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0.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11.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1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tables/table1.xml" ContentType="application/vnd.openxmlformats-officedocument.spreadsheetml.table+xml"/>
  <Override PartName="/xl/charts/chart18.xml" ContentType="application/vnd.openxmlformats-officedocument.drawingml.chart+xml"/>
  <Override PartName="/xl/charts/style7.xml" ContentType="application/vnd.ms-office.chartstyle+xml"/>
  <Override PartName="/xl/charts/colors7.xml" ContentType="application/vnd.ms-office.chartcolorstyle+xml"/>
  <Override PartName="/xl/charts/chart19.xml" ContentType="application/vnd.openxmlformats-officedocument.drawingml.chart+xml"/>
  <Override PartName="/xl/charts/style8.xml" ContentType="application/vnd.ms-office.chartstyle+xml"/>
  <Override PartName="/xl/charts/colors8.xml" ContentType="application/vnd.ms-office.chartcolorstyle+xml"/>
  <Override PartName="/xl/charts/chart20.xml" ContentType="application/vnd.openxmlformats-officedocument.drawingml.chart+xml"/>
  <Override PartName="/xl/charts/style9.xml" ContentType="application/vnd.ms-office.chartstyle+xml"/>
  <Override PartName="/xl/charts/colors9.xml" ContentType="application/vnd.ms-office.chartcolorstyle+xml"/>
  <Override PartName="/xl/charts/chart2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abhis\Downloads\"/>
    </mc:Choice>
  </mc:AlternateContent>
  <xr:revisionPtr revIDLastSave="0" documentId="13_ncr:1_{4C442B9F-752A-4383-97AC-6570EDD7C1D5}" xr6:coauthVersionLast="47" xr6:coauthVersionMax="47" xr10:uidLastSave="{00000000-0000-0000-0000-000000000000}"/>
  <bookViews>
    <workbookView xWindow="-108" yWindow="-108" windowWidth="23256" windowHeight="12456" tabRatio="822" firstSheet="22" activeTab="16" xr2:uid="{00000000-000D-0000-FFFF-FFFF00000000}"/>
  </bookViews>
  <sheets>
    <sheet name="Financials&gt;" sheetId="7" r:id="rId1"/>
    <sheet name="HistoricalFS" sheetId="8" r:id="rId2"/>
    <sheet name="Historical Forcasting" sheetId="15" r:id="rId3"/>
    <sheet name="Ratio Analysis" sheetId="12" r:id="rId4"/>
    <sheet name="Forecasting" sheetId="13" r:id="rId5"/>
    <sheet name="Common Size Statement " sheetId="14" r:id="rId6"/>
    <sheet name="WACC" sheetId="16" r:id="rId7"/>
    <sheet name="Intrinsic Growth" sheetId="23" r:id="rId8"/>
    <sheet name="DCF" sheetId="24" r:id="rId9"/>
    <sheet name="Relative Valuation" sheetId="25" r:id="rId10"/>
    <sheet name="Schedule" sheetId="27" r:id="rId11"/>
    <sheet name="One PG AY" sheetId="29" r:id="rId12"/>
    <sheet name="VAR Historical App." sheetId="39" r:id="rId13"/>
    <sheet name="VAR Monte Carlo Sim. App." sheetId="40" r:id="rId14"/>
    <sheet name="Footballfield Analysis" sheetId="38" r:id="rId15"/>
    <sheet name="Altman Z score analysis" sheetId="32" r:id="rId16"/>
    <sheet name="Dupout Analysis" sheetId="28" r:id="rId17"/>
    <sheet name="Data Room&gt;" sheetId="9" r:id="rId18"/>
    <sheet name="Data Sheet" sheetId="6" r:id="rId19"/>
    <sheet name="Cash Flow" sheetId="4" r:id="rId20"/>
    <sheet name="Customization" sheetId="5" r:id="rId21"/>
    <sheet name="Beta Regression (1-M)" sheetId="19" r:id="rId22"/>
    <sheet name="Beta Regression (2)" sheetId="33" r:id="rId23"/>
    <sheet name="Beta Regression (3)" sheetId="34" r:id="rId24"/>
    <sheet name="Beta Regression (4)" sheetId="35" r:id="rId25"/>
    <sheet name="Beta Regression (5)" sheetId="36" r:id="rId26"/>
    <sheet name="Share Price" sheetId="30" r:id="rId27"/>
    <sheet name="RM" sheetId="37" r:id="rId28"/>
    <sheet name="Raw FS" sheetId="22" r:id="rId29"/>
    <sheet name="Comps Vel" sheetId="26" r:id="rId30"/>
    <sheet name="Company Over view" sheetId="41" r:id="rId31"/>
  </sheets>
  <externalReferences>
    <externalReference r:id="rId32"/>
  </externalReferences>
  <definedNames>
    <definedName name="_xlnm._FilterDatabase" localSheetId="21" hidden="1">'Beta Regression (1-M)'!$B$11:$C$116</definedName>
    <definedName name="_xlnm._FilterDatabase" localSheetId="22" hidden="1">'Beta Regression (2)'!$B$11:$C$116</definedName>
    <definedName name="_xlnm._FilterDatabase" localSheetId="23" hidden="1">'Beta Regression (3)'!$B$11:$C$116</definedName>
    <definedName name="_xlnm._FilterDatabase" localSheetId="24" hidden="1">'Beta Regression (4)'!$B$11:$C$116</definedName>
    <definedName name="_xlnm._FilterDatabase" localSheetId="25" hidden="1">'Beta Regression (5)'!$B$11:$C$116</definedName>
    <definedName name="_xlnm._FilterDatabase" localSheetId="26" hidden="1">'Share Price'!$B$3:$D$4442</definedName>
    <definedName name="_xlchart.v1.0" hidden="1">'VAR Historical App.'!$F$11:$F$4450</definedName>
    <definedName name="_xlchart.v1.1" hidden="1">'VAR Monte Carlo Sim. App.'!$G$11:$G$4451</definedName>
    <definedName name="_xlnm.Print_Area" localSheetId="22">'Beta Regression (2)'!$A$7:$K$35</definedName>
    <definedName name="_xlnm.Print_Area" localSheetId="23">'Beta Regression (3)'!$A$7:$K$35</definedName>
    <definedName name="_xlnm.Print_Area" localSheetId="24">'Beta Regression (4)'!$A$7:$K$35</definedName>
    <definedName name="_xlnm.Print_Area" localSheetId="25">'Beta Regression (5)'!$A$7:$K$35</definedName>
    <definedName name="_xlnm.Print_Area" localSheetId="10">Schedule!$A$1:$L$43</definedName>
    <definedName name="_xlnm.Print_Titles" localSheetId="2">'Historical Forcasting'!$1:$13</definedName>
    <definedName name="UPDATE">'Data Sheet'!$E$1</definedName>
  </definedNames>
  <calcPr calcId="18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D28" i="24" l="1"/>
  <c r="D29" i="24"/>
  <c r="H37" i="12"/>
  <c r="B8" i="23"/>
  <c r="C10" i="15"/>
  <c r="B7" i="40"/>
  <c r="B7" i="39"/>
  <c r="V127" i="41"/>
  <c r="B2" i="39"/>
  <c r="B2" i="41" l="1"/>
  <c r="B4" i="37"/>
  <c r="B1" i="40"/>
  <c r="H50" i="12"/>
  <c r="E59" i="29" l="1"/>
  <c r="E58" i="29"/>
  <c r="E57" i="29"/>
  <c r="E56" i="29"/>
  <c r="E55" i="29"/>
  <c r="E54" i="29"/>
  <c r="I5" i="30"/>
  <c r="I6" i="30"/>
  <c r="I7" i="30"/>
  <c r="I8" i="30"/>
  <c r="I9" i="30"/>
  <c r="I4" i="30"/>
  <c r="J2" i="30"/>
  <c r="E104" i="22"/>
  <c r="E103" i="22"/>
  <c r="C95" i="6"/>
  <c r="D95" i="6"/>
  <c r="E95" i="6"/>
  <c r="F95" i="6"/>
  <c r="G95" i="6"/>
  <c r="H95" i="6"/>
  <c r="I95" i="6"/>
  <c r="J95" i="6"/>
  <c r="K95" i="6"/>
  <c r="B95" i="6"/>
  <c r="K22" i="29"/>
  <c r="D2" i="38"/>
  <c r="D85" i="32"/>
  <c r="E85" i="32"/>
  <c r="F85" i="32"/>
  <c r="C85" i="32"/>
  <c r="C87" i="32" s="1"/>
  <c r="D86" i="32"/>
  <c r="E86" i="32"/>
  <c r="E87" i="32" s="1"/>
  <c r="F86" i="32"/>
  <c r="C86" i="32"/>
  <c r="A6" i="22"/>
  <c r="A4" i="25"/>
  <c r="B3" i="24"/>
  <c r="B3" i="27"/>
  <c r="B3" i="23"/>
  <c r="B4" i="16"/>
  <c r="A5" i="14"/>
  <c r="B3" i="12"/>
  <c r="C4" i="15"/>
  <c r="D87" i="32"/>
  <c r="F87" i="32"/>
  <c r="G85" i="32"/>
  <c r="H85" i="32"/>
  <c r="I85" i="32"/>
  <c r="B87" i="6"/>
  <c r="C87" i="6"/>
  <c r="D87" i="6"/>
  <c r="E87" i="6"/>
  <c r="F87" i="6"/>
  <c r="G87" i="6"/>
  <c r="H87" i="6"/>
  <c r="I87" i="6"/>
  <c r="J87" i="6"/>
  <c r="K87" i="6"/>
  <c r="M48" i="40"/>
  <c r="M47" i="40"/>
  <c r="L40" i="39"/>
  <c r="L39" i="39"/>
  <c r="M16" i="40"/>
  <c r="M15" i="40"/>
  <c r="M14" i="40"/>
  <c r="M13" i="40"/>
  <c r="G3653" i="40" s="1"/>
  <c r="G4121" i="40"/>
  <c r="G1158" i="40"/>
  <c r="G1708" i="40"/>
  <c r="G3049" i="40"/>
  <c r="G3056" i="40"/>
  <c r="D4450" i="40"/>
  <c r="D4449" i="40"/>
  <c r="L21" i="39"/>
  <c r="L22" i="39"/>
  <c r="L20" i="39"/>
  <c r="K21" i="39"/>
  <c r="K22" i="39"/>
  <c r="K20" i="39"/>
  <c r="J20" i="39"/>
  <c r="J21" i="39"/>
  <c r="J22" i="39"/>
  <c r="B5" i="32"/>
  <c r="C1" i="29"/>
  <c r="B5" i="28"/>
  <c r="D68" i="28"/>
  <c r="E68" i="28"/>
  <c r="F68" i="28"/>
  <c r="G68" i="28"/>
  <c r="H68" i="28"/>
  <c r="I68" i="28"/>
  <c r="C68" i="28"/>
  <c r="D67" i="28"/>
  <c r="E67" i="28"/>
  <c r="F67" i="28"/>
  <c r="G67" i="28"/>
  <c r="H67" i="28"/>
  <c r="I67" i="28"/>
  <c r="C67" i="28"/>
  <c r="D67" i="32"/>
  <c r="E67" i="32"/>
  <c r="F67" i="32"/>
  <c r="G67" i="32"/>
  <c r="H67" i="32"/>
  <c r="I67" i="32"/>
  <c r="C67" i="32"/>
  <c r="N108" i="22"/>
  <c r="H108" i="22"/>
  <c r="D73" i="32"/>
  <c r="E73" i="32"/>
  <c r="F73" i="32"/>
  <c r="G73" i="32"/>
  <c r="H73" i="32"/>
  <c r="I73" i="32"/>
  <c r="C73" i="32"/>
  <c r="D79" i="32"/>
  <c r="E79" i="32"/>
  <c r="F79" i="32"/>
  <c r="G79" i="32"/>
  <c r="H79" i="32"/>
  <c r="I79" i="32"/>
  <c r="C79" i="32"/>
  <c r="C91" i="32"/>
  <c r="C74" i="32"/>
  <c r="D68" i="32"/>
  <c r="E68" i="32"/>
  <c r="F68" i="32"/>
  <c r="G68" i="32"/>
  <c r="H68" i="32"/>
  <c r="I68" i="32"/>
  <c r="C68" i="32"/>
  <c r="D4448" i="40"/>
  <c r="D4447" i="40"/>
  <c r="D4446" i="40"/>
  <c r="D4445" i="40"/>
  <c r="D4444" i="40"/>
  <c r="D4443" i="40"/>
  <c r="D4442" i="40"/>
  <c r="D4441" i="40"/>
  <c r="D4440" i="40"/>
  <c r="D4439" i="40"/>
  <c r="D4438" i="40"/>
  <c r="D4437" i="40"/>
  <c r="D4436" i="40"/>
  <c r="D4435" i="40"/>
  <c r="D4434" i="40"/>
  <c r="D4433" i="40"/>
  <c r="D4432" i="40"/>
  <c r="D4431" i="40"/>
  <c r="D4430" i="40"/>
  <c r="D4429" i="40"/>
  <c r="D4428" i="40"/>
  <c r="D4427" i="40"/>
  <c r="D4426" i="40"/>
  <c r="D4425" i="40"/>
  <c r="D4424" i="40"/>
  <c r="D4423" i="40"/>
  <c r="D4422" i="40"/>
  <c r="D4421" i="40"/>
  <c r="D4420" i="40"/>
  <c r="D4419" i="40"/>
  <c r="D4418" i="40"/>
  <c r="D4417" i="40"/>
  <c r="D4416" i="40"/>
  <c r="D4415" i="40"/>
  <c r="D4414" i="40"/>
  <c r="D4413" i="40"/>
  <c r="D4412" i="40"/>
  <c r="D4411" i="40"/>
  <c r="D4410" i="40"/>
  <c r="D4409" i="40"/>
  <c r="D4408" i="40"/>
  <c r="D4407" i="40"/>
  <c r="D4406" i="40"/>
  <c r="D4405" i="40"/>
  <c r="D4404" i="40"/>
  <c r="D4403" i="40"/>
  <c r="D4402" i="40"/>
  <c r="D4401" i="40"/>
  <c r="D4400" i="40"/>
  <c r="D4399" i="40"/>
  <c r="D4398" i="40"/>
  <c r="D4397" i="40"/>
  <c r="D4396" i="40"/>
  <c r="D4395" i="40"/>
  <c r="D4394" i="40"/>
  <c r="D4393" i="40"/>
  <c r="D4392" i="40"/>
  <c r="D4391" i="40"/>
  <c r="D4390" i="40"/>
  <c r="D4389" i="40"/>
  <c r="D4388" i="40"/>
  <c r="D4387" i="40"/>
  <c r="D4386" i="40"/>
  <c r="D4385" i="40"/>
  <c r="D4384" i="40"/>
  <c r="D4383" i="40"/>
  <c r="D4382" i="40"/>
  <c r="D4381" i="40"/>
  <c r="D4380" i="40"/>
  <c r="D4379" i="40"/>
  <c r="D4378" i="40"/>
  <c r="D4377" i="40"/>
  <c r="D4376" i="40"/>
  <c r="D4375" i="40"/>
  <c r="D4374" i="40"/>
  <c r="D4373" i="40"/>
  <c r="D4372" i="40"/>
  <c r="D4371" i="40"/>
  <c r="D4370" i="40"/>
  <c r="D4369" i="40"/>
  <c r="D4368" i="40"/>
  <c r="D4367" i="40"/>
  <c r="D4366" i="40"/>
  <c r="D4365" i="40"/>
  <c r="D4364" i="40"/>
  <c r="D4363" i="40"/>
  <c r="D4362" i="40"/>
  <c r="D4361" i="40"/>
  <c r="D4360" i="40"/>
  <c r="D4359" i="40"/>
  <c r="D4358" i="40"/>
  <c r="D4357" i="40"/>
  <c r="D4356" i="40"/>
  <c r="D4355" i="40"/>
  <c r="D4354" i="40"/>
  <c r="D4353" i="40"/>
  <c r="D4352" i="40"/>
  <c r="D4351" i="40"/>
  <c r="D4350" i="40"/>
  <c r="D4349" i="40"/>
  <c r="D4348" i="40"/>
  <c r="D4347" i="40"/>
  <c r="D4346" i="40"/>
  <c r="D4345" i="40"/>
  <c r="D4344" i="40"/>
  <c r="D4343" i="40"/>
  <c r="D4342" i="40"/>
  <c r="D4341" i="40"/>
  <c r="D4340" i="40"/>
  <c r="D4339" i="40"/>
  <c r="D4338" i="40"/>
  <c r="D4337" i="40"/>
  <c r="D4336" i="40"/>
  <c r="D4335" i="40"/>
  <c r="D4334" i="40"/>
  <c r="D4333" i="40"/>
  <c r="D4332" i="40"/>
  <c r="D4331" i="40"/>
  <c r="D4330" i="40"/>
  <c r="D4329" i="40"/>
  <c r="D4328" i="40"/>
  <c r="D4327" i="40"/>
  <c r="D4326" i="40"/>
  <c r="D4325" i="40"/>
  <c r="D4324" i="40"/>
  <c r="D4323" i="40"/>
  <c r="D4322" i="40"/>
  <c r="D4321" i="40"/>
  <c r="D4320" i="40"/>
  <c r="D4319" i="40"/>
  <c r="D4318" i="40"/>
  <c r="D4317" i="40"/>
  <c r="D4316" i="40"/>
  <c r="D4315" i="40"/>
  <c r="D4314" i="40"/>
  <c r="D4313" i="40"/>
  <c r="D4312" i="40"/>
  <c r="D4311" i="40"/>
  <c r="D4310" i="40"/>
  <c r="D4309" i="40"/>
  <c r="D4308" i="40"/>
  <c r="D4307" i="40"/>
  <c r="D4306" i="40"/>
  <c r="D4305" i="40"/>
  <c r="D4304" i="40"/>
  <c r="D4303" i="40"/>
  <c r="D4302" i="40"/>
  <c r="D4301" i="40"/>
  <c r="D4300" i="40"/>
  <c r="D4299" i="40"/>
  <c r="D4298" i="40"/>
  <c r="D4297" i="40"/>
  <c r="D4296" i="40"/>
  <c r="D4295" i="40"/>
  <c r="D4294" i="40"/>
  <c r="D4293" i="40"/>
  <c r="D4292" i="40"/>
  <c r="D4291" i="40"/>
  <c r="D4290" i="40"/>
  <c r="D4289" i="40"/>
  <c r="D4288" i="40"/>
  <c r="D4287" i="40"/>
  <c r="D4286" i="40"/>
  <c r="D4285" i="40"/>
  <c r="D4284" i="40"/>
  <c r="D4283" i="40"/>
  <c r="D4282" i="40"/>
  <c r="D4281" i="40"/>
  <c r="D4280" i="40"/>
  <c r="D4279" i="40"/>
  <c r="D4278" i="40"/>
  <c r="D4277" i="40"/>
  <c r="D4276" i="40"/>
  <c r="D4275" i="40"/>
  <c r="D4274" i="40"/>
  <c r="D4273" i="40"/>
  <c r="D4272" i="40"/>
  <c r="D4271" i="40"/>
  <c r="D4270" i="40"/>
  <c r="D4269" i="40"/>
  <c r="D4268" i="40"/>
  <c r="D4267" i="40"/>
  <c r="D4266" i="40"/>
  <c r="D4265" i="40"/>
  <c r="D4264" i="40"/>
  <c r="D4263" i="40"/>
  <c r="D4262" i="40"/>
  <c r="D4261" i="40"/>
  <c r="D4260" i="40"/>
  <c r="D4259" i="40"/>
  <c r="D4258" i="40"/>
  <c r="D4257" i="40"/>
  <c r="D4256" i="40"/>
  <c r="D4255" i="40"/>
  <c r="D4254" i="40"/>
  <c r="D4253" i="40"/>
  <c r="D4252" i="40"/>
  <c r="D4251" i="40"/>
  <c r="D4250" i="40"/>
  <c r="D4249" i="40"/>
  <c r="D4248" i="40"/>
  <c r="D4247" i="40"/>
  <c r="D4246" i="40"/>
  <c r="D4245" i="40"/>
  <c r="D4244" i="40"/>
  <c r="D4243" i="40"/>
  <c r="D4242" i="40"/>
  <c r="D4241" i="40"/>
  <c r="D4240" i="40"/>
  <c r="D4239" i="40"/>
  <c r="D4238" i="40"/>
  <c r="D4237" i="40"/>
  <c r="D4236" i="40"/>
  <c r="D4235" i="40"/>
  <c r="D4234" i="40"/>
  <c r="D4233" i="40"/>
  <c r="D4232" i="40"/>
  <c r="D4231" i="40"/>
  <c r="D4230" i="40"/>
  <c r="D4229" i="40"/>
  <c r="D4228" i="40"/>
  <c r="D4227" i="40"/>
  <c r="D4226" i="40"/>
  <c r="D4225" i="40"/>
  <c r="D4224" i="40"/>
  <c r="D4223" i="40"/>
  <c r="D4222" i="40"/>
  <c r="D4221" i="40"/>
  <c r="D4220" i="40"/>
  <c r="D4219" i="40"/>
  <c r="D4218" i="40"/>
  <c r="D4217" i="40"/>
  <c r="D4216" i="40"/>
  <c r="D4215" i="40"/>
  <c r="D4214" i="40"/>
  <c r="D4213" i="40"/>
  <c r="D4212" i="40"/>
  <c r="D4211" i="40"/>
  <c r="D4210" i="40"/>
  <c r="D4209" i="40"/>
  <c r="D4208" i="40"/>
  <c r="D4207" i="40"/>
  <c r="D4206" i="40"/>
  <c r="D4205" i="40"/>
  <c r="D4204" i="40"/>
  <c r="D4203" i="40"/>
  <c r="D4202" i="40"/>
  <c r="D4201" i="40"/>
  <c r="D4200" i="40"/>
  <c r="D4199" i="40"/>
  <c r="D4198" i="40"/>
  <c r="D4197" i="40"/>
  <c r="D4196" i="40"/>
  <c r="D4195" i="40"/>
  <c r="D4194" i="40"/>
  <c r="D4193" i="40"/>
  <c r="D4192" i="40"/>
  <c r="D4191" i="40"/>
  <c r="D4190" i="40"/>
  <c r="D4189" i="40"/>
  <c r="D4188" i="40"/>
  <c r="D4187" i="40"/>
  <c r="D4186" i="40"/>
  <c r="D4185" i="40"/>
  <c r="D4184" i="40"/>
  <c r="D4183" i="40"/>
  <c r="D4182" i="40"/>
  <c r="D4181" i="40"/>
  <c r="D4180" i="40"/>
  <c r="D4179" i="40"/>
  <c r="D4178" i="40"/>
  <c r="D4177" i="40"/>
  <c r="D4176" i="40"/>
  <c r="D4175" i="40"/>
  <c r="D4174" i="40"/>
  <c r="D4173" i="40"/>
  <c r="D4172" i="40"/>
  <c r="D4171" i="40"/>
  <c r="D4170" i="40"/>
  <c r="D4169" i="40"/>
  <c r="D4168" i="40"/>
  <c r="D4167" i="40"/>
  <c r="D4166" i="40"/>
  <c r="D4165" i="40"/>
  <c r="D4164" i="40"/>
  <c r="D4163" i="40"/>
  <c r="D4162" i="40"/>
  <c r="D4161" i="40"/>
  <c r="D4160" i="40"/>
  <c r="D4159" i="40"/>
  <c r="D4158" i="40"/>
  <c r="D4157" i="40"/>
  <c r="D4156" i="40"/>
  <c r="D4155" i="40"/>
  <c r="D4154" i="40"/>
  <c r="D4153" i="40"/>
  <c r="D4152" i="40"/>
  <c r="D4151" i="40"/>
  <c r="D4150" i="40"/>
  <c r="D4149" i="40"/>
  <c r="D4148" i="40"/>
  <c r="D4147" i="40"/>
  <c r="D4146" i="40"/>
  <c r="D4145" i="40"/>
  <c r="D4144" i="40"/>
  <c r="D4143" i="40"/>
  <c r="D4142" i="40"/>
  <c r="D4141" i="40"/>
  <c r="D4140" i="40"/>
  <c r="D4139" i="40"/>
  <c r="D4138" i="40"/>
  <c r="D4137" i="40"/>
  <c r="D4136" i="40"/>
  <c r="D4135" i="40"/>
  <c r="D4134" i="40"/>
  <c r="D4133" i="40"/>
  <c r="D4132" i="40"/>
  <c r="D4131" i="40"/>
  <c r="D4130" i="40"/>
  <c r="D4129" i="40"/>
  <c r="D4128" i="40"/>
  <c r="D4127" i="40"/>
  <c r="D4126" i="40"/>
  <c r="D4125" i="40"/>
  <c r="D4124" i="40"/>
  <c r="D4123" i="40"/>
  <c r="D4122" i="40"/>
  <c r="D4121" i="40"/>
  <c r="D4120" i="40"/>
  <c r="D4119" i="40"/>
  <c r="D4118" i="40"/>
  <c r="D4117" i="40"/>
  <c r="D4116" i="40"/>
  <c r="D4115" i="40"/>
  <c r="D4114" i="40"/>
  <c r="D4113" i="40"/>
  <c r="D4112" i="40"/>
  <c r="D4111" i="40"/>
  <c r="D4110" i="40"/>
  <c r="D4109" i="40"/>
  <c r="D4108" i="40"/>
  <c r="D4107" i="40"/>
  <c r="D4106" i="40"/>
  <c r="D4105" i="40"/>
  <c r="D4104" i="40"/>
  <c r="D4103" i="40"/>
  <c r="D4102" i="40"/>
  <c r="D4101" i="40"/>
  <c r="D4100" i="40"/>
  <c r="D4099" i="40"/>
  <c r="D4098" i="40"/>
  <c r="D4097" i="40"/>
  <c r="D4096" i="40"/>
  <c r="D4095" i="40"/>
  <c r="D4094" i="40"/>
  <c r="D4093" i="40"/>
  <c r="D4092" i="40"/>
  <c r="D4091" i="40"/>
  <c r="D4090" i="40"/>
  <c r="D4089" i="40"/>
  <c r="D4088" i="40"/>
  <c r="D4087" i="40"/>
  <c r="D4086" i="40"/>
  <c r="D4085" i="40"/>
  <c r="D4084" i="40"/>
  <c r="D4083" i="40"/>
  <c r="D4082" i="40"/>
  <c r="D4081" i="40"/>
  <c r="D4080" i="40"/>
  <c r="D4079" i="40"/>
  <c r="D4078" i="40"/>
  <c r="D4077" i="40"/>
  <c r="D4076" i="40"/>
  <c r="D4075" i="40"/>
  <c r="D4074" i="40"/>
  <c r="D4073" i="40"/>
  <c r="D4072" i="40"/>
  <c r="D4071" i="40"/>
  <c r="D4070" i="40"/>
  <c r="D4069" i="40"/>
  <c r="D4068" i="40"/>
  <c r="D4067" i="40"/>
  <c r="D4066" i="40"/>
  <c r="D4065" i="40"/>
  <c r="D4064" i="40"/>
  <c r="D4063" i="40"/>
  <c r="D4062" i="40"/>
  <c r="D4061" i="40"/>
  <c r="D4060" i="40"/>
  <c r="D4059" i="40"/>
  <c r="D4058" i="40"/>
  <c r="D4057" i="40"/>
  <c r="D4056" i="40"/>
  <c r="D4055" i="40"/>
  <c r="D4054" i="40"/>
  <c r="D4053" i="40"/>
  <c r="D4052" i="40"/>
  <c r="D4051" i="40"/>
  <c r="D4050" i="40"/>
  <c r="D4049" i="40"/>
  <c r="D4048" i="40"/>
  <c r="D4047" i="40"/>
  <c r="D4046" i="40"/>
  <c r="D4045" i="40"/>
  <c r="D4044" i="40"/>
  <c r="D4043" i="40"/>
  <c r="D4042" i="40"/>
  <c r="D4041" i="40"/>
  <c r="D4040" i="40"/>
  <c r="D4039" i="40"/>
  <c r="D4038" i="40"/>
  <c r="D4037" i="40"/>
  <c r="D4036" i="40"/>
  <c r="D4035" i="40"/>
  <c r="D4034" i="40"/>
  <c r="D4033" i="40"/>
  <c r="D4032" i="40"/>
  <c r="D4031" i="40"/>
  <c r="D4030" i="40"/>
  <c r="D4029" i="40"/>
  <c r="D4028" i="40"/>
  <c r="D4027" i="40"/>
  <c r="D4026" i="40"/>
  <c r="D4025" i="40"/>
  <c r="D4024" i="40"/>
  <c r="D4023" i="40"/>
  <c r="D4022" i="40"/>
  <c r="D4021" i="40"/>
  <c r="D4020" i="40"/>
  <c r="D4019" i="40"/>
  <c r="D4018" i="40"/>
  <c r="D4017" i="40"/>
  <c r="D4016" i="40"/>
  <c r="D4015" i="40"/>
  <c r="D4014" i="40"/>
  <c r="D4013" i="40"/>
  <c r="D4012" i="40"/>
  <c r="D4011" i="40"/>
  <c r="D4010" i="40"/>
  <c r="D4009" i="40"/>
  <c r="D4008" i="40"/>
  <c r="D4007" i="40"/>
  <c r="D4006" i="40"/>
  <c r="D4005" i="40"/>
  <c r="D4004" i="40"/>
  <c r="D4003" i="40"/>
  <c r="D4002" i="40"/>
  <c r="D4001" i="40"/>
  <c r="D4000" i="40"/>
  <c r="D3999" i="40"/>
  <c r="D3998" i="40"/>
  <c r="D3997" i="40"/>
  <c r="D3996" i="40"/>
  <c r="D3995" i="40"/>
  <c r="D3994" i="40"/>
  <c r="D3993" i="40"/>
  <c r="D3992" i="40"/>
  <c r="D3991" i="40"/>
  <c r="D3990" i="40"/>
  <c r="D3989" i="40"/>
  <c r="D3988" i="40"/>
  <c r="D3987" i="40"/>
  <c r="D3986" i="40"/>
  <c r="D3985" i="40"/>
  <c r="D3984" i="40"/>
  <c r="D3983" i="40"/>
  <c r="D3982" i="40"/>
  <c r="D3981" i="40"/>
  <c r="D3980" i="40"/>
  <c r="D3979" i="40"/>
  <c r="D3978" i="40"/>
  <c r="D3977" i="40"/>
  <c r="D3976" i="40"/>
  <c r="D3975" i="40"/>
  <c r="D3974" i="40"/>
  <c r="D3973" i="40"/>
  <c r="D3972" i="40"/>
  <c r="D3971" i="40"/>
  <c r="D3970" i="40"/>
  <c r="D3969" i="40"/>
  <c r="D3968" i="40"/>
  <c r="D3967" i="40"/>
  <c r="D3966" i="40"/>
  <c r="D3965" i="40"/>
  <c r="D3964" i="40"/>
  <c r="D3963" i="40"/>
  <c r="D3962" i="40"/>
  <c r="D3961" i="40"/>
  <c r="D3960" i="40"/>
  <c r="D3959" i="40"/>
  <c r="D3958" i="40"/>
  <c r="D3957" i="40"/>
  <c r="D3956" i="40"/>
  <c r="D3955" i="40"/>
  <c r="D3954" i="40"/>
  <c r="D3953" i="40"/>
  <c r="D3952" i="40"/>
  <c r="D3951" i="40"/>
  <c r="D3950" i="40"/>
  <c r="D3949" i="40"/>
  <c r="D3948" i="40"/>
  <c r="D3947" i="40"/>
  <c r="D3946" i="40"/>
  <c r="D3945" i="40"/>
  <c r="D3944" i="40"/>
  <c r="D3943" i="40"/>
  <c r="D3942" i="40"/>
  <c r="D3941" i="40"/>
  <c r="D3940" i="40"/>
  <c r="D3939" i="40"/>
  <c r="D3938" i="40"/>
  <c r="D3937" i="40"/>
  <c r="D3936" i="40"/>
  <c r="D3935" i="40"/>
  <c r="D3934" i="40"/>
  <c r="D3933" i="40"/>
  <c r="D3932" i="40"/>
  <c r="D3931" i="40"/>
  <c r="D3930" i="40"/>
  <c r="D3929" i="40"/>
  <c r="D3928" i="40"/>
  <c r="D3927" i="40"/>
  <c r="D3926" i="40"/>
  <c r="D3925" i="40"/>
  <c r="D3924" i="40"/>
  <c r="D3923" i="40"/>
  <c r="D3922" i="40"/>
  <c r="D3921" i="40"/>
  <c r="D3920" i="40"/>
  <c r="D3919" i="40"/>
  <c r="D3918" i="40"/>
  <c r="D3917" i="40"/>
  <c r="D3916" i="40"/>
  <c r="D3915" i="40"/>
  <c r="D3914" i="40"/>
  <c r="D3913" i="40"/>
  <c r="D3912" i="40"/>
  <c r="D3911" i="40"/>
  <c r="D3910" i="40"/>
  <c r="D3909" i="40"/>
  <c r="D3908" i="40"/>
  <c r="D3907" i="40"/>
  <c r="D3906" i="40"/>
  <c r="D3905" i="40"/>
  <c r="D3904" i="40"/>
  <c r="D3903" i="40"/>
  <c r="D3902" i="40"/>
  <c r="D3901" i="40"/>
  <c r="D3900" i="40"/>
  <c r="D3899" i="40"/>
  <c r="D3898" i="40"/>
  <c r="D3897" i="40"/>
  <c r="D3896" i="40"/>
  <c r="D3895" i="40"/>
  <c r="D3894" i="40"/>
  <c r="D3893" i="40"/>
  <c r="D3892" i="40"/>
  <c r="D3891" i="40"/>
  <c r="D3890" i="40"/>
  <c r="D3889" i="40"/>
  <c r="D3888" i="40"/>
  <c r="D3887" i="40"/>
  <c r="D3886" i="40"/>
  <c r="D3885" i="40"/>
  <c r="D3884" i="40"/>
  <c r="D3883" i="40"/>
  <c r="D3882" i="40"/>
  <c r="D3881" i="40"/>
  <c r="D3880" i="40"/>
  <c r="D3879" i="40"/>
  <c r="D3878" i="40"/>
  <c r="D3877" i="40"/>
  <c r="D3876" i="40"/>
  <c r="D3875" i="40"/>
  <c r="D3874" i="40"/>
  <c r="D3873" i="40"/>
  <c r="D3872" i="40"/>
  <c r="D3871" i="40"/>
  <c r="D3870" i="40"/>
  <c r="D3869" i="40"/>
  <c r="D3868" i="40"/>
  <c r="D3867" i="40"/>
  <c r="D3866" i="40"/>
  <c r="D3865" i="40"/>
  <c r="D3864" i="40"/>
  <c r="D3863" i="40"/>
  <c r="D3862" i="40"/>
  <c r="D3861" i="40"/>
  <c r="D3860" i="40"/>
  <c r="D3859" i="40"/>
  <c r="D3858" i="40"/>
  <c r="D3857" i="40"/>
  <c r="D3856" i="40"/>
  <c r="D3855" i="40"/>
  <c r="D3854" i="40"/>
  <c r="D3853" i="40"/>
  <c r="D3852" i="40"/>
  <c r="D3851" i="40"/>
  <c r="D3850" i="40"/>
  <c r="D3849" i="40"/>
  <c r="D3848" i="40"/>
  <c r="D3847" i="40"/>
  <c r="D3846" i="40"/>
  <c r="D3845" i="40"/>
  <c r="D3844" i="40"/>
  <c r="D3843" i="40"/>
  <c r="D3842" i="40"/>
  <c r="D3841" i="40"/>
  <c r="D3840" i="40"/>
  <c r="D3839" i="40"/>
  <c r="D3838" i="40"/>
  <c r="D3837" i="40"/>
  <c r="D3836" i="40"/>
  <c r="D3835" i="40"/>
  <c r="D3834" i="40"/>
  <c r="D3833" i="40"/>
  <c r="D3832" i="40"/>
  <c r="D3831" i="40"/>
  <c r="D3830" i="40"/>
  <c r="D3829" i="40"/>
  <c r="D3828" i="40"/>
  <c r="D3827" i="40"/>
  <c r="D3826" i="40"/>
  <c r="D3825" i="40"/>
  <c r="D3824" i="40"/>
  <c r="D3823" i="40"/>
  <c r="D3822" i="40"/>
  <c r="D3821" i="40"/>
  <c r="D3820" i="40"/>
  <c r="D3819" i="40"/>
  <c r="D3818" i="40"/>
  <c r="D3817" i="40"/>
  <c r="D3816" i="40"/>
  <c r="D3815" i="40"/>
  <c r="D3814" i="40"/>
  <c r="D3813" i="40"/>
  <c r="D3812" i="40"/>
  <c r="D3811" i="40"/>
  <c r="D3810" i="40"/>
  <c r="D3809" i="40"/>
  <c r="D3808" i="40"/>
  <c r="D3807" i="40"/>
  <c r="D3806" i="40"/>
  <c r="D3805" i="40"/>
  <c r="D3804" i="40"/>
  <c r="D3803" i="40"/>
  <c r="D3802" i="40"/>
  <c r="D3801" i="40"/>
  <c r="D3800" i="40"/>
  <c r="D3799" i="40"/>
  <c r="D3798" i="40"/>
  <c r="D3797" i="40"/>
  <c r="D3796" i="40"/>
  <c r="D3795" i="40"/>
  <c r="D3794" i="40"/>
  <c r="D3793" i="40"/>
  <c r="D3792" i="40"/>
  <c r="D3791" i="40"/>
  <c r="D3790" i="40"/>
  <c r="D3789" i="40"/>
  <c r="D3788" i="40"/>
  <c r="D3787" i="40"/>
  <c r="D3786" i="40"/>
  <c r="D3785" i="40"/>
  <c r="D3784" i="40"/>
  <c r="D3783" i="40"/>
  <c r="D3782" i="40"/>
  <c r="D3781" i="40"/>
  <c r="D3780" i="40"/>
  <c r="D3779" i="40"/>
  <c r="D3778" i="40"/>
  <c r="D3777" i="40"/>
  <c r="D3776" i="40"/>
  <c r="D3775" i="40"/>
  <c r="D3774" i="40"/>
  <c r="D3773" i="40"/>
  <c r="D3772" i="40"/>
  <c r="D3771" i="40"/>
  <c r="D3770" i="40"/>
  <c r="D3769" i="40"/>
  <c r="D3768" i="40"/>
  <c r="D3767" i="40"/>
  <c r="D3766" i="40"/>
  <c r="D3765" i="40"/>
  <c r="D3764" i="40"/>
  <c r="D3763" i="40"/>
  <c r="D3762" i="40"/>
  <c r="D3761" i="40"/>
  <c r="D3760" i="40"/>
  <c r="D3759" i="40"/>
  <c r="D3758" i="40"/>
  <c r="D3757" i="40"/>
  <c r="D3756" i="40"/>
  <c r="D3755" i="40"/>
  <c r="D3754" i="40"/>
  <c r="D3753" i="40"/>
  <c r="D3752" i="40"/>
  <c r="D3751" i="40"/>
  <c r="D3750" i="40"/>
  <c r="D3749" i="40"/>
  <c r="D3748" i="40"/>
  <c r="D3747" i="40"/>
  <c r="D3746" i="40"/>
  <c r="D3745" i="40"/>
  <c r="D3744" i="40"/>
  <c r="D3743" i="40"/>
  <c r="D3742" i="40"/>
  <c r="D3741" i="40"/>
  <c r="D3740" i="40"/>
  <c r="D3739" i="40"/>
  <c r="D3738" i="40"/>
  <c r="D3737" i="40"/>
  <c r="D3736" i="40"/>
  <c r="D3735" i="40"/>
  <c r="D3734" i="40"/>
  <c r="D3733" i="40"/>
  <c r="D3732" i="40"/>
  <c r="D3731" i="40"/>
  <c r="D3730" i="40"/>
  <c r="D3729" i="40"/>
  <c r="D3728" i="40"/>
  <c r="D3727" i="40"/>
  <c r="D3726" i="40"/>
  <c r="D3725" i="40"/>
  <c r="D3724" i="40"/>
  <c r="D3723" i="40"/>
  <c r="D3722" i="40"/>
  <c r="D3721" i="40"/>
  <c r="D3720" i="40"/>
  <c r="D3719" i="40"/>
  <c r="D3718" i="40"/>
  <c r="D3717" i="40"/>
  <c r="D3716" i="40"/>
  <c r="D3715" i="40"/>
  <c r="D3714" i="40"/>
  <c r="D3713" i="40"/>
  <c r="D3712" i="40"/>
  <c r="D3711" i="40"/>
  <c r="D3710" i="40"/>
  <c r="D3709" i="40"/>
  <c r="D3708" i="40"/>
  <c r="D3707" i="40"/>
  <c r="D3706" i="40"/>
  <c r="D3705" i="40"/>
  <c r="D3704" i="40"/>
  <c r="D3703" i="40"/>
  <c r="D3702" i="40"/>
  <c r="D3701" i="40"/>
  <c r="D3700" i="40"/>
  <c r="D3699" i="40"/>
  <c r="D3698" i="40"/>
  <c r="D3697" i="40"/>
  <c r="D3696" i="40"/>
  <c r="D3695" i="40"/>
  <c r="D3694" i="40"/>
  <c r="D3693" i="40"/>
  <c r="D3692" i="40"/>
  <c r="D3691" i="40"/>
  <c r="D3690" i="40"/>
  <c r="D3689" i="40"/>
  <c r="D3688" i="40"/>
  <c r="D3687" i="40"/>
  <c r="D3686" i="40"/>
  <c r="D3685" i="40"/>
  <c r="D3684" i="40"/>
  <c r="D3683" i="40"/>
  <c r="D3682" i="40"/>
  <c r="D3681" i="40"/>
  <c r="D3680" i="40"/>
  <c r="D3679" i="40"/>
  <c r="D3678" i="40"/>
  <c r="D3677" i="40"/>
  <c r="D3676" i="40"/>
  <c r="D3675" i="40"/>
  <c r="D3674" i="40"/>
  <c r="D3673" i="40"/>
  <c r="D3672" i="40"/>
  <c r="D3671" i="40"/>
  <c r="D3670" i="40"/>
  <c r="D3669" i="40"/>
  <c r="D3668" i="40"/>
  <c r="D3667" i="40"/>
  <c r="D3666" i="40"/>
  <c r="D3665" i="40"/>
  <c r="D3664" i="40"/>
  <c r="D3663" i="40"/>
  <c r="D3662" i="40"/>
  <c r="D3661" i="40"/>
  <c r="D3660" i="40"/>
  <c r="D3659" i="40"/>
  <c r="D3658" i="40"/>
  <c r="D3657" i="40"/>
  <c r="D3656" i="40"/>
  <c r="D3655" i="40"/>
  <c r="D3654" i="40"/>
  <c r="D3653" i="40"/>
  <c r="D3652" i="40"/>
  <c r="D3651" i="40"/>
  <c r="D3650" i="40"/>
  <c r="D3649" i="40"/>
  <c r="D3648" i="40"/>
  <c r="D3647" i="40"/>
  <c r="D3646" i="40"/>
  <c r="D3645" i="40"/>
  <c r="D3644" i="40"/>
  <c r="D3643" i="40"/>
  <c r="D3642" i="40"/>
  <c r="D3641" i="40"/>
  <c r="D3640" i="40"/>
  <c r="D3639" i="40"/>
  <c r="D3638" i="40"/>
  <c r="D3637" i="40"/>
  <c r="D3636" i="40"/>
  <c r="D3635" i="40"/>
  <c r="D3634" i="40"/>
  <c r="D3633" i="40"/>
  <c r="D3632" i="40"/>
  <c r="D3631" i="40"/>
  <c r="D3630" i="40"/>
  <c r="D3629" i="40"/>
  <c r="D3628" i="40"/>
  <c r="D3627" i="40"/>
  <c r="D3626" i="40"/>
  <c r="D3625" i="40"/>
  <c r="D3624" i="40"/>
  <c r="D3623" i="40"/>
  <c r="D3622" i="40"/>
  <c r="D3621" i="40"/>
  <c r="D3620" i="40"/>
  <c r="D3619" i="40"/>
  <c r="D3618" i="40"/>
  <c r="D3617" i="40"/>
  <c r="D3616" i="40"/>
  <c r="D3615" i="40"/>
  <c r="D3614" i="40"/>
  <c r="D3613" i="40"/>
  <c r="D3612" i="40"/>
  <c r="D3611" i="40"/>
  <c r="D3610" i="40"/>
  <c r="D3609" i="40"/>
  <c r="D3608" i="40"/>
  <c r="D3607" i="40"/>
  <c r="D3606" i="40"/>
  <c r="D3605" i="40"/>
  <c r="D3604" i="40"/>
  <c r="D3603" i="40"/>
  <c r="D3602" i="40"/>
  <c r="D3601" i="40"/>
  <c r="D3600" i="40"/>
  <c r="D3599" i="40"/>
  <c r="D3598" i="40"/>
  <c r="D3597" i="40"/>
  <c r="D3596" i="40"/>
  <c r="D3595" i="40"/>
  <c r="D3594" i="40"/>
  <c r="D3593" i="40"/>
  <c r="D3592" i="40"/>
  <c r="D3591" i="40"/>
  <c r="D3590" i="40"/>
  <c r="D3589" i="40"/>
  <c r="D3588" i="40"/>
  <c r="D3587" i="40"/>
  <c r="D3586" i="40"/>
  <c r="D3585" i="40"/>
  <c r="D3584" i="40"/>
  <c r="D3583" i="40"/>
  <c r="D3582" i="40"/>
  <c r="D3581" i="40"/>
  <c r="D3580" i="40"/>
  <c r="D3579" i="40"/>
  <c r="D3578" i="40"/>
  <c r="D3577" i="40"/>
  <c r="D3576" i="40"/>
  <c r="D3575" i="40"/>
  <c r="D3574" i="40"/>
  <c r="D3573" i="40"/>
  <c r="D3572" i="40"/>
  <c r="D3571" i="40"/>
  <c r="D3570" i="40"/>
  <c r="D3569" i="40"/>
  <c r="D3568" i="40"/>
  <c r="D3567" i="40"/>
  <c r="D3566" i="40"/>
  <c r="D3565" i="40"/>
  <c r="D3564" i="40"/>
  <c r="D3563" i="40"/>
  <c r="D3562" i="40"/>
  <c r="D3561" i="40"/>
  <c r="D3560" i="40"/>
  <c r="D3559" i="40"/>
  <c r="D3558" i="40"/>
  <c r="D3557" i="40"/>
  <c r="D3556" i="40"/>
  <c r="D3555" i="40"/>
  <c r="D3554" i="40"/>
  <c r="D3553" i="40"/>
  <c r="D3552" i="40"/>
  <c r="D3551" i="40"/>
  <c r="D3550" i="40"/>
  <c r="D3549" i="40"/>
  <c r="D3548" i="40"/>
  <c r="D3547" i="40"/>
  <c r="D3546" i="40"/>
  <c r="D3545" i="40"/>
  <c r="D3544" i="40"/>
  <c r="D3543" i="40"/>
  <c r="D3542" i="40"/>
  <c r="D3541" i="40"/>
  <c r="D3540" i="40"/>
  <c r="D3539" i="40"/>
  <c r="D3538" i="40"/>
  <c r="D3537" i="40"/>
  <c r="D3536" i="40"/>
  <c r="D3535" i="40"/>
  <c r="D3534" i="40"/>
  <c r="D3533" i="40"/>
  <c r="D3532" i="40"/>
  <c r="D3531" i="40"/>
  <c r="D3530" i="40"/>
  <c r="D3529" i="40"/>
  <c r="D3528" i="40"/>
  <c r="D3527" i="40"/>
  <c r="D3526" i="40"/>
  <c r="D3525" i="40"/>
  <c r="D3524" i="40"/>
  <c r="D3523" i="40"/>
  <c r="D3522" i="40"/>
  <c r="D3521" i="40"/>
  <c r="D3520" i="40"/>
  <c r="D3519" i="40"/>
  <c r="D3518" i="40"/>
  <c r="D3517" i="40"/>
  <c r="D3516" i="40"/>
  <c r="D3515" i="40"/>
  <c r="D3514" i="40"/>
  <c r="D3513" i="40"/>
  <c r="D3512" i="40"/>
  <c r="D3511" i="40"/>
  <c r="D3510" i="40"/>
  <c r="D3509" i="40"/>
  <c r="D3508" i="40"/>
  <c r="D3507" i="40"/>
  <c r="D3506" i="40"/>
  <c r="D3505" i="40"/>
  <c r="D3504" i="40"/>
  <c r="D3503" i="40"/>
  <c r="D3502" i="40"/>
  <c r="D3501" i="40"/>
  <c r="D3500" i="40"/>
  <c r="D3499" i="40"/>
  <c r="D3498" i="40"/>
  <c r="D3497" i="40"/>
  <c r="D3496" i="40"/>
  <c r="D3495" i="40"/>
  <c r="D3494" i="40"/>
  <c r="D3493" i="40"/>
  <c r="D3492" i="40"/>
  <c r="D3491" i="40"/>
  <c r="D3490" i="40"/>
  <c r="D3489" i="40"/>
  <c r="D3488" i="40"/>
  <c r="D3487" i="40"/>
  <c r="D3486" i="40"/>
  <c r="D3485" i="40"/>
  <c r="D3484" i="40"/>
  <c r="D3483" i="40"/>
  <c r="D3482" i="40"/>
  <c r="D3481" i="40"/>
  <c r="D3480" i="40"/>
  <c r="D3479" i="40"/>
  <c r="D3478" i="40"/>
  <c r="D3477" i="40"/>
  <c r="D3476" i="40"/>
  <c r="D3475" i="40"/>
  <c r="D3474" i="40"/>
  <c r="D3473" i="40"/>
  <c r="D3472" i="40"/>
  <c r="D3471" i="40"/>
  <c r="D3470" i="40"/>
  <c r="D3469" i="40"/>
  <c r="D3468" i="40"/>
  <c r="D3467" i="40"/>
  <c r="D3466" i="40"/>
  <c r="D3465" i="40"/>
  <c r="D3464" i="40"/>
  <c r="D3463" i="40"/>
  <c r="D3462" i="40"/>
  <c r="D3461" i="40"/>
  <c r="D3460" i="40"/>
  <c r="D3459" i="40"/>
  <c r="D3458" i="40"/>
  <c r="D3457" i="40"/>
  <c r="D3456" i="40"/>
  <c r="D3455" i="40"/>
  <c r="D3454" i="40"/>
  <c r="D3453" i="40"/>
  <c r="D3452" i="40"/>
  <c r="D3451" i="40"/>
  <c r="D3450" i="40"/>
  <c r="D3449" i="40"/>
  <c r="D3448" i="40"/>
  <c r="D3447" i="40"/>
  <c r="D3446" i="40"/>
  <c r="D3445" i="40"/>
  <c r="D3444" i="40"/>
  <c r="D3443" i="40"/>
  <c r="D3442" i="40"/>
  <c r="D3441" i="40"/>
  <c r="D3440" i="40"/>
  <c r="D3439" i="40"/>
  <c r="D3438" i="40"/>
  <c r="D3437" i="40"/>
  <c r="D3436" i="40"/>
  <c r="D3435" i="40"/>
  <c r="D3434" i="40"/>
  <c r="D3433" i="40"/>
  <c r="D3432" i="40"/>
  <c r="D3431" i="40"/>
  <c r="D3430" i="40"/>
  <c r="D3429" i="40"/>
  <c r="D3428" i="40"/>
  <c r="D3427" i="40"/>
  <c r="D3426" i="40"/>
  <c r="D3425" i="40"/>
  <c r="D3424" i="40"/>
  <c r="D3423" i="40"/>
  <c r="D3422" i="40"/>
  <c r="D3421" i="40"/>
  <c r="D3420" i="40"/>
  <c r="D3419" i="40"/>
  <c r="D3418" i="40"/>
  <c r="D3417" i="40"/>
  <c r="D3416" i="40"/>
  <c r="D3415" i="40"/>
  <c r="D3414" i="40"/>
  <c r="D3413" i="40"/>
  <c r="D3412" i="40"/>
  <c r="D3411" i="40"/>
  <c r="D3410" i="40"/>
  <c r="D3409" i="40"/>
  <c r="D3408" i="40"/>
  <c r="D3407" i="40"/>
  <c r="D3406" i="40"/>
  <c r="D3405" i="40"/>
  <c r="D3404" i="40"/>
  <c r="D3403" i="40"/>
  <c r="D3402" i="40"/>
  <c r="D3401" i="40"/>
  <c r="D3400" i="40"/>
  <c r="D3399" i="40"/>
  <c r="D3398" i="40"/>
  <c r="D3397" i="40"/>
  <c r="D3396" i="40"/>
  <c r="D3395" i="40"/>
  <c r="D3394" i="40"/>
  <c r="D3393" i="40"/>
  <c r="D3392" i="40"/>
  <c r="D3391" i="40"/>
  <c r="D3390" i="40"/>
  <c r="D3389" i="40"/>
  <c r="D3388" i="40"/>
  <c r="D3387" i="40"/>
  <c r="D3386" i="40"/>
  <c r="D3385" i="40"/>
  <c r="D3384" i="40"/>
  <c r="D3383" i="40"/>
  <c r="D3382" i="40"/>
  <c r="D3381" i="40"/>
  <c r="D3380" i="40"/>
  <c r="D3379" i="40"/>
  <c r="D3378" i="40"/>
  <c r="D3377" i="40"/>
  <c r="D3376" i="40"/>
  <c r="D3375" i="40"/>
  <c r="D3374" i="40"/>
  <c r="D3373" i="40"/>
  <c r="D3372" i="40"/>
  <c r="D3371" i="40"/>
  <c r="D3370" i="40"/>
  <c r="D3369" i="40"/>
  <c r="D3368" i="40"/>
  <c r="D3367" i="40"/>
  <c r="D3366" i="40"/>
  <c r="D3365" i="40"/>
  <c r="D3364" i="40"/>
  <c r="D3363" i="40"/>
  <c r="D3362" i="40"/>
  <c r="D3361" i="40"/>
  <c r="D3360" i="40"/>
  <c r="D3359" i="40"/>
  <c r="D3358" i="40"/>
  <c r="D3357" i="40"/>
  <c r="D3356" i="40"/>
  <c r="D3355" i="40"/>
  <c r="D3354" i="40"/>
  <c r="D3353" i="40"/>
  <c r="D3352" i="40"/>
  <c r="D3351" i="40"/>
  <c r="D3350" i="40"/>
  <c r="D3349" i="40"/>
  <c r="D3348" i="40"/>
  <c r="D3347" i="40"/>
  <c r="D3346" i="40"/>
  <c r="D3345" i="40"/>
  <c r="D3344" i="40"/>
  <c r="D3343" i="40"/>
  <c r="D3342" i="40"/>
  <c r="D3341" i="40"/>
  <c r="D3340" i="40"/>
  <c r="D3339" i="40"/>
  <c r="D3338" i="40"/>
  <c r="D3337" i="40"/>
  <c r="D3336" i="40"/>
  <c r="D3335" i="40"/>
  <c r="D3334" i="40"/>
  <c r="D3333" i="40"/>
  <c r="D3332" i="40"/>
  <c r="D3331" i="40"/>
  <c r="D3330" i="40"/>
  <c r="D3329" i="40"/>
  <c r="D3328" i="40"/>
  <c r="D3327" i="40"/>
  <c r="D3326" i="40"/>
  <c r="D3325" i="40"/>
  <c r="D3324" i="40"/>
  <c r="D3323" i="40"/>
  <c r="D3322" i="40"/>
  <c r="D3321" i="40"/>
  <c r="D3320" i="40"/>
  <c r="D3319" i="40"/>
  <c r="D3318" i="40"/>
  <c r="D3317" i="40"/>
  <c r="D3316" i="40"/>
  <c r="D3315" i="40"/>
  <c r="D3314" i="40"/>
  <c r="D3313" i="40"/>
  <c r="D3312" i="40"/>
  <c r="D3311" i="40"/>
  <c r="D3310" i="40"/>
  <c r="D3309" i="40"/>
  <c r="D3308" i="40"/>
  <c r="D3307" i="40"/>
  <c r="D3306" i="40"/>
  <c r="D3305" i="40"/>
  <c r="D3304" i="40"/>
  <c r="D3303" i="40"/>
  <c r="D3302" i="40"/>
  <c r="D3301" i="40"/>
  <c r="D3300" i="40"/>
  <c r="D3299" i="40"/>
  <c r="D3298" i="40"/>
  <c r="D3297" i="40"/>
  <c r="D3296" i="40"/>
  <c r="D3295" i="40"/>
  <c r="D3294" i="40"/>
  <c r="D3293" i="40"/>
  <c r="D3292" i="40"/>
  <c r="D3291" i="40"/>
  <c r="D3290" i="40"/>
  <c r="D3289" i="40"/>
  <c r="D3288" i="40"/>
  <c r="D3287" i="40"/>
  <c r="D3286" i="40"/>
  <c r="D3285" i="40"/>
  <c r="D3284" i="40"/>
  <c r="D3283" i="40"/>
  <c r="D3282" i="40"/>
  <c r="D3281" i="40"/>
  <c r="D3280" i="40"/>
  <c r="D3279" i="40"/>
  <c r="D3278" i="40"/>
  <c r="D3277" i="40"/>
  <c r="D3276" i="40"/>
  <c r="D3275" i="40"/>
  <c r="D3274" i="40"/>
  <c r="D3273" i="40"/>
  <c r="D3272" i="40"/>
  <c r="D3271" i="40"/>
  <c r="D3270" i="40"/>
  <c r="D3269" i="40"/>
  <c r="D3268" i="40"/>
  <c r="D3267" i="40"/>
  <c r="D3266" i="40"/>
  <c r="D3265" i="40"/>
  <c r="D3264" i="40"/>
  <c r="D3263" i="40"/>
  <c r="D3262" i="40"/>
  <c r="D3261" i="40"/>
  <c r="D3260" i="40"/>
  <c r="D3259" i="40"/>
  <c r="D3258" i="40"/>
  <c r="D3257" i="40"/>
  <c r="D3256" i="40"/>
  <c r="D3255" i="40"/>
  <c r="D3254" i="40"/>
  <c r="D3253" i="40"/>
  <c r="D3252" i="40"/>
  <c r="D3251" i="40"/>
  <c r="D3250" i="40"/>
  <c r="D3249" i="40"/>
  <c r="D3248" i="40"/>
  <c r="D3247" i="40"/>
  <c r="D3246" i="40"/>
  <c r="D3245" i="40"/>
  <c r="D3244" i="40"/>
  <c r="D3243" i="40"/>
  <c r="D3242" i="40"/>
  <c r="D3241" i="40"/>
  <c r="D3240" i="40"/>
  <c r="D3239" i="40"/>
  <c r="D3238" i="40"/>
  <c r="D3237" i="40"/>
  <c r="D3236" i="40"/>
  <c r="D3235" i="40"/>
  <c r="D3234" i="40"/>
  <c r="D3233" i="40"/>
  <c r="D3232" i="40"/>
  <c r="D3231" i="40"/>
  <c r="D3230" i="40"/>
  <c r="D3229" i="40"/>
  <c r="D3228" i="40"/>
  <c r="D3227" i="40"/>
  <c r="D3226" i="40"/>
  <c r="D3225" i="40"/>
  <c r="D3224" i="40"/>
  <c r="D3223" i="40"/>
  <c r="D3222" i="40"/>
  <c r="D3221" i="40"/>
  <c r="D3220" i="40"/>
  <c r="D3219" i="40"/>
  <c r="D3218" i="40"/>
  <c r="D3217" i="40"/>
  <c r="D3216" i="40"/>
  <c r="D3215" i="40"/>
  <c r="D3214" i="40"/>
  <c r="D3213" i="40"/>
  <c r="D3212" i="40"/>
  <c r="D3211" i="40"/>
  <c r="D3210" i="40"/>
  <c r="D3209" i="40"/>
  <c r="D3208" i="40"/>
  <c r="D3207" i="40"/>
  <c r="D3206" i="40"/>
  <c r="D3205" i="40"/>
  <c r="D3204" i="40"/>
  <c r="D3203" i="40"/>
  <c r="D3202" i="40"/>
  <c r="D3201" i="40"/>
  <c r="D3200" i="40"/>
  <c r="D3199" i="40"/>
  <c r="D3198" i="40"/>
  <c r="D3197" i="40"/>
  <c r="D3196" i="40"/>
  <c r="D3195" i="40"/>
  <c r="D3194" i="40"/>
  <c r="D3193" i="40"/>
  <c r="D3192" i="40"/>
  <c r="D3191" i="40"/>
  <c r="D3190" i="40"/>
  <c r="D3189" i="40"/>
  <c r="D3188" i="40"/>
  <c r="D3187" i="40"/>
  <c r="D3186" i="40"/>
  <c r="D3185" i="40"/>
  <c r="D3184" i="40"/>
  <c r="D3183" i="40"/>
  <c r="D3182" i="40"/>
  <c r="D3181" i="40"/>
  <c r="D3180" i="40"/>
  <c r="D3179" i="40"/>
  <c r="D3178" i="40"/>
  <c r="D3177" i="40"/>
  <c r="D3176" i="40"/>
  <c r="D3175" i="40"/>
  <c r="D3174" i="40"/>
  <c r="D3173" i="40"/>
  <c r="D3172" i="40"/>
  <c r="D3171" i="40"/>
  <c r="D3170" i="40"/>
  <c r="D3169" i="40"/>
  <c r="D3168" i="40"/>
  <c r="D3167" i="40"/>
  <c r="D3166" i="40"/>
  <c r="D3165" i="40"/>
  <c r="D3164" i="40"/>
  <c r="D3163" i="40"/>
  <c r="D3162" i="40"/>
  <c r="D3161" i="40"/>
  <c r="D3160" i="40"/>
  <c r="D3159" i="40"/>
  <c r="D3158" i="40"/>
  <c r="D3157" i="40"/>
  <c r="D3156" i="40"/>
  <c r="D3155" i="40"/>
  <c r="D3154" i="40"/>
  <c r="D3153" i="40"/>
  <c r="D3152" i="40"/>
  <c r="D3151" i="40"/>
  <c r="D3150" i="40"/>
  <c r="D3149" i="40"/>
  <c r="D3148" i="40"/>
  <c r="D3147" i="40"/>
  <c r="D3146" i="40"/>
  <c r="D3145" i="40"/>
  <c r="D3144" i="40"/>
  <c r="D3143" i="40"/>
  <c r="D3142" i="40"/>
  <c r="D3141" i="40"/>
  <c r="D3140" i="40"/>
  <c r="D3139" i="40"/>
  <c r="D3138" i="40"/>
  <c r="D3137" i="40"/>
  <c r="D3136" i="40"/>
  <c r="D3135" i="40"/>
  <c r="D3134" i="40"/>
  <c r="D3133" i="40"/>
  <c r="D3132" i="40"/>
  <c r="D3131" i="40"/>
  <c r="D3130" i="40"/>
  <c r="D3129" i="40"/>
  <c r="D3128" i="40"/>
  <c r="D3127" i="40"/>
  <c r="D3126" i="40"/>
  <c r="D3125" i="40"/>
  <c r="D3124" i="40"/>
  <c r="D3123" i="40"/>
  <c r="D3122" i="40"/>
  <c r="D3121" i="40"/>
  <c r="D3120" i="40"/>
  <c r="D3119" i="40"/>
  <c r="D3118" i="40"/>
  <c r="D3117" i="40"/>
  <c r="D3116" i="40"/>
  <c r="D3115" i="40"/>
  <c r="D3114" i="40"/>
  <c r="D3113" i="40"/>
  <c r="D3112" i="40"/>
  <c r="D3111" i="40"/>
  <c r="D3110" i="40"/>
  <c r="D3109" i="40"/>
  <c r="D3108" i="40"/>
  <c r="D3107" i="40"/>
  <c r="D3106" i="40"/>
  <c r="D3105" i="40"/>
  <c r="D3104" i="40"/>
  <c r="D3103" i="40"/>
  <c r="D3102" i="40"/>
  <c r="D3101" i="40"/>
  <c r="D3100" i="40"/>
  <c r="D3099" i="40"/>
  <c r="D3098" i="40"/>
  <c r="D3097" i="40"/>
  <c r="D3096" i="40"/>
  <c r="D3095" i="40"/>
  <c r="D3094" i="40"/>
  <c r="D3093" i="40"/>
  <c r="D3092" i="40"/>
  <c r="D3091" i="40"/>
  <c r="D3090" i="40"/>
  <c r="D3089" i="40"/>
  <c r="D3088" i="40"/>
  <c r="D3087" i="40"/>
  <c r="D3086" i="40"/>
  <c r="D3085" i="40"/>
  <c r="D3084" i="40"/>
  <c r="D3083" i="40"/>
  <c r="D3082" i="40"/>
  <c r="D3081" i="40"/>
  <c r="D3080" i="40"/>
  <c r="D3079" i="40"/>
  <c r="D3078" i="40"/>
  <c r="D3077" i="40"/>
  <c r="D3076" i="40"/>
  <c r="D3075" i="40"/>
  <c r="D3074" i="40"/>
  <c r="D3073" i="40"/>
  <c r="D3072" i="40"/>
  <c r="D3071" i="40"/>
  <c r="D3070" i="40"/>
  <c r="D3069" i="40"/>
  <c r="D3068" i="40"/>
  <c r="D3067" i="40"/>
  <c r="D3066" i="40"/>
  <c r="D3065" i="40"/>
  <c r="D3064" i="40"/>
  <c r="D3063" i="40"/>
  <c r="D3062" i="40"/>
  <c r="D3061" i="40"/>
  <c r="D3060" i="40"/>
  <c r="D3059" i="40"/>
  <c r="D3058" i="40"/>
  <c r="D3057" i="40"/>
  <c r="D3056" i="40"/>
  <c r="D3055" i="40"/>
  <c r="D3054" i="40"/>
  <c r="D3053" i="40"/>
  <c r="D3052" i="40"/>
  <c r="D3051" i="40"/>
  <c r="D3050" i="40"/>
  <c r="D3049" i="40"/>
  <c r="D3048" i="40"/>
  <c r="D3047" i="40"/>
  <c r="D3046" i="40"/>
  <c r="D3045" i="40"/>
  <c r="D3044" i="40"/>
  <c r="D3043" i="40"/>
  <c r="D3042" i="40"/>
  <c r="D3041" i="40"/>
  <c r="D3040" i="40"/>
  <c r="D3039" i="40"/>
  <c r="D3038" i="40"/>
  <c r="D3037" i="40"/>
  <c r="D3036" i="40"/>
  <c r="D3035" i="40"/>
  <c r="D3034" i="40"/>
  <c r="D3033" i="40"/>
  <c r="D3032" i="40"/>
  <c r="D3031" i="40"/>
  <c r="D3030" i="40"/>
  <c r="D3029" i="40"/>
  <c r="D3028" i="40"/>
  <c r="D3027" i="40"/>
  <c r="D3026" i="40"/>
  <c r="D3025" i="40"/>
  <c r="D3024" i="40"/>
  <c r="D3023" i="40"/>
  <c r="D3022" i="40"/>
  <c r="D3021" i="40"/>
  <c r="D3020" i="40"/>
  <c r="D3019" i="40"/>
  <c r="D3018" i="40"/>
  <c r="D3017" i="40"/>
  <c r="D3016" i="40"/>
  <c r="D3015" i="40"/>
  <c r="D3014" i="40"/>
  <c r="D3013" i="40"/>
  <c r="D3012" i="40"/>
  <c r="D3011" i="40"/>
  <c r="D3010" i="40"/>
  <c r="D3009" i="40"/>
  <c r="D3008" i="40"/>
  <c r="D3007" i="40"/>
  <c r="D3006" i="40"/>
  <c r="D3005" i="40"/>
  <c r="D3004" i="40"/>
  <c r="D3003" i="40"/>
  <c r="D3002" i="40"/>
  <c r="D3001" i="40"/>
  <c r="D3000" i="40"/>
  <c r="D2999" i="40"/>
  <c r="D2998" i="40"/>
  <c r="D2997" i="40"/>
  <c r="D2996" i="40"/>
  <c r="D2995" i="40"/>
  <c r="D2994" i="40"/>
  <c r="D2993" i="40"/>
  <c r="D2992" i="40"/>
  <c r="D2991" i="40"/>
  <c r="D2990" i="40"/>
  <c r="D2989" i="40"/>
  <c r="D2988" i="40"/>
  <c r="D2987" i="40"/>
  <c r="D2986" i="40"/>
  <c r="D2985" i="40"/>
  <c r="D2984" i="40"/>
  <c r="D2983" i="40"/>
  <c r="D2982" i="40"/>
  <c r="D2981" i="40"/>
  <c r="D2980" i="40"/>
  <c r="D2979" i="40"/>
  <c r="D2978" i="40"/>
  <c r="D2977" i="40"/>
  <c r="D2976" i="40"/>
  <c r="D2975" i="40"/>
  <c r="D2974" i="40"/>
  <c r="D2973" i="40"/>
  <c r="D2972" i="40"/>
  <c r="D2971" i="40"/>
  <c r="D2970" i="40"/>
  <c r="D2969" i="40"/>
  <c r="D2968" i="40"/>
  <c r="D2967" i="40"/>
  <c r="D2966" i="40"/>
  <c r="D2965" i="40"/>
  <c r="D2964" i="40"/>
  <c r="D2963" i="40"/>
  <c r="D2962" i="40"/>
  <c r="D2961" i="40"/>
  <c r="D2960" i="40"/>
  <c r="D2959" i="40"/>
  <c r="D2958" i="40"/>
  <c r="D2957" i="40"/>
  <c r="D2956" i="40"/>
  <c r="D2955" i="40"/>
  <c r="D2954" i="40"/>
  <c r="D2953" i="40"/>
  <c r="D2952" i="40"/>
  <c r="D2951" i="40"/>
  <c r="D2950" i="40"/>
  <c r="D2949" i="40"/>
  <c r="D2948" i="40"/>
  <c r="D2947" i="40"/>
  <c r="D2946" i="40"/>
  <c r="D2945" i="40"/>
  <c r="D2944" i="40"/>
  <c r="D2943" i="40"/>
  <c r="D2942" i="40"/>
  <c r="D2941" i="40"/>
  <c r="D2940" i="40"/>
  <c r="D2939" i="40"/>
  <c r="D2938" i="40"/>
  <c r="D2937" i="40"/>
  <c r="D2936" i="40"/>
  <c r="D2935" i="40"/>
  <c r="D2934" i="40"/>
  <c r="D2933" i="40"/>
  <c r="D2932" i="40"/>
  <c r="D2931" i="40"/>
  <c r="D2930" i="40"/>
  <c r="D2929" i="40"/>
  <c r="D2928" i="40"/>
  <c r="D2927" i="40"/>
  <c r="D2926" i="40"/>
  <c r="D2925" i="40"/>
  <c r="D2924" i="40"/>
  <c r="D2923" i="40"/>
  <c r="D2922" i="40"/>
  <c r="D2921" i="40"/>
  <c r="D2920" i="40"/>
  <c r="D2919" i="40"/>
  <c r="D2918" i="40"/>
  <c r="D2917" i="40"/>
  <c r="D2916" i="40"/>
  <c r="D2915" i="40"/>
  <c r="D2914" i="40"/>
  <c r="D2913" i="40"/>
  <c r="D2912" i="40"/>
  <c r="D2911" i="40"/>
  <c r="D2910" i="40"/>
  <c r="D2909" i="40"/>
  <c r="D2908" i="40"/>
  <c r="D2907" i="40"/>
  <c r="D2906" i="40"/>
  <c r="D2905" i="40"/>
  <c r="D2904" i="40"/>
  <c r="D2903" i="40"/>
  <c r="D2902" i="40"/>
  <c r="D2901" i="40"/>
  <c r="D2900" i="40"/>
  <c r="D2899" i="40"/>
  <c r="D2898" i="40"/>
  <c r="D2897" i="40"/>
  <c r="D2896" i="40"/>
  <c r="D2895" i="40"/>
  <c r="D2894" i="40"/>
  <c r="D2893" i="40"/>
  <c r="D2892" i="40"/>
  <c r="D2891" i="40"/>
  <c r="D2890" i="40"/>
  <c r="D2889" i="40"/>
  <c r="D2888" i="40"/>
  <c r="D2887" i="40"/>
  <c r="D2886" i="40"/>
  <c r="D2885" i="40"/>
  <c r="D2884" i="40"/>
  <c r="D2883" i="40"/>
  <c r="D2882" i="40"/>
  <c r="D2881" i="40"/>
  <c r="D2880" i="40"/>
  <c r="D2879" i="40"/>
  <c r="D2878" i="40"/>
  <c r="D2877" i="40"/>
  <c r="D2876" i="40"/>
  <c r="D2875" i="40"/>
  <c r="D2874" i="40"/>
  <c r="D2873" i="40"/>
  <c r="D2872" i="40"/>
  <c r="D2871" i="40"/>
  <c r="D2870" i="40"/>
  <c r="D2869" i="40"/>
  <c r="D2868" i="40"/>
  <c r="D2867" i="40"/>
  <c r="D2866" i="40"/>
  <c r="D2865" i="40"/>
  <c r="D2864" i="40"/>
  <c r="D2863" i="40"/>
  <c r="D2862" i="40"/>
  <c r="D2861" i="40"/>
  <c r="D2860" i="40"/>
  <c r="D2859" i="40"/>
  <c r="D2858" i="40"/>
  <c r="D2857" i="40"/>
  <c r="D2856" i="40"/>
  <c r="D2855" i="40"/>
  <c r="D2854" i="40"/>
  <c r="D2853" i="40"/>
  <c r="D2852" i="40"/>
  <c r="D2851" i="40"/>
  <c r="D2850" i="40"/>
  <c r="D2849" i="40"/>
  <c r="D2848" i="40"/>
  <c r="D2847" i="40"/>
  <c r="D2846" i="40"/>
  <c r="D2845" i="40"/>
  <c r="D2844" i="40"/>
  <c r="D2843" i="40"/>
  <c r="D2842" i="40"/>
  <c r="D2841" i="40"/>
  <c r="D2840" i="40"/>
  <c r="D2839" i="40"/>
  <c r="D2838" i="40"/>
  <c r="D2837" i="40"/>
  <c r="D2836" i="40"/>
  <c r="D2835" i="40"/>
  <c r="D2834" i="40"/>
  <c r="D2833" i="40"/>
  <c r="D2832" i="40"/>
  <c r="D2831" i="40"/>
  <c r="D2830" i="40"/>
  <c r="D2829" i="40"/>
  <c r="D2828" i="40"/>
  <c r="D2827" i="40"/>
  <c r="D2826" i="40"/>
  <c r="D2825" i="40"/>
  <c r="D2824" i="40"/>
  <c r="D2823" i="40"/>
  <c r="D2822" i="40"/>
  <c r="D2821" i="40"/>
  <c r="D2820" i="40"/>
  <c r="D2819" i="40"/>
  <c r="D2818" i="40"/>
  <c r="D2817" i="40"/>
  <c r="D2816" i="40"/>
  <c r="D2815" i="40"/>
  <c r="D2814" i="40"/>
  <c r="D2813" i="40"/>
  <c r="D2812" i="40"/>
  <c r="D2811" i="40"/>
  <c r="D2810" i="40"/>
  <c r="D2809" i="40"/>
  <c r="D2808" i="40"/>
  <c r="D2807" i="40"/>
  <c r="D2806" i="40"/>
  <c r="D2805" i="40"/>
  <c r="D2804" i="40"/>
  <c r="D2803" i="40"/>
  <c r="D2802" i="40"/>
  <c r="D2801" i="40"/>
  <c r="D2800" i="40"/>
  <c r="D2799" i="40"/>
  <c r="D2798" i="40"/>
  <c r="D2797" i="40"/>
  <c r="D2796" i="40"/>
  <c r="D2795" i="40"/>
  <c r="D2794" i="40"/>
  <c r="D2793" i="40"/>
  <c r="D2792" i="40"/>
  <c r="D2791" i="40"/>
  <c r="D2790" i="40"/>
  <c r="D2789" i="40"/>
  <c r="D2788" i="40"/>
  <c r="D2787" i="40"/>
  <c r="D2786" i="40"/>
  <c r="D2785" i="40"/>
  <c r="D2784" i="40"/>
  <c r="D2783" i="40"/>
  <c r="D2782" i="40"/>
  <c r="D2781" i="40"/>
  <c r="D2780" i="40"/>
  <c r="D2779" i="40"/>
  <c r="D2778" i="40"/>
  <c r="D2777" i="40"/>
  <c r="D2776" i="40"/>
  <c r="D2775" i="40"/>
  <c r="D2774" i="40"/>
  <c r="D2773" i="40"/>
  <c r="D2772" i="40"/>
  <c r="D2771" i="40"/>
  <c r="D2770" i="40"/>
  <c r="D2769" i="40"/>
  <c r="D2768" i="40"/>
  <c r="D2767" i="40"/>
  <c r="D2766" i="40"/>
  <c r="D2765" i="40"/>
  <c r="D2764" i="40"/>
  <c r="D2763" i="40"/>
  <c r="D2762" i="40"/>
  <c r="D2761" i="40"/>
  <c r="D2760" i="40"/>
  <c r="D2759" i="40"/>
  <c r="D2758" i="40"/>
  <c r="D2757" i="40"/>
  <c r="D2756" i="40"/>
  <c r="D2755" i="40"/>
  <c r="D2754" i="40"/>
  <c r="D2753" i="40"/>
  <c r="D2752" i="40"/>
  <c r="D2751" i="40"/>
  <c r="D2750" i="40"/>
  <c r="D2749" i="40"/>
  <c r="D2748" i="40"/>
  <c r="D2747" i="40"/>
  <c r="D2746" i="40"/>
  <c r="D2745" i="40"/>
  <c r="D2744" i="40"/>
  <c r="D2743" i="40"/>
  <c r="D2742" i="40"/>
  <c r="D2741" i="40"/>
  <c r="D2740" i="40"/>
  <c r="D2739" i="40"/>
  <c r="D2738" i="40"/>
  <c r="D2737" i="40"/>
  <c r="D2736" i="40"/>
  <c r="D2735" i="40"/>
  <c r="D2734" i="40"/>
  <c r="D2733" i="40"/>
  <c r="D2732" i="40"/>
  <c r="D2731" i="40"/>
  <c r="D2730" i="40"/>
  <c r="D2729" i="40"/>
  <c r="D2728" i="40"/>
  <c r="D2727" i="40"/>
  <c r="D2726" i="40"/>
  <c r="D2725" i="40"/>
  <c r="D2724" i="40"/>
  <c r="D2723" i="40"/>
  <c r="D2722" i="40"/>
  <c r="D2721" i="40"/>
  <c r="D2720" i="40"/>
  <c r="D2719" i="40"/>
  <c r="D2718" i="40"/>
  <c r="D2717" i="40"/>
  <c r="D2716" i="40"/>
  <c r="D2715" i="40"/>
  <c r="D2714" i="40"/>
  <c r="D2713" i="40"/>
  <c r="D2712" i="40"/>
  <c r="D2711" i="40"/>
  <c r="D2710" i="40"/>
  <c r="D2709" i="40"/>
  <c r="D2708" i="40"/>
  <c r="D2707" i="40"/>
  <c r="D2706" i="40"/>
  <c r="D2705" i="40"/>
  <c r="D2704" i="40"/>
  <c r="D2703" i="40"/>
  <c r="D2702" i="40"/>
  <c r="D2701" i="40"/>
  <c r="D2700" i="40"/>
  <c r="D2699" i="40"/>
  <c r="D2698" i="40"/>
  <c r="D2697" i="40"/>
  <c r="D2696" i="40"/>
  <c r="D2695" i="40"/>
  <c r="D2694" i="40"/>
  <c r="D2693" i="40"/>
  <c r="D2692" i="40"/>
  <c r="D2691" i="40"/>
  <c r="D2690" i="40"/>
  <c r="D2689" i="40"/>
  <c r="D2688" i="40"/>
  <c r="D2687" i="40"/>
  <c r="D2686" i="40"/>
  <c r="D2685" i="40"/>
  <c r="D2684" i="40"/>
  <c r="D2683" i="40"/>
  <c r="D2682" i="40"/>
  <c r="D2681" i="40"/>
  <c r="D2680" i="40"/>
  <c r="D2679" i="40"/>
  <c r="D2678" i="40"/>
  <c r="D2677" i="40"/>
  <c r="D2676" i="40"/>
  <c r="D2675" i="40"/>
  <c r="D2674" i="40"/>
  <c r="D2673" i="40"/>
  <c r="D2672" i="40"/>
  <c r="D2671" i="40"/>
  <c r="D2670" i="40"/>
  <c r="D2669" i="40"/>
  <c r="D2668" i="40"/>
  <c r="D2667" i="40"/>
  <c r="D2666" i="40"/>
  <c r="D2665" i="40"/>
  <c r="D2664" i="40"/>
  <c r="D2663" i="40"/>
  <c r="D2662" i="40"/>
  <c r="D2661" i="40"/>
  <c r="D2660" i="40"/>
  <c r="D2659" i="40"/>
  <c r="D2658" i="40"/>
  <c r="D2657" i="40"/>
  <c r="D2656" i="40"/>
  <c r="D2655" i="40"/>
  <c r="D2654" i="40"/>
  <c r="D2653" i="40"/>
  <c r="D2652" i="40"/>
  <c r="D2651" i="40"/>
  <c r="D2650" i="40"/>
  <c r="D2649" i="40"/>
  <c r="D2648" i="40"/>
  <c r="D2647" i="40"/>
  <c r="D2646" i="40"/>
  <c r="D2645" i="40"/>
  <c r="D2644" i="40"/>
  <c r="D2643" i="40"/>
  <c r="D2642" i="40"/>
  <c r="D2641" i="40"/>
  <c r="D2640" i="40"/>
  <c r="D2639" i="40"/>
  <c r="D2638" i="40"/>
  <c r="D2637" i="40"/>
  <c r="D2636" i="40"/>
  <c r="D2635" i="40"/>
  <c r="D2634" i="40"/>
  <c r="D2633" i="40"/>
  <c r="D2632" i="40"/>
  <c r="D2631" i="40"/>
  <c r="D2630" i="40"/>
  <c r="D2629" i="40"/>
  <c r="D2628" i="40"/>
  <c r="D2627" i="40"/>
  <c r="D2626" i="40"/>
  <c r="D2625" i="40"/>
  <c r="D2624" i="40"/>
  <c r="D2623" i="40"/>
  <c r="D2622" i="40"/>
  <c r="D2621" i="40"/>
  <c r="D2620" i="40"/>
  <c r="D2619" i="40"/>
  <c r="D2618" i="40"/>
  <c r="D2617" i="40"/>
  <c r="D2616" i="40"/>
  <c r="D2615" i="40"/>
  <c r="D2614" i="40"/>
  <c r="D2613" i="40"/>
  <c r="D2612" i="40"/>
  <c r="D2611" i="40"/>
  <c r="D2610" i="40"/>
  <c r="D2609" i="40"/>
  <c r="D2608" i="40"/>
  <c r="D2607" i="40"/>
  <c r="D2606" i="40"/>
  <c r="D2605" i="40"/>
  <c r="D2604" i="40"/>
  <c r="D2603" i="40"/>
  <c r="D2602" i="40"/>
  <c r="D2601" i="40"/>
  <c r="D2600" i="40"/>
  <c r="D2599" i="40"/>
  <c r="D2598" i="40"/>
  <c r="D2597" i="40"/>
  <c r="D2596" i="40"/>
  <c r="D2595" i="40"/>
  <c r="D2594" i="40"/>
  <c r="D2593" i="40"/>
  <c r="D2592" i="40"/>
  <c r="D2591" i="40"/>
  <c r="D2590" i="40"/>
  <c r="D2589" i="40"/>
  <c r="D2588" i="40"/>
  <c r="D2587" i="40"/>
  <c r="D2586" i="40"/>
  <c r="D2585" i="40"/>
  <c r="D2584" i="40"/>
  <c r="D2583" i="40"/>
  <c r="D2582" i="40"/>
  <c r="D2581" i="40"/>
  <c r="D2580" i="40"/>
  <c r="D2579" i="40"/>
  <c r="D2578" i="40"/>
  <c r="D2577" i="40"/>
  <c r="D2576" i="40"/>
  <c r="D2575" i="40"/>
  <c r="D2574" i="40"/>
  <c r="D2573" i="40"/>
  <c r="D2572" i="40"/>
  <c r="D2571" i="40"/>
  <c r="D2570" i="40"/>
  <c r="D2569" i="40"/>
  <c r="D2568" i="40"/>
  <c r="D2567" i="40"/>
  <c r="D2566" i="40"/>
  <c r="D2565" i="40"/>
  <c r="D2564" i="40"/>
  <c r="D2563" i="40"/>
  <c r="D2562" i="40"/>
  <c r="D2561" i="40"/>
  <c r="D2560" i="40"/>
  <c r="D2559" i="40"/>
  <c r="D2558" i="40"/>
  <c r="D2557" i="40"/>
  <c r="D2556" i="40"/>
  <c r="D2555" i="40"/>
  <c r="D2554" i="40"/>
  <c r="D2553" i="40"/>
  <c r="D2552" i="40"/>
  <c r="D2551" i="40"/>
  <c r="D2550" i="40"/>
  <c r="D2549" i="40"/>
  <c r="D2548" i="40"/>
  <c r="D2547" i="40"/>
  <c r="D2546" i="40"/>
  <c r="D2545" i="40"/>
  <c r="D2544" i="40"/>
  <c r="D2543" i="40"/>
  <c r="D2542" i="40"/>
  <c r="D2541" i="40"/>
  <c r="D2540" i="40"/>
  <c r="D2539" i="40"/>
  <c r="D2538" i="40"/>
  <c r="D2537" i="40"/>
  <c r="D2536" i="40"/>
  <c r="D2535" i="40"/>
  <c r="D2534" i="40"/>
  <c r="D2533" i="40"/>
  <c r="D2532" i="40"/>
  <c r="D2531" i="40"/>
  <c r="D2530" i="40"/>
  <c r="D2529" i="40"/>
  <c r="D2528" i="40"/>
  <c r="D2527" i="40"/>
  <c r="D2526" i="40"/>
  <c r="D2525" i="40"/>
  <c r="D2524" i="40"/>
  <c r="D2523" i="40"/>
  <c r="D2522" i="40"/>
  <c r="D2521" i="40"/>
  <c r="D2520" i="40"/>
  <c r="D2519" i="40"/>
  <c r="D2518" i="40"/>
  <c r="D2517" i="40"/>
  <c r="D2516" i="40"/>
  <c r="D2515" i="40"/>
  <c r="D2514" i="40"/>
  <c r="D2513" i="40"/>
  <c r="D2512" i="40"/>
  <c r="D2511" i="40"/>
  <c r="D2510" i="40"/>
  <c r="D2509" i="40"/>
  <c r="D2508" i="40"/>
  <c r="D2507" i="40"/>
  <c r="D2506" i="40"/>
  <c r="D2505" i="40"/>
  <c r="D2504" i="40"/>
  <c r="D2503" i="40"/>
  <c r="D2502" i="40"/>
  <c r="D2501" i="40"/>
  <c r="D2500" i="40"/>
  <c r="D2499" i="40"/>
  <c r="D2498" i="40"/>
  <c r="D2497" i="40"/>
  <c r="D2496" i="40"/>
  <c r="D2495" i="40"/>
  <c r="D2494" i="40"/>
  <c r="D2493" i="40"/>
  <c r="D2492" i="40"/>
  <c r="D2491" i="40"/>
  <c r="D2490" i="40"/>
  <c r="D2489" i="40"/>
  <c r="D2488" i="40"/>
  <c r="D2487" i="40"/>
  <c r="D2486" i="40"/>
  <c r="D2485" i="40"/>
  <c r="D2484" i="40"/>
  <c r="D2483" i="40"/>
  <c r="D2482" i="40"/>
  <c r="D2481" i="40"/>
  <c r="D2480" i="40"/>
  <c r="D2479" i="40"/>
  <c r="D2478" i="40"/>
  <c r="D2477" i="40"/>
  <c r="D2476" i="40"/>
  <c r="D2475" i="40"/>
  <c r="D2474" i="40"/>
  <c r="D2473" i="40"/>
  <c r="D2472" i="40"/>
  <c r="D2471" i="40"/>
  <c r="D2470" i="40"/>
  <c r="D2469" i="40"/>
  <c r="D2468" i="40"/>
  <c r="D2467" i="40"/>
  <c r="D2466" i="40"/>
  <c r="D2465" i="40"/>
  <c r="D2464" i="40"/>
  <c r="D2463" i="40"/>
  <c r="D2462" i="40"/>
  <c r="D2461" i="40"/>
  <c r="D2460" i="40"/>
  <c r="D2459" i="40"/>
  <c r="D2458" i="40"/>
  <c r="D2457" i="40"/>
  <c r="D2456" i="40"/>
  <c r="D2455" i="40"/>
  <c r="D2454" i="40"/>
  <c r="D2453" i="40"/>
  <c r="D2452" i="40"/>
  <c r="D2451" i="40"/>
  <c r="D2450" i="40"/>
  <c r="D2449" i="40"/>
  <c r="D2448" i="40"/>
  <c r="D2447" i="40"/>
  <c r="D2446" i="40"/>
  <c r="D2445" i="40"/>
  <c r="D2444" i="40"/>
  <c r="D2443" i="40"/>
  <c r="D2442" i="40"/>
  <c r="D2441" i="40"/>
  <c r="D2440" i="40"/>
  <c r="D2439" i="40"/>
  <c r="D2438" i="40"/>
  <c r="D2437" i="40"/>
  <c r="D2436" i="40"/>
  <c r="D2435" i="40"/>
  <c r="D2434" i="40"/>
  <c r="D2433" i="40"/>
  <c r="D2432" i="40"/>
  <c r="D2431" i="40"/>
  <c r="D2430" i="40"/>
  <c r="D2429" i="40"/>
  <c r="D2428" i="40"/>
  <c r="D2427" i="40"/>
  <c r="D2426" i="40"/>
  <c r="D2425" i="40"/>
  <c r="D2424" i="40"/>
  <c r="D2423" i="40"/>
  <c r="D2422" i="40"/>
  <c r="D2421" i="40"/>
  <c r="D2420" i="40"/>
  <c r="D2419" i="40"/>
  <c r="D2418" i="40"/>
  <c r="D2417" i="40"/>
  <c r="D2416" i="40"/>
  <c r="D2415" i="40"/>
  <c r="D2414" i="40"/>
  <c r="D2413" i="40"/>
  <c r="D2412" i="40"/>
  <c r="D2411" i="40"/>
  <c r="D2410" i="40"/>
  <c r="D2409" i="40"/>
  <c r="D2408" i="40"/>
  <c r="D2407" i="40"/>
  <c r="D2406" i="40"/>
  <c r="D2405" i="40"/>
  <c r="D2404" i="40"/>
  <c r="D2403" i="40"/>
  <c r="D2402" i="40"/>
  <c r="D2401" i="40"/>
  <c r="D2400" i="40"/>
  <c r="D2399" i="40"/>
  <c r="D2398" i="40"/>
  <c r="D2397" i="40"/>
  <c r="D2396" i="40"/>
  <c r="D2395" i="40"/>
  <c r="D2394" i="40"/>
  <c r="D2393" i="40"/>
  <c r="D2392" i="40"/>
  <c r="D2391" i="40"/>
  <c r="D2390" i="40"/>
  <c r="D2389" i="40"/>
  <c r="D2388" i="40"/>
  <c r="D2387" i="40"/>
  <c r="D2386" i="40"/>
  <c r="D2385" i="40"/>
  <c r="D2384" i="40"/>
  <c r="D2383" i="40"/>
  <c r="D2382" i="40"/>
  <c r="D2381" i="40"/>
  <c r="D2380" i="40"/>
  <c r="D2379" i="40"/>
  <c r="D2378" i="40"/>
  <c r="D2377" i="40"/>
  <c r="D2376" i="40"/>
  <c r="D2375" i="40"/>
  <c r="D2374" i="40"/>
  <c r="D2373" i="40"/>
  <c r="D2372" i="40"/>
  <c r="D2371" i="40"/>
  <c r="D2370" i="40"/>
  <c r="D2369" i="40"/>
  <c r="D2368" i="40"/>
  <c r="D2367" i="40"/>
  <c r="D2366" i="40"/>
  <c r="D2365" i="40"/>
  <c r="D2364" i="40"/>
  <c r="D2363" i="40"/>
  <c r="D2362" i="40"/>
  <c r="D2361" i="40"/>
  <c r="D2360" i="40"/>
  <c r="D2359" i="40"/>
  <c r="D2358" i="40"/>
  <c r="D2357" i="40"/>
  <c r="D2356" i="40"/>
  <c r="D2355" i="40"/>
  <c r="D2354" i="40"/>
  <c r="D2353" i="40"/>
  <c r="D2352" i="40"/>
  <c r="D2351" i="40"/>
  <c r="D2350" i="40"/>
  <c r="D2349" i="40"/>
  <c r="D2348" i="40"/>
  <c r="D2347" i="40"/>
  <c r="D2346" i="40"/>
  <c r="D2345" i="40"/>
  <c r="D2344" i="40"/>
  <c r="D2343" i="40"/>
  <c r="D2342" i="40"/>
  <c r="D2341" i="40"/>
  <c r="D2340" i="40"/>
  <c r="D2339" i="40"/>
  <c r="D2338" i="40"/>
  <c r="D2337" i="40"/>
  <c r="D2336" i="40"/>
  <c r="D2335" i="40"/>
  <c r="D2334" i="40"/>
  <c r="D2333" i="40"/>
  <c r="D2332" i="40"/>
  <c r="D2331" i="40"/>
  <c r="D2330" i="40"/>
  <c r="D2329" i="40"/>
  <c r="D2328" i="40"/>
  <c r="D2327" i="40"/>
  <c r="D2326" i="40"/>
  <c r="D2325" i="40"/>
  <c r="D2324" i="40"/>
  <c r="D2323" i="40"/>
  <c r="D2322" i="40"/>
  <c r="D2321" i="40"/>
  <c r="D2320" i="40"/>
  <c r="D2319" i="40"/>
  <c r="D2318" i="40"/>
  <c r="D2317" i="40"/>
  <c r="D2316" i="40"/>
  <c r="D2315" i="40"/>
  <c r="D2314" i="40"/>
  <c r="D2313" i="40"/>
  <c r="D2312" i="40"/>
  <c r="D2311" i="40"/>
  <c r="D2310" i="40"/>
  <c r="D2309" i="40"/>
  <c r="D2308" i="40"/>
  <c r="D2307" i="40"/>
  <c r="D2306" i="40"/>
  <c r="D2305" i="40"/>
  <c r="D2304" i="40"/>
  <c r="D2303" i="40"/>
  <c r="D2302" i="40"/>
  <c r="D2301" i="40"/>
  <c r="D2300" i="40"/>
  <c r="D2299" i="40"/>
  <c r="D2298" i="40"/>
  <c r="D2297" i="40"/>
  <c r="D2296" i="40"/>
  <c r="D2295" i="40"/>
  <c r="D2294" i="40"/>
  <c r="D2293" i="40"/>
  <c r="D2292" i="40"/>
  <c r="D2291" i="40"/>
  <c r="D2290" i="40"/>
  <c r="D2289" i="40"/>
  <c r="D2288" i="40"/>
  <c r="D2287" i="40"/>
  <c r="D2286" i="40"/>
  <c r="D2285" i="40"/>
  <c r="D2284" i="40"/>
  <c r="D2283" i="40"/>
  <c r="D2282" i="40"/>
  <c r="D2281" i="40"/>
  <c r="D2280" i="40"/>
  <c r="D2279" i="40"/>
  <c r="D2278" i="40"/>
  <c r="D2277" i="40"/>
  <c r="D2276" i="40"/>
  <c r="D2275" i="40"/>
  <c r="D2274" i="40"/>
  <c r="D2273" i="40"/>
  <c r="D2272" i="40"/>
  <c r="D2271" i="40"/>
  <c r="D2270" i="40"/>
  <c r="D2269" i="40"/>
  <c r="D2268" i="40"/>
  <c r="D2267" i="40"/>
  <c r="D2266" i="40"/>
  <c r="D2265" i="40"/>
  <c r="D2264" i="40"/>
  <c r="D2263" i="40"/>
  <c r="D2262" i="40"/>
  <c r="D2261" i="40"/>
  <c r="D2260" i="40"/>
  <c r="D2259" i="40"/>
  <c r="D2258" i="40"/>
  <c r="D2257" i="40"/>
  <c r="D2256" i="40"/>
  <c r="D2255" i="40"/>
  <c r="D2254" i="40"/>
  <c r="D2253" i="40"/>
  <c r="D2252" i="40"/>
  <c r="D2251" i="40"/>
  <c r="D2250" i="40"/>
  <c r="D2249" i="40"/>
  <c r="D2248" i="40"/>
  <c r="D2247" i="40"/>
  <c r="D2246" i="40"/>
  <c r="D2245" i="40"/>
  <c r="D2244" i="40"/>
  <c r="D2243" i="40"/>
  <c r="D2242" i="40"/>
  <c r="D2241" i="40"/>
  <c r="D2240" i="40"/>
  <c r="D2239" i="40"/>
  <c r="D2238" i="40"/>
  <c r="D2237" i="40"/>
  <c r="D2236" i="40"/>
  <c r="D2235" i="40"/>
  <c r="D2234" i="40"/>
  <c r="D2233" i="40"/>
  <c r="D2232" i="40"/>
  <c r="D2231" i="40"/>
  <c r="D2230" i="40"/>
  <c r="D2229" i="40"/>
  <c r="D2228" i="40"/>
  <c r="D2227" i="40"/>
  <c r="D2226" i="40"/>
  <c r="D2225" i="40"/>
  <c r="D2224" i="40"/>
  <c r="D2223" i="40"/>
  <c r="D2222" i="40"/>
  <c r="D2221" i="40"/>
  <c r="D2220" i="40"/>
  <c r="D2219" i="40"/>
  <c r="D2218" i="40"/>
  <c r="D2217" i="40"/>
  <c r="D2216" i="40"/>
  <c r="D2215" i="40"/>
  <c r="D2214" i="40"/>
  <c r="D2213" i="40"/>
  <c r="D2212" i="40"/>
  <c r="D2211" i="40"/>
  <c r="D2210" i="40"/>
  <c r="D2209" i="40"/>
  <c r="D2208" i="40"/>
  <c r="D2207" i="40"/>
  <c r="D2206" i="40"/>
  <c r="D2205" i="40"/>
  <c r="D2204" i="40"/>
  <c r="D2203" i="40"/>
  <c r="D2202" i="40"/>
  <c r="D2201" i="40"/>
  <c r="D2200" i="40"/>
  <c r="D2199" i="40"/>
  <c r="D2198" i="40"/>
  <c r="D2197" i="40"/>
  <c r="D2196" i="40"/>
  <c r="D2195" i="40"/>
  <c r="D2194" i="40"/>
  <c r="D2193" i="40"/>
  <c r="D2192" i="40"/>
  <c r="D2191" i="40"/>
  <c r="D2190" i="40"/>
  <c r="D2189" i="40"/>
  <c r="D2188" i="40"/>
  <c r="D2187" i="40"/>
  <c r="D2186" i="40"/>
  <c r="D2185" i="40"/>
  <c r="D2184" i="40"/>
  <c r="D2183" i="40"/>
  <c r="D2182" i="40"/>
  <c r="D2181" i="40"/>
  <c r="D2180" i="40"/>
  <c r="D2179" i="40"/>
  <c r="D2178" i="40"/>
  <c r="D2177" i="40"/>
  <c r="D2176" i="40"/>
  <c r="D2175" i="40"/>
  <c r="D2174" i="40"/>
  <c r="D2173" i="40"/>
  <c r="D2172" i="40"/>
  <c r="D2171" i="40"/>
  <c r="D2170" i="40"/>
  <c r="D2169" i="40"/>
  <c r="D2168" i="40"/>
  <c r="D2167" i="40"/>
  <c r="D2166" i="40"/>
  <c r="D2165" i="40"/>
  <c r="D2164" i="40"/>
  <c r="D2163" i="40"/>
  <c r="D2162" i="40"/>
  <c r="D2161" i="40"/>
  <c r="D2160" i="40"/>
  <c r="D2159" i="40"/>
  <c r="D2158" i="40"/>
  <c r="D2157" i="40"/>
  <c r="D2156" i="40"/>
  <c r="D2155" i="40"/>
  <c r="D2154" i="40"/>
  <c r="D2153" i="40"/>
  <c r="D2152" i="40"/>
  <c r="D2151" i="40"/>
  <c r="D2150" i="40"/>
  <c r="D2149" i="40"/>
  <c r="D2148" i="40"/>
  <c r="D2147" i="40"/>
  <c r="D2146" i="40"/>
  <c r="D2145" i="40"/>
  <c r="D2144" i="40"/>
  <c r="D2143" i="40"/>
  <c r="D2142" i="40"/>
  <c r="D2141" i="40"/>
  <c r="D2140" i="40"/>
  <c r="D2139" i="40"/>
  <c r="D2138" i="40"/>
  <c r="D2137" i="40"/>
  <c r="D2136" i="40"/>
  <c r="D2135" i="40"/>
  <c r="D2134" i="40"/>
  <c r="D2133" i="40"/>
  <c r="D2132" i="40"/>
  <c r="D2131" i="40"/>
  <c r="D2130" i="40"/>
  <c r="D2129" i="40"/>
  <c r="D2128" i="40"/>
  <c r="D2127" i="40"/>
  <c r="D2126" i="40"/>
  <c r="D2125" i="40"/>
  <c r="D2124" i="40"/>
  <c r="D2123" i="40"/>
  <c r="D2122" i="40"/>
  <c r="D2121" i="40"/>
  <c r="D2120" i="40"/>
  <c r="D2119" i="40"/>
  <c r="D2118" i="40"/>
  <c r="D2117" i="40"/>
  <c r="D2116" i="40"/>
  <c r="D2115" i="40"/>
  <c r="D2114" i="40"/>
  <c r="D2113" i="40"/>
  <c r="D2112" i="40"/>
  <c r="D2111" i="40"/>
  <c r="D2110" i="40"/>
  <c r="D2109" i="40"/>
  <c r="D2108" i="40"/>
  <c r="D2107" i="40"/>
  <c r="D2106" i="40"/>
  <c r="D2105" i="40"/>
  <c r="D2104" i="40"/>
  <c r="D2103" i="40"/>
  <c r="D2102" i="40"/>
  <c r="D2101" i="40"/>
  <c r="D2100" i="40"/>
  <c r="D2099" i="40"/>
  <c r="D2098" i="40"/>
  <c r="D2097" i="40"/>
  <c r="D2096" i="40"/>
  <c r="D2095" i="40"/>
  <c r="D2094" i="40"/>
  <c r="D2093" i="40"/>
  <c r="D2092" i="40"/>
  <c r="D2091" i="40"/>
  <c r="D2090" i="40"/>
  <c r="D2089" i="40"/>
  <c r="D2088" i="40"/>
  <c r="D2087" i="40"/>
  <c r="D2086" i="40"/>
  <c r="D2085" i="40"/>
  <c r="D2084" i="40"/>
  <c r="D2083" i="40"/>
  <c r="D2082" i="40"/>
  <c r="D2081" i="40"/>
  <c r="D2080" i="40"/>
  <c r="D2079" i="40"/>
  <c r="D2078" i="40"/>
  <c r="D2077" i="40"/>
  <c r="D2076" i="40"/>
  <c r="D2075" i="40"/>
  <c r="D2074" i="40"/>
  <c r="D2073" i="40"/>
  <c r="D2072" i="40"/>
  <c r="D2071" i="40"/>
  <c r="D2070" i="40"/>
  <c r="D2069" i="40"/>
  <c r="D2068" i="40"/>
  <c r="D2067" i="40"/>
  <c r="D2066" i="40"/>
  <c r="D2065" i="40"/>
  <c r="D2064" i="40"/>
  <c r="D2063" i="40"/>
  <c r="D2062" i="40"/>
  <c r="D2061" i="40"/>
  <c r="D2060" i="40"/>
  <c r="D2059" i="40"/>
  <c r="D2058" i="40"/>
  <c r="D2057" i="40"/>
  <c r="D2056" i="40"/>
  <c r="D2055" i="40"/>
  <c r="D2054" i="40"/>
  <c r="D2053" i="40"/>
  <c r="D2052" i="40"/>
  <c r="D2051" i="40"/>
  <c r="D2050" i="40"/>
  <c r="D2049" i="40"/>
  <c r="D2048" i="40"/>
  <c r="D2047" i="40"/>
  <c r="D2046" i="40"/>
  <c r="D2045" i="40"/>
  <c r="D2044" i="40"/>
  <c r="D2043" i="40"/>
  <c r="D2042" i="40"/>
  <c r="D2041" i="40"/>
  <c r="D2040" i="40"/>
  <c r="D2039" i="40"/>
  <c r="D2038" i="40"/>
  <c r="D2037" i="40"/>
  <c r="D2036" i="40"/>
  <c r="D2035" i="40"/>
  <c r="D2034" i="40"/>
  <c r="D2033" i="40"/>
  <c r="D2032" i="40"/>
  <c r="D2031" i="40"/>
  <c r="D2030" i="40"/>
  <c r="D2029" i="40"/>
  <c r="D2028" i="40"/>
  <c r="D2027" i="40"/>
  <c r="D2026" i="40"/>
  <c r="D2025" i="40"/>
  <c r="D2024" i="40"/>
  <c r="D2023" i="40"/>
  <c r="D2022" i="40"/>
  <c r="D2021" i="40"/>
  <c r="D2020" i="40"/>
  <c r="D2019" i="40"/>
  <c r="D2018" i="40"/>
  <c r="D2017" i="40"/>
  <c r="D2016" i="40"/>
  <c r="D2015" i="40"/>
  <c r="D2014" i="40"/>
  <c r="D2013" i="40"/>
  <c r="D2012" i="40"/>
  <c r="D2011" i="40"/>
  <c r="D2010" i="40"/>
  <c r="D2009" i="40"/>
  <c r="D2008" i="40"/>
  <c r="D2007" i="40"/>
  <c r="D2006" i="40"/>
  <c r="D2005" i="40"/>
  <c r="D2004" i="40"/>
  <c r="D2003" i="40"/>
  <c r="D2002" i="40"/>
  <c r="D2001" i="40"/>
  <c r="D2000" i="40"/>
  <c r="D1999" i="40"/>
  <c r="D1998" i="40"/>
  <c r="D1997" i="40"/>
  <c r="D1996" i="40"/>
  <c r="D1995" i="40"/>
  <c r="D1994" i="40"/>
  <c r="D1993" i="40"/>
  <c r="D1992" i="40"/>
  <c r="D1991" i="40"/>
  <c r="D1990" i="40"/>
  <c r="D1989" i="40"/>
  <c r="D1988" i="40"/>
  <c r="D1987" i="40"/>
  <c r="D1986" i="40"/>
  <c r="D1985" i="40"/>
  <c r="D1984" i="40"/>
  <c r="D1983" i="40"/>
  <c r="D1982" i="40"/>
  <c r="D1981" i="40"/>
  <c r="D1980" i="40"/>
  <c r="D1979" i="40"/>
  <c r="D1978" i="40"/>
  <c r="D1977" i="40"/>
  <c r="D1976" i="40"/>
  <c r="D1975" i="40"/>
  <c r="D1974" i="40"/>
  <c r="D1973" i="40"/>
  <c r="D1972" i="40"/>
  <c r="D1971" i="40"/>
  <c r="D1970" i="40"/>
  <c r="D1969" i="40"/>
  <c r="D1968" i="40"/>
  <c r="D1967" i="40"/>
  <c r="D1966" i="40"/>
  <c r="D1965" i="40"/>
  <c r="D1964" i="40"/>
  <c r="D1963" i="40"/>
  <c r="D1962" i="40"/>
  <c r="D1961" i="40"/>
  <c r="D1960" i="40"/>
  <c r="D1959" i="40"/>
  <c r="D1958" i="40"/>
  <c r="D1957" i="40"/>
  <c r="D1956" i="40"/>
  <c r="D1955" i="40"/>
  <c r="D1954" i="40"/>
  <c r="D1953" i="40"/>
  <c r="D1952" i="40"/>
  <c r="D1951" i="40"/>
  <c r="D1950" i="40"/>
  <c r="D1949" i="40"/>
  <c r="D1948" i="40"/>
  <c r="D1947" i="40"/>
  <c r="D1946" i="40"/>
  <c r="D1945" i="40"/>
  <c r="D1944" i="40"/>
  <c r="D1943" i="40"/>
  <c r="D1942" i="40"/>
  <c r="D1941" i="40"/>
  <c r="D1940" i="40"/>
  <c r="D1939" i="40"/>
  <c r="D1938" i="40"/>
  <c r="D1937" i="40"/>
  <c r="D1936" i="40"/>
  <c r="D1935" i="40"/>
  <c r="D1934" i="40"/>
  <c r="D1933" i="40"/>
  <c r="D1932" i="40"/>
  <c r="D1931" i="40"/>
  <c r="D1930" i="40"/>
  <c r="D1929" i="40"/>
  <c r="D1928" i="40"/>
  <c r="D1927" i="40"/>
  <c r="D1926" i="40"/>
  <c r="D1925" i="40"/>
  <c r="D1924" i="40"/>
  <c r="D1923" i="40"/>
  <c r="D1922" i="40"/>
  <c r="D1921" i="40"/>
  <c r="D1920" i="40"/>
  <c r="D1919" i="40"/>
  <c r="D1918" i="40"/>
  <c r="D1917" i="40"/>
  <c r="D1916" i="40"/>
  <c r="D1915" i="40"/>
  <c r="D1914" i="40"/>
  <c r="D1913" i="40"/>
  <c r="D1912" i="40"/>
  <c r="D1911" i="40"/>
  <c r="D1910" i="40"/>
  <c r="D1909" i="40"/>
  <c r="D1908" i="40"/>
  <c r="D1907" i="40"/>
  <c r="D1906" i="40"/>
  <c r="D1905" i="40"/>
  <c r="D1904" i="40"/>
  <c r="D1903" i="40"/>
  <c r="D1902" i="40"/>
  <c r="D1901" i="40"/>
  <c r="D1900" i="40"/>
  <c r="D1899" i="40"/>
  <c r="D1898" i="40"/>
  <c r="D1897" i="40"/>
  <c r="D1896" i="40"/>
  <c r="D1895" i="40"/>
  <c r="D1894" i="40"/>
  <c r="D1893" i="40"/>
  <c r="D1892" i="40"/>
  <c r="D1891" i="40"/>
  <c r="D1890" i="40"/>
  <c r="D1889" i="40"/>
  <c r="D1888" i="40"/>
  <c r="D1887" i="40"/>
  <c r="D1886" i="40"/>
  <c r="D1885" i="40"/>
  <c r="D1884" i="40"/>
  <c r="D1883" i="40"/>
  <c r="D1882" i="40"/>
  <c r="D1881" i="40"/>
  <c r="D1880" i="40"/>
  <c r="D1879" i="40"/>
  <c r="D1878" i="40"/>
  <c r="D1877" i="40"/>
  <c r="D1876" i="40"/>
  <c r="D1875" i="40"/>
  <c r="D1874" i="40"/>
  <c r="D1873" i="40"/>
  <c r="D1872" i="40"/>
  <c r="D1871" i="40"/>
  <c r="D1870" i="40"/>
  <c r="D1869" i="40"/>
  <c r="D1868" i="40"/>
  <c r="D1867" i="40"/>
  <c r="D1866" i="40"/>
  <c r="D1865" i="40"/>
  <c r="D1864" i="40"/>
  <c r="D1863" i="40"/>
  <c r="D1862" i="40"/>
  <c r="D1861" i="40"/>
  <c r="D1860" i="40"/>
  <c r="D1859" i="40"/>
  <c r="D1858" i="40"/>
  <c r="D1857" i="40"/>
  <c r="D1856" i="40"/>
  <c r="D1855" i="40"/>
  <c r="D1854" i="40"/>
  <c r="D1853" i="40"/>
  <c r="D1852" i="40"/>
  <c r="D1851" i="40"/>
  <c r="D1850" i="40"/>
  <c r="D1849" i="40"/>
  <c r="D1848" i="40"/>
  <c r="D1847" i="40"/>
  <c r="D1846" i="40"/>
  <c r="D1845" i="40"/>
  <c r="D1844" i="40"/>
  <c r="D1843" i="40"/>
  <c r="D1842" i="40"/>
  <c r="D1841" i="40"/>
  <c r="D1840" i="40"/>
  <c r="D1839" i="40"/>
  <c r="D1838" i="40"/>
  <c r="D1837" i="40"/>
  <c r="D1836" i="40"/>
  <c r="D1835" i="40"/>
  <c r="D1834" i="40"/>
  <c r="D1833" i="40"/>
  <c r="D1832" i="40"/>
  <c r="D1831" i="40"/>
  <c r="D1830" i="40"/>
  <c r="D1829" i="40"/>
  <c r="D1828" i="40"/>
  <c r="D1827" i="40"/>
  <c r="D1826" i="40"/>
  <c r="D1825" i="40"/>
  <c r="D1824" i="40"/>
  <c r="D1823" i="40"/>
  <c r="D1822" i="40"/>
  <c r="D1821" i="40"/>
  <c r="D1820" i="40"/>
  <c r="D1819" i="40"/>
  <c r="D1818" i="40"/>
  <c r="D1817" i="40"/>
  <c r="D1816" i="40"/>
  <c r="D1815" i="40"/>
  <c r="D1814" i="40"/>
  <c r="D1813" i="40"/>
  <c r="D1812" i="40"/>
  <c r="D1811" i="40"/>
  <c r="D1810" i="40"/>
  <c r="D1809" i="40"/>
  <c r="D1808" i="40"/>
  <c r="D1807" i="40"/>
  <c r="D1806" i="40"/>
  <c r="D1805" i="40"/>
  <c r="D1804" i="40"/>
  <c r="D1803" i="40"/>
  <c r="D1802" i="40"/>
  <c r="D1801" i="40"/>
  <c r="D1800" i="40"/>
  <c r="D1799" i="40"/>
  <c r="D1798" i="40"/>
  <c r="D1797" i="40"/>
  <c r="D1796" i="40"/>
  <c r="D1795" i="40"/>
  <c r="D1794" i="40"/>
  <c r="D1793" i="40"/>
  <c r="D1792" i="40"/>
  <c r="D1791" i="40"/>
  <c r="D1790" i="40"/>
  <c r="D1789" i="40"/>
  <c r="D1788" i="40"/>
  <c r="D1787" i="40"/>
  <c r="D1786" i="40"/>
  <c r="D1785" i="40"/>
  <c r="D1784" i="40"/>
  <c r="D1783" i="40"/>
  <c r="D1782" i="40"/>
  <c r="D1781" i="40"/>
  <c r="D1780" i="40"/>
  <c r="D1779" i="40"/>
  <c r="D1778" i="40"/>
  <c r="D1777" i="40"/>
  <c r="D1776" i="40"/>
  <c r="D1775" i="40"/>
  <c r="D1774" i="40"/>
  <c r="D1773" i="40"/>
  <c r="D1772" i="40"/>
  <c r="D1771" i="40"/>
  <c r="D1770" i="40"/>
  <c r="D1769" i="40"/>
  <c r="D1768" i="40"/>
  <c r="D1767" i="40"/>
  <c r="D1766" i="40"/>
  <c r="D1765" i="40"/>
  <c r="D1764" i="40"/>
  <c r="D1763" i="40"/>
  <c r="D1762" i="40"/>
  <c r="D1761" i="40"/>
  <c r="D1760" i="40"/>
  <c r="D1759" i="40"/>
  <c r="D1758" i="40"/>
  <c r="D1757" i="40"/>
  <c r="D1756" i="40"/>
  <c r="D1755" i="40"/>
  <c r="D1754" i="40"/>
  <c r="D1753" i="40"/>
  <c r="D1752" i="40"/>
  <c r="D1751" i="40"/>
  <c r="D1750" i="40"/>
  <c r="D1749" i="40"/>
  <c r="D1748" i="40"/>
  <c r="D1747" i="40"/>
  <c r="D1746" i="40"/>
  <c r="D1745" i="40"/>
  <c r="D1744" i="40"/>
  <c r="D1743" i="40"/>
  <c r="D1742" i="40"/>
  <c r="D1741" i="40"/>
  <c r="D1740" i="40"/>
  <c r="D1739" i="40"/>
  <c r="D1738" i="40"/>
  <c r="D1737" i="40"/>
  <c r="D1736" i="40"/>
  <c r="D1735" i="40"/>
  <c r="D1734" i="40"/>
  <c r="D1733" i="40"/>
  <c r="D1732" i="40"/>
  <c r="D1731" i="40"/>
  <c r="D1730" i="40"/>
  <c r="D1729" i="40"/>
  <c r="D1728" i="40"/>
  <c r="D1727" i="40"/>
  <c r="D1726" i="40"/>
  <c r="D1725" i="40"/>
  <c r="D1724" i="40"/>
  <c r="D1723" i="40"/>
  <c r="D1722" i="40"/>
  <c r="D1721" i="40"/>
  <c r="D1720" i="40"/>
  <c r="D1719" i="40"/>
  <c r="D1718" i="40"/>
  <c r="D1717" i="40"/>
  <c r="D1716" i="40"/>
  <c r="D1715" i="40"/>
  <c r="D1714" i="40"/>
  <c r="D1713" i="40"/>
  <c r="D1712" i="40"/>
  <c r="D1711" i="40"/>
  <c r="D1710" i="40"/>
  <c r="D1709" i="40"/>
  <c r="D1708" i="40"/>
  <c r="D1707" i="40"/>
  <c r="D1706" i="40"/>
  <c r="D1705" i="40"/>
  <c r="D1704" i="40"/>
  <c r="D1703" i="40"/>
  <c r="D1702" i="40"/>
  <c r="D1701" i="40"/>
  <c r="D1700" i="40"/>
  <c r="D1699" i="40"/>
  <c r="D1698" i="40"/>
  <c r="D1697" i="40"/>
  <c r="D1696" i="40"/>
  <c r="D1695" i="40"/>
  <c r="D1694" i="40"/>
  <c r="D1693" i="40"/>
  <c r="D1692" i="40"/>
  <c r="D1691" i="40"/>
  <c r="D1690" i="40"/>
  <c r="D1689" i="40"/>
  <c r="D1688" i="40"/>
  <c r="D1687" i="40"/>
  <c r="D1686" i="40"/>
  <c r="D1685" i="40"/>
  <c r="D1684" i="40"/>
  <c r="D1683" i="40"/>
  <c r="D1682" i="40"/>
  <c r="D1681" i="40"/>
  <c r="D1680" i="40"/>
  <c r="D1679" i="40"/>
  <c r="D1678" i="40"/>
  <c r="D1677" i="40"/>
  <c r="D1676" i="40"/>
  <c r="D1675" i="40"/>
  <c r="D1674" i="40"/>
  <c r="D1673" i="40"/>
  <c r="D1672" i="40"/>
  <c r="D1671" i="40"/>
  <c r="D1670" i="40"/>
  <c r="D1669" i="40"/>
  <c r="D1668" i="40"/>
  <c r="D1667" i="40"/>
  <c r="D1666" i="40"/>
  <c r="D1665" i="40"/>
  <c r="D1664" i="40"/>
  <c r="D1663" i="40"/>
  <c r="D1662" i="40"/>
  <c r="D1661" i="40"/>
  <c r="D1660" i="40"/>
  <c r="D1659" i="40"/>
  <c r="D1658" i="40"/>
  <c r="D1657" i="40"/>
  <c r="D1656" i="40"/>
  <c r="D1655" i="40"/>
  <c r="D1654" i="40"/>
  <c r="D1653" i="40"/>
  <c r="D1652" i="40"/>
  <c r="D1651" i="40"/>
  <c r="D1650" i="40"/>
  <c r="D1649" i="40"/>
  <c r="D1648" i="40"/>
  <c r="D1647" i="40"/>
  <c r="D1646" i="40"/>
  <c r="D1645" i="40"/>
  <c r="D1644" i="40"/>
  <c r="D1643" i="40"/>
  <c r="D1642" i="40"/>
  <c r="D1641" i="40"/>
  <c r="D1640" i="40"/>
  <c r="D1639" i="40"/>
  <c r="D1638" i="40"/>
  <c r="D1637" i="40"/>
  <c r="D1636" i="40"/>
  <c r="D1635" i="40"/>
  <c r="D1634" i="40"/>
  <c r="D1633" i="40"/>
  <c r="D1632" i="40"/>
  <c r="D1631" i="40"/>
  <c r="D1630" i="40"/>
  <c r="D1629" i="40"/>
  <c r="D1628" i="40"/>
  <c r="D1627" i="40"/>
  <c r="D1626" i="40"/>
  <c r="D1625" i="40"/>
  <c r="D1624" i="40"/>
  <c r="D1623" i="40"/>
  <c r="D1622" i="40"/>
  <c r="D1621" i="40"/>
  <c r="D1620" i="40"/>
  <c r="D1619" i="40"/>
  <c r="D1618" i="40"/>
  <c r="D1617" i="40"/>
  <c r="D1616" i="40"/>
  <c r="D1615" i="40"/>
  <c r="D1614" i="40"/>
  <c r="D1613" i="40"/>
  <c r="D1612" i="40"/>
  <c r="D1611" i="40"/>
  <c r="D1610" i="40"/>
  <c r="D1609" i="40"/>
  <c r="D1608" i="40"/>
  <c r="D1607" i="40"/>
  <c r="D1606" i="40"/>
  <c r="D1605" i="40"/>
  <c r="D1604" i="40"/>
  <c r="D1603" i="40"/>
  <c r="D1602" i="40"/>
  <c r="D1601" i="40"/>
  <c r="D1600" i="40"/>
  <c r="D1599" i="40"/>
  <c r="D1598" i="40"/>
  <c r="D1597" i="40"/>
  <c r="D1596" i="40"/>
  <c r="D1595" i="40"/>
  <c r="D1594" i="40"/>
  <c r="D1593" i="40"/>
  <c r="D1592" i="40"/>
  <c r="D1591" i="40"/>
  <c r="D1590" i="40"/>
  <c r="D1589" i="40"/>
  <c r="D1588" i="40"/>
  <c r="D1587" i="40"/>
  <c r="D1586" i="40"/>
  <c r="D1585" i="40"/>
  <c r="D1584" i="40"/>
  <c r="D1583" i="40"/>
  <c r="D1582" i="40"/>
  <c r="D1581" i="40"/>
  <c r="D1580" i="40"/>
  <c r="D1579" i="40"/>
  <c r="D1578" i="40"/>
  <c r="D1577" i="40"/>
  <c r="D1576" i="40"/>
  <c r="D1575" i="40"/>
  <c r="D1574" i="40"/>
  <c r="D1573" i="40"/>
  <c r="D1572" i="40"/>
  <c r="D1571" i="40"/>
  <c r="D1570" i="40"/>
  <c r="D1569" i="40"/>
  <c r="D1568" i="40"/>
  <c r="D1567" i="40"/>
  <c r="D1566" i="40"/>
  <c r="D1565" i="40"/>
  <c r="D1564" i="40"/>
  <c r="D1563" i="40"/>
  <c r="D1562" i="40"/>
  <c r="D1561" i="40"/>
  <c r="D1560" i="40"/>
  <c r="D1559" i="40"/>
  <c r="D1558" i="40"/>
  <c r="D1557" i="40"/>
  <c r="D1556" i="40"/>
  <c r="D1555" i="40"/>
  <c r="D1554" i="40"/>
  <c r="D1553" i="40"/>
  <c r="D1552" i="40"/>
  <c r="D1551" i="40"/>
  <c r="D1550" i="40"/>
  <c r="D1549" i="40"/>
  <c r="D1548" i="40"/>
  <c r="D1547" i="40"/>
  <c r="D1546" i="40"/>
  <c r="D1545" i="40"/>
  <c r="D1544" i="40"/>
  <c r="D1543" i="40"/>
  <c r="D1542" i="40"/>
  <c r="D1541" i="40"/>
  <c r="D1540" i="40"/>
  <c r="D1539" i="40"/>
  <c r="D1538" i="40"/>
  <c r="D1537" i="40"/>
  <c r="D1536" i="40"/>
  <c r="D1535" i="40"/>
  <c r="D1534" i="40"/>
  <c r="D1533" i="40"/>
  <c r="D1532" i="40"/>
  <c r="D1531" i="40"/>
  <c r="D1530" i="40"/>
  <c r="D1529" i="40"/>
  <c r="D1528" i="40"/>
  <c r="D1527" i="40"/>
  <c r="D1526" i="40"/>
  <c r="D1525" i="40"/>
  <c r="D1524" i="40"/>
  <c r="D1523" i="40"/>
  <c r="D1522" i="40"/>
  <c r="D1521" i="40"/>
  <c r="D1520" i="40"/>
  <c r="D1519" i="40"/>
  <c r="D1518" i="40"/>
  <c r="D1517" i="40"/>
  <c r="D1516" i="40"/>
  <c r="D1515" i="40"/>
  <c r="D1514" i="40"/>
  <c r="D1513" i="40"/>
  <c r="D1512" i="40"/>
  <c r="D1511" i="40"/>
  <c r="D1510" i="40"/>
  <c r="D1509" i="40"/>
  <c r="D1508" i="40"/>
  <c r="D1507" i="40"/>
  <c r="D1506" i="40"/>
  <c r="D1505" i="40"/>
  <c r="D1504" i="40"/>
  <c r="D1503" i="40"/>
  <c r="D1502" i="40"/>
  <c r="D1501" i="40"/>
  <c r="D1500" i="40"/>
  <c r="D1499" i="40"/>
  <c r="D1498" i="40"/>
  <c r="D1497" i="40"/>
  <c r="D1496" i="40"/>
  <c r="D1495" i="40"/>
  <c r="D1494" i="40"/>
  <c r="D1493" i="40"/>
  <c r="D1492" i="40"/>
  <c r="D1491" i="40"/>
  <c r="D1490" i="40"/>
  <c r="D1489" i="40"/>
  <c r="D1488" i="40"/>
  <c r="D1487" i="40"/>
  <c r="D1486" i="40"/>
  <c r="D1485" i="40"/>
  <c r="D1484" i="40"/>
  <c r="D1483" i="40"/>
  <c r="D1482" i="40"/>
  <c r="D1481" i="40"/>
  <c r="D1480" i="40"/>
  <c r="D1479" i="40"/>
  <c r="D1478" i="40"/>
  <c r="D1477" i="40"/>
  <c r="D1476" i="40"/>
  <c r="D1475" i="40"/>
  <c r="D1474" i="40"/>
  <c r="D1473" i="40"/>
  <c r="D1472" i="40"/>
  <c r="D1471" i="40"/>
  <c r="D1470" i="40"/>
  <c r="D1469" i="40"/>
  <c r="D1468" i="40"/>
  <c r="D1467" i="40"/>
  <c r="D1466" i="40"/>
  <c r="D1465" i="40"/>
  <c r="D1464" i="40"/>
  <c r="D1463" i="40"/>
  <c r="D1462" i="40"/>
  <c r="D1461" i="40"/>
  <c r="D1460" i="40"/>
  <c r="D1459" i="40"/>
  <c r="D1458" i="40"/>
  <c r="D1457" i="40"/>
  <c r="D1456" i="40"/>
  <c r="D1455" i="40"/>
  <c r="D1454" i="40"/>
  <c r="D1453" i="40"/>
  <c r="D1452" i="40"/>
  <c r="D1451" i="40"/>
  <c r="D1450" i="40"/>
  <c r="D1449" i="40"/>
  <c r="D1448" i="40"/>
  <c r="D1447" i="40"/>
  <c r="D1446" i="40"/>
  <c r="D1445" i="40"/>
  <c r="D1444" i="40"/>
  <c r="D1443" i="40"/>
  <c r="D1442" i="40"/>
  <c r="D1441" i="40"/>
  <c r="D1440" i="40"/>
  <c r="D1439" i="40"/>
  <c r="D1438" i="40"/>
  <c r="D1437" i="40"/>
  <c r="D1436" i="40"/>
  <c r="D1435" i="40"/>
  <c r="D1434" i="40"/>
  <c r="D1433" i="40"/>
  <c r="D1432" i="40"/>
  <c r="D1431" i="40"/>
  <c r="D1430" i="40"/>
  <c r="D1429" i="40"/>
  <c r="D1428" i="40"/>
  <c r="D1427" i="40"/>
  <c r="D1426" i="40"/>
  <c r="D1425" i="40"/>
  <c r="D1424" i="40"/>
  <c r="D1423" i="40"/>
  <c r="D1422" i="40"/>
  <c r="D1421" i="40"/>
  <c r="D1420" i="40"/>
  <c r="D1419" i="40"/>
  <c r="D1418" i="40"/>
  <c r="D1417" i="40"/>
  <c r="D1416" i="40"/>
  <c r="D1415" i="40"/>
  <c r="D1414" i="40"/>
  <c r="D1413" i="40"/>
  <c r="D1412" i="40"/>
  <c r="D1411" i="40"/>
  <c r="D1410" i="40"/>
  <c r="D1409" i="40"/>
  <c r="D1408" i="40"/>
  <c r="D1407" i="40"/>
  <c r="D1406" i="40"/>
  <c r="D1405" i="40"/>
  <c r="D1404" i="40"/>
  <c r="D1403" i="40"/>
  <c r="D1402" i="40"/>
  <c r="D1401" i="40"/>
  <c r="D1400" i="40"/>
  <c r="D1399" i="40"/>
  <c r="D1398" i="40"/>
  <c r="D1397" i="40"/>
  <c r="D1396" i="40"/>
  <c r="D1395" i="40"/>
  <c r="D1394" i="40"/>
  <c r="D1393" i="40"/>
  <c r="D1392" i="40"/>
  <c r="D1391" i="40"/>
  <c r="D1390" i="40"/>
  <c r="D1389" i="40"/>
  <c r="D1388" i="40"/>
  <c r="D1387" i="40"/>
  <c r="D1386" i="40"/>
  <c r="D1385" i="40"/>
  <c r="D1384" i="40"/>
  <c r="D1383" i="40"/>
  <c r="D1382" i="40"/>
  <c r="D1381" i="40"/>
  <c r="D1380" i="40"/>
  <c r="D1379" i="40"/>
  <c r="D1378" i="40"/>
  <c r="D1377" i="40"/>
  <c r="D1376" i="40"/>
  <c r="D1375" i="40"/>
  <c r="D1374" i="40"/>
  <c r="D1373" i="40"/>
  <c r="D1372" i="40"/>
  <c r="D1371" i="40"/>
  <c r="D1370" i="40"/>
  <c r="D1369" i="40"/>
  <c r="D1368" i="40"/>
  <c r="D1367" i="40"/>
  <c r="D1366" i="40"/>
  <c r="D1365" i="40"/>
  <c r="D1364" i="40"/>
  <c r="D1363" i="40"/>
  <c r="D1362" i="40"/>
  <c r="D1361" i="40"/>
  <c r="D1360" i="40"/>
  <c r="D1359" i="40"/>
  <c r="D1358" i="40"/>
  <c r="D1357" i="40"/>
  <c r="D1356" i="40"/>
  <c r="D1355" i="40"/>
  <c r="D1354" i="40"/>
  <c r="D1353" i="40"/>
  <c r="D1352" i="40"/>
  <c r="D1351" i="40"/>
  <c r="D1350" i="40"/>
  <c r="D1349" i="40"/>
  <c r="D1348" i="40"/>
  <c r="D1347" i="40"/>
  <c r="D1346" i="40"/>
  <c r="D1345" i="40"/>
  <c r="D1344" i="40"/>
  <c r="D1343" i="40"/>
  <c r="D1342" i="40"/>
  <c r="D1341" i="40"/>
  <c r="D1340" i="40"/>
  <c r="D1339" i="40"/>
  <c r="D1338" i="40"/>
  <c r="D1337" i="40"/>
  <c r="D1336" i="40"/>
  <c r="D1335" i="40"/>
  <c r="D1334" i="40"/>
  <c r="D1333" i="40"/>
  <c r="D1332" i="40"/>
  <c r="D1331" i="40"/>
  <c r="D1330" i="40"/>
  <c r="D1329" i="40"/>
  <c r="D1328" i="40"/>
  <c r="D1327" i="40"/>
  <c r="D1326" i="40"/>
  <c r="D1325" i="40"/>
  <c r="D1324" i="40"/>
  <c r="D1323" i="40"/>
  <c r="D1322" i="40"/>
  <c r="D1321" i="40"/>
  <c r="D1320" i="40"/>
  <c r="D1319" i="40"/>
  <c r="D1318" i="40"/>
  <c r="D1317" i="40"/>
  <c r="D1316" i="40"/>
  <c r="D1315" i="40"/>
  <c r="D1314" i="40"/>
  <c r="D1313" i="40"/>
  <c r="D1312" i="40"/>
  <c r="D1311" i="40"/>
  <c r="D1310" i="40"/>
  <c r="D1309" i="40"/>
  <c r="D1308" i="40"/>
  <c r="D1307" i="40"/>
  <c r="D1306" i="40"/>
  <c r="D1305" i="40"/>
  <c r="D1304" i="40"/>
  <c r="D1303" i="40"/>
  <c r="D1302" i="40"/>
  <c r="D1301" i="40"/>
  <c r="D1300" i="40"/>
  <c r="D1299" i="40"/>
  <c r="D1298" i="40"/>
  <c r="D1297" i="40"/>
  <c r="D1296" i="40"/>
  <c r="D1295" i="40"/>
  <c r="D1294" i="40"/>
  <c r="D1293" i="40"/>
  <c r="D1292" i="40"/>
  <c r="D1291" i="40"/>
  <c r="D1290" i="40"/>
  <c r="D1289" i="40"/>
  <c r="D1288" i="40"/>
  <c r="D1287" i="40"/>
  <c r="D1286" i="40"/>
  <c r="D1285" i="40"/>
  <c r="D1284" i="40"/>
  <c r="D1283" i="40"/>
  <c r="D1282" i="40"/>
  <c r="D1281" i="40"/>
  <c r="D1280" i="40"/>
  <c r="D1279" i="40"/>
  <c r="D1278" i="40"/>
  <c r="D1277" i="40"/>
  <c r="D1276" i="40"/>
  <c r="D1275" i="40"/>
  <c r="D1274" i="40"/>
  <c r="D1273" i="40"/>
  <c r="D1272" i="40"/>
  <c r="D1271" i="40"/>
  <c r="D1270" i="40"/>
  <c r="D1269" i="40"/>
  <c r="D1268" i="40"/>
  <c r="D1267" i="40"/>
  <c r="D1266" i="40"/>
  <c r="D1265" i="40"/>
  <c r="D1264" i="40"/>
  <c r="D1263" i="40"/>
  <c r="D1262" i="40"/>
  <c r="D1261" i="40"/>
  <c r="D1260" i="40"/>
  <c r="D1259" i="40"/>
  <c r="D1258" i="40"/>
  <c r="D1257" i="40"/>
  <c r="D1256" i="40"/>
  <c r="D1255" i="40"/>
  <c r="D1254" i="40"/>
  <c r="D1253" i="40"/>
  <c r="D1252" i="40"/>
  <c r="D1251" i="40"/>
  <c r="D1250" i="40"/>
  <c r="D1249" i="40"/>
  <c r="D1248" i="40"/>
  <c r="D1247" i="40"/>
  <c r="D1246" i="40"/>
  <c r="D1245" i="40"/>
  <c r="D1244" i="40"/>
  <c r="D1243" i="40"/>
  <c r="D1242" i="40"/>
  <c r="D1241" i="40"/>
  <c r="D1240" i="40"/>
  <c r="D1239" i="40"/>
  <c r="D1238" i="40"/>
  <c r="D1237" i="40"/>
  <c r="D1236" i="40"/>
  <c r="D1235" i="40"/>
  <c r="D1234" i="40"/>
  <c r="D1233" i="40"/>
  <c r="D1232" i="40"/>
  <c r="D1231" i="40"/>
  <c r="D1230" i="40"/>
  <c r="D1229" i="40"/>
  <c r="D1228" i="40"/>
  <c r="D1227" i="40"/>
  <c r="D1226" i="40"/>
  <c r="D1225" i="40"/>
  <c r="D1224" i="40"/>
  <c r="D1223" i="40"/>
  <c r="D1222" i="40"/>
  <c r="D1221" i="40"/>
  <c r="D1220" i="40"/>
  <c r="D1219" i="40"/>
  <c r="D1218" i="40"/>
  <c r="D1217" i="40"/>
  <c r="D1216" i="40"/>
  <c r="D1215" i="40"/>
  <c r="D1214" i="40"/>
  <c r="D1213" i="40"/>
  <c r="D1212" i="40"/>
  <c r="D1211" i="40"/>
  <c r="D1210" i="40"/>
  <c r="D1209" i="40"/>
  <c r="D1208" i="40"/>
  <c r="D1207" i="40"/>
  <c r="D1206" i="40"/>
  <c r="D1205" i="40"/>
  <c r="D1204" i="40"/>
  <c r="D1203" i="40"/>
  <c r="D1202" i="40"/>
  <c r="D1201" i="40"/>
  <c r="D1200" i="40"/>
  <c r="D1199" i="40"/>
  <c r="D1198" i="40"/>
  <c r="D1197" i="40"/>
  <c r="D1196" i="40"/>
  <c r="D1195" i="40"/>
  <c r="D1194" i="40"/>
  <c r="D1193" i="40"/>
  <c r="D1192" i="40"/>
  <c r="D1191" i="40"/>
  <c r="D1190" i="40"/>
  <c r="D1189" i="40"/>
  <c r="D1188" i="40"/>
  <c r="D1187" i="40"/>
  <c r="D1186" i="40"/>
  <c r="D1185" i="40"/>
  <c r="D1184" i="40"/>
  <c r="D1183" i="40"/>
  <c r="D1182" i="40"/>
  <c r="D1181" i="40"/>
  <c r="D1180" i="40"/>
  <c r="D1179" i="40"/>
  <c r="D1178" i="40"/>
  <c r="D1177" i="40"/>
  <c r="D1176" i="40"/>
  <c r="D1175" i="40"/>
  <c r="D1174" i="40"/>
  <c r="D1173" i="40"/>
  <c r="D1172" i="40"/>
  <c r="D1171" i="40"/>
  <c r="D1170" i="40"/>
  <c r="D1169" i="40"/>
  <c r="D1168" i="40"/>
  <c r="D1167" i="40"/>
  <c r="D1166" i="40"/>
  <c r="D1165" i="40"/>
  <c r="D1164" i="40"/>
  <c r="D1163" i="40"/>
  <c r="D1162" i="40"/>
  <c r="D1161" i="40"/>
  <c r="D1160" i="40"/>
  <c r="D1159" i="40"/>
  <c r="D1158" i="40"/>
  <c r="D1157" i="40"/>
  <c r="D1156" i="40"/>
  <c r="D1155" i="40"/>
  <c r="D1154" i="40"/>
  <c r="D1153" i="40"/>
  <c r="D1152" i="40"/>
  <c r="D1151" i="40"/>
  <c r="D1150" i="40"/>
  <c r="D1149" i="40"/>
  <c r="D1148" i="40"/>
  <c r="D1147" i="40"/>
  <c r="D1146" i="40"/>
  <c r="D1145" i="40"/>
  <c r="D1144" i="40"/>
  <c r="D1143" i="40"/>
  <c r="D1142" i="40"/>
  <c r="D1141" i="40"/>
  <c r="D1140" i="40"/>
  <c r="D1139" i="40"/>
  <c r="D1138" i="40"/>
  <c r="D1137" i="40"/>
  <c r="D1136" i="40"/>
  <c r="D1135" i="40"/>
  <c r="D1134" i="40"/>
  <c r="D1133" i="40"/>
  <c r="D1132" i="40"/>
  <c r="D1131" i="40"/>
  <c r="D1130" i="40"/>
  <c r="D1129" i="40"/>
  <c r="D1128" i="40"/>
  <c r="D1127" i="40"/>
  <c r="D1126" i="40"/>
  <c r="D1125" i="40"/>
  <c r="D1124" i="40"/>
  <c r="D1123" i="40"/>
  <c r="D1122" i="40"/>
  <c r="D1121" i="40"/>
  <c r="D1120" i="40"/>
  <c r="D1119" i="40"/>
  <c r="D1118" i="40"/>
  <c r="D1117" i="40"/>
  <c r="D1116" i="40"/>
  <c r="D1115" i="40"/>
  <c r="D1114" i="40"/>
  <c r="D1113" i="40"/>
  <c r="D1112" i="40"/>
  <c r="D1111" i="40"/>
  <c r="D1110" i="40"/>
  <c r="D1109" i="40"/>
  <c r="D1108" i="40"/>
  <c r="D1107" i="40"/>
  <c r="D1106" i="40"/>
  <c r="D1105" i="40"/>
  <c r="D1104" i="40"/>
  <c r="D1103" i="40"/>
  <c r="D1102" i="40"/>
  <c r="D1101" i="40"/>
  <c r="D1100" i="40"/>
  <c r="D1099" i="40"/>
  <c r="D1098" i="40"/>
  <c r="D1097" i="40"/>
  <c r="D1096" i="40"/>
  <c r="D1095" i="40"/>
  <c r="D1094" i="40"/>
  <c r="D1093" i="40"/>
  <c r="D1092" i="40"/>
  <c r="D1091" i="40"/>
  <c r="D1090" i="40"/>
  <c r="D1089" i="40"/>
  <c r="D1088" i="40"/>
  <c r="D1087" i="40"/>
  <c r="D1086" i="40"/>
  <c r="D1085" i="40"/>
  <c r="D1084" i="40"/>
  <c r="D1083" i="40"/>
  <c r="D1082" i="40"/>
  <c r="D1081" i="40"/>
  <c r="D1080" i="40"/>
  <c r="D1079" i="40"/>
  <c r="D1078" i="40"/>
  <c r="D1077" i="40"/>
  <c r="D1076" i="40"/>
  <c r="D1075" i="40"/>
  <c r="D1074" i="40"/>
  <c r="D1073" i="40"/>
  <c r="D1072" i="40"/>
  <c r="D1071" i="40"/>
  <c r="D1070" i="40"/>
  <c r="D1069" i="40"/>
  <c r="D1068" i="40"/>
  <c r="D1067" i="40"/>
  <c r="D1066" i="40"/>
  <c r="D1065" i="40"/>
  <c r="D1064" i="40"/>
  <c r="D1063" i="40"/>
  <c r="D1062" i="40"/>
  <c r="D1061" i="40"/>
  <c r="D1060" i="40"/>
  <c r="D1059" i="40"/>
  <c r="D1058" i="40"/>
  <c r="D1057" i="40"/>
  <c r="D1056" i="40"/>
  <c r="D1055" i="40"/>
  <c r="D1054" i="40"/>
  <c r="D1053" i="40"/>
  <c r="D1052" i="40"/>
  <c r="D1051" i="40"/>
  <c r="D1050" i="40"/>
  <c r="D1049" i="40"/>
  <c r="D1048" i="40"/>
  <c r="D1047" i="40"/>
  <c r="D1046" i="40"/>
  <c r="D1045" i="40"/>
  <c r="D1044" i="40"/>
  <c r="D1043" i="40"/>
  <c r="D1042" i="40"/>
  <c r="D1041" i="40"/>
  <c r="D1040" i="40"/>
  <c r="D1039" i="40"/>
  <c r="D1038" i="40"/>
  <c r="D1037" i="40"/>
  <c r="D1036" i="40"/>
  <c r="D1035" i="40"/>
  <c r="D1034" i="40"/>
  <c r="D1033" i="40"/>
  <c r="D1032" i="40"/>
  <c r="D1031" i="40"/>
  <c r="D1030" i="40"/>
  <c r="D1029" i="40"/>
  <c r="D1028" i="40"/>
  <c r="D1027" i="40"/>
  <c r="D1026" i="40"/>
  <c r="D1025" i="40"/>
  <c r="D1024" i="40"/>
  <c r="D1023" i="40"/>
  <c r="D1022" i="40"/>
  <c r="D1021" i="40"/>
  <c r="D1020" i="40"/>
  <c r="D1019" i="40"/>
  <c r="D1018" i="40"/>
  <c r="D1017" i="40"/>
  <c r="D1016" i="40"/>
  <c r="D1015" i="40"/>
  <c r="D1014" i="40"/>
  <c r="D1013" i="40"/>
  <c r="D1012" i="40"/>
  <c r="D1011" i="40"/>
  <c r="D1010" i="40"/>
  <c r="D1009" i="40"/>
  <c r="D1008" i="40"/>
  <c r="D1007" i="40"/>
  <c r="D1006" i="40"/>
  <c r="D1005" i="40"/>
  <c r="D1004" i="40"/>
  <c r="D1003" i="40"/>
  <c r="D1002" i="40"/>
  <c r="D1001" i="40"/>
  <c r="D1000" i="40"/>
  <c r="D999" i="40"/>
  <c r="D998" i="40"/>
  <c r="D997" i="40"/>
  <c r="D996" i="40"/>
  <c r="D995" i="40"/>
  <c r="D994" i="40"/>
  <c r="D993" i="40"/>
  <c r="D992" i="40"/>
  <c r="D991" i="40"/>
  <c r="D990" i="40"/>
  <c r="D989" i="40"/>
  <c r="D988" i="40"/>
  <c r="D987" i="40"/>
  <c r="D986" i="40"/>
  <c r="D985" i="40"/>
  <c r="D984" i="40"/>
  <c r="D983" i="40"/>
  <c r="D982" i="40"/>
  <c r="D981" i="40"/>
  <c r="D980" i="40"/>
  <c r="D979" i="40"/>
  <c r="D978" i="40"/>
  <c r="D977" i="40"/>
  <c r="D976" i="40"/>
  <c r="D975" i="40"/>
  <c r="D974" i="40"/>
  <c r="D973" i="40"/>
  <c r="D972" i="40"/>
  <c r="D971" i="40"/>
  <c r="D970" i="40"/>
  <c r="D969" i="40"/>
  <c r="D968" i="40"/>
  <c r="D967" i="40"/>
  <c r="D966" i="40"/>
  <c r="D965" i="40"/>
  <c r="D964" i="40"/>
  <c r="D963" i="40"/>
  <c r="D962" i="40"/>
  <c r="D961" i="40"/>
  <c r="D960" i="40"/>
  <c r="D959" i="40"/>
  <c r="D958" i="40"/>
  <c r="D957" i="40"/>
  <c r="D956" i="40"/>
  <c r="D955" i="40"/>
  <c r="D954" i="40"/>
  <c r="D953" i="40"/>
  <c r="D952" i="40"/>
  <c r="D951" i="40"/>
  <c r="D950" i="40"/>
  <c r="D949" i="40"/>
  <c r="D948" i="40"/>
  <c r="D947" i="40"/>
  <c r="D946" i="40"/>
  <c r="D945" i="40"/>
  <c r="D944" i="40"/>
  <c r="D943" i="40"/>
  <c r="D942" i="40"/>
  <c r="D941" i="40"/>
  <c r="D940" i="40"/>
  <c r="D939" i="40"/>
  <c r="D938" i="40"/>
  <c r="D937" i="40"/>
  <c r="D936" i="40"/>
  <c r="D935" i="40"/>
  <c r="D934" i="40"/>
  <c r="D933" i="40"/>
  <c r="D932" i="40"/>
  <c r="D931" i="40"/>
  <c r="D930" i="40"/>
  <c r="D929" i="40"/>
  <c r="D928" i="40"/>
  <c r="D927" i="40"/>
  <c r="D926" i="40"/>
  <c r="D925" i="40"/>
  <c r="D924" i="40"/>
  <c r="D923" i="40"/>
  <c r="D922" i="40"/>
  <c r="D921" i="40"/>
  <c r="D920" i="40"/>
  <c r="D919" i="40"/>
  <c r="D918" i="40"/>
  <c r="D917" i="40"/>
  <c r="D916" i="40"/>
  <c r="D915" i="40"/>
  <c r="D914" i="40"/>
  <c r="D913" i="40"/>
  <c r="D912" i="40"/>
  <c r="D911" i="40"/>
  <c r="D910" i="40"/>
  <c r="D909" i="40"/>
  <c r="D908" i="40"/>
  <c r="D907" i="40"/>
  <c r="D906" i="40"/>
  <c r="D905" i="40"/>
  <c r="D904" i="40"/>
  <c r="D903" i="40"/>
  <c r="D902" i="40"/>
  <c r="D901" i="40"/>
  <c r="D900" i="40"/>
  <c r="D899" i="40"/>
  <c r="D898" i="40"/>
  <c r="D897" i="40"/>
  <c r="D896" i="40"/>
  <c r="D895" i="40"/>
  <c r="D894" i="40"/>
  <c r="D893" i="40"/>
  <c r="D892" i="40"/>
  <c r="D891" i="40"/>
  <c r="D890" i="40"/>
  <c r="D889" i="40"/>
  <c r="D888" i="40"/>
  <c r="D887" i="40"/>
  <c r="D886" i="40"/>
  <c r="D885" i="40"/>
  <c r="D884" i="40"/>
  <c r="D883" i="40"/>
  <c r="D882" i="40"/>
  <c r="D881" i="40"/>
  <c r="D880" i="40"/>
  <c r="D879" i="40"/>
  <c r="D878" i="40"/>
  <c r="D877" i="40"/>
  <c r="D876" i="40"/>
  <c r="D875" i="40"/>
  <c r="D874" i="40"/>
  <c r="D873" i="40"/>
  <c r="D872" i="40"/>
  <c r="D871" i="40"/>
  <c r="D870" i="40"/>
  <c r="D869" i="40"/>
  <c r="D868" i="40"/>
  <c r="D867" i="40"/>
  <c r="D866" i="40"/>
  <c r="D865" i="40"/>
  <c r="D864" i="40"/>
  <c r="D863" i="40"/>
  <c r="D862" i="40"/>
  <c r="D861" i="40"/>
  <c r="D860" i="40"/>
  <c r="D859" i="40"/>
  <c r="D858" i="40"/>
  <c r="D857" i="40"/>
  <c r="D856" i="40"/>
  <c r="D855" i="40"/>
  <c r="D854" i="40"/>
  <c r="D853" i="40"/>
  <c r="D852" i="40"/>
  <c r="D851" i="40"/>
  <c r="D850" i="40"/>
  <c r="D849" i="40"/>
  <c r="D848" i="40"/>
  <c r="D847" i="40"/>
  <c r="D846" i="40"/>
  <c r="D845" i="40"/>
  <c r="D844" i="40"/>
  <c r="D843" i="40"/>
  <c r="D842" i="40"/>
  <c r="D841" i="40"/>
  <c r="D840" i="40"/>
  <c r="D839" i="40"/>
  <c r="D838" i="40"/>
  <c r="D837" i="40"/>
  <c r="D836" i="40"/>
  <c r="D835" i="40"/>
  <c r="D834" i="40"/>
  <c r="D833" i="40"/>
  <c r="D832" i="40"/>
  <c r="D831" i="40"/>
  <c r="D830" i="40"/>
  <c r="D829" i="40"/>
  <c r="D828" i="40"/>
  <c r="D827" i="40"/>
  <c r="D826" i="40"/>
  <c r="D825" i="40"/>
  <c r="D824" i="40"/>
  <c r="D823" i="40"/>
  <c r="D822" i="40"/>
  <c r="D821" i="40"/>
  <c r="D820" i="40"/>
  <c r="D819" i="40"/>
  <c r="D818" i="40"/>
  <c r="D817" i="40"/>
  <c r="D816" i="40"/>
  <c r="D815" i="40"/>
  <c r="D814" i="40"/>
  <c r="D813" i="40"/>
  <c r="D812" i="40"/>
  <c r="D811" i="40"/>
  <c r="D810" i="40"/>
  <c r="D809" i="40"/>
  <c r="D808" i="40"/>
  <c r="D807" i="40"/>
  <c r="D806" i="40"/>
  <c r="D805" i="40"/>
  <c r="D804" i="40"/>
  <c r="D803" i="40"/>
  <c r="D802" i="40"/>
  <c r="D801" i="40"/>
  <c r="D800" i="40"/>
  <c r="D799" i="40"/>
  <c r="D798" i="40"/>
  <c r="D797" i="40"/>
  <c r="D796" i="40"/>
  <c r="D795" i="40"/>
  <c r="D794" i="40"/>
  <c r="D793" i="40"/>
  <c r="D792" i="40"/>
  <c r="D791" i="40"/>
  <c r="D790" i="40"/>
  <c r="D789" i="40"/>
  <c r="D788" i="40"/>
  <c r="D787" i="40"/>
  <c r="D786" i="40"/>
  <c r="D785" i="40"/>
  <c r="D784" i="40"/>
  <c r="D783" i="40"/>
  <c r="D782" i="40"/>
  <c r="D781" i="40"/>
  <c r="D780" i="40"/>
  <c r="D779" i="40"/>
  <c r="D778" i="40"/>
  <c r="D777" i="40"/>
  <c r="D776" i="40"/>
  <c r="D775" i="40"/>
  <c r="D774" i="40"/>
  <c r="D773" i="40"/>
  <c r="D772" i="40"/>
  <c r="D771" i="40"/>
  <c r="D770" i="40"/>
  <c r="D769" i="40"/>
  <c r="D768" i="40"/>
  <c r="D767" i="40"/>
  <c r="D766" i="40"/>
  <c r="D765" i="40"/>
  <c r="D764" i="40"/>
  <c r="D763" i="40"/>
  <c r="D762" i="40"/>
  <c r="D761" i="40"/>
  <c r="D760" i="40"/>
  <c r="D759" i="40"/>
  <c r="D758" i="40"/>
  <c r="D757" i="40"/>
  <c r="D756" i="40"/>
  <c r="D755" i="40"/>
  <c r="D754" i="40"/>
  <c r="D753" i="40"/>
  <c r="D752" i="40"/>
  <c r="D751" i="40"/>
  <c r="D750" i="40"/>
  <c r="D749" i="40"/>
  <c r="D748" i="40"/>
  <c r="D747" i="40"/>
  <c r="D746" i="40"/>
  <c r="D745" i="40"/>
  <c r="D744" i="40"/>
  <c r="D743" i="40"/>
  <c r="D742" i="40"/>
  <c r="D741" i="40"/>
  <c r="D740" i="40"/>
  <c r="D739" i="40"/>
  <c r="D738" i="40"/>
  <c r="D737" i="40"/>
  <c r="D736" i="40"/>
  <c r="D735" i="40"/>
  <c r="D734" i="40"/>
  <c r="D733" i="40"/>
  <c r="D732" i="40"/>
  <c r="D731" i="40"/>
  <c r="D730" i="40"/>
  <c r="D729" i="40"/>
  <c r="D728" i="40"/>
  <c r="D727" i="40"/>
  <c r="D726" i="40"/>
  <c r="D725" i="40"/>
  <c r="D724" i="40"/>
  <c r="D723" i="40"/>
  <c r="D722" i="40"/>
  <c r="D721" i="40"/>
  <c r="D720" i="40"/>
  <c r="D719" i="40"/>
  <c r="D718" i="40"/>
  <c r="D717" i="40"/>
  <c r="D716" i="40"/>
  <c r="D715" i="40"/>
  <c r="D714" i="40"/>
  <c r="D713" i="40"/>
  <c r="D712" i="40"/>
  <c r="D711" i="40"/>
  <c r="D710" i="40"/>
  <c r="D709" i="40"/>
  <c r="D708" i="40"/>
  <c r="D707" i="40"/>
  <c r="D706" i="40"/>
  <c r="D705" i="40"/>
  <c r="D704" i="40"/>
  <c r="D703" i="40"/>
  <c r="D702" i="40"/>
  <c r="D701" i="40"/>
  <c r="D700" i="40"/>
  <c r="D699" i="40"/>
  <c r="D698" i="40"/>
  <c r="D697" i="40"/>
  <c r="D696" i="40"/>
  <c r="D695" i="40"/>
  <c r="D694" i="40"/>
  <c r="D693" i="40"/>
  <c r="D692" i="40"/>
  <c r="D691" i="40"/>
  <c r="D690" i="40"/>
  <c r="D689" i="40"/>
  <c r="D688" i="40"/>
  <c r="D687" i="40"/>
  <c r="D686" i="40"/>
  <c r="D685" i="40"/>
  <c r="D684" i="40"/>
  <c r="D683" i="40"/>
  <c r="D682" i="40"/>
  <c r="D681" i="40"/>
  <c r="D680" i="40"/>
  <c r="D679" i="40"/>
  <c r="D678" i="40"/>
  <c r="D677" i="40"/>
  <c r="D676" i="40"/>
  <c r="D675" i="40"/>
  <c r="D674" i="40"/>
  <c r="D673" i="40"/>
  <c r="D672" i="40"/>
  <c r="D671" i="40"/>
  <c r="D670" i="40"/>
  <c r="D669" i="40"/>
  <c r="D668" i="40"/>
  <c r="D667" i="40"/>
  <c r="D666" i="40"/>
  <c r="D665" i="40"/>
  <c r="D664" i="40"/>
  <c r="D663" i="40"/>
  <c r="D662" i="40"/>
  <c r="D661" i="40"/>
  <c r="D660" i="40"/>
  <c r="D659" i="40"/>
  <c r="D658" i="40"/>
  <c r="D657" i="40"/>
  <c r="D656" i="40"/>
  <c r="D655" i="40"/>
  <c r="D654" i="40"/>
  <c r="D653" i="40"/>
  <c r="D652" i="40"/>
  <c r="D651" i="40"/>
  <c r="D650" i="40"/>
  <c r="D649" i="40"/>
  <c r="D648" i="40"/>
  <c r="D647" i="40"/>
  <c r="D646" i="40"/>
  <c r="D645" i="40"/>
  <c r="D644" i="40"/>
  <c r="D643" i="40"/>
  <c r="D642" i="40"/>
  <c r="D641" i="40"/>
  <c r="D640" i="40"/>
  <c r="D639" i="40"/>
  <c r="D638" i="40"/>
  <c r="D637" i="40"/>
  <c r="D636" i="40"/>
  <c r="D635" i="40"/>
  <c r="D634" i="40"/>
  <c r="D633" i="40"/>
  <c r="D632" i="40"/>
  <c r="D631" i="40"/>
  <c r="D630" i="40"/>
  <c r="D629" i="40"/>
  <c r="D628" i="40"/>
  <c r="D627" i="40"/>
  <c r="D626" i="40"/>
  <c r="D625" i="40"/>
  <c r="D624" i="40"/>
  <c r="D623" i="40"/>
  <c r="D622" i="40"/>
  <c r="D621" i="40"/>
  <c r="D620" i="40"/>
  <c r="D619" i="40"/>
  <c r="D618" i="40"/>
  <c r="D617" i="40"/>
  <c r="D616" i="40"/>
  <c r="D615" i="40"/>
  <c r="D614" i="40"/>
  <c r="D613" i="40"/>
  <c r="D612" i="40"/>
  <c r="D611" i="40"/>
  <c r="D610" i="40"/>
  <c r="D609" i="40"/>
  <c r="D608" i="40"/>
  <c r="D607" i="40"/>
  <c r="D606" i="40"/>
  <c r="D605" i="40"/>
  <c r="D604" i="40"/>
  <c r="D603" i="40"/>
  <c r="D602" i="40"/>
  <c r="D601" i="40"/>
  <c r="D600" i="40"/>
  <c r="D599" i="40"/>
  <c r="D598" i="40"/>
  <c r="D597" i="40"/>
  <c r="D596" i="40"/>
  <c r="D595" i="40"/>
  <c r="D594" i="40"/>
  <c r="D593" i="40"/>
  <c r="D592" i="40"/>
  <c r="D591" i="40"/>
  <c r="D590" i="40"/>
  <c r="D589" i="40"/>
  <c r="D588" i="40"/>
  <c r="D587" i="40"/>
  <c r="D586" i="40"/>
  <c r="D585" i="40"/>
  <c r="D584" i="40"/>
  <c r="D583" i="40"/>
  <c r="D582" i="40"/>
  <c r="D581" i="40"/>
  <c r="D580" i="40"/>
  <c r="D579" i="40"/>
  <c r="D578" i="40"/>
  <c r="D577" i="40"/>
  <c r="D576" i="40"/>
  <c r="D575" i="40"/>
  <c r="D574" i="40"/>
  <c r="D573" i="40"/>
  <c r="D572" i="40"/>
  <c r="D571" i="40"/>
  <c r="D570" i="40"/>
  <c r="D569" i="40"/>
  <c r="D568" i="40"/>
  <c r="D567" i="40"/>
  <c r="D566" i="40"/>
  <c r="D565" i="40"/>
  <c r="D564" i="40"/>
  <c r="D563" i="40"/>
  <c r="D562" i="40"/>
  <c r="D561" i="40"/>
  <c r="D560" i="40"/>
  <c r="D559" i="40"/>
  <c r="D558" i="40"/>
  <c r="D557" i="40"/>
  <c r="D556" i="40"/>
  <c r="D555" i="40"/>
  <c r="D554" i="40"/>
  <c r="D553" i="40"/>
  <c r="D552" i="40"/>
  <c r="D551" i="40"/>
  <c r="D550" i="40"/>
  <c r="D549" i="40"/>
  <c r="D548" i="40"/>
  <c r="D547" i="40"/>
  <c r="D546" i="40"/>
  <c r="D545" i="40"/>
  <c r="D544" i="40"/>
  <c r="D543" i="40"/>
  <c r="D542" i="40"/>
  <c r="D541" i="40"/>
  <c r="D540" i="40"/>
  <c r="D539" i="40"/>
  <c r="D538" i="40"/>
  <c r="D537" i="40"/>
  <c r="D536" i="40"/>
  <c r="D535" i="40"/>
  <c r="D534" i="40"/>
  <c r="D533" i="40"/>
  <c r="D532" i="40"/>
  <c r="D531" i="40"/>
  <c r="D530" i="40"/>
  <c r="D529" i="40"/>
  <c r="D528" i="40"/>
  <c r="D527" i="40"/>
  <c r="D526" i="40"/>
  <c r="D525" i="40"/>
  <c r="D524" i="40"/>
  <c r="D523" i="40"/>
  <c r="D522" i="40"/>
  <c r="D521" i="40"/>
  <c r="D520" i="40"/>
  <c r="D519" i="40"/>
  <c r="D518" i="40"/>
  <c r="D517" i="40"/>
  <c r="D516" i="40"/>
  <c r="D515" i="40"/>
  <c r="D514" i="40"/>
  <c r="D513" i="40"/>
  <c r="D512" i="40"/>
  <c r="D511" i="40"/>
  <c r="D510" i="40"/>
  <c r="D509" i="40"/>
  <c r="D508" i="40"/>
  <c r="D507" i="40"/>
  <c r="D506" i="40"/>
  <c r="D505" i="40"/>
  <c r="D504" i="40"/>
  <c r="D503" i="40"/>
  <c r="D502" i="40"/>
  <c r="D501" i="40"/>
  <c r="D500" i="40"/>
  <c r="D499" i="40"/>
  <c r="D498" i="40"/>
  <c r="D497" i="40"/>
  <c r="D496" i="40"/>
  <c r="D495" i="40"/>
  <c r="D494" i="40"/>
  <c r="D493" i="40"/>
  <c r="D492" i="40"/>
  <c r="D491" i="40"/>
  <c r="D490" i="40"/>
  <c r="D489" i="40"/>
  <c r="D488" i="40"/>
  <c r="D487" i="40"/>
  <c r="D486" i="40"/>
  <c r="D485" i="40"/>
  <c r="D484" i="40"/>
  <c r="D483" i="40"/>
  <c r="D482" i="40"/>
  <c r="D481" i="40"/>
  <c r="D480" i="40"/>
  <c r="D479" i="40"/>
  <c r="D478" i="40"/>
  <c r="D477" i="40"/>
  <c r="D476" i="40"/>
  <c r="D475" i="40"/>
  <c r="D474" i="40"/>
  <c r="D473" i="40"/>
  <c r="D472" i="40"/>
  <c r="D471" i="40"/>
  <c r="D470" i="40"/>
  <c r="D469" i="40"/>
  <c r="D468" i="40"/>
  <c r="D467" i="40"/>
  <c r="D466" i="40"/>
  <c r="D465" i="40"/>
  <c r="D464" i="40"/>
  <c r="D463" i="40"/>
  <c r="D462" i="40"/>
  <c r="D461" i="40"/>
  <c r="D460" i="40"/>
  <c r="D459" i="40"/>
  <c r="D458" i="40"/>
  <c r="D457" i="40"/>
  <c r="D456" i="40"/>
  <c r="D455" i="40"/>
  <c r="D454" i="40"/>
  <c r="D453" i="40"/>
  <c r="D452" i="40"/>
  <c r="D451" i="40"/>
  <c r="D450" i="40"/>
  <c r="D449" i="40"/>
  <c r="D448" i="40"/>
  <c r="D447" i="40"/>
  <c r="D446" i="40"/>
  <c r="D445" i="40"/>
  <c r="D444" i="40"/>
  <c r="D443" i="40"/>
  <c r="D442" i="40"/>
  <c r="D441" i="40"/>
  <c r="D440" i="40"/>
  <c r="D439" i="40"/>
  <c r="D438" i="40"/>
  <c r="D437" i="40"/>
  <c r="D436" i="40"/>
  <c r="D435" i="40"/>
  <c r="D434" i="40"/>
  <c r="D433" i="40"/>
  <c r="D432" i="40"/>
  <c r="D431" i="40"/>
  <c r="D430" i="40"/>
  <c r="D429" i="40"/>
  <c r="D428" i="40"/>
  <c r="D427" i="40"/>
  <c r="D426" i="40"/>
  <c r="D425" i="40"/>
  <c r="D424" i="40"/>
  <c r="D423" i="40"/>
  <c r="D422" i="40"/>
  <c r="D421" i="40"/>
  <c r="D420" i="40"/>
  <c r="D419" i="40"/>
  <c r="D418" i="40"/>
  <c r="D417" i="40"/>
  <c r="D416" i="40"/>
  <c r="D415" i="40"/>
  <c r="D414" i="40"/>
  <c r="D413" i="40"/>
  <c r="D412" i="40"/>
  <c r="D411" i="40"/>
  <c r="D410" i="40"/>
  <c r="D409" i="40"/>
  <c r="D408" i="40"/>
  <c r="D407" i="40"/>
  <c r="D406" i="40"/>
  <c r="D405" i="40"/>
  <c r="D404" i="40"/>
  <c r="D403" i="40"/>
  <c r="D402" i="40"/>
  <c r="D401" i="40"/>
  <c r="D400" i="40"/>
  <c r="D399" i="40"/>
  <c r="D398" i="40"/>
  <c r="D397" i="40"/>
  <c r="D396" i="40"/>
  <c r="D395" i="40"/>
  <c r="D394" i="40"/>
  <c r="D393" i="40"/>
  <c r="D392" i="40"/>
  <c r="D391" i="40"/>
  <c r="D390" i="40"/>
  <c r="D389" i="40"/>
  <c r="D388" i="40"/>
  <c r="D387" i="40"/>
  <c r="D386" i="40"/>
  <c r="D385" i="40"/>
  <c r="D384" i="40"/>
  <c r="D383" i="40"/>
  <c r="D382" i="40"/>
  <c r="D381" i="40"/>
  <c r="D380" i="40"/>
  <c r="D379" i="40"/>
  <c r="D378" i="40"/>
  <c r="D377" i="40"/>
  <c r="D376" i="40"/>
  <c r="D375" i="40"/>
  <c r="D374" i="40"/>
  <c r="D373" i="40"/>
  <c r="D372" i="40"/>
  <c r="D371" i="40"/>
  <c r="D370" i="40"/>
  <c r="D369" i="40"/>
  <c r="D368" i="40"/>
  <c r="D367" i="40"/>
  <c r="D366" i="40"/>
  <c r="D365" i="40"/>
  <c r="D364" i="40"/>
  <c r="D363" i="40"/>
  <c r="D362" i="40"/>
  <c r="D361" i="40"/>
  <c r="D360" i="40"/>
  <c r="D359" i="40"/>
  <c r="D358" i="40"/>
  <c r="D357" i="40"/>
  <c r="D356" i="40"/>
  <c r="D355" i="40"/>
  <c r="D354" i="40"/>
  <c r="D353" i="40"/>
  <c r="D352" i="40"/>
  <c r="D351" i="40"/>
  <c r="D350" i="40"/>
  <c r="D349" i="40"/>
  <c r="D348" i="40"/>
  <c r="D347" i="40"/>
  <c r="D346" i="40"/>
  <c r="D345" i="40"/>
  <c r="D344" i="40"/>
  <c r="D343" i="40"/>
  <c r="D342" i="40"/>
  <c r="D341" i="40"/>
  <c r="D340" i="40"/>
  <c r="D339" i="40"/>
  <c r="D338" i="40"/>
  <c r="D337" i="40"/>
  <c r="D336" i="40"/>
  <c r="D335" i="40"/>
  <c r="D334" i="40"/>
  <c r="D333" i="40"/>
  <c r="D332" i="40"/>
  <c r="D331" i="40"/>
  <c r="D330" i="40"/>
  <c r="D329" i="40"/>
  <c r="D328" i="40"/>
  <c r="D327" i="40"/>
  <c r="D326" i="40"/>
  <c r="D325" i="40"/>
  <c r="D324" i="40"/>
  <c r="D323" i="40"/>
  <c r="D322" i="40"/>
  <c r="D321" i="40"/>
  <c r="D320" i="40"/>
  <c r="D319" i="40"/>
  <c r="D318" i="40"/>
  <c r="D317" i="40"/>
  <c r="D316" i="40"/>
  <c r="D315" i="40"/>
  <c r="D314" i="40"/>
  <c r="D313" i="40"/>
  <c r="D312" i="40"/>
  <c r="D311" i="40"/>
  <c r="D310" i="40"/>
  <c r="D309" i="40"/>
  <c r="D308" i="40"/>
  <c r="D307" i="40"/>
  <c r="D306" i="40"/>
  <c r="D305" i="40"/>
  <c r="D304" i="40"/>
  <c r="D303" i="40"/>
  <c r="D302" i="40"/>
  <c r="D301" i="40"/>
  <c r="D300" i="40"/>
  <c r="D299" i="40"/>
  <c r="D298" i="40"/>
  <c r="D297" i="40"/>
  <c r="D296" i="40"/>
  <c r="D295" i="40"/>
  <c r="D294" i="40"/>
  <c r="D293" i="40"/>
  <c r="D292" i="40"/>
  <c r="D291" i="40"/>
  <c r="D290" i="40"/>
  <c r="D289" i="40"/>
  <c r="D288" i="40"/>
  <c r="D287" i="40"/>
  <c r="D286" i="40"/>
  <c r="D285" i="40"/>
  <c r="D284" i="40"/>
  <c r="D283" i="40"/>
  <c r="D282" i="40"/>
  <c r="D281" i="40"/>
  <c r="D280" i="40"/>
  <c r="D279" i="40"/>
  <c r="D278" i="40"/>
  <c r="D277" i="40"/>
  <c r="D276" i="40"/>
  <c r="D275" i="40"/>
  <c r="D274" i="40"/>
  <c r="D273" i="40"/>
  <c r="D272" i="40"/>
  <c r="D271" i="40"/>
  <c r="D270" i="40"/>
  <c r="D269" i="40"/>
  <c r="D268" i="40"/>
  <c r="D267" i="40"/>
  <c r="D266" i="40"/>
  <c r="D265" i="40"/>
  <c r="D264" i="40"/>
  <c r="D263" i="40"/>
  <c r="D262" i="40"/>
  <c r="D261" i="40"/>
  <c r="D260" i="40"/>
  <c r="D259" i="40"/>
  <c r="D258" i="40"/>
  <c r="D257" i="40"/>
  <c r="D256" i="40"/>
  <c r="D255" i="40"/>
  <c r="D254" i="40"/>
  <c r="D253" i="40"/>
  <c r="D252" i="40"/>
  <c r="D251" i="40"/>
  <c r="D250" i="40"/>
  <c r="D249" i="40"/>
  <c r="D248" i="40"/>
  <c r="D247" i="40"/>
  <c r="D246" i="40"/>
  <c r="D245" i="40"/>
  <c r="D244" i="40"/>
  <c r="D243" i="40"/>
  <c r="D242" i="40"/>
  <c r="D241" i="40"/>
  <c r="D240" i="40"/>
  <c r="D239" i="40"/>
  <c r="D238" i="40"/>
  <c r="D237" i="40"/>
  <c r="D236" i="40"/>
  <c r="D235" i="40"/>
  <c r="D234" i="40"/>
  <c r="D233" i="40"/>
  <c r="D232" i="40"/>
  <c r="D231" i="40"/>
  <c r="D230" i="40"/>
  <c r="D229" i="40"/>
  <c r="D228" i="40"/>
  <c r="D227" i="40"/>
  <c r="D226" i="40"/>
  <c r="D225" i="40"/>
  <c r="D224" i="40"/>
  <c r="D223" i="40"/>
  <c r="D222" i="40"/>
  <c r="D221" i="40"/>
  <c r="D220" i="40"/>
  <c r="D219" i="40"/>
  <c r="D218" i="40"/>
  <c r="D217" i="40"/>
  <c r="D216" i="40"/>
  <c r="D215" i="40"/>
  <c r="D214" i="40"/>
  <c r="D213" i="40"/>
  <c r="D212" i="40"/>
  <c r="D211" i="40"/>
  <c r="D210" i="40"/>
  <c r="D209" i="40"/>
  <c r="D208" i="40"/>
  <c r="D207" i="40"/>
  <c r="D206" i="40"/>
  <c r="D205" i="40"/>
  <c r="D204" i="40"/>
  <c r="D203" i="40"/>
  <c r="D202" i="40"/>
  <c r="D201" i="40"/>
  <c r="D200" i="40"/>
  <c r="D199" i="40"/>
  <c r="D198" i="40"/>
  <c r="D197" i="40"/>
  <c r="D196" i="40"/>
  <c r="D195" i="40"/>
  <c r="D194" i="40"/>
  <c r="D193" i="40"/>
  <c r="D192" i="40"/>
  <c r="D191" i="40"/>
  <c r="D190" i="40"/>
  <c r="D189" i="40"/>
  <c r="D188" i="40"/>
  <c r="D187" i="40"/>
  <c r="D186" i="40"/>
  <c r="D185" i="40"/>
  <c r="D184" i="40"/>
  <c r="D183" i="40"/>
  <c r="D182" i="40"/>
  <c r="D181" i="40"/>
  <c r="D180" i="40"/>
  <c r="D179" i="40"/>
  <c r="D178" i="40"/>
  <c r="D177" i="40"/>
  <c r="D176" i="40"/>
  <c r="D175" i="40"/>
  <c r="D174" i="40"/>
  <c r="D173" i="40"/>
  <c r="D172" i="40"/>
  <c r="D171" i="40"/>
  <c r="D170" i="40"/>
  <c r="D169" i="40"/>
  <c r="D168" i="40"/>
  <c r="D167" i="40"/>
  <c r="D166" i="40"/>
  <c r="D165" i="40"/>
  <c r="D164" i="40"/>
  <c r="D163" i="40"/>
  <c r="D162" i="40"/>
  <c r="D161" i="40"/>
  <c r="D160" i="40"/>
  <c r="D159" i="40"/>
  <c r="D158" i="40"/>
  <c r="D157" i="40"/>
  <c r="D156" i="40"/>
  <c r="D155" i="40"/>
  <c r="D154" i="40"/>
  <c r="D153" i="40"/>
  <c r="D152" i="40"/>
  <c r="D151" i="40"/>
  <c r="D150" i="40"/>
  <c r="D149" i="40"/>
  <c r="D148" i="40"/>
  <c r="D147" i="40"/>
  <c r="D146" i="40"/>
  <c r="D145" i="40"/>
  <c r="D144" i="40"/>
  <c r="D143" i="40"/>
  <c r="D142" i="40"/>
  <c r="D141" i="40"/>
  <c r="D140" i="40"/>
  <c r="D139" i="40"/>
  <c r="D138" i="40"/>
  <c r="D137" i="40"/>
  <c r="D136" i="40"/>
  <c r="D135" i="40"/>
  <c r="D134" i="40"/>
  <c r="D133" i="40"/>
  <c r="D132" i="40"/>
  <c r="D131" i="40"/>
  <c r="D130" i="40"/>
  <c r="D129" i="40"/>
  <c r="D128" i="40"/>
  <c r="D127" i="40"/>
  <c r="D126" i="40"/>
  <c r="D125" i="40"/>
  <c r="D124" i="40"/>
  <c r="D123" i="40"/>
  <c r="D122" i="40"/>
  <c r="D121" i="40"/>
  <c r="D120" i="40"/>
  <c r="D119" i="40"/>
  <c r="D118" i="40"/>
  <c r="D117" i="40"/>
  <c r="D116" i="40"/>
  <c r="D115" i="40"/>
  <c r="D114" i="40"/>
  <c r="D113" i="40"/>
  <c r="D112" i="40"/>
  <c r="D111" i="40"/>
  <c r="D110" i="40"/>
  <c r="D109" i="40"/>
  <c r="D108" i="40"/>
  <c r="D107" i="40"/>
  <c r="D106" i="40"/>
  <c r="D105" i="40"/>
  <c r="D104" i="40"/>
  <c r="D103" i="40"/>
  <c r="D102" i="40"/>
  <c r="D101" i="40"/>
  <c r="D100" i="40"/>
  <c r="D99" i="40"/>
  <c r="D98" i="40"/>
  <c r="D97" i="40"/>
  <c r="D96" i="40"/>
  <c r="D95" i="40"/>
  <c r="D94" i="40"/>
  <c r="D93" i="40"/>
  <c r="D92" i="40"/>
  <c r="D91" i="40"/>
  <c r="D90" i="40"/>
  <c r="D89" i="40"/>
  <c r="D88" i="40"/>
  <c r="D87" i="40"/>
  <c r="D86" i="40"/>
  <c r="D85" i="40"/>
  <c r="D84" i="40"/>
  <c r="D83" i="40"/>
  <c r="D82" i="40"/>
  <c r="D81" i="40"/>
  <c r="D80" i="40"/>
  <c r="D79" i="40"/>
  <c r="D78" i="40"/>
  <c r="D77" i="40"/>
  <c r="D76" i="40"/>
  <c r="D75" i="40"/>
  <c r="D74" i="40"/>
  <c r="D73" i="40"/>
  <c r="D72" i="40"/>
  <c r="D71" i="40"/>
  <c r="D70" i="40"/>
  <c r="D69" i="40"/>
  <c r="D68" i="40"/>
  <c r="D67" i="40"/>
  <c r="D66" i="40"/>
  <c r="D65" i="40"/>
  <c r="D64" i="40"/>
  <c r="D63" i="40"/>
  <c r="D62" i="40"/>
  <c r="D61" i="40"/>
  <c r="D60" i="40"/>
  <c r="D59" i="40"/>
  <c r="D58" i="40"/>
  <c r="D57" i="40"/>
  <c r="D56" i="40"/>
  <c r="D55" i="40"/>
  <c r="D54" i="40"/>
  <c r="D53" i="40"/>
  <c r="D52" i="40"/>
  <c r="D51" i="40"/>
  <c r="D50" i="40"/>
  <c r="D49" i="40"/>
  <c r="D48" i="40"/>
  <c r="D47" i="40"/>
  <c r="D46" i="40"/>
  <c r="D45" i="40"/>
  <c r="D44" i="40"/>
  <c r="D43" i="40"/>
  <c r="D42" i="40"/>
  <c r="D41" i="40"/>
  <c r="D40" i="40"/>
  <c r="D39" i="40"/>
  <c r="D38" i="40"/>
  <c r="D37" i="40"/>
  <c r="D36" i="40"/>
  <c r="D35" i="40"/>
  <c r="D34" i="40"/>
  <c r="D33" i="40"/>
  <c r="D32" i="40"/>
  <c r="D31" i="40"/>
  <c r="D30" i="40"/>
  <c r="D29" i="40"/>
  <c r="D28" i="40"/>
  <c r="D27" i="40"/>
  <c r="D26" i="40"/>
  <c r="D25" i="40"/>
  <c r="D24" i="40"/>
  <c r="D23" i="40"/>
  <c r="D22" i="40"/>
  <c r="D21" i="40"/>
  <c r="D20" i="40"/>
  <c r="D19" i="40"/>
  <c r="D18" i="40"/>
  <c r="D17" i="40"/>
  <c r="D16" i="40"/>
  <c r="D15" i="40"/>
  <c r="D14" i="40"/>
  <c r="D13" i="40"/>
  <c r="D12" i="40"/>
  <c r="D11" i="40"/>
  <c r="L16" i="39"/>
  <c r="L15" i="39"/>
  <c r="L14" i="39"/>
  <c r="L13" i="39"/>
  <c r="E4450" i="39"/>
  <c r="E4449" i="39"/>
  <c r="E4448" i="39"/>
  <c r="E4447" i="39"/>
  <c r="E4446" i="39"/>
  <c r="E4445" i="39"/>
  <c r="E4444" i="39"/>
  <c r="E4443" i="39"/>
  <c r="E4442" i="39"/>
  <c r="E4441" i="39"/>
  <c r="E4440" i="39"/>
  <c r="E4439" i="39"/>
  <c r="E4438" i="39"/>
  <c r="E4437" i="39"/>
  <c r="E4436" i="39"/>
  <c r="E4435" i="39"/>
  <c r="E4434" i="39"/>
  <c r="E4433" i="39"/>
  <c r="E4432" i="39"/>
  <c r="E4431" i="39"/>
  <c r="E4430" i="39"/>
  <c r="E4429" i="39"/>
  <c r="E4428" i="39"/>
  <c r="E4427" i="39"/>
  <c r="E4426" i="39"/>
  <c r="E4425" i="39"/>
  <c r="E4424" i="39"/>
  <c r="E4423" i="39"/>
  <c r="E4422" i="39"/>
  <c r="E4421" i="39"/>
  <c r="E4420" i="39"/>
  <c r="E4419" i="39"/>
  <c r="E4418" i="39"/>
  <c r="E4417" i="39"/>
  <c r="E4416" i="39"/>
  <c r="E4415" i="39"/>
  <c r="E4414" i="39"/>
  <c r="E4413" i="39"/>
  <c r="E4412" i="39"/>
  <c r="E4411" i="39"/>
  <c r="E4410" i="39"/>
  <c r="E4409" i="39"/>
  <c r="E4408" i="39"/>
  <c r="E4407" i="39"/>
  <c r="E4406" i="39"/>
  <c r="E4405" i="39"/>
  <c r="E4404" i="39"/>
  <c r="E4403" i="39"/>
  <c r="E4402" i="39"/>
  <c r="E4401" i="39"/>
  <c r="E4400" i="39"/>
  <c r="E4399" i="39"/>
  <c r="E4398" i="39"/>
  <c r="E4397" i="39"/>
  <c r="E4396" i="39"/>
  <c r="E4395" i="39"/>
  <c r="E4394" i="39"/>
  <c r="E4393" i="39"/>
  <c r="E4392" i="39"/>
  <c r="E4391" i="39"/>
  <c r="E4390" i="39"/>
  <c r="E4389" i="39"/>
  <c r="E4388" i="39"/>
  <c r="E4387" i="39"/>
  <c r="E4386" i="39"/>
  <c r="E4385" i="39"/>
  <c r="E4384" i="39"/>
  <c r="E4383" i="39"/>
  <c r="E4382" i="39"/>
  <c r="E4381" i="39"/>
  <c r="E4380" i="39"/>
  <c r="E4379" i="39"/>
  <c r="E4378" i="39"/>
  <c r="E4377" i="39"/>
  <c r="E4376" i="39"/>
  <c r="E4375" i="39"/>
  <c r="E4374" i="39"/>
  <c r="E4373" i="39"/>
  <c r="E4372" i="39"/>
  <c r="E4371" i="39"/>
  <c r="E4370" i="39"/>
  <c r="E4369" i="39"/>
  <c r="E4368" i="39"/>
  <c r="E4367" i="39"/>
  <c r="E4366" i="39"/>
  <c r="E4365" i="39"/>
  <c r="E4364" i="39"/>
  <c r="E4363" i="39"/>
  <c r="E4362" i="39"/>
  <c r="E4361" i="39"/>
  <c r="E4360" i="39"/>
  <c r="E4359" i="39"/>
  <c r="E4358" i="39"/>
  <c r="E4357" i="39"/>
  <c r="E4356" i="39"/>
  <c r="E4355" i="39"/>
  <c r="E4354" i="39"/>
  <c r="E4353" i="39"/>
  <c r="E4352" i="39"/>
  <c r="E4351" i="39"/>
  <c r="E4350" i="39"/>
  <c r="E4349" i="39"/>
  <c r="E4348" i="39"/>
  <c r="E4347" i="39"/>
  <c r="E4346" i="39"/>
  <c r="E4345" i="39"/>
  <c r="E4344" i="39"/>
  <c r="E4343" i="39"/>
  <c r="E4342" i="39"/>
  <c r="E4341" i="39"/>
  <c r="E4340" i="39"/>
  <c r="E4339" i="39"/>
  <c r="E4338" i="39"/>
  <c r="E4337" i="39"/>
  <c r="E4336" i="39"/>
  <c r="E4335" i="39"/>
  <c r="E4334" i="39"/>
  <c r="E4333" i="39"/>
  <c r="E4332" i="39"/>
  <c r="E4331" i="39"/>
  <c r="E4330" i="39"/>
  <c r="E4329" i="39"/>
  <c r="E4328" i="39"/>
  <c r="E4327" i="39"/>
  <c r="E4326" i="39"/>
  <c r="E4325" i="39"/>
  <c r="E4324" i="39"/>
  <c r="E4323" i="39"/>
  <c r="E4322" i="39"/>
  <c r="E4321" i="39"/>
  <c r="E4320" i="39"/>
  <c r="E4319" i="39"/>
  <c r="E4318" i="39"/>
  <c r="E4317" i="39"/>
  <c r="E4316" i="39"/>
  <c r="E4315" i="39"/>
  <c r="E4314" i="39"/>
  <c r="E4313" i="39"/>
  <c r="E4312" i="39"/>
  <c r="E4311" i="39"/>
  <c r="E4310" i="39"/>
  <c r="E4309" i="39"/>
  <c r="E4308" i="39"/>
  <c r="E4307" i="39"/>
  <c r="E4306" i="39"/>
  <c r="E4305" i="39"/>
  <c r="E4304" i="39"/>
  <c r="E4303" i="39"/>
  <c r="E4302" i="39"/>
  <c r="E4301" i="39"/>
  <c r="E4300" i="39"/>
  <c r="E4299" i="39"/>
  <c r="E4298" i="39"/>
  <c r="E4297" i="39"/>
  <c r="E4296" i="39"/>
  <c r="E4295" i="39"/>
  <c r="E4294" i="39"/>
  <c r="E4293" i="39"/>
  <c r="E4292" i="39"/>
  <c r="E4291" i="39"/>
  <c r="E4290" i="39"/>
  <c r="E4289" i="39"/>
  <c r="E4288" i="39"/>
  <c r="E4287" i="39"/>
  <c r="E4286" i="39"/>
  <c r="E4285" i="39"/>
  <c r="E4284" i="39"/>
  <c r="E4283" i="39"/>
  <c r="E4282" i="39"/>
  <c r="E4281" i="39"/>
  <c r="E4280" i="39"/>
  <c r="E4279" i="39"/>
  <c r="E4278" i="39"/>
  <c r="E4277" i="39"/>
  <c r="E4276" i="39"/>
  <c r="E4275" i="39"/>
  <c r="E4274" i="39"/>
  <c r="E4273" i="39"/>
  <c r="E4272" i="39"/>
  <c r="E4271" i="39"/>
  <c r="E4270" i="39"/>
  <c r="E4269" i="39"/>
  <c r="E4268" i="39"/>
  <c r="E4267" i="39"/>
  <c r="E4266" i="39"/>
  <c r="E4265" i="39"/>
  <c r="E4264" i="39"/>
  <c r="E4263" i="39"/>
  <c r="E4262" i="39"/>
  <c r="E4261" i="39"/>
  <c r="E4260" i="39"/>
  <c r="E4259" i="39"/>
  <c r="E4258" i="39"/>
  <c r="E4257" i="39"/>
  <c r="E4256" i="39"/>
  <c r="E4255" i="39"/>
  <c r="E4254" i="39"/>
  <c r="E4253" i="39"/>
  <c r="E4252" i="39"/>
  <c r="E4251" i="39"/>
  <c r="E4250" i="39"/>
  <c r="E4249" i="39"/>
  <c r="E4248" i="39"/>
  <c r="E4247" i="39"/>
  <c r="E4246" i="39"/>
  <c r="E4245" i="39"/>
  <c r="E4244" i="39"/>
  <c r="E4243" i="39"/>
  <c r="E4242" i="39"/>
  <c r="E4241" i="39"/>
  <c r="E4240" i="39"/>
  <c r="E4239" i="39"/>
  <c r="E4238" i="39"/>
  <c r="E4237" i="39"/>
  <c r="E4236" i="39"/>
  <c r="E4235" i="39"/>
  <c r="E4234" i="39"/>
  <c r="E4233" i="39"/>
  <c r="E4232" i="39"/>
  <c r="E4231" i="39"/>
  <c r="E4230" i="39"/>
  <c r="E4229" i="39"/>
  <c r="E4228" i="39"/>
  <c r="E4227" i="39"/>
  <c r="E4226" i="39"/>
  <c r="E4225" i="39"/>
  <c r="E4224" i="39"/>
  <c r="E4223" i="39"/>
  <c r="E4222" i="39"/>
  <c r="E4221" i="39"/>
  <c r="E4220" i="39"/>
  <c r="E4219" i="39"/>
  <c r="E4218" i="39"/>
  <c r="E4217" i="39"/>
  <c r="E4216" i="39"/>
  <c r="E4215" i="39"/>
  <c r="E4214" i="39"/>
  <c r="E4213" i="39"/>
  <c r="E4212" i="39"/>
  <c r="E4211" i="39"/>
  <c r="E4210" i="39"/>
  <c r="E4209" i="39"/>
  <c r="E4208" i="39"/>
  <c r="E4207" i="39"/>
  <c r="E4206" i="39"/>
  <c r="E4205" i="39"/>
  <c r="E4204" i="39"/>
  <c r="E4203" i="39"/>
  <c r="E4202" i="39"/>
  <c r="E4201" i="39"/>
  <c r="E4200" i="39"/>
  <c r="E4199" i="39"/>
  <c r="E4198" i="39"/>
  <c r="E4197" i="39"/>
  <c r="E4196" i="39"/>
  <c r="E4195" i="39"/>
  <c r="E4194" i="39"/>
  <c r="E4193" i="39"/>
  <c r="E4192" i="39"/>
  <c r="E4191" i="39"/>
  <c r="E4190" i="39"/>
  <c r="E4189" i="39"/>
  <c r="E4188" i="39"/>
  <c r="E4187" i="39"/>
  <c r="E4186" i="39"/>
  <c r="E4185" i="39"/>
  <c r="E4184" i="39"/>
  <c r="E4183" i="39"/>
  <c r="E4182" i="39"/>
  <c r="E4181" i="39"/>
  <c r="E4180" i="39"/>
  <c r="E4179" i="39"/>
  <c r="E4178" i="39"/>
  <c r="E4177" i="39"/>
  <c r="E4176" i="39"/>
  <c r="E4175" i="39"/>
  <c r="E4174" i="39"/>
  <c r="E4173" i="39"/>
  <c r="E4172" i="39"/>
  <c r="E4171" i="39"/>
  <c r="E4170" i="39"/>
  <c r="E4169" i="39"/>
  <c r="E4168" i="39"/>
  <c r="E4167" i="39"/>
  <c r="E4166" i="39"/>
  <c r="E4165" i="39"/>
  <c r="E4164" i="39"/>
  <c r="E4163" i="39"/>
  <c r="E4162" i="39"/>
  <c r="E4161" i="39"/>
  <c r="E4160" i="39"/>
  <c r="E4159" i="39"/>
  <c r="E4158" i="39"/>
  <c r="E4157" i="39"/>
  <c r="E4156" i="39"/>
  <c r="E4155" i="39"/>
  <c r="E4154" i="39"/>
  <c r="E4153" i="39"/>
  <c r="E4152" i="39"/>
  <c r="E4151" i="39"/>
  <c r="E4150" i="39"/>
  <c r="E4149" i="39"/>
  <c r="E4148" i="39"/>
  <c r="E4147" i="39"/>
  <c r="E4146" i="39"/>
  <c r="E4145" i="39"/>
  <c r="E4144" i="39"/>
  <c r="E4143" i="39"/>
  <c r="E4142" i="39"/>
  <c r="E4141" i="39"/>
  <c r="E4140" i="39"/>
  <c r="E4139" i="39"/>
  <c r="E4138" i="39"/>
  <c r="E4137" i="39"/>
  <c r="E4136" i="39"/>
  <c r="E4135" i="39"/>
  <c r="E4134" i="39"/>
  <c r="E4133" i="39"/>
  <c r="E4132" i="39"/>
  <c r="E4131" i="39"/>
  <c r="E4130" i="39"/>
  <c r="E4129" i="39"/>
  <c r="E4128" i="39"/>
  <c r="E4127" i="39"/>
  <c r="E4126" i="39"/>
  <c r="E4125" i="39"/>
  <c r="E4124" i="39"/>
  <c r="E4123" i="39"/>
  <c r="E4122" i="39"/>
  <c r="E4121" i="39"/>
  <c r="E4120" i="39"/>
  <c r="E4119" i="39"/>
  <c r="E4118" i="39"/>
  <c r="E4117" i="39"/>
  <c r="E4116" i="39"/>
  <c r="E4115" i="39"/>
  <c r="E4114" i="39"/>
  <c r="E4113" i="39"/>
  <c r="E4112" i="39"/>
  <c r="E4111" i="39"/>
  <c r="E4110" i="39"/>
  <c r="E4109" i="39"/>
  <c r="E4108" i="39"/>
  <c r="E4107" i="39"/>
  <c r="E4106" i="39"/>
  <c r="E4105" i="39"/>
  <c r="E4104" i="39"/>
  <c r="E4103" i="39"/>
  <c r="E4102" i="39"/>
  <c r="E4101" i="39"/>
  <c r="E4100" i="39"/>
  <c r="E4099" i="39"/>
  <c r="E4098" i="39"/>
  <c r="E4097" i="39"/>
  <c r="E4096" i="39"/>
  <c r="E4095" i="39"/>
  <c r="E4094" i="39"/>
  <c r="E4093" i="39"/>
  <c r="E4092" i="39"/>
  <c r="E4091" i="39"/>
  <c r="E4090" i="39"/>
  <c r="E4089" i="39"/>
  <c r="E4088" i="39"/>
  <c r="E4087" i="39"/>
  <c r="E4086" i="39"/>
  <c r="E4085" i="39"/>
  <c r="E4084" i="39"/>
  <c r="E4083" i="39"/>
  <c r="E4082" i="39"/>
  <c r="E4081" i="39"/>
  <c r="E4080" i="39"/>
  <c r="E4079" i="39"/>
  <c r="E4078" i="39"/>
  <c r="E4077" i="39"/>
  <c r="E4076" i="39"/>
  <c r="E4075" i="39"/>
  <c r="E4074" i="39"/>
  <c r="E4073" i="39"/>
  <c r="E4072" i="39"/>
  <c r="E4071" i="39"/>
  <c r="E4070" i="39"/>
  <c r="E4069" i="39"/>
  <c r="E4068" i="39"/>
  <c r="E4067" i="39"/>
  <c r="E4066" i="39"/>
  <c r="E4065" i="39"/>
  <c r="E4064" i="39"/>
  <c r="E4063" i="39"/>
  <c r="E4062" i="39"/>
  <c r="E4061" i="39"/>
  <c r="E4060" i="39"/>
  <c r="E4059" i="39"/>
  <c r="E4058" i="39"/>
  <c r="E4057" i="39"/>
  <c r="E4056" i="39"/>
  <c r="E4055" i="39"/>
  <c r="E4054" i="39"/>
  <c r="E4053" i="39"/>
  <c r="E4052" i="39"/>
  <c r="E4051" i="39"/>
  <c r="E4050" i="39"/>
  <c r="E4049" i="39"/>
  <c r="E4048" i="39"/>
  <c r="E4047" i="39"/>
  <c r="E4046" i="39"/>
  <c r="E4045" i="39"/>
  <c r="E4044" i="39"/>
  <c r="E4043" i="39"/>
  <c r="E4042" i="39"/>
  <c r="E4041" i="39"/>
  <c r="E4040" i="39"/>
  <c r="E4039" i="39"/>
  <c r="E4038" i="39"/>
  <c r="E4037" i="39"/>
  <c r="E4036" i="39"/>
  <c r="E4035" i="39"/>
  <c r="E4034" i="39"/>
  <c r="E4033" i="39"/>
  <c r="E4032" i="39"/>
  <c r="E4031" i="39"/>
  <c r="E4030" i="39"/>
  <c r="E4029" i="39"/>
  <c r="E4028" i="39"/>
  <c r="E4027" i="39"/>
  <c r="E4026" i="39"/>
  <c r="E4025" i="39"/>
  <c r="E4024" i="39"/>
  <c r="E4023" i="39"/>
  <c r="E4022" i="39"/>
  <c r="E4021" i="39"/>
  <c r="E4020" i="39"/>
  <c r="E4019" i="39"/>
  <c r="E4018" i="39"/>
  <c r="E4017" i="39"/>
  <c r="E4016" i="39"/>
  <c r="E4015" i="39"/>
  <c r="E4014" i="39"/>
  <c r="E4013" i="39"/>
  <c r="E4012" i="39"/>
  <c r="E4011" i="39"/>
  <c r="E4010" i="39"/>
  <c r="E4009" i="39"/>
  <c r="E4008" i="39"/>
  <c r="E4007" i="39"/>
  <c r="E4006" i="39"/>
  <c r="E4005" i="39"/>
  <c r="E4004" i="39"/>
  <c r="E4003" i="39"/>
  <c r="E4002" i="39"/>
  <c r="E4001" i="39"/>
  <c r="E4000" i="39"/>
  <c r="E3999" i="39"/>
  <c r="E3998" i="39"/>
  <c r="E3997" i="39"/>
  <c r="E3996" i="39"/>
  <c r="E3995" i="39"/>
  <c r="E3994" i="39"/>
  <c r="E3993" i="39"/>
  <c r="E3992" i="39"/>
  <c r="E3991" i="39"/>
  <c r="E3990" i="39"/>
  <c r="E3989" i="39"/>
  <c r="E3988" i="39"/>
  <c r="E3987" i="39"/>
  <c r="E3986" i="39"/>
  <c r="E3985" i="39"/>
  <c r="E3984" i="39"/>
  <c r="E3983" i="39"/>
  <c r="E3982" i="39"/>
  <c r="E3981" i="39"/>
  <c r="E3980" i="39"/>
  <c r="E3979" i="39"/>
  <c r="E3978" i="39"/>
  <c r="E3977" i="39"/>
  <c r="E3976" i="39"/>
  <c r="E3975" i="39"/>
  <c r="E3974" i="39"/>
  <c r="E3973" i="39"/>
  <c r="E3972" i="39"/>
  <c r="E3971" i="39"/>
  <c r="E3970" i="39"/>
  <c r="E3969" i="39"/>
  <c r="E3968" i="39"/>
  <c r="E3967" i="39"/>
  <c r="E3966" i="39"/>
  <c r="E3965" i="39"/>
  <c r="E3964" i="39"/>
  <c r="E3963" i="39"/>
  <c r="E3962" i="39"/>
  <c r="E3961" i="39"/>
  <c r="E3960" i="39"/>
  <c r="E3959" i="39"/>
  <c r="E3958" i="39"/>
  <c r="E3957" i="39"/>
  <c r="E3956" i="39"/>
  <c r="E3955" i="39"/>
  <c r="E3954" i="39"/>
  <c r="E3953" i="39"/>
  <c r="E3952" i="39"/>
  <c r="E3951" i="39"/>
  <c r="E3950" i="39"/>
  <c r="E3949" i="39"/>
  <c r="E3948" i="39"/>
  <c r="E3947" i="39"/>
  <c r="E3946" i="39"/>
  <c r="E3945" i="39"/>
  <c r="E3944" i="39"/>
  <c r="E3943" i="39"/>
  <c r="E3942" i="39"/>
  <c r="E3941" i="39"/>
  <c r="E3940" i="39"/>
  <c r="E3939" i="39"/>
  <c r="E3938" i="39"/>
  <c r="E3937" i="39"/>
  <c r="E3936" i="39"/>
  <c r="E3935" i="39"/>
  <c r="E3934" i="39"/>
  <c r="E3933" i="39"/>
  <c r="E3932" i="39"/>
  <c r="E3931" i="39"/>
  <c r="E3930" i="39"/>
  <c r="E3929" i="39"/>
  <c r="E3928" i="39"/>
  <c r="E3927" i="39"/>
  <c r="E3926" i="39"/>
  <c r="E3925" i="39"/>
  <c r="E3924" i="39"/>
  <c r="E3923" i="39"/>
  <c r="E3922" i="39"/>
  <c r="E3921" i="39"/>
  <c r="E3920" i="39"/>
  <c r="E3919" i="39"/>
  <c r="E3918" i="39"/>
  <c r="E3917" i="39"/>
  <c r="E3916" i="39"/>
  <c r="E3915" i="39"/>
  <c r="E3914" i="39"/>
  <c r="E3913" i="39"/>
  <c r="E3912" i="39"/>
  <c r="E3911" i="39"/>
  <c r="E3910" i="39"/>
  <c r="E3909" i="39"/>
  <c r="E3908" i="39"/>
  <c r="E3907" i="39"/>
  <c r="E3906" i="39"/>
  <c r="E3905" i="39"/>
  <c r="E3904" i="39"/>
  <c r="E3903" i="39"/>
  <c r="E3902" i="39"/>
  <c r="E3901" i="39"/>
  <c r="E3900" i="39"/>
  <c r="E3899" i="39"/>
  <c r="E3898" i="39"/>
  <c r="E3897" i="39"/>
  <c r="E3896" i="39"/>
  <c r="E3895" i="39"/>
  <c r="E3894" i="39"/>
  <c r="E3893" i="39"/>
  <c r="E3892" i="39"/>
  <c r="E3891" i="39"/>
  <c r="E3890" i="39"/>
  <c r="E3889" i="39"/>
  <c r="E3888" i="39"/>
  <c r="E3887" i="39"/>
  <c r="E3886" i="39"/>
  <c r="E3885" i="39"/>
  <c r="E3884" i="39"/>
  <c r="E3883" i="39"/>
  <c r="E3882" i="39"/>
  <c r="E3881" i="39"/>
  <c r="E3880" i="39"/>
  <c r="E3879" i="39"/>
  <c r="E3878" i="39"/>
  <c r="E3877" i="39"/>
  <c r="E3876" i="39"/>
  <c r="E3875" i="39"/>
  <c r="E3874" i="39"/>
  <c r="E3873" i="39"/>
  <c r="E3872" i="39"/>
  <c r="E3871" i="39"/>
  <c r="E3870" i="39"/>
  <c r="E3869" i="39"/>
  <c r="E3868" i="39"/>
  <c r="E3867" i="39"/>
  <c r="E3866" i="39"/>
  <c r="E3865" i="39"/>
  <c r="E3864" i="39"/>
  <c r="E3863" i="39"/>
  <c r="E3862" i="39"/>
  <c r="E3861" i="39"/>
  <c r="E3860" i="39"/>
  <c r="E3859" i="39"/>
  <c r="E3858" i="39"/>
  <c r="E3857" i="39"/>
  <c r="E3856" i="39"/>
  <c r="E3855" i="39"/>
  <c r="E3854" i="39"/>
  <c r="E3853" i="39"/>
  <c r="E3852" i="39"/>
  <c r="E3851" i="39"/>
  <c r="E3850" i="39"/>
  <c r="E3849" i="39"/>
  <c r="E3848" i="39"/>
  <c r="E3847" i="39"/>
  <c r="E3846" i="39"/>
  <c r="E3845" i="39"/>
  <c r="E3844" i="39"/>
  <c r="E3843" i="39"/>
  <c r="E3842" i="39"/>
  <c r="E3841" i="39"/>
  <c r="E3840" i="39"/>
  <c r="E3839" i="39"/>
  <c r="E3838" i="39"/>
  <c r="E3837" i="39"/>
  <c r="E3836" i="39"/>
  <c r="E3835" i="39"/>
  <c r="E3834" i="39"/>
  <c r="E3833" i="39"/>
  <c r="E3832" i="39"/>
  <c r="E3831" i="39"/>
  <c r="E3830" i="39"/>
  <c r="E3829" i="39"/>
  <c r="E3828" i="39"/>
  <c r="E3827" i="39"/>
  <c r="E3826" i="39"/>
  <c r="E3825" i="39"/>
  <c r="E3824" i="39"/>
  <c r="E3823" i="39"/>
  <c r="E3822" i="39"/>
  <c r="E3821" i="39"/>
  <c r="E3820" i="39"/>
  <c r="E3819" i="39"/>
  <c r="E3818" i="39"/>
  <c r="E3817" i="39"/>
  <c r="E3816" i="39"/>
  <c r="E3815" i="39"/>
  <c r="E3814" i="39"/>
  <c r="E3813" i="39"/>
  <c r="E3812" i="39"/>
  <c r="E3811" i="39"/>
  <c r="E3810" i="39"/>
  <c r="E3809" i="39"/>
  <c r="E3808" i="39"/>
  <c r="E3807" i="39"/>
  <c r="E3806" i="39"/>
  <c r="E3805" i="39"/>
  <c r="E3804" i="39"/>
  <c r="E3803" i="39"/>
  <c r="E3802" i="39"/>
  <c r="E3801" i="39"/>
  <c r="E3800" i="39"/>
  <c r="E3799" i="39"/>
  <c r="E3798" i="39"/>
  <c r="E3797" i="39"/>
  <c r="E3796" i="39"/>
  <c r="E3795" i="39"/>
  <c r="E3794" i="39"/>
  <c r="E3793" i="39"/>
  <c r="E3792" i="39"/>
  <c r="E3791" i="39"/>
  <c r="E3790" i="39"/>
  <c r="E3789" i="39"/>
  <c r="E3788" i="39"/>
  <c r="E3787" i="39"/>
  <c r="E3786" i="39"/>
  <c r="E3785" i="39"/>
  <c r="E3784" i="39"/>
  <c r="E3783" i="39"/>
  <c r="E3782" i="39"/>
  <c r="E3781" i="39"/>
  <c r="E3780" i="39"/>
  <c r="E3779" i="39"/>
  <c r="E3778" i="39"/>
  <c r="E3777" i="39"/>
  <c r="E3776" i="39"/>
  <c r="E3775" i="39"/>
  <c r="E3774" i="39"/>
  <c r="E3773" i="39"/>
  <c r="E3772" i="39"/>
  <c r="E3771" i="39"/>
  <c r="E3770" i="39"/>
  <c r="E3769" i="39"/>
  <c r="E3768" i="39"/>
  <c r="E3767" i="39"/>
  <c r="E3766" i="39"/>
  <c r="E3765" i="39"/>
  <c r="E3764" i="39"/>
  <c r="E3763" i="39"/>
  <c r="E3762" i="39"/>
  <c r="E3761" i="39"/>
  <c r="E3760" i="39"/>
  <c r="E3759" i="39"/>
  <c r="E3758" i="39"/>
  <c r="E3757" i="39"/>
  <c r="E3756" i="39"/>
  <c r="E3755" i="39"/>
  <c r="E3754" i="39"/>
  <c r="E3753" i="39"/>
  <c r="E3752" i="39"/>
  <c r="E3751" i="39"/>
  <c r="E3750" i="39"/>
  <c r="E3749" i="39"/>
  <c r="E3748" i="39"/>
  <c r="E3747" i="39"/>
  <c r="E3746" i="39"/>
  <c r="E3745" i="39"/>
  <c r="E3744" i="39"/>
  <c r="E3743" i="39"/>
  <c r="E3742" i="39"/>
  <c r="E3741" i="39"/>
  <c r="E3740" i="39"/>
  <c r="E3739" i="39"/>
  <c r="E3738" i="39"/>
  <c r="E3737" i="39"/>
  <c r="E3736" i="39"/>
  <c r="E3735" i="39"/>
  <c r="E3734" i="39"/>
  <c r="E3733" i="39"/>
  <c r="E3732" i="39"/>
  <c r="E3731" i="39"/>
  <c r="E3730" i="39"/>
  <c r="E3729" i="39"/>
  <c r="E3728" i="39"/>
  <c r="E3727" i="39"/>
  <c r="E3726" i="39"/>
  <c r="E3725" i="39"/>
  <c r="E3724" i="39"/>
  <c r="E3723" i="39"/>
  <c r="E3722" i="39"/>
  <c r="E3721" i="39"/>
  <c r="E3720" i="39"/>
  <c r="E3719" i="39"/>
  <c r="E3718" i="39"/>
  <c r="E3717" i="39"/>
  <c r="E3716" i="39"/>
  <c r="E3715" i="39"/>
  <c r="E3714" i="39"/>
  <c r="E3713" i="39"/>
  <c r="E3712" i="39"/>
  <c r="E3711" i="39"/>
  <c r="E3710" i="39"/>
  <c r="E3709" i="39"/>
  <c r="E3708" i="39"/>
  <c r="E3707" i="39"/>
  <c r="E3706" i="39"/>
  <c r="E3705" i="39"/>
  <c r="E3704" i="39"/>
  <c r="E3703" i="39"/>
  <c r="E3702" i="39"/>
  <c r="E3701" i="39"/>
  <c r="E3700" i="39"/>
  <c r="E3699" i="39"/>
  <c r="E3698" i="39"/>
  <c r="E3697" i="39"/>
  <c r="E3696" i="39"/>
  <c r="E3695" i="39"/>
  <c r="E3694" i="39"/>
  <c r="E3693" i="39"/>
  <c r="E3692" i="39"/>
  <c r="E3691" i="39"/>
  <c r="E3690" i="39"/>
  <c r="E3689" i="39"/>
  <c r="E3688" i="39"/>
  <c r="E3687" i="39"/>
  <c r="E3686" i="39"/>
  <c r="E3685" i="39"/>
  <c r="E3684" i="39"/>
  <c r="E3683" i="39"/>
  <c r="E3682" i="39"/>
  <c r="E3681" i="39"/>
  <c r="E3680" i="39"/>
  <c r="E3679" i="39"/>
  <c r="E3678" i="39"/>
  <c r="E3677" i="39"/>
  <c r="E3676" i="39"/>
  <c r="E3675" i="39"/>
  <c r="E3674" i="39"/>
  <c r="E3673" i="39"/>
  <c r="E3672" i="39"/>
  <c r="E3671" i="39"/>
  <c r="E3670" i="39"/>
  <c r="E3669" i="39"/>
  <c r="E3668" i="39"/>
  <c r="E3667" i="39"/>
  <c r="E3666" i="39"/>
  <c r="E3665" i="39"/>
  <c r="E3664" i="39"/>
  <c r="E3663" i="39"/>
  <c r="E3662" i="39"/>
  <c r="E3661" i="39"/>
  <c r="E3660" i="39"/>
  <c r="E3659" i="39"/>
  <c r="E3658" i="39"/>
  <c r="E3657" i="39"/>
  <c r="E3656" i="39"/>
  <c r="E3655" i="39"/>
  <c r="E3654" i="39"/>
  <c r="E3653" i="39"/>
  <c r="E3652" i="39"/>
  <c r="E3651" i="39"/>
  <c r="E3650" i="39"/>
  <c r="E3649" i="39"/>
  <c r="E3648" i="39"/>
  <c r="E3647" i="39"/>
  <c r="E3646" i="39"/>
  <c r="E3645" i="39"/>
  <c r="E3644" i="39"/>
  <c r="E3643" i="39"/>
  <c r="E3642" i="39"/>
  <c r="E3641" i="39"/>
  <c r="E3640" i="39"/>
  <c r="E3639" i="39"/>
  <c r="E3638" i="39"/>
  <c r="E3637" i="39"/>
  <c r="E3636" i="39"/>
  <c r="E3635" i="39"/>
  <c r="E3634" i="39"/>
  <c r="E3633" i="39"/>
  <c r="E3632" i="39"/>
  <c r="E3631" i="39"/>
  <c r="E3630" i="39"/>
  <c r="E3629" i="39"/>
  <c r="E3628" i="39"/>
  <c r="E3627" i="39"/>
  <c r="E3626" i="39"/>
  <c r="E3625" i="39"/>
  <c r="E3624" i="39"/>
  <c r="E3623" i="39"/>
  <c r="E3622" i="39"/>
  <c r="E3621" i="39"/>
  <c r="E3620" i="39"/>
  <c r="E3619" i="39"/>
  <c r="E3618" i="39"/>
  <c r="E3617" i="39"/>
  <c r="E3616" i="39"/>
  <c r="E3615" i="39"/>
  <c r="E3614" i="39"/>
  <c r="E3613" i="39"/>
  <c r="E3612" i="39"/>
  <c r="E3611" i="39"/>
  <c r="E3610" i="39"/>
  <c r="E3609" i="39"/>
  <c r="E3608" i="39"/>
  <c r="E3607" i="39"/>
  <c r="E3606" i="39"/>
  <c r="E3605" i="39"/>
  <c r="E3604" i="39"/>
  <c r="E3603" i="39"/>
  <c r="E3602" i="39"/>
  <c r="E3601" i="39"/>
  <c r="E3600" i="39"/>
  <c r="E3599" i="39"/>
  <c r="E3598" i="39"/>
  <c r="E3597" i="39"/>
  <c r="E3596" i="39"/>
  <c r="E3595" i="39"/>
  <c r="E3594" i="39"/>
  <c r="E3593" i="39"/>
  <c r="E3592" i="39"/>
  <c r="E3591" i="39"/>
  <c r="E3590" i="39"/>
  <c r="E3589" i="39"/>
  <c r="E3588" i="39"/>
  <c r="E3587" i="39"/>
  <c r="E3586" i="39"/>
  <c r="E3585" i="39"/>
  <c r="E3584" i="39"/>
  <c r="E3583" i="39"/>
  <c r="E3582" i="39"/>
  <c r="E3581" i="39"/>
  <c r="E3580" i="39"/>
  <c r="E3579" i="39"/>
  <c r="E3578" i="39"/>
  <c r="E3577" i="39"/>
  <c r="E3576" i="39"/>
  <c r="E3575" i="39"/>
  <c r="E3574" i="39"/>
  <c r="E3573" i="39"/>
  <c r="E3572" i="39"/>
  <c r="E3571" i="39"/>
  <c r="E3570" i="39"/>
  <c r="E3569" i="39"/>
  <c r="E3568" i="39"/>
  <c r="E3567" i="39"/>
  <c r="E3566" i="39"/>
  <c r="E3565" i="39"/>
  <c r="E3564" i="39"/>
  <c r="E3563" i="39"/>
  <c r="E3562" i="39"/>
  <c r="E3561" i="39"/>
  <c r="E3560" i="39"/>
  <c r="E3559" i="39"/>
  <c r="E3558" i="39"/>
  <c r="E3557" i="39"/>
  <c r="E3556" i="39"/>
  <c r="E3555" i="39"/>
  <c r="E3554" i="39"/>
  <c r="E3553" i="39"/>
  <c r="E3552" i="39"/>
  <c r="E3551" i="39"/>
  <c r="E3550" i="39"/>
  <c r="E3549" i="39"/>
  <c r="E3548" i="39"/>
  <c r="E3547" i="39"/>
  <c r="E3546" i="39"/>
  <c r="E3545" i="39"/>
  <c r="E3544" i="39"/>
  <c r="E3543" i="39"/>
  <c r="E3542" i="39"/>
  <c r="E3541" i="39"/>
  <c r="E3540" i="39"/>
  <c r="E3539" i="39"/>
  <c r="E3538" i="39"/>
  <c r="E3537" i="39"/>
  <c r="E3536" i="39"/>
  <c r="E3535" i="39"/>
  <c r="E3534" i="39"/>
  <c r="E3533" i="39"/>
  <c r="E3532" i="39"/>
  <c r="E3531" i="39"/>
  <c r="E3530" i="39"/>
  <c r="E3529" i="39"/>
  <c r="E3528" i="39"/>
  <c r="E3527" i="39"/>
  <c r="E3526" i="39"/>
  <c r="E3525" i="39"/>
  <c r="E3524" i="39"/>
  <c r="E3523" i="39"/>
  <c r="E3522" i="39"/>
  <c r="E3521" i="39"/>
  <c r="E3520" i="39"/>
  <c r="E3519" i="39"/>
  <c r="E3518" i="39"/>
  <c r="E3517" i="39"/>
  <c r="E3516" i="39"/>
  <c r="E3515" i="39"/>
  <c r="E3514" i="39"/>
  <c r="E3513" i="39"/>
  <c r="E3512" i="39"/>
  <c r="E3511" i="39"/>
  <c r="E3510" i="39"/>
  <c r="E3509" i="39"/>
  <c r="E3508" i="39"/>
  <c r="E3507" i="39"/>
  <c r="E3506" i="39"/>
  <c r="E3505" i="39"/>
  <c r="E3504" i="39"/>
  <c r="E3503" i="39"/>
  <c r="E3502" i="39"/>
  <c r="E3501" i="39"/>
  <c r="E3500" i="39"/>
  <c r="E3499" i="39"/>
  <c r="E3498" i="39"/>
  <c r="E3497" i="39"/>
  <c r="E3496" i="39"/>
  <c r="E3495" i="39"/>
  <c r="E3494" i="39"/>
  <c r="E3493" i="39"/>
  <c r="E3492" i="39"/>
  <c r="E3491" i="39"/>
  <c r="E3490" i="39"/>
  <c r="E3489" i="39"/>
  <c r="E3488" i="39"/>
  <c r="E3487" i="39"/>
  <c r="E3486" i="39"/>
  <c r="E3485" i="39"/>
  <c r="E3484" i="39"/>
  <c r="E3483" i="39"/>
  <c r="E3482" i="39"/>
  <c r="E3481" i="39"/>
  <c r="E3480" i="39"/>
  <c r="E3479" i="39"/>
  <c r="E3478" i="39"/>
  <c r="E3477" i="39"/>
  <c r="E3476" i="39"/>
  <c r="E3475" i="39"/>
  <c r="E3474" i="39"/>
  <c r="E3473" i="39"/>
  <c r="E3472" i="39"/>
  <c r="E3471" i="39"/>
  <c r="E3470" i="39"/>
  <c r="E3469" i="39"/>
  <c r="E3468" i="39"/>
  <c r="E3467" i="39"/>
  <c r="E3466" i="39"/>
  <c r="E3465" i="39"/>
  <c r="E3464" i="39"/>
  <c r="E3463" i="39"/>
  <c r="E3462" i="39"/>
  <c r="E3461" i="39"/>
  <c r="E3460" i="39"/>
  <c r="E3459" i="39"/>
  <c r="E3458" i="39"/>
  <c r="E3457" i="39"/>
  <c r="E3456" i="39"/>
  <c r="E3455" i="39"/>
  <c r="E3454" i="39"/>
  <c r="E3453" i="39"/>
  <c r="E3452" i="39"/>
  <c r="E3451" i="39"/>
  <c r="E3450" i="39"/>
  <c r="E3449" i="39"/>
  <c r="E3448" i="39"/>
  <c r="E3447" i="39"/>
  <c r="E3446" i="39"/>
  <c r="E3445" i="39"/>
  <c r="E3444" i="39"/>
  <c r="E3443" i="39"/>
  <c r="E3442" i="39"/>
  <c r="E3441" i="39"/>
  <c r="E3440" i="39"/>
  <c r="E3439" i="39"/>
  <c r="E3438" i="39"/>
  <c r="E3437" i="39"/>
  <c r="E3436" i="39"/>
  <c r="E3435" i="39"/>
  <c r="E3434" i="39"/>
  <c r="E3433" i="39"/>
  <c r="E3432" i="39"/>
  <c r="E3431" i="39"/>
  <c r="E3430" i="39"/>
  <c r="E3429" i="39"/>
  <c r="E3428" i="39"/>
  <c r="E3427" i="39"/>
  <c r="E3426" i="39"/>
  <c r="E3425" i="39"/>
  <c r="E3424" i="39"/>
  <c r="E3423" i="39"/>
  <c r="E3422" i="39"/>
  <c r="E3421" i="39"/>
  <c r="E3420" i="39"/>
  <c r="E3419" i="39"/>
  <c r="E3418" i="39"/>
  <c r="E3417" i="39"/>
  <c r="E3416" i="39"/>
  <c r="E3415" i="39"/>
  <c r="E3414" i="39"/>
  <c r="E3413" i="39"/>
  <c r="E3412" i="39"/>
  <c r="E3411" i="39"/>
  <c r="E3410" i="39"/>
  <c r="E3409" i="39"/>
  <c r="E3408" i="39"/>
  <c r="E3407" i="39"/>
  <c r="E3406" i="39"/>
  <c r="E3405" i="39"/>
  <c r="E3404" i="39"/>
  <c r="E3403" i="39"/>
  <c r="E3402" i="39"/>
  <c r="E3401" i="39"/>
  <c r="E3400" i="39"/>
  <c r="E3399" i="39"/>
  <c r="E3398" i="39"/>
  <c r="E3397" i="39"/>
  <c r="E3396" i="39"/>
  <c r="E3395" i="39"/>
  <c r="E3394" i="39"/>
  <c r="E3393" i="39"/>
  <c r="E3392" i="39"/>
  <c r="E3391" i="39"/>
  <c r="E3390" i="39"/>
  <c r="E3389" i="39"/>
  <c r="E3388" i="39"/>
  <c r="E3387" i="39"/>
  <c r="E3386" i="39"/>
  <c r="E3385" i="39"/>
  <c r="E3384" i="39"/>
  <c r="E3383" i="39"/>
  <c r="E3382" i="39"/>
  <c r="E3381" i="39"/>
  <c r="E3380" i="39"/>
  <c r="E3379" i="39"/>
  <c r="E3378" i="39"/>
  <c r="E3377" i="39"/>
  <c r="E3376" i="39"/>
  <c r="E3375" i="39"/>
  <c r="E3374" i="39"/>
  <c r="E3373" i="39"/>
  <c r="E3372" i="39"/>
  <c r="E3371" i="39"/>
  <c r="E3370" i="39"/>
  <c r="E3369" i="39"/>
  <c r="E3368" i="39"/>
  <c r="E3367" i="39"/>
  <c r="E3366" i="39"/>
  <c r="E3365" i="39"/>
  <c r="E3364" i="39"/>
  <c r="E3363" i="39"/>
  <c r="E3362" i="39"/>
  <c r="E3361" i="39"/>
  <c r="E3360" i="39"/>
  <c r="E3359" i="39"/>
  <c r="E3358" i="39"/>
  <c r="E3357" i="39"/>
  <c r="E3356" i="39"/>
  <c r="E3355" i="39"/>
  <c r="E3354" i="39"/>
  <c r="E3353" i="39"/>
  <c r="E3352" i="39"/>
  <c r="E3351" i="39"/>
  <c r="E3350" i="39"/>
  <c r="E3349" i="39"/>
  <c r="E3348" i="39"/>
  <c r="E3347" i="39"/>
  <c r="E3346" i="39"/>
  <c r="E3345" i="39"/>
  <c r="E3344" i="39"/>
  <c r="E3343" i="39"/>
  <c r="E3342" i="39"/>
  <c r="E3341" i="39"/>
  <c r="E3340" i="39"/>
  <c r="E3339" i="39"/>
  <c r="E3338" i="39"/>
  <c r="E3337" i="39"/>
  <c r="E3336" i="39"/>
  <c r="E3335" i="39"/>
  <c r="E3334" i="39"/>
  <c r="E3333" i="39"/>
  <c r="E3332" i="39"/>
  <c r="E3331" i="39"/>
  <c r="E3330" i="39"/>
  <c r="E3329" i="39"/>
  <c r="E3328" i="39"/>
  <c r="E3327" i="39"/>
  <c r="E3326" i="39"/>
  <c r="E3325" i="39"/>
  <c r="E3324" i="39"/>
  <c r="E3323" i="39"/>
  <c r="E3322" i="39"/>
  <c r="E3321" i="39"/>
  <c r="E3320" i="39"/>
  <c r="E3319" i="39"/>
  <c r="E3318" i="39"/>
  <c r="E3317" i="39"/>
  <c r="E3316" i="39"/>
  <c r="E3315" i="39"/>
  <c r="E3314" i="39"/>
  <c r="E3313" i="39"/>
  <c r="E3312" i="39"/>
  <c r="E3311" i="39"/>
  <c r="E3310" i="39"/>
  <c r="E3309" i="39"/>
  <c r="E3308" i="39"/>
  <c r="E3307" i="39"/>
  <c r="E3306" i="39"/>
  <c r="E3305" i="39"/>
  <c r="E3304" i="39"/>
  <c r="E3303" i="39"/>
  <c r="E3302" i="39"/>
  <c r="E3301" i="39"/>
  <c r="E3300" i="39"/>
  <c r="E3299" i="39"/>
  <c r="E3298" i="39"/>
  <c r="E3297" i="39"/>
  <c r="E3296" i="39"/>
  <c r="E3295" i="39"/>
  <c r="E3294" i="39"/>
  <c r="E3293" i="39"/>
  <c r="E3292" i="39"/>
  <c r="E3291" i="39"/>
  <c r="E3290" i="39"/>
  <c r="E3289" i="39"/>
  <c r="E3288" i="39"/>
  <c r="E3287" i="39"/>
  <c r="E3286" i="39"/>
  <c r="E3285" i="39"/>
  <c r="E3284" i="39"/>
  <c r="E3283" i="39"/>
  <c r="E3282" i="39"/>
  <c r="E3281" i="39"/>
  <c r="E3280" i="39"/>
  <c r="E3279" i="39"/>
  <c r="E3278" i="39"/>
  <c r="E3277" i="39"/>
  <c r="E3276" i="39"/>
  <c r="E3275" i="39"/>
  <c r="E3274" i="39"/>
  <c r="E3273" i="39"/>
  <c r="E3272" i="39"/>
  <c r="E3271" i="39"/>
  <c r="E3270" i="39"/>
  <c r="E3269" i="39"/>
  <c r="E3268" i="39"/>
  <c r="E3267" i="39"/>
  <c r="E3266" i="39"/>
  <c r="E3265" i="39"/>
  <c r="E3264" i="39"/>
  <c r="E3263" i="39"/>
  <c r="E3262" i="39"/>
  <c r="E3261" i="39"/>
  <c r="E3260" i="39"/>
  <c r="E3259" i="39"/>
  <c r="E3258" i="39"/>
  <c r="E3257" i="39"/>
  <c r="E3256" i="39"/>
  <c r="E3255" i="39"/>
  <c r="E3254" i="39"/>
  <c r="E3253" i="39"/>
  <c r="E3252" i="39"/>
  <c r="E3251" i="39"/>
  <c r="E3250" i="39"/>
  <c r="E3249" i="39"/>
  <c r="E3248" i="39"/>
  <c r="E3247" i="39"/>
  <c r="E3246" i="39"/>
  <c r="E3245" i="39"/>
  <c r="E3244" i="39"/>
  <c r="E3243" i="39"/>
  <c r="E3242" i="39"/>
  <c r="E3241" i="39"/>
  <c r="E3240" i="39"/>
  <c r="E3239" i="39"/>
  <c r="E3238" i="39"/>
  <c r="E3237" i="39"/>
  <c r="E3236" i="39"/>
  <c r="E3235" i="39"/>
  <c r="E3234" i="39"/>
  <c r="E3233" i="39"/>
  <c r="E3232" i="39"/>
  <c r="E3231" i="39"/>
  <c r="E3230" i="39"/>
  <c r="E3229" i="39"/>
  <c r="E3228" i="39"/>
  <c r="E3227" i="39"/>
  <c r="E3226" i="39"/>
  <c r="E3225" i="39"/>
  <c r="E3224" i="39"/>
  <c r="E3223" i="39"/>
  <c r="E3222" i="39"/>
  <c r="E3221" i="39"/>
  <c r="E3220" i="39"/>
  <c r="E3219" i="39"/>
  <c r="E3218" i="39"/>
  <c r="E3217" i="39"/>
  <c r="E3216" i="39"/>
  <c r="E3215" i="39"/>
  <c r="E3214" i="39"/>
  <c r="E3213" i="39"/>
  <c r="E3212" i="39"/>
  <c r="E3211" i="39"/>
  <c r="E3210" i="39"/>
  <c r="E3209" i="39"/>
  <c r="E3208" i="39"/>
  <c r="E3207" i="39"/>
  <c r="E3206" i="39"/>
  <c r="E3205" i="39"/>
  <c r="E3204" i="39"/>
  <c r="E3203" i="39"/>
  <c r="E3202" i="39"/>
  <c r="E3201" i="39"/>
  <c r="E3200" i="39"/>
  <c r="E3199" i="39"/>
  <c r="E3198" i="39"/>
  <c r="E3197" i="39"/>
  <c r="E3196" i="39"/>
  <c r="E3195" i="39"/>
  <c r="E3194" i="39"/>
  <c r="E3193" i="39"/>
  <c r="E3192" i="39"/>
  <c r="E3191" i="39"/>
  <c r="E3190" i="39"/>
  <c r="E3189" i="39"/>
  <c r="E3188" i="39"/>
  <c r="E3187" i="39"/>
  <c r="E3186" i="39"/>
  <c r="E3185" i="39"/>
  <c r="E3184" i="39"/>
  <c r="E3183" i="39"/>
  <c r="E3182" i="39"/>
  <c r="E3181" i="39"/>
  <c r="E3180" i="39"/>
  <c r="E3179" i="39"/>
  <c r="E3178" i="39"/>
  <c r="E3177" i="39"/>
  <c r="E3176" i="39"/>
  <c r="E3175" i="39"/>
  <c r="E3174" i="39"/>
  <c r="E3173" i="39"/>
  <c r="E3172" i="39"/>
  <c r="E3171" i="39"/>
  <c r="E3170" i="39"/>
  <c r="E3169" i="39"/>
  <c r="E3168" i="39"/>
  <c r="E3167" i="39"/>
  <c r="E3166" i="39"/>
  <c r="E3165" i="39"/>
  <c r="E3164" i="39"/>
  <c r="E3163" i="39"/>
  <c r="E3162" i="39"/>
  <c r="E3161" i="39"/>
  <c r="E3160" i="39"/>
  <c r="E3159" i="39"/>
  <c r="E3158" i="39"/>
  <c r="E3157" i="39"/>
  <c r="E3156" i="39"/>
  <c r="E3155" i="39"/>
  <c r="E3154" i="39"/>
  <c r="E3153" i="39"/>
  <c r="E3152" i="39"/>
  <c r="E3151" i="39"/>
  <c r="E3150" i="39"/>
  <c r="E3149" i="39"/>
  <c r="E3148" i="39"/>
  <c r="E3147" i="39"/>
  <c r="E3146" i="39"/>
  <c r="E3145" i="39"/>
  <c r="E3144" i="39"/>
  <c r="E3143" i="39"/>
  <c r="E3142" i="39"/>
  <c r="E3141" i="39"/>
  <c r="E3140" i="39"/>
  <c r="E3139" i="39"/>
  <c r="E3138" i="39"/>
  <c r="E3137" i="39"/>
  <c r="E3136" i="39"/>
  <c r="E3135" i="39"/>
  <c r="E3134" i="39"/>
  <c r="E3133" i="39"/>
  <c r="E3132" i="39"/>
  <c r="E3131" i="39"/>
  <c r="E3130" i="39"/>
  <c r="E3129" i="39"/>
  <c r="E3128" i="39"/>
  <c r="E3127" i="39"/>
  <c r="E3126" i="39"/>
  <c r="E3125" i="39"/>
  <c r="E3124" i="39"/>
  <c r="E3123" i="39"/>
  <c r="E3122" i="39"/>
  <c r="E3121" i="39"/>
  <c r="E3120" i="39"/>
  <c r="E3119" i="39"/>
  <c r="E3118" i="39"/>
  <c r="E3117" i="39"/>
  <c r="E3116" i="39"/>
  <c r="E3115" i="39"/>
  <c r="E3114" i="39"/>
  <c r="E3113" i="39"/>
  <c r="E3112" i="39"/>
  <c r="E3111" i="39"/>
  <c r="E3110" i="39"/>
  <c r="E3109" i="39"/>
  <c r="E3108" i="39"/>
  <c r="E3107" i="39"/>
  <c r="E3106" i="39"/>
  <c r="E3105" i="39"/>
  <c r="E3104" i="39"/>
  <c r="E3103" i="39"/>
  <c r="E3102" i="39"/>
  <c r="E3101" i="39"/>
  <c r="E3100" i="39"/>
  <c r="E3099" i="39"/>
  <c r="E3098" i="39"/>
  <c r="E3097" i="39"/>
  <c r="E3096" i="39"/>
  <c r="E3095" i="39"/>
  <c r="E3094" i="39"/>
  <c r="E3093" i="39"/>
  <c r="E3092" i="39"/>
  <c r="E3091" i="39"/>
  <c r="E3090" i="39"/>
  <c r="E3089" i="39"/>
  <c r="E3088" i="39"/>
  <c r="E3087" i="39"/>
  <c r="E3086" i="39"/>
  <c r="E3085" i="39"/>
  <c r="E3084" i="39"/>
  <c r="E3083" i="39"/>
  <c r="E3082" i="39"/>
  <c r="E3081" i="39"/>
  <c r="E3080" i="39"/>
  <c r="E3079" i="39"/>
  <c r="E3078" i="39"/>
  <c r="E3077" i="39"/>
  <c r="E3076" i="39"/>
  <c r="E3075" i="39"/>
  <c r="E3074" i="39"/>
  <c r="E3073" i="39"/>
  <c r="E3072" i="39"/>
  <c r="E3071" i="39"/>
  <c r="E3070" i="39"/>
  <c r="E3069" i="39"/>
  <c r="E3068" i="39"/>
  <c r="E3067" i="39"/>
  <c r="E3066" i="39"/>
  <c r="E3065" i="39"/>
  <c r="E3064" i="39"/>
  <c r="E3063" i="39"/>
  <c r="E3062" i="39"/>
  <c r="E3061" i="39"/>
  <c r="E3060" i="39"/>
  <c r="E3059" i="39"/>
  <c r="E3058" i="39"/>
  <c r="E3057" i="39"/>
  <c r="E3056" i="39"/>
  <c r="E3055" i="39"/>
  <c r="E3054" i="39"/>
  <c r="E3053" i="39"/>
  <c r="E3052" i="39"/>
  <c r="E3051" i="39"/>
  <c r="E3050" i="39"/>
  <c r="E3049" i="39"/>
  <c r="E3048" i="39"/>
  <c r="E3047" i="39"/>
  <c r="E3046" i="39"/>
  <c r="E3045" i="39"/>
  <c r="E3044" i="39"/>
  <c r="E3043" i="39"/>
  <c r="E3042" i="39"/>
  <c r="E3041" i="39"/>
  <c r="E3040" i="39"/>
  <c r="E3039" i="39"/>
  <c r="E3038" i="39"/>
  <c r="E3037" i="39"/>
  <c r="E3036" i="39"/>
  <c r="E3035" i="39"/>
  <c r="E3034" i="39"/>
  <c r="E3033" i="39"/>
  <c r="E3032" i="39"/>
  <c r="E3031" i="39"/>
  <c r="E3030" i="39"/>
  <c r="E3029" i="39"/>
  <c r="E3028" i="39"/>
  <c r="E3027" i="39"/>
  <c r="E3026" i="39"/>
  <c r="E3025" i="39"/>
  <c r="E3024" i="39"/>
  <c r="E3023" i="39"/>
  <c r="E3022" i="39"/>
  <c r="E3021" i="39"/>
  <c r="E3020" i="39"/>
  <c r="E3019" i="39"/>
  <c r="E3018" i="39"/>
  <c r="E3017" i="39"/>
  <c r="E3016" i="39"/>
  <c r="E3015" i="39"/>
  <c r="E3014" i="39"/>
  <c r="E3013" i="39"/>
  <c r="E3012" i="39"/>
  <c r="E3011" i="39"/>
  <c r="E3010" i="39"/>
  <c r="E3009" i="39"/>
  <c r="E3008" i="39"/>
  <c r="E3007" i="39"/>
  <c r="E3006" i="39"/>
  <c r="E3005" i="39"/>
  <c r="E3004" i="39"/>
  <c r="E3003" i="39"/>
  <c r="E3002" i="39"/>
  <c r="E3001" i="39"/>
  <c r="E3000" i="39"/>
  <c r="E2999" i="39"/>
  <c r="E2998" i="39"/>
  <c r="E2997" i="39"/>
  <c r="E2996" i="39"/>
  <c r="E2995" i="39"/>
  <c r="E2994" i="39"/>
  <c r="E2993" i="39"/>
  <c r="E2992" i="39"/>
  <c r="E2991" i="39"/>
  <c r="E2990" i="39"/>
  <c r="E2989" i="39"/>
  <c r="E2988" i="39"/>
  <c r="E2987" i="39"/>
  <c r="E2986" i="39"/>
  <c r="E2985" i="39"/>
  <c r="E2984" i="39"/>
  <c r="E2983" i="39"/>
  <c r="E2982" i="39"/>
  <c r="E2981" i="39"/>
  <c r="E2980" i="39"/>
  <c r="E2979" i="39"/>
  <c r="E2978" i="39"/>
  <c r="E2977" i="39"/>
  <c r="E2976" i="39"/>
  <c r="E2975" i="39"/>
  <c r="E2974" i="39"/>
  <c r="E2973" i="39"/>
  <c r="E2972" i="39"/>
  <c r="E2971" i="39"/>
  <c r="E2970" i="39"/>
  <c r="E2969" i="39"/>
  <c r="E2968" i="39"/>
  <c r="E2967" i="39"/>
  <c r="E2966" i="39"/>
  <c r="E2965" i="39"/>
  <c r="E2964" i="39"/>
  <c r="E2963" i="39"/>
  <c r="E2962" i="39"/>
  <c r="E2961" i="39"/>
  <c r="E2960" i="39"/>
  <c r="E2959" i="39"/>
  <c r="E2958" i="39"/>
  <c r="E2957" i="39"/>
  <c r="E2956" i="39"/>
  <c r="E2955" i="39"/>
  <c r="E2954" i="39"/>
  <c r="E2953" i="39"/>
  <c r="E2952" i="39"/>
  <c r="E2951" i="39"/>
  <c r="E2950" i="39"/>
  <c r="E2949" i="39"/>
  <c r="E2948" i="39"/>
  <c r="E2947" i="39"/>
  <c r="E2946" i="39"/>
  <c r="E2945" i="39"/>
  <c r="E2944" i="39"/>
  <c r="E2943" i="39"/>
  <c r="E2942" i="39"/>
  <c r="E2941" i="39"/>
  <c r="E2940" i="39"/>
  <c r="E2939" i="39"/>
  <c r="E2938" i="39"/>
  <c r="E2937" i="39"/>
  <c r="E2936" i="39"/>
  <c r="E2935" i="39"/>
  <c r="E2934" i="39"/>
  <c r="E2933" i="39"/>
  <c r="E2932" i="39"/>
  <c r="E2931" i="39"/>
  <c r="E2930" i="39"/>
  <c r="E2929" i="39"/>
  <c r="E2928" i="39"/>
  <c r="E2927" i="39"/>
  <c r="E2926" i="39"/>
  <c r="E2925" i="39"/>
  <c r="E2924" i="39"/>
  <c r="E2923" i="39"/>
  <c r="E2922" i="39"/>
  <c r="E2921" i="39"/>
  <c r="E2920" i="39"/>
  <c r="E2919" i="39"/>
  <c r="E2918" i="39"/>
  <c r="E2917" i="39"/>
  <c r="E2916" i="39"/>
  <c r="E2915" i="39"/>
  <c r="E2914" i="39"/>
  <c r="E2913" i="39"/>
  <c r="E2912" i="39"/>
  <c r="E2911" i="39"/>
  <c r="E2910" i="39"/>
  <c r="E2909" i="39"/>
  <c r="E2908" i="39"/>
  <c r="E2907" i="39"/>
  <c r="E2906" i="39"/>
  <c r="E2905" i="39"/>
  <c r="E2904" i="39"/>
  <c r="E2903" i="39"/>
  <c r="E2902" i="39"/>
  <c r="E2901" i="39"/>
  <c r="E2900" i="39"/>
  <c r="E2899" i="39"/>
  <c r="E2898" i="39"/>
  <c r="E2897" i="39"/>
  <c r="E2896" i="39"/>
  <c r="E2895" i="39"/>
  <c r="E2894" i="39"/>
  <c r="E2893" i="39"/>
  <c r="E2892" i="39"/>
  <c r="E2891" i="39"/>
  <c r="E2890" i="39"/>
  <c r="E2889" i="39"/>
  <c r="E2888" i="39"/>
  <c r="E2887" i="39"/>
  <c r="E2886" i="39"/>
  <c r="E2885" i="39"/>
  <c r="E2884" i="39"/>
  <c r="E2883" i="39"/>
  <c r="E2882" i="39"/>
  <c r="E2881" i="39"/>
  <c r="E2880" i="39"/>
  <c r="E2879" i="39"/>
  <c r="E2878" i="39"/>
  <c r="E2877" i="39"/>
  <c r="E2876" i="39"/>
  <c r="E2875" i="39"/>
  <c r="E2874" i="39"/>
  <c r="E2873" i="39"/>
  <c r="E2872" i="39"/>
  <c r="E2871" i="39"/>
  <c r="E2870" i="39"/>
  <c r="E2869" i="39"/>
  <c r="E2868" i="39"/>
  <c r="E2867" i="39"/>
  <c r="E2866" i="39"/>
  <c r="E2865" i="39"/>
  <c r="E2864" i="39"/>
  <c r="E2863" i="39"/>
  <c r="E2862" i="39"/>
  <c r="E2861" i="39"/>
  <c r="E2860" i="39"/>
  <c r="E2859" i="39"/>
  <c r="E2858" i="39"/>
  <c r="E2857" i="39"/>
  <c r="E2856" i="39"/>
  <c r="E2855" i="39"/>
  <c r="E2854" i="39"/>
  <c r="E2853" i="39"/>
  <c r="E2852" i="39"/>
  <c r="E2851" i="39"/>
  <c r="E2850" i="39"/>
  <c r="E2849" i="39"/>
  <c r="E2848" i="39"/>
  <c r="E2847" i="39"/>
  <c r="E2846" i="39"/>
  <c r="E2845" i="39"/>
  <c r="E2844" i="39"/>
  <c r="E2843" i="39"/>
  <c r="E2842" i="39"/>
  <c r="E2841" i="39"/>
  <c r="E2840" i="39"/>
  <c r="E2839" i="39"/>
  <c r="E2838" i="39"/>
  <c r="E2837" i="39"/>
  <c r="E2836" i="39"/>
  <c r="E2835" i="39"/>
  <c r="E2834" i="39"/>
  <c r="E2833" i="39"/>
  <c r="E2832" i="39"/>
  <c r="E2831" i="39"/>
  <c r="E2830" i="39"/>
  <c r="E2829" i="39"/>
  <c r="E2828" i="39"/>
  <c r="E2827" i="39"/>
  <c r="E2826" i="39"/>
  <c r="E2825" i="39"/>
  <c r="E2824" i="39"/>
  <c r="E2823" i="39"/>
  <c r="E2822" i="39"/>
  <c r="E2821" i="39"/>
  <c r="E2820" i="39"/>
  <c r="E2819" i="39"/>
  <c r="E2818" i="39"/>
  <c r="E2817" i="39"/>
  <c r="E2816" i="39"/>
  <c r="E2815" i="39"/>
  <c r="E2814" i="39"/>
  <c r="E2813" i="39"/>
  <c r="E2812" i="39"/>
  <c r="E2811" i="39"/>
  <c r="E2810" i="39"/>
  <c r="E2809" i="39"/>
  <c r="E2808" i="39"/>
  <c r="E2807" i="39"/>
  <c r="E2806" i="39"/>
  <c r="E2805" i="39"/>
  <c r="E2804" i="39"/>
  <c r="E2803" i="39"/>
  <c r="E2802" i="39"/>
  <c r="E2801" i="39"/>
  <c r="E2800" i="39"/>
  <c r="E2799" i="39"/>
  <c r="E2798" i="39"/>
  <c r="E2797" i="39"/>
  <c r="E2796" i="39"/>
  <c r="E2795" i="39"/>
  <c r="E2794" i="39"/>
  <c r="E2793" i="39"/>
  <c r="E2792" i="39"/>
  <c r="E2791" i="39"/>
  <c r="E2790" i="39"/>
  <c r="E2789" i="39"/>
  <c r="E2788" i="39"/>
  <c r="E2787" i="39"/>
  <c r="E2786" i="39"/>
  <c r="E2785" i="39"/>
  <c r="E2784" i="39"/>
  <c r="E2783" i="39"/>
  <c r="E2782" i="39"/>
  <c r="E2781" i="39"/>
  <c r="E2780" i="39"/>
  <c r="E2779" i="39"/>
  <c r="E2778" i="39"/>
  <c r="E2777" i="39"/>
  <c r="E2776" i="39"/>
  <c r="E2775" i="39"/>
  <c r="E2774" i="39"/>
  <c r="E2773" i="39"/>
  <c r="E2772" i="39"/>
  <c r="E2771" i="39"/>
  <c r="E2770" i="39"/>
  <c r="E2769" i="39"/>
  <c r="E2768" i="39"/>
  <c r="E2767" i="39"/>
  <c r="E2766" i="39"/>
  <c r="E2765" i="39"/>
  <c r="E2764" i="39"/>
  <c r="E2763" i="39"/>
  <c r="E2762" i="39"/>
  <c r="E2761" i="39"/>
  <c r="E2760" i="39"/>
  <c r="E2759" i="39"/>
  <c r="E2758" i="39"/>
  <c r="E2757" i="39"/>
  <c r="E2756" i="39"/>
  <c r="E2755" i="39"/>
  <c r="E2754" i="39"/>
  <c r="E2753" i="39"/>
  <c r="E2752" i="39"/>
  <c r="E2751" i="39"/>
  <c r="E2750" i="39"/>
  <c r="E2749" i="39"/>
  <c r="E2748" i="39"/>
  <c r="E2747" i="39"/>
  <c r="E2746" i="39"/>
  <c r="E2745" i="39"/>
  <c r="E2744" i="39"/>
  <c r="E2743" i="39"/>
  <c r="E2742" i="39"/>
  <c r="E2741" i="39"/>
  <c r="E2740" i="39"/>
  <c r="E2739" i="39"/>
  <c r="E2738" i="39"/>
  <c r="E2737" i="39"/>
  <c r="E2736" i="39"/>
  <c r="E2735" i="39"/>
  <c r="E2734" i="39"/>
  <c r="E2733" i="39"/>
  <c r="E2732" i="39"/>
  <c r="E2731" i="39"/>
  <c r="E2730" i="39"/>
  <c r="E2729" i="39"/>
  <c r="E2728" i="39"/>
  <c r="E2727" i="39"/>
  <c r="E2726" i="39"/>
  <c r="E2725" i="39"/>
  <c r="E2724" i="39"/>
  <c r="E2723" i="39"/>
  <c r="E2722" i="39"/>
  <c r="E2721" i="39"/>
  <c r="E2720" i="39"/>
  <c r="E2719" i="39"/>
  <c r="E2718" i="39"/>
  <c r="E2717" i="39"/>
  <c r="E2716" i="39"/>
  <c r="E2715" i="39"/>
  <c r="E2714" i="39"/>
  <c r="E2713" i="39"/>
  <c r="E2712" i="39"/>
  <c r="E2711" i="39"/>
  <c r="E2710" i="39"/>
  <c r="E2709" i="39"/>
  <c r="E2708" i="39"/>
  <c r="E2707" i="39"/>
  <c r="E2706" i="39"/>
  <c r="E2705" i="39"/>
  <c r="E2704" i="39"/>
  <c r="E2703" i="39"/>
  <c r="E2702" i="39"/>
  <c r="E2701" i="39"/>
  <c r="E2700" i="39"/>
  <c r="E2699" i="39"/>
  <c r="E2698" i="39"/>
  <c r="E2697" i="39"/>
  <c r="E2696" i="39"/>
  <c r="E2695" i="39"/>
  <c r="E2694" i="39"/>
  <c r="E2693" i="39"/>
  <c r="E2692" i="39"/>
  <c r="E2691" i="39"/>
  <c r="E2690" i="39"/>
  <c r="E2689" i="39"/>
  <c r="E2688" i="39"/>
  <c r="E2687" i="39"/>
  <c r="E2686" i="39"/>
  <c r="E2685" i="39"/>
  <c r="E2684" i="39"/>
  <c r="E2683" i="39"/>
  <c r="E2682" i="39"/>
  <c r="E2681" i="39"/>
  <c r="E2680" i="39"/>
  <c r="E2679" i="39"/>
  <c r="E2678" i="39"/>
  <c r="E2677" i="39"/>
  <c r="E2676" i="39"/>
  <c r="E2675" i="39"/>
  <c r="E2674" i="39"/>
  <c r="E2673" i="39"/>
  <c r="E2672" i="39"/>
  <c r="E2671" i="39"/>
  <c r="E2670" i="39"/>
  <c r="E2669" i="39"/>
  <c r="E2668" i="39"/>
  <c r="E2667" i="39"/>
  <c r="E2666" i="39"/>
  <c r="E2665" i="39"/>
  <c r="E2664" i="39"/>
  <c r="E2663" i="39"/>
  <c r="E2662" i="39"/>
  <c r="E2661" i="39"/>
  <c r="E2660" i="39"/>
  <c r="E2659" i="39"/>
  <c r="E2658" i="39"/>
  <c r="E2657" i="39"/>
  <c r="E2656" i="39"/>
  <c r="E2655" i="39"/>
  <c r="E2654" i="39"/>
  <c r="E2653" i="39"/>
  <c r="E2652" i="39"/>
  <c r="E2651" i="39"/>
  <c r="E2650" i="39"/>
  <c r="E2649" i="39"/>
  <c r="E2648" i="39"/>
  <c r="E2647" i="39"/>
  <c r="E2646" i="39"/>
  <c r="E2645" i="39"/>
  <c r="E2644" i="39"/>
  <c r="E2643" i="39"/>
  <c r="E2642" i="39"/>
  <c r="E2641" i="39"/>
  <c r="E2640" i="39"/>
  <c r="E2639" i="39"/>
  <c r="E2638" i="39"/>
  <c r="E2637" i="39"/>
  <c r="E2636" i="39"/>
  <c r="E2635" i="39"/>
  <c r="E2634" i="39"/>
  <c r="E2633" i="39"/>
  <c r="E2632" i="39"/>
  <c r="E2631" i="39"/>
  <c r="E2630" i="39"/>
  <c r="E2629" i="39"/>
  <c r="E2628" i="39"/>
  <c r="E2627" i="39"/>
  <c r="E2626" i="39"/>
  <c r="E2625" i="39"/>
  <c r="E2624" i="39"/>
  <c r="E2623" i="39"/>
  <c r="E2622" i="39"/>
  <c r="E2621" i="39"/>
  <c r="E2620" i="39"/>
  <c r="E2619" i="39"/>
  <c r="E2618" i="39"/>
  <c r="E2617" i="39"/>
  <c r="E2616" i="39"/>
  <c r="E2615" i="39"/>
  <c r="E2614" i="39"/>
  <c r="E2613" i="39"/>
  <c r="E2612" i="39"/>
  <c r="E2611" i="39"/>
  <c r="E2610" i="39"/>
  <c r="E2609" i="39"/>
  <c r="E2608" i="39"/>
  <c r="E2607" i="39"/>
  <c r="E2606" i="39"/>
  <c r="E2605" i="39"/>
  <c r="E2604" i="39"/>
  <c r="E2603" i="39"/>
  <c r="E2602" i="39"/>
  <c r="E2601" i="39"/>
  <c r="E2600" i="39"/>
  <c r="E2599" i="39"/>
  <c r="E2598" i="39"/>
  <c r="E2597" i="39"/>
  <c r="E2596" i="39"/>
  <c r="E2595" i="39"/>
  <c r="E2594" i="39"/>
  <c r="E2593" i="39"/>
  <c r="E2592" i="39"/>
  <c r="E2591" i="39"/>
  <c r="E2590" i="39"/>
  <c r="E2589" i="39"/>
  <c r="E2588" i="39"/>
  <c r="E2587" i="39"/>
  <c r="E2586" i="39"/>
  <c r="E2585" i="39"/>
  <c r="E2584" i="39"/>
  <c r="E2583" i="39"/>
  <c r="E2582" i="39"/>
  <c r="E2581" i="39"/>
  <c r="E2580" i="39"/>
  <c r="E2579" i="39"/>
  <c r="E2578" i="39"/>
  <c r="E2577" i="39"/>
  <c r="E2576" i="39"/>
  <c r="E2575" i="39"/>
  <c r="E2574" i="39"/>
  <c r="E2573" i="39"/>
  <c r="E2572" i="39"/>
  <c r="E2571" i="39"/>
  <c r="E2570" i="39"/>
  <c r="E2569" i="39"/>
  <c r="E2568" i="39"/>
  <c r="E2567" i="39"/>
  <c r="E2566" i="39"/>
  <c r="E2565" i="39"/>
  <c r="E2564" i="39"/>
  <c r="E2563" i="39"/>
  <c r="E2562" i="39"/>
  <c r="E2561" i="39"/>
  <c r="E2560" i="39"/>
  <c r="E2559" i="39"/>
  <c r="E2558" i="39"/>
  <c r="E2557" i="39"/>
  <c r="E2556" i="39"/>
  <c r="E2555" i="39"/>
  <c r="E2554" i="39"/>
  <c r="E2553" i="39"/>
  <c r="E2552" i="39"/>
  <c r="E2551" i="39"/>
  <c r="E2550" i="39"/>
  <c r="E2549" i="39"/>
  <c r="E2548" i="39"/>
  <c r="E2547" i="39"/>
  <c r="E2546" i="39"/>
  <c r="E2545" i="39"/>
  <c r="E2544" i="39"/>
  <c r="E2543" i="39"/>
  <c r="E2542" i="39"/>
  <c r="E2541" i="39"/>
  <c r="E2540" i="39"/>
  <c r="E2539" i="39"/>
  <c r="E2538" i="39"/>
  <c r="E2537" i="39"/>
  <c r="E2536" i="39"/>
  <c r="E2535" i="39"/>
  <c r="E2534" i="39"/>
  <c r="E2533" i="39"/>
  <c r="E2532" i="39"/>
  <c r="E2531" i="39"/>
  <c r="E2530" i="39"/>
  <c r="E2529" i="39"/>
  <c r="E2528" i="39"/>
  <c r="E2527" i="39"/>
  <c r="E2526" i="39"/>
  <c r="E2525" i="39"/>
  <c r="E2524" i="39"/>
  <c r="E2523" i="39"/>
  <c r="E2522" i="39"/>
  <c r="E2521" i="39"/>
  <c r="E2520" i="39"/>
  <c r="E2519" i="39"/>
  <c r="E2518" i="39"/>
  <c r="E2517" i="39"/>
  <c r="E2516" i="39"/>
  <c r="E2515" i="39"/>
  <c r="E2514" i="39"/>
  <c r="E2513" i="39"/>
  <c r="E2512" i="39"/>
  <c r="E2511" i="39"/>
  <c r="E2510" i="39"/>
  <c r="E2509" i="39"/>
  <c r="E2508" i="39"/>
  <c r="E2507" i="39"/>
  <c r="E2506" i="39"/>
  <c r="E2505" i="39"/>
  <c r="E2504" i="39"/>
  <c r="E2503" i="39"/>
  <c r="E2502" i="39"/>
  <c r="E2501" i="39"/>
  <c r="E2500" i="39"/>
  <c r="E2499" i="39"/>
  <c r="E2498" i="39"/>
  <c r="E2497" i="39"/>
  <c r="E2496" i="39"/>
  <c r="E2495" i="39"/>
  <c r="E2494" i="39"/>
  <c r="E2493" i="39"/>
  <c r="E2492" i="39"/>
  <c r="E2491" i="39"/>
  <c r="E2490" i="39"/>
  <c r="E2489" i="39"/>
  <c r="E2488" i="39"/>
  <c r="E2487" i="39"/>
  <c r="E2486" i="39"/>
  <c r="E2485" i="39"/>
  <c r="E2484" i="39"/>
  <c r="E2483" i="39"/>
  <c r="E2482" i="39"/>
  <c r="E2481" i="39"/>
  <c r="E2480" i="39"/>
  <c r="E2479" i="39"/>
  <c r="E2478" i="39"/>
  <c r="E2477" i="39"/>
  <c r="E2476" i="39"/>
  <c r="E2475" i="39"/>
  <c r="E2474" i="39"/>
  <c r="E2473" i="39"/>
  <c r="E2472" i="39"/>
  <c r="E2471" i="39"/>
  <c r="E2470" i="39"/>
  <c r="E2469" i="39"/>
  <c r="E2468" i="39"/>
  <c r="E2467" i="39"/>
  <c r="E2466" i="39"/>
  <c r="E2465" i="39"/>
  <c r="E2464" i="39"/>
  <c r="E2463" i="39"/>
  <c r="E2462" i="39"/>
  <c r="E2461" i="39"/>
  <c r="E2460" i="39"/>
  <c r="E2459" i="39"/>
  <c r="E2458" i="39"/>
  <c r="E2457" i="39"/>
  <c r="E2456" i="39"/>
  <c r="E2455" i="39"/>
  <c r="E2454" i="39"/>
  <c r="E2453" i="39"/>
  <c r="E2452" i="39"/>
  <c r="E2451" i="39"/>
  <c r="E2450" i="39"/>
  <c r="E2449" i="39"/>
  <c r="E2448" i="39"/>
  <c r="E2447" i="39"/>
  <c r="E2446" i="39"/>
  <c r="E2445" i="39"/>
  <c r="E2444" i="39"/>
  <c r="E2443" i="39"/>
  <c r="E2442" i="39"/>
  <c r="E2441" i="39"/>
  <c r="E2440" i="39"/>
  <c r="E2439" i="39"/>
  <c r="E2438" i="39"/>
  <c r="E2437" i="39"/>
  <c r="E2436" i="39"/>
  <c r="E2435" i="39"/>
  <c r="E2434" i="39"/>
  <c r="E2433" i="39"/>
  <c r="E2432" i="39"/>
  <c r="E2431" i="39"/>
  <c r="E2430" i="39"/>
  <c r="E2429" i="39"/>
  <c r="E2428" i="39"/>
  <c r="E2427" i="39"/>
  <c r="E2426" i="39"/>
  <c r="E2425" i="39"/>
  <c r="E2424" i="39"/>
  <c r="E2423" i="39"/>
  <c r="E2422" i="39"/>
  <c r="E2421" i="39"/>
  <c r="E2420" i="39"/>
  <c r="E2419" i="39"/>
  <c r="E2418" i="39"/>
  <c r="E2417" i="39"/>
  <c r="E2416" i="39"/>
  <c r="E2415" i="39"/>
  <c r="E2414" i="39"/>
  <c r="E2413" i="39"/>
  <c r="E2412" i="39"/>
  <c r="E2411" i="39"/>
  <c r="E2410" i="39"/>
  <c r="E2409" i="39"/>
  <c r="E2408" i="39"/>
  <c r="E2407" i="39"/>
  <c r="E2406" i="39"/>
  <c r="E2405" i="39"/>
  <c r="E2404" i="39"/>
  <c r="E2403" i="39"/>
  <c r="E2402" i="39"/>
  <c r="E2401" i="39"/>
  <c r="E2400" i="39"/>
  <c r="E2399" i="39"/>
  <c r="E2398" i="39"/>
  <c r="E2397" i="39"/>
  <c r="E2396" i="39"/>
  <c r="E2395" i="39"/>
  <c r="E2394" i="39"/>
  <c r="E2393" i="39"/>
  <c r="E2392" i="39"/>
  <c r="E2391" i="39"/>
  <c r="E2390" i="39"/>
  <c r="E2389" i="39"/>
  <c r="E2388" i="39"/>
  <c r="E2387" i="39"/>
  <c r="E2386" i="39"/>
  <c r="E2385" i="39"/>
  <c r="E2384" i="39"/>
  <c r="E2383" i="39"/>
  <c r="E2382" i="39"/>
  <c r="E2381" i="39"/>
  <c r="E2380" i="39"/>
  <c r="E2379" i="39"/>
  <c r="E2378" i="39"/>
  <c r="E2377" i="39"/>
  <c r="E2376" i="39"/>
  <c r="E2375" i="39"/>
  <c r="E2374" i="39"/>
  <c r="E2373" i="39"/>
  <c r="E2372" i="39"/>
  <c r="E2371" i="39"/>
  <c r="E2370" i="39"/>
  <c r="E2369" i="39"/>
  <c r="E2368" i="39"/>
  <c r="E2367" i="39"/>
  <c r="E2366" i="39"/>
  <c r="E2365" i="39"/>
  <c r="E2364" i="39"/>
  <c r="E2363" i="39"/>
  <c r="E2362" i="39"/>
  <c r="E2361" i="39"/>
  <c r="E2360" i="39"/>
  <c r="E2359" i="39"/>
  <c r="E2358" i="39"/>
  <c r="E2357" i="39"/>
  <c r="E2356" i="39"/>
  <c r="E2355" i="39"/>
  <c r="E2354" i="39"/>
  <c r="E2353" i="39"/>
  <c r="E2352" i="39"/>
  <c r="E2351" i="39"/>
  <c r="E2350" i="39"/>
  <c r="E2349" i="39"/>
  <c r="E2348" i="39"/>
  <c r="E2347" i="39"/>
  <c r="E2346" i="39"/>
  <c r="E2345" i="39"/>
  <c r="E2344" i="39"/>
  <c r="E2343" i="39"/>
  <c r="E2342" i="39"/>
  <c r="E2341" i="39"/>
  <c r="E2340" i="39"/>
  <c r="E2339" i="39"/>
  <c r="E2338" i="39"/>
  <c r="E2337" i="39"/>
  <c r="E2336" i="39"/>
  <c r="E2335" i="39"/>
  <c r="E2334" i="39"/>
  <c r="E2333" i="39"/>
  <c r="E2332" i="39"/>
  <c r="E2331" i="39"/>
  <c r="E2330" i="39"/>
  <c r="E2329" i="39"/>
  <c r="E2328" i="39"/>
  <c r="E2327" i="39"/>
  <c r="E2326" i="39"/>
  <c r="E2325" i="39"/>
  <c r="E2324" i="39"/>
  <c r="E2323" i="39"/>
  <c r="E2322" i="39"/>
  <c r="E2321" i="39"/>
  <c r="E2320" i="39"/>
  <c r="E2319" i="39"/>
  <c r="E2318" i="39"/>
  <c r="E2317" i="39"/>
  <c r="E2316" i="39"/>
  <c r="E2315" i="39"/>
  <c r="E2314" i="39"/>
  <c r="E2313" i="39"/>
  <c r="E2312" i="39"/>
  <c r="E2311" i="39"/>
  <c r="E2310" i="39"/>
  <c r="E2309" i="39"/>
  <c r="E2308" i="39"/>
  <c r="E2307" i="39"/>
  <c r="E2306" i="39"/>
  <c r="E2305" i="39"/>
  <c r="E2304" i="39"/>
  <c r="E2303" i="39"/>
  <c r="E2302" i="39"/>
  <c r="E2301" i="39"/>
  <c r="E2300" i="39"/>
  <c r="E2299" i="39"/>
  <c r="E2298" i="39"/>
  <c r="E2297" i="39"/>
  <c r="E2296" i="39"/>
  <c r="E2295" i="39"/>
  <c r="E2294" i="39"/>
  <c r="E2293" i="39"/>
  <c r="E2292" i="39"/>
  <c r="E2291" i="39"/>
  <c r="E2290" i="39"/>
  <c r="E2289" i="39"/>
  <c r="E2288" i="39"/>
  <c r="E2287" i="39"/>
  <c r="E2286" i="39"/>
  <c r="E2285" i="39"/>
  <c r="E2284" i="39"/>
  <c r="E2283" i="39"/>
  <c r="E2282" i="39"/>
  <c r="E2281" i="39"/>
  <c r="E2280" i="39"/>
  <c r="E2279" i="39"/>
  <c r="E2278" i="39"/>
  <c r="E2277" i="39"/>
  <c r="E2276" i="39"/>
  <c r="E2275" i="39"/>
  <c r="E2274" i="39"/>
  <c r="E2273" i="39"/>
  <c r="E2272" i="39"/>
  <c r="E2271" i="39"/>
  <c r="E2270" i="39"/>
  <c r="E2269" i="39"/>
  <c r="E2268" i="39"/>
  <c r="E2267" i="39"/>
  <c r="E2266" i="39"/>
  <c r="E2265" i="39"/>
  <c r="E2264" i="39"/>
  <c r="E2263" i="39"/>
  <c r="E2262" i="39"/>
  <c r="E2261" i="39"/>
  <c r="E2260" i="39"/>
  <c r="E2259" i="39"/>
  <c r="E2258" i="39"/>
  <c r="E2257" i="39"/>
  <c r="E2256" i="39"/>
  <c r="E2255" i="39"/>
  <c r="E2254" i="39"/>
  <c r="E2253" i="39"/>
  <c r="E2252" i="39"/>
  <c r="E2251" i="39"/>
  <c r="E2250" i="39"/>
  <c r="E2249" i="39"/>
  <c r="E2248" i="39"/>
  <c r="E2247" i="39"/>
  <c r="E2246" i="39"/>
  <c r="E2245" i="39"/>
  <c r="E2244" i="39"/>
  <c r="E2243" i="39"/>
  <c r="E2242" i="39"/>
  <c r="E2241" i="39"/>
  <c r="E2240" i="39"/>
  <c r="E2239" i="39"/>
  <c r="E2238" i="39"/>
  <c r="E2237" i="39"/>
  <c r="E2236" i="39"/>
  <c r="E2235" i="39"/>
  <c r="E2234" i="39"/>
  <c r="E2233" i="39"/>
  <c r="E2232" i="39"/>
  <c r="E2231" i="39"/>
  <c r="E2230" i="39"/>
  <c r="E2229" i="39"/>
  <c r="E2228" i="39"/>
  <c r="E2227" i="39"/>
  <c r="E2226" i="39"/>
  <c r="E2225" i="39"/>
  <c r="E2224" i="39"/>
  <c r="E2223" i="39"/>
  <c r="E2222" i="39"/>
  <c r="E2221" i="39"/>
  <c r="E2220" i="39"/>
  <c r="E2219" i="39"/>
  <c r="E2218" i="39"/>
  <c r="E2217" i="39"/>
  <c r="E2216" i="39"/>
  <c r="E2215" i="39"/>
  <c r="E2214" i="39"/>
  <c r="E2213" i="39"/>
  <c r="E2212" i="39"/>
  <c r="E2211" i="39"/>
  <c r="E2210" i="39"/>
  <c r="E2209" i="39"/>
  <c r="E2208" i="39"/>
  <c r="E2207" i="39"/>
  <c r="E2206" i="39"/>
  <c r="E2205" i="39"/>
  <c r="E2204" i="39"/>
  <c r="E2203" i="39"/>
  <c r="E2202" i="39"/>
  <c r="E2201" i="39"/>
  <c r="E2200" i="39"/>
  <c r="E2199" i="39"/>
  <c r="E2198" i="39"/>
  <c r="E2197" i="39"/>
  <c r="E2196" i="39"/>
  <c r="E2195" i="39"/>
  <c r="E2194" i="39"/>
  <c r="E2193" i="39"/>
  <c r="E2192" i="39"/>
  <c r="E2191" i="39"/>
  <c r="E2190" i="39"/>
  <c r="E2189" i="39"/>
  <c r="E2188" i="39"/>
  <c r="E2187" i="39"/>
  <c r="E2186" i="39"/>
  <c r="E2185" i="39"/>
  <c r="E2184" i="39"/>
  <c r="E2183" i="39"/>
  <c r="E2182" i="39"/>
  <c r="E2181" i="39"/>
  <c r="E2180" i="39"/>
  <c r="E2179" i="39"/>
  <c r="E2178" i="39"/>
  <c r="E2177" i="39"/>
  <c r="E2176" i="39"/>
  <c r="E2175" i="39"/>
  <c r="E2174" i="39"/>
  <c r="E2173" i="39"/>
  <c r="E2172" i="39"/>
  <c r="E2171" i="39"/>
  <c r="E2170" i="39"/>
  <c r="E2169" i="39"/>
  <c r="E2168" i="39"/>
  <c r="E2167" i="39"/>
  <c r="E2166" i="39"/>
  <c r="E2165" i="39"/>
  <c r="E2164" i="39"/>
  <c r="E2163" i="39"/>
  <c r="E2162" i="39"/>
  <c r="E2161" i="39"/>
  <c r="E2160" i="39"/>
  <c r="E2159" i="39"/>
  <c r="E2158" i="39"/>
  <c r="E2157" i="39"/>
  <c r="E2156" i="39"/>
  <c r="E2155" i="39"/>
  <c r="E2154" i="39"/>
  <c r="E2153" i="39"/>
  <c r="E2152" i="39"/>
  <c r="E2151" i="39"/>
  <c r="E2150" i="39"/>
  <c r="E2149" i="39"/>
  <c r="E2148" i="39"/>
  <c r="E2147" i="39"/>
  <c r="E2146" i="39"/>
  <c r="E2145" i="39"/>
  <c r="E2144" i="39"/>
  <c r="E2143" i="39"/>
  <c r="E2142" i="39"/>
  <c r="E2141" i="39"/>
  <c r="E2140" i="39"/>
  <c r="E2139" i="39"/>
  <c r="E2138" i="39"/>
  <c r="E2137" i="39"/>
  <c r="E2136" i="39"/>
  <c r="E2135" i="39"/>
  <c r="E2134" i="39"/>
  <c r="E2133" i="39"/>
  <c r="E2132" i="39"/>
  <c r="E2131" i="39"/>
  <c r="E2130" i="39"/>
  <c r="E2129" i="39"/>
  <c r="E2128" i="39"/>
  <c r="E2127" i="39"/>
  <c r="E2126" i="39"/>
  <c r="E2125" i="39"/>
  <c r="E2124" i="39"/>
  <c r="E2123" i="39"/>
  <c r="E2122" i="39"/>
  <c r="E2121" i="39"/>
  <c r="E2120" i="39"/>
  <c r="E2119" i="39"/>
  <c r="E2118" i="39"/>
  <c r="E2117" i="39"/>
  <c r="E2116" i="39"/>
  <c r="E2115" i="39"/>
  <c r="E2114" i="39"/>
  <c r="E2113" i="39"/>
  <c r="E2112" i="39"/>
  <c r="E2111" i="39"/>
  <c r="E2110" i="39"/>
  <c r="E2109" i="39"/>
  <c r="E2108" i="39"/>
  <c r="E2107" i="39"/>
  <c r="E2106" i="39"/>
  <c r="E2105" i="39"/>
  <c r="E2104" i="39"/>
  <c r="E2103" i="39"/>
  <c r="E2102" i="39"/>
  <c r="E2101" i="39"/>
  <c r="E2100" i="39"/>
  <c r="E2099" i="39"/>
  <c r="E2098" i="39"/>
  <c r="E2097" i="39"/>
  <c r="E2096" i="39"/>
  <c r="E2095" i="39"/>
  <c r="E2094" i="39"/>
  <c r="E2093" i="39"/>
  <c r="E2092" i="39"/>
  <c r="E2091" i="39"/>
  <c r="E2090" i="39"/>
  <c r="E2089" i="39"/>
  <c r="E2088" i="39"/>
  <c r="E2087" i="39"/>
  <c r="E2086" i="39"/>
  <c r="E2085" i="39"/>
  <c r="E2084" i="39"/>
  <c r="E2083" i="39"/>
  <c r="E2082" i="39"/>
  <c r="E2081" i="39"/>
  <c r="E2080" i="39"/>
  <c r="E2079" i="39"/>
  <c r="E2078" i="39"/>
  <c r="E2077" i="39"/>
  <c r="E2076" i="39"/>
  <c r="E2075" i="39"/>
  <c r="E2074" i="39"/>
  <c r="E2073" i="39"/>
  <c r="E2072" i="39"/>
  <c r="E2071" i="39"/>
  <c r="E2070" i="39"/>
  <c r="E2069" i="39"/>
  <c r="E2068" i="39"/>
  <c r="E2067" i="39"/>
  <c r="E2066" i="39"/>
  <c r="E2065" i="39"/>
  <c r="E2064" i="39"/>
  <c r="E2063" i="39"/>
  <c r="E2062" i="39"/>
  <c r="E2061" i="39"/>
  <c r="E2060" i="39"/>
  <c r="E2059" i="39"/>
  <c r="E2058" i="39"/>
  <c r="E2057" i="39"/>
  <c r="E2056" i="39"/>
  <c r="E2055" i="39"/>
  <c r="E2054" i="39"/>
  <c r="E2053" i="39"/>
  <c r="E2052" i="39"/>
  <c r="E2051" i="39"/>
  <c r="E2050" i="39"/>
  <c r="E2049" i="39"/>
  <c r="E2048" i="39"/>
  <c r="E2047" i="39"/>
  <c r="E2046" i="39"/>
  <c r="E2045" i="39"/>
  <c r="E2044" i="39"/>
  <c r="E2043" i="39"/>
  <c r="E2042" i="39"/>
  <c r="E2041" i="39"/>
  <c r="E2040" i="39"/>
  <c r="E2039" i="39"/>
  <c r="E2038" i="39"/>
  <c r="E2037" i="39"/>
  <c r="E2036" i="39"/>
  <c r="E2035" i="39"/>
  <c r="E2034" i="39"/>
  <c r="E2033" i="39"/>
  <c r="E2032" i="39"/>
  <c r="E2031" i="39"/>
  <c r="E2030" i="39"/>
  <c r="E2029" i="39"/>
  <c r="E2028" i="39"/>
  <c r="E2027" i="39"/>
  <c r="E2026" i="39"/>
  <c r="E2025" i="39"/>
  <c r="E2024" i="39"/>
  <c r="E2023" i="39"/>
  <c r="E2022" i="39"/>
  <c r="E2021" i="39"/>
  <c r="E2020" i="39"/>
  <c r="E2019" i="39"/>
  <c r="E2018" i="39"/>
  <c r="E2017" i="39"/>
  <c r="E2016" i="39"/>
  <c r="E2015" i="39"/>
  <c r="E2014" i="39"/>
  <c r="E2013" i="39"/>
  <c r="E2012" i="39"/>
  <c r="E2011" i="39"/>
  <c r="E2010" i="39"/>
  <c r="E2009" i="39"/>
  <c r="E2008" i="39"/>
  <c r="E2007" i="39"/>
  <c r="E2006" i="39"/>
  <c r="E2005" i="39"/>
  <c r="E2004" i="39"/>
  <c r="E2003" i="39"/>
  <c r="E2002" i="39"/>
  <c r="E2001" i="39"/>
  <c r="E2000" i="39"/>
  <c r="E1999" i="39"/>
  <c r="E1998" i="39"/>
  <c r="E1997" i="39"/>
  <c r="E1996" i="39"/>
  <c r="E1995" i="39"/>
  <c r="E1994" i="39"/>
  <c r="E1993" i="39"/>
  <c r="E1992" i="39"/>
  <c r="E1991" i="39"/>
  <c r="E1990" i="39"/>
  <c r="E1989" i="39"/>
  <c r="E1988" i="39"/>
  <c r="E1987" i="39"/>
  <c r="E1986" i="39"/>
  <c r="E1985" i="39"/>
  <c r="E1984" i="39"/>
  <c r="E1983" i="39"/>
  <c r="E1982" i="39"/>
  <c r="E1981" i="39"/>
  <c r="E1980" i="39"/>
  <c r="E1979" i="39"/>
  <c r="E1978" i="39"/>
  <c r="E1977" i="39"/>
  <c r="E1976" i="39"/>
  <c r="E1975" i="39"/>
  <c r="E1974" i="39"/>
  <c r="E1973" i="39"/>
  <c r="E1972" i="39"/>
  <c r="E1971" i="39"/>
  <c r="E1970" i="39"/>
  <c r="E1969" i="39"/>
  <c r="E1968" i="39"/>
  <c r="E1967" i="39"/>
  <c r="E1966" i="39"/>
  <c r="E1965" i="39"/>
  <c r="E1964" i="39"/>
  <c r="E1963" i="39"/>
  <c r="E1962" i="39"/>
  <c r="E1961" i="39"/>
  <c r="E1960" i="39"/>
  <c r="E1959" i="39"/>
  <c r="E1958" i="39"/>
  <c r="E1957" i="39"/>
  <c r="E1956" i="39"/>
  <c r="E1955" i="39"/>
  <c r="E1954" i="39"/>
  <c r="E1953" i="39"/>
  <c r="E1952" i="39"/>
  <c r="E1951" i="39"/>
  <c r="E1950" i="39"/>
  <c r="E1949" i="39"/>
  <c r="E1948" i="39"/>
  <c r="E1947" i="39"/>
  <c r="E1946" i="39"/>
  <c r="E1945" i="39"/>
  <c r="E1944" i="39"/>
  <c r="E1943" i="39"/>
  <c r="E1942" i="39"/>
  <c r="E1941" i="39"/>
  <c r="E1940" i="39"/>
  <c r="E1939" i="39"/>
  <c r="E1938" i="39"/>
  <c r="E1937" i="39"/>
  <c r="E1936" i="39"/>
  <c r="E1935" i="39"/>
  <c r="E1934" i="39"/>
  <c r="E1933" i="39"/>
  <c r="E1932" i="39"/>
  <c r="E1931" i="39"/>
  <c r="E1930" i="39"/>
  <c r="E1929" i="39"/>
  <c r="E1928" i="39"/>
  <c r="E1927" i="39"/>
  <c r="E1926" i="39"/>
  <c r="E1925" i="39"/>
  <c r="E1924" i="39"/>
  <c r="E1923" i="39"/>
  <c r="E1922" i="39"/>
  <c r="E1921" i="39"/>
  <c r="E1920" i="39"/>
  <c r="E1919" i="39"/>
  <c r="E1918" i="39"/>
  <c r="E1917" i="39"/>
  <c r="E1916" i="39"/>
  <c r="E1915" i="39"/>
  <c r="E1914" i="39"/>
  <c r="E1913" i="39"/>
  <c r="E1912" i="39"/>
  <c r="E1911" i="39"/>
  <c r="E1910" i="39"/>
  <c r="E1909" i="39"/>
  <c r="E1908" i="39"/>
  <c r="E1907" i="39"/>
  <c r="E1906" i="39"/>
  <c r="E1905" i="39"/>
  <c r="E1904" i="39"/>
  <c r="E1903" i="39"/>
  <c r="E1902" i="39"/>
  <c r="E1901" i="39"/>
  <c r="E1900" i="39"/>
  <c r="E1899" i="39"/>
  <c r="E1898" i="39"/>
  <c r="E1897" i="39"/>
  <c r="E1896" i="39"/>
  <c r="E1895" i="39"/>
  <c r="E1894" i="39"/>
  <c r="E1893" i="39"/>
  <c r="E1892" i="39"/>
  <c r="E1891" i="39"/>
  <c r="E1890" i="39"/>
  <c r="E1889" i="39"/>
  <c r="E1888" i="39"/>
  <c r="E1887" i="39"/>
  <c r="E1886" i="39"/>
  <c r="E1885" i="39"/>
  <c r="E1884" i="39"/>
  <c r="E1883" i="39"/>
  <c r="E1882" i="39"/>
  <c r="E1881" i="39"/>
  <c r="E1880" i="39"/>
  <c r="E1879" i="39"/>
  <c r="E1878" i="39"/>
  <c r="E1877" i="39"/>
  <c r="E1876" i="39"/>
  <c r="E1875" i="39"/>
  <c r="E1874" i="39"/>
  <c r="E1873" i="39"/>
  <c r="E1872" i="39"/>
  <c r="E1871" i="39"/>
  <c r="E1870" i="39"/>
  <c r="E1869" i="39"/>
  <c r="E1868" i="39"/>
  <c r="E1867" i="39"/>
  <c r="E1866" i="39"/>
  <c r="E1865" i="39"/>
  <c r="E1864" i="39"/>
  <c r="E1863" i="39"/>
  <c r="E1862" i="39"/>
  <c r="E1861" i="39"/>
  <c r="E1860" i="39"/>
  <c r="E1859" i="39"/>
  <c r="E1858" i="39"/>
  <c r="E1857" i="39"/>
  <c r="E1856" i="39"/>
  <c r="E1855" i="39"/>
  <c r="E1854" i="39"/>
  <c r="E1853" i="39"/>
  <c r="E1852" i="39"/>
  <c r="E1851" i="39"/>
  <c r="E1850" i="39"/>
  <c r="E1849" i="39"/>
  <c r="E1848" i="39"/>
  <c r="E1847" i="39"/>
  <c r="E1846" i="39"/>
  <c r="E1845" i="39"/>
  <c r="E1844" i="39"/>
  <c r="E1843" i="39"/>
  <c r="E1842" i="39"/>
  <c r="E1841" i="39"/>
  <c r="E1840" i="39"/>
  <c r="E1839" i="39"/>
  <c r="E1838" i="39"/>
  <c r="E1837" i="39"/>
  <c r="E1836" i="39"/>
  <c r="E1835" i="39"/>
  <c r="E1834" i="39"/>
  <c r="E1833" i="39"/>
  <c r="E1832" i="39"/>
  <c r="E1831" i="39"/>
  <c r="E1830" i="39"/>
  <c r="E1829" i="39"/>
  <c r="E1828" i="39"/>
  <c r="E1827" i="39"/>
  <c r="E1826" i="39"/>
  <c r="E1825" i="39"/>
  <c r="E1824" i="39"/>
  <c r="E1823" i="39"/>
  <c r="E1822" i="39"/>
  <c r="E1821" i="39"/>
  <c r="E1820" i="39"/>
  <c r="E1819" i="39"/>
  <c r="E1818" i="39"/>
  <c r="E1817" i="39"/>
  <c r="E1816" i="39"/>
  <c r="E1815" i="39"/>
  <c r="E1814" i="39"/>
  <c r="E1813" i="39"/>
  <c r="E1812" i="39"/>
  <c r="E1811" i="39"/>
  <c r="E1810" i="39"/>
  <c r="E1809" i="39"/>
  <c r="E1808" i="39"/>
  <c r="E1807" i="39"/>
  <c r="E1806" i="39"/>
  <c r="E1805" i="39"/>
  <c r="E1804" i="39"/>
  <c r="E1803" i="39"/>
  <c r="E1802" i="39"/>
  <c r="E1801" i="39"/>
  <c r="E1800" i="39"/>
  <c r="E1799" i="39"/>
  <c r="E1798" i="39"/>
  <c r="E1797" i="39"/>
  <c r="E1796" i="39"/>
  <c r="E1795" i="39"/>
  <c r="E1794" i="39"/>
  <c r="E1793" i="39"/>
  <c r="E1792" i="39"/>
  <c r="E1791" i="39"/>
  <c r="E1790" i="39"/>
  <c r="E1789" i="39"/>
  <c r="E1788" i="39"/>
  <c r="E1787" i="39"/>
  <c r="E1786" i="39"/>
  <c r="E1785" i="39"/>
  <c r="E1784" i="39"/>
  <c r="E1783" i="39"/>
  <c r="E1782" i="39"/>
  <c r="E1781" i="39"/>
  <c r="E1780" i="39"/>
  <c r="E1779" i="39"/>
  <c r="E1778" i="39"/>
  <c r="E1777" i="39"/>
  <c r="E1776" i="39"/>
  <c r="E1775" i="39"/>
  <c r="E1774" i="39"/>
  <c r="E1773" i="39"/>
  <c r="E1772" i="39"/>
  <c r="E1771" i="39"/>
  <c r="E1770" i="39"/>
  <c r="E1769" i="39"/>
  <c r="E1768" i="39"/>
  <c r="E1767" i="39"/>
  <c r="E1766" i="39"/>
  <c r="E1765" i="39"/>
  <c r="E1764" i="39"/>
  <c r="E1763" i="39"/>
  <c r="E1762" i="39"/>
  <c r="E1761" i="39"/>
  <c r="E1760" i="39"/>
  <c r="E1759" i="39"/>
  <c r="E1758" i="39"/>
  <c r="E1757" i="39"/>
  <c r="E1756" i="39"/>
  <c r="E1755" i="39"/>
  <c r="E1754" i="39"/>
  <c r="E1753" i="39"/>
  <c r="E1752" i="39"/>
  <c r="E1751" i="39"/>
  <c r="E1750" i="39"/>
  <c r="E1749" i="39"/>
  <c r="E1748" i="39"/>
  <c r="E1747" i="39"/>
  <c r="E1746" i="39"/>
  <c r="E1745" i="39"/>
  <c r="E1744" i="39"/>
  <c r="E1743" i="39"/>
  <c r="E1742" i="39"/>
  <c r="E1741" i="39"/>
  <c r="E1740" i="39"/>
  <c r="E1739" i="39"/>
  <c r="E1738" i="39"/>
  <c r="E1737" i="39"/>
  <c r="E1736" i="39"/>
  <c r="E1735" i="39"/>
  <c r="E1734" i="39"/>
  <c r="E1733" i="39"/>
  <c r="E1732" i="39"/>
  <c r="E1731" i="39"/>
  <c r="E1730" i="39"/>
  <c r="E1729" i="39"/>
  <c r="E1728" i="39"/>
  <c r="E1727" i="39"/>
  <c r="E1726" i="39"/>
  <c r="E1725" i="39"/>
  <c r="E1724" i="39"/>
  <c r="E1723" i="39"/>
  <c r="E1722" i="39"/>
  <c r="E1721" i="39"/>
  <c r="E1720" i="39"/>
  <c r="E1719" i="39"/>
  <c r="E1718" i="39"/>
  <c r="E1717" i="39"/>
  <c r="E1716" i="39"/>
  <c r="E1715" i="39"/>
  <c r="E1714" i="39"/>
  <c r="E1713" i="39"/>
  <c r="E1712" i="39"/>
  <c r="E1711" i="39"/>
  <c r="E1710" i="39"/>
  <c r="E1709" i="39"/>
  <c r="E1708" i="39"/>
  <c r="E1707" i="39"/>
  <c r="E1706" i="39"/>
  <c r="E1705" i="39"/>
  <c r="E1704" i="39"/>
  <c r="E1703" i="39"/>
  <c r="E1702" i="39"/>
  <c r="E1701" i="39"/>
  <c r="E1700" i="39"/>
  <c r="E1699" i="39"/>
  <c r="E1698" i="39"/>
  <c r="E1697" i="39"/>
  <c r="E1696" i="39"/>
  <c r="E1695" i="39"/>
  <c r="E1694" i="39"/>
  <c r="E1693" i="39"/>
  <c r="E1692" i="39"/>
  <c r="E1691" i="39"/>
  <c r="E1690" i="39"/>
  <c r="E1689" i="39"/>
  <c r="E1688" i="39"/>
  <c r="E1687" i="39"/>
  <c r="E1686" i="39"/>
  <c r="E1685" i="39"/>
  <c r="E1684" i="39"/>
  <c r="E1683" i="39"/>
  <c r="E1682" i="39"/>
  <c r="E1681" i="39"/>
  <c r="E1680" i="39"/>
  <c r="E1679" i="39"/>
  <c r="E1678" i="39"/>
  <c r="E1677" i="39"/>
  <c r="E1676" i="39"/>
  <c r="E1675" i="39"/>
  <c r="E1674" i="39"/>
  <c r="E1673" i="39"/>
  <c r="E1672" i="39"/>
  <c r="E1671" i="39"/>
  <c r="E1670" i="39"/>
  <c r="E1669" i="39"/>
  <c r="E1668" i="39"/>
  <c r="E1667" i="39"/>
  <c r="E1666" i="39"/>
  <c r="E1665" i="39"/>
  <c r="E1664" i="39"/>
  <c r="E1663" i="39"/>
  <c r="E1662" i="39"/>
  <c r="E1661" i="39"/>
  <c r="E1660" i="39"/>
  <c r="E1659" i="39"/>
  <c r="E1658" i="39"/>
  <c r="E1657" i="39"/>
  <c r="E1656" i="39"/>
  <c r="E1655" i="39"/>
  <c r="E1654" i="39"/>
  <c r="E1653" i="39"/>
  <c r="E1652" i="39"/>
  <c r="E1651" i="39"/>
  <c r="E1650" i="39"/>
  <c r="E1649" i="39"/>
  <c r="E1648" i="39"/>
  <c r="E1647" i="39"/>
  <c r="E1646" i="39"/>
  <c r="E1645" i="39"/>
  <c r="E1644" i="39"/>
  <c r="E1643" i="39"/>
  <c r="E1642" i="39"/>
  <c r="E1641" i="39"/>
  <c r="E1640" i="39"/>
  <c r="E1639" i="39"/>
  <c r="E1638" i="39"/>
  <c r="E1637" i="39"/>
  <c r="E1636" i="39"/>
  <c r="E1635" i="39"/>
  <c r="E1634" i="39"/>
  <c r="E1633" i="39"/>
  <c r="E1632" i="39"/>
  <c r="E1631" i="39"/>
  <c r="E1630" i="39"/>
  <c r="E1629" i="39"/>
  <c r="E1628" i="39"/>
  <c r="E1627" i="39"/>
  <c r="E1626" i="39"/>
  <c r="E1625" i="39"/>
  <c r="E1624" i="39"/>
  <c r="E1623" i="39"/>
  <c r="E1622" i="39"/>
  <c r="E1621" i="39"/>
  <c r="E1620" i="39"/>
  <c r="E1619" i="39"/>
  <c r="E1618" i="39"/>
  <c r="E1617" i="39"/>
  <c r="E1616" i="39"/>
  <c r="E1615" i="39"/>
  <c r="E1614" i="39"/>
  <c r="E1613" i="39"/>
  <c r="E1612" i="39"/>
  <c r="E1611" i="39"/>
  <c r="E1610" i="39"/>
  <c r="E1609" i="39"/>
  <c r="E1608" i="39"/>
  <c r="E1607" i="39"/>
  <c r="E1606" i="39"/>
  <c r="E1605" i="39"/>
  <c r="E1604" i="39"/>
  <c r="E1603" i="39"/>
  <c r="E1602" i="39"/>
  <c r="E1601" i="39"/>
  <c r="E1600" i="39"/>
  <c r="E1599" i="39"/>
  <c r="E1598" i="39"/>
  <c r="E1597" i="39"/>
  <c r="E1596" i="39"/>
  <c r="E1595" i="39"/>
  <c r="E1594" i="39"/>
  <c r="E1593" i="39"/>
  <c r="E1592" i="39"/>
  <c r="E1591" i="39"/>
  <c r="E1590" i="39"/>
  <c r="E1589" i="39"/>
  <c r="E1588" i="39"/>
  <c r="E1587" i="39"/>
  <c r="E1586" i="39"/>
  <c r="E1585" i="39"/>
  <c r="E1584" i="39"/>
  <c r="E1583" i="39"/>
  <c r="E1582" i="39"/>
  <c r="E1581" i="39"/>
  <c r="E1580" i="39"/>
  <c r="E1579" i="39"/>
  <c r="E1578" i="39"/>
  <c r="E1577" i="39"/>
  <c r="E1576" i="39"/>
  <c r="E1575" i="39"/>
  <c r="E1574" i="39"/>
  <c r="E1573" i="39"/>
  <c r="E1572" i="39"/>
  <c r="E1571" i="39"/>
  <c r="E1570" i="39"/>
  <c r="E1569" i="39"/>
  <c r="E1568" i="39"/>
  <c r="E1567" i="39"/>
  <c r="E1566" i="39"/>
  <c r="E1565" i="39"/>
  <c r="E1564" i="39"/>
  <c r="E1563" i="39"/>
  <c r="E1562" i="39"/>
  <c r="E1561" i="39"/>
  <c r="E1560" i="39"/>
  <c r="E1559" i="39"/>
  <c r="E1558" i="39"/>
  <c r="E1557" i="39"/>
  <c r="E1556" i="39"/>
  <c r="E1555" i="39"/>
  <c r="E1554" i="39"/>
  <c r="E1553" i="39"/>
  <c r="E1552" i="39"/>
  <c r="E1551" i="39"/>
  <c r="E1550" i="39"/>
  <c r="E1549" i="39"/>
  <c r="E1548" i="39"/>
  <c r="E1547" i="39"/>
  <c r="E1546" i="39"/>
  <c r="E1545" i="39"/>
  <c r="E1544" i="39"/>
  <c r="E1543" i="39"/>
  <c r="E1542" i="39"/>
  <c r="E1541" i="39"/>
  <c r="E1540" i="39"/>
  <c r="E1539" i="39"/>
  <c r="E1538" i="39"/>
  <c r="E1537" i="39"/>
  <c r="E1536" i="39"/>
  <c r="E1535" i="39"/>
  <c r="E1534" i="39"/>
  <c r="E1533" i="39"/>
  <c r="E1532" i="39"/>
  <c r="E1531" i="39"/>
  <c r="E1530" i="39"/>
  <c r="E1529" i="39"/>
  <c r="E1528" i="39"/>
  <c r="E1527" i="39"/>
  <c r="E1526" i="39"/>
  <c r="E1525" i="39"/>
  <c r="E1524" i="39"/>
  <c r="E1523" i="39"/>
  <c r="E1522" i="39"/>
  <c r="E1521" i="39"/>
  <c r="E1520" i="39"/>
  <c r="E1519" i="39"/>
  <c r="E1518" i="39"/>
  <c r="E1517" i="39"/>
  <c r="E1516" i="39"/>
  <c r="E1515" i="39"/>
  <c r="E1514" i="39"/>
  <c r="E1513" i="39"/>
  <c r="E1512" i="39"/>
  <c r="E1511" i="39"/>
  <c r="E1510" i="39"/>
  <c r="E1509" i="39"/>
  <c r="E1508" i="39"/>
  <c r="E1507" i="39"/>
  <c r="E1506" i="39"/>
  <c r="E1505" i="39"/>
  <c r="E1504" i="39"/>
  <c r="E1503" i="39"/>
  <c r="E1502" i="39"/>
  <c r="E1501" i="39"/>
  <c r="E1500" i="39"/>
  <c r="E1499" i="39"/>
  <c r="E1498" i="39"/>
  <c r="E1497" i="39"/>
  <c r="E1496" i="39"/>
  <c r="E1495" i="39"/>
  <c r="E1494" i="39"/>
  <c r="E1493" i="39"/>
  <c r="E1492" i="39"/>
  <c r="E1491" i="39"/>
  <c r="E1490" i="39"/>
  <c r="E1489" i="39"/>
  <c r="E1488" i="39"/>
  <c r="E1487" i="39"/>
  <c r="E1486" i="39"/>
  <c r="E1485" i="39"/>
  <c r="E1484" i="39"/>
  <c r="E1483" i="39"/>
  <c r="E1482" i="39"/>
  <c r="E1481" i="39"/>
  <c r="E1480" i="39"/>
  <c r="E1479" i="39"/>
  <c r="E1478" i="39"/>
  <c r="E1477" i="39"/>
  <c r="E1476" i="39"/>
  <c r="E1475" i="39"/>
  <c r="E1474" i="39"/>
  <c r="E1473" i="39"/>
  <c r="E1472" i="39"/>
  <c r="E1471" i="39"/>
  <c r="E1470" i="39"/>
  <c r="E1469" i="39"/>
  <c r="E1468" i="39"/>
  <c r="E1467" i="39"/>
  <c r="E1466" i="39"/>
  <c r="E1465" i="39"/>
  <c r="E1464" i="39"/>
  <c r="E1463" i="39"/>
  <c r="E1462" i="39"/>
  <c r="E1461" i="39"/>
  <c r="E1460" i="39"/>
  <c r="E1459" i="39"/>
  <c r="E1458" i="39"/>
  <c r="E1457" i="39"/>
  <c r="E1456" i="39"/>
  <c r="E1455" i="39"/>
  <c r="E1454" i="39"/>
  <c r="E1453" i="39"/>
  <c r="E1452" i="39"/>
  <c r="E1451" i="39"/>
  <c r="E1450" i="39"/>
  <c r="E1449" i="39"/>
  <c r="E1448" i="39"/>
  <c r="E1447" i="39"/>
  <c r="E1446" i="39"/>
  <c r="E1445" i="39"/>
  <c r="E1444" i="39"/>
  <c r="E1443" i="39"/>
  <c r="E1442" i="39"/>
  <c r="E1441" i="39"/>
  <c r="E1440" i="39"/>
  <c r="E1439" i="39"/>
  <c r="E1438" i="39"/>
  <c r="E1437" i="39"/>
  <c r="E1436" i="39"/>
  <c r="E1435" i="39"/>
  <c r="E1434" i="39"/>
  <c r="E1433" i="39"/>
  <c r="E1432" i="39"/>
  <c r="E1431" i="39"/>
  <c r="E1430" i="39"/>
  <c r="E1429" i="39"/>
  <c r="E1428" i="39"/>
  <c r="E1427" i="39"/>
  <c r="E1426" i="39"/>
  <c r="E1425" i="39"/>
  <c r="E1424" i="39"/>
  <c r="E1423" i="39"/>
  <c r="E1422" i="39"/>
  <c r="E1421" i="39"/>
  <c r="E1420" i="39"/>
  <c r="E1419" i="39"/>
  <c r="E1418" i="39"/>
  <c r="E1417" i="39"/>
  <c r="E1416" i="39"/>
  <c r="E1415" i="39"/>
  <c r="E1414" i="39"/>
  <c r="E1413" i="39"/>
  <c r="E1412" i="39"/>
  <c r="E1411" i="39"/>
  <c r="E1410" i="39"/>
  <c r="E1409" i="39"/>
  <c r="E1408" i="39"/>
  <c r="E1407" i="39"/>
  <c r="E1406" i="39"/>
  <c r="E1405" i="39"/>
  <c r="E1404" i="39"/>
  <c r="E1403" i="39"/>
  <c r="E1402" i="39"/>
  <c r="E1401" i="39"/>
  <c r="E1400" i="39"/>
  <c r="E1399" i="39"/>
  <c r="E1398" i="39"/>
  <c r="E1397" i="39"/>
  <c r="E1396" i="39"/>
  <c r="E1395" i="39"/>
  <c r="E1394" i="39"/>
  <c r="E1393" i="39"/>
  <c r="E1392" i="39"/>
  <c r="E1391" i="39"/>
  <c r="E1390" i="39"/>
  <c r="E1389" i="39"/>
  <c r="E1388" i="39"/>
  <c r="E1387" i="39"/>
  <c r="E1386" i="39"/>
  <c r="E1385" i="39"/>
  <c r="E1384" i="39"/>
  <c r="E1383" i="39"/>
  <c r="E1382" i="39"/>
  <c r="E1381" i="39"/>
  <c r="E1380" i="39"/>
  <c r="E1379" i="39"/>
  <c r="E1378" i="39"/>
  <c r="E1377" i="39"/>
  <c r="E1376" i="39"/>
  <c r="E1375" i="39"/>
  <c r="E1374" i="39"/>
  <c r="E1373" i="39"/>
  <c r="E1372" i="39"/>
  <c r="E1371" i="39"/>
  <c r="E1370" i="39"/>
  <c r="E1369" i="39"/>
  <c r="E1368" i="39"/>
  <c r="E1367" i="39"/>
  <c r="E1366" i="39"/>
  <c r="E1365" i="39"/>
  <c r="E1364" i="39"/>
  <c r="E1363" i="39"/>
  <c r="E1362" i="39"/>
  <c r="E1361" i="39"/>
  <c r="E1360" i="39"/>
  <c r="E1359" i="39"/>
  <c r="E1358" i="39"/>
  <c r="E1357" i="39"/>
  <c r="E1356" i="39"/>
  <c r="E1355" i="39"/>
  <c r="E1354" i="39"/>
  <c r="E1353" i="39"/>
  <c r="E1352" i="39"/>
  <c r="E1351" i="39"/>
  <c r="E1350" i="39"/>
  <c r="E1349" i="39"/>
  <c r="E1348" i="39"/>
  <c r="E1347" i="39"/>
  <c r="E1346" i="39"/>
  <c r="E1345" i="39"/>
  <c r="E1344" i="39"/>
  <c r="E1343" i="39"/>
  <c r="E1342" i="39"/>
  <c r="E1341" i="39"/>
  <c r="E1340" i="39"/>
  <c r="E1339" i="39"/>
  <c r="E1338" i="39"/>
  <c r="E1337" i="39"/>
  <c r="E1336" i="39"/>
  <c r="E1335" i="39"/>
  <c r="E1334" i="39"/>
  <c r="E1333" i="39"/>
  <c r="E1332" i="39"/>
  <c r="E1331" i="39"/>
  <c r="E1330" i="39"/>
  <c r="E1329" i="39"/>
  <c r="E1328" i="39"/>
  <c r="E1327" i="39"/>
  <c r="E1326" i="39"/>
  <c r="E1325" i="39"/>
  <c r="E1324" i="39"/>
  <c r="E1323" i="39"/>
  <c r="E1322" i="39"/>
  <c r="E1321" i="39"/>
  <c r="E1320" i="39"/>
  <c r="E1319" i="39"/>
  <c r="E1318" i="39"/>
  <c r="E1317" i="39"/>
  <c r="E1316" i="39"/>
  <c r="E1315" i="39"/>
  <c r="E1314" i="39"/>
  <c r="E1313" i="39"/>
  <c r="E1312" i="39"/>
  <c r="E1311" i="39"/>
  <c r="E1310" i="39"/>
  <c r="E1309" i="39"/>
  <c r="E1308" i="39"/>
  <c r="E1307" i="39"/>
  <c r="E1306" i="39"/>
  <c r="E1305" i="39"/>
  <c r="E1304" i="39"/>
  <c r="E1303" i="39"/>
  <c r="E1302" i="39"/>
  <c r="E1301" i="39"/>
  <c r="E1300" i="39"/>
  <c r="E1299" i="39"/>
  <c r="E1298" i="39"/>
  <c r="E1297" i="39"/>
  <c r="E1296" i="39"/>
  <c r="E1295" i="39"/>
  <c r="E1294" i="39"/>
  <c r="E1293" i="39"/>
  <c r="E1292" i="39"/>
  <c r="E1291" i="39"/>
  <c r="E1290" i="39"/>
  <c r="E1289" i="39"/>
  <c r="E1288" i="39"/>
  <c r="E1287" i="39"/>
  <c r="E1286" i="39"/>
  <c r="E1285" i="39"/>
  <c r="E1284" i="39"/>
  <c r="E1283" i="39"/>
  <c r="E1282" i="39"/>
  <c r="E1281" i="39"/>
  <c r="E1280" i="39"/>
  <c r="E1279" i="39"/>
  <c r="E1278" i="39"/>
  <c r="E1277" i="39"/>
  <c r="E1276" i="39"/>
  <c r="E1275" i="39"/>
  <c r="E1274" i="39"/>
  <c r="E1273" i="39"/>
  <c r="E1272" i="39"/>
  <c r="E1271" i="39"/>
  <c r="E1270" i="39"/>
  <c r="E1269" i="39"/>
  <c r="E1268" i="39"/>
  <c r="E1267" i="39"/>
  <c r="E1266" i="39"/>
  <c r="E1265" i="39"/>
  <c r="E1264" i="39"/>
  <c r="E1263" i="39"/>
  <c r="E1262" i="39"/>
  <c r="E1261" i="39"/>
  <c r="E1260" i="39"/>
  <c r="E1259" i="39"/>
  <c r="E1258" i="39"/>
  <c r="E1257" i="39"/>
  <c r="E1256" i="39"/>
  <c r="E1255" i="39"/>
  <c r="E1254" i="39"/>
  <c r="E1253" i="39"/>
  <c r="E1252" i="39"/>
  <c r="E1251" i="39"/>
  <c r="E1250" i="39"/>
  <c r="E1249" i="39"/>
  <c r="E1248" i="39"/>
  <c r="E1247" i="39"/>
  <c r="E1246" i="39"/>
  <c r="E1245" i="39"/>
  <c r="E1244" i="39"/>
  <c r="E1243" i="39"/>
  <c r="E1242" i="39"/>
  <c r="E1241" i="39"/>
  <c r="E1240" i="39"/>
  <c r="E1239" i="39"/>
  <c r="E1238" i="39"/>
  <c r="E1237" i="39"/>
  <c r="E1236" i="39"/>
  <c r="E1235" i="39"/>
  <c r="E1234" i="39"/>
  <c r="E1233" i="39"/>
  <c r="E1232" i="39"/>
  <c r="E1231" i="39"/>
  <c r="E1230" i="39"/>
  <c r="E1229" i="39"/>
  <c r="E1228" i="39"/>
  <c r="E1227" i="39"/>
  <c r="E1226" i="39"/>
  <c r="E1225" i="39"/>
  <c r="E1224" i="39"/>
  <c r="E1223" i="39"/>
  <c r="E1222" i="39"/>
  <c r="E1221" i="39"/>
  <c r="E1220" i="39"/>
  <c r="E1219" i="39"/>
  <c r="E1218" i="39"/>
  <c r="E1217" i="39"/>
  <c r="E1216" i="39"/>
  <c r="E1215" i="39"/>
  <c r="E1214" i="39"/>
  <c r="E1213" i="39"/>
  <c r="E1212" i="39"/>
  <c r="E1211" i="39"/>
  <c r="E1210" i="39"/>
  <c r="E1209" i="39"/>
  <c r="E1208" i="39"/>
  <c r="E1207" i="39"/>
  <c r="E1206" i="39"/>
  <c r="E1205" i="39"/>
  <c r="E1204" i="39"/>
  <c r="E1203" i="39"/>
  <c r="E1202" i="39"/>
  <c r="E1201" i="39"/>
  <c r="E1200" i="39"/>
  <c r="E1199" i="39"/>
  <c r="E1198" i="39"/>
  <c r="E1197" i="39"/>
  <c r="E1196" i="39"/>
  <c r="E1195" i="39"/>
  <c r="E1194" i="39"/>
  <c r="E1193" i="39"/>
  <c r="E1192" i="39"/>
  <c r="E1191" i="39"/>
  <c r="E1190" i="39"/>
  <c r="E1189" i="39"/>
  <c r="E1188" i="39"/>
  <c r="E1187" i="39"/>
  <c r="E1186" i="39"/>
  <c r="E1185" i="39"/>
  <c r="E1184" i="39"/>
  <c r="E1183" i="39"/>
  <c r="E1182" i="39"/>
  <c r="E1181" i="39"/>
  <c r="E1180" i="39"/>
  <c r="E1179" i="39"/>
  <c r="E1178" i="39"/>
  <c r="E1177" i="39"/>
  <c r="E1176" i="39"/>
  <c r="E1175" i="39"/>
  <c r="E1174" i="39"/>
  <c r="E1173" i="39"/>
  <c r="E1172" i="39"/>
  <c r="E1171" i="39"/>
  <c r="E1170" i="39"/>
  <c r="E1169" i="39"/>
  <c r="E1168" i="39"/>
  <c r="E1167" i="39"/>
  <c r="E1166" i="39"/>
  <c r="E1165" i="39"/>
  <c r="E1164" i="39"/>
  <c r="E1163" i="39"/>
  <c r="E1162" i="39"/>
  <c r="E1161" i="39"/>
  <c r="E1160" i="39"/>
  <c r="E1159" i="39"/>
  <c r="E1158" i="39"/>
  <c r="E1157" i="39"/>
  <c r="E1156" i="39"/>
  <c r="E1155" i="39"/>
  <c r="E1154" i="39"/>
  <c r="E1153" i="39"/>
  <c r="E1152" i="39"/>
  <c r="E1151" i="39"/>
  <c r="E1150" i="39"/>
  <c r="E1149" i="39"/>
  <c r="E1148" i="39"/>
  <c r="E1147" i="39"/>
  <c r="E1146" i="39"/>
  <c r="E1145" i="39"/>
  <c r="E1144" i="39"/>
  <c r="E1143" i="39"/>
  <c r="E1142" i="39"/>
  <c r="E1141" i="39"/>
  <c r="E1140" i="39"/>
  <c r="E1139" i="39"/>
  <c r="E1138" i="39"/>
  <c r="E1137" i="39"/>
  <c r="E1136" i="39"/>
  <c r="E1135" i="39"/>
  <c r="E1134" i="39"/>
  <c r="E1133" i="39"/>
  <c r="E1132" i="39"/>
  <c r="E1131" i="39"/>
  <c r="E1130" i="39"/>
  <c r="E1129" i="39"/>
  <c r="E1128" i="39"/>
  <c r="E1127" i="39"/>
  <c r="E1126" i="39"/>
  <c r="E1125" i="39"/>
  <c r="E1124" i="39"/>
  <c r="E1123" i="39"/>
  <c r="E1122" i="39"/>
  <c r="E1121" i="39"/>
  <c r="E1120" i="39"/>
  <c r="E1119" i="39"/>
  <c r="E1118" i="39"/>
  <c r="E1117" i="39"/>
  <c r="E1116" i="39"/>
  <c r="E1115" i="39"/>
  <c r="E1114" i="39"/>
  <c r="E1113" i="39"/>
  <c r="E1112" i="39"/>
  <c r="E1111" i="39"/>
  <c r="E1110" i="39"/>
  <c r="E1109" i="39"/>
  <c r="E1108" i="39"/>
  <c r="E1107" i="39"/>
  <c r="E1106" i="39"/>
  <c r="E1105" i="39"/>
  <c r="E1104" i="39"/>
  <c r="E1103" i="39"/>
  <c r="E1102" i="39"/>
  <c r="E1101" i="39"/>
  <c r="E1100" i="39"/>
  <c r="E1099" i="39"/>
  <c r="E1098" i="39"/>
  <c r="E1097" i="39"/>
  <c r="E1096" i="39"/>
  <c r="E1095" i="39"/>
  <c r="E1094" i="39"/>
  <c r="E1093" i="39"/>
  <c r="E1092" i="39"/>
  <c r="E1091" i="39"/>
  <c r="E1090" i="39"/>
  <c r="E1089" i="39"/>
  <c r="E1088" i="39"/>
  <c r="E1087" i="39"/>
  <c r="E1086" i="39"/>
  <c r="E1085" i="39"/>
  <c r="E1084" i="39"/>
  <c r="E1083" i="39"/>
  <c r="E1082" i="39"/>
  <c r="E1081" i="39"/>
  <c r="E1080" i="39"/>
  <c r="E1079" i="39"/>
  <c r="E1078" i="39"/>
  <c r="E1077" i="39"/>
  <c r="E1076" i="39"/>
  <c r="E1075" i="39"/>
  <c r="E1074" i="39"/>
  <c r="E1073" i="39"/>
  <c r="E1072" i="39"/>
  <c r="E1071" i="39"/>
  <c r="E1070" i="39"/>
  <c r="E1069" i="39"/>
  <c r="E1068" i="39"/>
  <c r="E1067" i="39"/>
  <c r="E1066" i="39"/>
  <c r="E1065" i="39"/>
  <c r="E1064" i="39"/>
  <c r="E1063" i="39"/>
  <c r="E1062" i="39"/>
  <c r="E1061" i="39"/>
  <c r="E1060" i="39"/>
  <c r="E1059" i="39"/>
  <c r="E1058" i="39"/>
  <c r="E1057" i="39"/>
  <c r="E1056" i="39"/>
  <c r="E1055" i="39"/>
  <c r="E1054" i="39"/>
  <c r="E1053" i="39"/>
  <c r="E1052" i="39"/>
  <c r="E1051" i="39"/>
  <c r="E1050" i="39"/>
  <c r="E1049" i="39"/>
  <c r="E1048" i="39"/>
  <c r="E1047" i="39"/>
  <c r="E1046" i="39"/>
  <c r="E1045" i="39"/>
  <c r="E1044" i="39"/>
  <c r="E1043" i="39"/>
  <c r="E1042" i="39"/>
  <c r="E1041" i="39"/>
  <c r="E1040" i="39"/>
  <c r="E1039" i="39"/>
  <c r="E1038" i="39"/>
  <c r="E1037" i="39"/>
  <c r="E1036" i="39"/>
  <c r="E1035" i="39"/>
  <c r="E1034" i="39"/>
  <c r="E1033" i="39"/>
  <c r="E1032" i="39"/>
  <c r="E1031" i="39"/>
  <c r="E1030" i="39"/>
  <c r="E1029" i="39"/>
  <c r="E1028" i="39"/>
  <c r="E1027" i="39"/>
  <c r="E1026" i="39"/>
  <c r="E1025" i="39"/>
  <c r="E1024" i="39"/>
  <c r="E1023" i="39"/>
  <c r="E1022" i="39"/>
  <c r="E1021" i="39"/>
  <c r="E1020" i="39"/>
  <c r="E1019" i="39"/>
  <c r="E1018" i="39"/>
  <c r="E1017" i="39"/>
  <c r="E1016" i="39"/>
  <c r="E1015" i="39"/>
  <c r="E1014" i="39"/>
  <c r="E1013" i="39"/>
  <c r="E1012" i="39"/>
  <c r="E1011" i="39"/>
  <c r="E1010" i="39"/>
  <c r="E1009" i="39"/>
  <c r="E1008" i="39"/>
  <c r="E1007" i="39"/>
  <c r="E1006" i="39"/>
  <c r="E1005" i="39"/>
  <c r="E1004" i="39"/>
  <c r="E1003" i="39"/>
  <c r="E1002" i="39"/>
  <c r="E1001" i="39"/>
  <c r="E1000" i="39"/>
  <c r="E999" i="39"/>
  <c r="E998" i="39"/>
  <c r="E997" i="39"/>
  <c r="E996" i="39"/>
  <c r="E995" i="39"/>
  <c r="E994" i="39"/>
  <c r="E993" i="39"/>
  <c r="E992" i="39"/>
  <c r="E991" i="39"/>
  <c r="E990" i="39"/>
  <c r="E989" i="39"/>
  <c r="E988" i="39"/>
  <c r="E987" i="39"/>
  <c r="E986" i="39"/>
  <c r="E985" i="39"/>
  <c r="E984" i="39"/>
  <c r="E983" i="39"/>
  <c r="E982" i="39"/>
  <c r="E981" i="39"/>
  <c r="E980" i="39"/>
  <c r="E979" i="39"/>
  <c r="E978" i="39"/>
  <c r="E977" i="39"/>
  <c r="E976" i="39"/>
  <c r="E975" i="39"/>
  <c r="E974" i="39"/>
  <c r="E973" i="39"/>
  <c r="E972" i="39"/>
  <c r="E971" i="39"/>
  <c r="E970" i="39"/>
  <c r="E969" i="39"/>
  <c r="E968" i="39"/>
  <c r="E967" i="39"/>
  <c r="E966" i="39"/>
  <c r="E965" i="39"/>
  <c r="E964" i="39"/>
  <c r="E963" i="39"/>
  <c r="E962" i="39"/>
  <c r="E961" i="39"/>
  <c r="E960" i="39"/>
  <c r="E959" i="39"/>
  <c r="E958" i="39"/>
  <c r="E957" i="39"/>
  <c r="E956" i="39"/>
  <c r="E955" i="39"/>
  <c r="E954" i="39"/>
  <c r="E953" i="39"/>
  <c r="E952" i="39"/>
  <c r="E951" i="39"/>
  <c r="E950" i="39"/>
  <c r="E949" i="39"/>
  <c r="E948" i="39"/>
  <c r="E947" i="39"/>
  <c r="E946" i="39"/>
  <c r="E945" i="39"/>
  <c r="E944" i="39"/>
  <c r="E943" i="39"/>
  <c r="E942" i="39"/>
  <c r="E941" i="39"/>
  <c r="E940" i="39"/>
  <c r="E939" i="39"/>
  <c r="E938" i="39"/>
  <c r="E937" i="39"/>
  <c r="E936" i="39"/>
  <c r="E935" i="39"/>
  <c r="E934" i="39"/>
  <c r="E933" i="39"/>
  <c r="E932" i="39"/>
  <c r="E931" i="39"/>
  <c r="E930" i="39"/>
  <c r="E929" i="39"/>
  <c r="E928" i="39"/>
  <c r="E927" i="39"/>
  <c r="E926" i="39"/>
  <c r="E925" i="39"/>
  <c r="E924" i="39"/>
  <c r="E923" i="39"/>
  <c r="E922" i="39"/>
  <c r="E921" i="39"/>
  <c r="E920" i="39"/>
  <c r="E919" i="39"/>
  <c r="E918" i="39"/>
  <c r="E917" i="39"/>
  <c r="E916" i="39"/>
  <c r="E915" i="39"/>
  <c r="E914" i="39"/>
  <c r="E913" i="39"/>
  <c r="E912" i="39"/>
  <c r="E911" i="39"/>
  <c r="E910" i="39"/>
  <c r="E909" i="39"/>
  <c r="E908" i="39"/>
  <c r="E907" i="39"/>
  <c r="E906" i="39"/>
  <c r="E905" i="39"/>
  <c r="E904" i="39"/>
  <c r="E903" i="39"/>
  <c r="E902" i="39"/>
  <c r="E901" i="39"/>
  <c r="E900" i="39"/>
  <c r="E899" i="39"/>
  <c r="E898" i="39"/>
  <c r="E897" i="39"/>
  <c r="E896" i="39"/>
  <c r="E895" i="39"/>
  <c r="E894" i="39"/>
  <c r="E893" i="39"/>
  <c r="E892" i="39"/>
  <c r="E891" i="39"/>
  <c r="E890" i="39"/>
  <c r="E889" i="39"/>
  <c r="E888" i="39"/>
  <c r="E887" i="39"/>
  <c r="E886" i="39"/>
  <c r="E885" i="39"/>
  <c r="E884" i="39"/>
  <c r="E883" i="39"/>
  <c r="E882" i="39"/>
  <c r="E881" i="39"/>
  <c r="E880" i="39"/>
  <c r="E879" i="39"/>
  <c r="E878" i="39"/>
  <c r="E877" i="39"/>
  <c r="E876" i="39"/>
  <c r="E875" i="39"/>
  <c r="E874" i="39"/>
  <c r="E873" i="39"/>
  <c r="E872" i="39"/>
  <c r="E871" i="39"/>
  <c r="E870" i="39"/>
  <c r="E869" i="39"/>
  <c r="E868" i="39"/>
  <c r="E867" i="39"/>
  <c r="E866" i="39"/>
  <c r="E865" i="39"/>
  <c r="E864" i="39"/>
  <c r="E863" i="39"/>
  <c r="E862" i="39"/>
  <c r="E861" i="39"/>
  <c r="E860" i="39"/>
  <c r="E859" i="39"/>
  <c r="E858" i="39"/>
  <c r="E857" i="39"/>
  <c r="E856" i="39"/>
  <c r="E855" i="39"/>
  <c r="E854" i="39"/>
  <c r="E853" i="39"/>
  <c r="E852" i="39"/>
  <c r="E851" i="39"/>
  <c r="E850" i="39"/>
  <c r="E849" i="39"/>
  <c r="E848" i="39"/>
  <c r="E847" i="39"/>
  <c r="E846" i="39"/>
  <c r="E845" i="39"/>
  <c r="E844" i="39"/>
  <c r="E843" i="39"/>
  <c r="E842" i="39"/>
  <c r="E841" i="39"/>
  <c r="E840" i="39"/>
  <c r="E839" i="39"/>
  <c r="E838" i="39"/>
  <c r="E837" i="39"/>
  <c r="E836" i="39"/>
  <c r="E835" i="39"/>
  <c r="E834" i="39"/>
  <c r="E833" i="39"/>
  <c r="E832" i="39"/>
  <c r="E831" i="39"/>
  <c r="E830" i="39"/>
  <c r="E829" i="39"/>
  <c r="E828" i="39"/>
  <c r="E827" i="39"/>
  <c r="E826" i="39"/>
  <c r="E825" i="39"/>
  <c r="E824" i="39"/>
  <c r="E823" i="39"/>
  <c r="E822" i="39"/>
  <c r="E821" i="39"/>
  <c r="E820" i="39"/>
  <c r="E819" i="39"/>
  <c r="E818" i="39"/>
  <c r="E817" i="39"/>
  <c r="E816" i="39"/>
  <c r="E815" i="39"/>
  <c r="E814" i="39"/>
  <c r="E813" i="39"/>
  <c r="E812" i="39"/>
  <c r="E811" i="39"/>
  <c r="E810" i="39"/>
  <c r="E809" i="39"/>
  <c r="E808" i="39"/>
  <c r="E807" i="39"/>
  <c r="E806" i="39"/>
  <c r="E805" i="39"/>
  <c r="E804" i="39"/>
  <c r="E803" i="39"/>
  <c r="E802" i="39"/>
  <c r="E801" i="39"/>
  <c r="E800" i="39"/>
  <c r="E799" i="39"/>
  <c r="E798" i="39"/>
  <c r="E797" i="39"/>
  <c r="E796" i="39"/>
  <c r="E795" i="39"/>
  <c r="E794" i="39"/>
  <c r="E793" i="39"/>
  <c r="E792" i="39"/>
  <c r="E791" i="39"/>
  <c r="E790" i="39"/>
  <c r="E789" i="39"/>
  <c r="E788" i="39"/>
  <c r="E787" i="39"/>
  <c r="E786" i="39"/>
  <c r="E785" i="39"/>
  <c r="E784" i="39"/>
  <c r="E783" i="39"/>
  <c r="E782" i="39"/>
  <c r="E781" i="39"/>
  <c r="E780" i="39"/>
  <c r="E779" i="39"/>
  <c r="E778" i="39"/>
  <c r="E777" i="39"/>
  <c r="E776" i="39"/>
  <c r="E775" i="39"/>
  <c r="E774" i="39"/>
  <c r="E773" i="39"/>
  <c r="E772" i="39"/>
  <c r="E771" i="39"/>
  <c r="E770" i="39"/>
  <c r="E769" i="39"/>
  <c r="E768" i="39"/>
  <c r="E767" i="39"/>
  <c r="E766" i="39"/>
  <c r="E765" i="39"/>
  <c r="E764" i="39"/>
  <c r="E763" i="39"/>
  <c r="E762" i="39"/>
  <c r="E761" i="39"/>
  <c r="E760" i="39"/>
  <c r="E759" i="39"/>
  <c r="E758" i="39"/>
  <c r="E757" i="39"/>
  <c r="E756" i="39"/>
  <c r="E755" i="39"/>
  <c r="E754" i="39"/>
  <c r="E753" i="39"/>
  <c r="E752" i="39"/>
  <c r="E751" i="39"/>
  <c r="E750" i="39"/>
  <c r="E749" i="39"/>
  <c r="E748" i="39"/>
  <c r="E747" i="39"/>
  <c r="E746" i="39"/>
  <c r="E745" i="39"/>
  <c r="E744" i="39"/>
  <c r="E743" i="39"/>
  <c r="E742" i="39"/>
  <c r="E741" i="39"/>
  <c r="E740" i="39"/>
  <c r="E739" i="39"/>
  <c r="E738" i="39"/>
  <c r="E737" i="39"/>
  <c r="E736" i="39"/>
  <c r="E735" i="39"/>
  <c r="E734" i="39"/>
  <c r="E733" i="39"/>
  <c r="E732" i="39"/>
  <c r="E731" i="39"/>
  <c r="E730" i="39"/>
  <c r="E729" i="39"/>
  <c r="E728" i="39"/>
  <c r="E727" i="39"/>
  <c r="E726" i="39"/>
  <c r="E725" i="39"/>
  <c r="E724" i="39"/>
  <c r="E723" i="39"/>
  <c r="E722" i="39"/>
  <c r="E721" i="39"/>
  <c r="E720" i="39"/>
  <c r="E719" i="39"/>
  <c r="E718" i="39"/>
  <c r="E717" i="39"/>
  <c r="E716" i="39"/>
  <c r="E715" i="39"/>
  <c r="E714" i="39"/>
  <c r="E713" i="39"/>
  <c r="E712" i="39"/>
  <c r="E711" i="39"/>
  <c r="E710" i="39"/>
  <c r="E709" i="39"/>
  <c r="E708" i="39"/>
  <c r="E707" i="39"/>
  <c r="E706" i="39"/>
  <c r="E705" i="39"/>
  <c r="E704" i="39"/>
  <c r="E703" i="39"/>
  <c r="E702" i="39"/>
  <c r="E701" i="39"/>
  <c r="E700" i="39"/>
  <c r="E699" i="39"/>
  <c r="E698" i="39"/>
  <c r="E697" i="39"/>
  <c r="E696" i="39"/>
  <c r="E695" i="39"/>
  <c r="E694" i="39"/>
  <c r="E693" i="39"/>
  <c r="E692" i="39"/>
  <c r="E691" i="39"/>
  <c r="E690" i="39"/>
  <c r="E689" i="39"/>
  <c r="E688" i="39"/>
  <c r="E687" i="39"/>
  <c r="E686" i="39"/>
  <c r="E685" i="39"/>
  <c r="E684" i="39"/>
  <c r="E683" i="39"/>
  <c r="E682" i="39"/>
  <c r="E681" i="39"/>
  <c r="E680" i="39"/>
  <c r="E679" i="39"/>
  <c r="E678" i="39"/>
  <c r="E677" i="39"/>
  <c r="E676" i="39"/>
  <c r="E675" i="39"/>
  <c r="E674" i="39"/>
  <c r="E673" i="39"/>
  <c r="E672" i="39"/>
  <c r="E671" i="39"/>
  <c r="E670" i="39"/>
  <c r="E669" i="39"/>
  <c r="E668" i="39"/>
  <c r="E667" i="39"/>
  <c r="E666" i="39"/>
  <c r="E665" i="39"/>
  <c r="E664" i="39"/>
  <c r="E663" i="39"/>
  <c r="E662" i="39"/>
  <c r="E661" i="39"/>
  <c r="E660" i="39"/>
  <c r="E659" i="39"/>
  <c r="E658" i="39"/>
  <c r="E657" i="39"/>
  <c r="E656" i="39"/>
  <c r="E655" i="39"/>
  <c r="E654" i="39"/>
  <c r="E653" i="39"/>
  <c r="E652" i="39"/>
  <c r="E651" i="39"/>
  <c r="E650" i="39"/>
  <c r="E649" i="39"/>
  <c r="E648" i="39"/>
  <c r="E647" i="39"/>
  <c r="E646" i="39"/>
  <c r="E645" i="39"/>
  <c r="E644" i="39"/>
  <c r="E643" i="39"/>
  <c r="E642" i="39"/>
  <c r="E641" i="39"/>
  <c r="E640" i="39"/>
  <c r="E639" i="39"/>
  <c r="E638" i="39"/>
  <c r="E637" i="39"/>
  <c r="E636" i="39"/>
  <c r="E635" i="39"/>
  <c r="E634" i="39"/>
  <c r="E633" i="39"/>
  <c r="E632" i="39"/>
  <c r="E631" i="39"/>
  <c r="E630" i="39"/>
  <c r="E629" i="39"/>
  <c r="E628" i="39"/>
  <c r="E627" i="39"/>
  <c r="E626" i="39"/>
  <c r="E625" i="39"/>
  <c r="E624" i="39"/>
  <c r="E623" i="39"/>
  <c r="E622" i="39"/>
  <c r="E621" i="39"/>
  <c r="E620" i="39"/>
  <c r="E619" i="39"/>
  <c r="E618" i="39"/>
  <c r="E617" i="39"/>
  <c r="E616" i="39"/>
  <c r="E615" i="39"/>
  <c r="E614" i="39"/>
  <c r="E613" i="39"/>
  <c r="E612" i="39"/>
  <c r="E611" i="39"/>
  <c r="E610" i="39"/>
  <c r="E609" i="39"/>
  <c r="E608" i="39"/>
  <c r="E607" i="39"/>
  <c r="E606" i="39"/>
  <c r="E605" i="39"/>
  <c r="E604" i="39"/>
  <c r="E603" i="39"/>
  <c r="E602" i="39"/>
  <c r="E601" i="39"/>
  <c r="E600" i="39"/>
  <c r="E599" i="39"/>
  <c r="E598" i="39"/>
  <c r="E597" i="39"/>
  <c r="E596" i="39"/>
  <c r="E595" i="39"/>
  <c r="E594" i="39"/>
  <c r="E593" i="39"/>
  <c r="E592" i="39"/>
  <c r="E591" i="39"/>
  <c r="E590" i="39"/>
  <c r="E589" i="39"/>
  <c r="E588" i="39"/>
  <c r="E587" i="39"/>
  <c r="E586" i="39"/>
  <c r="E585" i="39"/>
  <c r="E584" i="39"/>
  <c r="E583" i="39"/>
  <c r="E582" i="39"/>
  <c r="E581" i="39"/>
  <c r="E580" i="39"/>
  <c r="E579" i="39"/>
  <c r="E578" i="39"/>
  <c r="E577" i="39"/>
  <c r="E576" i="39"/>
  <c r="E575" i="39"/>
  <c r="E574" i="39"/>
  <c r="E573" i="39"/>
  <c r="E572" i="39"/>
  <c r="E571" i="39"/>
  <c r="E570" i="39"/>
  <c r="E569" i="39"/>
  <c r="E568" i="39"/>
  <c r="E567" i="39"/>
  <c r="E566" i="39"/>
  <c r="E565" i="39"/>
  <c r="E564" i="39"/>
  <c r="E563" i="39"/>
  <c r="E562" i="39"/>
  <c r="E561" i="39"/>
  <c r="E560" i="39"/>
  <c r="E559" i="39"/>
  <c r="E558" i="39"/>
  <c r="E557" i="39"/>
  <c r="E556" i="39"/>
  <c r="E555" i="39"/>
  <c r="E554" i="39"/>
  <c r="E553" i="39"/>
  <c r="E552" i="39"/>
  <c r="E551" i="39"/>
  <c r="E550" i="39"/>
  <c r="E549" i="39"/>
  <c r="E548" i="39"/>
  <c r="E547" i="39"/>
  <c r="E546" i="39"/>
  <c r="E545" i="39"/>
  <c r="E544" i="39"/>
  <c r="E543" i="39"/>
  <c r="E542" i="39"/>
  <c r="E541" i="39"/>
  <c r="E540" i="39"/>
  <c r="E539" i="39"/>
  <c r="E538" i="39"/>
  <c r="E537" i="39"/>
  <c r="E536" i="39"/>
  <c r="E535" i="39"/>
  <c r="E534" i="39"/>
  <c r="E533" i="39"/>
  <c r="E532" i="39"/>
  <c r="E531" i="39"/>
  <c r="E530" i="39"/>
  <c r="E529" i="39"/>
  <c r="E528" i="39"/>
  <c r="E527" i="39"/>
  <c r="E526" i="39"/>
  <c r="E525" i="39"/>
  <c r="E524" i="39"/>
  <c r="E523" i="39"/>
  <c r="E522" i="39"/>
  <c r="E521" i="39"/>
  <c r="E520" i="39"/>
  <c r="E519" i="39"/>
  <c r="E518" i="39"/>
  <c r="E517" i="39"/>
  <c r="E516" i="39"/>
  <c r="E515" i="39"/>
  <c r="E514" i="39"/>
  <c r="E513" i="39"/>
  <c r="E512" i="39"/>
  <c r="E511" i="39"/>
  <c r="E510" i="39"/>
  <c r="E509" i="39"/>
  <c r="E508" i="39"/>
  <c r="E507" i="39"/>
  <c r="E506" i="39"/>
  <c r="E505" i="39"/>
  <c r="E504" i="39"/>
  <c r="E503" i="39"/>
  <c r="E502" i="39"/>
  <c r="E501" i="39"/>
  <c r="E500" i="39"/>
  <c r="E499" i="39"/>
  <c r="E498" i="39"/>
  <c r="E497" i="39"/>
  <c r="E496" i="39"/>
  <c r="E495" i="39"/>
  <c r="E494" i="39"/>
  <c r="E493" i="39"/>
  <c r="E492" i="39"/>
  <c r="E491" i="39"/>
  <c r="E490" i="39"/>
  <c r="E489" i="39"/>
  <c r="E488" i="39"/>
  <c r="E487" i="39"/>
  <c r="E486" i="39"/>
  <c r="E485" i="39"/>
  <c r="E484" i="39"/>
  <c r="E483" i="39"/>
  <c r="E482" i="39"/>
  <c r="E481" i="39"/>
  <c r="E480" i="39"/>
  <c r="E479" i="39"/>
  <c r="E478" i="39"/>
  <c r="E477" i="39"/>
  <c r="E476" i="39"/>
  <c r="E475" i="39"/>
  <c r="E474" i="39"/>
  <c r="E473" i="39"/>
  <c r="E472" i="39"/>
  <c r="E471" i="39"/>
  <c r="E470" i="39"/>
  <c r="E469" i="39"/>
  <c r="E468" i="39"/>
  <c r="E467" i="39"/>
  <c r="E466" i="39"/>
  <c r="E465" i="39"/>
  <c r="E464" i="39"/>
  <c r="E463" i="39"/>
  <c r="E462" i="39"/>
  <c r="E461" i="39"/>
  <c r="E460" i="39"/>
  <c r="E459" i="39"/>
  <c r="E458" i="39"/>
  <c r="E457" i="39"/>
  <c r="E456" i="39"/>
  <c r="E455" i="39"/>
  <c r="E454" i="39"/>
  <c r="E453" i="39"/>
  <c r="E452" i="39"/>
  <c r="E451" i="39"/>
  <c r="E450" i="39"/>
  <c r="E449" i="39"/>
  <c r="E448" i="39"/>
  <c r="E447" i="39"/>
  <c r="E446" i="39"/>
  <c r="E445" i="39"/>
  <c r="E444" i="39"/>
  <c r="E443" i="39"/>
  <c r="E442" i="39"/>
  <c r="E441" i="39"/>
  <c r="E440" i="39"/>
  <c r="E439" i="39"/>
  <c r="E438" i="39"/>
  <c r="E437" i="39"/>
  <c r="E436" i="39"/>
  <c r="E435" i="39"/>
  <c r="E434" i="39"/>
  <c r="E433" i="39"/>
  <c r="E432" i="39"/>
  <c r="E431" i="39"/>
  <c r="E430" i="39"/>
  <c r="E429" i="39"/>
  <c r="E428" i="39"/>
  <c r="E427" i="39"/>
  <c r="E426" i="39"/>
  <c r="E425" i="39"/>
  <c r="E424" i="39"/>
  <c r="E423" i="39"/>
  <c r="E422" i="39"/>
  <c r="E421" i="39"/>
  <c r="E420" i="39"/>
  <c r="E419" i="39"/>
  <c r="E418" i="39"/>
  <c r="E417" i="39"/>
  <c r="E416" i="39"/>
  <c r="E415" i="39"/>
  <c r="E414" i="39"/>
  <c r="E413" i="39"/>
  <c r="E412" i="39"/>
  <c r="E411" i="39"/>
  <c r="E410" i="39"/>
  <c r="E409" i="39"/>
  <c r="E408" i="39"/>
  <c r="E407" i="39"/>
  <c r="E406" i="39"/>
  <c r="E405" i="39"/>
  <c r="E404" i="39"/>
  <c r="E403" i="39"/>
  <c r="E402" i="39"/>
  <c r="E401" i="39"/>
  <c r="E400" i="39"/>
  <c r="E399" i="39"/>
  <c r="E398" i="39"/>
  <c r="E397" i="39"/>
  <c r="E396" i="39"/>
  <c r="E395" i="39"/>
  <c r="E394" i="39"/>
  <c r="E393" i="39"/>
  <c r="E392" i="39"/>
  <c r="E391" i="39"/>
  <c r="E390" i="39"/>
  <c r="E389" i="39"/>
  <c r="E388" i="39"/>
  <c r="E387" i="39"/>
  <c r="E386" i="39"/>
  <c r="E385" i="39"/>
  <c r="E384" i="39"/>
  <c r="E383" i="39"/>
  <c r="E382" i="39"/>
  <c r="E381" i="39"/>
  <c r="E380" i="39"/>
  <c r="E379" i="39"/>
  <c r="E378" i="39"/>
  <c r="E377" i="39"/>
  <c r="E376" i="39"/>
  <c r="E375" i="39"/>
  <c r="E374" i="39"/>
  <c r="E373" i="39"/>
  <c r="E372" i="39"/>
  <c r="E371" i="39"/>
  <c r="E370" i="39"/>
  <c r="E369" i="39"/>
  <c r="E368" i="39"/>
  <c r="E367" i="39"/>
  <c r="E366" i="39"/>
  <c r="E365" i="39"/>
  <c r="E364" i="39"/>
  <c r="E363" i="39"/>
  <c r="E362" i="39"/>
  <c r="E361" i="39"/>
  <c r="E360" i="39"/>
  <c r="E359" i="39"/>
  <c r="E358" i="39"/>
  <c r="E357" i="39"/>
  <c r="E356" i="39"/>
  <c r="E355" i="39"/>
  <c r="E354" i="39"/>
  <c r="E353" i="39"/>
  <c r="E352" i="39"/>
  <c r="E351" i="39"/>
  <c r="E350" i="39"/>
  <c r="E349" i="39"/>
  <c r="E348" i="39"/>
  <c r="E347" i="39"/>
  <c r="E346" i="39"/>
  <c r="E345" i="39"/>
  <c r="E344" i="39"/>
  <c r="E343" i="39"/>
  <c r="E342" i="39"/>
  <c r="E341" i="39"/>
  <c r="E340" i="39"/>
  <c r="E339" i="39"/>
  <c r="E338" i="39"/>
  <c r="E337" i="39"/>
  <c r="E336" i="39"/>
  <c r="E335" i="39"/>
  <c r="E334" i="39"/>
  <c r="E333" i="39"/>
  <c r="E332" i="39"/>
  <c r="E331" i="39"/>
  <c r="E330" i="39"/>
  <c r="E329" i="39"/>
  <c r="E328" i="39"/>
  <c r="E327" i="39"/>
  <c r="E326" i="39"/>
  <c r="E325" i="39"/>
  <c r="E324" i="39"/>
  <c r="E323" i="39"/>
  <c r="E322" i="39"/>
  <c r="E321" i="39"/>
  <c r="E320" i="39"/>
  <c r="E319" i="39"/>
  <c r="E318" i="39"/>
  <c r="E317" i="39"/>
  <c r="E316" i="39"/>
  <c r="E315" i="39"/>
  <c r="E314" i="39"/>
  <c r="E313" i="39"/>
  <c r="E312" i="39"/>
  <c r="E311" i="39"/>
  <c r="E310" i="39"/>
  <c r="E309" i="39"/>
  <c r="E308" i="39"/>
  <c r="E307" i="39"/>
  <c r="E306" i="39"/>
  <c r="E305" i="39"/>
  <c r="E304" i="39"/>
  <c r="E303" i="39"/>
  <c r="E302" i="39"/>
  <c r="E301" i="39"/>
  <c r="E300" i="39"/>
  <c r="E299" i="39"/>
  <c r="E298" i="39"/>
  <c r="E297" i="39"/>
  <c r="E296" i="39"/>
  <c r="E295" i="39"/>
  <c r="E294" i="39"/>
  <c r="E293" i="39"/>
  <c r="E292" i="39"/>
  <c r="E291" i="39"/>
  <c r="E290" i="39"/>
  <c r="E289" i="39"/>
  <c r="E288" i="39"/>
  <c r="E287" i="39"/>
  <c r="E286" i="39"/>
  <c r="E285" i="39"/>
  <c r="E284" i="39"/>
  <c r="E283" i="39"/>
  <c r="E282" i="39"/>
  <c r="E281" i="39"/>
  <c r="E280" i="39"/>
  <c r="E279" i="39"/>
  <c r="E278" i="39"/>
  <c r="E277" i="39"/>
  <c r="E276" i="39"/>
  <c r="E275" i="39"/>
  <c r="E274" i="39"/>
  <c r="E273" i="39"/>
  <c r="E272" i="39"/>
  <c r="E271" i="39"/>
  <c r="E270" i="39"/>
  <c r="E269" i="39"/>
  <c r="E268" i="39"/>
  <c r="E267" i="39"/>
  <c r="E266" i="39"/>
  <c r="E265" i="39"/>
  <c r="E264" i="39"/>
  <c r="E263" i="39"/>
  <c r="E262" i="39"/>
  <c r="E261" i="39"/>
  <c r="E260" i="39"/>
  <c r="E259" i="39"/>
  <c r="E258" i="39"/>
  <c r="E257" i="39"/>
  <c r="E256" i="39"/>
  <c r="E255" i="39"/>
  <c r="E254" i="39"/>
  <c r="E253" i="39"/>
  <c r="E252" i="39"/>
  <c r="E251" i="39"/>
  <c r="E250" i="39"/>
  <c r="E249" i="39"/>
  <c r="E248" i="39"/>
  <c r="E247" i="39"/>
  <c r="E246" i="39"/>
  <c r="E245" i="39"/>
  <c r="E244" i="39"/>
  <c r="E243" i="39"/>
  <c r="E242" i="39"/>
  <c r="E241" i="39"/>
  <c r="E240" i="39"/>
  <c r="E239" i="39"/>
  <c r="E238" i="39"/>
  <c r="E237" i="39"/>
  <c r="E236" i="39"/>
  <c r="E235" i="39"/>
  <c r="E234" i="39"/>
  <c r="E233" i="39"/>
  <c r="E232" i="39"/>
  <c r="E231" i="39"/>
  <c r="E230" i="39"/>
  <c r="E229" i="39"/>
  <c r="E228" i="39"/>
  <c r="E227" i="39"/>
  <c r="E226" i="39"/>
  <c r="E225" i="39"/>
  <c r="E224" i="39"/>
  <c r="E223" i="39"/>
  <c r="E222" i="39"/>
  <c r="E221" i="39"/>
  <c r="E220" i="39"/>
  <c r="E219" i="39"/>
  <c r="E218" i="39"/>
  <c r="E217" i="39"/>
  <c r="E216" i="39"/>
  <c r="E215" i="39"/>
  <c r="E214" i="39"/>
  <c r="E213" i="39"/>
  <c r="E212" i="39"/>
  <c r="E211" i="39"/>
  <c r="E210" i="39"/>
  <c r="E209" i="39"/>
  <c r="E208" i="39"/>
  <c r="E207" i="39"/>
  <c r="E206" i="39"/>
  <c r="E205" i="39"/>
  <c r="E204" i="39"/>
  <c r="E203" i="39"/>
  <c r="E202" i="39"/>
  <c r="E201" i="39"/>
  <c r="E200" i="39"/>
  <c r="E199" i="39"/>
  <c r="E198" i="39"/>
  <c r="E197" i="39"/>
  <c r="E196" i="39"/>
  <c r="E195" i="39"/>
  <c r="E194" i="39"/>
  <c r="E193" i="39"/>
  <c r="E192" i="39"/>
  <c r="E191" i="39"/>
  <c r="E190" i="39"/>
  <c r="E189" i="39"/>
  <c r="E188" i="39"/>
  <c r="E187" i="39"/>
  <c r="E186" i="39"/>
  <c r="E185" i="39"/>
  <c r="E184" i="39"/>
  <c r="E183" i="39"/>
  <c r="E182" i="39"/>
  <c r="E181" i="39"/>
  <c r="E180" i="39"/>
  <c r="E179" i="39"/>
  <c r="E178" i="39"/>
  <c r="E177" i="39"/>
  <c r="E176" i="39"/>
  <c r="E175" i="39"/>
  <c r="E174" i="39"/>
  <c r="E173" i="39"/>
  <c r="E172" i="39"/>
  <c r="E171" i="39"/>
  <c r="E170" i="39"/>
  <c r="E169" i="39"/>
  <c r="E168" i="39"/>
  <c r="E167" i="39"/>
  <c r="E166" i="39"/>
  <c r="E165" i="39"/>
  <c r="E164" i="39"/>
  <c r="E163" i="39"/>
  <c r="E162" i="39"/>
  <c r="E161" i="39"/>
  <c r="E160" i="39"/>
  <c r="E159" i="39"/>
  <c r="E158" i="39"/>
  <c r="E157" i="39"/>
  <c r="E156" i="39"/>
  <c r="E155" i="39"/>
  <c r="E154" i="39"/>
  <c r="E153" i="39"/>
  <c r="E152" i="39"/>
  <c r="E151" i="39"/>
  <c r="E150" i="39"/>
  <c r="E149" i="39"/>
  <c r="E148" i="39"/>
  <c r="E147" i="39"/>
  <c r="E146" i="39"/>
  <c r="E145" i="39"/>
  <c r="E144" i="39"/>
  <c r="E143" i="39"/>
  <c r="E142" i="39"/>
  <c r="E141" i="39"/>
  <c r="E140" i="39"/>
  <c r="E139" i="39"/>
  <c r="E138" i="39"/>
  <c r="E137" i="39"/>
  <c r="E136" i="39"/>
  <c r="E135" i="39"/>
  <c r="E134" i="39"/>
  <c r="E133" i="39"/>
  <c r="E132" i="39"/>
  <c r="E131" i="39"/>
  <c r="E130" i="39"/>
  <c r="E129" i="39"/>
  <c r="E128" i="39"/>
  <c r="E127" i="39"/>
  <c r="E126" i="39"/>
  <c r="E125" i="39"/>
  <c r="E124" i="39"/>
  <c r="E123" i="39"/>
  <c r="E122" i="39"/>
  <c r="E121" i="39"/>
  <c r="E120" i="39"/>
  <c r="E119" i="39"/>
  <c r="E118" i="39"/>
  <c r="E117" i="39"/>
  <c r="E116" i="39"/>
  <c r="E115" i="39"/>
  <c r="E114" i="39"/>
  <c r="E113" i="39"/>
  <c r="E112" i="39"/>
  <c r="E111" i="39"/>
  <c r="E110" i="39"/>
  <c r="E109" i="39"/>
  <c r="E108" i="39"/>
  <c r="E107" i="39"/>
  <c r="E106" i="39"/>
  <c r="E105" i="39"/>
  <c r="E104" i="39"/>
  <c r="E103" i="39"/>
  <c r="E102" i="39"/>
  <c r="E101" i="39"/>
  <c r="E100" i="39"/>
  <c r="E99" i="39"/>
  <c r="E98" i="39"/>
  <c r="E97" i="39"/>
  <c r="E96" i="39"/>
  <c r="E95" i="39"/>
  <c r="E94" i="39"/>
  <c r="E93" i="39"/>
  <c r="E92" i="39"/>
  <c r="E91" i="39"/>
  <c r="E90" i="39"/>
  <c r="E89" i="39"/>
  <c r="E88" i="39"/>
  <c r="E87" i="39"/>
  <c r="E86" i="39"/>
  <c r="E85" i="39"/>
  <c r="E84" i="39"/>
  <c r="E83" i="39"/>
  <c r="E82" i="39"/>
  <c r="E81" i="39"/>
  <c r="E80" i="39"/>
  <c r="E79" i="39"/>
  <c r="E78" i="39"/>
  <c r="E77" i="39"/>
  <c r="E76" i="39"/>
  <c r="E75" i="39"/>
  <c r="E74" i="39"/>
  <c r="E73" i="39"/>
  <c r="E72" i="39"/>
  <c r="E71" i="39"/>
  <c r="E70" i="39"/>
  <c r="E69" i="39"/>
  <c r="E68" i="39"/>
  <c r="E67" i="39"/>
  <c r="E66" i="39"/>
  <c r="E65" i="39"/>
  <c r="E64" i="39"/>
  <c r="E63" i="39"/>
  <c r="E62" i="39"/>
  <c r="E61" i="39"/>
  <c r="E60" i="39"/>
  <c r="E59" i="39"/>
  <c r="E58" i="39"/>
  <c r="E57" i="39"/>
  <c r="E56" i="39"/>
  <c r="E55" i="39"/>
  <c r="E54" i="39"/>
  <c r="E53" i="39"/>
  <c r="E52" i="39"/>
  <c r="E51" i="39"/>
  <c r="E50" i="39"/>
  <c r="E49" i="39"/>
  <c r="E48" i="39"/>
  <c r="E47" i="39"/>
  <c r="E46" i="39"/>
  <c r="E45" i="39"/>
  <c r="E44" i="39"/>
  <c r="E43" i="39"/>
  <c r="E42" i="39"/>
  <c r="E41" i="39"/>
  <c r="E40" i="39"/>
  <c r="E39" i="39"/>
  <c r="E38" i="39"/>
  <c r="E37" i="39"/>
  <c r="E36" i="39"/>
  <c r="E35" i="39"/>
  <c r="E34" i="39"/>
  <c r="E33" i="39"/>
  <c r="E32" i="39"/>
  <c r="E31" i="39"/>
  <c r="E30" i="39"/>
  <c r="E29" i="39"/>
  <c r="E28" i="39"/>
  <c r="E27" i="39"/>
  <c r="E26" i="39"/>
  <c r="E25" i="39"/>
  <c r="E24" i="39"/>
  <c r="E23" i="39"/>
  <c r="E22" i="39"/>
  <c r="E21" i="39"/>
  <c r="E20" i="39"/>
  <c r="E19" i="39"/>
  <c r="E18" i="39"/>
  <c r="E17" i="39"/>
  <c r="E16" i="39"/>
  <c r="E15" i="39"/>
  <c r="E14" i="39"/>
  <c r="E13" i="39"/>
  <c r="E12" i="39"/>
  <c r="E11" i="39"/>
  <c r="O17" i="38"/>
  <c r="M17" i="38"/>
  <c r="P14" i="38"/>
  <c r="O14" i="38" s="1"/>
  <c r="N14" i="38"/>
  <c r="M14" i="38" s="1"/>
  <c r="P16" i="38"/>
  <c r="O16" i="38" s="1"/>
  <c r="N16" i="38"/>
  <c r="M16" i="38" s="1"/>
  <c r="P15" i="38"/>
  <c r="O15" i="38" s="1"/>
  <c r="N15" i="38"/>
  <c r="M15" i="38" s="1"/>
  <c r="O13" i="38"/>
  <c r="M13" i="38"/>
  <c r="P13" i="38"/>
  <c r="N13" i="38"/>
  <c r="D34" i="27"/>
  <c r="E25" i="27"/>
  <c r="F25" i="27"/>
  <c r="G25" i="27"/>
  <c r="G16" i="27"/>
  <c r="C17" i="27"/>
  <c r="H17" i="27" s="1"/>
  <c r="D17" i="27"/>
  <c r="E17" i="27"/>
  <c r="F17" i="27"/>
  <c r="G17" i="27"/>
  <c r="C18" i="27"/>
  <c r="E19" i="27"/>
  <c r="F19" i="27"/>
  <c r="G19" i="27"/>
  <c r="D15" i="27"/>
  <c r="E15" i="27"/>
  <c r="F15" i="27"/>
  <c r="G15" i="27"/>
  <c r="C15" i="27"/>
  <c r="C34" i="27" s="1"/>
  <c r="H15" i="27"/>
  <c r="I15" i="27"/>
  <c r="J15" i="27"/>
  <c r="K15" i="27"/>
  <c r="L15" i="27"/>
  <c r="P45" i="25"/>
  <c r="P47" i="25"/>
  <c r="O45" i="25"/>
  <c r="O50" i="25"/>
  <c r="N50" i="25"/>
  <c r="N45" i="25"/>
  <c r="P25" i="25"/>
  <c r="N48" i="25"/>
  <c r="O47" i="25"/>
  <c r="N47" i="25"/>
  <c r="N41" i="25"/>
  <c r="N40" i="25"/>
  <c r="N36" i="25"/>
  <c r="H25" i="25"/>
  <c r="J26" i="25"/>
  <c r="J27" i="25"/>
  <c r="J28" i="25"/>
  <c r="J29" i="25"/>
  <c r="J30" i="25"/>
  <c r="J31" i="25"/>
  <c r="J32" i="25"/>
  <c r="J33" i="25"/>
  <c r="J34" i="25"/>
  <c r="J25" i="25"/>
  <c r="K26" i="25"/>
  <c r="K27" i="25"/>
  <c r="K28" i="25"/>
  <c r="K29" i="25"/>
  <c r="K30" i="25"/>
  <c r="K31" i="25"/>
  <c r="K32" i="25"/>
  <c r="K33" i="25"/>
  <c r="K34" i="25"/>
  <c r="K25" i="25"/>
  <c r="L26" i="25"/>
  <c r="L27" i="25"/>
  <c r="L28" i="25"/>
  <c r="L29" i="25"/>
  <c r="L30" i="25"/>
  <c r="L31" i="25"/>
  <c r="L32" i="25"/>
  <c r="L33" i="25"/>
  <c r="L34" i="25"/>
  <c r="L25" i="25"/>
  <c r="G26" i="25"/>
  <c r="G27" i="25"/>
  <c r="G28" i="25"/>
  <c r="G29" i="25"/>
  <c r="G30" i="25"/>
  <c r="G31" i="25"/>
  <c r="G32" i="25"/>
  <c r="G33" i="25"/>
  <c r="G34" i="25"/>
  <c r="G25" i="25"/>
  <c r="J5" i="26"/>
  <c r="F5" i="26"/>
  <c r="F25" i="25"/>
  <c r="E26" i="25"/>
  <c r="E27" i="25"/>
  <c r="E28" i="25"/>
  <c r="E29" i="25"/>
  <c r="E30" i="25"/>
  <c r="E31" i="25"/>
  <c r="E32" i="25"/>
  <c r="E33" i="25"/>
  <c r="E34" i="25"/>
  <c r="E25" i="25"/>
  <c r="D26" i="25"/>
  <c r="D27" i="25"/>
  <c r="D28" i="25"/>
  <c r="D29" i="25"/>
  <c r="D30" i="25"/>
  <c r="D31" i="25"/>
  <c r="D32" i="25"/>
  <c r="D33" i="25"/>
  <c r="D34" i="25"/>
  <c r="D25" i="25"/>
  <c r="D40" i="24"/>
  <c r="D39" i="24"/>
  <c r="B26" i="25"/>
  <c r="B27" i="25"/>
  <c r="B28" i="25"/>
  <c r="B29" i="25"/>
  <c r="B30" i="25"/>
  <c r="B31" i="25"/>
  <c r="B32" i="25"/>
  <c r="B33" i="25"/>
  <c r="B34" i="25"/>
  <c r="B25" i="25"/>
  <c r="E42" i="23"/>
  <c r="F37" i="23"/>
  <c r="G37" i="23"/>
  <c r="H37" i="23"/>
  <c r="I37" i="23"/>
  <c r="J37" i="23"/>
  <c r="E37" i="23"/>
  <c r="F36" i="23"/>
  <c r="G36" i="23"/>
  <c r="H36" i="23"/>
  <c r="I36" i="23"/>
  <c r="J36" i="23"/>
  <c r="E36" i="23"/>
  <c r="E29" i="23"/>
  <c r="F29" i="23"/>
  <c r="G29" i="23"/>
  <c r="H29" i="23"/>
  <c r="I29" i="23"/>
  <c r="J29" i="23"/>
  <c r="E30" i="23"/>
  <c r="F30" i="23"/>
  <c r="G30" i="23"/>
  <c r="H30" i="23"/>
  <c r="I30" i="23"/>
  <c r="J30" i="23"/>
  <c r="E31" i="23"/>
  <c r="F31" i="23"/>
  <c r="G31" i="23"/>
  <c r="H31" i="23"/>
  <c r="I31" i="23"/>
  <c r="J31" i="23"/>
  <c r="E32" i="23"/>
  <c r="F32" i="23"/>
  <c r="G32" i="23"/>
  <c r="H32" i="23"/>
  <c r="I32" i="23"/>
  <c r="J32" i="23"/>
  <c r="E33" i="23"/>
  <c r="F33" i="23"/>
  <c r="G33" i="23"/>
  <c r="H33" i="23"/>
  <c r="I33" i="23"/>
  <c r="J33" i="23"/>
  <c r="E34" i="23"/>
  <c r="F34" i="23"/>
  <c r="G34" i="23"/>
  <c r="H34" i="23"/>
  <c r="I34" i="23"/>
  <c r="J34" i="23"/>
  <c r="E35" i="23"/>
  <c r="F35" i="23"/>
  <c r="G35" i="23"/>
  <c r="H35" i="23"/>
  <c r="I35" i="23"/>
  <c r="J35" i="23"/>
  <c r="F28" i="23"/>
  <c r="G28" i="23"/>
  <c r="H28" i="23"/>
  <c r="I28" i="23"/>
  <c r="J28" i="23"/>
  <c r="E28" i="23"/>
  <c r="E21" i="23"/>
  <c r="F21" i="23"/>
  <c r="C24" i="27" s="1"/>
  <c r="G21" i="23"/>
  <c r="D24" i="27" s="1"/>
  <c r="H21" i="23"/>
  <c r="E24" i="27" s="1"/>
  <c r="I21" i="23"/>
  <c r="F24" i="27" s="1"/>
  <c r="J21" i="23"/>
  <c r="G24" i="27" s="1"/>
  <c r="E22" i="23"/>
  <c r="F22" i="23"/>
  <c r="C25" i="27" s="1"/>
  <c r="G22" i="23"/>
  <c r="D25" i="27" s="1"/>
  <c r="H22" i="23"/>
  <c r="I22" i="23"/>
  <c r="J22" i="23"/>
  <c r="F20" i="23"/>
  <c r="C23" i="27" s="1"/>
  <c r="C36" i="27" s="1"/>
  <c r="G20" i="23"/>
  <c r="D23" i="27" s="1"/>
  <c r="D36" i="27" s="1"/>
  <c r="H20" i="23"/>
  <c r="E23" i="27" s="1"/>
  <c r="I20" i="23"/>
  <c r="F23" i="27" s="1"/>
  <c r="J20" i="23"/>
  <c r="G23" i="27" s="1"/>
  <c r="E20" i="23"/>
  <c r="E23" i="23" s="1"/>
  <c r="E13" i="23"/>
  <c r="E17" i="23" s="1"/>
  <c r="E25" i="23" s="1"/>
  <c r="F13" i="23"/>
  <c r="C16" i="27" s="1"/>
  <c r="G13" i="23"/>
  <c r="D16" i="27" s="1"/>
  <c r="H13" i="23"/>
  <c r="E16" i="27" s="1"/>
  <c r="I13" i="23"/>
  <c r="F16" i="27" s="1"/>
  <c r="J13" i="23"/>
  <c r="E14" i="23"/>
  <c r="F14" i="23"/>
  <c r="G14" i="23"/>
  <c r="H14" i="23"/>
  <c r="I14" i="23"/>
  <c r="J14" i="23"/>
  <c r="E15" i="23"/>
  <c r="F15" i="23"/>
  <c r="G15" i="23"/>
  <c r="D18" i="27" s="1"/>
  <c r="H15" i="23"/>
  <c r="E18" i="27" s="1"/>
  <c r="I15" i="23"/>
  <c r="F18" i="27" s="1"/>
  <c r="J15" i="23"/>
  <c r="G18" i="27" s="1"/>
  <c r="E16" i="23"/>
  <c r="F16" i="23"/>
  <c r="C19" i="27" s="1"/>
  <c r="G16" i="23"/>
  <c r="D19" i="27" s="1"/>
  <c r="H16" i="23"/>
  <c r="I16" i="23"/>
  <c r="J16" i="23"/>
  <c r="F12" i="23"/>
  <c r="G12" i="23"/>
  <c r="H12" i="23"/>
  <c r="I12" i="23"/>
  <c r="J12" i="23"/>
  <c r="E12" i="23"/>
  <c r="D50" i="22"/>
  <c r="E50" i="22"/>
  <c r="F50" i="22"/>
  <c r="G50" i="22"/>
  <c r="H50" i="22"/>
  <c r="I50" i="22"/>
  <c r="J50" i="22"/>
  <c r="K50" i="22"/>
  <c r="L50" i="22"/>
  <c r="M50" i="22"/>
  <c r="N50" i="22"/>
  <c r="C50" i="22"/>
  <c r="C39" i="22"/>
  <c r="E49" i="23"/>
  <c r="G12" i="37"/>
  <c r="G14" i="37" s="1"/>
  <c r="K25" i="16" s="1"/>
  <c r="K27" i="16" s="1"/>
  <c r="K33" i="16"/>
  <c r="E31" i="16"/>
  <c r="J20" i="16"/>
  <c r="J19" i="16"/>
  <c r="K20" i="16"/>
  <c r="K19" i="16"/>
  <c r="K17" i="16"/>
  <c r="K16" i="16"/>
  <c r="K15" i="16"/>
  <c r="K14" i="16"/>
  <c r="K13" i="16"/>
  <c r="J17" i="16"/>
  <c r="J16" i="16"/>
  <c r="J15" i="16"/>
  <c r="J14" i="16"/>
  <c r="J13" i="16"/>
  <c r="K12" i="36"/>
  <c r="N12" i="36"/>
  <c r="B4" i="36"/>
  <c r="B10" i="36" s="1"/>
  <c r="N12" i="35"/>
  <c r="B4" i="35"/>
  <c r="B10" i="35" s="1"/>
  <c r="N12" i="34"/>
  <c r="B4" i="34"/>
  <c r="B10" i="34" s="1"/>
  <c r="B4" i="33"/>
  <c r="B10" i="33" s="1"/>
  <c r="K18" i="33"/>
  <c r="K12" i="33"/>
  <c r="N12" i="33"/>
  <c r="H18" i="27" l="1"/>
  <c r="H16" i="27"/>
  <c r="C35" i="27"/>
  <c r="H19" i="27"/>
  <c r="J16" i="27"/>
  <c r="L18" i="27"/>
  <c r="J23" i="23"/>
  <c r="J17" i="23"/>
  <c r="J25" i="23" s="1"/>
  <c r="I17" i="27"/>
  <c r="G4451" i="40"/>
  <c r="G3654" i="40"/>
  <c r="G4105" i="40"/>
  <c r="G2138" i="40"/>
  <c r="G4101" i="40"/>
  <c r="G3641" i="40"/>
  <c r="G3033" i="40"/>
  <c r="G973" i="40"/>
  <c r="G4100" i="40"/>
  <c r="G3640" i="40"/>
  <c r="G3026" i="40"/>
  <c r="G969" i="40"/>
  <c r="G4094" i="40"/>
  <c r="G3638" i="40"/>
  <c r="G2628" i="40"/>
  <c r="G900" i="40"/>
  <c r="G4389" i="40"/>
  <c r="G4014" i="40"/>
  <c r="G3530" i="40"/>
  <c r="G2623" i="40"/>
  <c r="G277" i="40"/>
  <c r="G4378" i="40"/>
  <c r="G3976" i="40"/>
  <c r="G3514" i="40"/>
  <c r="G2620" i="40"/>
  <c r="G232" i="40"/>
  <c r="G4377" i="40"/>
  <c r="G3974" i="40"/>
  <c r="G3513" i="40"/>
  <c r="G2617" i="40"/>
  <c r="G217" i="40"/>
  <c r="G4372" i="40"/>
  <c r="G3972" i="40"/>
  <c r="G3375" i="40"/>
  <c r="G2430" i="40"/>
  <c r="G210" i="40"/>
  <c r="G4371" i="40"/>
  <c r="G3971" i="40"/>
  <c r="G3358" i="40"/>
  <c r="G2423" i="40"/>
  <c r="G129" i="40"/>
  <c r="G4316" i="40"/>
  <c r="G3892" i="40"/>
  <c r="G3357" i="40"/>
  <c r="G2420" i="40"/>
  <c r="G96" i="40"/>
  <c r="G4309" i="40"/>
  <c r="G3891" i="40"/>
  <c r="G3231" i="40"/>
  <c r="G1710" i="40"/>
  <c r="G4300" i="40"/>
  <c r="G3785" i="40"/>
  <c r="G3230" i="40"/>
  <c r="G2128" i="40"/>
  <c r="G4299" i="40"/>
  <c r="G3758" i="40"/>
  <c r="G3108" i="40"/>
  <c r="G2075" i="40"/>
  <c r="G4298" i="40"/>
  <c r="G3739" i="40"/>
  <c r="G3107" i="40"/>
  <c r="G2074" i="40"/>
  <c r="G4196" i="40"/>
  <c r="G3738" i="40"/>
  <c r="G3060" i="40"/>
  <c r="G2046" i="40"/>
  <c r="G4195" i="40"/>
  <c r="G3889" i="40"/>
  <c r="G3475" i="40"/>
  <c r="G2886" i="40"/>
  <c r="G1762" i="40"/>
  <c r="G4194" i="40"/>
  <c r="G3888" i="40"/>
  <c r="G3425" i="40"/>
  <c r="G2686" i="40"/>
  <c r="G1761" i="40"/>
  <c r="G4193" i="40"/>
  <c r="G3887" i="40"/>
  <c r="G3385" i="40"/>
  <c r="G2685" i="40"/>
  <c r="G1712" i="40"/>
  <c r="G4176" i="40"/>
  <c r="G3787" i="40"/>
  <c r="G3380" i="40"/>
  <c r="G2684" i="40"/>
  <c r="G41" i="40"/>
  <c r="G3333" i="40"/>
  <c r="G3949" i="40"/>
  <c r="G4357" i="40"/>
  <c r="G837" i="40"/>
  <c r="G1606" i="40"/>
  <c r="G1948" i="40"/>
  <c r="G2257" i="40"/>
  <c r="G2560" i="40"/>
  <c r="G2769" i="40"/>
  <c r="G2992" i="40"/>
  <c r="G3165" i="40"/>
  <c r="G3341" i="40"/>
  <c r="G3469" i="40"/>
  <c r="G3613" i="40"/>
  <c r="G3720" i="40"/>
  <c r="G3846" i="40"/>
  <c r="G3953" i="40"/>
  <c r="G4160" i="40"/>
  <c r="G4255" i="40"/>
  <c r="G4369" i="40"/>
  <c r="G11" i="40"/>
  <c r="G52" i="40"/>
  <c r="G795" i="40"/>
  <c r="G1447" i="40"/>
  <c r="G1947" i="40"/>
  <c r="G2245" i="40"/>
  <c r="G2551" i="40"/>
  <c r="G2768" i="40"/>
  <c r="G2979" i="40"/>
  <c r="G3164" i="40"/>
  <c r="G3468" i="40"/>
  <c r="G3601" i="40"/>
  <c r="G3718" i="40"/>
  <c r="G3828" i="40"/>
  <c r="G4038" i="40"/>
  <c r="G4159" i="40"/>
  <c r="G4253" i="40"/>
  <c r="G44" i="40"/>
  <c r="G4041" i="40"/>
  <c r="G894" i="40"/>
  <c r="G1638" i="40"/>
  <c r="G1970" i="40"/>
  <c r="G2357" i="40"/>
  <c r="G2561" i="40"/>
  <c r="G2777" i="40"/>
  <c r="G3022" i="40"/>
  <c r="G3166" i="40"/>
  <c r="G3353" i="40"/>
  <c r="G3470" i="40"/>
  <c r="G3619" i="40"/>
  <c r="G3726" i="40"/>
  <c r="G3851" i="40"/>
  <c r="G3954" i="40"/>
  <c r="G4079" i="40"/>
  <c r="G4175" i="40"/>
  <c r="G4256" i="40"/>
  <c r="G4370" i="40"/>
  <c r="G72" i="40"/>
  <c r="G1652" i="40"/>
  <c r="G2028" i="40"/>
  <c r="G2361" i="40"/>
  <c r="G2563" i="40"/>
  <c r="G2859" i="40"/>
  <c r="G3023" i="40"/>
  <c r="G3180" i="40"/>
  <c r="G3354" i="40"/>
  <c r="G3471" i="40"/>
  <c r="G4297" i="40"/>
  <c r="G4083" i="40"/>
  <c r="G3886" i="40"/>
  <c r="G3637" i="40"/>
  <c r="G3355" i="40"/>
  <c r="G2885" i="40"/>
  <c r="G2419" i="40"/>
  <c r="G1670" i="40"/>
  <c r="G93" i="40"/>
  <c r="G1653" i="40"/>
  <c r="G1344" i="40"/>
  <c r="G4416" i="40"/>
  <c r="G1283" i="40"/>
  <c r="G4415" i="40"/>
  <c r="G4217" i="40"/>
  <c r="G4016" i="40"/>
  <c r="G3789" i="40"/>
  <c r="G3536" i="40"/>
  <c r="G3244" i="40"/>
  <c r="G2863" i="40"/>
  <c r="G2209" i="40"/>
  <c r="G1191" i="40"/>
  <c r="G4292" i="40"/>
  <c r="G4082" i="40"/>
  <c r="G3854" i="40"/>
  <c r="G3621" i="40"/>
  <c r="G3262" i="40"/>
  <c r="G2884" i="40"/>
  <c r="G2399" i="40"/>
  <c r="G4291" i="40"/>
  <c r="G4080" i="40"/>
  <c r="G3853" i="40"/>
  <c r="G3620" i="40"/>
  <c r="G3257" i="40"/>
  <c r="G2865" i="40"/>
  <c r="G2366" i="40"/>
  <c r="G4237" i="40"/>
  <c r="G4021" i="40"/>
  <c r="G3790" i="40"/>
  <c r="G3537" i="40"/>
  <c r="G3245" i="40"/>
  <c r="G2864" i="40"/>
  <c r="G2365" i="40"/>
  <c r="G4393" i="40"/>
  <c r="G4213" i="40"/>
  <c r="G4015" i="40"/>
  <c r="G3788" i="40"/>
  <c r="G3535" i="40"/>
  <c r="G3243" i="40"/>
  <c r="G2862" i="40"/>
  <c r="G2139" i="40"/>
  <c r="G1189" i="40"/>
  <c r="G504" i="40"/>
  <c r="G4431" i="40"/>
  <c r="G4351" i="40"/>
  <c r="G4241" i="40"/>
  <c r="G4157" i="40"/>
  <c r="G4033" i="40"/>
  <c r="G3938" i="40"/>
  <c r="G3809" i="40"/>
  <c r="G3701" i="40"/>
  <c r="G3571" i="40"/>
  <c r="G3429" i="40"/>
  <c r="G3289" i="40"/>
  <c r="G3159" i="40"/>
  <c r="G2977" i="40"/>
  <c r="G2740" i="40"/>
  <c r="G2526" i="40"/>
  <c r="G2240" i="40"/>
  <c r="G1929" i="40"/>
  <c r="G1440" i="40"/>
  <c r="G654" i="40"/>
  <c r="G4429" i="40"/>
  <c r="G4320" i="40"/>
  <c r="G4240" i="40"/>
  <c r="G4155" i="40"/>
  <c r="G4032" i="40"/>
  <c r="G3937" i="40"/>
  <c r="G3808" i="40"/>
  <c r="G3700" i="40"/>
  <c r="G3551" i="40"/>
  <c r="G3428" i="40"/>
  <c r="G3288" i="40"/>
  <c r="G3158" i="40"/>
  <c r="G2915" i="40"/>
  <c r="G2739" i="40"/>
  <c r="G2525" i="40"/>
  <c r="G2222" i="40"/>
  <c r="G1924" i="40"/>
  <c r="G1424" i="40"/>
  <c r="G649" i="40"/>
  <c r="G4450" i="40"/>
  <c r="G4356" i="40"/>
  <c r="G4252" i="40"/>
  <c r="G4158" i="40"/>
  <c r="G4034" i="40"/>
  <c r="G3947" i="40"/>
  <c r="G3827" i="40"/>
  <c r="G3717" i="40"/>
  <c r="G3573" i="40"/>
  <c r="G3430" i="40"/>
  <c r="G3316" i="40"/>
  <c r="G3160" i="40"/>
  <c r="G2978" i="40"/>
  <c r="G2743" i="40"/>
  <c r="G2540" i="40"/>
  <c r="G2244" i="40"/>
  <c r="G1937" i="40"/>
  <c r="G1441" i="40"/>
  <c r="G752" i="40"/>
  <c r="G4418" i="40"/>
  <c r="G4318" i="40"/>
  <c r="G4239" i="40"/>
  <c r="G4123" i="40"/>
  <c r="G4031" i="40"/>
  <c r="G3928" i="40"/>
  <c r="G3804" i="40"/>
  <c r="G3699" i="40"/>
  <c r="G3550" i="40"/>
  <c r="G3427" i="40"/>
  <c r="G3264" i="40"/>
  <c r="G3129" i="40"/>
  <c r="G2909" i="40"/>
  <c r="G2734" i="40"/>
  <c r="G2435" i="40"/>
  <c r="G2221" i="40"/>
  <c r="G1922" i="40"/>
  <c r="G1385" i="40"/>
  <c r="G646" i="40"/>
  <c r="G4417" i="40"/>
  <c r="G4317" i="40"/>
  <c r="G4238" i="40"/>
  <c r="G4122" i="40"/>
  <c r="G4022" i="40"/>
  <c r="G3894" i="40"/>
  <c r="G3803" i="40"/>
  <c r="G3698" i="40"/>
  <c r="G3549" i="40"/>
  <c r="G3426" i="40"/>
  <c r="G3263" i="40"/>
  <c r="G3109" i="40"/>
  <c r="G2897" i="40"/>
  <c r="G2720" i="40"/>
  <c r="G2434" i="40"/>
  <c r="G2220" i="40"/>
  <c r="G1766" i="40"/>
  <c r="G1355" i="40"/>
  <c r="G645" i="40"/>
  <c r="G628" i="40"/>
  <c r="G4413" i="40"/>
  <c r="G4339" i="40"/>
  <c r="G4275" i="40"/>
  <c r="G4211" i="40"/>
  <c r="G4142" i="40"/>
  <c r="G4076" i="40"/>
  <c r="G3995" i="40"/>
  <c r="G3915" i="40"/>
  <c r="G3844" i="40"/>
  <c r="G3766" i="40"/>
  <c r="G3685" i="40"/>
  <c r="G3581" i="40"/>
  <c r="G3494" i="40"/>
  <c r="G3422" i="40"/>
  <c r="G3314" i="40"/>
  <c r="G3191" i="40"/>
  <c r="G3086" i="40"/>
  <c r="G2969" i="40"/>
  <c r="G2801" i="40"/>
  <c r="G2649" i="40"/>
  <c r="G2503" i="40"/>
  <c r="G2317" i="40"/>
  <c r="G2123" i="40"/>
  <c r="G1843" i="40"/>
  <c r="G1505" i="40"/>
  <c r="G4411" i="40"/>
  <c r="G4338" i="40"/>
  <c r="G4274" i="40"/>
  <c r="G4203" i="40"/>
  <c r="G4137" i="40"/>
  <c r="G4075" i="40"/>
  <c r="G3990" i="40"/>
  <c r="G3908" i="40"/>
  <c r="G3843" i="40"/>
  <c r="G3765" i="40"/>
  <c r="G3684" i="40"/>
  <c r="G3580" i="40"/>
  <c r="G3493" i="40"/>
  <c r="G3409" i="40"/>
  <c r="G3313" i="40"/>
  <c r="G3184" i="40"/>
  <c r="G3084" i="40"/>
  <c r="G2967" i="40"/>
  <c r="G2799" i="40"/>
  <c r="G2645" i="40"/>
  <c r="G2502" i="40"/>
  <c r="G2291" i="40"/>
  <c r="G2116" i="40"/>
  <c r="G1839" i="40"/>
  <c r="G1470" i="40"/>
  <c r="G1112" i="40"/>
  <c r="G505" i="40"/>
  <c r="G4414" i="40"/>
  <c r="G4350" i="40"/>
  <c r="G4282" i="40"/>
  <c r="G4212" i="40"/>
  <c r="G4154" i="40"/>
  <c r="G4077" i="40"/>
  <c r="G3996" i="40"/>
  <c r="G3926" i="40"/>
  <c r="G3845" i="40"/>
  <c r="G3768" i="40"/>
  <c r="G3697" i="40"/>
  <c r="G3589" i="40"/>
  <c r="G3497" i="40"/>
  <c r="G3423" i="40"/>
  <c r="G3315" i="40"/>
  <c r="G3218" i="40"/>
  <c r="G3087" i="40"/>
  <c r="G2973" i="40"/>
  <c r="G2828" i="40"/>
  <c r="G2651" i="40"/>
  <c r="G2524" i="40"/>
  <c r="G2356" i="40"/>
  <c r="G2124" i="40"/>
  <c r="G1868" i="40"/>
  <c r="G1604" i="40"/>
  <c r="G1123" i="40"/>
  <c r="G556" i="40"/>
  <c r="G4410" i="40"/>
  <c r="G4336" i="40"/>
  <c r="G4259" i="40"/>
  <c r="G4202" i="40"/>
  <c r="G4133" i="40"/>
  <c r="G4063" i="40"/>
  <c r="G3978" i="40"/>
  <c r="G3907" i="40"/>
  <c r="G3842" i="40"/>
  <c r="G3761" i="40"/>
  <c r="G3657" i="40"/>
  <c r="G3579" i="40"/>
  <c r="G3492" i="40"/>
  <c r="G3408" i="40"/>
  <c r="G3312" i="40"/>
  <c r="G3183" i="40"/>
  <c r="G3081" i="40"/>
  <c r="G2966" i="40"/>
  <c r="G2797" i="40"/>
  <c r="G2630" i="40"/>
  <c r="G2499" i="40"/>
  <c r="G2290" i="40"/>
  <c r="G2094" i="40"/>
  <c r="G1830" i="40"/>
  <c r="G1463" i="40"/>
  <c r="G1087" i="40"/>
  <c r="G359" i="40"/>
  <c r="G658" i="40"/>
  <c r="G1016" i="40"/>
  <c r="G1285" i="40"/>
  <c r="G1518" i="40"/>
  <c r="G1716" i="40"/>
  <c r="G1874" i="40"/>
  <c r="G2029" i="40"/>
  <c r="G2162" i="40"/>
  <c r="G2279" i="40"/>
  <c r="G2367" i="40"/>
  <c r="G2488" i="40"/>
  <c r="G2566" i="40"/>
  <c r="G2660" i="40"/>
  <c r="G2745" i="40"/>
  <c r="G2829" i="40"/>
  <c r="G2919" i="40"/>
  <c r="G2993" i="40"/>
  <c r="G3062" i="40"/>
  <c r="G3131" i="40"/>
  <c r="G3206" i="40"/>
  <c r="G3265" i="40"/>
  <c r="G3334" i="40"/>
  <c r="G3386" i="40"/>
  <c r="G3449" i="40"/>
  <c r="G3505" i="40"/>
  <c r="G3552" i="40"/>
  <c r="G3615" i="40"/>
  <c r="G3659" i="40"/>
  <c r="G3721" i="40"/>
  <c r="G3769" i="40"/>
  <c r="G3822" i="40"/>
  <c r="G3868" i="40"/>
  <c r="G3910" i="40"/>
  <c r="G3955" i="40"/>
  <c r="G3997" i="40"/>
  <c r="G4051" i="40"/>
  <c r="G4095" i="40"/>
  <c r="G4138" i="40"/>
  <c r="G4177" i="40"/>
  <c r="G4220" i="40"/>
  <c r="G4260" i="40"/>
  <c r="G4313" i="40"/>
  <c r="G4352" i="40"/>
  <c r="G4395" i="40"/>
  <c r="G4435" i="40"/>
  <c r="G364" i="40"/>
  <c r="G660" i="40"/>
  <c r="G1074" i="40"/>
  <c r="G1286" i="40"/>
  <c r="G1530" i="40"/>
  <c r="G1717" i="40"/>
  <c r="G1876" i="40"/>
  <c r="G2032" i="40"/>
  <c r="G2164" i="40"/>
  <c r="G2284" i="40"/>
  <c r="G2387" i="40"/>
  <c r="G2493" i="40"/>
  <c r="G2567" i="40"/>
  <c r="G2676" i="40"/>
  <c r="G2748" i="40"/>
  <c r="G2838" i="40"/>
  <c r="G2921" i="40"/>
  <c r="G2998" i="40"/>
  <c r="G3075" i="40"/>
  <c r="G3132" i="40"/>
  <c r="G3208" i="40"/>
  <c r="G3266" i="40"/>
  <c r="G3336" i="40"/>
  <c r="G3387" i="40"/>
  <c r="G3450" i="40"/>
  <c r="G3509" i="40"/>
  <c r="G3561" i="40"/>
  <c r="G3616" i="40"/>
  <c r="G3663" i="40"/>
  <c r="G3723" i="40"/>
  <c r="G3770" i="40"/>
  <c r="G3823" i="40"/>
  <c r="G3869" i="40"/>
  <c r="G3912" i="40"/>
  <c r="G3956" i="40"/>
  <c r="G3999" i="40"/>
  <c r="G4056" i="40"/>
  <c r="G4097" i="40"/>
  <c r="G4139" i="40"/>
  <c r="G4178" i="40"/>
  <c r="G4222" i="40"/>
  <c r="G4271" i="40"/>
  <c r="G4314" i="40"/>
  <c r="G4353" i="40"/>
  <c r="G4396" i="40"/>
  <c r="G4436" i="40"/>
  <c r="G387" i="40"/>
  <c r="G735" i="40"/>
  <c r="G1077" i="40"/>
  <c r="G1300" i="40"/>
  <c r="G1575" i="40"/>
  <c r="G1719" i="40"/>
  <c r="G1885" i="40"/>
  <c r="G2036" i="40"/>
  <c r="G2165" i="40"/>
  <c r="G2287" i="40"/>
  <c r="G2389" i="40"/>
  <c r="G2495" i="40"/>
  <c r="G2585" i="40"/>
  <c r="G2680" i="40"/>
  <c r="G2749" i="40"/>
  <c r="G2855" i="40"/>
  <c r="G2923" i="40"/>
  <c r="G3006" i="40"/>
  <c r="G3079" i="40"/>
  <c r="G3133" i="40"/>
  <c r="G3211" i="40"/>
  <c r="G3267" i="40"/>
  <c r="G3337" i="40"/>
  <c r="G3396" i="40"/>
  <c r="G3451" i="40"/>
  <c r="G3510" i="40"/>
  <c r="G3569" i="40"/>
  <c r="G3617" i="40"/>
  <c r="G3676" i="40"/>
  <c r="G3724" i="40"/>
  <c r="G3778" i="40"/>
  <c r="G3825" i="40"/>
  <c r="G3870" i="40"/>
  <c r="G3913" i="40"/>
  <c r="G3957" i="40"/>
  <c r="G4011" i="40"/>
  <c r="G4057" i="40"/>
  <c r="G4098" i="40"/>
  <c r="G4140" i="40"/>
  <c r="G4180" i="40"/>
  <c r="G4233" i="40"/>
  <c r="G4273" i="40"/>
  <c r="G4315" i="40"/>
  <c r="G4354" i="40"/>
  <c r="G4398" i="40"/>
  <c r="G4437" i="40"/>
  <c r="G749" i="40"/>
  <c r="G1078" i="40"/>
  <c r="G1343" i="40"/>
  <c r="G1583" i="40"/>
  <c r="G1724" i="40"/>
  <c r="G1921" i="40"/>
  <c r="G2038" i="40"/>
  <c r="G2178" i="40"/>
  <c r="G2288" i="40"/>
  <c r="G2392" i="40"/>
  <c r="G2498" i="40"/>
  <c r="G2590" i="40"/>
  <c r="G2681" i="40"/>
  <c r="G2766" i="40"/>
  <c r="G2857" i="40"/>
  <c r="G2924" i="40"/>
  <c r="G3007" i="40"/>
  <c r="G3080" i="40"/>
  <c r="G3153" i="40"/>
  <c r="G3212" i="40"/>
  <c r="G3268" i="40"/>
  <c r="G3339" i="40"/>
  <c r="G3397" i="40"/>
  <c r="G3453" i="40"/>
  <c r="G3512" i="40"/>
  <c r="G3570" i="40"/>
  <c r="G3618" i="40"/>
  <c r="G3680" i="40"/>
  <c r="G3725" i="40"/>
  <c r="G3784" i="40"/>
  <c r="G3826" i="40"/>
  <c r="G3872" i="40"/>
  <c r="G3914" i="40"/>
  <c r="G3958" i="40"/>
  <c r="G4013" i="40"/>
  <c r="G4058" i="40"/>
  <c r="G4099" i="40"/>
  <c r="G4141" i="40"/>
  <c r="G4181" i="40"/>
  <c r="G389" i="40"/>
  <c r="G864" i="40"/>
  <c r="G1213" i="40"/>
  <c r="G1515" i="40"/>
  <c r="G1783" i="40"/>
  <c r="G1977" i="40"/>
  <c r="G2140" i="40"/>
  <c r="G2318" i="40"/>
  <c r="G2436" i="40"/>
  <c r="G2565" i="40"/>
  <c r="G2687" i="40"/>
  <c r="G2805" i="40"/>
  <c r="G2916" i="40"/>
  <c r="G3027" i="40"/>
  <c r="G3110" i="40"/>
  <c r="G3205" i="40"/>
  <c r="G3295" i="40"/>
  <c r="G3376" i="40"/>
  <c r="G3443" i="40"/>
  <c r="G3531" i="40"/>
  <c r="G3590" i="40"/>
  <c r="G3658" i="40"/>
  <c r="G3740" i="40"/>
  <c r="G3805" i="40"/>
  <c r="G3864" i="40"/>
  <c r="G3930" i="40"/>
  <c r="G3992" i="40"/>
  <c r="G4042" i="40"/>
  <c r="G4113" i="40"/>
  <c r="G4162" i="40"/>
  <c r="G4219" i="40"/>
  <c r="G4276" i="40"/>
  <c r="G4333" i="40"/>
  <c r="G4379" i="40"/>
  <c r="G4432" i="40"/>
  <c r="G396" i="40"/>
  <c r="G393" i="40"/>
  <c r="G872" i="40"/>
  <c r="G1265" i="40"/>
  <c r="G1584" i="40"/>
  <c r="G1808" i="40"/>
  <c r="G1979" i="40"/>
  <c r="G2204" i="40"/>
  <c r="G2319" i="40"/>
  <c r="G2453" i="40"/>
  <c r="G2591" i="40"/>
  <c r="G2705" i="40"/>
  <c r="G2806" i="40"/>
  <c r="G2940" i="40"/>
  <c r="G3029" i="40"/>
  <c r="G3112" i="40"/>
  <c r="G3216" i="40"/>
  <c r="G3306" i="40"/>
  <c r="G3377" i="40"/>
  <c r="G3466" i="40"/>
  <c r="G3532" i="40"/>
  <c r="G3599" i="40"/>
  <c r="G3681" i="40"/>
  <c r="G3748" i="40"/>
  <c r="G3806" i="40"/>
  <c r="G3873" i="40"/>
  <c r="G3931" i="40"/>
  <c r="G3993" i="40"/>
  <c r="G4060" i="40"/>
  <c r="G4115" i="40"/>
  <c r="G4173" i="40"/>
  <c r="G4234" i="40"/>
  <c r="G4277" i="40"/>
  <c r="G4334" i="40"/>
  <c r="G4380" i="40"/>
  <c r="G4434" i="40"/>
  <c r="G881" i="40"/>
  <c r="G1278" i="40"/>
  <c r="G1594" i="40"/>
  <c r="G1823" i="40"/>
  <c r="G1995" i="40"/>
  <c r="G2205" i="40"/>
  <c r="G2332" i="40"/>
  <c r="G2457" i="40"/>
  <c r="G2598" i="40"/>
  <c r="G2706" i="40"/>
  <c r="G2807" i="40"/>
  <c r="G2942" i="40"/>
  <c r="G3030" i="40"/>
  <c r="G3127" i="40"/>
  <c r="G3217" i="40"/>
  <c r="G3307" i="40"/>
  <c r="G3378" i="40"/>
  <c r="G3467" i="40"/>
  <c r="G3533" i="40"/>
  <c r="G3600" i="40"/>
  <c r="G3682" i="40"/>
  <c r="G3749" i="40"/>
  <c r="G3807" i="40"/>
  <c r="G3874" i="40"/>
  <c r="G3936" i="40"/>
  <c r="G3994" i="40"/>
  <c r="G4061" i="40"/>
  <c r="G4116" i="40"/>
  <c r="G4174" i="40"/>
  <c r="G4235" i="40"/>
  <c r="G4281" i="40"/>
  <c r="G4335" i="40"/>
  <c r="G4388" i="40"/>
  <c r="G4449" i="40"/>
  <c r="G398" i="40"/>
  <c r="G892" i="40"/>
  <c r="G1279" i="40"/>
  <c r="G1603" i="40"/>
  <c r="G1824" i="40"/>
  <c r="G2026" i="40"/>
  <c r="G2206" i="40"/>
  <c r="G2348" i="40"/>
  <c r="G2461" i="40"/>
  <c r="G2616" i="40"/>
  <c r="G2708" i="40"/>
  <c r="G2822" i="40"/>
  <c r="G2943" i="40"/>
  <c r="G3032" i="40"/>
  <c r="G3128" i="40"/>
  <c r="G1119" i="40"/>
  <c r="G252" i="40"/>
  <c r="G4399" i="40"/>
  <c r="G4331" i="40"/>
  <c r="G4258" i="40"/>
  <c r="G4201" i="40"/>
  <c r="G4124" i="40"/>
  <c r="G4062" i="40"/>
  <c r="G3977" i="40"/>
  <c r="G3906" i="40"/>
  <c r="G3834" i="40"/>
  <c r="G3759" i="40"/>
  <c r="G3656" i="40"/>
  <c r="G3578" i="40"/>
  <c r="G3488" i="40"/>
  <c r="G3398" i="40"/>
  <c r="G3294" i="40"/>
  <c r="G3181" i="40"/>
  <c r="G3061" i="40"/>
  <c r="G2949" i="40"/>
  <c r="G2796" i="40"/>
  <c r="G2629" i="40"/>
  <c r="G2470" i="40"/>
  <c r="G2277" i="40"/>
  <c r="G2076" i="40"/>
  <c r="G1826" i="40"/>
  <c r="G1459" i="40"/>
  <c r="G978" i="40"/>
  <c r="G500" i="40"/>
  <c r="G4448" i="40"/>
  <c r="G4412" i="40"/>
  <c r="G4373" i="40"/>
  <c r="G4337" i="40"/>
  <c r="G4301" i="40"/>
  <c r="G4272" i="40"/>
  <c r="G4236" i="40"/>
  <c r="G4197" i="40"/>
  <c r="G4161" i="40"/>
  <c r="G4132" i="40"/>
  <c r="G4096" i="40"/>
  <c r="G4059" i="40"/>
  <c r="G4017" i="40"/>
  <c r="G3979" i="40"/>
  <c r="G3948" i="40"/>
  <c r="G3909" i="40"/>
  <c r="G3871" i="40"/>
  <c r="G3829" i="40"/>
  <c r="G3802" i="40"/>
  <c r="G3760" i="40"/>
  <c r="G3722" i="40"/>
  <c r="G3683" i="40"/>
  <c r="G3642" i="40"/>
  <c r="G3614" i="40"/>
  <c r="G3572" i="40"/>
  <c r="G3534" i="40"/>
  <c r="G3496" i="40"/>
  <c r="G3465" i="40"/>
  <c r="G3424" i="40"/>
  <c r="G3379" i="40"/>
  <c r="G3338" i="40"/>
  <c r="G3296" i="40"/>
  <c r="G3260" i="40"/>
  <c r="G3209" i="40"/>
  <c r="G3161" i="40"/>
  <c r="G3111" i="40"/>
  <c r="G3074" i="40"/>
  <c r="G3025" i="40"/>
  <c r="G2972" i="40"/>
  <c r="G2918" i="40"/>
  <c r="G2860" i="40"/>
  <c r="G2800" i="40"/>
  <c r="G2742" i="40"/>
  <c r="G2683" i="40"/>
  <c r="G2621" i="40"/>
  <c r="G2562" i="40"/>
  <c r="G2497" i="40"/>
  <c r="G2424" i="40"/>
  <c r="G2359" i="40"/>
  <c r="G2285" i="40"/>
  <c r="G2207" i="40"/>
  <c r="G2126" i="40"/>
  <c r="G2030" i="40"/>
  <c r="G1925" i="40"/>
  <c r="G1825" i="40"/>
  <c r="G1714" i="40"/>
  <c r="G1586" i="40"/>
  <c r="G1446" i="40"/>
  <c r="G1281" i="40"/>
  <c r="G1085" i="40"/>
  <c r="G880" i="40"/>
  <c r="G647" i="40"/>
  <c r="G388" i="40"/>
  <c r="G69" i="40"/>
  <c r="G4433" i="40"/>
  <c r="G4397" i="40"/>
  <c r="G4361" i="40"/>
  <c r="G4332" i="40"/>
  <c r="G4293" i="40"/>
  <c r="G4257" i="40"/>
  <c r="G4221" i="40"/>
  <c r="G4192" i="40"/>
  <c r="G4156" i="40"/>
  <c r="G4117" i="40"/>
  <c r="G4081" i="40"/>
  <c r="G4043" i="40"/>
  <c r="G4012" i="40"/>
  <c r="G3973" i="40"/>
  <c r="G3932" i="40"/>
  <c r="G3893" i="40"/>
  <c r="G3862" i="40"/>
  <c r="G3824" i="40"/>
  <c r="G3786" i="40"/>
  <c r="G3744" i="40"/>
  <c r="G3706" i="40"/>
  <c r="G3675" i="40"/>
  <c r="G3636" i="40"/>
  <c r="G3598" i="40"/>
  <c r="G3556" i="40"/>
  <c r="G3529" i="40"/>
  <c r="G3487" i="40"/>
  <c r="G3448" i="40"/>
  <c r="G3407" i="40"/>
  <c r="G3362" i="40"/>
  <c r="G3332" i="40"/>
  <c r="G3286" i="40"/>
  <c r="G3239" i="40"/>
  <c r="G3189" i="40"/>
  <c r="G3152" i="40"/>
  <c r="G3106" i="40"/>
  <c r="G3055" i="40"/>
  <c r="G3005" i="40"/>
  <c r="G2948" i="40"/>
  <c r="G2896" i="40"/>
  <c r="G2837" i="40"/>
  <c r="G2776" i="40"/>
  <c r="G2719" i="40"/>
  <c r="G2659" i="40"/>
  <c r="G2597" i="40"/>
  <c r="G2535" i="40"/>
  <c r="G2469" i="40"/>
  <c r="G2398" i="40"/>
  <c r="G2326" i="40"/>
  <c r="G2254" i="40"/>
  <c r="G2174" i="40"/>
  <c r="G2093" i="40"/>
  <c r="G1989" i="40"/>
  <c r="G1884" i="40"/>
  <c r="G1781" i="40"/>
  <c r="G1668" i="40"/>
  <c r="G1529" i="40"/>
  <c r="G1383" i="40"/>
  <c r="G1208" i="40"/>
  <c r="G1003" i="40"/>
  <c r="G784" i="40"/>
  <c r="G552" i="40"/>
  <c r="G276" i="40"/>
  <c r="G3743" i="40"/>
  <c r="G3705" i="40"/>
  <c r="G3674" i="40"/>
  <c r="G3635" i="40"/>
  <c r="G3597" i="40"/>
  <c r="G3555" i="40"/>
  <c r="G3517" i="40"/>
  <c r="G3486" i="40"/>
  <c r="G3446" i="40"/>
  <c r="G3406" i="40"/>
  <c r="G3361" i="40"/>
  <c r="G3331" i="40"/>
  <c r="G3285" i="40"/>
  <c r="G3238" i="40"/>
  <c r="G3188" i="40"/>
  <c r="G3141" i="40"/>
  <c r="G3103" i="40"/>
  <c r="G3053" i="40"/>
  <c r="G3001" i="40"/>
  <c r="G2947" i="40"/>
  <c r="G2894" i="40"/>
  <c r="G2836" i="40"/>
  <c r="G2773" i="40"/>
  <c r="G2718" i="40"/>
  <c r="G2657" i="40"/>
  <c r="G2595" i="40"/>
  <c r="G2534" i="40"/>
  <c r="G2467" i="40"/>
  <c r="G2397" i="40"/>
  <c r="G2325" i="40"/>
  <c r="G2253" i="40"/>
  <c r="G2173" i="40"/>
  <c r="G2088" i="40"/>
  <c r="G1988" i="40"/>
  <c r="G1882" i="40"/>
  <c r="G1780" i="40"/>
  <c r="G1666" i="40"/>
  <c r="G1522" i="40"/>
  <c r="G1382" i="40"/>
  <c r="G1201" i="40"/>
  <c r="G1001" i="40"/>
  <c r="G774" i="40"/>
  <c r="G545" i="40"/>
  <c r="G275" i="40"/>
  <c r="G3742" i="40"/>
  <c r="G3704" i="40"/>
  <c r="G3665" i="40"/>
  <c r="G3634" i="40"/>
  <c r="G3596" i="40"/>
  <c r="G3554" i="40"/>
  <c r="G3516" i="40"/>
  <c r="G3485" i="40"/>
  <c r="G3445" i="40"/>
  <c r="G3405" i="40"/>
  <c r="G3360" i="40"/>
  <c r="G3318" i="40"/>
  <c r="G3284" i="40"/>
  <c r="G3237" i="40"/>
  <c r="G3187" i="40"/>
  <c r="G3140" i="40"/>
  <c r="G3102" i="40"/>
  <c r="G3052" i="40"/>
  <c r="G3000" i="40"/>
  <c r="G2945" i="40"/>
  <c r="G2888" i="40"/>
  <c r="G2833" i="40"/>
  <c r="G2772" i="40"/>
  <c r="G2710" i="40"/>
  <c r="G2653" i="40"/>
  <c r="G2594" i="40"/>
  <c r="G2528" i="40"/>
  <c r="G2463" i="40"/>
  <c r="G2396" i="40"/>
  <c r="G2321" i="40"/>
  <c r="G2247" i="40"/>
  <c r="G2172" i="40"/>
  <c r="G2079" i="40"/>
  <c r="G1985" i="40"/>
  <c r="G1881" i="40"/>
  <c r="G1772" i="40"/>
  <c r="G1664" i="40"/>
  <c r="G1521" i="40"/>
  <c r="G1361" i="40"/>
  <c r="G1197" i="40"/>
  <c r="G984" i="40"/>
  <c r="G763" i="40"/>
  <c r="G544" i="40"/>
  <c r="G43" i="40"/>
  <c r="G77" i="40"/>
  <c r="G117" i="40"/>
  <c r="G151" i="40"/>
  <c r="G190" i="40"/>
  <c r="G225" i="40"/>
  <c r="G257" i="40"/>
  <c r="G294" i="40"/>
  <c r="G325" i="40"/>
  <c r="G363" i="40"/>
  <c r="G395" i="40"/>
  <c r="G427" i="40"/>
  <c r="G461" i="40"/>
  <c r="G491" i="40"/>
  <c r="G525" i="40"/>
  <c r="G551" i="40"/>
  <c r="G580" i="40"/>
  <c r="G612" i="40"/>
  <c r="G642" i="40"/>
  <c r="G669" i="40"/>
  <c r="G701" i="40"/>
  <c r="G729" i="40"/>
  <c r="G756" i="40"/>
  <c r="G788" i="40"/>
  <c r="G817" i="40"/>
  <c r="G846" i="40"/>
  <c r="G876" i="40"/>
  <c r="G904" i="40"/>
  <c r="G933" i="40"/>
  <c r="G961" i="40"/>
  <c r="G992" i="40"/>
  <c r="G1021" i="40"/>
  <c r="G1047" i="40"/>
  <c r="G1080" i="40"/>
  <c r="G1109" i="40"/>
  <c r="G1138" i="40"/>
  <c r="G1170" i="40"/>
  <c r="G1195" i="40"/>
  <c r="G1221" i="40"/>
  <c r="G1245" i="40"/>
  <c r="G1268" i="40"/>
  <c r="G1293" i="40"/>
  <c r="G1316" i="40"/>
  <c r="G1341" i="40"/>
  <c r="G1363" i="40"/>
  <c r="G1386" i="40"/>
  <c r="G1408" i="40"/>
  <c r="G1430" i="40"/>
  <c r="G1455" i="40"/>
  <c r="G1475" i="40"/>
  <c r="G1496" i="40"/>
  <c r="G1516" i="40"/>
  <c r="G1537" i="40"/>
  <c r="G1558" i="40"/>
  <c r="G1578" i="40"/>
  <c r="G1599" i="40"/>
  <c r="G1620" i="40"/>
  <c r="G1639" i="40"/>
  <c r="G1657" i="40"/>
  <c r="G1675" i="40"/>
  <c r="G1693" i="40"/>
  <c r="G1711" i="40"/>
  <c r="G1729" i="40"/>
  <c r="G1749" i="40"/>
  <c r="G1767" i="40"/>
  <c r="G1785" i="40"/>
  <c r="G1803" i="40"/>
  <c r="G1821" i="40"/>
  <c r="G1838" i="40"/>
  <c r="G1855" i="40"/>
  <c r="G1872" i="40"/>
  <c r="G1889" i="40"/>
  <c r="G1906" i="40"/>
  <c r="G1923" i="40"/>
  <c r="G1940" i="40"/>
  <c r="G1957" i="40"/>
  <c r="G1974" i="40"/>
  <c r="G1991" i="40"/>
  <c r="G2009" i="40"/>
  <c r="G2025" i="40"/>
  <c r="G2041" i="40"/>
  <c r="G2057" i="40"/>
  <c r="G2073" i="40"/>
  <c r="G2089" i="40"/>
  <c r="G2105" i="40"/>
  <c r="G45" i="40"/>
  <c r="G83" i="40"/>
  <c r="G124" i="40"/>
  <c r="G156" i="40"/>
  <c r="G198" i="40"/>
  <c r="G227" i="40"/>
  <c r="G54" i="40"/>
  <c r="G97" i="40"/>
  <c r="G135" i="40"/>
  <c r="G179" i="40"/>
  <c r="G220" i="40"/>
  <c r="G256" i="40"/>
  <c r="G295" i="40"/>
  <c r="G327" i="40"/>
  <c r="G368" i="40"/>
  <c r="G402" i="40"/>
  <c r="G438" i="40"/>
  <c r="G472" i="40"/>
  <c r="G507" i="40"/>
  <c r="G540" i="40"/>
  <c r="G569" i="40"/>
  <c r="G599" i="40"/>
  <c r="G632" i="40"/>
  <c r="G662" i="40"/>
  <c r="G692" i="40"/>
  <c r="G727" i="40"/>
  <c r="G755" i="40"/>
  <c r="G790" i="40"/>
  <c r="G820" i="40"/>
  <c r="G851" i="40"/>
  <c r="G883" i="40"/>
  <c r="G911" i="40"/>
  <c r="G948" i="40"/>
  <c r="G976" i="40"/>
  <c r="G1007" i="40"/>
  <c r="G1039" i="40"/>
  <c r="G1069" i="40"/>
  <c r="G1102" i="40"/>
  <c r="G1129" i="40"/>
  <c r="G1163" i="40"/>
  <c r="G1192" i="40"/>
  <c r="G1217" i="40"/>
  <c r="G1246" i="40"/>
  <c r="G1272" i="40"/>
  <c r="G1297" i="40"/>
  <c r="G1321" i="40"/>
  <c r="G1347" i="40"/>
  <c r="G1372" i="40"/>
  <c r="G1397" i="40"/>
  <c r="G1420" i="40"/>
  <c r="G1443" i="40"/>
  <c r="G1466" i="40"/>
  <c r="G1488" i="40"/>
  <c r="G1511" i="40"/>
  <c r="G1534" i="40"/>
  <c r="G1555" i="40"/>
  <c r="G1577" i="40"/>
  <c r="G1601" i="40"/>
  <c r="G1623" i="40"/>
  <c r="G1642" i="40"/>
  <c r="G1661" i="40"/>
  <c r="G1681" i="40"/>
  <c r="G1701" i="40"/>
  <c r="G1720" i="40"/>
  <c r="G1739" i="40"/>
  <c r="G1758" i="40"/>
  <c r="G1777" i="40"/>
  <c r="G1797" i="40"/>
  <c r="G1817" i="40"/>
  <c r="G1835" i="40"/>
  <c r="G1853" i="40"/>
  <c r="G1871" i="40"/>
  <c r="G1890" i="40"/>
  <c r="G1908" i="40"/>
  <c r="G1926" i="40"/>
  <c r="G1945" i="40"/>
  <c r="G1963" i="40"/>
  <c r="G1981" i="40"/>
  <c r="G1999" i="40"/>
  <c r="G2017" i="40"/>
  <c r="G2034" i="40"/>
  <c r="G2051" i="40"/>
  <c r="G2068" i="40"/>
  <c r="G2085" i="40"/>
  <c r="G2102" i="40"/>
  <c r="G2119" i="40"/>
  <c r="G2135" i="40"/>
  <c r="G2151" i="40"/>
  <c r="G2167" i="40"/>
  <c r="G2183" i="40"/>
  <c r="G17" i="40"/>
  <c r="G55" i="40"/>
  <c r="G98" i="40"/>
  <c r="G139" i="40"/>
  <c r="G180" i="40"/>
  <c r="G222" i="40"/>
  <c r="G259" i="40"/>
  <c r="G296" i="40"/>
  <c r="G329" i="40"/>
  <c r="G369" i="40"/>
  <c r="G404" i="40"/>
  <c r="G440" i="40"/>
  <c r="G476" i="40"/>
  <c r="G509" i="40"/>
  <c r="G543" i="40"/>
  <c r="G573" i="40"/>
  <c r="G600" i="40"/>
  <c r="G635" i="40"/>
  <c r="G664" i="40"/>
  <c r="G699" i="40"/>
  <c r="G728" i="40"/>
  <c r="G757" i="40"/>
  <c r="G791" i="40"/>
  <c r="G821" i="40"/>
  <c r="G854" i="40"/>
  <c r="G884" i="40"/>
  <c r="G915" i="40"/>
  <c r="G949" i="40"/>
  <c r="G977" i="40"/>
  <c r="G1010" i="40"/>
  <c r="G1040" i="40"/>
  <c r="G1070" i="40"/>
  <c r="G1104" i="40"/>
  <c r="G1132" i="40"/>
  <c r="G1166" i="40"/>
  <c r="G1193" i="40"/>
  <c r="G1222" i="40"/>
  <c r="G1247" i="40"/>
  <c r="G1273" i="40"/>
  <c r="G1298" i="40"/>
  <c r="G1324" i="40"/>
  <c r="G1349" i="40"/>
  <c r="G1373" i="40"/>
  <c r="G1398" i="40"/>
  <c r="G1421" i="40"/>
  <c r="G1445" i="40"/>
  <c r="G1467" i="40"/>
  <c r="G1489" i="40"/>
  <c r="G1513" i="40"/>
  <c r="G1535" i="40"/>
  <c r="G1556" i="40"/>
  <c r="G1579" i="40"/>
  <c r="G1602" i="40"/>
  <c r="G1624" i="40"/>
  <c r="G1643" i="40"/>
  <c r="G1663" i="40"/>
  <c r="G1682" i="40"/>
  <c r="G1702" i="40"/>
  <c r="G1721" i="40"/>
  <c r="G1740" i="40"/>
  <c r="G1759" i="40"/>
  <c r="G1778" i="40"/>
  <c r="G1798" i="40"/>
  <c r="G1818" i="40"/>
  <c r="G1836" i="40"/>
  <c r="G1854" i="40"/>
  <c r="G1873" i="40"/>
  <c r="G1891" i="40"/>
  <c r="G1909" i="40"/>
  <c r="G1927" i="40"/>
  <c r="G1946" i="40"/>
  <c r="G1964" i="40"/>
  <c r="G1982" i="40"/>
  <c r="G2000" i="40"/>
  <c r="G2018" i="40"/>
  <c r="G2035" i="40"/>
  <c r="G2052" i="40"/>
  <c r="G2069" i="40"/>
  <c r="G2086" i="40"/>
  <c r="G53" i="40"/>
  <c r="G101" i="40"/>
  <c r="G148" i="40"/>
  <c r="G200" i="40"/>
  <c r="G242" i="40"/>
  <c r="G278" i="40"/>
  <c r="G323" i="40"/>
  <c r="G365" i="40"/>
  <c r="G412" i="40"/>
  <c r="G446" i="40"/>
  <c r="G484" i="40"/>
  <c r="G526" i="40"/>
  <c r="G561" i="40"/>
  <c r="G596" i="40"/>
  <c r="G631" i="40"/>
  <c r="G668" i="40"/>
  <c r="G705" i="40"/>
  <c r="G738" i="40"/>
  <c r="G773" i="40"/>
  <c r="G813" i="40"/>
  <c r="G843" i="40"/>
  <c r="G882" i="40"/>
  <c r="G921" i="40"/>
  <c r="G953" i="40"/>
  <c r="G990" i="40"/>
  <c r="G1025" i="40"/>
  <c r="G1060" i="40"/>
  <c r="G1093" i="40"/>
  <c r="G1128" i="40"/>
  <c r="G1172" i="40"/>
  <c r="G1200" i="40"/>
  <c r="G1231" i="40"/>
  <c r="G1261" i="40"/>
  <c r="G1287" i="40"/>
  <c r="G1317" i="40"/>
  <c r="G1345" i="40"/>
  <c r="G1378" i="40"/>
  <c r="G1403" i="40"/>
  <c r="G1429" i="40"/>
  <c r="G1458" i="40"/>
  <c r="G1482" i="40"/>
  <c r="G1506" i="40"/>
  <c r="G1532" i="40"/>
  <c r="G1560" i="40"/>
  <c r="G1585" i="40"/>
  <c r="G1610" i="40"/>
  <c r="G1633" i="40"/>
  <c r="G1655" i="40"/>
  <c r="G1677" i="40"/>
  <c r="G1700" i="40"/>
  <c r="G1723" i="40"/>
  <c r="G1744" i="40"/>
  <c r="G1768" i="40"/>
  <c r="G1789" i="40"/>
  <c r="G1810" i="40"/>
  <c r="G1831" i="40"/>
  <c r="G1852" i="40"/>
  <c r="G1875" i="40"/>
  <c r="G1895" i="40"/>
  <c r="G1916" i="40"/>
  <c r="G1936" i="40"/>
  <c r="G1956" i="40"/>
  <c r="G1978" i="40"/>
  <c r="G1998" i="40"/>
  <c r="G2020" i="40"/>
  <c r="G2039" i="40"/>
  <c r="G2059" i="40"/>
  <c r="G2078" i="40"/>
  <c r="G2097" i="40"/>
  <c r="G2115" i="40"/>
  <c r="G2132" i="40"/>
  <c r="G2149" i="40"/>
  <c r="G2166" i="40"/>
  <c r="G2184" i="40"/>
  <c r="G2200" i="40"/>
  <c r="G2216" i="40"/>
  <c r="G2232" i="40"/>
  <c r="G2248" i="40"/>
  <c r="G2264" i="40"/>
  <c r="G2280" i="40"/>
  <c r="G2296" i="40"/>
  <c r="G2312" i="40"/>
  <c r="G2328" i="40"/>
  <c r="G2344" i="40"/>
  <c r="G2360" i="40"/>
  <c r="G62" i="40"/>
  <c r="G105" i="40"/>
  <c r="G155" i="40"/>
  <c r="G203" i="40"/>
  <c r="G245" i="40"/>
  <c r="G288" i="40"/>
  <c r="G326" i="40"/>
  <c r="G373" i="40"/>
  <c r="G415" i="40"/>
  <c r="G454" i="40"/>
  <c r="G489" i="40"/>
  <c r="G529" i="40"/>
  <c r="G566" i="40"/>
  <c r="G598" i="40"/>
  <c r="G637" i="40"/>
  <c r="G677" i="40"/>
  <c r="G709" i="40"/>
  <c r="G745" i="40"/>
  <c r="G779" i="40"/>
  <c r="G815" i="40"/>
  <c r="G848" i="40"/>
  <c r="G888" i="40"/>
  <c r="G924" i="40"/>
  <c r="G957" i="40"/>
  <c r="G993" i="40"/>
  <c r="G1028" i="40"/>
  <c r="G1063" i="40"/>
  <c r="G1099" i="40"/>
  <c r="G1137" i="40"/>
  <c r="G1174" i="40"/>
  <c r="G1204" i="40"/>
  <c r="G1233" i="40"/>
  <c r="G1263" i="40"/>
  <c r="G1291" i="40"/>
  <c r="G1319" i="40"/>
  <c r="G1351" i="40"/>
  <c r="G1380" i="40"/>
  <c r="G1405" i="40"/>
  <c r="G1434" i="40"/>
  <c r="G1460" i="40"/>
  <c r="G1484" i="40"/>
  <c r="G1510" i="40"/>
  <c r="G1538" i="40"/>
  <c r="G1562" i="40"/>
  <c r="G1587" i="40"/>
  <c r="G1612" i="40"/>
  <c r="G1636" i="40"/>
  <c r="G1658" i="40"/>
  <c r="G1680" i="40"/>
  <c r="G1704" i="40"/>
  <c r="G1725" i="40"/>
  <c r="G1746" i="40"/>
  <c r="G1770" i="40"/>
  <c r="G1791" i="40"/>
  <c r="G1813" i="40"/>
  <c r="G1834" i="40"/>
  <c r="G1857" i="40"/>
  <c r="G1877" i="40"/>
  <c r="G1898" i="40"/>
  <c r="G1918" i="40"/>
  <c r="G1938" i="40"/>
  <c r="G1959" i="40"/>
  <c r="G1980" i="40"/>
  <c r="G2002" i="40"/>
  <c r="G2022" i="40"/>
  <c r="G2042" i="40"/>
  <c r="G2061" i="40"/>
  <c r="G2080" i="40"/>
  <c r="G2099" i="40"/>
  <c r="G2117" i="40"/>
  <c r="G2134" i="40"/>
  <c r="G2152" i="40"/>
  <c r="G2169" i="40"/>
  <c r="G2186" i="40"/>
  <c r="G2202" i="40"/>
  <c r="G2218" i="40"/>
  <c r="G2234" i="40"/>
  <c r="G2250" i="40"/>
  <c r="G2266" i="40"/>
  <c r="G2282" i="40"/>
  <c r="G2298" i="40"/>
  <c r="G2314" i="40"/>
  <c r="G2330" i="40"/>
  <c r="G2346" i="40"/>
  <c r="G2362" i="40"/>
  <c r="G2378" i="40"/>
  <c r="G2394" i="40"/>
  <c r="G2410" i="40"/>
  <c r="G2426" i="40"/>
  <c r="G2442" i="40"/>
  <c r="G2458" i="40"/>
  <c r="G2474" i="40"/>
  <c r="G2490" i="40"/>
  <c r="G2506" i="40"/>
  <c r="G2522" i="40"/>
  <c r="G2538" i="40"/>
  <c r="G2554" i="40"/>
  <c r="G2570" i="40"/>
  <c r="G2586" i="40"/>
  <c r="G2602" i="40"/>
  <c r="G2618" i="40"/>
  <c r="G2634" i="40"/>
  <c r="G2650" i="40"/>
  <c r="G2666" i="40"/>
  <c r="G2682" i="40"/>
  <c r="G2698" i="40"/>
  <c r="G2714" i="40"/>
  <c r="G2730" i="40"/>
  <c r="G2746" i="40"/>
  <c r="G2762" i="40"/>
  <c r="G2778" i="40"/>
  <c r="G2794" i="40"/>
  <c r="G2810" i="40"/>
  <c r="G2826" i="40"/>
  <c r="G2842" i="40"/>
  <c r="G2858" i="40"/>
  <c r="G2874" i="40"/>
  <c r="G2890" i="40"/>
  <c r="G2906" i="40"/>
  <c r="G2922" i="40"/>
  <c r="G2938" i="40"/>
  <c r="G2954" i="40"/>
  <c r="G2970" i="40"/>
  <c r="G2986" i="40"/>
  <c r="G3002" i="40"/>
  <c r="G3018" i="40"/>
  <c r="G3034" i="40"/>
  <c r="G3050" i="40"/>
  <c r="G3066" i="40"/>
  <c r="G3082" i="40"/>
  <c r="G3098" i="40"/>
  <c r="G3114" i="40"/>
  <c r="G3130" i="40"/>
  <c r="G3146" i="40"/>
  <c r="G3162" i="40"/>
  <c r="G3178" i="40"/>
  <c r="G3194" i="40"/>
  <c r="G3210" i="40"/>
  <c r="G3226" i="40"/>
  <c r="G3242" i="40"/>
  <c r="G3258" i="40"/>
  <c r="G3274" i="40"/>
  <c r="G20" i="40"/>
  <c r="G65" i="40"/>
  <c r="G107" i="40"/>
  <c r="G157" i="40"/>
  <c r="G204" i="40"/>
  <c r="G248" i="40"/>
  <c r="G290" i="40"/>
  <c r="G337" i="40"/>
  <c r="G374" i="40"/>
  <c r="G416" i="40"/>
  <c r="G456" i="40"/>
  <c r="G492" i="40"/>
  <c r="G531" i="40"/>
  <c r="G567" i="40"/>
  <c r="G601" i="40"/>
  <c r="G638" i="40"/>
  <c r="G678" i="40"/>
  <c r="G710" i="40"/>
  <c r="G747" i="40"/>
  <c r="G780" i="40"/>
  <c r="G816" i="40"/>
  <c r="G855" i="40"/>
  <c r="G889" i="40"/>
  <c r="G925" i="40"/>
  <c r="G958" i="40"/>
  <c r="G995" i="40"/>
  <c r="G1033" i="40"/>
  <c r="G1064" i="40"/>
  <c r="G1105" i="40"/>
  <c r="G1140" i="40"/>
  <c r="G1175" i="40"/>
  <c r="G1205" i="40"/>
  <c r="G1235" i="40"/>
  <c r="G1264" i="40"/>
  <c r="G1295" i="40"/>
  <c r="G1326" i="40"/>
  <c r="G1352" i="40"/>
  <c r="G1381" i="40"/>
  <c r="G1407" i="40"/>
  <c r="G1436" i="40"/>
  <c r="G1462" i="40"/>
  <c r="G1486" i="40"/>
  <c r="G1514" i="40"/>
  <c r="G1539" i="40"/>
  <c r="G1564" i="40"/>
  <c r="G1588" i="40"/>
  <c r="G1614" i="40"/>
  <c r="G1637" i="40"/>
  <c r="G1659" i="40"/>
  <c r="G1684" i="40"/>
  <c r="G1705" i="40"/>
  <c r="G1726" i="40"/>
  <c r="G1750" i="40"/>
  <c r="G1771" i="40"/>
  <c r="G1792" i="40"/>
  <c r="G1814" i="40"/>
  <c r="G1837" i="40"/>
  <c r="G1858" i="40"/>
  <c r="G1878" i="40"/>
  <c r="G1899" i="40"/>
  <c r="G1919" i="40"/>
  <c r="G1939" i="40"/>
  <c r="G1961" i="40"/>
  <c r="G1983" i="40"/>
  <c r="G2003" i="40"/>
  <c r="G2023" i="40"/>
  <c r="G2043" i="40"/>
  <c r="G2062" i="40"/>
  <c r="G2081" i="40"/>
  <c r="G2100" i="40"/>
  <c r="G2118" i="40"/>
  <c r="G2136" i="40"/>
  <c r="G2153" i="40"/>
  <c r="G2170" i="40"/>
  <c r="G2187" i="40"/>
  <c r="G2203" i="40"/>
  <c r="G2219" i="40"/>
  <c r="G2235" i="40"/>
  <c r="G2251" i="40"/>
  <c r="G2267" i="40"/>
  <c r="G2283" i="40"/>
  <c r="G2299" i="40"/>
  <c r="G2315" i="40"/>
  <c r="G2331" i="40"/>
  <c r="G2347" i="40"/>
  <c r="G2363" i="40"/>
  <c r="G2379" i="40"/>
  <c r="G2395" i="40"/>
  <c r="G2411" i="40"/>
  <c r="G2427" i="40"/>
  <c r="G2443" i="40"/>
  <c r="G2459" i="40"/>
  <c r="G2475" i="40"/>
  <c r="G2491" i="40"/>
  <c r="G2507" i="40"/>
  <c r="G2523" i="40"/>
  <c r="G2539" i="40"/>
  <c r="G2555" i="40"/>
  <c r="G2571" i="40"/>
  <c r="G2587" i="40"/>
  <c r="G21" i="40"/>
  <c r="G66" i="40"/>
  <c r="G109" i="40"/>
  <c r="G162" i="40"/>
  <c r="G206" i="40"/>
  <c r="G249" i="40"/>
  <c r="G291" i="40"/>
  <c r="G339" i="40"/>
  <c r="G375" i="40"/>
  <c r="G419" i="40"/>
  <c r="G457" i="40"/>
  <c r="G494" i="40"/>
  <c r="G532" i="40"/>
  <c r="G568" i="40"/>
  <c r="G607" i="40"/>
  <c r="G643" i="40"/>
  <c r="G679" i="40"/>
  <c r="G711" i="40"/>
  <c r="G748" i="40"/>
  <c r="G782" i="40"/>
  <c r="G818" i="40"/>
  <c r="G856" i="40"/>
  <c r="G891" i="40"/>
  <c r="G927" i="40"/>
  <c r="G959" i="40"/>
  <c r="G999" i="40"/>
  <c r="G57" i="40"/>
  <c r="G126" i="40"/>
  <c r="G182" i="40"/>
  <c r="G244" i="40"/>
  <c r="G304" i="40"/>
  <c r="G354" i="40"/>
  <c r="G414" i="40"/>
  <c r="G464" i="40"/>
  <c r="G513" i="40"/>
  <c r="G564" i="40"/>
  <c r="G616" i="40"/>
  <c r="G659" i="40"/>
  <c r="G706" i="40"/>
  <c r="G754" i="40"/>
  <c r="G801" i="40"/>
  <c r="G847" i="40"/>
  <c r="G901" i="40"/>
  <c r="G944" i="40"/>
  <c r="G991" i="40"/>
  <c r="G1041" i="40"/>
  <c r="G1086" i="40"/>
  <c r="G1125" i="40"/>
  <c r="G1173" i="40"/>
  <c r="G1211" i="40"/>
  <c r="G1249" i="40"/>
  <c r="G1282" i="40"/>
  <c r="G1315" i="40"/>
  <c r="G1356" i="40"/>
  <c r="G1388" i="40"/>
  <c r="G1423" i="40"/>
  <c r="G1456" i="40"/>
  <c r="G1487" i="40"/>
  <c r="G1520" i="40"/>
  <c r="G1548" i="40"/>
  <c r="G1580" i="40"/>
  <c r="G1611" i="40"/>
  <c r="G1641" i="40"/>
  <c r="G1669" i="40"/>
  <c r="G1694" i="40"/>
  <c r="G1722" i="40"/>
  <c r="G1752" i="40"/>
  <c r="G1776" i="40"/>
  <c r="G1805" i="40"/>
  <c r="G1829" i="40"/>
  <c r="G1859" i="40"/>
  <c r="G1883" i="40"/>
  <c r="G1907" i="40"/>
  <c r="G1933" i="40"/>
  <c r="G1958" i="40"/>
  <c r="G1986" i="40"/>
  <c r="G2011" i="40"/>
  <c r="G2033" i="40"/>
  <c r="G2058" i="40"/>
  <c r="G2083" i="40"/>
  <c r="G2107" i="40"/>
  <c r="G2127" i="40"/>
  <c r="G2147" i="40"/>
  <c r="G2171" i="40"/>
  <c r="G2191" i="40"/>
  <c r="G2210" i="40"/>
  <c r="G2229" i="40"/>
  <c r="G2249" i="40"/>
  <c r="G2270" i="40"/>
  <c r="G2289" i="40"/>
  <c r="G2308" i="40"/>
  <c r="G2327" i="40"/>
  <c r="G2349" i="40"/>
  <c r="G2368" i="40"/>
  <c r="G2386" i="40"/>
  <c r="G2404" i="40"/>
  <c r="G2422" i="40"/>
  <c r="G2440" i="40"/>
  <c r="G2460" i="40"/>
  <c r="G2478" i="40"/>
  <c r="G2496" i="40"/>
  <c r="G2514" i="40"/>
  <c r="G2532" i="40"/>
  <c r="G2550" i="40"/>
  <c r="G2568" i="40"/>
  <c r="G2588" i="40"/>
  <c r="G2605" i="40"/>
  <c r="G2622" i="40"/>
  <c r="G2639" i="40"/>
  <c r="G2656" i="40"/>
  <c r="G2673" i="40"/>
  <c r="G2690" i="40"/>
  <c r="G2707" i="40"/>
  <c r="G2724" i="40"/>
  <c r="G2741" i="40"/>
  <c r="G2758" i="40"/>
  <c r="G2775" i="40"/>
  <c r="G2792" i="40"/>
  <c r="G2809" i="40"/>
  <c r="G2827" i="40"/>
  <c r="G2844" i="40"/>
  <c r="G2861" i="40"/>
  <c r="G2878" i="40"/>
  <c r="G2895" i="40"/>
  <c r="G2912" i="40"/>
  <c r="G2929" i="40"/>
  <c r="G2946" i="40"/>
  <c r="G2963" i="40"/>
  <c r="G2980" i="40"/>
  <c r="G2997" i="40"/>
  <c r="G3014" i="40"/>
  <c r="G3031" i="40"/>
  <c r="G3048" i="40"/>
  <c r="G3065" i="40"/>
  <c r="G3083" i="40"/>
  <c r="G3100" i="40"/>
  <c r="G3117" i="40"/>
  <c r="G3134" i="40"/>
  <c r="G3151" i="40"/>
  <c r="G3168" i="40"/>
  <c r="G3185" i="40"/>
  <c r="G3202" i="40"/>
  <c r="G3219" i="40"/>
  <c r="G3236" i="40"/>
  <c r="G3253" i="40"/>
  <c r="G3270" i="40"/>
  <c r="G3287" i="40"/>
  <c r="G3303" i="40"/>
  <c r="G3319" i="40"/>
  <c r="G3335" i="40"/>
  <c r="G3351" i="40"/>
  <c r="G3367" i="40"/>
  <c r="G3383" i="40"/>
  <c r="G3399" i="40"/>
  <c r="G3415" i="40"/>
  <c r="G3431" i="40"/>
  <c r="G3447" i="40"/>
  <c r="G3463" i="40"/>
  <c r="G3479" i="40"/>
  <c r="G3495" i="40"/>
  <c r="G3511" i="40"/>
  <c r="G3527" i="40"/>
  <c r="G3543" i="40"/>
  <c r="G3559" i="40"/>
  <c r="G3575" i="40"/>
  <c r="G3591" i="40"/>
  <c r="G3607" i="40"/>
  <c r="G3623" i="40"/>
  <c r="G3639" i="40"/>
  <c r="G3655" i="40"/>
  <c r="G3671" i="40"/>
  <c r="G3687" i="40"/>
  <c r="G3703" i="40"/>
  <c r="G3719" i="40"/>
  <c r="G3735" i="40"/>
  <c r="G3751" i="40"/>
  <c r="G3767" i="40"/>
  <c r="G3783" i="40"/>
  <c r="G3799" i="40"/>
  <c r="G3815" i="40"/>
  <c r="G3831" i="40"/>
  <c r="G3847" i="40"/>
  <c r="G3863" i="40"/>
  <c r="G3879" i="40"/>
  <c r="G3895" i="40"/>
  <c r="G3911" i="40"/>
  <c r="G3927" i="40"/>
  <c r="G3943" i="40"/>
  <c r="G3959" i="40"/>
  <c r="G3975" i="40"/>
  <c r="G3991" i="40"/>
  <c r="G4007" i="40"/>
  <c r="G4023" i="40"/>
  <c r="G4039" i="40"/>
  <c r="G4055" i="40"/>
  <c r="G4071" i="40"/>
  <c r="G75" i="40"/>
  <c r="G131" i="40"/>
  <c r="G201" i="40"/>
  <c r="G268" i="40"/>
  <c r="G317" i="40"/>
  <c r="G370" i="40"/>
  <c r="G424" i="40"/>
  <c r="G480" i="40"/>
  <c r="G528" i="40"/>
  <c r="G578" i="40"/>
  <c r="G621" i="40"/>
  <c r="G671" i="40"/>
  <c r="G720" i="40"/>
  <c r="G768" i="40"/>
  <c r="G814" i="40"/>
  <c r="G865" i="40"/>
  <c r="G908" i="40"/>
  <c r="G955" i="40"/>
  <c r="G1004" i="40"/>
  <c r="G1046" i="40"/>
  <c r="G1090" i="40"/>
  <c r="G1144" i="40"/>
  <c r="G1181" i="40"/>
  <c r="G1216" i="40"/>
  <c r="G1255" i="40"/>
  <c r="G1289" i="40"/>
  <c r="G1329" i="40"/>
  <c r="G1362" i="40"/>
  <c r="G1396" i="40"/>
  <c r="G1428" i="40"/>
  <c r="G1464" i="40"/>
  <c r="G1497" i="40"/>
  <c r="G1524" i="40"/>
  <c r="G1554" i="40"/>
  <c r="G1591" i="40"/>
  <c r="G1619" i="40"/>
  <c r="G1648" i="40"/>
  <c r="G1673" i="40"/>
  <c r="G1703" i="40"/>
  <c r="G1732" i="40"/>
  <c r="G1756" i="40"/>
  <c r="G1784" i="40"/>
  <c r="G1809" i="40"/>
  <c r="G1840" i="40"/>
  <c r="G1863" i="40"/>
  <c r="G1887" i="40"/>
  <c r="G1914" i="40"/>
  <c r="G1941" i="40"/>
  <c r="G1967" i="40"/>
  <c r="G1990" i="40"/>
  <c r="G2015" i="40"/>
  <c r="G2040" i="40"/>
  <c r="G2065" i="40"/>
  <c r="G2090" i="40"/>
  <c r="G2111" i="40"/>
  <c r="G2131" i="40"/>
  <c r="G2155" i="40"/>
  <c r="G2175" i="40"/>
  <c r="G2195" i="40"/>
  <c r="G2214" i="40"/>
  <c r="G2236" i="40"/>
  <c r="G2255" i="40"/>
  <c r="G2274" i="40"/>
  <c r="G2293" i="40"/>
  <c r="G2313" i="40"/>
  <c r="G2334" i="40"/>
  <c r="G2353" i="40"/>
  <c r="G2372" i="40"/>
  <c r="G2390" i="40"/>
  <c r="G2408" i="40"/>
  <c r="G2428" i="40"/>
  <c r="G2446" i="40"/>
  <c r="G2464" i="40"/>
  <c r="G2482" i="40"/>
  <c r="G2500" i="40"/>
  <c r="G22" i="40"/>
  <c r="G76" i="40"/>
  <c r="G145" i="40"/>
  <c r="G207" i="40"/>
  <c r="G269" i="40"/>
  <c r="G319" i="40"/>
  <c r="G379" i="40"/>
  <c r="G431" i="40"/>
  <c r="G481" i="40"/>
  <c r="G533" i="40"/>
  <c r="G579" i="40"/>
  <c r="G624" i="40"/>
  <c r="G680" i="40"/>
  <c r="G722" i="40"/>
  <c r="G769" i="40"/>
  <c r="G822" i="40"/>
  <c r="G866" i="40"/>
  <c r="G909" i="40"/>
  <c r="G967" i="40"/>
  <c r="G1011" i="40"/>
  <c r="G1056" i="40"/>
  <c r="G1091" i="40"/>
  <c r="G1145" i="40"/>
  <c r="G1182" i="40"/>
  <c r="G1223" i="40"/>
  <c r="G1256" i="40"/>
  <c r="G1296" i="40"/>
  <c r="G1331" i="40"/>
  <c r="G1364" i="40"/>
  <c r="G1399" i="40"/>
  <c r="G1432" i="40"/>
  <c r="G1465" i="40"/>
  <c r="G1498" i="40"/>
  <c r="G1526" i="40"/>
  <c r="G1559" i="40"/>
  <c r="G1592" i="40"/>
  <c r="G1622" i="40"/>
  <c r="G1649" i="40"/>
  <c r="G1674" i="40"/>
  <c r="G1706" i="40"/>
  <c r="G1733" i="40"/>
  <c r="G1757" i="40"/>
  <c r="G1786" i="40"/>
  <c r="G1812" i="40"/>
  <c r="G1841" i="40"/>
  <c r="G1865" i="40"/>
  <c r="G1888" i="40"/>
  <c r="G1915" i="40"/>
  <c r="G1942" i="40"/>
  <c r="G1968" i="40"/>
  <c r="G1993" i="40"/>
  <c r="G2016" i="40"/>
  <c r="G2044" i="40"/>
  <c r="G2066" i="40"/>
  <c r="G2091" i="40"/>
  <c r="G2112" i="40"/>
  <c r="G2133" i="40"/>
  <c r="G2156" i="40"/>
  <c r="G2176" i="40"/>
  <c r="G2196" i="40"/>
  <c r="G2215" i="40"/>
  <c r="G2237" i="40"/>
  <c r="G2256" i="40"/>
  <c r="G2275" i="40"/>
  <c r="G2294" i="40"/>
  <c r="G2316" i="40"/>
  <c r="G2335" i="40"/>
  <c r="G2354" i="40"/>
  <c r="G2373" i="40"/>
  <c r="G2391" i="40"/>
  <c r="G2409" i="40"/>
  <c r="G2429" i="40"/>
  <c r="G2447" i="40"/>
  <c r="G2465" i="40"/>
  <c r="G2483" i="40"/>
  <c r="G2501" i="40"/>
  <c r="G2519" i="40"/>
  <c r="G2537" i="40"/>
  <c r="G2557" i="40"/>
  <c r="G2575" i="40"/>
  <c r="G2593" i="40"/>
  <c r="G2610" i="40"/>
  <c r="G2627" i="40"/>
  <c r="G2644" i="40"/>
  <c r="G2661" i="40"/>
  <c r="G2678" i="40"/>
  <c r="G2695" i="40"/>
  <c r="G2712" i="40"/>
  <c r="G2729" i="40"/>
  <c r="G2747" i="40"/>
  <c r="G2764" i="40"/>
  <c r="G2781" i="40"/>
  <c r="G2798" i="40"/>
  <c r="G2815" i="40"/>
  <c r="G2832" i="40"/>
  <c r="G2849" i="40"/>
  <c r="G2866" i="40"/>
  <c r="G2883" i="40"/>
  <c r="G2900" i="40"/>
  <c r="G2917" i="40"/>
  <c r="G2934" i="40"/>
  <c r="G2951" i="40"/>
  <c r="G2968" i="40"/>
  <c r="G2985" i="40"/>
  <c r="G3003" i="40"/>
  <c r="G3020" i="40"/>
  <c r="G3037" i="40"/>
  <c r="G3054" i="40"/>
  <c r="G3071" i="40"/>
  <c r="G3088" i="40"/>
  <c r="G3105" i="40"/>
  <c r="G3122" i="40"/>
  <c r="G3139" i="40"/>
  <c r="G3156" i="40"/>
  <c r="G3173" i="40"/>
  <c r="G3190" i="40"/>
  <c r="G3207" i="40"/>
  <c r="G3224" i="40"/>
  <c r="G3241" i="40"/>
  <c r="G3259" i="40"/>
  <c r="G3276" i="40"/>
  <c r="G3292" i="40"/>
  <c r="G3308" i="40"/>
  <c r="G3324" i="40"/>
  <c r="G3340" i="40"/>
  <c r="G3356" i="40"/>
  <c r="G3372" i="40"/>
  <c r="G3388" i="40"/>
  <c r="G3404" i="40"/>
  <c r="G3420" i="40"/>
  <c r="G3436" i="40"/>
  <c r="G3452" i="40"/>
  <c r="G23" i="40"/>
  <c r="G78" i="40"/>
  <c r="G146" i="40"/>
  <c r="G208" i="40"/>
  <c r="G270" i="40"/>
  <c r="G320" i="40"/>
  <c r="G385" i="40"/>
  <c r="G433" i="40"/>
  <c r="G482" i="40"/>
  <c r="G534" i="40"/>
  <c r="G582" i="40"/>
  <c r="G626" i="40"/>
  <c r="G681" i="40"/>
  <c r="G726" i="40"/>
  <c r="G771" i="40"/>
  <c r="G823" i="40"/>
  <c r="G867" i="40"/>
  <c r="G910" i="40"/>
  <c r="G968" i="40"/>
  <c r="G1012" i="40"/>
  <c r="G1057" i="40"/>
  <c r="G1095" i="40"/>
  <c r="G1147" i="40"/>
  <c r="G1184" i="40"/>
  <c r="G1224" i="40"/>
  <c r="G1260" i="40"/>
  <c r="G1299" i="40"/>
  <c r="G1332" i="40"/>
  <c r="G1365" i="40"/>
  <c r="G1400" i="40"/>
  <c r="G1437" i="40"/>
  <c r="G1468" i="40"/>
  <c r="G1499" i="40"/>
  <c r="G1528" i="40"/>
  <c r="G1561" i="40"/>
  <c r="G1593" i="40"/>
  <c r="G1625" i="40"/>
  <c r="G1650" i="40"/>
  <c r="G1676" i="40"/>
  <c r="G1707" i="40"/>
  <c r="G1734" i="40"/>
  <c r="G1760" i="40"/>
  <c r="G1787" i="40"/>
  <c r="G1815" i="40"/>
  <c r="G1842" i="40"/>
  <c r="G1866" i="40"/>
  <c r="G1892" i="40"/>
  <c r="G1917" i="40"/>
  <c r="G1943" i="40"/>
  <c r="G1969" i="40"/>
  <c r="G1994" i="40"/>
  <c r="G2019" i="40"/>
  <c r="G2045" i="40"/>
  <c r="G2067" i="40"/>
  <c r="G2092" i="40"/>
  <c r="G2113" i="40"/>
  <c r="G2137" i="40"/>
  <c r="G2157" i="40"/>
  <c r="G2177" i="40"/>
  <c r="G2197" i="40"/>
  <c r="G73" i="40"/>
  <c r="G168" i="40"/>
  <c r="G237" i="40"/>
  <c r="G310" i="40"/>
  <c r="G392" i="40"/>
  <c r="G462" i="40"/>
  <c r="G524" i="40"/>
  <c r="G593" i="40"/>
  <c r="G655" i="40"/>
  <c r="G717" i="40"/>
  <c r="G787" i="40"/>
  <c r="G840" i="40"/>
  <c r="G905" i="40"/>
  <c r="G974" i="40"/>
  <c r="G1037" i="40"/>
  <c r="G1089" i="40"/>
  <c r="G1154" i="40"/>
  <c r="G1207" i="40"/>
  <c r="G1253" i="40"/>
  <c r="G1307" i="40"/>
  <c r="G1350" i="40"/>
  <c r="G1394" i="40"/>
  <c r="G1442" i="40"/>
  <c r="G1481" i="40"/>
  <c r="G1523" i="40"/>
  <c r="G1569" i="40"/>
  <c r="G1607" i="40"/>
  <c r="G1647" i="40"/>
  <c r="G1687" i="40"/>
  <c r="G1718" i="40"/>
  <c r="G1755" i="40"/>
  <c r="G1794" i="40"/>
  <c r="G1827" i="40"/>
  <c r="G1862" i="40"/>
  <c r="G1900" i="40"/>
  <c r="G1931" i="40"/>
  <c r="G1966" i="40"/>
  <c r="G2001" i="40"/>
  <c r="G2031" i="40"/>
  <c r="G2064" i="40"/>
  <c r="G2096" i="40"/>
  <c r="G2125" i="40"/>
  <c r="G2154" i="40"/>
  <c r="G2181" i="40"/>
  <c r="G2208" i="40"/>
  <c r="G2231" i="40"/>
  <c r="G2258" i="40"/>
  <c r="G2281" i="40"/>
  <c r="G2305" i="40"/>
  <c r="G2329" i="40"/>
  <c r="G2355" i="40"/>
  <c r="G2377" i="40"/>
  <c r="G2400" i="40"/>
  <c r="G2421" i="40"/>
  <c r="G2445" i="40"/>
  <c r="G2468" i="40"/>
  <c r="G2489" i="40"/>
  <c r="G2512" i="40"/>
  <c r="G2533" i="40"/>
  <c r="G2553" i="40"/>
  <c r="G2576" i="40"/>
  <c r="G2596" i="40"/>
  <c r="G2615" i="40"/>
  <c r="G2635" i="40"/>
  <c r="G2654" i="40"/>
  <c r="G2674" i="40"/>
  <c r="G2693" i="40"/>
  <c r="G2713" i="40"/>
  <c r="G2733" i="40"/>
  <c r="G2752" i="40"/>
  <c r="G2771" i="40"/>
  <c r="G2790" i="40"/>
  <c r="G2811" i="40"/>
  <c r="G2830" i="40"/>
  <c r="G2850" i="40"/>
  <c r="G2869" i="40"/>
  <c r="G88" i="40"/>
  <c r="G94" i="40"/>
  <c r="G172" i="40"/>
  <c r="G253" i="40"/>
  <c r="G340" i="40"/>
  <c r="G397" i="40"/>
  <c r="G466" i="40"/>
  <c r="G547" i="40"/>
  <c r="G610" i="40"/>
  <c r="G661" i="40"/>
  <c r="G734" i="40"/>
  <c r="G797" i="40"/>
  <c r="G863" i="40"/>
  <c r="G928" i="40"/>
  <c r="G982" i="40"/>
  <c r="G1044" i="40"/>
  <c r="G1110" i="40"/>
  <c r="G1157" i="40"/>
  <c r="G1214" i="40"/>
  <c r="G1267" i="40"/>
  <c r="G1310" i="40"/>
  <c r="G1360" i="40"/>
  <c r="G1409" i="40"/>
  <c r="G1448" i="40"/>
  <c r="G1494" i="40"/>
  <c r="G1536" i="40"/>
  <c r="G1574" i="40"/>
  <c r="G1616" i="40"/>
  <c r="G1654" i="40"/>
  <c r="G1690" i="40"/>
  <c r="G1727" i="40"/>
  <c r="G1764" i="40"/>
  <c r="G1801" i="40"/>
  <c r="G1833" i="40"/>
  <c r="G1869" i="40"/>
  <c r="G1903" i="40"/>
  <c r="G1935" i="40"/>
  <c r="G1972" i="40"/>
  <c r="G2006" i="40"/>
  <c r="G2037" i="40"/>
  <c r="G2072" i="40"/>
  <c r="G2103" i="40"/>
  <c r="G2129" i="40"/>
  <c r="G2160" i="40"/>
  <c r="G2188" i="40"/>
  <c r="G2212" i="40"/>
  <c r="G2239" i="40"/>
  <c r="G2261" i="40"/>
  <c r="G2286" i="40"/>
  <c r="G2309" i="40"/>
  <c r="G2336" i="40"/>
  <c r="G2358" i="40"/>
  <c r="G2382" i="40"/>
  <c r="G2403" i="40"/>
  <c r="G2425" i="40"/>
  <c r="G2450" i="40"/>
  <c r="G2471" i="40"/>
  <c r="G2494" i="40"/>
  <c r="G2516" i="40"/>
  <c r="G2536" i="40"/>
  <c r="G2559" i="40"/>
  <c r="G2579" i="40"/>
  <c r="G2599" i="40"/>
  <c r="G2619" i="40"/>
  <c r="G2638" i="40"/>
  <c r="G2658" i="40"/>
  <c r="G2677" i="40"/>
  <c r="G2697" i="40"/>
  <c r="G2717" i="40"/>
  <c r="G2736" i="40"/>
  <c r="G2755" i="40"/>
  <c r="G2774" i="40"/>
  <c r="G2795" i="40"/>
  <c r="G2814" i="40"/>
  <c r="G2834" i="40"/>
  <c r="G2853" i="40"/>
  <c r="G2872" i="40"/>
  <c r="G2892" i="40"/>
  <c r="G2911" i="40"/>
  <c r="G2931" i="40"/>
  <c r="G2950" i="40"/>
  <c r="G2971" i="40"/>
  <c r="G2990" i="40"/>
  <c r="G3009" i="40"/>
  <c r="G3028" i="40"/>
  <c r="G3047" i="40"/>
  <c r="G24" i="40"/>
  <c r="G99" i="40"/>
  <c r="G181" i="40"/>
  <c r="G271" i="40"/>
  <c r="G343" i="40"/>
  <c r="G407" i="40"/>
  <c r="G483" i="40"/>
  <c r="G549" i="40"/>
  <c r="G615" i="40"/>
  <c r="G684" i="40"/>
  <c r="G736" i="40"/>
  <c r="G799" i="40"/>
  <c r="G869" i="40"/>
  <c r="G932" i="40"/>
  <c r="G989" i="40"/>
  <c r="G1058" i="40"/>
  <c r="G1113" i="40"/>
  <c r="G1167" i="40"/>
  <c r="G1225" i="40"/>
  <c r="G1275" i="40"/>
  <c r="G1314" i="40"/>
  <c r="G1367" i="40"/>
  <c r="G1413" i="40"/>
  <c r="G1450" i="40"/>
  <c r="G1500" i="40"/>
  <c r="G1542" i="40"/>
  <c r="G1576" i="40"/>
  <c r="G1626" i="40"/>
  <c r="G1660" i="40"/>
  <c r="G1692" i="40"/>
  <c r="G25" i="40"/>
  <c r="G102" i="40"/>
  <c r="G187" i="40"/>
  <c r="G272" i="40"/>
  <c r="G344" i="40"/>
  <c r="G421" i="40"/>
  <c r="G487" i="40"/>
  <c r="G550" i="40"/>
  <c r="G617" i="40"/>
  <c r="G685" i="40"/>
  <c r="G744" i="40"/>
  <c r="G802" i="40"/>
  <c r="G870" i="40"/>
  <c r="G934" i="40"/>
  <c r="G1000" i="40"/>
  <c r="G1059" i="40"/>
  <c r="G1115" i="40"/>
  <c r="G1176" i="40"/>
  <c r="G1227" i="40"/>
  <c r="G1277" i="40"/>
  <c r="G1318" i="40"/>
  <c r="G1369" i="40"/>
  <c r="G1415" i="40"/>
  <c r="G1457" i="40"/>
  <c r="G1502" i="40"/>
  <c r="G1543" i="40"/>
  <c r="G115" i="40"/>
  <c r="G223" i="40"/>
  <c r="G307" i="40"/>
  <c r="G422" i="40"/>
  <c r="G510" i="40"/>
  <c r="G592" i="40"/>
  <c r="G686" i="40"/>
  <c r="G766" i="40"/>
  <c r="G839" i="40"/>
  <c r="G935" i="40"/>
  <c r="G1019" i="40"/>
  <c r="G1088" i="40"/>
  <c r="G1177" i="40"/>
  <c r="G1241" i="40"/>
  <c r="G1304" i="40"/>
  <c r="G1371" i="40"/>
  <c r="G1425" i="40"/>
  <c r="G1480" i="40"/>
  <c r="G1544" i="40"/>
  <c r="G1595" i="40"/>
  <c r="G1640" i="40"/>
  <c r="G1688" i="40"/>
  <c r="G1735" i="40"/>
  <c r="G1773" i="40"/>
  <c r="G1819" i="40"/>
  <c r="G1850" i="40"/>
  <c r="G1893" i="40"/>
  <c r="G1930" i="40"/>
  <c r="G1971" i="40"/>
  <c r="G2010" i="40"/>
  <c r="G2048" i="40"/>
  <c r="G2082" i="40"/>
  <c r="G2120" i="40"/>
  <c r="G2146" i="40"/>
  <c r="G2180" i="40"/>
  <c r="G2211" i="40"/>
  <c r="G2241" i="40"/>
  <c r="G2268" i="40"/>
  <c r="G2295" i="40"/>
  <c r="G2322" i="40"/>
  <c r="G2350" i="40"/>
  <c r="G2376" i="40"/>
  <c r="G2402" i="40"/>
  <c r="G2431" i="40"/>
  <c r="G2454" i="40"/>
  <c r="G2480" i="40"/>
  <c r="G2505" i="40"/>
  <c r="G2529" i="40"/>
  <c r="G2552" i="40"/>
  <c r="G2578" i="40"/>
  <c r="G2601" i="40"/>
  <c r="G2624" i="40"/>
  <c r="G2646" i="40"/>
  <c r="G2668" i="40"/>
  <c r="G2689" i="40"/>
  <c r="G2711" i="40"/>
  <c r="G2735" i="40"/>
  <c r="G2757" i="40"/>
  <c r="G2780" i="40"/>
  <c r="G2802" i="40"/>
  <c r="G2823" i="40"/>
  <c r="G2846" i="40"/>
  <c r="G2868" i="40"/>
  <c r="G2889" i="40"/>
  <c r="G2910" i="40"/>
  <c r="G2932" i="40"/>
  <c r="G2953" i="40"/>
  <c r="G2974" i="40"/>
  <c r="G2994" i="40"/>
  <c r="G3015" i="40"/>
  <c r="G3036" i="40"/>
  <c r="G3057" i="40"/>
  <c r="G3076" i="40"/>
  <c r="G3095" i="40"/>
  <c r="G3115" i="40"/>
  <c r="G3135" i="40"/>
  <c r="G3154" i="40"/>
  <c r="G3174" i="40"/>
  <c r="G3193" i="40"/>
  <c r="G3213" i="40"/>
  <c r="G3232" i="40"/>
  <c r="G3251" i="40"/>
  <c r="G3271" i="40"/>
  <c r="G3290" i="40"/>
  <c r="G3309" i="40"/>
  <c r="G3327" i="40"/>
  <c r="G3345" i="40"/>
  <c r="G3363" i="40"/>
  <c r="G3381" i="40"/>
  <c r="G3400" i="40"/>
  <c r="G3418" i="40"/>
  <c r="G3437" i="40"/>
  <c r="G3455" i="40"/>
  <c r="G3472" i="40"/>
  <c r="G3489" i="40"/>
  <c r="G3506" i="40"/>
  <c r="G3523" i="40"/>
  <c r="G3540" i="40"/>
  <c r="G3557" i="40"/>
  <c r="G3574" i="40"/>
  <c r="G3592" i="40"/>
  <c r="G3609" i="40"/>
  <c r="G3626" i="40"/>
  <c r="G3643" i="40"/>
  <c r="G3660" i="40"/>
  <c r="G3677" i="40"/>
  <c r="G3694" i="40"/>
  <c r="G3711" i="40"/>
  <c r="G3728" i="40"/>
  <c r="G3745" i="40"/>
  <c r="G3762" i="40"/>
  <c r="G3779" i="40"/>
  <c r="G3796" i="40"/>
  <c r="G3813" i="40"/>
  <c r="G3830" i="40"/>
  <c r="G3848" i="40"/>
  <c r="G3865" i="40"/>
  <c r="G3882" i="40"/>
  <c r="G3899" i="40"/>
  <c r="G3916" i="40"/>
  <c r="G3933" i="40"/>
  <c r="G3950" i="40"/>
  <c r="G3967" i="40"/>
  <c r="G3984" i="40"/>
  <c r="G4001" i="40"/>
  <c r="G4018" i="40"/>
  <c r="G4035" i="40"/>
  <c r="G4052" i="40"/>
  <c r="G4069" i="40"/>
  <c r="G4086" i="40"/>
  <c r="G4102" i="40"/>
  <c r="G4118" i="40"/>
  <c r="G4134" i="40"/>
  <c r="G4150" i="40"/>
  <c r="G4166" i="40"/>
  <c r="G4182" i="40"/>
  <c r="G4198" i="40"/>
  <c r="G4214" i="40"/>
  <c r="G4230" i="40"/>
  <c r="G4246" i="40"/>
  <c r="G4262" i="40"/>
  <c r="G4278" i="40"/>
  <c r="G4294" i="40"/>
  <c r="G4310" i="40"/>
  <c r="G4326" i="40"/>
  <c r="G4342" i="40"/>
  <c r="G4358" i="40"/>
  <c r="G4374" i="40"/>
  <c r="G4390" i="40"/>
  <c r="G4406" i="40"/>
  <c r="G4422" i="40"/>
  <c r="G4438" i="40"/>
  <c r="G119" i="40"/>
  <c r="G226" i="40"/>
  <c r="G321" i="40"/>
  <c r="G423" i="40"/>
  <c r="G511" i="40"/>
  <c r="G594" i="40"/>
  <c r="G687" i="40"/>
  <c r="G767" i="40"/>
  <c r="G841" i="40"/>
  <c r="G937" i="40"/>
  <c r="G1020" i="40"/>
  <c r="G1106" i="40"/>
  <c r="G1179" i="40"/>
  <c r="G1243" i="40"/>
  <c r="G1308" i="40"/>
  <c r="G1377" i="40"/>
  <c r="G1426" i="40"/>
  <c r="G1483" i="40"/>
  <c r="G1546" i="40"/>
  <c r="G1596" i="40"/>
  <c r="G1644" i="40"/>
  <c r="G1689" i="40"/>
  <c r="G1736" i="40"/>
  <c r="G1774" i="40"/>
  <c r="G1820" i="40"/>
  <c r="G1851" i="40"/>
  <c r="G1894" i="40"/>
  <c r="G1932" i="40"/>
  <c r="G1973" i="40"/>
  <c r="G2012" i="40"/>
  <c r="G2049" i="40"/>
  <c r="G2084" i="40"/>
  <c r="G2121" i="40"/>
  <c r="G2148" i="40"/>
  <c r="G2182" i="40"/>
  <c r="G2213" i="40"/>
  <c r="G2242" i="40"/>
  <c r="G2269" i="40"/>
  <c r="G2297" i="40"/>
  <c r="G2323" i="40"/>
  <c r="G2351" i="40"/>
  <c r="G2380" i="40"/>
  <c r="G2405" i="40"/>
  <c r="G2432" i="40"/>
  <c r="G2455" i="40"/>
  <c r="G2481" i="40"/>
  <c r="G2508" i="40"/>
  <c r="G2530" i="40"/>
  <c r="G2556" i="40"/>
  <c r="G2580" i="40"/>
  <c r="G2603" i="40"/>
  <c r="G2625" i="40"/>
  <c r="G2647" i="40"/>
  <c r="G2669" i="40"/>
  <c r="G2691" i="40"/>
  <c r="G2715" i="40"/>
  <c r="G2737" i="40"/>
  <c r="G2759" i="40"/>
  <c r="G2782" i="40"/>
  <c r="G2803" i="40"/>
  <c r="G2824" i="40"/>
  <c r="G2847" i="40"/>
  <c r="G2870" i="40"/>
  <c r="G2891" i="40"/>
  <c r="G2913" i="40"/>
  <c r="G2933" i="40"/>
  <c r="G2955" i="40"/>
  <c r="G2975" i="40"/>
  <c r="G2995" i="40"/>
  <c r="G3016" i="40"/>
  <c r="G3038" i="40"/>
  <c r="G3058" i="40"/>
  <c r="G3077" i="40"/>
  <c r="G3096" i="40"/>
  <c r="G3116" i="40"/>
  <c r="G3136" i="40"/>
  <c r="G3155" i="40"/>
  <c r="G3175" i="40"/>
  <c r="G3195" i="40"/>
  <c r="G3214" i="40"/>
  <c r="G3233" i="40"/>
  <c r="G3252" i="40"/>
  <c r="G3272" i="40"/>
  <c r="G3291" i="40"/>
  <c r="G3310" i="40"/>
  <c r="G3328" i="40"/>
  <c r="G3346" i="40"/>
  <c r="G3364" i="40"/>
  <c r="G3382" i="40"/>
  <c r="G3401" i="40"/>
  <c r="G3419" i="40"/>
  <c r="G3438" i="40"/>
  <c r="G3456" i="40"/>
  <c r="G3473" i="40"/>
  <c r="G3490" i="40"/>
  <c r="G3507" i="40"/>
  <c r="G3524" i="40"/>
  <c r="G3541" i="40"/>
  <c r="G3558" i="40"/>
  <c r="G3576" i="40"/>
  <c r="G3593" i="40"/>
  <c r="G3610" i="40"/>
  <c r="G3627" i="40"/>
  <c r="G3644" i="40"/>
  <c r="G3661" i="40"/>
  <c r="G3678" i="40"/>
  <c r="G3695" i="40"/>
  <c r="G3712" i="40"/>
  <c r="G3729" i="40"/>
  <c r="G3746" i="40"/>
  <c r="G3763" i="40"/>
  <c r="G3780" i="40"/>
  <c r="G3797" i="40"/>
  <c r="G3814" i="40"/>
  <c r="G3832" i="40"/>
  <c r="G3849" i="40"/>
  <c r="G3866" i="40"/>
  <c r="G3883" i="40"/>
  <c r="G3900" i="40"/>
  <c r="G3917" i="40"/>
  <c r="G3934" i="40"/>
  <c r="G3951" i="40"/>
  <c r="G3968" i="40"/>
  <c r="G3985" i="40"/>
  <c r="G4002" i="40"/>
  <c r="G4019" i="40"/>
  <c r="G4036" i="40"/>
  <c r="G4053" i="40"/>
  <c r="G4070" i="40"/>
  <c r="G4087" i="40"/>
  <c r="G4103" i="40"/>
  <c r="G4119" i="40"/>
  <c r="G4135" i="40"/>
  <c r="G4151" i="40"/>
  <c r="G4167" i="40"/>
  <c r="G4183" i="40"/>
  <c r="G4199" i="40"/>
  <c r="G4215" i="40"/>
  <c r="G4231" i="40"/>
  <c r="G4247" i="40"/>
  <c r="G4263" i="40"/>
  <c r="G4279" i="40"/>
  <c r="G4295" i="40"/>
  <c r="G4311" i="40"/>
  <c r="G4327" i="40"/>
  <c r="G4343" i="40"/>
  <c r="G4359" i="40"/>
  <c r="G4375" i="40"/>
  <c r="G4391" i="40"/>
  <c r="G4407" i="40"/>
  <c r="G4423" i="40"/>
  <c r="G4439" i="40"/>
  <c r="G125" i="40"/>
  <c r="G228" i="40"/>
  <c r="G324" i="40"/>
  <c r="G436" i="40"/>
  <c r="G512" i="40"/>
  <c r="G597" i="40"/>
  <c r="G688" i="40"/>
  <c r="G772" i="40"/>
  <c r="G859" i="40"/>
  <c r="G940" i="40"/>
  <c r="G1022" i="40"/>
  <c r="G1108" i="40"/>
  <c r="G1187" i="40"/>
  <c r="G1244" i="40"/>
  <c r="G1309" i="40"/>
  <c r="G1379" i="40"/>
  <c r="G1439" i="40"/>
  <c r="G1491" i="40"/>
  <c r="G1547" i="40"/>
  <c r="G1598" i="40"/>
  <c r="G1646" i="40"/>
  <c r="G1691" i="40"/>
  <c r="G1737" i="40"/>
  <c r="G1775" i="40"/>
  <c r="G1822" i="40"/>
  <c r="G1856" i="40"/>
  <c r="G1897" i="40"/>
  <c r="G1934" i="40"/>
  <c r="G1975" i="40"/>
  <c r="G2013" i="40"/>
  <c r="G2050" i="40"/>
  <c r="G2087" i="40"/>
  <c r="G2122" i="40"/>
  <c r="G2150" i="40"/>
  <c r="G2185" i="40"/>
  <c r="G2217" i="40"/>
  <c r="G2243" i="40"/>
  <c r="G2271" i="40"/>
  <c r="G2300" i="40"/>
  <c r="G2324" i="40"/>
  <c r="G2352" i="40"/>
  <c r="G2381" i="40"/>
  <c r="G2406" i="40"/>
  <c r="G2433" i="40"/>
  <c r="G2456" i="40"/>
  <c r="G2484" i="40"/>
  <c r="G2509" i="40"/>
  <c r="G2531" i="40"/>
  <c r="G2558" i="40"/>
  <c r="G2581" i="40"/>
  <c r="G2604" i="40"/>
  <c r="G2626" i="40"/>
  <c r="G2648" i="40"/>
  <c r="G2670" i="40"/>
  <c r="G2692" i="40"/>
  <c r="G2716" i="40"/>
  <c r="G2738" i="40"/>
  <c r="G2760" i="40"/>
  <c r="G2783" i="40"/>
  <c r="G2804" i="40"/>
  <c r="G2825" i="40"/>
  <c r="G2848" i="40"/>
  <c r="G2871" i="40"/>
  <c r="G2893" i="40"/>
  <c r="G2914" i="40"/>
  <c r="G2935" i="40"/>
  <c r="G2956" i="40"/>
  <c r="G2976" i="40"/>
  <c r="G2996" i="40"/>
  <c r="G3017" i="40"/>
  <c r="G3039" i="40"/>
  <c r="G3059" i="40"/>
  <c r="G3078" i="40"/>
  <c r="G3097" i="40"/>
  <c r="G3118" i="40"/>
  <c r="G3137" i="40"/>
  <c r="G3157" i="40"/>
  <c r="G3176" i="40"/>
  <c r="G3196" i="40"/>
  <c r="G3215" i="40"/>
  <c r="G3234" i="40"/>
  <c r="G3254" i="40"/>
  <c r="G3273" i="40"/>
  <c r="G3293" i="40"/>
  <c r="G3311" i="40"/>
  <c r="G3329" i="40"/>
  <c r="G3347" i="40"/>
  <c r="G3365" i="40"/>
  <c r="G3384" i="40"/>
  <c r="G3402" i="40"/>
  <c r="G3421" i="40"/>
  <c r="G3439" i="40"/>
  <c r="G3457" i="40"/>
  <c r="G3474" i="40"/>
  <c r="G3491" i="40"/>
  <c r="G3508" i="40"/>
  <c r="G3525" i="40"/>
  <c r="G3542" i="40"/>
  <c r="G3560" i="40"/>
  <c r="G3577" i="40"/>
  <c r="G3594" i="40"/>
  <c r="G3611" i="40"/>
  <c r="G3628" i="40"/>
  <c r="G3645" i="40"/>
  <c r="G3662" i="40"/>
  <c r="G3679" i="40"/>
  <c r="G3696" i="40"/>
  <c r="G3713" i="40"/>
  <c r="G3730" i="40"/>
  <c r="G3747" i="40"/>
  <c r="G3764" i="40"/>
  <c r="G3781" i="40"/>
  <c r="G3798" i="40"/>
  <c r="G3816" i="40"/>
  <c r="G3833" i="40"/>
  <c r="G3850" i="40"/>
  <c r="G3867" i="40"/>
  <c r="G3884" i="40"/>
  <c r="G3901" i="40"/>
  <c r="G3918" i="40"/>
  <c r="G3935" i="40"/>
  <c r="G3952" i="40"/>
  <c r="G3969" i="40"/>
  <c r="G3986" i="40"/>
  <c r="G4003" i="40"/>
  <c r="G4020" i="40"/>
  <c r="G4037" i="40"/>
  <c r="G4054" i="40"/>
  <c r="G4072" i="40"/>
  <c r="G4088" i="40"/>
  <c r="G4104" i="40"/>
  <c r="G4120" i="40"/>
  <c r="G4136" i="40"/>
  <c r="G4152" i="40"/>
  <c r="G4168" i="40"/>
  <c r="G4184" i="40"/>
  <c r="G4200" i="40"/>
  <c r="G4216" i="40"/>
  <c r="G4232" i="40"/>
  <c r="G4248" i="40"/>
  <c r="G4264" i="40"/>
  <c r="G4280" i="40"/>
  <c r="G4296" i="40"/>
  <c r="G4312" i="40"/>
  <c r="G4328" i="40"/>
  <c r="G4344" i="40"/>
  <c r="G4360" i="40"/>
  <c r="G4376" i="40"/>
  <c r="G4392" i="40"/>
  <c r="G4408" i="40"/>
  <c r="G4424" i="40"/>
  <c r="G4440" i="40"/>
  <c r="G128" i="40"/>
  <c r="G231" i="40"/>
  <c r="G342" i="40"/>
  <c r="G437" i="40"/>
  <c r="G515" i="40"/>
  <c r="G611" i="40"/>
  <c r="G37" i="40"/>
  <c r="G149" i="40"/>
  <c r="G265" i="40"/>
  <c r="G356" i="40"/>
  <c r="G449" i="40"/>
  <c r="G548" i="40"/>
  <c r="G636" i="40"/>
  <c r="G713" i="40"/>
  <c r="G798" i="40"/>
  <c r="G885" i="40"/>
  <c r="G972" i="40"/>
  <c r="G1045" i="40"/>
  <c r="G1126" i="40"/>
  <c r="G1198" i="40"/>
  <c r="G1269" i="40"/>
  <c r="G1335" i="40"/>
  <c r="G1391" i="40"/>
  <c r="G1449" i="40"/>
  <c r="G1507" i="40"/>
  <c r="G1567" i="40"/>
  <c r="G1615" i="40"/>
  <c r="G1665" i="40"/>
  <c r="G1709" i="40"/>
  <c r="G1745" i="40"/>
  <c r="G1790" i="40"/>
  <c r="G1828" i="40"/>
  <c r="G1870" i="40"/>
  <c r="G1910" i="40"/>
  <c r="G1950" i="40"/>
  <c r="G1987" i="40"/>
  <c r="G2027" i="40"/>
  <c r="G2060" i="40"/>
  <c r="G2098" i="40"/>
  <c r="G2130" i="40"/>
  <c r="G2163" i="40"/>
  <c r="G2194" i="40"/>
  <c r="G2224" i="40"/>
  <c r="G2252" i="40"/>
  <c r="G2278" i="40"/>
  <c r="G2306" i="40"/>
  <c r="G2337" i="40"/>
  <c r="G2364" i="40"/>
  <c r="G2388" i="40"/>
  <c r="G2415" i="40"/>
  <c r="G2438" i="40"/>
  <c r="G2466" i="40"/>
  <c r="G2492" i="40"/>
  <c r="G2517" i="40"/>
  <c r="G2542" i="40"/>
  <c r="G2564" i="40"/>
  <c r="G2589" i="40"/>
  <c r="G2611" i="40"/>
  <c r="G2632" i="40"/>
  <c r="G2655" i="40"/>
  <c r="G2679" i="40"/>
  <c r="G2701" i="40"/>
  <c r="G2722" i="40"/>
  <c r="G2744" i="40"/>
  <c r="G2767" i="40"/>
  <c r="G2788" i="40"/>
  <c r="G2812" i="40"/>
  <c r="G2835" i="40"/>
  <c r="G2856" i="40"/>
  <c r="G2879" i="40"/>
  <c r="G2899" i="40"/>
  <c r="G2920" i="40"/>
  <c r="G2941" i="40"/>
  <c r="G2961" i="40"/>
  <c r="G2982" i="40"/>
  <c r="G3004" i="40"/>
  <c r="G3024" i="40"/>
  <c r="G3044" i="40"/>
  <c r="G3064" i="40"/>
  <c r="G3085" i="40"/>
  <c r="G3104" i="40"/>
  <c r="G3124" i="40"/>
  <c r="G3143" i="40"/>
  <c r="G3163" i="40"/>
  <c r="G3182" i="40"/>
  <c r="G3201" i="40"/>
  <c r="G3221" i="40"/>
  <c r="G3240" i="40"/>
  <c r="G3261" i="40"/>
  <c r="G3280" i="40"/>
  <c r="G3298" i="40"/>
  <c r="G130" i="40"/>
  <c r="G285" i="40"/>
  <c r="G443" i="40"/>
  <c r="G559" i="40"/>
  <c r="G665" i="40"/>
  <c r="G796" i="40"/>
  <c r="G902" i="40"/>
  <c r="G1017" i="40"/>
  <c r="G1124" i="40"/>
  <c r="G1215" i="40"/>
  <c r="G1303" i="40"/>
  <c r="G1387" i="40"/>
  <c r="G1471" i="40"/>
  <c r="G1540" i="40"/>
  <c r="G1608" i="40"/>
  <c r="G1671" i="40"/>
  <c r="G1728" i="40"/>
  <c r="G1788" i="40"/>
  <c r="G1844" i="40"/>
  <c r="G1886" i="40"/>
  <c r="G1949" i="40"/>
  <c r="G1996" i="40"/>
  <c r="G2047" i="40"/>
  <c r="G2095" i="40"/>
  <c r="G2141" i="40"/>
  <c r="G2179" i="40"/>
  <c r="G2223" i="40"/>
  <c r="G2259" i="40"/>
  <c r="G2292" i="40"/>
  <c r="G2333" i="40"/>
  <c r="G2369" i="40"/>
  <c r="G2401" i="40"/>
  <c r="G2437" i="40"/>
  <c r="G2472" i="40"/>
  <c r="G2504" i="40"/>
  <c r="G2541" i="40"/>
  <c r="G2569" i="40"/>
  <c r="G2600" i="40"/>
  <c r="G2631" i="40"/>
  <c r="G2662" i="40"/>
  <c r="G2688" i="40"/>
  <c r="G2721" i="40"/>
  <c r="G2750" i="40"/>
  <c r="G2779" i="40"/>
  <c r="G2808" i="40"/>
  <c r="G2839" i="40"/>
  <c r="G2867" i="40"/>
  <c r="G2898" i="40"/>
  <c r="G2925" i="40"/>
  <c r="G2952" i="40"/>
  <c r="G2981" i="40"/>
  <c r="G3008" i="40"/>
  <c r="G3035" i="40"/>
  <c r="G3063" i="40"/>
  <c r="G3090" i="40"/>
  <c r="G3113" i="40"/>
  <c r="G3142" i="40"/>
  <c r="G3167" i="40"/>
  <c r="G3192" i="40"/>
  <c r="G3220" i="40"/>
  <c r="G3246" i="40"/>
  <c r="G3269" i="40"/>
  <c r="G3297" i="40"/>
  <c r="G3320" i="40"/>
  <c r="G3342" i="40"/>
  <c r="G3366" i="40"/>
  <c r="G3389" i="40"/>
  <c r="G3410" i="40"/>
  <c r="G3432" i="40"/>
  <c r="G3454" i="40"/>
  <c r="G3477" i="40"/>
  <c r="G3498" i="40"/>
  <c r="G3518" i="40"/>
  <c r="G3538" i="40"/>
  <c r="G3562" i="40"/>
  <c r="G3582" i="40"/>
  <c r="G3602" i="40"/>
  <c r="G3622" i="40"/>
  <c r="G3646" i="40"/>
  <c r="G3666" i="40"/>
  <c r="G3686" i="40"/>
  <c r="G3707" i="40"/>
  <c r="G3727" i="40"/>
  <c r="G3750" i="40"/>
  <c r="G3771" i="40"/>
  <c r="G3791" i="40"/>
  <c r="G3811" i="40"/>
  <c r="G3835" i="40"/>
  <c r="G3855" i="40"/>
  <c r="G3875" i="40"/>
  <c r="G3896" i="40"/>
  <c r="G3919" i="40"/>
  <c r="G3939" i="40"/>
  <c r="G3960" i="40"/>
  <c r="G3980" i="40"/>
  <c r="G4000" i="40"/>
  <c r="G4024" i="40"/>
  <c r="G4044" i="40"/>
  <c r="G4064" i="40"/>
  <c r="G4084" i="40"/>
  <c r="G4106" i="40"/>
  <c r="G4125" i="40"/>
  <c r="G4144" i="40"/>
  <c r="G4163" i="40"/>
  <c r="G4185" i="40"/>
  <c r="G4204" i="40"/>
  <c r="G4223" i="40"/>
  <c r="G4242" i="40"/>
  <c r="G4261" i="40"/>
  <c r="G4283" i="40"/>
  <c r="G4302" i="40"/>
  <c r="G4321" i="40"/>
  <c r="G4340" i="40"/>
  <c r="G4362" i="40"/>
  <c r="G4381" i="40"/>
  <c r="G4400" i="40"/>
  <c r="G4419" i="40"/>
  <c r="G4441" i="40"/>
  <c r="G147" i="40"/>
  <c r="G300" i="40"/>
  <c r="G444" i="40"/>
  <c r="G574" i="40"/>
  <c r="G689" i="40"/>
  <c r="G805" i="40"/>
  <c r="G903" i="40"/>
  <c r="G1026" i="40"/>
  <c r="G1127" i="40"/>
  <c r="G1230" i="40"/>
  <c r="G1311" i="40"/>
  <c r="G1392" i="40"/>
  <c r="G1474" i="40"/>
  <c r="G1550" i="40"/>
  <c r="G1617" i="40"/>
  <c r="G1672" i="40"/>
  <c r="G1738" i="40"/>
  <c r="G1793" i="40"/>
  <c r="G1845" i="40"/>
  <c r="G1901" i="40"/>
  <c r="G1951" i="40"/>
  <c r="G1997" i="40"/>
  <c r="G2053" i="40"/>
  <c r="G2101" i="40"/>
  <c r="G2142" i="40"/>
  <c r="G2189" i="40"/>
  <c r="G2225" i="40"/>
  <c r="G2260" i="40"/>
  <c r="G2301" i="40"/>
  <c r="G2338" i="40"/>
  <c r="G2370" i="40"/>
  <c r="G2407" i="40"/>
  <c r="G2439" i="40"/>
  <c r="G2473" i="40"/>
  <c r="G2510" i="40"/>
  <c r="G2543" i="40"/>
  <c r="G2572" i="40"/>
  <c r="G2606" i="40"/>
  <c r="G2633" i="40"/>
  <c r="G2663" i="40"/>
  <c r="G2694" i="40"/>
  <c r="G2723" i="40"/>
  <c r="G2751" i="40"/>
  <c r="G2784" i="40"/>
  <c r="G2813" i="40"/>
  <c r="G2840" i="40"/>
  <c r="G2873" i="40"/>
  <c r="G2901" i="40"/>
  <c r="G2926" i="40"/>
  <c r="G2957" i="40"/>
  <c r="G2983" i="40"/>
  <c r="G3010" i="40"/>
  <c r="G3040" i="40"/>
  <c r="G3067" i="40"/>
  <c r="G3091" i="40"/>
  <c r="G3119" i="40"/>
  <c r="G3144" i="40"/>
  <c r="G3169" i="40"/>
  <c r="G3197" i="40"/>
  <c r="G3222" i="40"/>
  <c r="G3247" i="40"/>
  <c r="G3275" i="40"/>
  <c r="G3299" i="40"/>
  <c r="G3321" i="40"/>
  <c r="G3343" i="40"/>
  <c r="G3368" i="40"/>
  <c r="G3390" i="40"/>
  <c r="G3411" i="40"/>
  <c r="G3433" i="40"/>
  <c r="G3458" i="40"/>
  <c r="G3478" i="40"/>
  <c r="G3499" i="40"/>
  <c r="G3519" i="40"/>
  <c r="G3539" i="40"/>
  <c r="G3563" i="40"/>
  <c r="G3583" i="40"/>
  <c r="G3603" i="40"/>
  <c r="G3624" i="40"/>
  <c r="G3647" i="40"/>
  <c r="G3667" i="40"/>
  <c r="G3688" i="40"/>
  <c r="G3708" i="40"/>
  <c r="G3731" i="40"/>
  <c r="G3752" i="40"/>
  <c r="G3772" i="40"/>
  <c r="G3792" i="40"/>
  <c r="G3812" i="40"/>
  <c r="G3836" i="40"/>
  <c r="G3856" i="40"/>
  <c r="G3876" i="40"/>
  <c r="G3897" i="40"/>
  <c r="G3920" i="40"/>
  <c r="G3940" i="40"/>
  <c r="G3961" i="40"/>
  <c r="G3981" i="40"/>
  <c r="G4004" i="40"/>
  <c r="G4025" i="40"/>
  <c r="G4045" i="40"/>
  <c r="G4065" i="40"/>
  <c r="G4085" i="40"/>
  <c r="G4107" i="40"/>
  <c r="G4126" i="40"/>
  <c r="G4145" i="40"/>
  <c r="G4164" i="40"/>
  <c r="G4186" i="40"/>
  <c r="G4205" i="40"/>
  <c r="G4224" i="40"/>
  <c r="G4243" i="40"/>
  <c r="G4265" i="40"/>
  <c r="G4284" i="40"/>
  <c r="G4303" i="40"/>
  <c r="G4322" i="40"/>
  <c r="G4341" i="40"/>
  <c r="G4363" i="40"/>
  <c r="G4382" i="40"/>
  <c r="G4401" i="40"/>
  <c r="G4420" i="40"/>
  <c r="G4442" i="40"/>
  <c r="G166" i="40"/>
  <c r="G301" i="40"/>
  <c r="G445" i="40"/>
  <c r="G575" i="40"/>
  <c r="G700" i="40"/>
  <c r="G812" i="40"/>
  <c r="G918" i="40"/>
  <c r="G1036" i="40"/>
  <c r="G1136" i="40"/>
  <c r="G1232" i="40"/>
  <c r="G1327" i="40"/>
  <c r="G1402" i="40"/>
  <c r="G1476" i="40"/>
  <c r="G1552" i="40"/>
  <c r="G1627" i="40"/>
  <c r="G1678" i="40"/>
  <c r="G1741" i="40"/>
  <c r="G1796" i="40"/>
  <c r="G1846" i="40"/>
  <c r="G1902" i="40"/>
  <c r="G1952" i="40"/>
  <c r="G2004" i="40"/>
  <c r="G2054" i="40"/>
  <c r="G2104" i="40"/>
  <c r="G2143" i="40"/>
  <c r="G2190" i="40"/>
  <c r="G2226" i="40"/>
  <c r="G2262" i="40"/>
  <c r="G2302" i="40"/>
  <c r="G2339" i="40"/>
  <c r="G2371" i="40"/>
  <c r="G2412" i="40"/>
  <c r="G2441" i="40"/>
  <c r="G2476" i="40"/>
  <c r="G2511" i="40"/>
  <c r="G2544" i="40"/>
  <c r="G2573" i="40"/>
  <c r="G2607" i="40"/>
  <c r="G2636" i="40"/>
  <c r="G2664" i="40"/>
  <c r="G2696" i="40"/>
  <c r="G2725" i="40"/>
  <c r="G2753" i="40"/>
  <c r="G2785" i="40"/>
  <c r="G2816" i="40"/>
  <c r="G2841" i="40"/>
  <c r="G2875" i="40"/>
  <c r="G2902" i="40"/>
  <c r="G2927" i="40"/>
  <c r="G2958" i="40"/>
  <c r="G2984" i="40"/>
  <c r="G3011" i="40"/>
  <c r="G3041" i="40"/>
  <c r="G3068" i="40"/>
  <c r="G3092" i="40"/>
  <c r="G3120" i="40"/>
  <c r="G3145" i="40"/>
  <c r="G3170" i="40"/>
  <c r="G3198" i="40"/>
  <c r="G3223" i="40"/>
  <c r="G3248" i="40"/>
  <c r="G3277" i="40"/>
  <c r="G3300" i="40"/>
  <c r="G3322" i="40"/>
  <c r="G3344" i="40"/>
  <c r="G3369" i="40"/>
  <c r="G3391" i="40"/>
  <c r="G3412" i="40"/>
  <c r="G3434" i="40"/>
  <c r="G3459" i="40"/>
  <c r="G3480" i="40"/>
  <c r="G3500" i="40"/>
  <c r="G3520" i="40"/>
  <c r="G3544" i="40"/>
  <c r="G3564" i="40"/>
  <c r="G3584" i="40"/>
  <c r="G3604" i="40"/>
  <c r="G3625" i="40"/>
  <c r="G3648" i="40"/>
  <c r="G3668" i="40"/>
  <c r="G3689" i="40"/>
  <c r="G3709" i="40"/>
  <c r="G3732" i="40"/>
  <c r="G3753" i="40"/>
  <c r="G3773" i="40"/>
  <c r="G3793" i="40"/>
  <c r="G3817" i="40"/>
  <c r="G3837" i="40"/>
  <c r="G3857" i="40"/>
  <c r="G3877" i="40"/>
  <c r="G3898" i="40"/>
  <c r="G3921" i="40"/>
  <c r="G3941" i="40"/>
  <c r="G3962" i="40"/>
  <c r="G3982" i="40"/>
  <c r="G4005" i="40"/>
  <c r="G4026" i="40"/>
  <c r="G4046" i="40"/>
  <c r="G4066" i="40"/>
  <c r="G4089" i="40"/>
  <c r="G4108" i="40"/>
  <c r="G4127" i="40"/>
  <c r="G4146" i="40"/>
  <c r="G4165" i="40"/>
  <c r="G4187" i="40"/>
  <c r="G4206" i="40"/>
  <c r="G4225" i="40"/>
  <c r="G4244" i="40"/>
  <c r="G4266" i="40"/>
  <c r="G4285" i="40"/>
  <c r="G4304" i="40"/>
  <c r="G4323" i="40"/>
  <c r="G4345" i="40"/>
  <c r="G4364" i="40"/>
  <c r="G4383" i="40"/>
  <c r="G4402" i="40"/>
  <c r="G4421" i="40"/>
  <c r="G4443" i="40"/>
  <c r="G169" i="40"/>
  <c r="G302" i="40"/>
  <c r="G460" i="40"/>
  <c r="G577" i="40"/>
  <c r="G703" i="40"/>
  <c r="G824" i="40"/>
  <c r="G923" i="40"/>
  <c r="G1038" i="40"/>
  <c r="G1148" i="40"/>
  <c r="G1238" i="40"/>
  <c r="G1328" i="40"/>
  <c r="G1404" i="40"/>
  <c r="G1478" i="40"/>
  <c r="G1553" i="40"/>
  <c r="G1629" i="40"/>
  <c r="G1685" i="40"/>
  <c r="G1742" i="40"/>
  <c r="G1800" i="40"/>
  <c r="G1847" i="40"/>
  <c r="G1904" i="40"/>
  <c r="G1953" i="40"/>
  <c r="G2005" i="40"/>
  <c r="G2055" i="40"/>
  <c r="G2106" i="40"/>
  <c r="G2144" i="40"/>
  <c r="G2192" i="40"/>
  <c r="G2227" i="40"/>
  <c r="G2263" i="40"/>
  <c r="G2303" i="40"/>
  <c r="G2340" i="40"/>
  <c r="G2374" i="40"/>
  <c r="G2413" i="40"/>
  <c r="G2444" i="40"/>
  <c r="G2477" i="40"/>
  <c r="G2513" i="40"/>
  <c r="G2545" i="40"/>
  <c r="G2574" i="40"/>
  <c r="G2608" i="40"/>
  <c r="G2637" i="40"/>
  <c r="G2665" i="40"/>
  <c r="G2699" i="40"/>
  <c r="G2726" i="40"/>
  <c r="G2754" i="40"/>
  <c r="G2786" i="40"/>
  <c r="G2817" i="40"/>
  <c r="G2843" i="40"/>
  <c r="G2876" i="40"/>
  <c r="G2903" i="40"/>
  <c r="G2928" i="40"/>
  <c r="G2959" i="40"/>
  <c r="G2987" i="40"/>
  <c r="G3012" i="40"/>
  <c r="G3042" i="40"/>
  <c r="G3069" i="40"/>
  <c r="G3093" i="40"/>
  <c r="G3121" i="40"/>
  <c r="G3147" i="40"/>
  <c r="G3171" i="40"/>
  <c r="G3199" i="40"/>
  <c r="G3225" i="40"/>
  <c r="G3249" i="40"/>
  <c r="G3278" i="40"/>
  <c r="G3301" i="40"/>
  <c r="G3323" i="40"/>
  <c r="G3348" i="40"/>
  <c r="G3370" i="40"/>
  <c r="G3392" i="40"/>
  <c r="G3413" i="40"/>
  <c r="G3435" i="40"/>
  <c r="G3460" i="40"/>
  <c r="G3481" i="40"/>
  <c r="G3501" i="40"/>
  <c r="G3521" i="40"/>
  <c r="G3545" i="40"/>
  <c r="G3565" i="40"/>
  <c r="G3585" i="40"/>
  <c r="G3605" i="40"/>
  <c r="G3629" i="40"/>
  <c r="G3649" i="40"/>
  <c r="G3669" i="40"/>
  <c r="G3690" i="40"/>
  <c r="G3710" i="40"/>
  <c r="G3733" i="40"/>
  <c r="G3754" i="40"/>
  <c r="G3774" i="40"/>
  <c r="G3794" i="40"/>
  <c r="G3818" i="40"/>
  <c r="G3838" i="40"/>
  <c r="G3858" i="40"/>
  <c r="G3878" i="40"/>
  <c r="G3902" i="40"/>
  <c r="G3922" i="40"/>
  <c r="G3942" i="40"/>
  <c r="G3963" i="40"/>
  <c r="G3983" i="40"/>
  <c r="G4006" i="40"/>
  <c r="G4027" i="40"/>
  <c r="G4047" i="40"/>
  <c r="G4067" i="40"/>
  <c r="G4090" i="40"/>
  <c r="G4109" i="40"/>
  <c r="G4128" i="40"/>
  <c r="G4147" i="40"/>
  <c r="G4169" i="40"/>
  <c r="G4188" i="40"/>
  <c r="G4207" i="40"/>
  <c r="G4226" i="40"/>
  <c r="G4245" i="40"/>
  <c r="G4267" i="40"/>
  <c r="G4286" i="40"/>
  <c r="G4305" i="40"/>
  <c r="G4324" i="40"/>
  <c r="G4346" i="40"/>
  <c r="G4365" i="40"/>
  <c r="G4384" i="40"/>
  <c r="G4403" i="40"/>
  <c r="G4425" i="40"/>
  <c r="G4444" i="40"/>
  <c r="G171" i="40"/>
  <c r="G305" i="40"/>
  <c r="G463" i="40"/>
  <c r="G590" i="40"/>
  <c r="G704" i="40"/>
  <c r="G829" i="40"/>
  <c r="G931" i="40"/>
  <c r="G1042" i="40"/>
  <c r="G1149" i="40"/>
  <c r="G1240" i="40"/>
  <c r="G1334" i="40"/>
  <c r="G1412" i="40"/>
  <c r="G1479" i="40"/>
  <c r="G1566" i="40"/>
  <c r="G1630" i="40"/>
  <c r="G1686" i="40"/>
  <c r="G1743" i="40"/>
  <c r="G1802" i="40"/>
  <c r="G1849" i="40"/>
  <c r="G1905" i="40"/>
  <c r="G1954" i="40"/>
  <c r="G2007" i="40"/>
  <c r="G2056" i="40"/>
  <c r="G2108" i="40"/>
  <c r="G2145" i="40"/>
  <c r="G2193" i="40"/>
  <c r="G2228" i="40"/>
  <c r="G2265" i="40"/>
  <c r="G2304" i="40"/>
  <c r="G2341" i="40"/>
  <c r="G2375" i="40"/>
  <c r="G2414" i="40"/>
  <c r="G2448" i="40"/>
  <c r="G2479" i="40"/>
  <c r="G2515" i="40"/>
  <c r="G2546" i="40"/>
  <c r="G2577" i="40"/>
  <c r="G2609" i="40"/>
  <c r="G2640" i="40"/>
  <c r="G2667" i="40"/>
  <c r="G2700" i="40"/>
  <c r="G2727" i="40"/>
  <c r="G2756" i="40"/>
  <c r="G2787" i="40"/>
  <c r="G2818" i="40"/>
  <c r="G2845" i="40"/>
  <c r="G2877" i="40"/>
  <c r="G2904" i="40"/>
  <c r="G2930" i="40"/>
  <c r="G2960" i="40"/>
  <c r="G2988" i="40"/>
  <c r="G3013" i="40"/>
  <c r="G3043" i="40"/>
  <c r="G3070" i="40"/>
  <c r="G3094" i="40"/>
  <c r="G3123" i="40"/>
  <c r="G3148" i="40"/>
  <c r="G3172" i="40"/>
  <c r="G3200" i="40"/>
  <c r="G3227" i="40"/>
  <c r="G3250" i="40"/>
  <c r="G3279" i="40"/>
  <c r="G3302" i="40"/>
  <c r="G3325" i="40"/>
  <c r="G3349" i="40"/>
  <c r="G3371" i="40"/>
  <c r="G3393" i="40"/>
  <c r="G3414" i="40"/>
  <c r="G3440" i="40"/>
  <c r="G3461" i="40"/>
  <c r="G3482" i="40"/>
  <c r="G3502" i="40"/>
  <c r="G3522" i="40"/>
  <c r="G3546" i="40"/>
  <c r="G3566" i="40"/>
  <c r="G3586" i="40"/>
  <c r="G3606" i="40"/>
  <c r="G3630" i="40"/>
  <c r="G3650" i="40"/>
  <c r="G3670" i="40"/>
  <c r="G3691" i="40"/>
  <c r="G3714" i="40"/>
  <c r="G3734" i="40"/>
  <c r="G3755" i="40"/>
  <c r="G3775" i="40"/>
  <c r="G3795" i="40"/>
  <c r="G3819" i="40"/>
  <c r="G3839" i="40"/>
  <c r="G3859" i="40"/>
  <c r="G3880" i="40"/>
  <c r="G3903" i="40"/>
  <c r="G3923" i="40"/>
  <c r="G3944" i="40"/>
  <c r="G3964" i="40"/>
  <c r="G3987" i="40"/>
  <c r="G4008" i="40"/>
  <c r="G4028" i="40"/>
  <c r="G4048" i="40"/>
  <c r="G4068" i="40"/>
  <c r="G4091" i="40"/>
  <c r="G4110" i="40"/>
  <c r="G4129" i="40"/>
  <c r="G4148" i="40"/>
  <c r="G4170" i="40"/>
  <c r="G4189" i="40"/>
  <c r="G4208" i="40"/>
  <c r="G4227" i="40"/>
  <c r="G4249" i="40"/>
  <c r="G4268" i="40"/>
  <c r="G4287" i="40"/>
  <c r="G4306" i="40"/>
  <c r="G4325" i="40"/>
  <c r="G4347" i="40"/>
  <c r="G4366" i="40"/>
  <c r="G4385" i="40"/>
  <c r="G4404" i="40"/>
  <c r="G4426" i="40"/>
  <c r="G4445" i="40"/>
  <c r="G29" i="40"/>
  <c r="G176" i="40"/>
  <c r="G347" i="40"/>
  <c r="G465" i="40"/>
  <c r="G591" i="40"/>
  <c r="G715" i="40"/>
  <c r="G833" i="40"/>
  <c r="G950" i="40"/>
  <c r="G1061" i="40"/>
  <c r="G1153" i="40"/>
  <c r="G1251" i="40"/>
  <c r="G1336" i="40"/>
  <c r="G1416" i="40"/>
  <c r="G1495" i="40"/>
  <c r="G1568" i="40"/>
  <c r="G1631" i="40"/>
  <c r="G1695" i="40"/>
  <c r="G1751" i="40"/>
  <c r="G1804" i="40"/>
  <c r="G1860" i="40"/>
  <c r="G1911" i="40"/>
  <c r="G1955" i="40"/>
  <c r="G2014" i="40"/>
  <c r="G2063" i="40"/>
  <c r="G2109" i="40"/>
  <c r="G2158" i="40"/>
  <c r="G2198" i="40"/>
  <c r="G2230" i="40"/>
  <c r="G2272" i="40"/>
  <c r="G2307" i="40"/>
  <c r="G2342" i="40"/>
  <c r="G2383" i="40"/>
  <c r="G2416" i="40"/>
  <c r="G2449" i="40"/>
  <c r="G2485" i="40"/>
  <c r="G2518" i="40"/>
  <c r="G2547" i="40"/>
  <c r="G2582" i="40"/>
  <c r="G2612" i="40"/>
  <c r="G2641" i="40"/>
  <c r="G2671" i="40"/>
  <c r="G2702" i="40"/>
  <c r="G2728" i="40"/>
  <c r="G2761" i="40"/>
  <c r="G2789" i="40"/>
  <c r="G2819" i="40"/>
  <c r="G2851" i="40"/>
  <c r="G2880" i="40"/>
  <c r="G2905" i="40"/>
  <c r="G2936" i="40"/>
  <c r="G2962" i="40"/>
  <c r="G2989" i="40"/>
  <c r="G3019" i="40"/>
  <c r="G3045" i="40"/>
  <c r="G3072" i="40"/>
  <c r="G3099" i="40"/>
  <c r="G3125" i="40"/>
  <c r="G3149" i="40"/>
  <c r="G3177" i="40"/>
  <c r="G3203" i="40"/>
  <c r="G3228" i="40"/>
  <c r="G3255" i="40"/>
  <c r="G3281" i="40"/>
  <c r="G3304" i="40"/>
  <c r="G3326" i="40"/>
  <c r="G3350" i="40"/>
  <c r="G3373" i="40"/>
  <c r="G3394" i="40"/>
  <c r="G3416" i="40"/>
  <c r="G3441" i="40"/>
  <c r="G3462" i="40"/>
  <c r="G3483" i="40"/>
  <c r="G3503" i="40"/>
  <c r="G3526" i="40"/>
  <c r="G3547" i="40"/>
  <c r="G3567" i="40"/>
  <c r="G3587" i="40"/>
  <c r="G3608" i="40"/>
  <c r="G3631" i="40"/>
  <c r="G3651" i="40"/>
  <c r="G3672" i="40"/>
  <c r="G3692" i="40"/>
  <c r="G3715" i="40"/>
  <c r="G3736" i="40"/>
  <c r="G3756" i="40"/>
  <c r="G3776" i="40"/>
  <c r="G3800" i="40"/>
  <c r="G3820" i="40"/>
  <c r="G3840" i="40"/>
  <c r="G3860" i="40"/>
  <c r="G3881" i="40"/>
  <c r="G3904" i="40"/>
  <c r="G3924" i="40"/>
  <c r="G3945" i="40"/>
  <c r="G3965" i="40"/>
  <c r="G3988" i="40"/>
  <c r="G4009" i="40"/>
  <c r="G4029" i="40"/>
  <c r="G4049" i="40"/>
  <c r="G4073" i="40"/>
  <c r="G4092" i="40"/>
  <c r="G4111" i="40"/>
  <c r="G4130" i="40"/>
  <c r="G4149" i="40"/>
  <c r="G4171" i="40"/>
  <c r="G4190" i="40"/>
  <c r="G4209" i="40"/>
  <c r="G4228" i="40"/>
  <c r="G4250" i="40"/>
  <c r="G4269" i="40"/>
  <c r="G4288" i="40"/>
  <c r="G4307" i="40"/>
  <c r="G4329" i="40"/>
  <c r="G4348" i="40"/>
  <c r="G4367" i="40"/>
  <c r="G4386" i="40"/>
  <c r="G4405" i="40"/>
  <c r="G4427" i="40"/>
  <c r="G4446" i="40"/>
  <c r="G40" i="40"/>
  <c r="G199" i="40"/>
  <c r="G351" i="40"/>
  <c r="G498" i="40"/>
  <c r="G620" i="40"/>
  <c r="G733" i="40"/>
  <c r="G836" i="40"/>
  <c r="G952" i="40"/>
  <c r="G1071" i="40"/>
  <c r="G1156" i="40"/>
  <c r="G1262" i="40"/>
  <c r="G1342" i="40"/>
  <c r="G1419" i="40"/>
  <c r="G1504" i="40"/>
  <c r="G1572" i="40"/>
  <c r="G1634" i="40"/>
  <c r="G1698" i="40"/>
  <c r="G1754" i="40"/>
  <c r="G1807" i="40"/>
  <c r="G1867" i="40"/>
  <c r="G1920" i="40"/>
  <c r="G1965" i="40"/>
  <c r="G2024" i="40"/>
  <c r="G2071" i="40"/>
  <c r="G2114" i="40"/>
  <c r="G2161" i="40"/>
  <c r="G2201" i="40"/>
  <c r="G2238" i="40"/>
  <c r="G2276" i="40"/>
  <c r="G2311" i="40"/>
  <c r="G2345" i="40"/>
  <c r="G2385" i="40"/>
  <c r="G2418" i="40"/>
  <c r="G2452" i="40"/>
  <c r="G2487" i="40"/>
  <c r="G2521" i="40"/>
  <c r="G2549" i="40"/>
  <c r="G2584" i="40"/>
  <c r="G2614" i="40"/>
  <c r="G2643" i="40"/>
  <c r="G2675" i="40"/>
  <c r="G2704" i="40"/>
  <c r="G2732" i="40"/>
  <c r="G2765" i="40"/>
  <c r="G2793" i="40"/>
  <c r="G2821" i="40"/>
  <c r="G2854" i="40"/>
  <c r="G2882" i="40"/>
  <c r="G2908" i="40"/>
  <c r="G2939" i="40"/>
  <c r="G2965" i="40"/>
  <c r="G34" i="40"/>
  <c r="G193" i="40"/>
  <c r="G348" i="40"/>
  <c r="G479" i="40"/>
  <c r="G619" i="40"/>
  <c r="G731" i="40"/>
  <c r="G835" i="40"/>
  <c r="G951" i="40"/>
  <c r="G1068" i="40"/>
  <c r="G1155" i="40"/>
  <c r="G1252" i="40"/>
  <c r="G1337" i="40"/>
  <c r="G1417" i="40"/>
  <c r="G1503" i="40"/>
  <c r="G1571" i="40"/>
  <c r="G1632" i="40"/>
  <c r="G1697" i="40"/>
  <c r="G1753" i="40"/>
  <c r="G1806" i="40"/>
  <c r="G1861" i="40"/>
  <c r="G1913" i="40"/>
  <c r="G1962" i="40"/>
  <c r="G2021" i="40"/>
  <c r="G2070" i="40"/>
  <c r="G2110" i="40"/>
  <c r="G2159" i="40"/>
  <c r="G2199" i="40"/>
  <c r="G2233" i="40"/>
  <c r="G2273" i="40"/>
  <c r="G2310" i="40"/>
  <c r="G2343" i="40"/>
  <c r="G2384" i="40"/>
  <c r="G2417" i="40"/>
  <c r="G2451" i="40"/>
  <c r="G2486" i="40"/>
  <c r="G2520" i="40"/>
  <c r="G2548" i="40"/>
  <c r="G2583" i="40"/>
  <c r="G2613" i="40"/>
  <c r="G2642" i="40"/>
  <c r="G2672" i="40"/>
  <c r="G2703" i="40"/>
  <c r="G2731" i="40"/>
  <c r="G2763" i="40"/>
  <c r="G2791" i="40"/>
  <c r="G2820" i="40"/>
  <c r="G2852" i="40"/>
  <c r="G2881" i="40"/>
  <c r="G2907" i="40"/>
  <c r="G2937" i="40"/>
  <c r="G2964" i="40"/>
  <c r="G2991" i="40"/>
  <c r="G3021" i="40"/>
  <c r="G3046" i="40"/>
  <c r="G3073" i="40"/>
  <c r="G3101" i="40"/>
  <c r="G3126" i="40"/>
  <c r="G3150" i="40"/>
  <c r="G3179" i="40"/>
  <c r="G3204" i="40"/>
  <c r="G3229" i="40"/>
  <c r="G3256" i="40"/>
  <c r="G3282" i="40"/>
  <c r="G3305" i="40"/>
  <c r="G3330" i="40"/>
  <c r="G3352" i="40"/>
  <c r="G3374" i="40"/>
  <c r="G3395" i="40"/>
  <c r="G3417" i="40"/>
  <c r="G3442" i="40"/>
  <c r="G3464" i="40"/>
  <c r="G3484" i="40"/>
  <c r="G3504" i="40"/>
  <c r="G3528" i="40"/>
  <c r="G3548" i="40"/>
  <c r="G3568" i="40"/>
  <c r="G3588" i="40"/>
  <c r="G3612" i="40"/>
  <c r="G3632" i="40"/>
  <c r="G3652" i="40"/>
  <c r="G3673" i="40"/>
  <c r="G3693" i="40"/>
  <c r="G3716" i="40"/>
  <c r="G3737" i="40"/>
  <c r="G3757" i="40"/>
  <c r="G3777" i="40"/>
  <c r="G3801" i="40"/>
  <c r="G3821" i="40"/>
  <c r="G3841" i="40"/>
  <c r="G3861" i="40"/>
  <c r="G3885" i="40"/>
  <c r="G3905" i="40"/>
  <c r="G3925" i="40"/>
  <c r="G3946" i="40"/>
  <c r="G3966" i="40"/>
  <c r="G3989" i="40"/>
  <c r="G4010" i="40"/>
  <c r="G4030" i="40"/>
  <c r="G4050" i="40"/>
  <c r="G4074" i="40"/>
  <c r="G4093" i="40"/>
  <c r="G4112" i="40"/>
  <c r="G4131" i="40"/>
  <c r="G4153" i="40"/>
  <c r="G4172" i="40"/>
  <c r="G4191" i="40"/>
  <c r="G4210" i="40"/>
  <c r="G4229" i="40"/>
  <c r="G4251" i="40"/>
  <c r="G4270" i="40"/>
  <c r="G4289" i="40"/>
  <c r="G4308" i="40"/>
  <c r="G4330" i="40"/>
  <c r="G4349" i="40"/>
  <c r="G4368" i="40"/>
  <c r="G4387" i="40"/>
  <c r="G4409" i="40"/>
  <c r="G4428" i="40"/>
  <c r="G4447" i="40"/>
  <c r="G4430" i="40"/>
  <c r="G4394" i="40"/>
  <c r="G4355" i="40"/>
  <c r="G4319" i="40"/>
  <c r="G4290" i="40"/>
  <c r="G4254" i="40"/>
  <c r="G4218" i="40"/>
  <c r="G4179" i="40"/>
  <c r="G4143" i="40"/>
  <c r="G4114" i="40"/>
  <c r="G4078" i="40"/>
  <c r="G4040" i="40"/>
  <c r="G3998" i="40"/>
  <c r="G3970" i="40"/>
  <c r="G3929" i="40"/>
  <c r="G3890" i="40"/>
  <c r="G3852" i="40"/>
  <c r="G3810" i="40"/>
  <c r="G3782" i="40"/>
  <c r="G3741" i="40"/>
  <c r="G3702" i="40"/>
  <c r="G3664" i="40"/>
  <c r="G3633" i="40"/>
  <c r="G3595" i="40"/>
  <c r="G3553" i="40"/>
  <c r="G3515" i="40"/>
  <c r="G3476" i="40"/>
  <c r="G3444" i="40"/>
  <c r="G3403" i="40"/>
  <c r="G3359" i="40"/>
  <c r="G3317" i="40"/>
  <c r="G3283" i="40"/>
  <c r="G3235" i="40"/>
  <c r="G3186" i="40"/>
  <c r="G3138" i="40"/>
  <c r="G3089" i="40"/>
  <c r="G3051" i="40"/>
  <c r="G2999" i="40"/>
  <c r="G2944" i="40"/>
  <c r="G2887" i="40"/>
  <c r="G2831" i="40"/>
  <c r="G2770" i="40"/>
  <c r="G2709" i="40"/>
  <c r="G2652" i="40"/>
  <c r="G2592" i="40"/>
  <c r="G2527" i="40"/>
  <c r="G2462" i="40"/>
  <c r="G2393" i="40"/>
  <c r="G2320" i="40"/>
  <c r="G2246" i="40"/>
  <c r="G2168" i="40"/>
  <c r="G2077" i="40"/>
  <c r="G1984" i="40"/>
  <c r="G1879" i="40"/>
  <c r="G1769" i="40"/>
  <c r="G1656" i="40"/>
  <c r="G1519" i="40"/>
  <c r="G1359" i="40"/>
  <c r="G1196" i="40"/>
  <c r="G979" i="40"/>
  <c r="G753" i="40"/>
  <c r="G521" i="40"/>
  <c r="G240" i="40"/>
  <c r="G16" i="40"/>
  <c r="G2008" i="40"/>
  <c r="G1992" i="40"/>
  <c r="G1976" i="40"/>
  <c r="G1960" i="40"/>
  <c r="G1944" i="40"/>
  <c r="G1928" i="40"/>
  <c r="G1912" i="40"/>
  <c r="G1896" i="40"/>
  <c r="G1880" i="40"/>
  <c r="G1864" i="40"/>
  <c r="G1848" i="40"/>
  <c r="G1832" i="40"/>
  <c r="G1816" i="40"/>
  <c r="G1799" i="40"/>
  <c r="G1782" i="40"/>
  <c r="G1765" i="40"/>
  <c r="G1748" i="40"/>
  <c r="G1730" i="40"/>
  <c r="G1713" i="40"/>
  <c r="G1696" i="40"/>
  <c r="G1679" i="40"/>
  <c r="G1662" i="40"/>
  <c r="G1645" i="40"/>
  <c r="G1628" i="40"/>
  <c r="G1609" i="40"/>
  <c r="G1590" i="40"/>
  <c r="G1570" i="40"/>
  <c r="G1551" i="40"/>
  <c r="G1531" i="40"/>
  <c r="G1512" i="40"/>
  <c r="G1492" i="40"/>
  <c r="G1473" i="40"/>
  <c r="G1451" i="40"/>
  <c r="G1431" i="40"/>
  <c r="G1411" i="40"/>
  <c r="G1389" i="40"/>
  <c r="G1368" i="40"/>
  <c r="G1346" i="40"/>
  <c r="G1325" i="40"/>
  <c r="G1301" i="40"/>
  <c r="G1280" i="40"/>
  <c r="G1259" i="40"/>
  <c r="G1234" i="40"/>
  <c r="G1212" i="40"/>
  <c r="G1188" i="40"/>
  <c r="G1159" i="40"/>
  <c r="G1133" i="40"/>
  <c r="G1107" i="40"/>
  <c r="G1079" i="40"/>
  <c r="G1052" i="40"/>
  <c r="G1023" i="40"/>
  <c r="G996" i="40"/>
  <c r="G971" i="40"/>
  <c r="G943" i="40"/>
  <c r="G914" i="40"/>
  <c r="G886" i="40"/>
  <c r="G860" i="40"/>
  <c r="G834" i="40"/>
  <c r="G803" i="40"/>
  <c r="G777" i="40"/>
  <c r="G750" i="40"/>
  <c r="G723" i="40"/>
  <c r="G695" i="40"/>
  <c r="G667" i="40"/>
  <c r="G641" i="40"/>
  <c r="G613" i="40"/>
  <c r="G587" i="40"/>
  <c r="G558" i="40"/>
  <c r="G530" i="40"/>
  <c r="G501" i="40"/>
  <c r="G470" i="40"/>
  <c r="G441" i="40"/>
  <c r="G413" i="40"/>
  <c r="G376" i="40"/>
  <c r="G345" i="40"/>
  <c r="G318" i="40"/>
  <c r="G279" i="40"/>
  <c r="G251" i="40"/>
  <c r="G221" i="40"/>
  <c r="G183" i="40"/>
  <c r="G150" i="40"/>
  <c r="G118" i="40"/>
  <c r="G81" i="40"/>
  <c r="G46" i="40"/>
  <c r="G26" i="40"/>
  <c r="G12" i="40"/>
  <c r="G30" i="40"/>
  <c r="G49" i="40"/>
  <c r="G67" i="40"/>
  <c r="G85" i="40"/>
  <c r="G103" i="40"/>
  <c r="G121" i="40"/>
  <c r="G140" i="40"/>
  <c r="G158" i="40"/>
  <c r="G177" i="40"/>
  <c r="G195" i="40"/>
  <c r="G212" i="40"/>
  <c r="G229" i="40"/>
  <c r="G246" i="40"/>
  <c r="G263" i="40"/>
  <c r="G280" i="40"/>
  <c r="G297" i="40"/>
  <c r="G315" i="40"/>
  <c r="G332" i="40"/>
  <c r="G349" i="40"/>
  <c r="G366" i="40"/>
  <c r="G383" i="40"/>
  <c r="G400" i="40"/>
  <c r="G417" i="40"/>
  <c r="G434" i="40"/>
  <c r="G451" i="40"/>
  <c r="G468" i="40"/>
  <c r="G485" i="40"/>
  <c r="G502" i="40"/>
  <c r="G519" i="40"/>
  <c r="G536" i="40"/>
  <c r="G553" i="40"/>
  <c r="G571" i="40"/>
  <c r="G588" i="40"/>
  <c r="G605" i="40"/>
  <c r="G622" i="40"/>
  <c r="G639" i="40"/>
  <c r="G656" i="40"/>
  <c r="G673" i="40"/>
  <c r="G690" i="40"/>
  <c r="G707" i="40"/>
  <c r="G724" i="40"/>
  <c r="G741" i="40"/>
  <c r="G758" i="40"/>
  <c r="G775" i="40"/>
  <c r="G792" i="40"/>
  <c r="G809" i="40"/>
  <c r="G827" i="40"/>
  <c r="G844" i="40"/>
  <c r="G861" i="40"/>
  <c r="G878" i="40"/>
  <c r="G895" i="40"/>
  <c r="G912" i="40"/>
  <c r="G929" i="40"/>
  <c r="G946" i="40"/>
  <c r="G963" i="40"/>
  <c r="G980" i="40"/>
  <c r="G997" i="40"/>
  <c r="G1014" i="40"/>
  <c r="G1031" i="40"/>
  <c r="G1048" i="40"/>
  <c r="G1065" i="40"/>
  <c r="G1083" i="40"/>
  <c r="G1100" i="40"/>
  <c r="G1117" i="40"/>
  <c r="G1134" i="40"/>
  <c r="G1151" i="40"/>
  <c r="G1168" i="40"/>
  <c r="G1185" i="40"/>
  <c r="G1202" i="40"/>
  <c r="G1219" i="40"/>
  <c r="G1236" i="40"/>
  <c r="G13" i="40"/>
  <c r="G32" i="40"/>
  <c r="G50" i="40"/>
  <c r="G68" i="40"/>
  <c r="G86" i="40"/>
  <c r="G104" i="40"/>
  <c r="G123" i="40"/>
  <c r="G141" i="40"/>
  <c r="G160" i="40"/>
  <c r="G178" i="40"/>
  <c r="G196" i="40"/>
  <c r="G213" i="40"/>
  <c r="G230" i="40"/>
  <c r="G247" i="40"/>
  <c r="G264" i="40"/>
  <c r="G281" i="40"/>
  <c r="G299" i="40"/>
  <c r="G316" i="40"/>
  <c r="G333" i="40"/>
  <c r="G350" i="40"/>
  <c r="G367" i="40"/>
  <c r="G384" i="40"/>
  <c r="G401" i="40"/>
  <c r="G418" i="40"/>
  <c r="G435" i="40"/>
  <c r="G452" i="40"/>
  <c r="G469" i="40"/>
  <c r="G486" i="40"/>
  <c r="G503" i="40"/>
  <c r="G520" i="40"/>
  <c r="G537" i="40"/>
  <c r="G555" i="40"/>
  <c r="G572" i="40"/>
  <c r="G589" i="40"/>
  <c r="G606" i="40"/>
  <c r="G623" i="40"/>
  <c r="G640" i="40"/>
  <c r="G657" i="40"/>
  <c r="G674" i="40"/>
  <c r="G691" i="40"/>
  <c r="G708" i="40"/>
  <c r="G725" i="40"/>
  <c r="G742" i="40"/>
  <c r="G759" i="40"/>
  <c r="G776" i="40"/>
  <c r="G793" i="40"/>
  <c r="G811" i="40"/>
  <c r="G828" i="40"/>
  <c r="G845" i="40"/>
  <c r="G862" i="40"/>
  <c r="G879" i="40"/>
  <c r="G896" i="40"/>
  <c r="G913" i="40"/>
  <c r="G930" i="40"/>
  <c r="G947" i="40"/>
  <c r="G964" i="40"/>
  <c r="G981" i="40"/>
  <c r="G998" i="40"/>
  <c r="G1015" i="40"/>
  <c r="G1032" i="40"/>
  <c r="G1049" i="40"/>
  <c r="G1067" i="40"/>
  <c r="G1084" i="40"/>
  <c r="G1101" i="40"/>
  <c r="G1118" i="40"/>
  <c r="G1135" i="40"/>
  <c r="G1152" i="40"/>
  <c r="G1169" i="40"/>
  <c r="G1186" i="40"/>
  <c r="G1203" i="40"/>
  <c r="G1220" i="40"/>
  <c r="G1237" i="40"/>
  <c r="G1254" i="40"/>
  <c r="G1271" i="40"/>
  <c r="G1288" i="40"/>
  <c r="G1305" i="40"/>
  <c r="G1323" i="40"/>
  <c r="G1340" i="40"/>
  <c r="G1357" i="40"/>
  <c r="G1374" i="40"/>
  <c r="G1390" i="40"/>
  <c r="G1406" i="40"/>
  <c r="G1422" i="40"/>
  <c r="G1438" i="40"/>
  <c r="G1454" i="40"/>
  <c r="G27" i="40"/>
  <c r="G48" i="40"/>
  <c r="G70" i="40"/>
  <c r="G91" i="40"/>
  <c r="G112" i="40"/>
  <c r="G132" i="40"/>
  <c r="G152" i="40"/>
  <c r="G173" i="40"/>
  <c r="G194" i="40"/>
  <c r="G215" i="40"/>
  <c r="G235" i="40"/>
  <c r="G254" i="40"/>
  <c r="G273" i="40"/>
  <c r="G292" i="40"/>
  <c r="G311" i="40"/>
  <c r="G331" i="40"/>
  <c r="G352" i="40"/>
  <c r="G371" i="40"/>
  <c r="G390" i="40"/>
  <c r="G409" i="40"/>
  <c r="G429" i="40"/>
  <c r="G448" i="40"/>
  <c r="G467" i="40"/>
  <c r="G488" i="40"/>
  <c r="G508" i="40"/>
  <c r="G527" i="40"/>
  <c r="G546" i="40"/>
  <c r="G565" i="40"/>
  <c r="G584" i="40"/>
  <c r="G604" i="40"/>
  <c r="G625" i="40"/>
  <c r="G644" i="40"/>
  <c r="G663" i="40"/>
  <c r="G683" i="40"/>
  <c r="G702" i="40"/>
  <c r="G721" i="40"/>
  <c r="G740" i="40"/>
  <c r="G761" i="40"/>
  <c r="G781" i="40"/>
  <c r="G800" i="40"/>
  <c r="G819" i="40"/>
  <c r="G838" i="40"/>
  <c r="G857" i="40"/>
  <c r="G877" i="40"/>
  <c r="G898" i="40"/>
  <c r="G917" i="40"/>
  <c r="G936" i="40"/>
  <c r="G956" i="40"/>
  <c r="G975" i="40"/>
  <c r="G994" i="40"/>
  <c r="G1013" i="40"/>
  <c r="G1035" i="40"/>
  <c r="G1054" i="40"/>
  <c r="G1073" i="40"/>
  <c r="G1092" i="40"/>
  <c r="G1111" i="40"/>
  <c r="G1131" i="40"/>
  <c r="G1150" i="40"/>
  <c r="G1171" i="40"/>
  <c r="G1190" i="40"/>
  <c r="G1209" i="40"/>
  <c r="G1229" i="40"/>
  <c r="G1248" i="40"/>
  <c r="G1266" i="40"/>
  <c r="G1284" i="40"/>
  <c r="G1302" i="40"/>
  <c r="G1320" i="40"/>
  <c r="G1339" i="40"/>
  <c r="G1358" i="40"/>
  <c r="G1376" i="40"/>
  <c r="G1393" i="40"/>
  <c r="G1410" i="40"/>
  <c r="G1427" i="40"/>
  <c r="G1444" i="40"/>
  <c r="G1461" i="40"/>
  <c r="G1477" i="40"/>
  <c r="G1493" i="40"/>
  <c r="G1509" i="40"/>
  <c r="G1525" i="40"/>
  <c r="G1541" i="40"/>
  <c r="G1557" i="40"/>
  <c r="G1573" i="40"/>
  <c r="G1589" i="40"/>
  <c r="G1605" i="40"/>
  <c r="G1621" i="40"/>
  <c r="G28" i="40"/>
  <c r="G51" i="40"/>
  <c r="G71" i="40"/>
  <c r="G92" i="40"/>
  <c r="G113" i="40"/>
  <c r="G133" i="40"/>
  <c r="G153" i="40"/>
  <c r="G174" i="40"/>
  <c r="G197" i="40"/>
  <c r="G216" i="40"/>
  <c r="G236" i="40"/>
  <c r="G255" i="40"/>
  <c r="G274" i="40"/>
  <c r="G293" i="40"/>
  <c r="G312" i="40"/>
  <c r="G334" i="40"/>
  <c r="G353" i="40"/>
  <c r="G372" i="40"/>
  <c r="G391" i="40"/>
  <c r="G411" i="40"/>
  <c r="G18" i="40"/>
  <c r="G38" i="40"/>
  <c r="G59" i="40"/>
  <c r="G80" i="40"/>
  <c r="G100" i="40"/>
  <c r="G120" i="40"/>
  <c r="G144" i="40"/>
  <c r="G164" i="40"/>
  <c r="G184" i="40"/>
  <c r="G205" i="40"/>
  <c r="G224" i="40"/>
  <c r="G243" i="40"/>
  <c r="G262" i="40"/>
  <c r="G284" i="40"/>
  <c r="G303" i="40"/>
  <c r="G322" i="40"/>
  <c r="G341" i="40"/>
  <c r="G360" i="40"/>
  <c r="G380" i="40"/>
  <c r="G399" i="40"/>
  <c r="G420" i="40"/>
  <c r="G439" i="40"/>
  <c r="G459" i="40"/>
  <c r="G478" i="40"/>
  <c r="G497" i="40"/>
  <c r="G516" i="40"/>
  <c r="G535" i="40"/>
  <c r="G557" i="40"/>
  <c r="G576" i="40"/>
  <c r="G595" i="40"/>
  <c r="G614" i="40"/>
  <c r="G633" i="40"/>
  <c r="G653" i="40"/>
  <c r="G672" i="40"/>
  <c r="G693" i="40"/>
  <c r="G712" i="40"/>
  <c r="G732" i="40"/>
  <c r="G751" i="40"/>
  <c r="G770" i="40"/>
  <c r="G789" i="40"/>
  <c r="G808" i="40"/>
  <c r="G830" i="40"/>
  <c r="G849" i="40"/>
  <c r="G868" i="40"/>
  <c r="G887" i="40"/>
  <c r="G907" i="40"/>
  <c r="G926" i="40"/>
  <c r="G945" i="40"/>
  <c r="G966" i="40"/>
  <c r="G985" i="40"/>
  <c r="G1005" i="40"/>
  <c r="G1024" i="40"/>
  <c r="G1043" i="40"/>
  <c r="G1062" i="40"/>
  <c r="G1081" i="40"/>
  <c r="G1103" i="40"/>
  <c r="G1122" i="40"/>
  <c r="G1141" i="40"/>
  <c r="G1160" i="40"/>
  <c r="G1180" i="40"/>
  <c r="G1199" i="40"/>
  <c r="G1218" i="40"/>
  <c r="G1239" i="40"/>
  <c r="G1257" i="40"/>
  <c r="G1276" i="40"/>
  <c r="G1294" i="40"/>
  <c r="G1312" i="40"/>
  <c r="G1330" i="40"/>
  <c r="G1348" i="40"/>
  <c r="G1366" i="40"/>
  <c r="G1384" i="40"/>
  <c r="G1401" i="40"/>
  <c r="G1418" i="40"/>
  <c r="G1435" i="40"/>
  <c r="G1452" i="40"/>
  <c r="G1469" i="40"/>
  <c r="G1485" i="40"/>
  <c r="G1501" i="40"/>
  <c r="G1517" i="40"/>
  <c r="G1533" i="40"/>
  <c r="G1549" i="40"/>
  <c r="G1565" i="40"/>
  <c r="G1581" i="40"/>
  <c r="G1597" i="40"/>
  <c r="G1613" i="40"/>
  <c r="G33" i="40"/>
  <c r="G56" i="40"/>
  <c r="G82" i="40"/>
  <c r="G108" i="40"/>
  <c r="G134" i="40"/>
  <c r="G161" i="40"/>
  <c r="G185" i="40"/>
  <c r="G209" i="40"/>
  <c r="G233" i="40"/>
  <c r="G258" i="40"/>
  <c r="G283" i="40"/>
  <c r="G306" i="40"/>
  <c r="G328" i="40"/>
  <c r="G355" i="40"/>
  <c r="G377" i="40"/>
  <c r="G403" i="40"/>
  <c r="G425" i="40"/>
  <c r="G447" i="40"/>
  <c r="G471" i="40"/>
  <c r="G493" i="40"/>
  <c r="G514" i="40"/>
  <c r="G539" i="40"/>
  <c r="G560" i="40"/>
  <c r="G581" i="40"/>
  <c r="G603" i="40"/>
  <c r="G627" i="40"/>
  <c r="G648" i="40"/>
  <c r="G670" i="40"/>
  <c r="G694" i="40"/>
  <c r="G716" i="40"/>
  <c r="G737" i="40"/>
  <c r="G760" i="40"/>
  <c r="G783" i="40"/>
  <c r="G804" i="40"/>
  <c r="G825" i="40"/>
  <c r="G850" i="40"/>
  <c r="G871" i="40"/>
  <c r="G893" i="40"/>
  <c r="G916" i="40"/>
  <c r="G939" i="40"/>
  <c r="G960" i="40"/>
  <c r="G983" i="40"/>
  <c r="G1006" i="40"/>
  <c r="G1027" i="40"/>
  <c r="G1051" i="40"/>
  <c r="G1072" i="40"/>
  <c r="G1094" i="40"/>
  <c r="G1116" i="40"/>
  <c r="G1139" i="40"/>
  <c r="G1161" i="40"/>
  <c r="G1183" i="40"/>
  <c r="G1206" i="40"/>
  <c r="G1228" i="40"/>
  <c r="G1250" i="40"/>
  <c r="G1270" i="40"/>
  <c r="G1292" i="40"/>
  <c r="G1313" i="40"/>
  <c r="G1333" i="40"/>
  <c r="G1353" i="40"/>
  <c r="G1375" i="40"/>
  <c r="G1395" i="40"/>
  <c r="G1414" i="40"/>
  <c r="G1433" i="40"/>
  <c r="G1453" i="40"/>
  <c r="G1472" i="40"/>
  <c r="G1490" i="40"/>
  <c r="G1508" i="40"/>
  <c r="G1527" i="40"/>
  <c r="G1545" i="40"/>
  <c r="G1563" i="40"/>
  <c r="G1582" i="40"/>
  <c r="G1600" i="40"/>
  <c r="G1618" i="40"/>
  <c r="G1635" i="40"/>
  <c r="G1651" i="40"/>
  <c r="G1667" i="40"/>
  <c r="G1683" i="40"/>
  <c r="G1699" i="40"/>
  <c r="G1715" i="40"/>
  <c r="G1731" i="40"/>
  <c r="G1747" i="40"/>
  <c r="G1763" i="40"/>
  <c r="G1779" i="40"/>
  <c r="G1795" i="40"/>
  <c r="G1811" i="40"/>
  <c r="G35" i="40"/>
  <c r="G60" i="40"/>
  <c r="G84" i="40"/>
  <c r="G110" i="40"/>
  <c r="G136" i="40"/>
  <c r="G163" i="40"/>
  <c r="G188" i="40"/>
  <c r="G211" i="40"/>
  <c r="G238" i="40"/>
  <c r="G260" i="40"/>
  <c r="G286" i="40"/>
  <c r="G308" i="40"/>
  <c r="G335" i="40"/>
  <c r="G357" i="40"/>
  <c r="G381" i="40"/>
  <c r="G405" i="40"/>
  <c r="G428" i="40"/>
  <c r="G450" i="40"/>
  <c r="G473" i="40"/>
  <c r="G495" i="40"/>
  <c r="G517" i="40"/>
  <c r="G541" i="40"/>
  <c r="G562" i="40"/>
  <c r="G583" i="40"/>
  <c r="G608" i="40"/>
  <c r="G629" i="40"/>
  <c r="G651" i="40"/>
  <c r="G675" i="40"/>
  <c r="G696" i="40"/>
  <c r="G718" i="40"/>
  <c r="G739" i="40"/>
  <c r="G764" i="40"/>
  <c r="G785" i="40"/>
  <c r="G806" i="40"/>
  <c r="G831" i="40"/>
  <c r="G852" i="40"/>
  <c r="G873" i="40"/>
  <c r="G897" i="40"/>
  <c r="G919" i="40"/>
  <c r="G941" i="40"/>
  <c r="G962" i="40"/>
  <c r="G987" i="40"/>
  <c r="G1008" i="40"/>
  <c r="G1029" i="40"/>
  <c r="G1053" i="40"/>
  <c r="G1075" i="40"/>
  <c r="G1096" i="40"/>
  <c r="G1120" i="40"/>
  <c r="G1142" i="40"/>
  <c r="G1164" i="40"/>
  <c r="G36" i="40"/>
  <c r="G61" i="40"/>
  <c r="G87" i="40"/>
  <c r="G114" i="40"/>
  <c r="G137" i="40"/>
  <c r="G165" i="40"/>
  <c r="G189" i="40"/>
  <c r="G214" i="40"/>
  <c r="G239" i="40"/>
  <c r="G261" i="40"/>
  <c r="G287" i="40"/>
  <c r="G309" i="40"/>
  <c r="G336" i="40"/>
  <c r="G358" i="40"/>
  <c r="G382" i="40"/>
  <c r="G406" i="40"/>
  <c r="G430" i="40"/>
  <c r="G453" i="40"/>
  <c r="G475" i="40"/>
  <c r="G496" i="40"/>
  <c r="G518" i="40"/>
  <c r="G542" i="40"/>
  <c r="G563" i="40"/>
  <c r="G585" i="40"/>
  <c r="G609" i="40"/>
  <c r="G630" i="40"/>
  <c r="G652" i="40"/>
  <c r="G676" i="40"/>
  <c r="G697" i="40"/>
  <c r="G719" i="40"/>
  <c r="G743" i="40"/>
  <c r="G765" i="40"/>
  <c r="G786" i="40"/>
  <c r="G807" i="40"/>
  <c r="G832" i="40"/>
  <c r="G853" i="40"/>
  <c r="G875" i="40"/>
  <c r="G899" i="40"/>
  <c r="G920" i="40"/>
  <c r="G942" i="40"/>
  <c r="G965" i="40"/>
  <c r="G988" i="40"/>
  <c r="G1009" i="40"/>
  <c r="G1030" i="40"/>
  <c r="G1055" i="40"/>
  <c r="G1076" i="40"/>
  <c r="G1097" i="40"/>
  <c r="G1121" i="40"/>
  <c r="G1143" i="40"/>
  <c r="G1165" i="40"/>
  <c r="G14" i="40"/>
  <c r="G39" i="40"/>
  <c r="G64" i="40"/>
  <c r="G89" i="40"/>
  <c r="G116" i="40"/>
  <c r="G142" i="40"/>
  <c r="G167" i="40"/>
  <c r="G192" i="40"/>
  <c r="G219" i="40"/>
  <c r="G241" i="40"/>
  <c r="G267" i="40"/>
  <c r="G289" i="40"/>
  <c r="G313" i="40"/>
  <c r="G338" i="40"/>
  <c r="G361" i="40"/>
  <c r="G386" i="40"/>
  <c r="G408" i="40"/>
  <c r="G432" i="40"/>
  <c r="G455" i="40"/>
  <c r="G477" i="40"/>
  <c r="G499" i="40"/>
  <c r="G523" i="40"/>
  <c r="G19" i="40"/>
  <c r="G191" i="40"/>
  <c r="G175" i="40"/>
  <c r="G159" i="40"/>
  <c r="G143" i="40"/>
  <c r="G127" i="40"/>
  <c r="G111" i="40"/>
  <c r="G95" i="40"/>
  <c r="G79" i="40"/>
  <c r="G63" i="40"/>
  <c r="G47" i="40"/>
  <c r="G31" i="40"/>
  <c r="G15" i="40"/>
  <c r="G1370" i="40"/>
  <c r="G1354" i="40"/>
  <c r="G1338" i="40"/>
  <c r="G1322" i="40"/>
  <c r="G1306" i="40"/>
  <c r="G1290" i="40"/>
  <c r="G1274" i="40"/>
  <c r="G1258" i="40"/>
  <c r="G1242" i="40"/>
  <c r="G1226" i="40"/>
  <c r="G1210" i="40"/>
  <c r="G1194" i="40"/>
  <c r="G1178" i="40"/>
  <c r="G1162" i="40"/>
  <c r="G1146" i="40"/>
  <c r="G1130" i="40"/>
  <c r="G1114" i="40"/>
  <c r="G1098" i="40"/>
  <c r="G1082" i="40"/>
  <c r="G1066" i="40"/>
  <c r="G1050" i="40"/>
  <c r="G1034" i="40"/>
  <c r="G1018" i="40"/>
  <c r="G1002" i="40"/>
  <c r="G986" i="40"/>
  <c r="G970" i="40"/>
  <c r="G954" i="40"/>
  <c r="G938" i="40"/>
  <c r="G922" i="40"/>
  <c r="G906" i="40"/>
  <c r="G890" i="40"/>
  <c r="G874" i="40"/>
  <c r="G858" i="40"/>
  <c r="G842" i="40"/>
  <c r="G826" i="40"/>
  <c r="G810" i="40"/>
  <c r="G794" i="40"/>
  <c r="G778" i="40"/>
  <c r="G762" i="40"/>
  <c r="G746" i="40"/>
  <c r="G730" i="40"/>
  <c r="G714" i="40"/>
  <c r="G698" i="40"/>
  <c r="G682" i="40"/>
  <c r="G666" i="40"/>
  <c r="G650" i="40"/>
  <c r="G634" i="40"/>
  <c r="G618" i="40"/>
  <c r="G602" i="40"/>
  <c r="G586" i="40"/>
  <c r="G570" i="40"/>
  <c r="G554" i="40"/>
  <c r="G538" i="40"/>
  <c r="G522" i="40"/>
  <c r="G506" i="40"/>
  <c r="G490" i="40"/>
  <c r="G474" i="40"/>
  <c r="G458" i="40"/>
  <c r="G442" i="40"/>
  <c r="G426" i="40"/>
  <c r="G410" i="40"/>
  <c r="G394" i="40"/>
  <c r="G378" i="40"/>
  <c r="G362" i="40"/>
  <c r="G346" i="40"/>
  <c r="G330" i="40"/>
  <c r="G314" i="40"/>
  <c r="G298" i="40"/>
  <c r="G282" i="40"/>
  <c r="G266" i="40"/>
  <c r="G250" i="40"/>
  <c r="G234" i="40"/>
  <c r="G218" i="40"/>
  <c r="G202" i="40"/>
  <c r="G186" i="40"/>
  <c r="G170" i="40"/>
  <c r="G154" i="40"/>
  <c r="G138" i="40"/>
  <c r="G122" i="40"/>
  <c r="G106" i="40"/>
  <c r="G90" i="40"/>
  <c r="G74" i="40"/>
  <c r="G58" i="40"/>
  <c r="G42" i="40"/>
  <c r="I18" i="27"/>
  <c r="L16" i="27"/>
  <c r="K16" i="27"/>
  <c r="K18" i="27"/>
  <c r="J18" i="27"/>
  <c r="L19" i="27"/>
  <c r="K19" i="27"/>
  <c r="I16" i="27"/>
  <c r="J19" i="27"/>
  <c r="I19" i="27"/>
  <c r="L17" i="27"/>
  <c r="K17" i="27"/>
  <c r="J17" i="27"/>
  <c r="H116" i="36"/>
  <c r="D116" i="36"/>
  <c r="H115" i="36"/>
  <c r="D115" i="36"/>
  <c r="H114" i="36"/>
  <c r="D114" i="36"/>
  <c r="H113" i="36"/>
  <c r="D113" i="36"/>
  <c r="H112" i="36"/>
  <c r="D112" i="36"/>
  <c r="H111" i="36"/>
  <c r="D111" i="36"/>
  <c r="H110" i="36"/>
  <c r="D110" i="36"/>
  <c r="H109" i="36"/>
  <c r="D109" i="36"/>
  <c r="H108" i="36"/>
  <c r="D108" i="36"/>
  <c r="H107" i="36"/>
  <c r="D107" i="36"/>
  <c r="H106" i="36"/>
  <c r="D106" i="36"/>
  <c r="H105" i="36"/>
  <c r="D105" i="36"/>
  <c r="H104" i="36"/>
  <c r="D104" i="36"/>
  <c r="H103" i="36"/>
  <c r="D103" i="36"/>
  <c r="H102" i="36"/>
  <c r="D102" i="36"/>
  <c r="H101" i="36"/>
  <c r="D101" i="36"/>
  <c r="H100" i="36"/>
  <c r="D100" i="36"/>
  <c r="H99" i="36"/>
  <c r="D99" i="36"/>
  <c r="H98" i="36"/>
  <c r="D98" i="36"/>
  <c r="H97" i="36"/>
  <c r="D97" i="36"/>
  <c r="H96" i="36"/>
  <c r="D96" i="36"/>
  <c r="H95" i="36"/>
  <c r="D95" i="36"/>
  <c r="H94" i="36"/>
  <c r="D94" i="36"/>
  <c r="H93" i="36"/>
  <c r="D93" i="36"/>
  <c r="H92" i="36"/>
  <c r="D92" i="36"/>
  <c r="H91" i="36"/>
  <c r="D91" i="36"/>
  <c r="H90" i="36"/>
  <c r="D90" i="36"/>
  <c r="H89" i="36"/>
  <c r="D89" i="36"/>
  <c r="H88" i="36"/>
  <c r="D88" i="36"/>
  <c r="H87" i="36"/>
  <c r="D87" i="36"/>
  <c r="H86" i="36"/>
  <c r="D86" i="36"/>
  <c r="H85" i="36"/>
  <c r="D85" i="36"/>
  <c r="H84" i="36"/>
  <c r="D84" i="36"/>
  <c r="H83" i="36"/>
  <c r="D83" i="36"/>
  <c r="H82" i="36"/>
  <c r="D82" i="36"/>
  <c r="H81" i="36"/>
  <c r="D81" i="36"/>
  <c r="H80" i="36"/>
  <c r="D80" i="36"/>
  <c r="H79" i="36"/>
  <c r="D79" i="36"/>
  <c r="H78" i="36"/>
  <c r="D78" i="36"/>
  <c r="H77" i="36"/>
  <c r="D77" i="36"/>
  <c r="H76" i="36"/>
  <c r="D76" i="36"/>
  <c r="H75" i="36"/>
  <c r="D75" i="36"/>
  <c r="H74" i="36"/>
  <c r="D74" i="36"/>
  <c r="H73" i="36"/>
  <c r="D73" i="36"/>
  <c r="H72" i="36"/>
  <c r="D72" i="36"/>
  <c r="H71" i="36"/>
  <c r="D71" i="36"/>
  <c r="H70" i="36"/>
  <c r="D70" i="36"/>
  <c r="H69" i="36"/>
  <c r="D69" i="36"/>
  <c r="H68" i="36"/>
  <c r="D68" i="36"/>
  <c r="H67" i="36"/>
  <c r="D67" i="36"/>
  <c r="H66" i="36"/>
  <c r="D66" i="36"/>
  <c r="H65" i="36"/>
  <c r="D65" i="36"/>
  <c r="H64" i="36"/>
  <c r="D64" i="36"/>
  <c r="H63" i="36"/>
  <c r="D63" i="36"/>
  <c r="H62" i="36"/>
  <c r="D62" i="36"/>
  <c r="H61" i="36"/>
  <c r="D61" i="36"/>
  <c r="H60" i="36"/>
  <c r="D60" i="36"/>
  <c r="H59" i="36"/>
  <c r="D59" i="36"/>
  <c r="H58" i="36"/>
  <c r="D58" i="36"/>
  <c r="H57" i="36"/>
  <c r="D57" i="36"/>
  <c r="H56" i="36"/>
  <c r="D56" i="36"/>
  <c r="H55" i="36"/>
  <c r="D55" i="36"/>
  <c r="H54" i="36"/>
  <c r="D54" i="36"/>
  <c r="H53" i="36"/>
  <c r="D53" i="36"/>
  <c r="H52" i="36"/>
  <c r="D52" i="36"/>
  <c r="H51" i="36"/>
  <c r="D51" i="36"/>
  <c r="H50" i="36"/>
  <c r="D50" i="36"/>
  <c r="H49" i="36"/>
  <c r="D49" i="36"/>
  <c r="H48" i="36"/>
  <c r="D48" i="36"/>
  <c r="H47" i="36"/>
  <c r="D47" i="36"/>
  <c r="H46" i="36"/>
  <c r="D46" i="36"/>
  <c r="H45" i="36"/>
  <c r="D45" i="36"/>
  <c r="H44" i="36"/>
  <c r="D44" i="36"/>
  <c r="H43" i="36"/>
  <c r="D43" i="36"/>
  <c r="H42" i="36"/>
  <c r="D42" i="36"/>
  <c r="H41" i="36"/>
  <c r="D41" i="36"/>
  <c r="H40" i="36"/>
  <c r="D40" i="36"/>
  <c r="H39" i="36"/>
  <c r="D39" i="36"/>
  <c r="H38" i="36"/>
  <c r="D38" i="36"/>
  <c r="H37" i="36"/>
  <c r="D37" i="36"/>
  <c r="H36" i="36"/>
  <c r="D36" i="36"/>
  <c r="H35" i="36"/>
  <c r="D35" i="36"/>
  <c r="H34" i="36"/>
  <c r="D34" i="36"/>
  <c r="H33" i="36"/>
  <c r="D33" i="36"/>
  <c r="H32" i="36"/>
  <c r="D32" i="36"/>
  <c r="H31" i="36"/>
  <c r="D31" i="36"/>
  <c r="H30" i="36"/>
  <c r="D30" i="36"/>
  <c r="H29" i="36"/>
  <c r="D29" i="36"/>
  <c r="H28" i="36"/>
  <c r="D28" i="36"/>
  <c r="H27" i="36"/>
  <c r="D27" i="36"/>
  <c r="H26" i="36"/>
  <c r="D26" i="36"/>
  <c r="H25" i="36"/>
  <c r="D25" i="36"/>
  <c r="H24" i="36"/>
  <c r="D24" i="36"/>
  <c r="H23" i="36"/>
  <c r="D23" i="36"/>
  <c r="H22" i="36"/>
  <c r="D22" i="36"/>
  <c r="H21" i="36"/>
  <c r="D21" i="36"/>
  <c r="H20" i="36"/>
  <c r="D20" i="36"/>
  <c r="H19" i="36"/>
  <c r="D19" i="36"/>
  <c r="H18" i="36"/>
  <c r="D18" i="36"/>
  <c r="H17" i="36"/>
  <c r="D17" i="36"/>
  <c r="H16" i="36"/>
  <c r="D16" i="36"/>
  <c r="H15" i="36"/>
  <c r="D15" i="36"/>
  <c r="H14" i="36"/>
  <c r="D14" i="36"/>
  <c r="H13" i="36"/>
  <c r="D13" i="36"/>
  <c r="K22" i="36"/>
  <c r="K18" i="36"/>
  <c r="H116" i="35"/>
  <c r="D116" i="35"/>
  <c r="H115" i="35"/>
  <c r="D115" i="35"/>
  <c r="H114" i="35"/>
  <c r="D114" i="35"/>
  <c r="H113" i="35"/>
  <c r="D113" i="35"/>
  <c r="H112" i="35"/>
  <c r="D112" i="35"/>
  <c r="H111" i="35"/>
  <c r="D111" i="35"/>
  <c r="H110" i="35"/>
  <c r="D110" i="35"/>
  <c r="H109" i="35"/>
  <c r="D109" i="35"/>
  <c r="H108" i="35"/>
  <c r="D108" i="35"/>
  <c r="H107" i="35"/>
  <c r="D107" i="35"/>
  <c r="H106" i="35"/>
  <c r="D106" i="35"/>
  <c r="H105" i="35"/>
  <c r="D105" i="35"/>
  <c r="H104" i="35"/>
  <c r="D104" i="35"/>
  <c r="H103" i="35"/>
  <c r="D103" i="35"/>
  <c r="H102" i="35"/>
  <c r="D102" i="35"/>
  <c r="H101" i="35"/>
  <c r="D101" i="35"/>
  <c r="H100" i="35"/>
  <c r="D100" i="35"/>
  <c r="H99" i="35"/>
  <c r="D99" i="35"/>
  <c r="H98" i="35"/>
  <c r="D98" i="35"/>
  <c r="H97" i="35"/>
  <c r="D97" i="35"/>
  <c r="H96" i="35"/>
  <c r="D96" i="35"/>
  <c r="H95" i="35"/>
  <c r="D95" i="35"/>
  <c r="H94" i="35"/>
  <c r="D94" i="35"/>
  <c r="H93" i="35"/>
  <c r="D93" i="35"/>
  <c r="H92" i="35"/>
  <c r="D92" i="35"/>
  <c r="H91" i="35"/>
  <c r="D91" i="35"/>
  <c r="H90" i="35"/>
  <c r="D90" i="35"/>
  <c r="H89" i="35"/>
  <c r="D89" i="35"/>
  <c r="H88" i="35"/>
  <c r="D88" i="35"/>
  <c r="H87" i="35"/>
  <c r="D87" i="35"/>
  <c r="H86" i="35"/>
  <c r="D86" i="35"/>
  <c r="H85" i="35"/>
  <c r="D85" i="35"/>
  <c r="H84" i="35"/>
  <c r="D84" i="35"/>
  <c r="H83" i="35"/>
  <c r="D83" i="35"/>
  <c r="H82" i="35"/>
  <c r="D82" i="35"/>
  <c r="H81" i="35"/>
  <c r="D81" i="35"/>
  <c r="H80" i="35"/>
  <c r="D80" i="35"/>
  <c r="H79" i="35"/>
  <c r="D79" i="35"/>
  <c r="H78" i="35"/>
  <c r="D78" i="35"/>
  <c r="H77" i="35"/>
  <c r="D77" i="35"/>
  <c r="H76" i="35"/>
  <c r="D76" i="35"/>
  <c r="H75" i="35"/>
  <c r="D75" i="35"/>
  <c r="H74" i="35"/>
  <c r="D74" i="35"/>
  <c r="H73" i="35"/>
  <c r="D73" i="35"/>
  <c r="H72" i="35"/>
  <c r="D72" i="35"/>
  <c r="H71" i="35"/>
  <c r="D71" i="35"/>
  <c r="H70" i="35"/>
  <c r="D70" i="35"/>
  <c r="H69" i="35"/>
  <c r="D69" i="35"/>
  <c r="H68" i="35"/>
  <c r="D68" i="35"/>
  <c r="H67" i="35"/>
  <c r="D67" i="35"/>
  <c r="H66" i="35"/>
  <c r="D66" i="35"/>
  <c r="H65" i="35"/>
  <c r="D65" i="35"/>
  <c r="H64" i="35"/>
  <c r="D64" i="35"/>
  <c r="H63" i="35"/>
  <c r="D63" i="35"/>
  <c r="H62" i="35"/>
  <c r="D62" i="35"/>
  <c r="H61" i="35"/>
  <c r="D61" i="35"/>
  <c r="H60" i="35"/>
  <c r="D60" i="35"/>
  <c r="H59" i="35"/>
  <c r="D59" i="35"/>
  <c r="H58" i="35"/>
  <c r="D58" i="35"/>
  <c r="H57" i="35"/>
  <c r="D57" i="35"/>
  <c r="H56" i="35"/>
  <c r="D56" i="35"/>
  <c r="H55" i="35"/>
  <c r="D55" i="35"/>
  <c r="H54" i="35"/>
  <c r="D54" i="35"/>
  <c r="H53" i="35"/>
  <c r="D53" i="35"/>
  <c r="H52" i="35"/>
  <c r="D52" i="35"/>
  <c r="H51" i="35"/>
  <c r="D51" i="35"/>
  <c r="H50" i="35"/>
  <c r="D50" i="35"/>
  <c r="H49" i="35"/>
  <c r="D49" i="35"/>
  <c r="H48" i="35"/>
  <c r="D48" i="35"/>
  <c r="H47" i="35"/>
  <c r="D47" i="35"/>
  <c r="H46" i="35"/>
  <c r="D46" i="35"/>
  <c r="H45" i="35"/>
  <c r="D45" i="35"/>
  <c r="H44" i="35"/>
  <c r="D44" i="35"/>
  <c r="H43" i="35"/>
  <c r="D43" i="35"/>
  <c r="H42" i="35"/>
  <c r="D42" i="35"/>
  <c r="H41" i="35"/>
  <c r="D41" i="35"/>
  <c r="H40" i="35"/>
  <c r="D40" i="35"/>
  <c r="H39" i="35"/>
  <c r="D39" i="35"/>
  <c r="H38" i="35"/>
  <c r="D38" i="35"/>
  <c r="H37" i="35"/>
  <c r="D37" i="35"/>
  <c r="H36" i="35"/>
  <c r="D36" i="35"/>
  <c r="H35" i="35"/>
  <c r="D35" i="35"/>
  <c r="H34" i="35"/>
  <c r="D34" i="35"/>
  <c r="H33" i="35"/>
  <c r="D33" i="35"/>
  <c r="H32" i="35"/>
  <c r="D32" i="35"/>
  <c r="H31" i="35"/>
  <c r="D31" i="35"/>
  <c r="H30" i="35"/>
  <c r="D30" i="35"/>
  <c r="H29" i="35"/>
  <c r="D29" i="35"/>
  <c r="H28" i="35"/>
  <c r="D28" i="35"/>
  <c r="H27" i="35"/>
  <c r="D27" i="35"/>
  <c r="H26" i="35"/>
  <c r="D26" i="35"/>
  <c r="H25" i="35"/>
  <c r="D25" i="35"/>
  <c r="H24" i="35"/>
  <c r="D24" i="35"/>
  <c r="H23" i="35"/>
  <c r="D23" i="35"/>
  <c r="K22" i="35"/>
  <c r="H22" i="35"/>
  <c r="D22" i="35"/>
  <c r="H21" i="35"/>
  <c r="D21" i="35"/>
  <c r="H20" i="35"/>
  <c r="D20" i="35"/>
  <c r="H19" i="35"/>
  <c r="D19" i="35"/>
  <c r="H18" i="35"/>
  <c r="D18" i="35"/>
  <c r="H17" i="35"/>
  <c r="D17" i="35"/>
  <c r="H16" i="35"/>
  <c r="D16" i="35"/>
  <c r="H15" i="35"/>
  <c r="D15" i="35"/>
  <c r="N10" i="35" s="1"/>
  <c r="K20" i="35" s="1"/>
  <c r="H14" i="35"/>
  <c r="D14" i="35"/>
  <c r="H13" i="35"/>
  <c r="D13" i="35"/>
  <c r="K12" i="35"/>
  <c r="K18" i="35" s="1"/>
  <c r="H116" i="34"/>
  <c r="D116" i="34"/>
  <c r="H115" i="34"/>
  <c r="D115" i="34"/>
  <c r="H114" i="34"/>
  <c r="D114" i="34"/>
  <c r="H113" i="34"/>
  <c r="D113" i="34"/>
  <c r="H112" i="34"/>
  <c r="D112" i="34"/>
  <c r="H111" i="34"/>
  <c r="D111" i="34"/>
  <c r="H110" i="34"/>
  <c r="D110" i="34"/>
  <c r="H109" i="34"/>
  <c r="D109" i="34"/>
  <c r="H108" i="34"/>
  <c r="D108" i="34"/>
  <c r="H107" i="34"/>
  <c r="D107" i="34"/>
  <c r="H106" i="34"/>
  <c r="D106" i="34"/>
  <c r="H105" i="34"/>
  <c r="D105" i="34"/>
  <c r="H104" i="34"/>
  <c r="D104" i="34"/>
  <c r="H103" i="34"/>
  <c r="D103" i="34"/>
  <c r="H102" i="34"/>
  <c r="D102" i="34"/>
  <c r="H101" i="34"/>
  <c r="D101" i="34"/>
  <c r="H100" i="34"/>
  <c r="D100" i="34"/>
  <c r="H99" i="34"/>
  <c r="D99" i="34"/>
  <c r="H98" i="34"/>
  <c r="D98" i="34"/>
  <c r="H97" i="34"/>
  <c r="D97" i="34"/>
  <c r="H96" i="34"/>
  <c r="D96" i="34"/>
  <c r="H95" i="34"/>
  <c r="D95" i="34"/>
  <c r="H94" i="34"/>
  <c r="D94" i="34"/>
  <c r="H93" i="34"/>
  <c r="D93" i="34"/>
  <c r="H92" i="34"/>
  <c r="D92" i="34"/>
  <c r="H91" i="34"/>
  <c r="D91" i="34"/>
  <c r="H90" i="34"/>
  <c r="D90" i="34"/>
  <c r="H89" i="34"/>
  <c r="D89" i="34"/>
  <c r="H88" i="34"/>
  <c r="D88" i="34"/>
  <c r="H87" i="34"/>
  <c r="D87" i="34"/>
  <c r="H86" i="34"/>
  <c r="D86" i="34"/>
  <c r="H85" i="34"/>
  <c r="D85" i="34"/>
  <c r="H84" i="34"/>
  <c r="D84" i="34"/>
  <c r="H83" i="34"/>
  <c r="D83" i="34"/>
  <c r="H82" i="34"/>
  <c r="D82" i="34"/>
  <c r="H81" i="34"/>
  <c r="D81" i="34"/>
  <c r="H80" i="34"/>
  <c r="D80" i="34"/>
  <c r="H79" i="34"/>
  <c r="D79" i="34"/>
  <c r="H78" i="34"/>
  <c r="D78" i="34"/>
  <c r="H77" i="34"/>
  <c r="D77" i="34"/>
  <c r="H76" i="34"/>
  <c r="D76" i="34"/>
  <c r="H75" i="34"/>
  <c r="D75" i="34"/>
  <c r="H74" i="34"/>
  <c r="D74" i="34"/>
  <c r="H73" i="34"/>
  <c r="D73" i="34"/>
  <c r="H72" i="34"/>
  <c r="D72" i="34"/>
  <c r="H71" i="34"/>
  <c r="D71" i="34"/>
  <c r="H70" i="34"/>
  <c r="D70" i="34"/>
  <c r="H69" i="34"/>
  <c r="D69" i="34"/>
  <c r="H68" i="34"/>
  <c r="D68" i="34"/>
  <c r="H67" i="34"/>
  <c r="D67" i="34"/>
  <c r="H66" i="34"/>
  <c r="D66" i="34"/>
  <c r="H65" i="34"/>
  <c r="D65" i="34"/>
  <c r="H64" i="34"/>
  <c r="D64" i="34"/>
  <c r="H63" i="34"/>
  <c r="D63" i="34"/>
  <c r="H62" i="34"/>
  <c r="D62" i="34"/>
  <c r="H61" i="34"/>
  <c r="D61" i="34"/>
  <c r="H60" i="34"/>
  <c r="D60" i="34"/>
  <c r="H59" i="34"/>
  <c r="D59" i="34"/>
  <c r="H58" i="34"/>
  <c r="D58" i="34"/>
  <c r="H57" i="34"/>
  <c r="D57" i="34"/>
  <c r="H56" i="34"/>
  <c r="D56" i="34"/>
  <c r="H55" i="34"/>
  <c r="D55" i="34"/>
  <c r="H54" i="34"/>
  <c r="D54" i="34"/>
  <c r="H53" i="34"/>
  <c r="D53" i="34"/>
  <c r="H52" i="34"/>
  <c r="D52" i="34"/>
  <c r="H51" i="34"/>
  <c r="D51" i="34"/>
  <c r="H50" i="34"/>
  <c r="D50" i="34"/>
  <c r="H49" i="34"/>
  <c r="D49" i="34"/>
  <c r="H48" i="34"/>
  <c r="D48" i="34"/>
  <c r="H47" i="34"/>
  <c r="D47" i="34"/>
  <c r="H46" i="34"/>
  <c r="D46" i="34"/>
  <c r="H45" i="34"/>
  <c r="D45" i="34"/>
  <c r="H44" i="34"/>
  <c r="D44" i="34"/>
  <c r="H43" i="34"/>
  <c r="D43" i="34"/>
  <c r="H42" i="34"/>
  <c r="D42" i="34"/>
  <c r="H41" i="34"/>
  <c r="D41" i="34"/>
  <c r="H40" i="34"/>
  <c r="D40" i="34"/>
  <c r="H39" i="34"/>
  <c r="D39" i="34"/>
  <c r="H38" i="34"/>
  <c r="D38" i="34"/>
  <c r="H37" i="34"/>
  <c r="D37" i="34"/>
  <c r="H36" i="34"/>
  <c r="D36" i="34"/>
  <c r="H35" i="34"/>
  <c r="D35" i="34"/>
  <c r="H34" i="34"/>
  <c r="D34" i="34"/>
  <c r="H33" i="34"/>
  <c r="D33" i="34"/>
  <c r="H32" i="34"/>
  <c r="D32" i="34"/>
  <c r="H31" i="34"/>
  <c r="D31" i="34"/>
  <c r="H30" i="34"/>
  <c r="D30" i="34"/>
  <c r="H29" i="34"/>
  <c r="D29" i="34"/>
  <c r="H28" i="34"/>
  <c r="D28" i="34"/>
  <c r="H27" i="34"/>
  <c r="D27" i="34"/>
  <c r="H26" i="34"/>
  <c r="D26" i="34"/>
  <c r="H25" i="34"/>
  <c r="D25" i="34"/>
  <c r="H24" i="34"/>
  <c r="D24" i="34"/>
  <c r="H23" i="34"/>
  <c r="D23" i="34"/>
  <c r="H22" i="34"/>
  <c r="D22" i="34"/>
  <c r="H21" i="34"/>
  <c r="D21" i="34"/>
  <c r="H20" i="34"/>
  <c r="D20" i="34"/>
  <c r="H19" i="34"/>
  <c r="D19" i="34"/>
  <c r="K18" i="34"/>
  <c r="H18" i="34"/>
  <c r="D18" i="34"/>
  <c r="H17" i="34"/>
  <c r="D17" i="34"/>
  <c r="H16" i="34"/>
  <c r="D16" i="34"/>
  <c r="H15" i="34"/>
  <c r="D15" i="34"/>
  <c r="H14" i="34"/>
  <c r="D14" i="34"/>
  <c r="H13" i="34"/>
  <c r="D13" i="34"/>
  <c r="K22" i="34"/>
  <c r="K12" i="34"/>
  <c r="H116" i="33"/>
  <c r="D116" i="33"/>
  <c r="H115" i="33"/>
  <c r="D115" i="33"/>
  <c r="H114" i="33"/>
  <c r="D114" i="33"/>
  <c r="H113" i="33"/>
  <c r="D113" i="33"/>
  <c r="H112" i="33"/>
  <c r="D112" i="33"/>
  <c r="H111" i="33"/>
  <c r="D111" i="33"/>
  <c r="H110" i="33"/>
  <c r="D110" i="33"/>
  <c r="H109" i="33"/>
  <c r="D109" i="33"/>
  <c r="H108" i="33"/>
  <c r="D108" i="33"/>
  <c r="H107" i="33"/>
  <c r="D107" i="33"/>
  <c r="H106" i="33"/>
  <c r="D106" i="33"/>
  <c r="H105" i="33"/>
  <c r="D105" i="33"/>
  <c r="H104" i="33"/>
  <c r="D104" i="33"/>
  <c r="H103" i="33"/>
  <c r="D103" i="33"/>
  <c r="H102" i="33"/>
  <c r="D102" i="33"/>
  <c r="H101" i="33"/>
  <c r="D101" i="33"/>
  <c r="H100" i="33"/>
  <c r="D100" i="33"/>
  <c r="H99" i="33"/>
  <c r="D99" i="33"/>
  <c r="H98" i="33"/>
  <c r="D98" i="33"/>
  <c r="H97" i="33"/>
  <c r="D97" i="33"/>
  <c r="H96" i="33"/>
  <c r="D96" i="33"/>
  <c r="H95" i="33"/>
  <c r="D95" i="33"/>
  <c r="H94" i="33"/>
  <c r="D94" i="33"/>
  <c r="H93" i="33"/>
  <c r="D93" i="33"/>
  <c r="H92" i="33"/>
  <c r="D92" i="33"/>
  <c r="H91" i="33"/>
  <c r="D91" i="33"/>
  <c r="H90" i="33"/>
  <c r="D90" i="33"/>
  <c r="H89" i="33"/>
  <c r="D89" i="33"/>
  <c r="H88" i="33"/>
  <c r="D88" i="33"/>
  <c r="H87" i="33"/>
  <c r="D87" i="33"/>
  <c r="H86" i="33"/>
  <c r="D86" i="33"/>
  <c r="H85" i="33"/>
  <c r="D85" i="33"/>
  <c r="H84" i="33"/>
  <c r="D84" i="33"/>
  <c r="H83" i="33"/>
  <c r="D83" i="33"/>
  <c r="H82" i="33"/>
  <c r="D82" i="33"/>
  <c r="H81" i="33"/>
  <c r="D81" i="33"/>
  <c r="H80" i="33"/>
  <c r="D80" i="33"/>
  <c r="H79" i="33"/>
  <c r="D79" i="33"/>
  <c r="H78" i="33"/>
  <c r="D78" i="33"/>
  <c r="H77" i="33"/>
  <c r="D77" i="33"/>
  <c r="H76" i="33"/>
  <c r="D76" i="33"/>
  <c r="H75" i="33"/>
  <c r="D75" i="33"/>
  <c r="H74" i="33"/>
  <c r="D74" i="33"/>
  <c r="H73" i="33"/>
  <c r="D73" i="33"/>
  <c r="H72" i="33"/>
  <c r="D72" i="33"/>
  <c r="H71" i="33"/>
  <c r="D71" i="33"/>
  <c r="H70" i="33"/>
  <c r="D70" i="33"/>
  <c r="H69" i="33"/>
  <c r="D69" i="33"/>
  <c r="H68" i="33"/>
  <c r="D68" i="33"/>
  <c r="H67" i="33"/>
  <c r="D67" i="33"/>
  <c r="H66" i="33"/>
  <c r="D66" i="33"/>
  <c r="H65" i="33"/>
  <c r="D65" i="33"/>
  <c r="H64" i="33"/>
  <c r="D64" i="33"/>
  <c r="H63" i="33"/>
  <c r="D63" i="33"/>
  <c r="H62" i="33"/>
  <c r="D62" i="33"/>
  <c r="H61" i="33"/>
  <c r="D61" i="33"/>
  <c r="H60" i="33"/>
  <c r="D60" i="33"/>
  <c r="H59" i="33"/>
  <c r="D59" i="33"/>
  <c r="H58" i="33"/>
  <c r="D58" i="33"/>
  <c r="H57" i="33"/>
  <c r="D57" i="33"/>
  <c r="H56" i="33"/>
  <c r="D56" i="33"/>
  <c r="H55" i="33"/>
  <c r="D55" i="33"/>
  <c r="H54" i="33"/>
  <c r="D54" i="33"/>
  <c r="H53" i="33"/>
  <c r="D53" i="33"/>
  <c r="H52" i="33"/>
  <c r="D52" i="33"/>
  <c r="H51" i="33"/>
  <c r="D51" i="33"/>
  <c r="H50" i="33"/>
  <c r="D50" i="33"/>
  <c r="H49" i="33"/>
  <c r="D49" i="33"/>
  <c r="H48" i="33"/>
  <c r="D48" i="33"/>
  <c r="H47" i="33"/>
  <c r="D47" i="33"/>
  <c r="H46" i="33"/>
  <c r="D46" i="33"/>
  <c r="H45" i="33"/>
  <c r="D45" i="33"/>
  <c r="H44" i="33"/>
  <c r="D44" i="33"/>
  <c r="H43" i="33"/>
  <c r="D43" i="33"/>
  <c r="H42" i="33"/>
  <c r="D42" i="33"/>
  <c r="H41" i="33"/>
  <c r="D41" i="33"/>
  <c r="H40" i="33"/>
  <c r="D40" i="33"/>
  <c r="H39" i="33"/>
  <c r="D39" i="33"/>
  <c r="H38" i="33"/>
  <c r="D38" i="33"/>
  <c r="H37" i="33"/>
  <c r="D37" i="33"/>
  <c r="H36" i="33"/>
  <c r="D36" i="33"/>
  <c r="H35" i="33"/>
  <c r="D35" i="33"/>
  <c r="H34" i="33"/>
  <c r="D34" i="33"/>
  <c r="H33" i="33"/>
  <c r="D33" i="33"/>
  <c r="H32" i="33"/>
  <c r="D32" i="33"/>
  <c r="H31" i="33"/>
  <c r="D31" i="33"/>
  <c r="H30" i="33"/>
  <c r="D30" i="33"/>
  <c r="H29" i="33"/>
  <c r="D29" i="33"/>
  <c r="H28" i="33"/>
  <c r="D28" i="33"/>
  <c r="H27" i="33"/>
  <c r="D27" i="33"/>
  <c r="H26" i="33"/>
  <c r="D26" i="33"/>
  <c r="H25" i="33"/>
  <c r="D25" i="33"/>
  <c r="H24" i="33"/>
  <c r="D24" i="33"/>
  <c r="H23" i="33"/>
  <c r="D23" i="33"/>
  <c r="H22" i="33"/>
  <c r="D22" i="33"/>
  <c r="H21" i="33"/>
  <c r="D21" i="33"/>
  <c r="H20" i="33"/>
  <c r="D20" i="33"/>
  <c r="H19" i="33"/>
  <c r="D19" i="33"/>
  <c r="H18" i="33"/>
  <c r="D18" i="33"/>
  <c r="H17" i="33"/>
  <c r="D17" i="33"/>
  <c r="H16" i="33"/>
  <c r="D16" i="33"/>
  <c r="H15" i="33"/>
  <c r="D15" i="33"/>
  <c r="H14" i="33"/>
  <c r="D14" i="33"/>
  <c r="H13" i="33"/>
  <c r="N11" i="33" s="1"/>
  <c r="D13" i="33"/>
  <c r="N10" i="33" s="1"/>
  <c r="K22" i="33"/>
  <c r="B4" i="19"/>
  <c r="K12" i="19"/>
  <c r="K18" i="19" s="1"/>
  <c r="B10" i="19"/>
  <c r="K22" i="19"/>
  <c r="K21" i="19"/>
  <c r="K20" i="19"/>
  <c r="N12" i="19"/>
  <c r="K28" i="40" l="1"/>
  <c r="L28" i="40" s="1"/>
  <c r="M28" i="40" s="1"/>
  <c r="K29" i="40"/>
  <c r="K27" i="40"/>
  <c r="L27" i="40" s="1"/>
  <c r="M27" i="40" s="1"/>
  <c r="M23" i="40"/>
  <c r="M22" i="40"/>
  <c r="M21" i="40"/>
  <c r="M20" i="40"/>
  <c r="N10" i="36"/>
  <c r="K20" i="36" s="1"/>
  <c r="N11" i="36"/>
  <c r="K21" i="36" s="1"/>
  <c r="N11" i="35"/>
  <c r="K21" i="35" s="1"/>
  <c r="N10" i="34"/>
  <c r="K20" i="34" s="1"/>
  <c r="N11" i="34"/>
  <c r="K21" i="34" s="1"/>
  <c r="K20" i="33"/>
  <c r="K21" i="33"/>
  <c r="H116" i="19"/>
  <c r="D16" i="19"/>
  <c r="D13" i="19"/>
  <c r="D36" i="16"/>
  <c r="E36" i="16"/>
  <c r="D32" i="16"/>
  <c r="D31" i="16"/>
  <c r="D33" i="16"/>
  <c r="E26" i="16"/>
  <c r="E24" i="16"/>
  <c r="I19" i="16"/>
  <c r="I20" i="16"/>
  <c r="H20" i="16"/>
  <c r="H19" i="16"/>
  <c r="G19" i="16"/>
  <c r="I13" i="16"/>
  <c r="H13" i="16"/>
  <c r="E14" i="16"/>
  <c r="E15" i="16"/>
  <c r="E16" i="16"/>
  <c r="E17" i="16"/>
  <c r="E13" i="16"/>
  <c r="F14" i="16"/>
  <c r="F15" i="16"/>
  <c r="F16" i="16"/>
  <c r="F17" i="16"/>
  <c r="F13" i="16"/>
  <c r="D14" i="16"/>
  <c r="D15" i="16"/>
  <c r="D16" i="16"/>
  <c r="D17" i="16"/>
  <c r="D13" i="16"/>
  <c r="B14" i="16"/>
  <c r="B15" i="16"/>
  <c r="B16" i="16"/>
  <c r="B17" i="16"/>
  <c r="B13" i="16"/>
  <c r="I6" i="26"/>
  <c r="I7" i="26"/>
  <c r="I8" i="26"/>
  <c r="I9" i="26"/>
  <c r="I10" i="26"/>
  <c r="I11" i="26"/>
  <c r="I12" i="26"/>
  <c r="I13" i="26"/>
  <c r="I14" i="26"/>
  <c r="I5" i="26"/>
  <c r="J7" i="26"/>
  <c r="F14" i="26"/>
  <c r="J14" i="26" s="1"/>
  <c r="F13" i="26"/>
  <c r="J13" i="26" s="1"/>
  <c r="F11" i="26"/>
  <c r="J11" i="26" s="1"/>
  <c r="F9" i="26"/>
  <c r="J9" i="26" s="1"/>
  <c r="F8" i="26"/>
  <c r="J8" i="26" s="1"/>
  <c r="F6" i="26"/>
  <c r="J6" i="26" s="1"/>
  <c r="F7" i="26"/>
  <c r="F10" i="26"/>
  <c r="J10" i="26" s="1"/>
  <c r="F12" i="26"/>
  <c r="J12" i="26" s="1"/>
  <c r="F47" i="14"/>
  <c r="R51" i="15"/>
  <c r="R16" i="15"/>
  <c r="N16" i="15"/>
  <c r="C44" i="8"/>
  <c r="C42" i="8"/>
  <c r="C41" i="8"/>
  <c r="E39" i="8"/>
  <c r="D39" i="8"/>
  <c r="C38" i="8"/>
  <c r="C36" i="8"/>
  <c r="C31" i="8"/>
  <c r="E17" i="15"/>
  <c r="R19" i="15"/>
  <c r="O19" i="15"/>
  <c r="N19" i="15"/>
  <c r="M19" i="15"/>
  <c r="E19" i="15"/>
  <c r="F19" i="15"/>
  <c r="G19" i="15"/>
  <c r="H19" i="15"/>
  <c r="I19" i="15"/>
  <c r="J19" i="15"/>
  <c r="K19" i="15"/>
  <c r="L19" i="15"/>
  <c r="D19" i="15"/>
  <c r="D9" i="8"/>
  <c r="E9" i="8"/>
  <c r="F9" i="8"/>
  <c r="G9" i="8"/>
  <c r="H9" i="8"/>
  <c r="I9" i="8"/>
  <c r="J9" i="8"/>
  <c r="K9" i="8"/>
  <c r="L9" i="8"/>
  <c r="C9" i="8"/>
  <c r="E6" i="8"/>
  <c r="D76" i="8"/>
  <c r="E76" i="8"/>
  <c r="F76" i="8"/>
  <c r="G76" i="8"/>
  <c r="H76" i="8"/>
  <c r="I76" i="8"/>
  <c r="J76" i="8"/>
  <c r="K76" i="8"/>
  <c r="L76" i="8"/>
  <c r="C76" i="8"/>
  <c r="D73" i="8"/>
  <c r="E73" i="8"/>
  <c r="F73" i="8"/>
  <c r="G73" i="8"/>
  <c r="H73" i="8"/>
  <c r="I73" i="8"/>
  <c r="J73" i="8"/>
  <c r="K73" i="8"/>
  <c r="L73" i="8"/>
  <c r="C73" i="8"/>
  <c r="D70" i="8"/>
  <c r="D78" i="8" s="1"/>
  <c r="E70" i="8"/>
  <c r="E78" i="8" s="1"/>
  <c r="F70" i="8"/>
  <c r="F78" i="8" s="1"/>
  <c r="G70" i="8"/>
  <c r="G78" i="8" s="1"/>
  <c r="H70" i="8"/>
  <c r="I70" i="8"/>
  <c r="J70" i="8"/>
  <c r="K70" i="8"/>
  <c r="L70" i="8"/>
  <c r="C70" i="8"/>
  <c r="M79" i="8"/>
  <c r="L29" i="40" l="1"/>
  <c r="M29" i="40" s="1"/>
  <c r="C78" i="8"/>
  <c r="H78" i="8"/>
  <c r="L78" i="8"/>
  <c r="K78" i="8"/>
  <c r="J78" i="8"/>
  <c r="I78" i="8"/>
  <c r="G86" i="32"/>
  <c r="H86" i="32"/>
  <c r="I86" i="32"/>
  <c r="B93" i="32"/>
  <c r="B87" i="32"/>
  <c r="B81" i="32"/>
  <c r="B75" i="32"/>
  <c r="D74" i="32"/>
  <c r="D80" i="32" s="1"/>
  <c r="E74" i="32"/>
  <c r="E80" i="32" s="1"/>
  <c r="E92" i="32" s="1"/>
  <c r="F74" i="32"/>
  <c r="F80" i="32" s="1"/>
  <c r="F92" i="32" s="1"/>
  <c r="G74" i="32"/>
  <c r="G80" i="32" s="1"/>
  <c r="G92" i="32" s="1"/>
  <c r="H74" i="32"/>
  <c r="H80" i="32" s="1"/>
  <c r="H92" i="32" s="1"/>
  <c r="I74" i="32"/>
  <c r="I80" i="32" s="1"/>
  <c r="I92" i="32" s="1"/>
  <c r="C80" i="32"/>
  <c r="C92" i="32" s="1"/>
  <c r="F108" i="22"/>
  <c r="G108" i="22"/>
  <c r="I108" i="22"/>
  <c r="J108" i="22"/>
  <c r="K108" i="22"/>
  <c r="L108" i="22"/>
  <c r="M108" i="22"/>
  <c r="E108" i="22"/>
  <c r="I66" i="32"/>
  <c r="I72" i="32" s="1"/>
  <c r="I78" i="32" s="1"/>
  <c r="I84" i="32" s="1"/>
  <c r="I90" i="32" s="1"/>
  <c r="I96" i="32" s="1"/>
  <c r="H66" i="32"/>
  <c r="H72" i="32" s="1"/>
  <c r="H78" i="32" s="1"/>
  <c r="H84" i="32" s="1"/>
  <c r="H90" i="32" s="1"/>
  <c r="H96" i="32" s="1"/>
  <c r="G66" i="32"/>
  <c r="G72" i="32" s="1"/>
  <c r="G78" i="32" s="1"/>
  <c r="G84" i="32" s="1"/>
  <c r="G90" i="32" s="1"/>
  <c r="G96" i="32" s="1"/>
  <c r="F66" i="32"/>
  <c r="F72" i="32" s="1"/>
  <c r="F78" i="32" s="1"/>
  <c r="F84" i="32" s="1"/>
  <c r="F90" i="32" s="1"/>
  <c r="F96" i="32" s="1"/>
  <c r="E66" i="32"/>
  <c r="E72" i="32" s="1"/>
  <c r="E78" i="32" s="1"/>
  <c r="E84" i="32" s="1"/>
  <c r="E90" i="32" s="1"/>
  <c r="E96" i="32" s="1"/>
  <c r="D66" i="32"/>
  <c r="D72" i="32" s="1"/>
  <c r="D78" i="32" s="1"/>
  <c r="D84" i="32" s="1"/>
  <c r="D90" i="32" s="1"/>
  <c r="D96" i="32" s="1"/>
  <c r="C66" i="32"/>
  <c r="C72" i="32" s="1"/>
  <c r="C78" i="32" s="1"/>
  <c r="C84" i="32" s="1"/>
  <c r="C90" i="32" s="1"/>
  <c r="C96" i="32" s="1"/>
  <c r="B10" i="32"/>
  <c r="B9" i="32"/>
  <c r="C69" i="32" l="1"/>
  <c r="I69" i="32"/>
  <c r="H69" i="32"/>
  <c r="D69" i="32"/>
  <c r="D92" i="32"/>
  <c r="G87" i="32"/>
  <c r="E69" i="32"/>
  <c r="F69" i="32"/>
  <c r="G69" i="32"/>
  <c r="K21" i="29"/>
  <c r="K20" i="29"/>
  <c r="K17" i="29"/>
  <c r="C55" i="29"/>
  <c r="C56" i="29"/>
  <c r="C57" i="29"/>
  <c r="C58" i="29"/>
  <c r="C59" i="29"/>
  <c r="C54" i="29"/>
  <c r="B55" i="29"/>
  <c r="B56" i="29"/>
  <c r="B57" i="29"/>
  <c r="B58" i="29"/>
  <c r="B59" i="29"/>
  <c r="B54" i="29"/>
  <c r="F52" i="29"/>
  <c r="E52" i="29"/>
  <c r="C52" i="29"/>
  <c r="F54" i="29"/>
  <c r="F55" i="29"/>
  <c r="F56" i="29"/>
  <c r="F57" i="29"/>
  <c r="F58" i="29"/>
  <c r="F59" i="29"/>
  <c r="F92" i="22"/>
  <c r="G92" i="22"/>
  <c r="H92" i="22"/>
  <c r="I92" i="22"/>
  <c r="J92" i="22"/>
  <c r="K92" i="22"/>
  <c r="L92" i="22"/>
  <c r="M92" i="22"/>
  <c r="N92" i="22"/>
  <c r="E92" i="22"/>
  <c r="M103" i="22"/>
  <c r="F47" i="29" s="1"/>
  <c r="N103" i="22"/>
  <c r="G47" i="29" s="1"/>
  <c r="F101" i="22"/>
  <c r="G101" i="22"/>
  <c r="H101" i="22"/>
  <c r="I101" i="22"/>
  <c r="J101" i="22"/>
  <c r="K101" i="22"/>
  <c r="L101" i="22"/>
  <c r="M101" i="22"/>
  <c r="N101" i="22"/>
  <c r="E101" i="22"/>
  <c r="F96" i="22"/>
  <c r="G96" i="22"/>
  <c r="H96" i="22"/>
  <c r="I96" i="22"/>
  <c r="J96" i="22"/>
  <c r="K96" i="22"/>
  <c r="L96" i="22"/>
  <c r="M96" i="22"/>
  <c r="N96" i="22"/>
  <c r="E96" i="22"/>
  <c r="F95" i="22"/>
  <c r="G95" i="22"/>
  <c r="H95" i="22"/>
  <c r="I95" i="22"/>
  <c r="J95" i="22"/>
  <c r="K95" i="22"/>
  <c r="L95" i="22"/>
  <c r="M95" i="22"/>
  <c r="N95" i="22"/>
  <c r="E95" i="22"/>
  <c r="F94" i="22"/>
  <c r="G94" i="22"/>
  <c r="G97" i="22" s="1"/>
  <c r="H94" i="22"/>
  <c r="I94" i="22"/>
  <c r="J94" i="22"/>
  <c r="J103" i="22" s="1"/>
  <c r="C47" i="29" s="1"/>
  <c r="K94" i="22"/>
  <c r="L94" i="22"/>
  <c r="M94" i="22"/>
  <c r="N94" i="22"/>
  <c r="E94" i="22"/>
  <c r="K103" i="22" l="1"/>
  <c r="D47" i="29" s="1"/>
  <c r="E97" i="22"/>
  <c r="N97" i="22"/>
  <c r="F103" i="22"/>
  <c r="L103" i="22"/>
  <c r="E47" i="29" s="1"/>
  <c r="F97" i="22"/>
  <c r="K97" i="22"/>
  <c r="J97" i="22"/>
  <c r="M97" i="22"/>
  <c r="I97" i="22"/>
  <c r="H97" i="22"/>
  <c r="H103" i="22"/>
  <c r="G103" i="22"/>
  <c r="L97" i="22"/>
  <c r="I103" i="22"/>
  <c r="D16" i="29"/>
  <c r="E16" i="29"/>
  <c r="F16" i="29"/>
  <c r="G16" i="29"/>
  <c r="C16" i="29"/>
  <c r="C14" i="29"/>
  <c r="C42" i="29" s="1"/>
  <c r="D14" i="29"/>
  <c r="D42" i="29" s="1"/>
  <c r="E14" i="29"/>
  <c r="E42" i="29" s="1"/>
  <c r="F14" i="29"/>
  <c r="F42" i="29" s="1"/>
  <c r="G14" i="29"/>
  <c r="G42" i="29" s="1"/>
  <c r="C3" i="29"/>
  <c r="B95" i="28"/>
  <c r="B90" i="28"/>
  <c r="B82" i="28"/>
  <c r="I78" i="28"/>
  <c r="I81" i="28" s="1"/>
  <c r="I100" i="28" s="1"/>
  <c r="C78" i="28"/>
  <c r="C81" i="28" s="1"/>
  <c r="C100" i="28" s="1"/>
  <c r="D78" i="28"/>
  <c r="D81" i="28" s="1"/>
  <c r="D100" i="28" s="1"/>
  <c r="E78" i="28"/>
  <c r="E81" i="28" s="1"/>
  <c r="E100" i="28" s="1"/>
  <c r="F78" i="28"/>
  <c r="F81" i="28" s="1"/>
  <c r="F100" i="28" s="1"/>
  <c r="G78" i="28"/>
  <c r="G81" i="28" s="1"/>
  <c r="G100" i="28" s="1"/>
  <c r="H78" i="28"/>
  <c r="H81" i="28" s="1"/>
  <c r="H100" i="28" s="1"/>
  <c r="C74" i="28"/>
  <c r="C77" i="28" s="1"/>
  <c r="D74" i="28"/>
  <c r="D77" i="28" s="1"/>
  <c r="E74" i="28"/>
  <c r="E77" i="28" s="1"/>
  <c r="F74" i="28"/>
  <c r="F77" i="28" s="1"/>
  <c r="G74" i="28"/>
  <c r="G77" i="28" s="1"/>
  <c r="H74" i="28"/>
  <c r="H77" i="28" s="1"/>
  <c r="I74" i="28"/>
  <c r="I77" i="28" s="1"/>
  <c r="I96" i="28" s="1"/>
  <c r="I99" i="28" s="1"/>
  <c r="B73" i="28"/>
  <c r="C82" i="28"/>
  <c r="D82" i="28"/>
  <c r="E82" i="28"/>
  <c r="F82" i="28"/>
  <c r="G82" i="28"/>
  <c r="H82" i="28"/>
  <c r="I82" i="28"/>
  <c r="C89" i="28"/>
  <c r="D89" i="28"/>
  <c r="E89" i="28"/>
  <c r="F89" i="28"/>
  <c r="G89" i="28"/>
  <c r="H89" i="28"/>
  <c r="I73" i="28"/>
  <c r="C66" i="28"/>
  <c r="C72" i="28" s="1"/>
  <c r="D66" i="28"/>
  <c r="D72" i="28" s="1"/>
  <c r="E66" i="28"/>
  <c r="E88" i="28" s="1"/>
  <c r="E94" i="28" s="1"/>
  <c r="F66" i="28"/>
  <c r="F88" i="28" s="1"/>
  <c r="F94" i="28" s="1"/>
  <c r="G66" i="28"/>
  <c r="G88" i="28" s="1"/>
  <c r="G94" i="28" s="1"/>
  <c r="H66" i="28"/>
  <c r="H88" i="28" s="1"/>
  <c r="H94" i="28" s="1"/>
  <c r="I66" i="28"/>
  <c r="I88" i="28" s="1"/>
  <c r="I94" i="28" s="1"/>
  <c r="B9" i="28"/>
  <c r="B10" i="28"/>
  <c r="D79" i="28" l="1"/>
  <c r="E72" i="28"/>
  <c r="G72" i="28"/>
  <c r="F90" i="28"/>
  <c r="F91" i="28" s="1"/>
  <c r="D49" i="29" s="1"/>
  <c r="F72" i="28"/>
  <c r="E90" i="28"/>
  <c r="G69" i="28"/>
  <c r="E48" i="29" s="1"/>
  <c r="F69" i="28"/>
  <c r="D48" i="29" s="1"/>
  <c r="E69" i="28"/>
  <c r="C48" i="29" s="1"/>
  <c r="D69" i="28"/>
  <c r="D90" i="28"/>
  <c r="D91" i="28" s="1"/>
  <c r="I72" i="28"/>
  <c r="C90" i="28"/>
  <c r="C91" i="28" s="1"/>
  <c r="H72" i="28"/>
  <c r="I83" i="28"/>
  <c r="G96" i="28"/>
  <c r="G99" i="28" s="1"/>
  <c r="G101" i="28" s="1"/>
  <c r="G79" i="28"/>
  <c r="F96" i="28"/>
  <c r="F99" i="28" s="1"/>
  <c r="F101" i="28" s="1"/>
  <c r="F79" i="28"/>
  <c r="E79" i="28"/>
  <c r="E96" i="28"/>
  <c r="E99" i="28" s="1"/>
  <c r="E101" i="28" s="1"/>
  <c r="C79" i="28"/>
  <c r="C96" i="28"/>
  <c r="C99" i="28" s="1"/>
  <c r="C101" i="28" s="1"/>
  <c r="H96" i="28"/>
  <c r="H99" i="28" s="1"/>
  <c r="H101" i="28" s="1"/>
  <c r="H79" i="28"/>
  <c r="H90" i="28"/>
  <c r="D83" i="28"/>
  <c r="D96" i="28"/>
  <c r="D99" i="28" s="1"/>
  <c r="D101" i="28" s="1"/>
  <c r="H73" i="28"/>
  <c r="H75" i="28" s="1"/>
  <c r="F83" i="28"/>
  <c r="E83" i="28"/>
  <c r="G73" i="28"/>
  <c r="G75" i="28" s="1"/>
  <c r="F73" i="28"/>
  <c r="F75" i="28" s="1"/>
  <c r="C69" i="28"/>
  <c r="E73" i="28"/>
  <c r="E75" i="28" s="1"/>
  <c r="I69" i="28"/>
  <c r="G48" i="29" s="1"/>
  <c r="D73" i="28"/>
  <c r="D75" i="28" s="1"/>
  <c r="I75" i="28"/>
  <c r="H69" i="28"/>
  <c r="F48" i="29" s="1"/>
  <c r="C73" i="28"/>
  <c r="C75" i="28" s="1"/>
  <c r="G90" i="28"/>
  <c r="H95" i="28"/>
  <c r="H97" i="28" s="1"/>
  <c r="H91" i="28"/>
  <c r="F49" i="29" s="1"/>
  <c r="G95" i="28"/>
  <c r="G91" i="28"/>
  <c r="E49" i="29" s="1"/>
  <c r="F95" i="28"/>
  <c r="E95" i="28"/>
  <c r="E91" i="28"/>
  <c r="C49" i="29" s="1"/>
  <c r="D95" i="28"/>
  <c r="C95" i="28"/>
  <c r="I101" i="28"/>
  <c r="I79" i="28"/>
  <c r="I89" i="28"/>
  <c r="D88" i="28"/>
  <c r="D94" i="28" s="1"/>
  <c r="I90" i="28"/>
  <c r="C88" i="28"/>
  <c r="C94" i="28" s="1"/>
  <c r="C83" i="28"/>
  <c r="G83" i="28"/>
  <c r="H83" i="28"/>
  <c r="I87" i="32" l="1"/>
  <c r="H87" i="32"/>
  <c r="G85" i="28"/>
  <c r="F97" i="28"/>
  <c r="F103" i="28" s="1"/>
  <c r="H85" i="28"/>
  <c r="G97" i="28"/>
  <c r="G103" i="28" s="1"/>
  <c r="I85" i="28"/>
  <c r="D85" i="28"/>
  <c r="D97" i="28"/>
  <c r="D103" i="28" s="1"/>
  <c r="C85" i="28"/>
  <c r="C97" i="28"/>
  <c r="C103" i="28" s="1"/>
  <c r="E85" i="28"/>
  <c r="F85" i="28"/>
  <c r="E97" i="28"/>
  <c r="E103" i="28" s="1"/>
  <c r="I95" i="28"/>
  <c r="I97" i="28" s="1"/>
  <c r="I103" i="28" s="1"/>
  <c r="I91" i="28"/>
  <c r="G49" i="29" s="1"/>
  <c r="H103" i="28"/>
  <c r="B28" i="27"/>
  <c r="B26" i="27"/>
  <c r="B22" i="27"/>
  <c r="B20" i="27"/>
  <c r="B14" i="27"/>
  <c r="D13" i="27"/>
  <c r="E13" i="27"/>
  <c r="F13" i="27"/>
  <c r="G13" i="27"/>
  <c r="H13" i="27" s="1"/>
  <c r="I13" i="27" s="1"/>
  <c r="J13" i="27" s="1"/>
  <c r="K13" i="27" s="1"/>
  <c r="L13" i="27" s="1"/>
  <c r="C13" i="27"/>
  <c r="B9" i="14"/>
  <c r="U5" i="26" l="1"/>
  <c r="U6" i="26"/>
  <c r="U7" i="26"/>
  <c r="U8" i="26"/>
  <c r="U9" i="26"/>
  <c r="U10" i="26"/>
  <c r="U11" i="26"/>
  <c r="U12" i="26"/>
  <c r="U13" i="26"/>
  <c r="U14" i="26"/>
  <c r="F29" i="25" l="1"/>
  <c r="H29" i="25" s="1"/>
  <c r="O29" i="25" s="1"/>
  <c r="F28" i="25"/>
  <c r="H28" i="25" s="1"/>
  <c r="N28" i="25" s="1"/>
  <c r="F27" i="25"/>
  <c r="P27" i="25" s="1"/>
  <c r="F30" i="25"/>
  <c r="H30" i="25" s="1"/>
  <c r="N30" i="25" s="1"/>
  <c r="F33" i="25"/>
  <c r="P33" i="25" s="1"/>
  <c r="F26" i="25"/>
  <c r="H26" i="25" s="1"/>
  <c r="N26" i="25" s="1"/>
  <c r="O46" i="25"/>
  <c r="P46" i="25"/>
  <c r="N46" i="25"/>
  <c r="O48" i="25"/>
  <c r="P48" i="25"/>
  <c r="F31" i="25"/>
  <c r="F34" i="25"/>
  <c r="F32" i="25"/>
  <c r="G16" i="24"/>
  <c r="H16" i="24" s="1"/>
  <c r="O26" i="25" l="1"/>
  <c r="P29" i="25"/>
  <c r="H33" i="25"/>
  <c r="O33" i="25" s="1"/>
  <c r="P30" i="25"/>
  <c r="H27" i="25"/>
  <c r="O27" i="25" s="1"/>
  <c r="P26" i="25"/>
  <c r="P28" i="25"/>
  <c r="N27" i="25"/>
  <c r="N29" i="25"/>
  <c r="O28" i="25"/>
  <c r="H32" i="25"/>
  <c r="P32" i="25"/>
  <c r="O30" i="25"/>
  <c r="H34" i="25"/>
  <c r="P34" i="25"/>
  <c r="H31" i="25"/>
  <c r="P31" i="25"/>
  <c r="I16" i="24"/>
  <c r="F49" i="23"/>
  <c r="G49" i="23"/>
  <c r="H49" i="23"/>
  <c r="I49" i="23"/>
  <c r="J49" i="23"/>
  <c r="E47" i="23"/>
  <c r="B38" i="23"/>
  <c r="B36" i="23"/>
  <c r="B37" i="23"/>
  <c r="B29" i="23"/>
  <c r="B30" i="23"/>
  <c r="B31" i="23"/>
  <c r="B32" i="23"/>
  <c r="B33" i="23"/>
  <c r="B34" i="23"/>
  <c r="B35" i="23"/>
  <c r="B28" i="23"/>
  <c r="B21" i="23"/>
  <c r="B24" i="27" s="1"/>
  <c r="B22" i="23"/>
  <c r="B25" i="27" s="1"/>
  <c r="B20" i="23"/>
  <c r="B23" i="27" s="1"/>
  <c r="G10" i="23"/>
  <c r="H10" i="23"/>
  <c r="I10" i="23"/>
  <c r="J10" i="23"/>
  <c r="F10" i="23"/>
  <c r="E10" i="23" s="1"/>
  <c r="N33" i="25" l="1"/>
  <c r="P41" i="25"/>
  <c r="G20" i="27"/>
  <c r="D26" i="27"/>
  <c r="J24" i="27"/>
  <c r="L24" i="27"/>
  <c r="K24" i="27"/>
  <c r="H24" i="27"/>
  <c r="I24" i="27"/>
  <c r="C26" i="27"/>
  <c r="J23" i="27"/>
  <c r="K23" i="27"/>
  <c r="I23" i="27"/>
  <c r="L23" i="27"/>
  <c r="H23" i="27"/>
  <c r="H36" i="27" s="1"/>
  <c r="E26" i="27"/>
  <c r="C20" i="27"/>
  <c r="D20" i="27"/>
  <c r="I25" i="27"/>
  <c r="H25" i="27"/>
  <c r="L25" i="27"/>
  <c r="K25" i="27"/>
  <c r="J25" i="27"/>
  <c r="F20" i="27"/>
  <c r="G26" i="27"/>
  <c r="F26" i="27"/>
  <c r="E20" i="27"/>
  <c r="O25" i="25"/>
  <c r="N25" i="25"/>
  <c r="O31" i="25"/>
  <c r="N31" i="25"/>
  <c r="P36" i="25"/>
  <c r="P37" i="25"/>
  <c r="O34" i="25"/>
  <c r="N34" i="25"/>
  <c r="O32" i="25"/>
  <c r="O36" i="25" s="1"/>
  <c r="N32" i="25"/>
  <c r="P38" i="25"/>
  <c r="P39" i="25"/>
  <c r="P50" i="25" s="1"/>
  <c r="P52" i="25" s="1"/>
  <c r="P40" i="25"/>
  <c r="J16" i="24"/>
  <c r="G23" i="23"/>
  <c r="I23" i="23"/>
  <c r="H23" i="23"/>
  <c r="F23" i="23"/>
  <c r="F17" i="23"/>
  <c r="F25" i="23" s="1"/>
  <c r="F50" i="23" s="1"/>
  <c r="F56" i="23" s="1"/>
  <c r="I17" i="23"/>
  <c r="H17" i="23"/>
  <c r="G17" i="23"/>
  <c r="H25" i="23" l="1"/>
  <c r="E28" i="27"/>
  <c r="C28" i="27"/>
  <c r="J20" i="27"/>
  <c r="H20" i="27"/>
  <c r="K20" i="27"/>
  <c r="I20" i="27"/>
  <c r="L20" i="27"/>
  <c r="K26" i="27"/>
  <c r="L26" i="27"/>
  <c r="I26" i="27"/>
  <c r="G25" i="23"/>
  <c r="H26" i="27"/>
  <c r="I25" i="23"/>
  <c r="J26" i="27"/>
  <c r="O41" i="25"/>
  <c r="O40" i="25"/>
  <c r="N37" i="25"/>
  <c r="O39" i="25"/>
  <c r="O38" i="25"/>
  <c r="O37" i="25"/>
  <c r="N39" i="25"/>
  <c r="N38" i="25"/>
  <c r="F28" i="27" l="1"/>
  <c r="F29" i="27" s="1"/>
  <c r="J50" i="23"/>
  <c r="J56" i="23" s="1"/>
  <c r="I28" i="27"/>
  <c r="I50" i="23"/>
  <c r="I56" i="23" s="1"/>
  <c r="H28" i="27"/>
  <c r="D28" i="27"/>
  <c r="D29" i="27" s="1"/>
  <c r="G50" i="23"/>
  <c r="G56" i="23" s="1"/>
  <c r="H50" i="23"/>
  <c r="H56" i="23" s="1"/>
  <c r="L28" i="27"/>
  <c r="K28" i="27"/>
  <c r="G28" i="27"/>
  <c r="J28" i="27"/>
  <c r="J29" i="27" s="1"/>
  <c r="N52" i="25"/>
  <c r="O52" i="25"/>
  <c r="G29" i="27" l="1"/>
  <c r="K29" i="27"/>
  <c r="L29" i="27"/>
  <c r="H29" i="27"/>
  <c r="I29" i="27"/>
  <c r="E29" i="27"/>
  <c r="B13" i="23"/>
  <c r="B16" i="27" s="1"/>
  <c r="B14" i="23"/>
  <c r="B17" i="27" s="1"/>
  <c r="B15" i="23"/>
  <c r="B18" i="27" s="1"/>
  <c r="B16" i="23"/>
  <c r="B19" i="27" s="1"/>
  <c r="B12" i="23"/>
  <c r="B15" i="27" s="1"/>
  <c r="D39" i="22"/>
  <c r="E39" i="22"/>
  <c r="F39" i="22"/>
  <c r="G39" i="22"/>
  <c r="H39" i="22"/>
  <c r="I39" i="22"/>
  <c r="E38" i="23" s="1"/>
  <c r="E41" i="23" s="1"/>
  <c r="E44" i="23" s="1"/>
  <c r="J39" i="22"/>
  <c r="F38" i="23" s="1"/>
  <c r="F41" i="23" s="1"/>
  <c r="K39" i="22"/>
  <c r="G38" i="23" s="1"/>
  <c r="G41" i="23" s="1"/>
  <c r="L39" i="22"/>
  <c r="H38" i="23" s="1"/>
  <c r="H41" i="23" s="1"/>
  <c r="M39" i="22"/>
  <c r="I38" i="23" s="1"/>
  <c r="I41" i="23" s="1"/>
  <c r="N39" i="22"/>
  <c r="J38" i="23" s="1"/>
  <c r="J41" i="23" s="1"/>
  <c r="H13" i="19"/>
  <c r="G20" i="16"/>
  <c r="E25" i="16" s="1"/>
  <c r="K32" i="16" l="1"/>
  <c r="C32" i="16" l="1"/>
  <c r="D29" i="19"/>
  <c r="H29" i="19"/>
  <c r="D30" i="19"/>
  <c r="H30" i="19"/>
  <c r="D31" i="19"/>
  <c r="H31" i="19"/>
  <c r="D32" i="19"/>
  <c r="H32" i="19"/>
  <c r="D33" i="19"/>
  <c r="H33" i="19"/>
  <c r="D34" i="19"/>
  <c r="H34" i="19"/>
  <c r="D35" i="19"/>
  <c r="H35" i="19"/>
  <c r="D36" i="19"/>
  <c r="H36" i="19"/>
  <c r="D37" i="19"/>
  <c r="H37" i="19"/>
  <c r="D38" i="19"/>
  <c r="H38" i="19"/>
  <c r="D39" i="19"/>
  <c r="H39" i="19"/>
  <c r="D40" i="19"/>
  <c r="H40" i="19"/>
  <c r="D41" i="19"/>
  <c r="H41" i="19"/>
  <c r="D42" i="19"/>
  <c r="H42" i="19"/>
  <c r="D43" i="19"/>
  <c r="H43" i="19"/>
  <c r="D44" i="19"/>
  <c r="H44" i="19"/>
  <c r="D45" i="19"/>
  <c r="H45" i="19"/>
  <c r="D46" i="19"/>
  <c r="H46" i="19"/>
  <c r="D47" i="19"/>
  <c r="H47" i="19"/>
  <c r="D48" i="19"/>
  <c r="H48" i="19"/>
  <c r="D49" i="19"/>
  <c r="H49" i="19"/>
  <c r="D50" i="19"/>
  <c r="H50" i="19"/>
  <c r="D51" i="19"/>
  <c r="H51" i="19"/>
  <c r="D52" i="19"/>
  <c r="H52" i="19"/>
  <c r="D53" i="19"/>
  <c r="H53" i="19"/>
  <c r="D54" i="19"/>
  <c r="H54" i="19"/>
  <c r="D55" i="19"/>
  <c r="H55" i="19"/>
  <c r="D56" i="19"/>
  <c r="H56" i="19"/>
  <c r="K37" i="16" l="1"/>
  <c r="C31" i="16"/>
  <c r="I15" i="16"/>
  <c r="I14" i="16"/>
  <c r="I17" i="16"/>
  <c r="I16" i="16"/>
  <c r="H17" i="16"/>
  <c r="H16" i="16"/>
  <c r="H14" i="16"/>
  <c r="H15" i="16"/>
  <c r="C33" i="16" l="1"/>
  <c r="K38" i="16"/>
  <c r="K30" i="16"/>
  <c r="E33" i="16" l="1"/>
  <c r="E32" i="16" s="1"/>
  <c r="H14" i="19"/>
  <c r="H15" i="19"/>
  <c r="H16" i="19"/>
  <c r="H17" i="19"/>
  <c r="H18" i="19"/>
  <c r="H19" i="19"/>
  <c r="H20" i="19"/>
  <c r="H21" i="19"/>
  <c r="H22" i="19"/>
  <c r="H23" i="19"/>
  <c r="H24" i="19"/>
  <c r="H25" i="19"/>
  <c r="H26" i="19"/>
  <c r="H27" i="19"/>
  <c r="H28" i="19"/>
  <c r="H57" i="19"/>
  <c r="H58" i="19"/>
  <c r="H59" i="19"/>
  <c r="H60" i="19"/>
  <c r="H61" i="19"/>
  <c r="H62" i="19"/>
  <c r="H63" i="19"/>
  <c r="H64" i="19"/>
  <c r="H65" i="19"/>
  <c r="H66" i="19"/>
  <c r="H67" i="19"/>
  <c r="H68" i="19"/>
  <c r="H69" i="19"/>
  <c r="H70" i="19"/>
  <c r="H71" i="19"/>
  <c r="H72" i="19"/>
  <c r="H73" i="19"/>
  <c r="H74" i="19"/>
  <c r="H75" i="19"/>
  <c r="H76" i="19"/>
  <c r="H77" i="19"/>
  <c r="H78" i="19"/>
  <c r="H79" i="19"/>
  <c r="H80" i="19"/>
  <c r="H81" i="19"/>
  <c r="H82" i="19"/>
  <c r="H83" i="19"/>
  <c r="H84" i="19"/>
  <c r="H85" i="19"/>
  <c r="H86" i="19"/>
  <c r="H87" i="19"/>
  <c r="H88" i="19"/>
  <c r="H89" i="19"/>
  <c r="H90" i="19"/>
  <c r="H91" i="19"/>
  <c r="H92" i="19"/>
  <c r="H93" i="19"/>
  <c r="H94" i="19"/>
  <c r="H95" i="19"/>
  <c r="H96" i="19"/>
  <c r="H97" i="19"/>
  <c r="H98" i="19"/>
  <c r="H99" i="19"/>
  <c r="H100" i="19"/>
  <c r="H101" i="19"/>
  <c r="H102" i="19"/>
  <c r="H103" i="19"/>
  <c r="H104" i="19"/>
  <c r="H105" i="19"/>
  <c r="H106" i="19"/>
  <c r="H107" i="19"/>
  <c r="H108" i="19"/>
  <c r="H109" i="19"/>
  <c r="H110" i="19"/>
  <c r="H111" i="19"/>
  <c r="H112" i="19"/>
  <c r="H113" i="19"/>
  <c r="H114" i="19"/>
  <c r="H115" i="19"/>
  <c r="D14" i="19"/>
  <c r="D15" i="19"/>
  <c r="D17" i="19"/>
  <c r="D18" i="19"/>
  <c r="D19" i="19"/>
  <c r="D20" i="19"/>
  <c r="D21" i="19"/>
  <c r="D22" i="19"/>
  <c r="D23" i="19"/>
  <c r="D24" i="19"/>
  <c r="D25" i="19"/>
  <c r="D26" i="19"/>
  <c r="D27" i="19"/>
  <c r="D28"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M88" i="15"/>
  <c r="L88" i="15"/>
  <c r="K88" i="15"/>
  <c r="J88" i="15"/>
  <c r="I88" i="15"/>
  <c r="H88" i="15"/>
  <c r="G88" i="15"/>
  <c r="F88" i="15"/>
  <c r="E88" i="15"/>
  <c r="D88" i="15"/>
  <c r="M87" i="15"/>
  <c r="L87" i="15"/>
  <c r="K87" i="15"/>
  <c r="J87" i="15"/>
  <c r="I87" i="15"/>
  <c r="H87" i="15"/>
  <c r="G87" i="15"/>
  <c r="F87" i="15"/>
  <c r="E87" i="15"/>
  <c r="D87" i="15"/>
  <c r="M86" i="15"/>
  <c r="L86" i="15"/>
  <c r="K86" i="15"/>
  <c r="J86" i="15"/>
  <c r="I86" i="15"/>
  <c r="H86" i="15"/>
  <c r="G86" i="15"/>
  <c r="F86" i="15"/>
  <c r="E86" i="15"/>
  <c r="D86" i="15"/>
  <c r="M83" i="15"/>
  <c r="L83" i="15"/>
  <c r="K83" i="15"/>
  <c r="J83" i="15"/>
  <c r="I83" i="15"/>
  <c r="H83" i="15"/>
  <c r="G83" i="15"/>
  <c r="F83" i="15"/>
  <c r="E83" i="15"/>
  <c r="D83" i="15"/>
  <c r="M82" i="15"/>
  <c r="L82" i="15"/>
  <c r="K82" i="15"/>
  <c r="J82" i="15"/>
  <c r="I82" i="15"/>
  <c r="H82" i="15"/>
  <c r="G82" i="15"/>
  <c r="F82" i="15"/>
  <c r="E82" i="15"/>
  <c r="D82" i="15"/>
  <c r="M81" i="15"/>
  <c r="L81" i="15"/>
  <c r="K81" i="15"/>
  <c r="J81" i="15"/>
  <c r="I81" i="15"/>
  <c r="H81" i="15"/>
  <c r="G81" i="15"/>
  <c r="F81" i="15"/>
  <c r="E81" i="15"/>
  <c r="D81" i="15"/>
  <c r="M80" i="15"/>
  <c r="L80" i="15"/>
  <c r="K80" i="15"/>
  <c r="J80" i="15"/>
  <c r="I80" i="15"/>
  <c r="H80" i="15"/>
  <c r="G80" i="15"/>
  <c r="F80" i="15"/>
  <c r="E80" i="15"/>
  <c r="D80" i="15"/>
  <c r="M78" i="15"/>
  <c r="L78" i="15"/>
  <c r="K78" i="15"/>
  <c r="J78" i="15"/>
  <c r="I78" i="15"/>
  <c r="H78" i="15"/>
  <c r="G78" i="15"/>
  <c r="F78" i="15"/>
  <c r="E78" i="15"/>
  <c r="D78" i="15"/>
  <c r="M77" i="15"/>
  <c r="L77" i="15"/>
  <c r="K77" i="15"/>
  <c r="J77" i="15"/>
  <c r="I77" i="15"/>
  <c r="H77" i="15"/>
  <c r="G77" i="15"/>
  <c r="F77" i="15"/>
  <c r="E77" i="15"/>
  <c r="D77" i="15"/>
  <c r="M76" i="15"/>
  <c r="L76" i="15"/>
  <c r="K76" i="15"/>
  <c r="J76" i="15"/>
  <c r="I76" i="15"/>
  <c r="H76" i="15"/>
  <c r="G76" i="15"/>
  <c r="F76" i="15"/>
  <c r="E76" i="15"/>
  <c r="D76" i="15"/>
  <c r="M75" i="15"/>
  <c r="L75" i="15"/>
  <c r="K75" i="15"/>
  <c r="J75" i="15"/>
  <c r="I75" i="15"/>
  <c r="H75" i="15"/>
  <c r="G75" i="15"/>
  <c r="F75" i="15"/>
  <c r="E75" i="15"/>
  <c r="D75" i="15"/>
  <c r="M74" i="15"/>
  <c r="L74" i="15"/>
  <c r="K74" i="15"/>
  <c r="J74" i="15"/>
  <c r="I74" i="15"/>
  <c r="H74" i="15"/>
  <c r="G74" i="15"/>
  <c r="F74" i="15"/>
  <c r="E74" i="15"/>
  <c r="D74" i="15"/>
  <c r="M46" i="15"/>
  <c r="L46" i="15"/>
  <c r="L51" i="15" s="1"/>
  <c r="K46" i="15"/>
  <c r="K51" i="15" s="1"/>
  <c r="J46" i="15"/>
  <c r="J51" i="15" s="1"/>
  <c r="I46" i="15"/>
  <c r="I51" i="15" s="1"/>
  <c r="H46" i="15"/>
  <c r="H51" i="15" s="1"/>
  <c r="G46" i="15"/>
  <c r="G51" i="15" s="1"/>
  <c r="F46" i="15"/>
  <c r="F51" i="15" s="1"/>
  <c r="E46" i="15"/>
  <c r="E51" i="15" s="1"/>
  <c r="D46" i="15"/>
  <c r="M40" i="15"/>
  <c r="L40" i="15"/>
  <c r="K40" i="15"/>
  <c r="J40" i="15"/>
  <c r="I40" i="15"/>
  <c r="H40" i="15"/>
  <c r="G40" i="15"/>
  <c r="F40" i="15"/>
  <c r="E40" i="15"/>
  <c r="D40" i="15"/>
  <c r="M34" i="15"/>
  <c r="L34" i="15"/>
  <c r="K34" i="15"/>
  <c r="J34" i="15"/>
  <c r="I34" i="15"/>
  <c r="H34" i="15"/>
  <c r="G34" i="15"/>
  <c r="F34" i="15"/>
  <c r="E34" i="15"/>
  <c r="D34" i="15"/>
  <c r="M31" i="15"/>
  <c r="L31" i="15"/>
  <c r="K31" i="15"/>
  <c r="J31" i="15"/>
  <c r="I31" i="15"/>
  <c r="H31" i="15"/>
  <c r="G31" i="15"/>
  <c r="F31" i="15"/>
  <c r="E31" i="15"/>
  <c r="D31" i="15"/>
  <c r="M25" i="15"/>
  <c r="L25" i="15"/>
  <c r="K25" i="15"/>
  <c r="J25" i="15"/>
  <c r="I25" i="15"/>
  <c r="H25" i="15"/>
  <c r="G25" i="15"/>
  <c r="F25" i="15"/>
  <c r="E25" i="15"/>
  <c r="D25" i="15"/>
  <c r="M16" i="15"/>
  <c r="L16" i="15"/>
  <c r="K16" i="15"/>
  <c r="J16" i="15"/>
  <c r="I16" i="15"/>
  <c r="H16" i="15"/>
  <c r="G16" i="15"/>
  <c r="F16" i="15"/>
  <c r="E16" i="15"/>
  <c r="D16" i="15"/>
  <c r="M13" i="15"/>
  <c r="N13" i="15" s="1"/>
  <c r="O13" i="15" s="1"/>
  <c r="P13" i="15" s="1"/>
  <c r="Q13" i="15" s="1"/>
  <c r="R13" i="15" s="1"/>
  <c r="L13" i="15"/>
  <c r="K13" i="15"/>
  <c r="J13" i="15"/>
  <c r="I13" i="15"/>
  <c r="H13" i="15"/>
  <c r="G13" i="15"/>
  <c r="F13" i="15"/>
  <c r="E13" i="15"/>
  <c r="D13" i="15"/>
  <c r="C14" i="14"/>
  <c r="C74" i="6"/>
  <c r="D74" i="6"/>
  <c r="E74" i="6"/>
  <c r="E76" i="6" s="1"/>
  <c r="F74" i="6"/>
  <c r="F76" i="6" s="1"/>
  <c r="G74" i="6"/>
  <c r="G76" i="6" s="1"/>
  <c r="H74" i="6"/>
  <c r="I74" i="6"/>
  <c r="I76" i="6" s="1"/>
  <c r="J74" i="6"/>
  <c r="J76" i="6" s="1"/>
  <c r="K74" i="6"/>
  <c r="K76" i="6" s="1"/>
  <c r="B74" i="6"/>
  <c r="C36" i="14"/>
  <c r="D36" i="14"/>
  <c r="E36" i="14"/>
  <c r="F36" i="14"/>
  <c r="G36" i="14"/>
  <c r="H36" i="14"/>
  <c r="I36" i="14"/>
  <c r="J36" i="14"/>
  <c r="K36" i="14"/>
  <c r="L36" i="14"/>
  <c r="C37" i="14"/>
  <c r="D37" i="14"/>
  <c r="E37" i="14"/>
  <c r="F37" i="14"/>
  <c r="G37" i="14"/>
  <c r="H37" i="14"/>
  <c r="I37" i="14"/>
  <c r="J37" i="14"/>
  <c r="K37" i="14"/>
  <c r="L37" i="14"/>
  <c r="C38" i="14"/>
  <c r="D38" i="14"/>
  <c r="E38" i="14"/>
  <c r="F38" i="14"/>
  <c r="G38" i="14"/>
  <c r="H38" i="14"/>
  <c r="I38" i="14"/>
  <c r="J38" i="14"/>
  <c r="K38" i="14"/>
  <c r="L38" i="14"/>
  <c r="D35" i="14"/>
  <c r="E35" i="14"/>
  <c r="F35" i="14"/>
  <c r="G35" i="14"/>
  <c r="H35" i="14"/>
  <c r="I35" i="14"/>
  <c r="J35" i="14"/>
  <c r="K35" i="14"/>
  <c r="L35" i="14"/>
  <c r="C35" i="14"/>
  <c r="D34" i="14"/>
  <c r="E34" i="14"/>
  <c r="F34" i="14"/>
  <c r="G34" i="14"/>
  <c r="H34" i="14"/>
  <c r="I34" i="14"/>
  <c r="J34" i="14"/>
  <c r="K34" i="14"/>
  <c r="L34" i="14"/>
  <c r="C34" i="14"/>
  <c r="D14" i="14"/>
  <c r="E14" i="14"/>
  <c r="F14" i="14"/>
  <c r="G14" i="14"/>
  <c r="H14" i="14"/>
  <c r="I14" i="14"/>
  <c r="J14" i="14"/>
  <c r="K14" i="14"/>
  <c r="L14" i="14"/>
  <c r="C15" i="14"/>
  <c r="D15" i="14"/>
  <c r="E15" i="14"/>
  <c r="F15" i="14"/>
  <c r="G15" i="14"/>
  <c r="H15" i="14"/>
  <c r="I15" i="14"/>
  <c r="J15" i="14"/>
  <c r="K15" i="14"/>
  <c r="L15" i="14"/>
  <c r="C16" i="14"/>
  <c r="D16" i="14"/>
  <c r="E16" i="14"/>
  <c r="F16" i="14"/>
  <c r="G16" i="14"/>
  <c r="H16" i="14"/>
  <c r="I16" i="14"/>
  <c r="J16" i="14"/>
  <c r="K16" i="14"/>
  <c r="L16" i="14"/>
  <c r="C17" i="14"/>
  <c r="D17" i="14"/>
  <c r="E17" i="14"/>
  <c r="F17" i="14"/>
  <c r="G17" i="14"/>
  <c r="H17" i="14"/>
  <c r="I17" i="14"/>
  <c r="J17" i="14"/>
  <c r="K17" i="14"/>
  <c r="L17" i="14"/>
  <c r="C18" i="14"/>
  <c r="D18" i="14"/>
  <c r="E18" i="14"/>
  <c r="F18" i="14"/>
  <c r="G18" i="14"/>
  <c r="H18" i="14"/>
  <c r="I18" i="14"/>
  <c r="J18" i="14"/>
  <c r="K18" i="14"/>
  <c r="L18" i="14"/>
  <c r="C19" i="14"/>
  <c r="D19" i="14"/>
  <c r="E19" i="14"/>
  <c r="F19" i="14"/>
  <c r="G19" i="14"/>
  <c r="H19" i="14"/>
  <c r="I19" i="14"/>
  <c r="J19" i="14"/>
  <c r="K19" i="14"/>
  <c r="L19" i="14"/>
  <c r="C20" i="14"/>
  <c r="D20" i="14"/>
  <c r="E20" i="14"/>
  <c r="F20" i="14"/>
  <c r="G20" i="14"/>
  <c r="H20" i="14"/>
  <c r="I20" i="14"/>
  <c r="J20" i="14"/>
  <c r="K20" i="14"/>
  <c r="L20" i="14"/>
  <c r="C21" i="14"/>
  <c r="D21" i="14"/>
  <c r="E21" i="14"/>
  <c r="F21" i="14"/>
  <c r="G21" i="14"/>
  <c r="H21" i="14"/>
  <c r="I21" i="14"/>
  <c r="J21" i="14"/>
  <c r="K21" i="14"/>
  <c r="L21" i="14"/>
  <c r="C22" i="14"/>
  <c r="D22" i="14"/>
  <c r="E22" i="14"/>
  <c r="F22" i="14"/>
  <c r="G22" i="14"/>
  <c r="H22" i="14"/>
  <c r="I22" i="14"/>
  <c r="J22" i="14"/>
  <c r="K22" i="14"/>
  <c r="L22" i="14"/>
  <c r="C23" i="14"/>
  <c r="D23" i="14"/>
  <c r="E23" i="14"/>
  <c r="F23" i="14"/>
  <c r="G23" i="14"/>
  <c r="H23" i="14"/>
  <c r="I23" i="14"/>
  <c r="J23" i="14"/>
  <c r="K23" i="14"/>
  <c r="L23" i="14"/>
  <c r="C24" i="14"/>
  <c r="D24" i="14"/>
  <c r="E24" i="14"/>
  <c r="F24" i="14"/>
  <c r="G24" i="14"/>
  <c r="H24" i="14"/>
  <c r="I24" i="14"/>
  <c r="J24" i="14"/>
  <c r="K24" i="14"/>
  <c r="L24" i="14"/>
  <c r="C25" i="14"/>
  <c r="D25" i="14"/>
  <c r="E25" i="14"/>
  <c r="F25" i="14"/>
  <c r="G25" i="14"/>
  <c r="H25" i="14"/>
  <c r="I25" i="14"/>
  <c r="J25" i="14"/>
  <c r="K25" i="14"/>
  <c r="L25" i="14"/>
  <c r="C26" i="14"/>
  <c r="D26" i="14"/>
  <c r="E26" i="14"/>
  <c r="F26" i="14"/>
  <c r="G26" i="14"/>
  <c r="H26" i="14"/>
  <c r="I26" i="14"/>
  <c r="J26" i="14"/>
  <c r="K26" i="14"/>
  <c r="L26" i="14"/>
  <c r="C27" i="14"/>
  <c r="D27" i="14"/>
  <c r="E27" i="14"/>
  <c r="F27" i="14"/>
  <c r="G27" i="14"/>
  <c r="H27" i="14"/>
  <c r="I27" i="14"/>
  <c r="J27" i="14"/>
  <c r="K27" i="14"/>
  <c r="L27" i="14"/>
  <c r="D13" i="14"/>
  <c r="E13" i="14"/>
  <c r="F13" i="14"/>
  <c r="G13" i="14"/>
  <c r="H13" i="14"/>
  <c r="I13" i="14"/>
  <c r="J13" i="14"/>
  <c r="K13" i="14"/>
  <c r="L13" i="14"/>
  <c r="C13" i="14"/>
  <c r="L32" i="14"/>
  <c r="K32" i="14"/>
  <c r="J32" i="14"/>
  <c r="I32" i="14"/>
  <c r="H32" i="14"/>
  <c r="G32" i="14"/>
  <c r="F32" i="14"/>
  <c r="E32" i="14"/>
  <c r="D32" i="14"/>
  <c r="C32" i="14"/>
  <c r="D11" i="14"/>
  <c r="E11" i="14"/>
  <c r="F11" i="14"/>
  <c r="G11" i="14"/>
  <c r="H11" i="14"/>
  <c r="I11" i="14"/>
  <c r="J11" i="14"/>
  <c r="K11" i="14"/>
  <c r="L11" i="14"/>
  <c r="C11" i="14"/>
  <c r="B30" i="14"/>
  <c r="L2" i="13"/>
  <c r="M4" i="13"/>
  <c r="M5" i="13" s="1"/>
  <c r="M6" i="13" s="1"/>
  <c r="M7" i="13" s="1"/>
  <c r="M8" i="13" s="1"/>
  <c r="M9" i="13" s="1"/>
  <c r="M10" i="13" s="1"/>
  <c r="M11" i="13" s="1"/>
  <c r="M12" i="13" s="1"/>
  <c r="M13" i="13" s="1"/>
  <c r="M14" i="13" s="1"/>
  <c r="M15" i="13" s="1"/>
  <c r="M16" i="13" s="1"/>
  <c r="M17" i="13" s="1"/>
  <c r="M18" i="13" s="1"/>
  <c r="G2" i="13"/>
  <c r="H4" i="13"/>
  <c r="H5" i="13" s="1"/>
  <c r="H6" i="13" s="1"/>
  <c r="H7" i="13" s="1"/>
  <c r="H8" i="13" s="1"/>
  <c r="H9" i="13" s="1"/>
  <c r="H10" i="13" s="1"/>
  <c r="H11" i="13" s="1"/>
  <c r="H12" i="13" s="1"/>
  <c r="H13" i="13" s="1"/>
  <c r="H14" i="13" s="1"/>
  <c r="H15" i="13" s="1"/>
  <c r="H16" i="13" s="1"/>
  <c r="H17" i="13" s="1"/>
  <c r="H18" i="13" s="1"/>
  <c r="C4" i="13"/>
  <c r="C5" i="13" s="1"/>
  <c r="C6" i="13" s="1"/>
  <c r="C7" i="13" s="1"/>
  <c r="C8" i="13" s="1"/>
  <c r="C9" i="13" s="1"/>
  <c r="C10" i="13" s="1"/>
  <c r="C11" i="13" s="1"/>
  <c r="C12" i="13" s="1"/>
  <c r="C13" i="13" s="1"/>
  <c r="C14" i="13" s="1"/>
  <c r="C15" i="13" s="1"/>
  <c r="C16" i="13" s="1"/>
  <c r="C17" i="13" s="1"/>
  <c r="C18" i="13" s="1"/>
  <c r="B2" i="13"/>
  <c r="D4" i="13" a="1"/>
  <c r="D4" i="13" s="1"/>
  <c r="D14" i="13" s="1"/>
  <c r="B8" i="12"/>
  <c r="L11" i="12"/>
  <c r="K11" i="12"/>
  <c r="J11" i="12"/>
  <c r="I11" i="12"/>
  <c r="H11" i="12"/>
  <c r="G11" i="12"/>
  <c r="F11" i="12"/>
  <c r="E11" i="12"/>
  <c r="D11" i="12"/>
  <c r="C11" i="12"/>
  <c r="N10" i="19" l="1"/>
  <c r="N11" i="19"/>
  <c r="Q40" i="15"/>
  <c r="O40" i="15"/>
  <c r="N40" i="15"/>
  <c r="R40" i="15"/>
  <c r="P40" i="15"/>
  <c r="Q25" i="15"/>
  <c r="Q26" i="15" s="1"/>
  <c r="O25" i="15"/>
  <c r="R25" i="15"/>
  <c r="P25" i="15"/>
  <c r="N25" i="15"/>
  <c r="O16" i="15"/>
  <c r="I35" i="27" s="1"/>
  <c r="Q16" i="15"/>
  <c r="Q32" i="15" s="1"/>
  <c r="P16" i="15"/>
  <c r="P26" i="15" s="1"/>
  <c r="D51" i="15"/>
  <c r="P46" i="15"/>
  <c r="O46" i="15"/>
  <c r="N46" i="15"/>
  <c r="R46" i="15"/>
  <c r="Q46" i="15"/>
  <c r="P19" i="15"/>
  <c r="Q19" i="15"/>
  <c r="K34" i="27" s="1"/>
  <c r="Q31" i="15"/>
  <c r="P31" i="15"/>
  <c r="O31" i="15"/>
  <c r="N31" i="15"/>
  <c r="R31" i="15"/>
  <c r="O34" i="15"/>
  <c r="R34" i="15"/>
  <c r="N34" i="15"/>
  <c r="P34" i="15"/>
  <c r="Q34" i="15"/>
  <c r="Q35" i="15" s="1"/>
  <c r="G41" i="14"/>
  <c r="G45" i="14"/>
  <c r="F78" i="6"/>
  <c r="G44" i="14"/>
  <c r="B76" i="6"/>
  <c r="C44" i="14" s="1"/>
  <c r="H76" i="6"/>
  <c r="I42" i="14" s="1"/>
  <c r="L35" i="27"/>
  <c r="K31" i="16"/>
  <c r="K26" i="16" s="1"/>
  <c r="K40" i="16" s="1"/>
  <c r="K42" i="16" s="1"/>
  <c r="K41" i="16"/>
  <c r="G20" i="15"/>
  <c r="L20" i="15"/>
  <c r="J26" i="15"/>
  <c r="D89" i="15"/>
  <c r="E89" i="15"/>
  <c r="M26" i="15"/>
  <c r="H20" i="15"/>
  <c r="M20" i="15"/>
  <c r="L17" i="15"/>
  <c r="M17" i="15"/>
  <c r="K22" i="15"/>
  <c r="K23" i="15" s="1"/>
  <c r="K35" i="15"/>
  <c r="H32" i="15"/>
  <c r="E26" i="15"/>
  <c r="F26" i="15"/>
  <c r="D20" i="15"/>
  <c r="G26" i="15"/>
  <c r="L32" i="15"/>
  <c r="E20" i="15"/>
  <c r="H26" i="15"/>
  <c r="M32" i="15"/>
  <c r="H35" i="15"/>
  <c r="I35" i="15"/>
  <c r="J35" i="15"/>
  <c r="L35" i="15"/>
  <c r="F20" i="15"/>
  <c r="I26" i="15"/>
  <c r="F22" i="15"/>
  <c r="F23" i="15" s="1"/>
  <c r="H17" i="15"/>
  <c r="J84" i="15"/>
  <c r="I20" i="15"/>
  <c r="K26" i="15"/>
  <c r="K84" i="15"/>
  <c r="J20" i="15"/>
  <c r="L26" i="15"/>
  <c r="L84" i="15"/>
  <c r="E35" i="15"/>
  <c r="D22" i="15"/>
  <c r="D23" i="15" s="1"/>
  <c r="F89" i="15"/>
  <c r="G17" i="15"/>
  <c r="M84" i="15"/>
  <c r="L22" i="15"/>
  <c r="L23" i="15" s="1"/>
  <c r="D35" i="15"/>
  <c r="M22" i="15"/>
  <c r="M23" i="15" s="1"/>
  <c r="F35" i="15"/>
  <c r="K17" i="15"/>
  <c r="G35" i="15"/>
  <c r="G22" i="15"/>
  <c r="G28" i="15" s="1"/>
  <c r="H22" i="15"/>
  <c r="H28" i="15" s="1"/>
  <c r="I22" i="15"/>
  <c r="I23" i="15" s="1"/>
  <c r="D26" i="15"/>
  <c r="I32" i="15"/>
  <c r="G89" i="15"/>
  <c r="J22" i="15"/>
  <c r="J28" i="15" s="1"/>
  <c r="J37" i="15" s="1"/>
  <c r="J32" i="15"/>
  <c r="H89" i="15"/>
  <c r="K32" i="15"/>
  <c r="I89" i="15"/>
  <c r="M35" i="15"/>
  <c r="J89" i="15"/>
  <c r="K89" i="15"/>
  <c r="F17" i="15"/>
  <c r="K20" i="15"/>
  <c r="I84" i="15"/>
  <c r="I17" i="15"/>
  <c r="J17" i="15"/>
  <c r="L89" i="15"/>
  <c r="M89" i="15"/>
  <c r="D32" i="15"/>
  <c r="D84" i="15"/>
  <c r="E32" i="15"/>
  <c r="E84" i="15"/>
  <c r="E22" i="15"/>
  <c r="F32" i="15"/>
  <c r="F84" i="15"/>
  <c r="G32" i="15"/>
  <c r="G84" i="15"/>
  <c r="H84" i="15"/>
  <c r="M51" i="15"/>
  <c r="L47" i="14"/>
  <c r="K78" i="6"/>
  <c r="L41" i="14"/>
  <c r="L42" i="14"/>
  <c r="G78" i="6"/>
  <c r="H45" i="14"/>
  <c r="H42" i="14"/>
  <c r="H41" i="14"/>
  <c r="H47" i="14"/>
  <c r="I78" i="6"/>
  <c r="J47" i="14"/>
  <c r="J41" i="14"/>
  <c r="J42" i="14"/>
  <c r="F41" i="14"/>
  <c r="F43" i="14"/>
  <c r="F45" i="14"/>
  <c r="F44" i="14"/>
  <c r="F42" i="14"/>
  <c r="F46" i="14"/>
  <c r="E78" i="6"/>
  <c r="J78" i="6"/>
  <c r="K47" i="14"/>
  <c r="K41" i="14"/>
  <c r="K42" i="14"/>
  <c r="G47" i="14"/>
  <c r="D76" i="6"/>
  <c r="C76" i="6"/>
  <c r="D44" i="14" s="1"/>
  <c r="G46" i="14"/>
  <c r="L44" i="14"/>
  <c r="K44" i="14"/>
  <c r="G42" i="14"/>
  <c r="J44" i="14"/>
  <c r="H44" i="14"/>
  <c r="D13" i="13"/>
  <c r="D12" i="13"/>
  <c r="E12" i="13" s="1"/>
  <c r="D11" i="13"/>
  <c r="D10" i="13"/>
  <c r="E10" i="13" s="1"/>
  <c r="L43" i="14"/>
  <c r="K40" i="14"/>
  <c r="H40" i="14"/>
  <c r="H43" i="14"/>
  <c r="G43" i="14"/>
  <c r="G40" i="14"/>
  <c r="L40" i="14"/>
  <c r="J45" i="14"/>
  <c r="J40" i="14"/>
  <c r="H46" i="14"/>
  <c r="F40" i="14"/>
  <c r="L45" i="14"/>
  <c r="K45" i="14"/>
  <c r="K43" i="14"/>
  <c r="L46" i="14"/>
  <c r="J43" i="14"/>
  <c r="K46" i="14"/>
  <c r="J46" i="14"/>
  <c r="D9" i="13"/>
  <c r="D8" i="13"/>
  <c r="D7" i="13"/>
  <c r="D6" i="13"/>
  <c r="D5" i="13"/>
  <c r="E5" i="13" s="1"/>
  <c r="M15" i="8"/>
  <c r="D56" i="8"/>
  <c r="E56" i="8"/>
  <c r="F56" i="8"/>
  <c r="G56" i="8"/>
  <c r="H56" i="8"/>
  <c r="I56" i="8"/>
  <c r="J56" i="8"/>
  <c r="K56" i="8"/>
  <c r="L56" i="8"/>
  <c r="C56" i="8"/>
  <c r="C62" i="8"/>
  <c r="D59" i="8"/>
  <c r="E59" i="8"/>
  <c r="F59" i="8"/>
  <c r="G59" i="8"/>
  <c r="H59" i="8"/>
  <c r="I59" i="8"/>
  <c r="J59" i="8"/>
  <c r="K59" i="8"/>
  <c r="L59" i="8"/>
  <c r="D60" i="8"/>
  <c r="E60" i="8"/>
  <c r="F60" i="8"/>
  <c r="G60" i="8"/>
  <c r="H60" i="8"/>
  <c r="I60" i="8"/>
  <c r="J60" i="8"/>
  <c r="K60" i="8"/>
  <c r="L60" i="8"/>
  <c r="D61" i="8"/>
  <c r="E61" i="8"/>
  <c r="F61" i="8"/>
  <c r="G61" i="8"/>
  <c r="H61" i="8"/>
  <c r="I61" i="8"/>
  <c r="J61" i="8"/>
  <c r="K61" i="8"/>
  <c r="L61" i="8"/>
  <c r="C60" i="8"/>
  <c r="C61" i="8"/>
  <c r="C59" i="8"/>
  <c r="O32" i="15" l="1"/>
  <c r="O26" i="15"/>
  <c r="O20" i="15"/>
  <c r="N22" i="15"/>
  <c r="N23" i="15" s="1"/>
  <c r="C40" i="14"/>
  <c r="Q17" i="15"/>
  <c r="C43" i="14"/>
  <c r="I45" i="14"/>
  <c r="J35" i="27"/>
  <c r="B78" i="6"/>
  <c r="O35" i="15"/>
  <c r="G62" i="8"/>
  <c r="K35" i="27"/>
  <c r="C41" i="14"/>
  <c r="K36" i="27"/>
  <c r="P17" i="15"/>
  <c r="C42" i="14"/>
  <c r="F62" i="8"/>
  <c r="N51" i="15"/>
  <c r="Q51" i="15"/>
  <c r="P51" i="15"/>
  <c r="O51" i="15"/>
  <c r="R35" i="15"/>
  <c r="R26" i="15"/>
  <c r="N35" i="15"/>
  <c r="P20" i="15"/>
  <c r="R20" i="15"/>
  <c r="R32" i="15"/>
  <c r="H78" i="6"/>
  <c r="I41" i="14"/>
  <c r="I46" i="14"/>
  <c r="H35" i="27"/>
  <c r="N17" i="15"/>
  <c r="Q22" i="15"/>
  <c r="Q23" i="15" s="1"/>
  <c r="I44" i="14"/>
  <c r="I47" i="14"/>
  <c r="C47" i="14"/>
  <c r="C46" i="14"/>
  <c r="R17" i="15"/>
  <c r="Q20" i="15"/>
  <c r="N32" i="15"/>
  <c r="N26" i="15"/>
  <c r="D62" i="8"/>
  <c r="I40" i="14"/>
  <c r="P35" i="15"/>
  <c r="P32" i="15"/>
  <c r="D23" i="24"/>
  <c r="E62" i="8"/>
  <c r="H62" i="8"/>
  <c r="H25" i="12" s="1"/>
  <c r="O17" i="15"/>
  <c r="I43" i="14"/>
  <c r="C45" i="14"/>
  <c r="G23" i="15"/>
  <c r="L36" i="27"/>
  <c r="L34" i="27"/>
  <c r="J34" i="27"/>
  <c r="J36" i="27"/>
  <c r="I36" i="27"/>
  <c r="I34" i="27"/>
  <c r="N20" i="15"/>
  <c r="H34" i="27"/>
  <c r="L62" i="8"/>
  <c r="K62" i="8"/>
  <c r="J62" i="8"/>
  <c r="I62" i="8"/>
  <c r="O22" i="15"/>
  <c r="R22" i="15"/>
  <c r="P22" i="15"/>
  <c r="D91" i="15"/>
  <c r="I91" i="15"/>
  <c r="J91" i="15"/>
  <c r="K91" i="15"/>
  <c r="K28" i="15"/>
  <c r="K29" i="15" s="1"/>
  <c r="J29" i="15"/>
  <c r="E91" i="15"/>
  <c r="H23" i="15"/>
  <c r="I28" i="15"/>
  <c r="I29" i="15" s="1"/>
  <c r="D28" i="15"/>
  <c r="D37" i="15" s="1"/>
  <c r="M28" i="15"/>
  <c r="M29" i="15" s="1"/>
  <c r="F28" i="15"/>
  <c r="F37" i="15" s="1"/>
  <c r="M91" i="15"/>
  <c r="G91" i="15"/>
  <c r="J23" i="15"/>
  <c r="L28" i="15"/>
  <c r="L29" i="15" s="1"/>
  <c r="L91" i="15"/>
  <c r="F91" i="15"/>
  <c r="H91" i="15"/>
  <c r="J43" i="15"/>
  <c r="J38" i="15"/>
  <c r="J41" i="15"/>
  <c r="E28" i="15"/>
  <c r="E23" i="15"/>
  <c r="H29" i="15"/>
  <c r="H37" i="15"/>
  <c r="G29" i="15"/>
  <c r="G37" i="15"/>
  <c r="E45" i="14"/>
  <c r="E43" i="14"/>
  <c r="D78" i="6"/>
  <c r="E41" i="14"/>
  <c r="E46" i="14"/>
  <c r="E40" i="14"/>
  <c r="E47" i="14"/>
  <c r="E42" i="14"/>
  <c r="E44" i="14"/>
  <c r="D42" i="14"/>
  <c r="D41" i="14"/>
  <c r="D45" i="14"/>
  <c r="C78" i="6"/>
  <c r="D46" i="14"/>
  <c r="D40" i="14"/>
  <c r="D43" i="14"/>
  <c r="E11" i="13"/>
  <c r="E13" i="13"/>
  <c r="D47" i="14"/>
  <c r="E6" i="13"/>
  <c r="E8" i="13"/>
  <c r="E9" i="13"/>
  <c r="E7" i="13"/>
  <c r="D18" i="13"/>
  <c r="D16" i="13"/>
  <c r="E14" i="13"/>
  <c r="D17" i="13"/>
  <c r="D15" i="13"/>
  <c r="E15" i="13" s="1"/>
  <c r="C54" i="8"/>
  <c r="D54" i="8"/>
  <c r="E54" i="8"/>
  <c r="F54" i="8"/>
  <c r="G54" i="8"/>
  <c r="H54" i="8"/>
  <c r="I54" i="8"/>
  <c r="J54" i="8"/>
  <c r="K54" i="8"/>
  <c r="L54" i="8"/>
  <c r="C55" i="8"/>
  <c r="D55" i="8"/>
  <c r="E55" i="8"/>
  <c r="F55" i="8"/>
  <c r="G55" i="8"/>
  <c r="H55" i="8"/>
  <c r="I55" i="8"/>
  <c r="J55" i="8"/>
  <c r="K55" i="8"/>
  <c r="L55" i="8"/>
  <c r="D53" i="8"/>
  <c r="E53" i="8"/>
  <c r="F53" i="8"/>
  <c r="G53" i="8"/>
  <c r="H53" i="8"/>
  <c r="I53" i="8"/>
  <c r="J53" i="8"/>
  <c r="K53" i="8"/>
  <c r="L53" i="8"/>
  <c r="C53" i="8"/>
  <c r="D47" i="8"/>
  <c r="E47" i="8"/>
  <c r="F47" i="8"/>
  <c r="G47" i="8"/>
  <c r="H47" i="8"/>
  <c r="I47" i="8"/>
  <c r="J47" i="8"/>
  <c r="K47" i="8"/>
  <c r="L47" i="8"/>
  <c r="D48" i="8"/>
  <c r="E48" i="8"/>
  <c r="F48" i="8"/>
  <c r="G48" i="8"/>
  <c r="H48" i="8"/>
  <c r="I48" i="8"/>
  <c r="J48" i="8"/>
  <c r="K48" i="8"/>
  <c r="L48" i="8"/>
  <c r="D49" i="8"/>
  <c r="E49" i="8"/>
  <c r="F49" i="8"/>
  <c r="G49" i="8"/>
  <c r="H49" i="8"/>
  <c r="I49" i="8"/>
  <c r="I52" i="12" s="1"/>
  <c r="J49" i="8"/>
  <c r="K49" i="8"/>
  <c r="L49" i="8"/>
  <c r="D50" i="8"/>
  <c r="E50" i="8"/>
  <c r="F50" i="8"/>
  <c r="G50" i="8"/>
  <c r="H50" i="8"/>
  <c r="H26" i="12" s="1"/>
  <c r="I50" i="8"/>
  <c r="I26" i="12" s="1"/>
  <c r="J50" i="8"/>
  <c r="J26" i="12" s="1"/>
  <c r="K50" i="8"/>
  <c r="K26" i="12" s="1"/>
  <c r="L50" i="8"/>
  <c r="L26" i="12" s="1"/>
  <c r="D51" i="8"/>
  <c r="E51" i="8"/>
  <c r="F51" i="8"/>
  <c r="G51" i="8"/>
  <c r="H51" i="8"/>
  <c r="I51" i="8"/>
  <c r="J51" i="8"/>
  <c r="K51" i="8"/>
  <c r="L51" i="8"/>
  <c r="C48" i="8"/>
  <c r="C49" i="8"/>
  <c r="C50" i="8"/>
  <c r="C51" i="8"/>
  <c r="C47" i="8"/>
  <c r="L36" i="8"/>
  <c r="K36" i="8"/>
  <c r="K41" i="8" s="1"/>
  <c r="J36" i="8"/>
  <c r="I36" i="8"/>
  <c r="H36" i="8"/>
  <c r="G36" i="8"/>
  <c r="F36" i="8"/>
  <c r="E36" i="8"/>
  <c r="E41" i="8" s="1"/>
  <c r="D36" i="8"/>
  <c r="D41" i="8" s="1"/>
  <c r="M30" i="8"/>
  <c r="L30" i="8"/>
  <c r="K30" i="8"/>
  <c r="J30" i="8"/>
  <c r="I30" i="8"/>
  <c r="H30" i="8"/>
  <c r="G30" i="8"/>
  <c r="F30" i="8"/>
  <c r="E30" i="8"/>
  <c r="D30" i="8"/>
  <c r="C30" i="8"/>
  <c r="M24" i="8"/>
  <c r="D24" i="8"/>
  <c r="E24" i="8"/>
  <c r="F24" i="8"/>
  <c r="G24" i="8"/>
  <c r="H24" i="8"/>
  <c r="I24" i="8"/>
  <c r="J24" i="8"/>
  <c r="K24" i="8"/>
  <c r="L24" i="8"/>
  <c r="C24" i="8"/>
  <c r="M21" i="8"/>
  <c r="D21" i="8"/>
  <c r="E21" i="8"/>
  <c r="F21" i="8"/>
  <c r="G21" i="8"/>
  <c r="H21" i="8"/>
  <c r="I21" i="8"/>
  <c r="J21" i="8"/>
  <c r="K21" i="8"/>
  <c r="L21" i="8"/>
  <c r="C21" i="8"/>
  <c r="D15" i="8"/>
  <c r="E15" i="8"/>
  <c r="F15" i="8"/>
  <c r="G15" i="8"/>
  <c r="H15" i="8"/>
  <c r="I15" i="8"/>
  <c r="J15" i="8"/>
  <c r="K15" i="8"/>
  <c r="L15" i="8"/>
  <c r="C15" i="8"/>
  <c r="M9" i="8"/>
  <c r="M6" i="8"/>
  <c r="K6" i="8"/>
  <c r="K50" i="12" s="1"/>
  <c r="L6" i="8"/>
  <c r="L3" i="8"/>
  <c r="E9" i="24" s="1"/>
  <c r="F9" i="24" s="1"/>
  <c r="G9" i="24" s="1"/>
  <c r="H9" i="24" s="1"/>
  <c r="I9" i="24" s="1"/>
  <c r="J9" i="24" s="1"/>
  <c r="J6" i="8"/>
  <c r="J50" i="12" s="1"/>
  <c r="I6" i="8"/>
  <c r="I50" i="12" s="1"/>
  <c r="H6" i="8"/>
  <c r="G6" i="8"/>
  <c r="G50" i="12" s="1"/>
  <c r="F6" i="8"/>
  <c r="G100" i="22"/>
  <c r="D6" i="8"/>
  <c r="C6" i="8"/>
  <c r="J3" i="8"/>
  <c r="K3" i="8"/>
  <c r="D3" i="8"/>
  <c r="E3" i="8"/>
  <c r="F3" i="8"/>
  <c r="G3" i="8"/>
  <c r="H3" i="8"/>
  <c r="I3" i="8"/>
  <c r="C3" i="8"/>
  <c r="B2" i="8"/>
  <c r="B6" i="6"/>
  <c r="C4" i="4"/>
  <c r="D4" i="4"/>
  <c r="E4" i="4"/>
  <c r="F4" i="4"/>
  <c r="G4" i="4"/>
  <c r="H4" i="4"/>
  <c r="I4" i="4"/>
  <c r="J4" i="4"/>
  <c r="K4" i="4"/>
  <c r="C5" i="4"/>
  <c r="D5" i="4"/>
  <c r="E5" i="4"/>
  <c r="F5" i="4"/>
  <c r="G5" i="4"/>
  <c r="H5" i="4"/>
  <c r="I5" i="4"/>
  <c r="J5" i="4"/>
  <c r="K5" i="4"/>
  <c r="C6" i="4"/>
  <c r="D6" i="4"/>
  <c r="E6" i="4"/>
  <c r="F6" i="4"/>
  <c r="G6" i="4"/>
  <c r="H6" i="4"/>
  <c r="I6" i="4"/>
  <c r="J6" i="4"/>
  <c r="K6" i="4"/>
  <c r="C7" i="4"/>
  <c r="D7" i="4"/>
  <c r="E7" i="4"/>
  <c r="F7" i="4"/>
  <c r="G7" i="4"/>
  <c r="H7" i="4"/>
  <c r="I7" i="4"/>
  <c r="J7" i="4"/>
  <c r="K7" i="4"/>
  <c r="E1" i="6"/>
  <c r="C3" i="4"/>
  <c r="D3" i="4"/>
  <c r="E3" i="4"/>
  <c r="F3" i="4"/>
  <c r="G3" i="4"/>
  <c r="H3" i="4"/>
  <c r="I3" i="4"/>
  <c r="J3" i="4"/>
  <c r="K3" i="4"/>
  <c r="B7" i="4"/>
  <c r="B6" i="4"/>
  <c r="B5" i="4"/>
  <c r="B4" i="4"/>
  <c r="B3" i="4"/>
  <c r="F17" i="24" l="1"/>
  <c r="E100" i="22"/>
  <c r="C12" i="8"/>
  <c r="F100" i="22"/>
  <c r="D7" i="8"/>
  <c r="E7" i="8"/>
  <c r="C16" i="8"/>
  <c r="C22" i="8"/>
  <c r="L50" i="12"/>
  <c r="L7" i="8"/>
  <c r="Q28" i="15"/>
  <c r="I57" i="8"/>
  <c r="I64" i="8" s="1"/>
  <c r="I51" i="12" s="1"/>
  <c r="L27" i="12"/>
  <c r="L52" i="12"/>
  <c r="E18" i="13"/>
  <c r="K27" i="12"/>
  <c r="K52" i="12"/>
  <c r="G17" i="24"/>
  <c r="H17" i="24"/>
  <c r="I17" i="24"/>
  <c r="J17" i="24"/>
  <c r="E16" i="13"/>
  <c r="K18" i="29"/>
  <c r="K19" i="29" s="1"/>
  <c r="K23" i="29" s="1"/>
  <c r="D42" i="24"/>
  <c r="J27" i="12"/>
  <c r="J52" i="12"/>
  <c r="H27" i="12"/>
  <c r="H52" i="12"/>
  <c r="N28" i="15"/>
  <c r="N29" i="15" s="1"/>
  <c r="E91" i="32"/>
  <c r="E93" i="32" s="1"/>
  <c r="J100" i="22"/>
  <c r="C46" i="29" s="1"/>
  <c r="I27" i="12"/>
  <c r="G91" i="32"/>
  <c r="G93" i="32" s="1"/>
  <c r="L100" i="22"/>
  <c r="E46" i="29" s="1"/>
  <c r="E35" i="27"/>
  <c r="H41" i="8"/>
  <c r="I41" i="8"/>
  <c r="I17" i="12" s="1"/>
  <c r="I91" i="32"/>
  <c r="I93" i="32" s="1"/>
  <c r="N100" i="22"/>
  <c r="G46" i="29" s="1"/>
  <c r="G35" i="27"/>
  <c r="M36" i="8"/>
  <c r="M41" i="8" s="1"/>
  <c r="E36" i="27"/>
  <c r="E34" i="27"/>
  <c r="K57" i="8"/>
  <c r="K64" i="8" s="1"/>
  <c r="K25" i="12"/>
  <c r="C93" i="32"/>
  <c r="H100" i="22"/>
  <c r="D91" i="32"/>
  <c r="D93" i="32" s="1"/>
  <c r="I100" i="22"/>
  <c r="F41" i="8"/>
  <c r="F17" i="12" s="1"/>
  <c r="F91" i="32"/>
  <c r="F93" i="32" s="1"/>
  <c r="K100" i="22"/>
  <c r="D46" i="29" s="1"/>
  <c r="D35" i="27"/>
  <c r="G41" i="8"/>
  <c r="J41" i="8"/>
  <c r="K17" i="12" s="1"/>
  <c r="H91" i="32"/>
  <c r="H93" i="32" s="1"/>
  <c r="M100" i="22"/>
  <c r="F46" i="29" s="1"/>
  <c r="F35" i="27"/>
  <c r="F25" i="29"/>
  <c r="F24" i="29"/>
  <c r="G34" i="27"/>
  <c r="G36" i="27"/>
  <c r="F34" i="27"/>
  <c r="F36" i="27"/>
  <c r="N26" i="12"/>
  <c r="O26" i="12"/>
  <c r="I25" i="12"/>
  <c r="J25" i="12"/>
  <c r="J57" i="8"/>
  <c r="J64" i="8" s="1"/>
  <c r="J51" i="12" s="1"/>
  <c r="L25" i="12"/>
  <c r="F52" i="12"/>
  <c r="G52" i="12"/>
  <c r="E52" i="12"/>
  <c r="D52" i="12"/>
  <c r="E50" i="12"/>
  <c r="F50" i="12"/>
  <c r="D50" i="12"/>
  <c r="P23" i="15"/>
  <c r="P28" i="15"/>
  <c r="R23" i="15"/>
  <c r="R28" i="15"/>
  <c r="O23" i="15"/>
  <c r="O28" i="15"/>
  <c r="K37" i="15"/>
  <c r="K41" i="15" s="1"/>
  <c r="F29" i="15"/>
  <c r="D29" i="15"/>
  <c r="I37" i="15"/>
  <c r="I43" i="15" s="1"/>
  <c r="L37" i="15"/>
  <c r="L38" i="15" s="1"/>
  <c r="M37" i="15"/>
  <c r="M41" i="15" s="1"/>
  <c r="G43" i="15"/>
  <c r="G38" i="15"/>
  <c r="G41" i="15"/>
  <c r="E37" i="15"/>
  <c r="E29" i="15"/>
  <c r="D43" i="15"/>
  <c r="D38" i="15"/>
  <c r="D41" i="15"/>
  <c r="F43" i="15"/>
  <c r="F38" i="15"/>
  <c r="F41" i="15"/>
  <c r="H38" i="15"/>
  <c r="H43" i="15"/>
  <c r="H41" i="15"/>
  <c r="J44" i="15"/>
  <c r="J48" i="15"/>
  <c r="L39" i="12"/>
  <c r="L45" i="12" s="1"/>
  <c r="L42" i="12"/>
  <c r="L40" i="12"/>
  <c r="L46" i="12" s="1"/>
  <c r="L41" i="12"/>
  <c r="L47" i="12" s="1"/>
  <c r="L43" i="12"/>
  <c r="K39" i="12"/>
  <c r="K45" i="12" s="1"/>
  <c r="K40" i="12"/>
  <c r="K46" i="12" s="1"/>
  <c r="K43" i="12"/>
  <c r="K41" i="12"/>
  <c r="K47" i="12" s="1"/>
  <c r="K42" i="12"/>
  <c r="E17" i="13"/>
  <c r="C57" i="8"/>
  <c r="C64" i="8" s="1"/>
  <c r="E16" i="8"/>
  <c r="E29" i="12" s="1"/>
  <c r="L57" i="8"/>
  <c r="L64" i="8" s="1"/>
  <c r="C41" i="12"/>
  <c r="C42" i="12"/>
  <c r="C39" i="12"/>
  <c r="C43" i="12"/>
  <c r="C40" i="12"/>
  <c r="D40" i="12"/>
  <c r="D46" i="12" s="1"/>
  <c r="D39" i="12"/>
  <c r="D45" i="12" s="1"/>
  <c r="D41" i="12"/>
  <c r="D47" i="12" s="1"/>
  <c r="D43" i="12"/>
  <c r="D42" i="12"/>
  <c r="C52" i="12"/>
  <c r="C50" i="12"/>
  <c r="G42" i="12"/>
  <c r="G40" i="12"/>
  <c r="G46" i="12" s="1"/>
  <c r="G43" i="12"/>
  <c r="G41" i="12"/>
  <c r="G47" i="12" s="1"/>
  <c r="G39" i="12"/>
  <c r="G45" i="12" s="1"/>
  <c r="E17" i="12"/>
  <c r="G57" i="8"/>
  <c r="G64" i="8" s="1"/>
  <c r="H40" i="12"/>
  <c r="H46" i="12" s="1"/>
  <c r="H43" i="12"/>
  <c r="H41" i="12"/>
  <c r="H47" i="12" s="1"/>
  <c r="H42" i="12"/>
  <c r="H39" i="12"/>
  <c r="H45" i="12" s="1"/>
  <c r="I40" i="12"/>
  <c r="I46" i="12" s="1"/>
  <c r="I42" i="12"/>
  <c r="I43" i="12"/>
  <c r="I41" i="12"/>
  <c r="I47" i="12" s="1"/>
  <c r="I39" i="12"/>
  <c r="I45" i="12" s="1"/>
  <c r="E57" i="8"/>
  <c r="E64" i="8" s="1"/>
  <c r="D17" i="12"/>
  <c r="F57" i="8"/>
  <c r="F64" i="8" s="1"/>
  <c r="J43" i="12"/>
  <c r="J39" i="12"/>
  <c r="J45" i="12" s="1"/>
  <c r="J42" i="12"/>
  <c r="J41" i="12"/>
  <c r="J47" i="12" s="1"/>
  <c r="J40" i="12"/>
  <c r="J46" i="12" s="1"/>
  <c r="D57" i="8"/>
  <c r="D64" i="8" s="1"/>
  <c r="E40" i="12"/>
  <c r="E46" i="12" s="1"/>
  <c r="E43" i="12"/>
  <c r="E41" i="12"/>
  <c r="E47" i="12" s="1"/>
  <c r="E39" i="12"/>
  <c r="E45" i="12" s="1"/>
  <c r="E42" i="12"/>
  <c r="F42" i="12"/>
  <c r="F40" i="12"/>
  <c r="F46" i="12" s="1"/>
  <c r="F41" i="12"/>
  <c r="F47" i="12" s="1"/>
  <c r="F43" i="12"/>
  <c r="F39" i="12"/>
  <c r="F45" i="12" s="1"/>
  <c r="H57" i="8"/>
  <c r="H64" i="8" s="1"/>
  <c r="H51" i="12" s="1"/>
  <c r="H7" i="8"/>
  <c r="L41" i="8"/>
  <c r="J25" i="8"/>
  <c r="J30" i="12" s="1"/>
  <c r="I25" i="8"/>
  <c r="I30" i="12" s="1"/>
  <c r="G12" i="8"/>
  <c r="G13" i="8" s="1"/>
  <c r="G19" i="12" s="1"/>
  <c r="H25" i="8"/>
  <c r="H30" i="12" s="1"/>
  <c r="E25" i="8"/>
  <c r="E30" i="12" s="1"/>
  <c r="G25" i="8"/>
  <c r="G30" i="12" s="1"/>
  <c r="F12" i="8"/>
  <c r="F13" i="8" s="1"/>
  <c r="F19" i="12" s="1"/>
  <c r="F25" i="8"/>
  <c r="F30" i="12" s="1"/>
  <c r="I16" i="8"/>
  <c r="I29" i="12" s="1"/>
  <c r="F16" i="8"/>
  <c r="F29" i="12" s="1"/>
  <c r="H12" i="8"/>
  <c r="H13" i="8" s="1"/>
  <c r="D25" i="8"/>
  <c r="D30" i="12" s="1"/>
  <c r="L16" i="8"/>
  <c r="L29" i="12" s="1"/>
  <c r="F22" i="8"/>
  <c r="K12" i="8"/>
  <c r="K13" i="8" s="1"/>
  <c r="E22" i="8"/>
  <c r="J16" i="8"/>
  <c r="J29" i="12" s="1"/>
  <c r="K25" i="8"/>
  <c r="K30" i="12" s="1"/>
  <c r="D16" i="8"/>
  <c r="D29" i="12" s="1"/>
  <c r="D10" i="8"/>
  <c r="I12" i="8"/>
  <c r="C10" i="8"/>
  <c r="J12" i="8"/>
  <c r="H22" i="8"/>
  <c r="M25" i="8"/>
  <c r="L22" i="8"/>
  <c r="G22" i="8"/>
  <c r="K16" i="8"/>
  <c r="K29" i="12" s="1"/>
  <c r="J22" i="8"/>
  <c r="D13" i="12"/>
  <c r="E10" i="8"/>
  <c r="L25" i="8"/>
  <c r="L30" i="12" s="1"/>
  <c r="G16" i="8"/>
  <c r="G29" i="12" s="1"/>
  <c r="I22" i="8"/>
  <c r="M7" i="8"/>
  <c r="M10" i="8"/>
  <c r="L10" i="8"/>
  <c r="K7" i="8"/>
  <c r="K10" i="8"/>
  <c r="J7" i="8"/>
  <c r="J10" i="8"/>
  <c r="M22" i="8"/>
  <c r="I7" i="8"/>
  <c r="I10" i="8"/>
  <c r="M16" i="8"/>
  <c r="C25" i="8"/>
  <c r="C30" i="12" s="1"/>
  <c r="F10" i="8"/>
  <c r="H16" i="8"/>
  <c r="H29" i="12" s="1"/>
  <c r="M12" i="8"/>
  <c r="M13" i="8" s="1"/>
  <c r="C29" i="12"/>
  <c r="A1" i="4"/>
  <c r="D22" i="8"/>
  <c r="G7" i="8"/>
  <c r="G13" i="12" s="1"/>
  <c r="E12" i="8"/>
  <c r="F7" i="8"/>
  <c r="F13" i="12" s="1"/>
  <c r="D12" i="8"/>
  <c r="E13" i="12"/>
  <c r="H10" i="8"/>
  <c r="K22" i="8"/>
  <c r="L12" i="8"/>
  <c r="G10" i="8"/>
  <c r="E1" i="4"/>
  <c r="H48" i="12" l="1"/>
  <c r="M43" i="15"/>
  <c r="M44" i="15" s="1"/>
  <c r="K38" i="15"/>
  <c r="N37" i="15"/>
  <c r="N41" i="15" s="1"/>
  <c r="M38" i="15"/>
  <c r="N27" i="12"/>
  <c r="I48" i="12"/>
  <c r="Q29" i="15"/>
  <c r="Q37" i="15"/>
  <c r="L51" i="12"/>
  <c r="K51" i="12"/>
  <c r="O25" i="12"/>
  <c r="O27" i="12"/>
  <c r="K43" i="15"/>
  <c r="J13" i="12"/>
  <c r="E17" i="29"/>
  <c r="G17" i="12"/>
  <c r="C24" i="29"/>
  <c r="C25" i="29"/>
  <c r="L17" i="12"/>
  <c r="G24" i="29"/>
  <c r="G25" i="29"/>
  <c r="C51" i="12"/>
  <c r="K19" i="12"/>
  <c r="F18" i="29"/>
  <c r="N25" i="12"/>
  <c r="I13" i="12"/>
  <c r="D17" i="29"/>
  <c r="K13" i="12"/>
  <c r="F17" i="29"/>
  <c r="L13" i="12"/>
  <c r="G17" i="29"/>
  <c r="D25" i="29"/>
  <c r="D24" i="29"/>
  <c r="J17" i="12"/>
  <c r="E25" i="29"/>
  <c r="E24" i="29"/>
  <c r="H13" i="12"/>
  <c r="C17" i="29"/>
  <c r="H17" i="12"/>
  <c r="H19" i="12"/>
  <c r="C18" i="29"/>
  <c r="O29" i="15"/>
  <c r="O37" i="15"/>
  <c r="R29" i="15"/>
  <c r="R37" i="15"/>
  <c r="P29" i="15"/>
  <c r="P37" i="15"/>
  <c r="I41" i="15"/>
  <c r="I38" i="15"/>
  <c r="L43" i="15"/>
  <c r="L44" i="15" s="1"/>
  <c r="L41" i="15"/>
  <c r="J52" i="15"/>
  <c r="J54" i="15" s="1"/>
  <c r="E43" i="15"/>
  <c r="E38" i="15"/>
  <c r="E41" i="15"/>
  <c r="H48" i="15"/>
  <c r="H44" i="15"/>
  <c r="K44" i="15"/>
  <c r="K48" i="15"/>
  <c r="D48" i="15"/>
  <c r="D44" i="15"/>
  <c r="M48" i="15"/>
  <c r="I48" i="15"/>
  <c r="J49" i="15" s="1"/>
  <c r="I44" i="15"/>
  <c r="F48" i="15"/>
  <c r="F44" i="15"/>
  <c r="G48" i="15"/>
  <c r="G44" i="15"/>
  <c r="O43" i="12"/>
  <c r="O42" i="12"/>
  <c r="N50" i="12"/>
  <c r="J48" i="12"/>
  <c r="N30" i="12"/>
  <c r="O30" i="12"/>
  <c r="H18" i="8"/>
  <c r="H19" i="8" s="1"/>
  <c r="G51" i="12"/>
  <c r="F51" i="12"/>
  <c r="E51" i="12"/>
  <c r="D48" i="12"/>
  <c r="G48" i="12"/>
  <c r="O40" i="12"/>
  <c r="C46" i="12"/>
  <c r="N40" i="12"/>
  <c r="K48" i="12"/>
  <c r="D51" i="12"/>
  <c r="N39" i="12"/>
  <c r="C45" i="12"/>
  <c r="O39" i="12"/>
  <c r="F48" i="12"/>
  <c r="C47" i="12"/>
  <c r="N41" i="12"/>
  <c r="O41" i="12"/>
  <c r="L48" i="12"/>
  <c r="O29" i="12"/>
  <c r="N29" i="12"/>
  <c r="N52" i="12"/>
  <c r="O52" i="12"/>
  <c r="O50" i="12"/>
  <c r="E48" i="12"/>
  <c r="N43" i="12"/>
  <c r="N42" i="12"/>
  <c r="G18" i="8"/>
  <c r="F18" i="8"/>
  <c r="F27" i="8" s="1"/>
  <c r="M18" i="8"/>
  <c r="M19" i="8" s="1"/>
  <c r="K18" i="8"/>
  <c r="I18" i="8"/>
  <c r="I13" i="8"/>
  <c r="D18" i="8"/>
  <c r="D13" i="8"/>
  <c r="D19" i="12" s="1"/>
  <c r="L18" i="8"/>
  <c r="L13" i="8"/>
  <c r="E18" i="8"/>
  <c r="E13" i="8"/>
  <c r="E19" i="12" s="1"/>
  <c r="C18" i="8"/>
  <c r="C13" i="8"/>
  <c r="C19" i="12" s="1"/>
  <c r="J18" i="8"/>
  <c r="J13" i="8"/>
  <c r="O13" i="12" l="1"/>
  <c r="N43" i="15"/>
  <c r="N44" i="15" s="1"/>
  <c r="N38" i="15"/>
  <c r="R48" i="15"/>
  <c r="O48" i="15"/>
  <c r="N48" i="15"/>
  <c r="N13" i="12"/>
  <c r="O17" i="12"/>
  <c r="Q43" i="15"/>
  <c r="Q44" i="15" s="1"/>
  <c r="Q38" i="15"/>
  <c r="Q41" i="15"/>
  <c r="L48" i="15"/>
  <c r="L49" i="15" s="1"/>
  <c r="H27" i="8"/>
  <c r="H31" i="8" s="1"/>
  <c r="N17" i="12"/>
  <c r="I19" i="12"/>
  <c r="O19" i="12" s="1"/>
  <c r="D18" i="29"/>
  <c r="K91" i="22"/>
  <c r="K99" i="22"/>
  <c r="D45" i="29" s="1"/>
  <c r="G42" i="23"/>
  <c r="L91" i="22"/>
  <c r="L99" i="22"/>
  <c r="E45" i="29" s="1"/>
  <c r="H42" i="23"/>
  <c r="E91" i="22"/>
  <c r="E105" i="22" s="1"/>
  <c r="E99" i="22"/>
  <c r="L19" i="12"/>
  <c r="G18" i="29"/>
  <c r="J19" i="12"/>
  <c r="E18" i="29"/>
  <c r="M91" i="22"/>
  <c r="M99" i="22"/>
  <c r="F45" i="29" s="1"/>
  <c r="I42" i="23"/>
  <c r="H91" i="22"/>
  <c r="H99" i="22"/>
  <c r="F19" i="8"/>
  <c r="F20" i="12" s="1"/>
  <c r="I91" i="22"/>
  <c r="I99" i="22"/>
  <c r="H20" i="12"/>
  <c r="C19" i="29"/>
  <c r="J91" i="22"/>
  <c r="J99" i="22"/>
  <c r="C45" i="29" s="1"/>
  <c r="F42" i="23"/>
  <c r="G99" i="22"/>
  <c r="G91" i="22"/>
  <c r="G105" i="22" s="1"/>
  <c r="N91" i="22"/>
  <c r="N99" i="22"/>
  <c r="G45" i="29" s="1"/>
  <c r="J42" i="23"/>
  <c r="J44" i="23" s="1"/>
  <c r="E11" i="24"/>
  <c r="F99" i="22"/>
  <c r="F91" i="22"/>
  <c r="F105" i="22" s="1"/>
  <c r="O38" i="15"/>
  <c r="O41" i="15"/>
  <c r="O43" i="15"/>
  <c r="O44" i="15" s="1"/>
  <c r="R41" i="15"/>
  <c r="R43" i="15"/>
  <c r="R44" i="15" s="1"/>
  <c r="R38" i="15"/>
  <c r="P43" i="15"/>
  <c r="P44" i="15" s="1"/>
  <c r="P38" i="15"/>
  <c r="P41" i="15"/>
  <c r="D52" i="15"/>
  <c r="D54" i="15" s="1"/>
  <c r="K49" i="15"/>
  <c r="K52" i="15"/>
  <c r="K54" i="15" s="1"/>
  <c r="H49" i="15"/>
  <c r="H52" i="15"/>
  <c r="H54" i="15" s="1"/>
  <c r="G49" i="15"/>
  <c r="G52" i="15"/>
  <c r="G54" i="15" s="1"/>
  <c r="E48" i="15"/>
  <c r="E44" i="15"/>
  <c r="F49" i="15"/>
  <c r="F52" i="15"/>
  <c r="F54" i="15" s="1"/>
  <c r="I49" i="15"/>
  <c r="I52" i="15"/>
  <c r="I54" i="15" s="1"/>
  <c r="M52" i="15"/>
  <c r="M54" i="15" s="1"/>
  <c r="N51" i="12"/>
  <c r="I14" i="12"/>
  <c r="I33" i="12"/>
  <c r="I21" i="12"/>
  <c r="I37" i="12"/>
  <c r="K14" i="12"/>
  <c r="K21" i="12"/>
  <c r="K37" i="12"/>
  <c r="K33" i="12"/>
  <c r="F33" i="12"/>
  <c r="F37" i="12"/>
  <c r="F14" i="12"/>
  <c r="F21" i="12"/>
  <c r="F31" i="12" s="1"/>
  <c r="N47" i="12"/>
  <c r="O47" i="12"/>
  <c r="C37" i="12"/>
  <c r="I4" i="13" a="1"/>
  <c r="C33" i="12"/>
  <c r="C21" i="12"/>
  <c r="G27" i="8"/>
  <c r="G15" i="12" s="1"/>
  <c r="G33" i="12"/>
  <c r="G37" i="12"/>
  <c r="G14" i="12"/>
  <c r="G21" i="12"/>
  <c r="G31" i="12" s="1"/>
  <c r="O45" i="12"/>
  <c r="N45" i="12"/>
  <c r="C48" i="12"/>
  <c r="E37" i="12"/>
  <c r="E33" i="12"/>
  <c r="E21" i="12"/>
  <c r="E31" i="12" s="1"/>
  <c r="E14" i="12"/>
  <c r="O51" i="12"/>
  <c r="L37" i="12"/>
  <c r="L14" i="12"/>
  <c r="L33" i="12"/>
  <c r="L21" i="12"/>
  <c r="K27" i="8"/>
  <c r="K28" i="8" s="1"/>
  <c r="K22" i="12" s="1"/>
  <c r="H14" i="12"/>
  <c r="H21" i="12"/>
  <c r="H33" i="12"/>
  <c r="K19" i="8"/>
  <c r="O46" i="12"/>
  <c r="N46" i="12"/>
  <c r="J14" i="12"/>
  <c r="J21" i="12"/>
  <c r="J37" i="12"/>
  <c r="J33" i="12"/>
  <c r="D21" i="12"/>
  <c r="D31" i="12" s="1"/>
  <c r="D37" i="12"/>
  <c r="D14" i="12"/>
  <c r="D33" i="12"/>
  <c r="G19" i="8"/>
  <c r="G20" i="12" s="1"/>
  <c r="K33" i="8"/>
  <c r="K31" i="8"/>
  <c r="F31" i="8"/>
  <c r="F33" i="8"/>
  <c r="M27" i="8"/>
  <c r="M28" i="8" s="1"/>
  <c r="L19" i="8"/>
  <c r="L27" i="8"/>
  <c r="J19" i="8"/>
  <c r="J27" i="8"/>
  <c r="J15" i="12" s="1"/>
  <c r="E19" i="8"/>
  <c r="E20" i="12" s="1"/>
  <c r="E27" i="8"/>
  <c r="F28" i="8"/>
  <c r="F22" i="12" s="1"/>
  <c r="D19" i="8"/>
  <c r="D20" i="12" s="1"/>
  <c r="D27" i="8"/>
  <c r="C19" i="8"/>
  <c r="C20" i="12" s="1"/>
  <c r="C27" i="8"/>
  <c r="C33" i="8" s="1"/>
  <c r="C35" i="12" s="1"/>
  <c r="I19" i="8"/>
  <c r="I27" i="8"/>
  <c r="E13" i="24" l="1"/>
  <c r="P48" i="15"/>
  <c r="Q48" i="15"/>
  <c r="Q49" i="15" s="1"/>
  <c r="H33" i="8"/>
  <c r="H28" i="8"/>
  <c r="H22" i="12" s="1"/>
  <c r="I15" i="12"/>
  <c r="N49" i="15"/>
  <c r="N19" i="12"/>
  <c r="M49" i="15"/>
  <c r="L52" i="15"/>
  <c r="L54" i="15"/>
  <c r="L31" i="12"/>
  <c r="G20" i="29"/>
  <c r="D81" i="32"/>
  <c r="I105" i="22"/>
  <c r="G52" i="23"/>
  <c r="G54" i="23" s="1"/>
  <c r="G58" i="23" s="1"/>
  <c r="G70" i="23" s="1"/>
  <c r="G44" i="23"/>
  <c r="G69" i="23" s="1"/>
  <c r="I31" i="12"/>
  <c r="D20" i="29"/>
  <c r="F81" i="32"/>
  <c r="K105" i="22"/>
  <c r="D50" i="29" s="1"/>
  <c r="J20" i="12"/>
  <c r="E19" i="29"/>
  <c r="C81" i="32"/>
  <c r="H105" i="22"/>
  <c r="L20" i="12"/>
  <c r="G19" i="29"/>
  <c r="J31" i="12"/>
  <c r="E20" i="29"/>
  <c r="I81" i="32"/>
  <c r="N105" i="22"/>
  <c r="G50" i="29" s="1"/>
  <c r="H81" i="32"/>
  <c r="M105" i="22"/>
  <c r="F50" i="29" s="1"/>
  <c r="I20" i="12"/>
  <c r="D19" i="29"/>
  <c r="F52" i="23"/>
  <c r="F54" i="23" s="1"/>
  <c r="F58" i="23" s="1"/>
  <c r="F44" i="23"/>
  <c r="F69" i="23" s="1"/>
  <c r="K20" i="12"/>
  <c r="F19" i="29"/>
  <c r="E81" i="32"/>
  <c r="J105" i="22"/>
  <c r="C50" i="29" s="1"/>
  <c r="G31" i="8"/>
  <c r="H31" i="12"/>
  <c r="C20" i="29"/>
  <c r="H52" i="23"/>
  <c r="H54" i="23" s="1"/>
  <c r="H58" i="23" s="1"/>
  <c r="H70" i="23" s="1"/>
  <c r="H44" i="23"/>
  <c r="H69" i="23" s="1"/>
  <c r="G33" i="8"/>
  <c r="G35" i="12" s="1"/>
  <c r="E52" i="23"/>
  <c r="E54" i="23" s="1"/>
  <c r="K31" i="12"/>
  <c r="F20" i="29"/>
  <c r="G81" i="32"/>
  <c r="L105" i="22"/>
  <c r="E50" i="29" s="1"/>
  <c r="J52" i="23"/>
  <c r="J54" i="23" s="1"/>
  <c r="J69" i="23"/>
  <c r="I52" i="23"/>
  <c r="I54" i="23" s="1"/>
  <c r="I58" i="23" s="1"/>
  <c r="I70" i="23" s="1"/>
  <c r="I44" i="23"/>
  <c r="I69" i="23" s="1"/>
  <c r="E49" i="15"/>
  <c r="E52" i="15"/>
  <c r="E54" i="15" s="1"/>
  <c r="O48" i="12"/>
  <c r="N48" i="12"/>
  <c r="E15" i="12"/>
  <c r="K15" i="12"/>
  <c r="F35" i="12"/>
  <c r="H15" i="12"/>
  <c r="C31" i="12"/>
  <c r="N21" i="12"/>
  <c r="O21" i="12"/>
  <c r="D15" i="12"/>
  <c r="K35" i="12"/>
  <c r="O33" i="12"/>
  <c r="N33" i="12"/>
  <c r="I4" i="13"/>
  <c r="I13" i="13"/>
  <c r="I9" i="13"/>
  <c r="I11" i="13"/>
  <c r="I10" i="13"/>
  <c r="I7" i="13"/>
  <c r="I12" i="13"/>
  <c r="I8" i="13"/>
  <c r="I6" i="13"/>
  <c r="I5" i="13"/>
  <c r="O14" i="12"/>
  <c r="N14" i="12"/>
  <c r="L15" i="12"/>
  <c r="G28" i="8"/>
  <c r="G22" i="12" s="1"/>
  <c r="O37" i="12"/>
  <c r="N37" i="12"/>
  <c r="F15" i="12"/>
  <c r="H35" i="12"/>
  <c r="M33" i="8"/>
  <c r="M31" i="8"/>
  <c r="L33" i="8"/>
  <c r="L31" i="8"/>
  <c r="C34" i="8"/>
  <c r="C23" i="12" s="1"/>
  <c r="D33" i="8"/>
  <c r="D31" i="8"/>
  <c r="I33" i="8"/>
  <c r="I31" i="8"/>
  <c r="K34" i="8"/>
  <c r="K38" i="8"/>
  <c r="J33" i="8"/>
  <c r="K16" i="12" s="1"/>
  <c r="J31" i="8"/>
  <c r="H34" i="8"/>
  <c r="H38" i="8"/>
  <c r="F34" i="8"/>
  <c r="F23" i="12" s="1"/>
  <c r="F38" i="8"/>
  <c r="E33" i="8"/>
  <c r="E31" i="8"/>
  <c r="G34" i="8"/>
  <c r="G23" i="12" s="1"/>
  <c r="L28" i="8"/>
  <c r="L22" i="12" s="1"/>
  <c r="D28" i="8"/>
  <c r="D22" i="12" s="1"/>
  <c r="E28" i="8"/>
  <c r="E22" i="12" s="1"/>
  <c r="C28" i="8"/>
  <c r="C22" i="12" s="1"/>
  <c r="J28" i="8"/>
  <c r="J22" i="12" s="1"/>
  <c r="I28" i="8"/>
  <c r="I22" i="12" s="1"/>
  <c r="J58" i="23" l="1"/>
  <c r="J60" i="23" s="1"/>
  <c r="I72" i="23"/>
  <c r="G72" i="23"/>
  <c r="Q52" i="15"/>
  <c r="Q54" i="15" s="1"/>
  <c r="R49" i="15"/>
  <c r="J8" i="13"/>
  <c r="J12" i="13"/>
  <c r="H72" i="23"/>
  <c r="O20" i="12"/>
  <c r="N52" i="15"/>
  <c r="N54" i="15" s="1"/>
  <c r="R52" i="15"/>
  <c r="R54" i="15" s="1"/>
  <c r="O49" i="15"/>
  <c r="O52" i="15"/>
  <c r="O54" i="15" s="1"/>
  <c r="P49" i="15"/>
  <c r="G16" i="12"/>
  <c r="P52" i="15"/>
  <c r="P54" i="15" s="1"/>
  <c r="H16" i="12"/>
  <c r="G38" i="8"/>
  <c r="H39" i="8" s="1"/>
  <c r="C23" i="29" s="1"/>
  <c r="I104" i="22"/>
  <c r="J104" i="22"/>
  <c r="C44" i="29" s="1"/>
  <c r="C22" i="29"/>
  <c r="H23" i="12"/>
  <c r="C21" i="29"/>
  <c r="M104" i="22"/>
  <c r="F44" i="29" s="1"/>
  <c r="F22" i="29"/>
  <c r="N20" i="12"/>
  <c r="F70" i="23"/>
  <c r="F72" i="23" s="1"/>
  <c r="H104" i="22"/>
  <c r="K23" i="12"/>
  <c r="F21" i="29"/>
  <c r="J5" i="13"/>
  <c r="J6" i="13"/>
  <c r="J10" i="13"/>
  <c r="I35" i="12"/>
  <c r="I16" i="12"/>
  <c r="D35" i="12"/>
  <c r="D16" i="12"/>
  <c r="E35" i="12"/>
  <c r="E16" i="12"/>
  <c r="O31" i="12"/>
  <c r="N31" i="12"/>
  <c r="J7" i="13"/>
  <c r="J13" i="13"/>
  <c r="N15" i="12"/>
  <c r="O15" i="12"/>
  <c r="F16" i="12"/>
  <c r="J11" i="13"/>
  <c r="J16" i="12"/>
  <c r="J35" i="12"/>
  <c r="I14" i="13"/>
  <c r="J14" i="13" s="1"/>
  <c r="I16" i="13"/>
  <c r="I17" i="13"/>
  <c r="I18" i="13"/>
  <c r="I15" i="13"/>
  <c r="L16" i="12"/>
  <c r="L35" i="12"/>
  <c r="J9" i="13"/>
  <c r="N22" i="12"/>
  <c r="O22" i="12"/>
  <c r="H42" i="8"/>
  <c r="H44" i="8" s="1"/>
  <c r="H34" i="12" s="1"/>
  <c r="H36" i="12" s="1"/>
  <c r="K42" i="8"/>
  <c r="K44" i="8" s="1"/>
  <c r="H75" i="32" s="1"/>
  <c r="H97" i="32" s="1"/>
  <c r="C34" i="12"/>
  <c r="F42" i="8"/>
  <c r="F44" i="8"/>
  <c r="F34" i="12" s="1"/>
  <c r="F36" i="12" s="1"/>
  <c r="I38" i="8"/>
  <c r="I34" i="8"/>
  <c r="M38" i="8"/>
  <c r="M34" i="8"/>
  <c r="J38" i="8"/>
  <c r="J34" i="8"/>
  <c r="D38" i="8"/>
  <c r="F104" i="22" s="1"/>
  <c r="D34" i="8"/>
  <c r="D23" i="12" s="1"/>
  <c r="E38" i="8"/>
  <c r="F39" i="8" s="1"/>
  <c r="E34" i="8"/>
  <c r="E23" i="12" s="1"/>
  <c r="L38" i="8"/>
  <c r="L34" i="8"/>
  <c r="J70" i="23" l="1"/>
  <c r="J72" i="23" s="1"/>
  <c r="J74" i="23" s="1"/>
  <c r="J61" i="23"/>
  <c r="E14" i="24" s="1"/>
  <c r="G39" i="8"/>
  <c r="G42" i="8"/>
  <c r="J17" i="13"/>
  <c r="E75" i="32"/>
  <c r="E97" i="32" s="1"/>
  <c r="G44" i="8"/>
  <c r="G34" i="12" s="1"/>
  <c r="G36" i="12" s="1"/>
  <c r="K39" i="8"/>
  <c r="F23" i="29" s="1"/>
  <c r="L104" i="22"/>
  <c r="E44" i="29" s="1"/>
  <c r="E22" i="29"/>
  <c r="I23" i="12"/>
  <c r="D21" i="29"/>
  <c r="K104" i="22"/>
  <c r="D44" i="29" s="1"/>
  <c r="D22" i="29"/>
  <c r="L23" i="12"/>
  <c r="G21" i="29"/>
  <c r="N4" i="13" a="1"/>
  <c r="N7" i="13" s="1"/>
  <c r="G104" i="22"/>
  <c r="K34" i="12"/>
  <c r="K36" i="12" s="1"/>
  <c r="N104" i="22"/>
  <c r="G44" i="29" s="1"/>
  <c r="G22" i="29"/>
  <c r="J23" i="12"/>
  <c r="E21" i="29"/>
  <c r="C75" i="32"/>
  <c r="C97" i="32" s="1"/>
  <c r="J15" i="13"/>
  <c r="C36" i="12"/>
  <c r="J16" i="13"/>
  <c r="J18" i="13"/>
  <c r="N16" i="12"/>
  <c r="O16" i="12"/>
  <c r="N35" i="12"/>
  <c r="O35" i="12"/>
  <c r="I42" i="8"/>
  <c r="I44" i="8" s="1"/>
  <c r="I34" i="12" s="1"/>
  <c r="I36" i="12" s="1"/>
  <c r="I39" i="8"/>
  <c r="D23" i="29" s="1"/>
  <c r="L39" i="8"/>
  <c r="G23" i="29" s="1"/>
  <c r="L42" i="8"/>
  <c r="L44" i="8" s="1"/>
  <c r="L34" i="12" s="1"/>
  <c r="L36" i="12" s="1"/>
  <c r="E42" i="8"/>
  <c r="E44" i="8"/>
  <c r="E34" i="12" s="1"/>
  <c r="E36" i="12" s="1"/>
  <c r="D42" i="8"/>
  <c r="D44" i="8"/>
  <c r="D34" i="12" s="1"/>
  <c r="D36" i="12" s="1"/>
  <c r="J39" i="8"/>
  <c r="E23" i="29" s="1"/>
  <c r="J42" i="8"/>
  <c r="J44" i="8" s="1"/>
  <c r="J34" i="12" s="1"/>
  <c r="J36" i="12" s="1"/>
  <c r="M39" i="8"/>
  <c r="M42" i="8"/>
  <c r="M44" i="8" s="1"/>
  <c r="F14" i="24" l="1"/>
  <c r="G14" i="24" s="1"/>
  <c r="H14" i="24" s="1"/>
  <c r="I14" i="24" s="1"/>
  <c r="E15" i="24"/>
  <c r="J75" i="23"/>
  <c r="D21" i="24" s="1"/>
  <c r="F11" i="24" s="1"/>
  <c r="F13" i="24" s="1"/>
  <c r="D75" i="32"/>
  <c r="D97" i="32" s="1"/>
  <c r="O23" i="12"/>
  <c r="N4" i="13"/>
  <c r="I75" i="32"/>
  <c r="I97" i="32" s="1"/>
  <c r="N12" i="13"/>
  <c r="N6" i="13"/>
  <c r="O7" i="13" s="1"/>
  <c r="N13" i="13"/>
  <c r="F75" i="32"/>
  <c r="F97" i="32" s="1"/>
  <c r="N23" i="12"/>
  <c r="N8" i="13"/>
  <c r="O8" i="13" s="1"/>
  <c r="G75" i="32"/>
  <c r="G97" i="32" s="1"/>
  <c r="N10" i="13"/>
  <c r="N9" i="13"/>
  <c r="O9" i="13" s="1"/>
  <c r="N5" i="13"/>
  <c r="N11" i="13"/>
  <c r="O36" i="12"/>
  <c r="N34" i="12"/>
  <c r="O34" i="12"/>
  <c r="N36" i="12"/>
  <c r="F15" i="24" l="1"/>
  <c r="F19" i="24" s="1"/>
  <c r="G11" i="24"/>
  <c r="H11" i="24" s="1"/>
  <c r="I11" i="24" s="1"/>
  <c r="J11" i="24" s="1"/>
  <c r="O11" i="13"/>
  <c r="O13" i="13"/>
  <c r="O5" i="13"/>
  <c r="O6" i="13"/>
  <c r="O12" i="13"/>
  <c r="N14" i="13"/>
  <c r="O14" i="13" s="1"/>
  <c r="O10" i="13"/>
  <c r="N17" i="13"/>
  <c r="N15" i="13"/>
  <c r="O15" i="13" s="1"/>
  <c r="N18" i="13"/>
  <c r="N16" i="13"/>
  <c r="G13" i="24" l="1"/>
  <c r="G15" i="24" s="1"/>
  <c r="G19" i="24" s="1"/>
  <c r="O18" i="13"/>
  <c r="O16" i="13"/>
  <c r="O17" i="13"/>
  <c r="H13" i="24"/>
  <c r="H15" i="24" s="1"/>
  <c r="H19" i="24" s="1"/>
  <c r="J13" i="24" l="1"/>
  <c r="J15" i="24" s="1"/>
  <c r="D27" i="24" s="1"/>
  <c r="D31" i="24" s="1"/>
  <c r="D36" i="24" s="1"/>
  <c r="I13" i="24"/>
  <c r="I15" i="24" l="1"/>
  <c r="I19" i="24" s="1"/>
  <c r="J19" i="24"/>
  <c r="D35" i="24" l="1"/>
  <c r="D37" i="24" s="1"/>
  <c r="F26" i="24" s="1"/>
  <c r="D41" i="24" l="1"/>
  <c r="D44" i="24" s="1"/>
  <c r="F38" i="24" s="1"/>
  <c r="D48" i="24" l="1"/>
  <c r="D47" i="24"/>
</calcChain>
</file>

<file path=xl/sharedStrings.xml><?xml version="1.0" encoding="utf-8"?>
<sst xmlns="http://schemas.openxmlformats.org/spreadsheetml/2006/main" count="1122" uniqueCount="631">
  <si>
    <t>COMPANY NAME</t>
  </si>
  <si>
    <t>SCREENER.IN</t>
  </si>
  <si>
    <t>Narration</t>
  </si>
  <si>
    <t>Sales</t>
  </si>
  <si>
    <t>Expenses</t>
  </si>
  <si>
    <t>Operating Profit</t>
  </si>
  <si>
    <t>Other Income</t>
  </si>
  <si>
    <t>Depreciation</t>
  </si>
  <si>
    <t>Interest</t>
  </si>
  <si>
    <t>Profit before tax</t>
  </si>
  <si>
    <t>Tax</t>
  </si>
  <si>
    <t>Net profit</t>
  </si>
  <si>
    <t>Sales Growth</t>
  </si>
  <si>
    <t>Equity Share Capital</t>
  </si>
  <si>
    <t>Reserves</t>
  </si>
  <si>
    <t>Total</t>
  </si>
  <si>
    <t>Net Block</t>
  </si>
  <si>
    <t>Capital Work in Progress</t>
  </si>
  <si>
    <t>Investments</t>
  </si>
  <si>
    <t>Face Value</t>
  </si>
  <si>
    <t>Cash from Operating Activity</t>
  </si>
  <si>
    <t>Cash from Investing Activity</t>
  </si>
  <si>
    <t>Cash from Financing Activity</t>
  </si>
  <si>
    <t>Net Cash Flow</t>
  </si>
  <si>
    <t>PLEASE DO NOT MAKE ANY CHANGES TO THIS SHEET</t>
  </si>
  <si>
    <t>PROFIT &amp; LOSS</t>
  </si>
  <si>
    <t>Report Date</t>
  </si>
  <si>
    <t>Quarters</t>
  </si>
  <si>
    <t>BALANCE SHEET</t>
  </si>
  <si>
    <t>CASH FLOW:</t>
  </si>
  <si>
    <t>Number of shares</t>
  </si>
  <si>
    <t>Current Price</t>
  </si>
  <si>
    <t>Inventory</t>
  </si>
  <si>
    <t>Debtor Days</t>
  </si>
  <si>
    <t>You can customize this workbook as you want.</t>
  </si>
  <si>
    <t>Please don't edit the "Data Sheet" only.</t>
  </si>
  <si>
    <t>After customization, you can upload this back on Screener.</t>
  </si>
  <si>
    <t>Upload on:</t>
  </si>
  <si>
    <t>Download your customized workbooks now onwards.</t>
  </si>
  <si>
    <t>Now whenever you will "Export to excel" from Screener, it will export your customized file.</t>
  </si>
  <si>
    <t>TESTING:</t>
  </si>
  <si>
    <t>This is a testing feature currently.</t>
  </si>
  <si>
    <t>How to use it?</t>
  </si>
  <si>
    <t>EPS</t>
  </si>
  <si>
    <t>LATEST VERSION</t>
  </si>
  <si>
    <t>CURRENT VERSION</t>
  </si>
  <si>
    <t>SUN TV NETWORK LTD</t>
  </si>
  <si>
    <t>META</t>
  </si>
  <si>
    <t>Dividend Amount</t>
  </si>
  <si>
    <t>Borrowings</t>
  </si>
  <si>
    <t>Other Liabilities</t>
  </si>
  <si>
    <t>Other Assets</t>
  </si>
  <si>
    <t>New Bonus Shares</t>
  </si>
  <si>
    <t>DERIVED:</t>
  </si>
  <si>
    <t>PRICE:</t>
  </si>
  <si>
    <t>Receivables</t>
  </si>
  <si>
    <t>Market Capitalization</t>
  </si>
  <si>
    <t>Raw Material Cost</t>
  </si>
  <si>
    <t>Change in Inventory</t>
  </si>
  <si>
    <t>Power and Fuel</t>
  </si>
  <si>
    <t>Other Mfr. Exp</t>
  </si>
  <si>
    <t>Employee Cost</t>
  </si>
  <si>
    <t>Selling and admin</t>
  </si>
  <si>
    <t>Other Expenses</t>
  </si>
  <si>
    <t>Cash &amp; Bank</t>
  </si>
  <si>
    <t>Face value</t>
  </si>
  <si>
    <t>Adjusted Equity Shares in Cr</t>
  </si>
  <si>
    <t>You can add custom formating, add conditional formating, add your own formulas… do ANYTHING.</t>
  </si>
  <si>
    <t xml:space="preserve"> https://www.screener.in/excel/</t>
  </si>
  <si>
    <r>
      <t xml:space="preserve">You can report any formula errors on the worksheet at: </t>
    </r>
    <r>
      <rPr>
        <b/>
        <sz val="11"/>
        <color theme="1"/>
        <rFont val="Calibri"/>
        <family val="2"/>
        <scheme val="minor"/>
      </rPr>
      <t>support@screener.in</t>
    </r>
  </si>
  <si>
    <t>Years</t>
  </si>
  <si>
    <t>LTM</t>
  </si>
  <si>
    <t>#</t>
  </si>
  <si>
    <t>Income Statement</t>
  </si>
  <si>
    <t xml:space="preserve">Sale </t>
  </si>
  <si>
    <t>Sale Growth</t>
  </si>
  <si>
    <t>COGS</t>
  </si>
  <si>
    <t>COGS % of Sale</t>
  </si>
  <si>
    <t>Gross Profit</t>
  </si>
  <si>
    <t>Selling &amp; General  Expenses</t>
  </si>
  <si>
    <t>S&amp;G Exp % Sale</t>
  </si>
  <si>
    <t>EBITDA</t>
  </si>
  <si>
    <t>Interest % Sale</t>
  </si>
  <si>
    <t xml:space="preserve">Depreciation </t>
  </si>
  <si>
    <t>Depreciation % Sale</t>
  </si>
  <si>
    <t xml:space="preserve">Earnings Before Tax </t>
  </si>
  <si>
    <t>EBT % Sale</t>
  </si>
  <si>
    <t>Effective Tax Rate</t>
  </si>
  <si>
    <t>EBITDA Margins/ % Sale</t>
  </si>
  <si>
    <t>Gross Margins/ % Sale</t>
  </si>
  <si>
    <t>Net Profit</t>
  </si>
  <si>
    <t>NET Margins</t>
  </si>
  <si>
    <t>No. Of Equity Shares</t>
  </si>
  <si>
    <t>EPS/ Earning Per Share</t>
  </si>
  <si>
    <t>DPS/ Dividend Per Share</t>
  </si>
  <si>
    <t>EPS Growth</t>
  </si>
  <si>
    <t>Dividend Payout Ratio</t>
  </si>
  <si>
    <t>Retained Earnings</t>
  </si>
  <si>
    <t>Balance Sheet</t>
  </si>
  <si>
    <t>Total Liabilities</t>
  </si>
  <si>
    <t>Fixed Assets Net Block</t>
  </si>
  <si>
    <t>Total Non Current Assets</t>
  </si>
  <si>
    <t>Total Current Assets</t>
  </si>
  <si>
    <t>Total Assets</t>
  </si>
  <si>
    <t>Check</t>
  </si>
  <si>
    <t>Profit from operations</t>
  </si>
  <si>
    <t>Payables</t>
  </si>
  <si>
    <t>Loans Advances</t>
  </si>
  <si>
    <t>Other WC items</t>
  </si>
  <si>
    <t>Working capital changes</t>
  </si>
  <si>
    <t>Direct taxes</t>
  </si>
  <si>
    <t>Fixed assets purchased</t>
  </si>
  <si>
    <t>Fixed assets sold</t>
  </si>
  <si>
    <t>Investments purchased</t>
  </si>
  <si>
    <t>Investments sold</t>
  </si>
  <si>
    <t>Interest received</t>
  </si>
  <si>
    <t>Dividends received</t>
  </si>
  <si>
    <t>Investment in group cos</t>
  </si>
  <si>
    <t>Redemp n Canc of Shares</t>
  </si>
  <si>
    <t>Acquisition of companies</t>
  </si>
  <si>
    <t>Inter corporate deposits</t>
  </si>
  <si>
    <t>Other investing items</t>
  </si>
  <si>
    <t>Proceeds from shares</t>
  </si>
  <si>
    <t>Redemption of debentures</t>
  </si>
  <si>
    <t>Proceeds from borrowings</t>
  </si>
  <si>
    <t>Repayment of borrowings</t>
  </si>
  <si>
    <t>Interest paid fin</t>
  </si>
  <si>
    <t>Dividends paid</t>
  </si>
  <si>
    <t>Financial liabilities</t>
  </si>
  <si>
    <t>Other financing items</t>
  </si>
  <si>
    <t>Cash Flow Statement</t>
  </si>
  <si>
    <t>Cash From Operating Activities</t>
  </si>
  <si>
    <t xml:space="preserve"> Operating Activities</t>
  </si>
  <si>
    <t>Investing Activities</t>
  </si>
  <si>
    <t>Cash From Investing Activities</t>
  </si>
  <si>
    <t>Financing Activities</t>
  </si>
  <si>
    <t>Cash From Financing Activities</t>
  </si>
  <si>
    <t xml:space="preserve">           </t>
  </si>
  <si>
    <t xml:space="preserve">    </t>
  </si>
  <si>
    <t>EBITDA Growth</t>
  </si>
  <si>
    <t>EBT Growth</t>
  </si>
  <si>
    <t>Net Profit Growth</t>
  </si>
  <si>
    <t>Dividend Growth</t>
  </si>
  <si>
    <t>Gross Margin</t>
  </si>
  <si>
    <t>EBITDA Margin</t>
  </si>
  <si>
    <t>EBT Margin</t>
  </si>
  <si>
    <t>Net Profit Margin</t>
  </si>
  <si>
    <t>SalesExpenses%Sales</t>
  </si>
  <si>
    <t>Depreciation%Sales</t>
  </si>
  <si>
    <t>Operatingincome%Sales</t>
  </si>
  <si>
    <t>Return On Capital Employed</t>
  </si>
  <si>
    <t>Retained Earning%</t>
  </si>
  <si>
    <t>Return On  Equity%</t>
  </si>
  <si>
    <t>Self Sustained Growth Rate</t>
  </si>
  <si>
    <t>Interest Coverage Ratio</t>
  </si>
  <si>
    <t>Detor Turnover Ratio</t>
  </si>
  <si>
    <t>Creditor Turnover Ratio</t>
  </si>
  <si>
    <t xml:space="preserve">Inventory Turnover </t>
  </si>
  <si>
    <t>Fixed Asset Turnover</t>
  </si>
  <si>
    <t>Capital Turnover Ratio</t>
  </si>
  <si>
    <t>Payables Days</t>
  </si>
  <si>
    <t>Inventory Days</t>
  </si>
  <si>
    <t>CFO/Sales</t>
  </si>
  <si>
    <t>CFO/Total Assets</t>
  </si>
  <si>
    <t>CFO/Total Debt</t>
  </si>
  <si>
    <t>EBIT/Operating Margin</t>
  </si>
  <si>
    <t>Cash Conversion Cycle( In Days)</t>
  </si>
  <si>
    <t>Mean</t>
  </si>
  <si>
    <t>Median</t>
  </si>
  <si>
    <t>Trend</t>
  </si>
  <si>
    <t>Year Weight</t>
  </si>
  <si>
    <t>Year</t>
  </si>
  <si>
    <t>Particulars</t>
  </si>
  <si>
    <t>Abhishek Kumar V</t>
  </si>
  <si>
    <t>AbhishekKumar.V2002@gmail.com</t>
  </si>
  <si>
    <t>The financial model provided is intended for educational purposes only and is based on certain assumptions and hypothetical
scenarios. It is not intended to serve as financial advice or a guarantee of future outcomes.</t>
  </si>
  <si>
    <t>Current Asset Ratio</t>
  </si>
  <si>
    <t>Quick Ratio</t>
  </si>
  <si>
    <t>Debt To Eqyity Ratio</t>
  </si>
  <si>
    <t>The financial model provided is intended for educational purposes only and is based on certain assumptions and hypothetical</t>
  </si>
  <si>
    <t>scenarios. It is not intended to serve as financial advice or a guarantee of future outcomes.</t>
  </si>
  <si>
    <t>Name</t>
  </si>
  <si>
    <t>CMP Rs.</t>
  </si>
  <si>
    <t>Debt Rs.Cr.</t>
  </si>
  <si>
    <t>Date</t>
  </si>
  <si>
    <t>Regression Beta</t>
  </si>
  <si>
    <t>Closing price</t>
  </si>
  <si>
    <t>Weekly Return</t>
  </si>
  <si>
    <t>Nifty Weekly Returns</t>
  </si>
  <si>
    <t>Beta Drafting</t>
  </si>
  <si>
    <r>
      <t xml:space="preserve">Bata </t>
    </r>
    <r>
      <rPr>
        <b/>
        <vertAlign val="superscript"/>
        <sz val="11"/>
        <color theme="1"/>
        <rFont val="Calibri"/>
        <family val="2"/>
        <scheme val="minor"/>
      </rPr>
      <t>1</t>
    </r>
  </si>
  <si>
    <r>
      <t xml:space="preserve">Bata </t>
    </r>
    <r>
      <rPr>
        <b/>
        <vertAlign val="superscript"/>
        <sz val="11"/>
        <color theme="1"/>
        <rFont val="Calibri"/>
        <family val="2"/>
        <scheme val="minor"/>
      </rPr>
      <t>2</t>
    </r>
    <r>
      <rPr>
        <sz val="12"/>
        <color theme="1"/>
        <rFont val="Calibri"/>
        <family val="2"/>
      </rPr>
      <t/>
    </r>
  </si>
  <si>
    <r>
      <t xml:space="preserve">Bata </t>
    </r>
    <r>
      <rPr>
        <b/>
        <vertAlign val="superscript"/>
        <sz val="11"/>
        <color theme="1"/>
        <rFont val="Calibri"/>
        <family val="2"/>
        <scheme val="minor"/>
      </rPr>
      <t>3</t>
    </r>
    <r>
      <rPr>
        <sz val="12"/>
        <color theme="1"/>
        <rFont val="Calibri"/>
        <family val="2"/>
      </rPr>
      <t/>
    </r>
  </si>
  <si>
    <t>SUMMARY OUTPUT</t>
  </si>
  <si>
    <t>Regression Statistics</t>
  </si>
  <si>
    <t>Multiple R</t>
  </si>
  <si>
    <t>R Square</t>
  </si>
  <si>
    <t>Adjusted R Square</t>
  </si>
  <si>
    <t>Standard Error</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</si>
  <si>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</si>
  <si>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</si>
  <si>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</si>
  <si>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</si>
  <si>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</si>
  <si>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</si>
  <si>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</si>
  <si>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</si>
  <si>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</si>
  <si>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</si>
  <si>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</si>
  <si>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</si>
  <si>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</si>
  <si>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</si>
  <si>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</si>
  <si>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</si>
  <si>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</si>
  <si>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X Variable 1</t>
  </si>
  <si>
    <t>Levered Raw Beta</t>
  </si>
  <si>
    <t>Raw Beta Weight</t>
  </si>
  <si>
    <t xml:space="preserve">Market Beta </t>
  </si>
  <si>
    <t>Market Weight</t>
  </si>
  <si>
    <t>Adjusted Beta</t>
  </si>
  <si>
    <r>
      <t>Bata</t>
    </r>
    <r>
      <rPr>
        <sz val="11"/>
        <color theme="1"/>
        <rFont val="Calibri"/>
        <family val="2"/>
        <scheme val="minor"/>
      </rPr>
      <t xml:space="preserve"> </t>
    </r>
    <r>
      <rPr>
        <vertAlign val="superscript"/>
        <sz val="11"/>
        <color theme="1"/>
        <rFont val="Calibri"/>
        <family val="2"/>
        <scheme val="minor"/>
      </rPr>
      <t>1</t>
    </r>
  </si>
  <si>
    <r>
      <t>Bata</t>
    </r>
    <r>
      <rPr>
        <sz val="11"/>
        <color theme="1"/>
        <rFont val="Calibri"/>
        <family val="2"/>
        <scheme val="minor"/>
      </rPr>
      <t xml:space="preserve"> </t>
    </r>
    <r>
      <rPr>
        <vertAlign val="superscript"/>
        <sz val="11"/>
        <color theme="1"/>
        <rFont val="Calibri"/>
        <family val="2"/>
        <scheme val="minor"/>
      </rPr>
      <t>2</t>
    </r>
    <r>
      <rPr>
        <sz val="12"/>
        <color theme="1"/>
        <rFont val="Calibri"/>
        <family val="2"/>
      </rPr>
      <t/>
    </r>
  </si>
  <si>
    <r>
      <t>Bata</t>
    </r>
    <r>
      <rPr>
        <sz val="11"/>
        <color theme="1"/>
        <rFont val="Calibri"/>
        <family val="2"/>
        <scheme val="minor"/>
      </rPr>
      <t xml:space="preserve"> </t>
    </r>
    <r>
      <rPr>
        <vertAlign val="superscript"/>
        <sz val="11"/>
        <color theme="1"/>
        <rFont val="Calibri"/>
        <family val="2"/>
        <scheme val="minor"/>
      </rPr>
      <t>3(</t>
    </r>
    <r>
      <rPr>
        <i/>
        <vertAlign val="superscript"/>
        <sz val="11"/>
        <color theme="1"/>
        <rFont val="Calibri"/>
        <family val="2"/>
        <scheme val="minor"/>
      </rPr>
      <t>Regression</t>
    </r>
    <r>
      <rPr>
        <vertAlign val="superscript"/>
        <sz val="11"/>
        <color theme="1"/>
        <rFont val="Calibri"/>
        <family val="2"/>
        <scheme val="minor"/>
      </rPr>
      <t>)</t>
    </r>
  </si>
  <si>
    <t xml:space="preserve">Date </t>
  </si>
  <si>
    <t>Peer Comps</t>
  </si>
  <si>
    <t xml:space="preserve">Company Name </t>
  </si>
  <si>
    <t>Weighted Cost Of Capital (WACC)</t>
  </si>
  <si>
    <t xml:space="preserve">Country </t>
  </si>
  <si>
    <t>Total Debt</t>
  </si>
  <si>
    <t>Total Equity</t>
  </si>
  <si>
    <t>Debt/Equity</t>
  </si>
  <si>
    <t>Debt/</t>
  </si>
  <si>
    <t>Equity</t>
  </si>
  <si>
    <t>Capital</t>
  </si>
  <si>
    <t>Tax Rate</t>
  </si>
  <si>
    <t>Unlevered Beta</t>
  </si>
  <si>
    <r>
      <t xml:space="preserve">Tax Rate </t>
    </r>
    <r>
      <rPr>
        <vertAlign val="superscript"/>
        <sz val="11"/>
        <color theme="1"/>
        <rFont val="Calibri"/>
        <family val="2"/>
        <scheme val="minor"/>
      </rPr>
      <t>1</t>
    </r>
  </si>
  <si>
    <t>India</t>
  </si>
  <si>
    <r>
      <t xml:space="preserve">Beta </t>
    </r>
    <r>
      <rPr>
        <vertAlign val="superscript"/>
        <sz val="11"/>
        <color theme="1"/>
        <rFont val="Calibri"/>
        <family val="2"/>
        <scheme val="minor"/>
      </rPr>
      <t>2</t>
    </r>
  </si>
  <si>
    <t>Levered</t>
  </si>
  <si>
    <r>
      <t xml:space="preserve">Beta </t>
    </r>
    <r>
      <rPr>
        <vertAlign val="superscript"/>
        <sz val="11"/>
        <color theme="1"/>
        <rFont val="Calibri"/>
        <family val="2"/>
        <scheme val="minor"/>
      </rPr>
      <t>3</t>
    </r>
  </si>
  <si>
    <t>Unlevered</t>
  </si>
  <si>
    <t>Average</t>
  </si>
  <si>
    <t>Cost Of Debt</t>
  </si>
  <si>
    <t>Pre-Cost Of Capital</t>
  </si>
  <si>
    <t>Post Tax Cost Of Capital</t>
  </si>
  <si>
    <t>Cost Of Equity</t>
  </si>
  <si>
    <t xml:space="preserve">Risk Free Rate </t>
  </si>
  <si>
    <t>Equity Risk Premium</t>
  </si>
  <si>
    <t>Levered Beta</t>
  </si>
  <si>
    <r>
      <t xml:space="preserve">Levered Beta </t>
    </r>
    <r>
      <rPr>
        <vertAlign val="superscript"/>
        <sz val="11"/>
        <color theme="1"/>
        <rFont val="Calibri"/>
        <family val="2"/>
        <scheme val="minor"/>
      </rPr>
      <t>4</t>
    </r>
  </si>
  <si>
    <t>Capital Structure</t>
  </si>
  <si>
    <t xml:space="preserve">Curent </t>
  </si>
  <si>
    <t>Target</t>
  </si>
  <si>
    <t>Target Debt/Equity</t>
  </si>
  <si>
    <t>Weighted Average Cost Of Capital</t>
  </si>
  <si>
    <t>Weight Of Debt</t>
  </si>
  <si>
    <t>Weight Of Equity</t>
  </si>
  <si>
    <t>WACC</t>
  </si>
  <si>
    <t>Notes:</t>
  </si>
  <si>
    <t>1.Tax Rate considered as Marginal Tax Rate for the Country</t>
  </si>
  <si>
    <t>3.Unlevered Beta = Levered Beta/(1+(1-Tax Rate)*Debt/Equity)</t>
  </si>
  <si>
    <t>4.Levered Beta = Unlevered Beta*(1+(1-Tax Rate)*Debt/Equity)</t>
  </si>
  <si>
    <t>2.Levered Beta is based on 2 year Weekly data</t>
  </si>
  <si>
    <t>Equity Capital</t>
  </si>
  <si>
    <t>Borrowings -</t>
  </si>
  <si>
    <t>Long term Borrowings</t>
  </si>
  <si>
    <t>Short term Borrowings</t>
  </si>
  <si>
    <t>Lease Liabilities</t>
  </si>
  <si>
    <t>Other Borrowings</t>
  </si>
  <si>
    <t>Other Liabilities -</t>
  </si>
  <si>
    <t>Non controlling int</t>
  </si>
  <si>
    <t>Trade Payables</t>
  </si>
  <si>
    <t>Advance from Customers</t>
  </si>
  <si>
    <t>Other liability items</t>
  </si>
  <si>
    <t>Fixed Assets -</t>
  </si>
  <si>
    <t>Land</t>
  </si>
  <si>
    <t>Building</t>
  </si>
  <si>
    <t>Plant Machinery</t>
  </si>
  <si>
    <t>Equipments</t>
  </si>
  <si>
    <t>Furniture n fittings</t>
  </si>
  <si>
    <t>Vehicles</t>
  </si>
  <si>
    <t>Intangible Assets</t>
  </si>
  <si>
    <t>Other fixed assets</t>
  </si>
  <si>
    <t>Gross Block</t>
  </si>
  <si>
    <t>Accumulated Depreciation</t>
  </si>
  <si>
    <t>CWIP</t>
  </si>
  <si>
    <t>Other Assets -</t>
  </si>
  <si>
    <t>Inventories</t>
  </si>
  <si>
    <t>Trade receivables</t>
  </si>
  <si>
    <t>Cash Equivalents</t>
  </si>
  <si>
    <t>Short term loans</t>
  </si>
  <si>
    <t>Other asset items</t>
  </si>
  <si>
    <t>Proceeds from debentures</t>
  </si>
  <si>
    <t>Cash from Operating Activity -</t>
  </si>
  <si>
    <t>Cash from Investing Activity -</t>
  </si>
  <si>
    <t>Cash from Financing Activity -</t>
  </si>
  <si>
    <t>Current Assets</t>
  </si>
  <si>
    <t>Current Liablities</t>
  </si>
  <si>
    <t>Total Current Liablities</t>
  </si>
  <si>
    <t>Net Working Capital</t>
  </si>
  <si>
    <t>Non-Current Assets</t>
  </si>
  <si>
    <t>Invested Capital</t>
  </si>
  <si>
    <t>EBIT</t>
  </si>
  <si>
    <t>ROIC</t>
  </si>
  <si>
    <t>Calculation ROIC (Return On Invested Capital)</t>
  </si>
  <si>
    <t>Calculation Of Reinvesment Rate</t>
  </si>
  <si>
    <t>Net Capex</t>
  </si>
  <si>
    <t>Change In Working Capital</t>
  </si>
  <si>
    <t>Marginal Tax Rate</t>
  </si>
  <si>
    <t>EBIT(1-Tax Rate)</t>
  </si>
  <si>
    <t>Reivestment Amount</t>
  </si>
  <si>
    <t>Reinvestment Rate</t>
  </si>
  <si>
    <t>5 Year Average</t>
  </si>
  <si>
    <t>5 Year Median</t>
  </si>
  <si>
    <t>Calculation Of Growth Rate</t>
  </si>
  <si>
    <t>ROIC(Return On Invested Capital)</t>
  </si>
  <si>
    <t>Reivestment Rate</t>
  </si>
  <si>
    <t>Intrinsic Growth</t>
  </si>
  <si>
    <t>scenarios. It is not intended to serve as financial advice or a guarantee of future outcomes</t>
  </si>
  <si>
    <t>Calculation Of PV Of FCFF</t>
  </si>
  <si>
    <t>EBIT(1-T)</t>
  </si>
  <si>
    <t>Free Cash Flow To Firm(FCFF)</t>
  </si>
  <si>
    <t xml:space="preserve">Mid Year Convention </t>
  </si>
  <si>
    <t>Discounting Factor</t>
  </si>
  <si>
    <t>PV Of FCFF</t>
  </si>
  <si>
    <t>Expected Growth</t>
  </si>
  <si>
    <t>Terminal Growth</t>
  </si>
  <si>
    <t>Calculation Of Terminal Value</t>
  </si>
  <si>
    <t>FCFF (n+1)</t>
  </si>
  <si>
    <t>Terminal Value</t>
  </si>
  <si>
    <t>PV Of Terminal Value</t>
  </si>
  <si>
    <t>Value Of operating Assets</t>
  </si>
  <si>
    <t>Add: Cash</t>
  </si>
  <si>
    <t>Less: Debt</t>
  </si>
  <si>
    <t>Calculation Of Equity Value Per Share</t>
  </si>
  <si>
    <t xml:space="preserve">Value Of Equity </t>
  </si>
  <si>
    <t>No.Of Shares</t>
  </si>
  <si>
    <t>Equity Value Per Share</t>
  </si>
  <si>
    <t>Share Price</t>
  </si>
  <si>
    <t>Market Data</t>
  </si>
  <si>
    <t>Financials</t>
  </si>
  <si>
    <t>Valuation Value</t>
  </si>
  <si>
    <t>Net Debt</t>
  </si>
  <si>
    <t>Revenue</t>
  </si>
  <si>
    <t>Net Income</t>
  </si>
  <si>
    <t>P/E</t>
  </si>
  <si>
    <t>Comparable Company Valuation</t>
  </si>
  <si>
    <t>Company Name</t>
  </si>
  <si>
    <t>Share</t>
  </si>
  <si>
    <t>Price</t>
  </si>
  <si>
    <t>Outstanding</t>
  </si>
  <si>
    <t>Debt</t>
  </si>
  <si>
    <t>Value</t>
  </si>
  <si>
    <t>Net</t>
  </si>
  <si>
    <t>Enterprise</t>
  </si>
  <si>
    <t xml:space="preserve">Revenue </t>
  </si>
  <si>
    <t>EV</t>
  </si>
  <si>
    <t>EV/</t>
  </si>
  <si>
    <t>S.No.</t>
  </si>
  <si>
    <t>No. Eq. Shares Cr.</t>
  </si>
  <si>
    <t>Cash End Rs.Cr.</t>
  </si>
  <si>
    <t>Sales Rs.Cr.</t>
  </si>
  <si>
    <t>NP 12M Rs.Cr.</t>
  </si>
  <si>
    <t>Market Cap</t>
  </si>
  <si>
    <t>(price/Equity)</t>
  </si>
  <si>
    <t>High</t>
  </si>
  <si>
    <t>25th Percentile</t>
  </si>
  <si>
    <t>75th Percentile</t>
  </si>
  <si>
    <t>Low</t>
  </si>
  <si>
    <t>Marico Comparable valuation</t>
  </si>
  <si>
    <t>Implied Enterprice Value</t>
  </si>
  <si>
    <t>Implied Market Value</t>
  </si>
  <si>
    <t>Shares Outstanding</t>
  </si>
  <si>
    <t>Implied Value Per Share</t>
  </si>
  <si>
    <t>RELATIVE VALUATION</t>
  </si>
  <si>
    <t>Working Capital Schedule</t>
  </si>
  <si>
    <t>Key Metrics</t>
  </si>
  <si>
    <t>Trade Receivable Margin (%Sale)</t>
  </si>
  <si>
    <t>Inventory Margin (%COGS)</t>
  </si>
  <si>
    <t>Trade Payable Margin (%COGS)</t>
  </si>
  <si>
    <t>About the Company</t>
  </si>
  <si>
    <t>Return On Equity (ROE)</t>
  </si>
  <si>
    <t>Average shareholder Equity</t>
  </si>
  <si>
    <t>Net Profit Margin (A)</t>
  </si>
  <si>
    <t>Average Total Assets</t>
  </si>
  <si>
    <t>Asset Turnover Ratio (B)</t>
  </si>
  <si>
    <t>Equity Multiplier (C)</t>
  </si>
  <si>
    <t>Return On Equity (A*B*C)</t>
  </si>
  <si>
    <t>Return On Assets (ROA)</t>
  </si>
  <si>
    <t>Return On Asset (A*B)</t>
  </si>
  <si>
    <t xml:space="preserve">(ROA) - Dupont Equation </t>
  </si>
  <si>
    <t xml:space="preserve">(ROE) - Dupont Equation </t>
  </si>
  <si>
    <t>Financial Summary</t>
  </si>
  <si>
    <t>Return On Equity (ROA)</t>
  </si>
  <si>
    <r>
      <rPr>
        <i/>
        <sz val="11"/>
        <color rgb="FF004EA2"/>
        <rFont val="Calibri"/>
        <family val="2"/>
        <scheme val="minor"/>
      </rPr>
      <t>Disclaimer:</t>
    </r>
    <r>
      <rPr>
        <i/>
        <sz val="11"/>
        <color theme="1"/>
        <rFont val="Calibri"/>
        <family val="2"/>
        <scheme val="minor"/>
      </rPr>
      <t>-The financial model provided is intended for educational purposes only and is based on certain assumptions and hypotheticalscenarios. It is not intended to serve as financial advice or a guarantee of future outcomes.</t>
    </r>
  </si>
  <si>
    <t>Key Financial Metrics</t>
  </si>
  <si>
    <t>INR (Crs.)</t>
  </si>
  <si>
    <t>Total Sales</t>
  </si>
  <si>
    <t>Sales Growth (y-o-y)</t>
  </si>
  <si>
    <t>Gross Profit Margins (%)</t>
  </si>
  <si>
    <t>EBITDA Margins (%)</t>
  </si>
  <si>
    <t>EBIT Margins (%)</t>
  </si>
  <si>
    <t>Net Profit Margins (%)</t>
  </si>
  <si>
    <t>Earning Per Share (EPS) (In Rs)</t>
  </si>
  <si>
    <t>EPS Growth (y-o-y)</t>
  </si>
  <si>
    <t>Dividend Per share (DPS) (In Rs)</t>
  </si>
  <si>
    <t>DPS Growth (y-o-y)</t>
  </si>
  <si>
    <t>Adj Close</t>
  </si>
  <si>
    <t>Key Mertrics</t>
  </si>
  <si>
    <t>cash</t>
  </si>
  <si>
    <t>Ev</t>
  </si>
  <si>
    <t>Ev/ebitda</t>
  </si>
  <si>
    <t xml:space="preserve">book value </t>
  </si>
  <si>
    <t>Key Financial Ratios</t>
  </si>
  <si>
    <t>Price to Earnings</t>
  </si>
  <si>
    <t xml:space="preserve">Price to earning </t>
  </si>
  <si>
    <t>EV/EBITDA</t>
  </si>
  <si>
    <t>EV/Sales</t>
  </si>
  <si>
    <t>Price to Bookvalue</t>
  </si>
  <si>
    <t>Return On Equity {ROE (%) }</t>
  </si>
  <si>
    <t>Return On Assets {ROA (%) }</t>
  </si>
  <si>
    <t>Roc</t>
  </si>
  <si>
    <t>Capital Employed</t>
  </si>
  <si>
    <t>Return On Capital Employed  {ROC (%) }</t>
  </si>
  <si>
    <t>Volume</t>
  </si>
  <si>
    <t>Volumes - 5Y</t>
  </si>
  <si>
    <t>Shareholder's name</t>
  </si>
  <si>
    <t>Top 10 Shareholders</t>
  </si>
  <si>
    <t>No. Of Shares (In Cr)</t>
  </si>
  <si>
    <t>Market Value (In Cr)</t>
  </si>
  <si>
    <t>% Holding</t>
  </si>
  <si>
    <t>Promoters</t>
  </si>
  <si>
    <t>FIIs</t>
  </si>
  <si>
    <t>DIIS</t>
  </si>
  <si>
    <t>Public</t>
  </si>
  <si>
    <t>Shareholding Pattern</t>
  </si>
  <si>
    <t>No. Of Shares O/S</t>
  </si>
  <si>
    <t>Less: Cash&amp;Equivalents</t>
  </si>
  <si>
    <t>Add: Total Debts</t>
  </si>
  <si>
    <t xml:space="preserve">Add: Minority Interest </t>
  </si>
  <si>
    <t>Enterprise Value</t>
  </si>
  <si>
    <t>Name of Director Designation</t>
  </si>
  <si>
    <t xml:space="preserve"> Remuneration</t>
  </si>
  <si>
    <t>Designation</t>
  </si>
  <si>
    <t>Mr. Harsh Mariwala1</t>
  </si>
  <si>
    <t>Mr. Saugata Gupta2</t>
  </si>
  <si>
    <t>Managing Director &amp; CEO</t>
  </si>
  <si>
    <t>Chairman &amp; Non-Executive Director</t>
  </si>
  <si>
    <t>Mr. Nikhil Khattau5</t>
  </si>
  <si>
    <t>Lead Independent Director</t>
  </si>
  <si>
    <t>Recent Updates</t>
  </si>
  <si>
    <t xml:space="preserve">  * Marico Q3 Update: Revenue drops even as volumes grow in low single-digit</t>
  </si>
  <si>
    <t xml:space="preserve">  * Marico share price falls 5% post Q3 updates</t>
  </si>
  <si>
    <t xml:space="preserve">  * Marico to expand portfolio in MENA</t>
  </si>
  <si>
    <r>
      <rPr>
        <i/>
        <sz val="11"/>
        <color rgb="FF0275D8"/>
        <rFont val="Calibri"/>
        <family val="2"/>
        <scheme val="minor"/>
      </rPr>
      <t>Disclaimer</t>
    </r>
    <r>
      <rPr>
        <i/>
        <sz val="11"/>
        <color theme="1"/>
        <rFont val="Calibri"/>
        <family val="2"/>
        <scheme val="minor"/>
      </rPr>
      <t>:-The financial model provided is intended for educational purposes only and is based on certain assumptions and hypotheticalscenarios. It is not intended to serve as financial advice or a guarantee of future outcomes</t>
    </r>
    <r>
      <rPr>
        <sz val="11"/>
        <color theme="1"/>
        <rFont val="Calibri"/>
        <family val="2"/>
        <scheme val="minor"/>
      </rPr>
      <t>.</t>
    </r>
  </si>
  <si>
    <t>Working Capital / Total Assets</t>
  </si>
  <si>
    <t>Retained Earning / Total Assets</t>
  </si>
  <si>
    <t xml:space="preserve">Working Capital </t>
  </si>
  <si>
    <t>Retained Earning</t>
  </si>
  <si>
    <t>EBIT (Operating Profit ) / Total Assets</t>
  </si>
  <si>
    <t>Long-Term Liablities</t>
  </si>
  <si>
    <t>Sales / Total Assets</t>
  </si>
  <si>
    <t>Market Capitalization / Long Term Liablities</t>
  </si>
  <si>
    <t xml:space="preserve">Market Capitalization </t>
  </si>
  <si>
    <t>Working Capital / Total Assets (A)</t>
  </si>
  <si>
    <t xml:space="preserve">Altman's Z Score </t>
  </si>
  <si>
    <t>Final Score</t>
  </si>
  <si>
    <t>Financial Stability</t>
  </si>
  <si>
    <t>Strong</t>
  </si>
  <si>
    <t>Altman's Z Score Analysis</t>
  </si>
  <si>
    <t>Distressed Zone</t>
  </si>
  <si>
    <t>Less than 1.81</t>
  </si>
  <si>
    <t>1.81 to  3.0</t>
  </si>
  <si>
    <t>Grey Zone</t>
  </si>
  <si>
    <t>More than 3.0</t>
  </si>
  <si>
    <t>Financially Strong</t>
  </si>
  <si>
    <t>EV/sales</t>
  </si>
  <si>
    <t>P/B</t>
  </si>
  <si>
    <t>Column1</t>
  </si>
  <si>
    <t>Column2</t>
  </si>
  <si>
    <t>%Increase/(Decrease) in remuneration</t>
  </si>
  <si>
    <t xml:space="preserve">Forecasting On Basis Of Last 10 Year </t>
  </si>
  <si>
    <t>Sun TV Network</t>
  </si>
  <si>
    <t>PVR Inox</t>
  </si>
  <si>
    <t>Zee Entertainmen</t>
  </si>
  <si>
    <t>Saregama India</t>
  </si>
  <si>
    <t>TV18 Broadcast</t>
  </si>
  <si>
    <t>Tips Industries</t>
  </si>
  <si>
    <t>Wonderla Holiday</t>
  </si>
  <si>
    <t>Imagica. Enter.</t>
  </si>
  <si>
    <t>Dish TV India</t>
  </si>
  <si>
    <t>Prime Focus</t>
  </si>
  <si>
    <t>Market Cap.</t>
  </si>
  <si>
    <t>Entertainment</t>
  </si>
  <si>
    <t>Total Capitalization</t>
  </si>
  <si>
    <t>From - 25-04-2022</t>
  </si>
  <si>
    <t>To      - 22-04-2024</t>
  </si>
  <si>
    <t>Annual</t>
  </si>
  <si>
    <t>Average Returns</t>
  </si>
  <si>
    <t>Returns On Market</t>
  </si>
  <si>
    <t>Dividend Yield</t>
  </si>
  <si>
    <t>Total Market Returns</t>
  </si>
  <si>
    <r>
      <t>Discount/</t>
    </r>
    <r>
      <rPr>
        <b/>
        <sz val="11"/>
        <color theme="1"/>
        <rFont val="Calibri"/>
        <family val="2"/>
        <scheme val="minor"/>
      </rPr>
      <t>Premium</t>
    </r>
  </si>
  <si>
    <t xml:space="preserve">Over/Under - Valued </t>
  </si>
  <si>
    <t xml:space="preserve"> </t>
  </si>
  <si>
    <t>Sensitivity Analysis-Operating Assets</t>
  </si>
  <si>
    <t>Sensitivity Analysis-EV Per Shares</t>
  </si>
  <si>
    <t>Football Field Analysis</t>
  </si>
  <si>
    <t xml:space="preserve">Open low </t>
  </si>
  <si>
    <t xml:space="preserve">Open High </t>
  </si>
  <si>
    <t>Comps</t>
  </si>
  <si>
    <t>DCF Bear</t>
  </si>
  <si>
    <t xml:space="preserve">DCF Base </t>
  </si>
  <si>
    <t>DCF Bull</t>
  </si>
  <si>
    <t>52W H/L</t>
  </si>
  <si>
    <t xml:space="preserve">  </t>
  </si>
  <si>
    <t>Calculation Of Value At Risk  (VAR)</t>
  </si>
  <si>
    <t>Historical Approach</t>
  </si>
  <si>
    <t xml:space="preserve">STD Deviation </t>
  </si>
  <si>
    <t>Min</t>
  </si>
  <si>
    <t>Max</t>
  </si>
  <si>
    <t>CMP</t>
  </si>
  <si>
    <t>Percentile</t>
  </si>
  <si>
    <t>Confidence</t>
  </si>
  <si>
    <t xml:space="preserve">VAR (%) </t>
  </si>
  <si>
    <t xml:space="preserve">Stock Price </t>
  </si>
  <si>
    <t>Var (INR)</t>
  </si>
  <si>
    <t>Returns</t>
  </si>
  <si>
    <t>Sorted Returns</t>
  </si>
  <si>
    <t xml:space="preserve">  52 Week (High - INR  734.9 &amp; Low -  416.1)</t>
  </si>
  <si>
    <t>Replication</t>
  </si>
  <si>
    <t>Simulated Returns</t>
  </si>
  <si>
    <t>Monte Carlo Simulation</t>
  </si>
  <si>
    <t>Daily Returns</t>
  </si>
  <si>
    <t xml:space="preserve">From - </t>
  </si>
  <si>
    <t>To-</t>
  </si>
  <si>
    <t xml:space="preserve">Market Cap. </t>
  </si>
  <si>
    <t>DCF - Discounted cash flow</t>
  </si>
  <si>
    <t>Sun TV Network is an Indian Media conglomerate company headquartered in Chennai, Tamil Nadu, India. It is a part of Sun Group and is one of Asia's largest TV networks. Established on 14 April 1993 by Kalanithi Maran, it owns a variety of television channels in multiple languages and radio stations in multiple languages. Its flagship channel is Sun TV.Sun TV Network consists of 37 Television Channels in 7 languages, DTH (Direct-To-Home) broadcast service, 69 FM Radio Stations, 3 Daily Newspapers, 6 Magazines &amp; two sports franchises.</t>
  </si>
  <si>
    <t>Share Price - [2006 - 2024]</t>
  </si>
  <si>
    <t>Share Price as on 22-04-24</t>
  </si>
  <si>
    <t>KALANITHI MARAN</t>
  </si>
  <si>
    <t>KOTAK EQUITY OPPORTUNITIES FUND</t>
  </si>
  <si>
    <t>SELVAM SELVI</t>
  </si>
  <si>
    <t>SHANMUGASUNDARAM SELVAM</t>
  </si>
  <si>
    <t>QUANT MUTUAL FUND-QUANT ELSS TAX SAVER FUND</t>
  </si>
  <si>
    <t>Investor Education and Protection Fund (IEPF)</t>
  </si>
  <si>
    <t>Category Male</t>
  </si>
  <si>
    <t>Number Median remuneration/ salary/</t>
  </si>
  <si>
    <t>wages of respective category</t>
  </si>
  <si>
    <t>Female</t>
  </si>
  <si>
    <t>Board of Directors (BoD)</t>
  </si>
  <si>
    <t>Key Managerial Personnel</t>
  </si>
  <si>
    <t>Employees other than BoD</t>
  </si>
  <si>
    <t>and KMP</t>
  </si>
  <si>
    <t>Workers</t>
  </si>
  <si>
    <t>-</t>
  </si>
  <si>
    <t>Kalanithi Maran Executive Chairman</t>
  </si>
  <si>
    <t xml:space="preserve"> R. Mahesh Kumar Managing Director</t>
  </si>
  <si>
    <t xml:space="preserve"> Kavery Kalanithi Executive Director</t>
  </si>
  <si>
    <t xml:space="preserve"> K. Vijaykumar Executive Director</t>
  </si>
  <si>
    <t xml:space="preserve"> Kaviya Kalanithi Maran Executive Director</t>
  </si>
  <si>
    <t xml:space="preserve"> S. Selvam Non-Executive Director</t>
  </si>
  <si>
    <t xml:space="preserve"> M.K. Harinarayanan Independent Director</t>
  </si>
  <si>
    <t xml:space="preserve"> Nicholas Martin Paul Independent Director</t>
  </si>
  <si>
    <t xml:space="preserve"> R. Ravivenkatesh Independent Director</t>
  </si>
  <si>
    <t xml:space="preserve"> Desmond Hemanth Theodore Independent Director</t>
  </si>
  <si>
    <t>Sridhar Venkatesh Independent Director</t>
  </si>
  <si>
    <t>Mathipoorana Ramakrishnan Independent Director</t>
  </si>
  <si>
    <t xml:space="preserve"> V.C. Unnikrishnan Chief Financial Officer</t>
  </si>
  <si>
    <t>R. Ravi Company Secretary &amp; Compliance Officer</t>
  </si>
  <si>
    <t xml:space="preserve">The financial model provided is intended for educational purposes only and is based on certain assumptions and </t>
  </si>
  <si>
    <t>hypothetical scenarios. It is not intended to serve as financial advice or a guarantee of future outcomes</t>
  </si>
  <si>
    <t>Clo. price</t>
  </si>
  <si>
    <t>W Return</t>
  </si>
  <si>
    <t xml:space="preserve">The financial model provided is intended for educational purposes only and is based on certain </t>
  </si>
  <si>
    <t xml:space="preserve">assumptions and hypothetical scenarios. It is not intended to serve as financial advice or a </t>
  </si>
  <si>
    <t>guarantee of future outcomes</t>
  </si>
  <si>
    <t>unnivc@sunnetwork.in</t>
  </si>
  <si>
    <t>Language</t>
  </si>
  <si>
    <t>Channel</t>
  </si>
  <si>
    <t>Launched</t>
  </si>
  <si>
    <t>Category</t>
  </si>
  <si>
    <t>Tamil</t>
  </si>
  <si>
    <t>Sun TV</t>
  </si>
  <si>
    <t>General Entertainment</t>
  </si>
  <si>
    <t>Yes</t>
  </si>
  <si>
    <t>KTV</t>
  </si>
  <si>
    <t>Movies</t>
  </si>
  <si>
    <t>Sun Music</t>
  </si>
  <si>
    <t>Music</t>
  </si>
  <si>
    <t>Chutti TV</t>
  </si>
  <si>
    <t>Kids</t>
  </si>
  <si>
    <t>Adithya TV</t>
  </si>
  <si>
    <t>Comedy</t>
  </si>
  <si>
    <t>Sun News</t>
  </si>
  <si>
    <t>News</t>
  </si>
  <si>
    <t>Sun Life</t>
  </si>
  <si>
    <t>Classic</t>
  </si>
  <si>
    <t>Telugu</t>
  </si>
  <si>
    <t>Gemini TV</t>
  </si>
  <si>
    <t>Gemini Movies</t>
  </si>
  <si>
    <t>Gemini Music</t>
  </si>
  <si>
    <t>Kushi TV</t>
  </si>
  <si>
    <t>Gemini Comedy</t>
  </si>
  <si>
    <t>Gemini Life</t>
  </si>
  <si>
    <t>Kannada</t>
  </si>
  <si>
    <t>Udaya TV</t>
  </si>
  <si>
    <t>Udaya Movies</t>
  </si>
  <si>
    <t>Udaya Music</t>
  </si>
  <si>
    <t>Chintu TV</t>
  </si>
  <si>
    <t>Udaya Comedy</t>
  </si>
  <si>
    <t>Malayalam</t>
  </si>
  <si>
    <t>Surya TV</t>
  </si>
  <si>
    <t>Surya Movies</t>
  </si>
  <si>
    <t>Surya Music</t>
  </si>
  <si>
    <t>Kochu TV</t>
  </si>
  <si>
    <t>Surya Comedy</t>
  </si>
  <si>
    <t>Bengali</t>
  </si>
  <si>
    <t>Sun Bangla</t>
  </si>
  <si>
    <t>Marathi</t>
  </si>
  <si>
    <t>Sun Marathi</t>
  </si>
  <si>
    <t>Hindi</t>
  </si>
  <si>
    <t>Sun Neo</t>
  </si>
  <si>
    <t>Owned channels</t>
  </si>
  <si>
    <t>On air channels</t>
  </si>
  <si>
    <t xml:space="preserve"> List of channels owned by Sun TV Network</t>
  </si>
  <si>
    <t>Sunrisers Hyderabad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</si>
</sst>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 #,##0.00_ ;_ * \-#,##0.00_ ;_ * &quot;-&quot;??_ ;_ @_ "/>
    <numFmt numFmtId="164" formatCode="_(* #,##0.00_);_(* \(#,##0.00\);_(* &quot;-&quot;??_);_(@_)"/>
    <numFmt numFmtId="165" formatCode="[$-409]mmm\-yy;@"/>
    <numFmt numFmtId="166" formatCode="&quot;₹&quot;\ #,##0.0;\(&quot;₹&quot;\ #,##0.0\);\-"/>
    <numFmt numFmtId="167" formatCode="0.00&quot;x&quot;"/>
    <numFmt numFmtId="168" formatCode="#,##0.0"/>
    <numFmt numFmtId="169" formatCode="yyyy"/>
    <numFmt numFmtId="170" formatCode="yyyy&quot;A&quot;"/>
    <numFmt numFmtId="171" formatCode="yyyy&quot;E&quot;"/>
    <numFmt numFmtId="172" formatCode="#,##0.00;\(#,##0.00\);\-"/>
    <numFmt numFmtId="173" formatCode="mmm/yy&quot;E&quot;"/>
    <numFmt numFmtId="174" formatCode="mmm/yy&quot;A&quot;"/>
    <numFmt numFmtId="175" formatCode="0.000"/>
    <numFmt numFmtId="176" formatCode="&quot;₹&quot;\ #,##0.00"/>
    <numFmt numFmtId="177" formatCode="0.00\x"/>
    <numFmt numFmtId="178" formatCode="_ * #,##0.0_ ;_ * \-#,##0.0_ ;_ * &quot;-&quot;??_ ;_ @_ "/>
    <numFmt numFmtId="179" formatCode="_ * #,##0_ ;_ * \-#,##0_ ;_ * &quot;-&quot;??_ ;_ @_ "/>
    <numFmt numFmtId="180" formatCode="#,##0;\(#,##0\);\-"/>
    <numFmt numFmtId="181" formatCode="_ [$₹-4009]\ * #,##0.00_ ;_ [$₹-4009]\ * \-#,##0.00_ ;_ [$₹-4009]\ * &quot;-&quot;??_ ;_ @_ "/>
    <numFmt numFmtId="182" formatCode="#,##0.0;\(#,##0.0\);\-"/>
    <numFmt numFmtId="183" formatCode="0.0"/>
    <numFmt numFmtId="184" formatCode="0.0%"/>
    <numFmt numFmtId="185" formatCode="_ [$₹-4009]\ * #,##0_ ;_ [$₹-4009]\ * \-#,##0_ ;_ [$₹-4009]\ * &quot;-&quot;_ ;_ @_ "/>
    <numFmt numFmtId="186" formatCode="0.0000"/>
  </numFmts>
  <fonts count="71" x14ac:knownFonts="1">
    <font>
      <sz val="11"/>
      <color theme="1"/>
      <name val="Calibri"/>
      <family val="2"/>
      <scheme val="minor"/>
    </font>
    <font>
      <sz val="12"/>
      <color theme="1"/>
      <name val="Calibri"/>
      <family val="2"/>
    </font>
    <font>
      <sz val="12"/>
      <color theme="1"/>
      <name val="Calibri"/>
      <family val="2"/>
    </font>
    <font>
      <b/>
      <sz val="11"/>
      <color theme="1"/>
      <name val="Calibri"/>
      <family val="2"/>
      <scheme val="minor"/>
    </font>
    <font>
      <b/>
      <sz val="11"/>
      <color theme="0"/>
      <name val="Calibri"/>
      <family val="2"/>
      <scheme val="minor"/>
    </font>
    <font>
      <sz val="11"/>
      <color theme="1"/>
      <name val="Calibri"/>
      <family val="2"/>
      <scheme val="minor"/>
    </font>
    <font>
      <u/>
      <sz val="11"/>
      <color theme="10"/>
      <name val="Calibri"/>
      <family val="2"/>
    </font>
    <font>
      <sz val="11"/>
      <color theme="0"/>
      <name val="Calibri"/>
      <family val="2"/>
      <scheme val="minor"/>
    </font>
    <font>
      <b/>
      <u/>
      <sz val="11"/>
      <color theme="10"/>
      <name val="Calibri"/>
      <family val="2"/>
    </font>
    <font>
      <b/>
      <sz val="16"/>
      <color theme="1"/>
      <name val="Calibri"/>
      <family val="2"/>
      <scheme val="minor"/>
    </font>
    <font>
      <sz val="11"/>
      <name val="Calibri"/>
      <family val="2"/>
      <scheme val="minor"/>
    </font>
    <font>
      <sz val="11"/>
      <color theme="0" tint="-0.34998626667073579"/>
      <name val="Calibri"/>
      <family val="2"/>
      <scheme val="minor"/>
    </font>
    <font>
      <i/>
      <sz val="11"/>
      <color theme="0" tint="-0.34998626667073579"/>
      <name val="Calibri"/>
      <family val="2"/>
      <scheme val="minor"/>
    </font>
    <font>
      <sz val="12"/>
      <color theme="0"/>
      <name val="Calibri"/>
      <family val="2"/>
    </font>
    <font>
      <sz val="28"/>
      <color theme="1"/>
      <name val="Algerian"/>
      <family val="5"/>
    </font>
    <font>
      <u/>
      <sz val="11"/>
      <color theme="1"/>
      <name val="Calibri"/>
      <family val="2"/>
    </font>
    <font>
      <sz val="12"/>
      <color theme="1"/>
      <name val="Calibri"/>
      <family val="2"/>
      <scheme val="minor"/>
    </font>
    <font>
      <b/>
      <vertAlign val="superscript"/>
      <sz val="11"/>
      <color theme="1"/>
      <name val="Calibri"/>
      <family val="2"/>
      <scheme val="minor"/>
    </font>
    <font>
      <sz val="8"/>
      <name val="Calibri"/>
      <family val="2"/>
      <scheme val="minor"/>
    </font>
    <font>
      <i/>
      <sz val="11"/>
      <color theme="1"/>
      <name val="Calibri"/>
      <family val="2"/>
      <scheme val="minor"/>
    </font>
    <font>
      <vertAlign val="superscript"/>
      <sz val="11"/>
      <color theme="1"/>
      <name val="Calibri"/>
      <family val="2"/>
      <scheme val="minor"/>
    </font>
    <font>
      <i/>
      <vertAlign val="superscript"/>
      <sz val="11"/>
      <color theme="1"/>
      <name val="Calibri"/>
      <family val="2"/>
      <scheme val="minor"/>
    </font>
    <font>
      <b/>
      <sz val="14"/>
      <color theme="0"/>
      <name val="Calibri"/>
      <family val="2"/>
      <scheme val="minor"/>
    </font>
    <font>
      <sz val="11"/>
      <color rgb="FF0000FF"/>
      <name val="Calibri"/>
      <family val="2"/>
      <scheme val="minor"/>
    </font>
    <font>
      <i/>
      <sz val="10"/>
      <color theme="1"/>
      <name val="Calibri"/>
      <family val="2"/>
    </font>
    <font>
      <sz val="9"/>
      <color theme="1"/>
      <name val="Calibri"/>
      <family val="2"/>
      <scheme val="minor"/>
    </font>
    <font>
      <b/>
      <sz val="12"/>
      <color theme="0"/>
      <name val="Calibri"/>
      <family val="2"/>
    </font>
    <font>
      <b/>
      <sz val="12"/>
      <color theme="1"/>
      <name val="Calibri"/>
      <family val="2"/>
    </font>
    <font>
      <b/>
      <sz val="14"/>
      <color theme="1"/>
      <name val="Calibri"/>
      <family val="2"/>
      <scheme val="minor"/>
    </font>
    <font>
      <sz val="14"/>
      <color theme="1"/>
      <name val="Calibri"/>
      <family val="2"/>
      <scheme val="minor"/>
    </font>
    <font>
      <sz val="16"/>
      <color theme="1"/>
      <name val="Calibri"/>
      <family val="2"/>
      <scheme val="minor"/>
    </font>
    <font>
      <sz val="11"/>
      <color rgb="FF004EA2"/>
      <name val="Calibri"/>
      <family val="2"/>
      <scheme val="minor"/>
    </font>
    <font>
      <sz val="48"/>
      <color theme="1"/>
      <name val="Algerian"/>
      <family val="5"/>
    </font>
    <font>
      <i/>
      <sz val="11"/>
      <color rgb="FF004EA2"/>
      <name val="Calibri"/>
      <family val="2"/>
      <scheme val="minor"/>
    </font>
    <font>
      <sz val="14"/>
      <color theme="1"/>
      <name val="Algerian"/>
      <family val="5"/>
    </font>
    <font>
      <b/>
      <sz val="12"/>
      <color theme="0"/>
      <name val="Calibri"/>
      <family val="2"/>
      <scheme val="minor"/>
    </font>
    <font>
      <i/>
      <sz val="10"/>
      <color theme="1"/>
      <name val="Calibri"/>
      <family val="2"/>
      <scheme val="minor"/>
    </font>
    <font>
      <sz val="11"/>
      <color rgb="FF22222F"/>
      <name val="Calibri"/>
      <family val="2"/>
      <scheme val="minor"/>
    </font>
    <font>
      <i/>
      <sz val="11"/>
      <color rgb="FF0275D8"/>
      <name val="Calibri"/>
      <family val="2"/>
      <scheme val="minor"/>
    </font>
    <font>
      <b/>
      <sz val="9"/>
      <color theme="1"/>
      <name val="Calibri"/>
      <family val="2"/>
      <scheme val="minor"/>
    </font>
    <font>
      <b/>
      <i/>
      <sz val="11"/>
      <color theme="5"/>
      <name val="Calibri"/>
      <family val="2"/>
      <scheme val="minor"/>
    </font>
    <font>
      <b/>
      <i/>
      <sz val="11"/>
      <color theme="1"/>
      <name val="Calibri"/>
      <family val="2"/>
      <scheme val="minor"/>
    </font>
    <font>
      <b/>
      <sz val="9"/>
      <color theme="0"/>
      <name val="Calibri"/>
      <family val="2"/>
      <scheme val="minor"/>
    </font>
    <font>
      <sz val="28"/>
      <color theme="5"/>
      <name val="Algerian"/>
      <family val="5"/>
    </font>
    <font>
      <sz val="11"/>
      <color theme="0" tint="-0.14999847407452621"/>
      <name val="Calibri"/>
      <family val="2"/>
      <scheme val="minor"/>
    </font>
    <font>
      <sz val="28"/>
      <color rgb="FFB23E23"/>
      <name val="Algerian"/>
      <family val="5"/>
    </font>
    <font>
      <sz val="28"/>
      <color rgb="FF902E1A"/>
      <name val="Algerian"/>
      <family val="5"/>
    </font>
    <font>
      <sz val="28"/>
      <color rgb="FFB23E23"/>
      <name val="Calibri"/>
      <family val="2"/>
      <scheme val="minor"/>
    </font>
    <font>
      <sz val="28"/>
      <color rgb="FFCA4E24"/>
      <name val="Algerian"/>
      <family val="5"/>
    </font>
    <font>
      <b/>
      <sz val="22"/>
      <color theme="0"/>
      <name val="Bell MT"/>
      <family val="1"/>
    </font>
    <font>
      <b/>
      <sz val="36"/>
      <color theme="0"/>
      <name val="Bell MT"/>
      <family val="1"/>
    </font>
    <font>
      <sz val="36"/>
      <color theme="0"/>
      <name val="Bell MT"/>
      <family val="1"/>
    </font>
    <font>
      <sz val="36"/>
      <color rgb="FFCA4E24"/>
      <name val="Algerian"/>
      <family val="5"/>
    </font>
    <font>
      <sz val="48"/>
      <color rgb="FFCA4E24"/>
      <name val="Algerian"/>
      <family val="5"/>
    </font>
    <font>
      <b/>
      <sz val="14"/>
      <color rgb="FFCA4E24"/>
      <name val="Calibri"/>
      <family val="2"/>
      <scheme val="minor"/>
    </font>
    <font>
      <b/>
      <sz val="20"/>
      <color rgb="FFCA4E24"/>
      <name val="Times New Roman"/>
      <family val="1"/>
    </font>
    <font>
      <b/>
      <sz val="12"/>
      <color rgb="FFCA4E24"/>
      <name val="Calibri"/>
      <family val="2"/>
      <scheme val="minor"/>
    </font>
    <font>
      <sz val="32"/>
      <color rgb="FFCA4E24"/>
      <name val="Algerian"/>
      <family val="5"/>
    </font>
    <font>
      <b/>
      <sz val="24"/>
      <color theme="0"/>
      <name val="Bell MT"/>
      <family val="1"/>
    </font>
    <font>
      <sz val="36"/>
      <color rgb="FFB23E23"/>
      <name val="Algerian"/>
      <family val="5"/>
    </font>
    <font>
      <sz val="11"/>
      <color rgb="FF000000"/>
      <name val="Calibri"/>
      <family val="2"/>
      <scheme val="minor"/>
    </font>
    <font>
      <sz val="11"/>
      <color theme="1"/>
      <name val="Wingdings"/>
      <charset val="2"/>
    </font>
    <font>
      <sz val="24"/>
      <color rgb="FFCA4E24"/>
      <name val="Algerian"/>
      <family val="5"/>
    </font>
    <font>
      <b/>
      <sz val="18"/>
      <color theme="0"/>
      <name val="Bell MT"/>
      <family val="1"/>
    </font>
    <font>
      <b/>
      <sz val="28"/>
      <color theme="0"/>
      <name val="Bell MT"/>
      <family val="1"/>
    </font>
    <font>
      <sz val="10"/>
      <color theme="1"/>
      <name val="Calibri"/>
      <family val="2"/>
      <scheme val="minor"/>
    </font>
    <font>
      <sz val="8"/>
      <color rgb="FF000000"/>
      <name val="Arial"/>
      <family val="2"/>
    </font>
    <font>
      <b/>
      <sz val="8"/>
      <color rgb="FF202122"/>
      <name val="Arial"/>
      <family val="2"/>
    </font>
    <font>
      <sz val="8"/>
      <color rgb="FF3366CC"/>
      <name val="Arial"/>
      <family val="2"/>
    </font>
    <font>
      <b/>
      <sz val="18"/>
      <color theme="1"/>
      <name val="Bell MT"/>
      <family val="1"/>
    </font>
    <font>
      <b/>
      <sz val="32"/>
      <color rgb="FFF47310"/>
      <name val="Castellar"/>
      <family val="1"/>
    </font>
  </fonts>
  <fills count="25">
    <fill>
      <patternFill patternType="none"/>
    </fill>
    <fill>
      <patternFill patternType="gray125"/>
    </fill>
    <fill>
      <patternFill patternType="solid">
        <fgColor theme="9"/>
      </patternFill>
    </fill>
    <fill>
      <patternFill patternType="solid">
        <fgColor rgb="FF0275D8"/>
        <bgColor indexed="64"/>
      </patternFill>
    </fill>
    <fill>
      <patternFill patternType="solid">
        <fgColor theme="0"/>
        <bgColor indexed="64"/>
      </patternFill>
    </fill>
    <fill>
      <patternFill patternType="solid">
        <fgColor theme="7" tint="0.59999389629810485"/>
        <bgColor indexed="64"/>
      </patternFill>
    </fill>
    <fill>
      <patternFill patternType="solid">
        <fgColor rgb="FF002060"/>
        <bgColor indexed="64"/>
      </patternFill>
    </fill>
    <fill>
      <patternFill patternType="solid">
        <fgColor theme="0" tint="-0.14999847407452621"/>
        <bgColor indexed="64"/>
      </patternFill>
    </fill>
    <fill>
      <patternFill patternType="solid">
        <fgColor rgb="FF92D050"/>
        <bgColor indexed="64"/>
      </patternFill>
    </fill>
    <fill>
      <patternFill patternType="solid">
        <fgColor theme="0" tint="-4.9989318521683403E-2"/>
        <bgColor indexed="64"/>
      </patternFill>
    </fill>
    <fill>
      <patternFill patternType="solid">
        <fgColor rgb="FFFF0000"/>
        <bgColor indexed="64"/>
      </patternFill>
    </fill>
    <fill>
      <patternFill patternType="solid">
        <fgColor rgb="FFFFFF00"/>
        <bgColor indexed="64"/>
      </patternFill>
    </fill>
    <fill>
      <patternFill patternType="solid">
        <fgColor rgb="FFB23E23"/>
        <bgColor indexed="64"/>
      </patternFill>
    </fill>
    <fill>
      <patternFill patternType="solid">
        <fgColor rgb="FFCA4E24"/>
        <bgColor indexed="64"/>
      </patternFill>
    </fill>
    <fill>
      <patternFill patternType="solid">
        <fgColor rgb="FF902E1A"/>
        <bgColor indexed="64"/>
      </patternFill>
    </fill>
    <fill>
      <patternFill patternType="solid">
        <fgColor rgb="FFF0E80A"/>
        <bgColor indexed="64"/>
      </patternFill>
    </fill>
    <fill>
      <patternFill patternType="solid">
        <fgColor rgb="FFE89623"/>
        <bgColor indexed="64"/>
      </patternFill>
    </fill>
    <fill>
      <patternFill patternType="solid">
        <fgColor theme="5" tint="0.59999389629810485"/>
        <bgColor indexed="64"/>
      </patternFill>
    </fill>
    <fill>
      <patternFill patternType="solid">
        <fgColor rgb="FF95C31B"/>
        <bgColor indexed="64"/>
      </patternFill>
    </fill>
    <fill>
      <patternFill patternType="solid">
        <fgColor rgb="FFF47310"/>
        <bgColor indexed="64"/>
      </patternFill>
    </fill>
    <fill>
      <patternFill patternType="solid">
        <fgColor theme="0"/>
        <bgColor theme="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rgb="FFECA337"/>
        <bgColor indexed="64"/>
      </patternFill>
    </fill>
  </fills>
  <borders count="41">
    <border>
      <left/>
      <right/>
      <top/>
      <bottom/>
      <diagonal/>
    </border>
    <border>
      <left/>
      <right/>
      <top style="hair">
        <color rgb="FF002060"/>
      </top>
      <bottom style="hair">
        <color rgb="FF002060"/>
      </bottom>
      <diagonal/>
    </border>
    <border>
      <left/>
      <right/>
      <top style="hair">
        <color rgb="FF002060"/>
      </top>
      <bottom/>
      <diagonal/>
    </border>
    <border>
      <left/>
      <right/>
      <top/>
      <bottom style="hair">
        <color rgb="FF002060"/>
      </bottom>
      <diagonal/>
    </border>
    <border>
      <left/>
      <right/>
      <top/>
      <bottom style="thin">
        <color rgb="FF002060"/>
      </bottom>
      <diagonal/>
    </border>
    <border>
      <left/>
      <right/>
      <top style="thin">
        <color rgb="FF002060"/>
      </top>
      <bottom/>
      <diagonal/>
    </border>
    <border>
      <left/>
      <right/>
      <top/>
      <bottom style="double">
        <color rgb="FF002060"/>
      </bottom>
      <diagonal/>
    </border>
    <border>
      <left/>
      <right/>
      <top/>
      <bottom style="medium">
        <color indexed="64"/>
      </bottom>
      <diagonal/>
    </border>
    <border>
      <left/>
      <right/>
      <top style="medium">
        <color indexed="64"/>
      </top>
      <bottom style="thin">
        <color indexed="64"/>
      </bottom>
      <diagonal/>
    </border>
    <border>
      <left/>
      <right/>
      <top style="hair">
        <color auto="1"/>
      </top>
      <bottom/>
      <diagonal/>
    </border>
    <border>
      <left/>
      <right/>
      <top style="thin">
        <color rgb="FF002060"/>
      </top>
      <bottom style="double">
        <color rgb="FF002060"/>
      </bottom>
      <diagonal/>
    </border>
    <border>
      <left/>
      <right/>
      <top style="thin">
        <color rgb="FF002060"/>
      </top>
      <bottom style="thin">
        <color rgb="FF002060"/>
      </bottom>
      <diagonal/>
    </border>
    <border>
      <left/>
      <right/>
      <top style="thin">
        <color rgb="FF002060"/>
      </top>
      <bottom style="medium">
        <color rgb="FF002060"/>
      </bottom>
      <diagonal/>
    </border>
    <border>
      <left/>
      <right/>
      <top/>
      <bottom style="thin">
        <color theme="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rgb="FF902E1A"/>
      </bottom>
      <diagonal/>
    </border>
    <border>
      <left/>
      <right/>
      <top style="thin">
        <color rgb="FF902E1A"/>
      </top>
      <bottom style="thin">
        <color rgb="FF902E1A"/>
      </bottom>
      <diagonal/>
    </border>
    <border>
      <left/>
      <right/>
      <top style="thin">
        <color rgb="FF902E1A"/>
      </top>
      <bottom/>
      <diagonal/>
    </border>
    <border>
      <left/>
      <right/>
      <top/>
      <bottom style="thin">
        <color rgb="FF902E1A"/>
      </bottom>
      <diagonal/>
    </border>
    <border>
      <left/>
      <right/>
      <top style="thin">
        <color rgb="FF902E1A"/>
      </top>
      <bottom style="double">
        <color rgb="FF902E1A"/>
      </bottom>
      <diagonal/>
    </border>
    <border>
      <left/>
      <right/>
      <top style="thin">
        <color rgb="FFB23E23"/>
      </top>
      <bottom style="thick">
        <color rgb="FFB23E23"/>
      </bottom>
      <diagonal/>
    </border>
    <border>
      <left/>
      <right/>
      <top style="thin">
        <color rgb="FF902E1A"/>
      </top>
      <bottom style="thick">
        <color rgb="FF902E1A"/>
      </bottom>
      <diagonal/>
    </border>
    <border>
      <left/>
      <right/>
      <top style="medium">
        <color rgb="FF902E1A"/>
      </top>
      <bottom/>
      <diagonal/>
    </border>
    <border>
      <left/>
      <right/>
      <top style="medium">
        <color rgb="FFB23E23"/>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right/>
      <top/>
      <bottom style="thick">
        <color rgb="FFB23E23"/>
      </bottom>
      <diagonal/>
    </border>
    <border>
      <left/>
      <right/>
      <top style="thin">
        <color rgb="FFB23E23"/>
      </top>
      <bottom/>
      <diagonal/>
    </border>
    <border>
      <left/>
      <right/>
      <top/>
      <bottom style="thin">
        <color rgb="FFB23E23"/>
      </bottom>
      <diagonal/>
    </border>
    <border>
      <left/>
      <right/>
      <top/>
      <bottom style="medium">
        <color rgb="FFB23E23"/>
      </bottom>
      <diagonal/>
    </border>
    <border>
      <left/>
      <right/>
      <top style="hair">
        <color rgb="FFB23E23"/>
      </top>
      <bottom style="hair">
        <color rgb="FFB23E23"/>
      </bottom>
      <diagonal/>
    </border>
    <border>
      <left/>
      <right/>
      <top style="hair">
        <color rgb="FFB23E23"/>
      </top>
      <bottom style="double">
        <color rgb="FFB23E23"/>
      </bottom>
      <diagonal/>
    </border>
    <border>
      <left/>
      <right/>
      <top style="thin">
        <color rgb="FFB23E23"/>
      </top>
      <bottom style="medium">
        <color rgb="FFB23E23"/>
      </bottom>
      <diagonal/>
    </border>
    <border>
      <left/>
      <right/>
      <top style="thin">
        <color rgb="FFB23E23"/>
      </top>
      <bottom style="thin">
        <color rgb="FFB23E23"/>
      </bottom>
      <diagonal/>
    </border>
    <border>
      <left/>
      <right/>
      <top style="thick">
        <color rgb="FF902E1A"/>
      </top>
      <bottom/>
      <diagonal/>
    </border>
    <border>
      <left/>
      <right/>
      <top style="thin">
        <color indexed="64"/>
      </top>
      <bottom style="thin">
        <color indexed="64"/>
      </bottom>
      <diagonal/>
    </border>
  </borders>
  <cellStyleXfs count="6">
    <xf numFmtId="0" fontId="0" fillId="0" borderId="0"/>
    <xf numFmtId="43" fontId="5" fillId="0" borderId="0" applyFont="0" applyFill="0" applyBorder="0" applyAlignment="0" applyProtection="0"/>
    <xf numFmtId="0" fontId="6" fillId="0" borderId="0" applyNumberFormat="0" applyFill="0" applyBorder="0" applyAlignment="0" applyProtection="0">
      <alignment vertical="top"/>
      <protection locked="0"/>
    </xf>
    <xf numFmtId="0" fontId="7" fillId="2" borderId="0" applyNumberFormat="0" applyBorder="0" applyAlignment="0" applyProtection="0"/>
    <xf numFmtId="9" fontId="5" fillId="0" borderId="0" applyFont="0" applyFill="0" applyBorder="0" applyAlignment="0" applyProtection="0"/>
    <xf numFmtId="0" fontId="2" fillId="0" borderId="0"/>
  </cellStyleXfs>
  <cellXfs count="578">
    <xf numFmtId="0" fontId="0" fillId="0" borderId="0" xfId="0"/>
    <xf numFmtId="43" fontId="3" fillId="0" borderId="0" xfId="1" applyFont="1" applyBorder="1"/>
    <xf numFmtId="0" fontId="3" fillId="0" borderId="0" xfId="0" applyFont="1" applyFill="1" applyBorder="1"/>
    <xf numFmtId="0" fontId="3" fillId="0" borderId="0" xfId="0" applyFont="1" applyFill="1" applyBorder="1" applyAlignment="1"/>
    <xf numFmtId="43" fontId="0" fillId="0" borderId="0" xfId="1" applyFont="1" applyBorder="1"/>
    <xf numFmtId="0" fontId="0" fillId="0" borderId="0" xfId="0" applyFont="1" applyBorder="1"/>
    <xf numFmtId="0" fontId="3" fillId="0" borderId="0" xfId="0" applyFont="1" applyBorder="1"/>
    <xf numFmtId="43" fontId="5" fillId="0" borderId="0" xfId="1" applyFont="1" applyBorder="1"/>
    <xf numFmtId="0" fontId="0" fillId="0" borderId="0" xfId="0" applyBorder="1"/>
    <xf numFmtId="0" fontId="4" fillId="3" borderId="0" xfId="0" applyFont="1" applyFill="1" applyBorder="1"/>
    <xf numFmtId="165" fontId="4" fillId="3" borderId="0" xfId="0" applyNumberFormat="1" applyFont="1" applyFill="1" applyBorder="1" applyAlignment="1">
      <alignment horizontal="center"/>
    </xf>
    <xf numFmtId="165" fontId="4" fillId="3" borderId="0" xfId="1" applyNumberFormat="1" applyFont="1" applyFill="1" applyBorder="1"/>
    <xf numFmtId="165" fontId="10" fillId="0" borderId="0" xfId="1" applyNumberFormat="1" applyFont="1" applyFill="1" applyBorder="1"/>
    <xf numFmtId="0" fontId="9" fillId="0" borderId="0" xfId="0" applyFont="1" applyBorder="1"/>
    <xf numFmtId="0" fontId="0" fillId="0" borderId="0" xfId="0" applyBorder="1" applyAlignment="1">
      <alignment horizontal="left"/>
    </xf>
    <xf numFmtId="0" fontId="8" fillId="0" borderId="0" xfId="2" applyFont="1" applyBorder="1" applyAlignment="1" applyProtection="1">
      <alignment horizontal="left"/>
    </xf>
    <xf numFmtId="0" fontId="8" fillId="0" borderId="0" xfId="2" applyFont="1" applyBorder="1" applyAlignment="1" applyProtection="1"/>
    <xf numFmtId="0" fontId="0" fillId="0" borderId="0" xfId="0" applyFont="1" applyFill="1" applyBorder="1"/>
    <xf numFmtId="164" fontId="0" fillId="0" borderId="0" xfId="1" applyNumberFormat="1" applyFont="1" applyBorder="1"/>
    <xf numFmtId="0" fontId="0" fillId="4" borderId="0" xfId="0" applyFill="1"/>
    <xf numFmtId="0" fontId="7" fillId="4" borderId="0" xfId="0" applyFont="1" applyFill="1" applyAlignment="1"/>
    <xf numFmtId="0" fontId="3" fillId="5" borderId="0" xfId="0" applyFont="1" applyFill="1" applyAlignment="1"/>
    <xf numFmtId="0" fontId="0" fillId="0" borderId="0" xfId="0" applyAlignment="1"/>
    <xf numFmtId="0" fontId="12" fillId="0" borderId="0" xfId="0" applyFont="1" applyAlignment="1"/>
    <xf numFmtId="10" fontId="12" fillId="4" borderId="0" xfId="4" applyNumberFormat="1" applyFont="1" applyFill="1" applyAlignment="1"/>
    <xf numFmtId="0" fontId="3" fillId="0" borderId="0" xfId="0" applyFont="1" applyAlignment="1"/>
    <xf numFmtId="17" fontId="7" fillId="4" borderId="0" xfId="0" applyNumberFormat="1" applyFont="1" applyFill="1" applyAlignment="1"/>
    <xf numFmtId="0" fontId="0" fillId="5" borderId="0" xfId="0" applyFill="1" applyAlignment="1"/>
    <xf numFmtId="166" fontId="0" fillId="0" borderId="0" xfId="0" applyNumberFormat="1" applyAlignment="1"/>
    <xf numFmtId="10" fontId="11" fillId="4" borderId="0" xfId="4" applyNumberFormat="1" applyFont="1" applyFill="1" applyAlignment="1"/>
    <xf numFmtId="10" fontId="0" fillId="0" borderId="0" xfId="4" applyNumberFormat="1" applyFont="1" applyAlignment="1"/>
    <xf numFmtId="166" fontId="0" fillId="0" borderId="0" xfId="0" applyNumberFormat="1" applyFont="1" applyAlignment="1"/>
    <xf numFmtId="0" fontId="0" fillId="0" borderId="0" xfId="0" applyAlignment="1">
      <alignment horizontal="left"/>
    </xf>
    <xf numFmtId="0" fontId="0" fillId="0" borderId="0" xfId="0" applyAlignment="1">
      <alignment horizontal="right"/>
    </xf>
    <xf numFmtId="17" fontId="7" fillId="4" borderId="0" xfId="0" applyNumberFormat="1" applyFont="1" applyFill="1" applyAlignment="1">
      <alignment horizontal="right"/>
    </xf>
    <xf numFmtId="0" fontId="0" fillId="5" borderId="0" xfId="0" applyFill="1" applyAlignment="1">
      <alignment horizontal="right"/>
    </xf>
    <xf numFmtId="166" fontId="0" fillId="0" borderId="0" xfId="0" applyNumberFormat="1" applyAlignment="1">
      <alignment horizontal="right"/>
    </xf>
    <xf numFmtId="10" fontId="11" fillId="4" borderId="0" xfId="4" applyNumberFormat="1" applyFont="1" applyFill="1" applyAlignment="1">
      <alignment horizontal="right"/>
    </xf>
    <xf numFmtId="10" fontId="0" fillId="0" borderId="0" xfId="4" applyNumberFormat="1" applyFont="1" applyAlignment="1">
      <alignment horizontal="right"/>
    </xf>
    <xf numFmtId="0" fontId="3" fillId="0" borderId="0" xfId="0" applyFont="1" applyAlignment="1">
      <alignment horizontal="right"/>
    </xf>
    <xf numFmtId="0" fontId="3" fillId="0" borderId="0" xfId="0" applyFont="1"/>
    <xf numFmtId="166" fontId="3" fillId="0" borderId="0" xfId="0" applyNumberFormat="1" applyFont="1"/>
    <xf numFmtId="0" fontId="3" fillId="0" borderId="1" xfId="0" applyFont="1" applyBorder="1" applyAlignment="1"/>
    <xf numFmtId="166" fontId="3" fillId="0" borderId="1" xfId="0" applyNumberFormat="1" applyFont="1" applyBorder="1" applyAlignment="1"/>
    <xf numFmtId="166" fontId="3" fillId="0" borderId="1" xfId="0" applyNumberFormat="1" applyFont="1" applyBorder="1" applyAlignment="1">
      <alignment horizontal="right"/>
    </xf>
    <xf numFmtId="0" fontId="0" fillId="0" borderId="2" xfId="0" applyBorder="1" applyAlignment="1"/>
    <xf numFmtId="10" fontId="0" fillId="0" borderId="2" xfId="4" applyNumberFormat="1" applyFont="1" applyBorder="1" applyAlignment="1"/>
    <xf numFmtId="0" fontId="0" fillId="0" borderId="0" xfId="0" applyBorder="1" applyAlignment="1"/>
    <xf numFmtId="10" fontId="0" fillId="0" borderId="0" xfId="4" applyNumberFormat="1" applyFont="1" applyBorder="1" applyAlignment="1"/>
    <xf numFmtId="0" fontId="0" fillId="0" borderId="3" xfId="0" applyBorder="1" applyAlignment="1"/>
    <xf numFmtId="9" fontId="0" fillId="0" borderId="3" xfId="4" applyFont="1" applyBorder="1" applyAlignment="1"/>
    <xf numFmtId="10" fontId="0" fillId="0" borderId="3" xfId="4" applyNumberFormat="1" applyFont="1" applyBorder="1" applyAlignment="1"/>
    <xf numFmtId="167" fontId="0" fillId="0" borderId="3" xfId="4" applyNumberFormat="1" applyFont="1" applyBorder="1" applyAlignment="1"/>
    <xf numFmtId="167" fontId="0" fillId="0" borderId="2" xfId="4" applyNumberFormat="1" applyFont="1" applyBorder="1" applyAlignment="1"/>
    <xf numFmtId="167" fontId="0" fillId="0" borderId="0" xfId="4" applyNumberFormat="1" applyFont="1" applyBorder="1" applyAlignment="1"/>
    <xf numFmtId="1" fontId="0" fillId="0" borderId="2" xfId="0" applyNumberFormat="1" applyBorder="1" applyAlignment="1"/>
    <xf numFmtId="1" fontId="0" fillId="0" borderId="0" xfId="0" applyNumberFormat="1" applyBorder="1" applyAlignment="1"/>
    <xf numFmtId="1" fontId="0" fillId="0" borderId="3" xfId="0" applyNumberFormat="1" applyBorder="1" applyAlignment="1"/>
    <xf numFmtId="10" fontId="0" fillId="0" borderId="2" xfId="4" applyNumberFormat="1" applyFont="1" applyBorder="1"/>
    <xf numFmtId="10" fontId="0" fillId="0" borderId="0" xfId="4" applyNumberFormat="1" applyFont="1" applyBorder="1"/>
    <xf numFmtId="10" fontId="0" fillId="0" borderId="3" xfId="4" applyNumberFormat="1" applyFont="1" applyBorder="1"/>
    <xf numFmtId="0" fontId="13" fillId="6" borderId="0" xfId="0" applyFont="1" applyFill="1" applyAlignment="1">
      <alignment horizontal="left"/>
    </xf>
    <xf numFmtId="168" fontId="13" fillId="6" borderId="0" xfId="0" applyNumberFormat="1" applyFont="1" applyFill="1" applyAlignment="1"/>
    <xf numFmtId="169" fontId="0" fillId="0" borderId="0" xfId="0" applyNumberFormat="1" applyAlignment="1"/>
    <xf numFmtId="170" fontId="0" fillId="0" borderId="0" xfId="0" applyNumberFormat="1" applyAlignment="1"/>
    <xf numFmtId="168" fontId="0" fillId="0" borderId="0" xfId="0" applyNumberFormat="1" applyAlignment="1"/>
    <xf numFmtId="0" fontId="0" fillId="7" borderId="0" xfId="0" applyFill="1" applyAlignment="1">
      <alignment horizontal="left"/>
    </xf>
    <xf numFmtId="171" fontId="0" fillId="7" borderId="0" xfId="0" applyNumberFormat="1" applyFill="1" applyAlignment="1"/>
    <xf numFmtId="0" fontId="0" fillId="7" borderId="0" xfId="0" applyFill="1" applyAlignment="1"/>
    <xf numFmtId="10" fontId="0" fillId="7" borderId="0" xfId="4" applyNumberFormat="1" applyFont="1" applyFill="1" applyAlignment="1"/>
    <xf numFmtId="168" fontId="0" fillId="7" borderId="0" xfId="0" applyNumberFormat="1" applyFill="1" applyAlignment="1"/>
    <xf numFmtId="17" fontId="3" fillId="0" borderId="4" xfId="0" applyNumberFormat="1" applyFont="1" applyBorder="1" applyAlignment="1"/>
    <xf numFmtId="0" fontId="3" fillId="0" borderId="4" xfId="0" applyFont="1" applyBorder="1" applyAlignment="1">
      <alignment horizontal="left"/>
    </xf>
    <xf numFmtId="10" fontId="0" fillId="0" borderId="0" xfId="4" applyNumberFormat="1" applyFont="1" applyAlignment="1">
      <alignment horizontal="left"/>
    </xf>
    <xf numFmtId="0" fontId="3" fillId="0" borderId="0" xfId="0" applyFont="1" applyAlignment="1">
      <alignment horizontal="left"/>
    </xf>
    <xf numFmtId="0" fontId="3" fillId="0" borderId="0" xfId="0" applyFont="1" applyBorder="1" applyAlignment="1">
      <alignment horizontal="left"/>
    </xf>
    <xf numFmtId="17" fontId="3" fillId="0" borderId="0" xfId="0" applyNumberFormat="1" applyFont="1" applyBorder="1" applyAlignment="1"/>
    <xf numFmtId="10" fontId="0" fillId="0" borderId="0" xfId="0" applyNumberFormat="1" applyAlignment="1"/>
    <xf numFmtId="10" fontId="3" fillId="0" borderId="0" xfId="4" applyNumberFormat="1" applyFont="1" applyAlignment="1"/>
    <xf numFmtId="172" fontId="0" fillId="0" borderId="0" xfId="4" applyNumberFormat="1" applyFont="1" applyAlignment="1"/>
    <xf numFmtId="0" fontId="3" fillId="4" borderId="4" xfId="0" applyFont="1" applyFill="1" applyBorder="1" applyAlignment="1">
      <alignment horizontal="left"/>
    </xf>
    <xf numFmtId="0" fontId="0" fillId="0" borderId="0" xfId="0" applyFill="1"/>
    <xf numFmtId="0" fontId="0" fillId="0" borderId="0" xfId="0" applyAlignment="1">
      <alignment horizontal="center"/>
    </xf>
    <xf numFmtId="0" fontId="0" fillId="0" borderId="0" xfId="0" applyAlignment="1">
      <alignment horizontal="right"/>
    </xf>
    <xf numFmtId="2" fontId="0" fillId="0" borderId="0" xfId="4" applyNumberFormat="1" applyFont="1" applyFill="1" applyBorder="1"/>
    <xf numFmtId="0" fontId="0" fillId="0" borderId="5" xfId="0" applyNumberFormat="1" applyBorder="1" applyAlignment="1"/>
    <xf numFmtId="0" fontId="0" fillId="0" borderId="0" xfId="0" applyNumberFormat="1" applyBorder="1" applyAlignment="1"/>
    <xf numFmtId="0" fontId="0" fillId="0" borderId="4" xfId="0" applyNumberFormat="1" applyBorder="1" applyAlignment="1"/>
    <xf numFmtId="2" fontId="0" fillId="0" borderId="5" xfId="0" applyNumberFormat="1" applyBorder="1" applyAlignment="1"/>
    <xf numFmtId="2" fontId="0" fillId="0" borderId="0" xfId="0" applyNumberFormat="1" applyBorder="1" applyAlignment="1"/>
    <xf numFmtId="2" fontId="0" fillId="0" borderId="4" xfId="0" applyNumberFormat="1" applyBorder="1" applyAlignment="1"/>
    <xf numFmtId="2" fontId="0" fillId="0" borderId="5" xfId="4" applyNumberFormat="1" applyFont="1" applyFill="1" applyBorder="1"/>
    <xf numFmtId="2" fontId="0" fillId="0" borderId="4" xfId="4" applyNumberFormat="1" applyFont="1" applyFill="1" applyBorder="1"/>
    <xf numFmtId="0" fontId="15" fillId="0" borderId="0" xfId="2" applyFont="1" applyAlignment="1" applyProtection="1"/>
    <xf numFmtId="0" fontId="0" fillId="0" borderId="0" xfId="0" applyAlignment="1">
      <alignment horizontal="left" indent="1"/>
    </xf>
    <xf numFmtId="0" fontId="15" fillId="0" borderId="0" xfId="2" applyFont="1" applyAlignment="1" applyProtection="1">
      <alignment horizontal="left" indent="4"/>
    </xf>
    <xf numFmtId="0" fontId="14" fillId="0" borderId="0" xfId="0" applyFont="1" applyAlignment="1"/>
    <xf numFmtId="0" fontId="0" fillId="0" borderId="0" xfId="0" applyAlignment="1">
      <alignment horizontal="left" indent="14"/>
    </xf>
    <xf numFmtId="0" fontId="0" fillId="0" borderId="0" xfId="0" applyAlignment="1">
      <alignment horizontal="left" indent="7"/>
    </xf>
    <xf numFmtId="0" fontId="15" fillId="0" borderId="0" xfId="2" applyFont="1" applyAlignment="1" applyProtection="1">
      <alignment horizontal="left" indent="6"/>
    </xf>
    <xf numFmtId="0" fontId="15" fillId="0" borderId="0" xfId="2" applyFont="1" applyAlignment="1" applyProtection="1">
      <alignment horizontal="left" indent="8"/>
    </xf>
    <xf numFmtId="0" fontId="16" fillId="0" borderId="0" xfId="0" applyFont="1" applyAlignment="1">
      <alignment horizontal="center" wrapText="1"/>
    </xf>
    <xf numFmtId="0" fontId="3" fillId="0" borderId="0" xfId="0" applyFont="1" applyBorder="1" applyAlignment="1"/>
    <xf numFmtId="166" fontId="3" fillId="0" borderId="0" xfId="0" applyNumberFormat="1" applyFont="1" applyBorder="1" applyAlignment="1"/>
    <xf numFmtId="166" fontId="3" fillId="0" borderId="6" xfId="0" applyNumberFormat="1" applyFont="1" applyBorder="1" applyAlignment="1"/>
    <xf numFmtId="0" fontId="3" fillId="0" borderId="6" xfId="0" applyFont="1" applyBorder="1" applyAlignment="1"/>
    <xf numFmtId="0" fontId="0" fillId="0" borderId="0" xfId="0" applyFont="1" applyAlignment="1"/>
    <xf numFmtId="0" fontId="16" fillId="0" borderId="0" xfId="0" applyFont="1" applyAlignment="1">
      <alignment wrapText="1"/>
    </xf>
    <xf numFmtId="0" fontId="0" fillId="0" borderId="0" xfId="0" applyAlignment="1">
      <alignment horizontal="right"/>
    </xf>
    <xf numFmtId="14" fontId="0" fillId="0" borderId="0" xfId="0" applyNumberFormat="1"/>
    <xf numFmtId="2" fontId="0" fillId="0" borderId="0" xfId="0" applyNumberFormat="1"/>
    <xf numFmtId="14" fontId="0" fillId="0" borderId="0" xfId="0" applyNumberFormat="1" applyAlignment="1">
      <alignment horizontal="left"/>
    </xf>
    <xf numFmtId="2" fontId="0" fillId="0" borderId="0" xfId="0" applyNumberFormat="1" applyAlignment="1">
      <alignment horizontal="right"/>
    </xf>
    <xf numFmtId="0" fontId="4" fillId="0" borderId="0" xfId="0" applyFont="1" applyFill="1" applyAlignment="1">
      <alignment horizontal="center"/>
    </xf>
    <xf numFmtId="10" fontId="0" fillId="0" borderId="0" xfId="4" applyNumberFormat="1" applyFont="1"/>
    <xf numFmtId="0" fontId="4" fillId="0" borderId="0" xfId="0" applyFont="1" applyFill="1" applyAlignment="1"/>
    <xf numFmtId="0" fontId="0" fillId="0" borderId="0" xfId="0" applyFill="1" applyBorder="1" applyAlignment="1"/>
    <xf numFmtId="0" fontId="0" fillId="0" borderId="7" xfId="0" applyFill="1" applyBorder="1" applyAlignment="1"/>
    <xf numFmtId="0" fontId="19" fillId="0" borderId="8" xfId="0" applyFont="1" applyFill="1" applyBorder="1" applyAlignment="1">
      <alignment horizontal="center"/>
    </xf>
    <xf numFmtId="0" fontId="19" fillId="0" borderId="8" xfId="0" applyFont="1" applyFill="1" applyBorder="1" applyAlignment="1">
      <alignment horizontal="centerContinuous"/>
    </xf>
    <xf numFmtId="9" fontId="0" fillId="0" borderId="0" xfId="0" applyNumberFormat="1"/>
    <xf numFmtId="0" fontId="3" fillId="7" borderId="0" xfId="0" applyFont="1" applyFill="1"/>
    <xf numFmtId="14" fontId="0" fillId="8" borderId="0" xfId="0" applyNumberFormat="1" applyFill="1" applyAlignment="1">
      <alignment horizontal="left"/>
    </xf>
    <xf numFmtId="0" fontId="5" fillId="0" borderId="0" xfId="0" applyFont="1" applyAlignment="1"/>
    <xf numFmtId="0" fontId="0" fillId="0" borderId="0" xfId="0" applyAlignment="1">
      <alignment wrapText="1"/>
    </xf>
    <xf numFmtId="10" fontId="0" fillId="0" borderId="0" xfId="0" applyNumberFormat="1"/>
    <xf numFmtId="10" fontId="23" fillId="0" borderId="0" xfId="0" applyNumberFormat="1" applyFont="1" applyAlignment="1">
      <alignment horizontal="right"/>
    </xf>
    <xf numFmtId="0" fontId="0" fillId="0" borderId="0" xfId="0" applyAlignment="1">
      <alignment horizontal="left"/>
    </xf>
    <xf numFmtId="0" fontId="0" fillId="0" borderId="2" xfId="0" applyBorder="1"/>
    <xf numFmtId="0" fontId="0" fillId="0" borderId="9" xfId="0" applyBorder="1"/>
    <xf numFmtId="2" fontId="0" fillId="0" borderId="9" xfId="0" applyNumberFormat="1" applyBorder="1"/>
    <xf numFmtId="9" fontId="0" fillId="0" borderId="9" xfId="4" applyFont="1" applyBorder="1"/>
    <xf numFmtId="2" fontId="0" fillId="0" borderId="0" xfId="0" applyNumberFormat="1" applyBorder="1"/>
    <xf numFmtId="9" fontId="0" fillId="0" borderId="0" xfId="4" applyFont="1" applyBorder="1"/>
    <xf numFmtId="0" fontId="0" fillId="9" borderId="0" xfId="0" applyFill="1"/>
    <xf numFmtId="10" fontId="0" fillId="9" borderId="0" xfId="4" applyNumberFormat="1" applyFont="1" applyFill="1"/>
    <xf numFmtId="0" fontId="0" fillId="4" borderId="2" xfId="0" applyFill="1" applyBorder="1"/>
    <xf numFmtId="0" fontId="0" fillId="0" borderId="0" xfId="0" applyNumberFormat="1" applyFill="1" applyBorder="1"/>
    <xf numFmtId="0" fontId="24" fillId="0" borderId="0" xfId="0" applyFont="1"/>
    <xf numFmtId="0" fontId="24" fillId="0" borderId="0" xfId="0" applyFont="1" applyAlignment="1">
      <alignment vertical="top"/>
    </xf>
    <xf numFmtId="0" fontId="3" fillId="9" borderId="0" xfId="0" applyFont="1" applyFill="1"/>
    <xf numFmtId="10" fontId="0" fillId="0" borderId="0" xfId="0" applyNumberFormat="1" applyFill="1" applyBorder="1"/>
    <xf numFmtId="0" fontId="0" fillId="0" borderId="0" xfId="0" applyAlignment="1">
      <alignment horizontal="right"/>
    </xf>
    <xf numFmtId="0" fontId="0" fillId="0" borderId="0" xfId="0" applyAlignment="1">
      <alignment horizontal="center"/>
    </xf>
    <xf numFmtId="0" fontId="0" fillId="0" borderId="0" xfId="0" applyAlignment="1">
      <alignment horizontal="left"/>
    </xf>
    <xf numFmtId="17" fontId="4" fillId="6" borderId="0" xfId="0" applyNumberFormat="1" applyFont="1" applyFill="1" applyAlignment="1">
      <alignment horizontal="right"/>
    </xf>
    <xf numFmtId="0" fontId="4" fillId="6" borderId="0" xfId="0" applyFont="1" applyFill="1" applyAlignment="1">
      <alignment horizontal="left"/>
    </xf>
    <xf numFmtId="3" fontId="3" fillId="0" borderId="0" xfId="0" applyNumberFormat="1" applyFont="1" applyAlignment="1">
      <alignment horizontal="right"/>
    </xf>
    <xf numFmtId="0" fontId="3" fillId="0" borderId="10" xfId="0" applyFont="1" applyBorder="1" applyAlignment="1">
      <alignment horizontal="left"/>
    </xf>
    <xf numFmtId="172" fontId="0" fillId="0" borderId="0" xfId="0" applyNumberFormat="1" applyAlignment="1">
      <alignment horizontal="right"/>
    </xf>
    <xf numFmtId="0" fontId="3" fillId="0" borderId="11" xfId="0" applyFont="1" applyBorder="1" applyAlignment="1">
      <alignment horizontal="left"/>
    </xf>
    <xf numFmtId="0" fontId="0" fillId="6" borderId="0" xfId="0" applyFill="1" applyAlignment="1">
      <alignment horizontal="right"/>
    </xf>
    <xf numFmtId="172" fontId="0" fillId="0" borderId="0" xfId="0" applyNumberFormat="1" applyFont="1" applyBorder="1" applyAlignment="1">
      <alignment horizontal="right"/>
    </xf>
    <xf numFmtId="0" fontId="4" fillId="6" borderId="0" xfId="0" applyFont="1" applyFill="1" applyAlignment="1">
      <alignment horizontal="left"/>
    </xf>
    <xf numFmtId="0" fontId="14" fillId="0" borderId="0" xfId="0" applyFont="1" applyAlignment="1">
      <alignment horizontal="center"/>
    </xf>
    <xf numFmtId="0" fontId="0" fillId="6" borderId="0" xfId="0" applyFill="1"/>
    <xf numFmtId="17" fontId="7" fillId="0" borderId="0" xfId="0" applyNumberFormat="1" applyFont="1" applyFill="1"/>
    <xf numFmtId="4" fontId="0" fillId="0" borderId="0" xfId="0" applyNumberFormat="1"/>
    <xf numFmtId="0" fontId="3" fillId="0" borderId="12" xfId="0" applyFont="1" applyBorder="1"/>
    <xf numFmtId="4" fontId="3" fillId="0" borderId="12" xfId="0" applyNumberFormat="1" applyFont="1" applyBorder="1"/>
    <xf numFmtId="172" fontId="0" fillId="0" borderId="0" xfId="0" applyNumberFormat="1" applyFont="1" applyAlignment="1">
      <alignment horizontal="right"/>
    </xf>
    <xf numFmtId="10" fontId="3" fillId="0" borderId="12" xfId="4" applyNumberFormat="1" applyFont="1" applyBorder="1"/>
    <xf numFmtId="0" fontId="4" fillId="6" borderId="0" xfId="0" applyFont="1" applyFill="1"/>
    <xf numFmtId="0" fontId="0" fillId="9" borderId="0" xfId="0" applyFill="1" applyAlignment="1">
      <alignment horizontal="left"/>
    </xf>
    <xf numFmtId="10" fontId="0" fillId="9" borderId="0" xfId="0" applyNumberFormat="1" applyFill="1"/>
    <xf numFmtId="0" fontId="3" fillId="0" borderId="12" xfId="0" applyNumberFormat="1" applyFont="1" applyBorder="1"/>
    <xf numFmtId="0" fontId="0" fillId="0" borderId="0" xfId="0" applyAlignment="1">
      <alignment horizontal="right"/>
    </xf>
    <xf numFmtId="0" fontId="0" fillId="0" borderId="0" xfId="0" applyAlignment="1">
      <alignment horizontal="center"/>
    </xf>
    <xf numFmtId="0" fontId="3" fillId="0" borderId="0" xfId="0" applyFont="1" applyAlignment="1">
      <alignment horizontal="center"/>
    </xf>
    <xf numFmtId="0" fontId="0" fillId="0" borderId="0" xfId="0" applyAlignment="1">
      <alignment horizontal="left"/>
    </xf>
    <xf numFmtId="9" fontId="23" fillId="0" borderId="0" xfId="0" applyNumberFormat="1" applyFont="1"/>
    <xf numFmtId="175" fontId="0" fillId="0" borderId="0" xfId="0" applyNumberFormat="1"/>
    <xf numFmtId="0" fontId="0" fillId="0" borderId="1" xfId="0" applyBorder="1"/>
    <xf numFmtId="172" fontId="0" fillId="0" borderId="1" xfId="0" applyNumberFormat="1" applyBorder="1" applyAlignment="1">
      <alignment horizontal="right"/>
    </xf>
    <xf numFmtId="172" fontId="3" fillId="0" borderId="0" xfId="0" applyNumberFormat="1" applyFont="1" applyAlignment="1">
      <alignment horizontal="right"/>
    </xf>
    <xf numFmtId="0" fontId="0" fillId="0" borderId="0" xfId="0" applyFont="1"/>
    <xf numFmtId="4" fontId="3" fillId="0" borderId="0" xfId="0" applyNumberFormat="1" applyFont="1"/>
    <xf numFmtId="43" fontId="0" fillId="0" borderId="0" xfId="0" applyNumberFormat="1"/>
    <xf numFmtId="10" fontId="23" fillId="0" borderId="0" xfId="0" applyNumberFormat="1" applyFont="1"/>
    <xf numFmtId="0" fontId="23" fillId="0" borderId="0" xfId="0" applyFont="1"/>
    <xf numFmtId="10" fontId="23" fillId="9" borderId="0" xfId="0" applyNumberFormat="1" applyFont="1" applyFill="1"/>
    <xf numFmtId="0" fontId="25" fillId="0" borderId="0" xfId="0" applyFont="1"/>
    <xf numFmtId="0" fontId="0" fillId="0" borderId="0" xfId="0" applyAlignment="1">
      <alignment horizontal="right"/>
    </xf>
    <xf numFmtId="0" fontId="0" fillId="0" borderId="0" xfId="0" applyAlignment="1">
      <alignment horizontal="center"/>
    </xf>
    <xf numFmtId="0" fontId="26" fillId="0" borderId="0" xfId="0" applyFont="1" applyFill="1" applyAlignment="1">
      <alignment horizontal="left"/>
    </xf>
    <xf numFmtId="0" fontId="26" fillId="0" borderId="0" xfId="0" applyFont="1" applyFill="1" applyAlignment="1">
      <alignment horizontal="right"/>
    </xf>
    <xf numFmtId="0" fontId="26" fillId="0" borderId="0" xfId="0" applyFont="1" applyFill="1" applyAlignment="1">
      <alignment horizontal="right" wrapText="1"/>
    </xf>
    <xf numFmtId="172" fontId="0" fillId="0" borderId="0" xfId="0" applyNumberFormat="1" applyFill="1" applyBorder="1" applyAlignment="1">
      <alignment horizontal="right"/>
    </xf>
    <xf numFmtId="167" fontId="0" fillId="0" borderId="0" xfId="0" applyNumberFormat="1" applyFill="1" applyBorder="1" applyAlignment="1">
      <alignment horizontal="right"/>
    </xf>
    <xf numFmtId="0" fontId="28" fillId="0" borderId="0" xfId="0" applyFont="1"/>
    <xf numFmtId="0" fontId="29" fillId="0" borderId="0" xfId="0" applyFont="1"/>
    <xf numFmtId="172" fontId="0" fillId="0" borderId="0" xfId="0" applyNumberFormat="1"/>
    <xf numFmtId="0" fontId="4" fillId="10" borderId="0" xfId="0" applyFont="1" applyFill="1" applyAlignment="1">
      <alignment horizontal="right"/>
    </xf>
    <xf numFmtId="0" fontId="30" fillId="0" borderId="0" xfId="0" applyFont="1"/>
    <xf numFmtId="0" fontId="0" fillId="0" borderId="0" xfId="0" applyFont="1" applyAlignment="1">
      <alignment horizontal="right"/>
    </xf>
    <xf numFmtId="0" fontId="0" fillId="11" borderId="0" xfId="0" applyFill="1"/>
    <xf numFmtId="0" fontId="3" fillId="0" borderId="2" xfId="0" applyFont="1" applyBorder="1"/>
    <xf numFmtId="172" fontId="3" fillId="0" borderId="2" xfId="0" applyNumberFormat="1" applyFont="1" applyBorder="1" applyAlignment="1">
      <alignment horizontal="right"/>
    </xf>
    <xf numFmtId="0" fontId="7" fillId="0" borderId="0" xfId="0" applyFont="1" applyFill="1"/>
    <xf numFmtId="176" fontId="0" fillId="0" borderId="0" xfId="0" applyNumberFormat="1"/>
    <xf numFmtId="174" fontId="7" fillId="0" borderId="0" xfId="0" applyNumberFormat="1" applyFont="1" applyFill="1"/>
    <xf numFmtId="173" fontId="7" fillId="0" borderId="0" xfId="0" applyNumberFormat="1" applyFont="1" applyFill="1"/>
    <xf numFmtId="172" fontId="0" fillId="0" borderId="0" xfId="0" applyNumberFormat="1" applyFill="1"/>
    <xf numFmtId="4" fontId="0" fillId="0" borderId="0" xfId="0" applyNumberFormat="1" applyFill="1"/>
    <xf numFmtId="0" fontId="31" fillId="0" borderId="0" xfId="0" applyFont="1"/>
    <xf numFmtId="2" fontId="31" fillId="0" borderId="0" xfId="0" applyNumberFormat="1" applyFont="1" applyFill="1"/>
    <xf numFmtId="0" fontId="32" fillId="0" borderId="0" xfId="0" applyFont="1" applyAlignment="1">
      <alignment horizontal="left"/>
    </xf>
    <xf numFmtId="0" fontId="31" fillId="0" borderId="0" xfId="0" applyFont="1" applyFill="1"/>
    <xf numFmtId="17" fontId="3" fillId="0" borderId="0" xfId="0" applyNumberFormat="1" applyFont="1"/>
    <xf numFmtId="0" fontId="3" fillId="0" borderId="0" xfId="0" applyFont="1" applyFill="1"/>
    <xf numFmtId="10" fontId="3" fillId="0" borderId="0" xfId="4" applyNumberFormat="1" applyFont="1" applyFill="1"/>
    <xf numFmtId="0" fontId="0" fillId="0" borderId="0" xfId="0" applyAlignment="1">
      <alignment horizontal="center" wrapText="1"/>
    </xf>
    <xf numFmtId="0" fontId="0" fillId="0" borderId="0" xfId="0" applyAlignment="1">
      <alignment horizontal="right"/>
    </xf>
    <xf numFmtId="0" fontId="36" fillId="0" borderId="0" xfId="0" applyFont="1" applyAlignment="1">
      <alignment horizontal="left" vertical="center"/>
    </xf>
    <xf numFmtId="0" fontId="34" fillId="0" borderId="0" xfId="0" applyFont="1" applyAlignment="1"/>
    <xf numFmtId="2" fontId="0" fillId="9" borderId="0" xfId="0" applyNumberFormat="1" applyFill="1" applyAlignment="1">
      <alignment horizontal="right"/>
    </xf>
    <xf numFmtId="172" fontId="0" fillId="9" borderId="0" xfId="0" applyNumberFormat="1" applyFill="1" applyAlignment="1">
      <alignment horizontal="right"/>
    </xf>
    <xf numFmtId="0" fontId="0" fillId="9" borderId="0" xfId="0" applyFill="1" applyAlignment="1">
      <alignment horizontal="right"/>
    </xf>
    <xf numFmtId="4" fontId="0" fillId="0" borderId="0" xfId="0" applyNumberFormat="1" applyAlignment="1">
      <alignment horizontal="right"/>
    </xf>
    <xf numFmtId="167" fontId="0" fillId="0" borderId="0" xfId="0" applyNumberFormat="1"/>
    <xf numFmtId="3" fontId="0" fillId="0" borderId="0" xfId="0" applyNumberFormat="1"/>
    <xf numFmtId="17" fontId="0" fillId="0" borderId="0" xfId="0" applyNumberFormat="1"/>
    <xf numFmtId="0" fontId="0" fillId="0" borderId="0" xfId="0" applyAlignment="1">
      <alignment horizontal="right"/>
    </xf>
    <xf numFmtId="180" fontId="0" fillId="0" borderId="0" xfId="0" applyNumberFormat="1" applyFont="1" applyBorder="1" applyAlignment="1">
      <alignment horizontal="right"/>
    </xf>
    <xf numFmtId="10" fontId="36" fillId="4" borderId="0" xfId="4" applyNumberFormat="1" applyFont="1" applyFill="1" applyBorder="1" applyAlignment="1"/>
    <xf numFmtId="10" fontId="0" fillId="0" borderId="0" xfId="0" applyNumberFormat="1" applyBorder="1"/>
    <xf numFmtId="167" fontId="0" fillId="0" borderId="0" xfId="0" applyNumberFormat="1" applyBorder="1"/>
    <xf numFmtId="167" fontId="0" fillId="0" borderId="0" xfId="0" applyNumberFormat="1" applyAlignment="1">
      <alignment horizontal="right"/>
    </xf>
    <xf numFmtId="0" fontId="29" fillId="0" borderId="0" xfId="0" applyFont="1" applyAlignment="1">
      <alignment horizontal="left" indent="1"/>
    </xf>
    <xf numFmtId="0" fontId="0" fillId="0" borderId="0" xfId="0" applyAlignment="1">
      <alignment horizontal="center" wrapText="1"/>
    </xf>
    <xf numFmtId="0" fontId="32" fillId="0" borderId="0" xfId="0" applyFont="1" applyAlignment="1">
      <alignment horizontal="left"/>
    </xf>
    <xf numFmtId="2" fontId="0" fillId="0" borderId="0" xfId="0" applyNumberFormat="1" applyFill="1"/>
    <xf numFmtId="0" fontId="3" fillId="0" borderId="14" xfId="0" applyFont="1" applyFill="1" applyBorder="1"/>
    <xf numFmtId="2" fontId="40" fillId="0" borderId="0" xfId="0" applyNumberFormat="1" applyFont="1" applyFill="1" applyAlignment="1">
      <alignment horizontal="right"/>
    </xf>
    <xf numFmtId="0" fontId="10" fillId="0" borderId="0" xfId="0" applyFont="1" applyFill="1" applyAlignment="1">
      <alignment horizontal="right"/>
    </xf>
    <xf numFmtId="0" fontId="23" fillId="0" borderId="0" xfId="0" applyFont="1" applyFill="1"/>
    <xf numFmtId="10" fontId="23" fillId="0" borderId="0" xfId="4" applyNumberFormat="1" applyFont="1" applyFill="1" applyAlignment="1">
      <alignment horizontal="right"/>
    </xf>
    <xf numFmtId="0" fontId="3" fillId="0" borderId="0" xfId="0" applyFont="1" applyFill="1" applyAlignment="1"/>
    <xf numFmtId="0" fontId="0" fillId="0" borderId="0" xfId="0" applyFill="1" applyAlignment="1"/>
    <xf numFmtId="0" fontId="0" fillId="0" borderId="0" xfId="0" applyFont="1" applyFill="1" applyAlignment="1"/>
    <xf numFmtId="166" fontId="3" fillId="0" borderId="0" xfId="0" applyNumberFormat="1" applyFont="1" applyFill="1"/>
    <xf numFmtId="0" fontId="0" fillId="0" borderId="0" xfId="0" applyAlignment="1">
      <alignment horizontal="right"/>
    </xf>
    <xf numFmtId="0" fontId="0" fillId="0" borderId="0" xfId="0" applyAlignment="1">
      <alignment horizontal="left"/>
    </xf>
    <xf numFmtId="0" fontId="0" fillId="0" borderId="0" xfId="0" applyAlignment="1">
      <alignment horizontal="left"/>
    </xf>
    <xf numFmtId="166" fontId="0" fillId="0" borderId="0" xfId="0" applyNumberFormat="1" applyBorder="1" applyAlignment="1"/>
    <xf numFmtId="10" fontId="12" fillId="4" borderId="0" xfId="4" applyNumberFormat="1" applyFont="1" applyFill="1" applyBorder="1" applyAlignment="1"/>
    <xf numFmtId="10" fontId="11" fillId="4" borderId="0" xfId="4" applyNumberFormat="1" applyFont="1" applyFill="1" applyBorder="1" applyAlignment="1"/>
    <xf numFmtId="0" fontId="41" fillId="0" borderId="0" xfId="0" applyFont="1"/>
    <xf numFmtId="181" fontId="0" fillId="0" borderId="0" xfId="0" applyNumberFormat="1" applyAlignment="1">
      <alignment horizontal="right"/>
    </xf>
    <xf numFmtId="0" fontId="10" fillId="0" borderId="0" xfId="0" applyFont="1" applyFill="1"/>
    <xf numFmtId="2" fontId="0" fillId="0" borderId="0" xfId="0" applyNumberFormat="1" applyFill="1" applyAlignment="1">
      <alignment horizontal="right"/>
    </xf>
    <xf numFmtId="3" fontId="3" fillId="0" borderId="0" xfId="0" applyNumberFormat="1" applyFont="1"/>
    <xf numFmtId="182" fontId="0" fillId="0" borderId="0" xfId="0" applyNumberFormat="1" applyAlignment="1">
      <alignment horizontal="right"/>
    </xf>
    <xf numFmtId="182" fontId="3" fillId="0" borderId="10" xfId="0" applyNumberFormat="1" applyFont="1" applyBorder="1" applyAlignment="1">
      <alignment horizontal="right"/>
    </xf>
    <xf numFmtId="182" fontId="3" fillId="0" borderId="11" xfId="0" applyNumberFormat="1" applyFont="1" applyBorder="1"/>
    <xf numFmtId="182" fontId="3" fillId="0" borderId="0" xfId="0" applyNumberFormat="1" applyFont="1" applyAlignment="1">
      <alignment horizontal="right"/>
    </xf>
    <xf numFmtId="1" fontId="3" fillId="7" borderId="0" xfId="0" applyNumberFormat="1" applyFont="1" applyFill="1"/>
    <xf numFmtId="0" fontId="0" fillId="7" borderId="0" xfId="0" applyFill="1"/>
    <xf numFmtId="167" fontId="3" fillId="7" borderId="0" xfId="4" applyNumberFormat="1" applyFont="1" applyFill="1"/>
    <xf numFmtId="0" fontId="0" fillId="0" borderId="0" xfId="0" applyFill="1" applyBorder="1" applyAlignment="1">
      <alignment horizontal="left"/>
    </xf>
    <xf numFmtId="0" fontId="0" fillId="0" borderId="0" xfId="0" applyFill="1" applyBorder="1"/>
    <xf numFmtId="182" fontId="0" fillId="0" borderId="0" xfId="0" applyNumberFormat="1" applyBorder="1" applyAlignment="1">
      <alignment horizontal="right"/>
    </xf>
    <xf numFmtId="172" fontId="44" fillId="0" borderId="0" xfId="0" applyNumberFormat="1" applyFont="1" applyAlignment="1">
      <alignment horizontal="left"/>
    </xf>
    <xf numFmtId="183" fontId="0" fillId="0" borderId="0" xfId="0" applyNumberFormat="1" applyAlignment="1">
      <alignment horizontal="right"/>
    </xf>
    <xf numFmtId="184" fontId="3" fillId="0" borderId="0" xfId="0" applyNumberFormat="1" applyFont="1" applyAlignment="1">
      <alignment horizontal="left"/>
    </xf>
    <xf numFmtId="184" fontId="3" fillId="0" borderId="0" xfId="0" applyNumberFormat="1" applyFont="1" applyAlignment="1">
      <alignment horizontal="right"/>
    </xf>
    <xf numFmtId="43" fontId="44" fillId="0" borderId="0" xfId="0" applyNumberFormat="1" applyFont="1" applyAlignment="1">
      <alignment horizontal="left"/>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3" fillId="0" borderId="0" xfId="0" applyFont="1" applyAlignment="1">
      <alignment horizontal="center"/>
    </xf>
    <xf numFmtId="0" fontId="0" fillId="0" borderId="0" xfId="0" applyAlignment="1">
      <alignment horizontal="right"/>
    </xf>
    <xf numFmtId="0" fontId="0" fillId="0" borderId="0" xfId="0" applyAlignment="1">
      <alignment horizontal="center"/>
    </xf>
    <xf numFmtId="0" fontId="3" fillId="0" borderId="0" xfId="0" applyFont="1" applyAlignment="1">
      <alignment horizontal="center"/>
    </xf>
    <xf numFmtId="181" fontId="0" fillId="0" borderId="0" xfId="0" applyNumberFormat="1"/>
    <xf numFmtId="185" fontId="0" fillId="0" borderId="0" xfId="0" applyNumberFormat="1"/>
    <xf numFmtId="0" fontId="3" fillId="0" borderId="0" xfId="0" applyFont="1" applyAlignment="1">
      <alignment horizontal="center"/>
    </xf>
    <xf numFmtId="0" fontId="0" fillId="0" borderId="0" xfId="0" applyAlignment="1">
      <alignment horizontal="left"/>
    </xf>
    <xf numFmtId="0" fontId="0" fillId="0" borderId="0" xfId="0" applyAlignment="1">
      <alignment textRotation="45"/>
    </xf>
    <xf numFmtId="9" fontId="0" fillId="0" borderId="0" xfId="0" applyNumberFormat="1" applyAlignment="1">
      <alignment horizontal="left"/>
    </xf>
    <xf numFmtId="10" fontId="0" fillId="0" borderId="0" xfId="0" applyNumberFormat="1" applyAlignment="1">
      <alignment horizontal="left"/>
    </xf>
    <xf numFmtId="0" fontId="0" fillId="8" borderId="0" xfId="0" applyFont="1" applyFill="1" applyAlignment="1">
      <alignment horizontal="right"/>
    </xf>
    <xf numFmtId="14" fontId="0" fillId="8" borderId="0" xfId="0" applyNumberFormat="1" applyFont="1" applyFill="1"/>
    <xf numFmtId="0" fontId="0" fillId="8" borderId="0" xfId="0" applyFont="1" applyFill="1" applyAlignment="1">
      <alignment horizontal="right" indent="2"/>
    </xf>
    <xf numFmtId="0" fontId="0" fillId="0" borderId="0" xfId="0" applyAlignment="1">
      <alignment horizontal="right"/>
    </xf>
    <xf numFmtId="0" fontId="0" fillId="12" borderId="0" xfId="0" applyFill="1"/>
    <xf numFmtId="0" fontId="7" fillId="13" borderId="0" xfId="0" applyFont="1" applyFill="1"/>
    <xf numFmtId="0" fontId="0" fillId="16" borderId="0" xfId="0" applyFill="1"/>
    <xf numFmtId="0" fontId="4" fillId="16" borderId="0" xfId="0" applyFont="1" applyFill="1" applyAlignment="1"/>
    <xf numFmtId="17" fontId="4" fillId="16" borderId="0" xfId="0" applyNumberFormat="1" applyFont="1" applyFill="1" applyAlignment="1"/>
    <xf numFmtId="17" fontId="7" fillId="16" borderId="0" xfId="0" applyNumberFormat="1" applyFont="1" applyFill="1" applyAlignment="1">
      <alignment horizontal="right"/>
    </xf>
    <xf numFmtId="0" fontId="0" fillId="16" borderId="0" xfId="0" applyFont="1" applyFill="1" applyAlignment="1"/>
    <xf numFmtId="0" fontId="7" fillId="16" borderId="0" xfId="0" applyFont="1" applyFill="1" applyAlignment="1"/>
    <xf numFmtId="0" fontId="0" fillId="16" borderId="0" xfId="0" applyFill="1" applyAlignment="1"/>
    <xf numFmtId="174" fontId="4" fillId="16" borderId="0" xfId="0" applyNumberFormat="1" applyFont="1" applyFill="1" applyAlignment="1"/>
    <xf numFmtId="173" fontId="3" fillId="15" borderId="0" xfId="0" applyNumberFormat="1" applyFont="1" applyFill="1"/>
    <xf numFmtId="17" fontId="7" fillId="16" borderId="0" xfId="0" applyNumberFormat="1" applyFont="1" applyFill="1" applyAlignment="1">
      <alignment horizontal="center" vertical="center"/>
    </xf>
    <xf numFmtId="0" fontId="0" fillId="16" borderId="2" xfId="0" applyFill="1" applyBorder="1"/>
    <xf numFmtId="0" fontId="0" fillId="16" borderId="0" xfId="0" applyFill="1" applyBorder="1"/>
    <xf numFmtId="0" fontId="0" fillId="16" borderId="3" xfId="0" applyFill="1" applyBorder="1"/>
    <xf numFmtId="0" fontId="0" fillId="16" borderId="5" xfId="0" applyNumberFormat="1" applyFill="1" applyBorder="1"/>
    <xf numFmtId="0" fontId="0" fillId="16" borderId="0" xfId="0" applyNumberFormat="1" applyFill="1" applyBorder="1"/>
    <xf numFmtId="0" fontId="0" fillId="16" borderId="4" xfId="0" applyNumberFormat="1" applyFill="1" applyBorder="1"/>
    <xf numFmtId="0" fontId="0" fillId="0" borderId="0" xfId="0" applyBorder="1" applyAlignment="1">
      <alignment horizontal="right"/>
    </xf>
    <xf numFmtId="0" fontId="0" fillId="0" borderId="0" xfId="0" applyBorder="1" applyAlignment="1">
      <alignment horizontal="right" wrapText="1"/>
    </xf>
    <xf numFmtId="0" fontId="3" fillId="0" borderId="17" xfId="0" applyFont="1" applyFill="1" applyBorder="1" applyAlignment="1"/>
    <xf numFmtId="0" fontId="0" fillId="0" borderId="17" xfId="0" applyBorder="1"/>
    <xf numFmtId="0" fontId="0" fillId="0" borderId="17" xfId="0" applyBorder="1" applyAlignment="1">
      <alignment horizontal="right"/>
    </xf>
    <xf numFmtId="0" fontId="0" fillId="0" borderId="17" xfId="0" applyBorder="1" applyAlignment="1">
      <alignment horizontal="right" wrapText="1"/>
    </xf>
    <xf numFmtId="0" fontId="0" fillId="0" borderId="19" xfId="0" applyBorder="1" applyAlignment="1">
      <alignment horizontal="right"/>
    </xf>
    <xf numFmtId="10" fontId="0" fillId="0" borderId="19" xfId="0" applyNumberFormat="1" applyBorder="1" applyAlignment="1">
      <alignment horizontal="right"/>
    </xf>
    <xf numFmtId="2" fontId="0" fillId="0" borderId="19" xfId="0" applyNumberFormat="1" applyBorder="1" applyAlignment="1">
      <alignment horizontal="right"/>
    </xf>
    <xf numFmtId="0" fontId="0" fillId="0" borderId="20" xfId="0" applyBorder="1" applyAlignment="1">
      <alignment horizontal="right"/>
    </xf>
    <xf numFmtId="10" fontId="0" fillId="0" borderId="20" xfId="0" applyNumberFormat="1" applyBorder="1" applyAlignment="1">
      <alignment horizontal="right"/>
    </xf>
    <xf numFmtId="2" fontId="0" fillId="0" borderId="20" xfId="0" applyNumberFormat="1" applyBorder="1" applyAlignment="1">
      <alignment horizontal="right"/>
    </xf>
    <xf numFmtId="0" fontId="3" fillId="0" borderId="0" xfId="0" applyNumberFormat="1" applyFont="1" applyBorder="1"/>
    <xf numFmtId="0" fontId="0" fillId="0" borderId="0" xfId="0" applyNumberFormat="1" applyBorder="1"/>
    <xf numFmtId="0" fontId="0" fillId="0" borderId="19" xfId="0" applyBorder="1"/>
    <xf numFmtId="10" fontId="0" fillId="0" borderId="19" xfId="4" applyNumberFormat="1" applyFont="1" applyBorder="1"/>
    <xf numFmtId="10" fontId="23" fillId="0" borderId="19" xfId="0" applyNumberFormat="1" applyFont="1" applyBorder="1" applyAlignment="1">
      <alignment horizontal="right"/>
    </xf>
    <xf numFmtId="2" fontId="0" fillId="0" borderId="19" xfId="0" applyNumberFormat="1" applyBorder="1"/>
    <xf numFmtId="0" fontId="0" fillId="0" borderId="18" xfId="0" applyBorder="1"/>
    <xf numFmtId="0" fontId="0" fillId="0" borderId="19" xfId="0" applyNumberFormat="1" applyFill="1" applyBorder="1"/>
    <xf numFmtId="10" fontId="0" fillId="0" borderId="19" xfId="0" applyNumberFormat="1" applyBorder="1"/>
    <xf numFmtId="0" fontId="10" fillId="17" borderId="0" xfId="0" applyFont="1" applyFill="1"/>
    <xf numFmtId="0" fontId="0" fillId="17" borderId="0" xfId="0" applyFill="1"/>
    <xf numFmtId="0" fontId="10" fillId="17" borderId="0" xfId="0" applyFont="1" applyFill="1" applyAlignment="1">
      <alignment horizontal="right"/>
    </xf>
    <xf numFmtId="2" fontId="0" fillId="17" borderId="0" xfId="0" applyNumberFormat="1" applyFill="1" applyAlignment="1">
      <alignment horizontal="right"/>
    </xf>
    <xf numFmtId="10" fontId="23" fillId="17" borderId="0" xfId="0" applyNumberFormat="1" applyFont="1" applyFill="1" applyAlignment="1">
      <alignment horizontal="right"/>
    </xf>
    <xf numFmtId="10" fontId="0" fillId="17" borderId="0" xfId="4" applyNumberFormat="1" applyFont="1" applyFill="1" applyAlignment="1">
      <alignment horizontal="right"/>
    </xf>
    <xf numFmtId="0" fontId="3" fillId="17" borderId="21" xfId="0" applyFont="1" applyFill="1" applyBorder="1"/>
    <xf numFmtId="10" fontId="3" fillId="17" borderId="21" xfId="4" applyNumberFormat="1" applyFont="1" applyFill="1" applyBorder="1"/>
    <xf numFmtId="0" fontId="4" fillId="16" borderId="0" xfId="0" applyFont="1" applyFill="1" applyAlignment="1">
      <alignment horizontal="left"/>
    </xf>
    <xf numFmtId="17" fontId="7" fillId="16" borderId="0" xfId="0" applyNumberFormat="1" applyFont="1" applyFill="1"/>
    <xf numFmtId="0" fontId="4" fillId="16" borderId="0" xfId="0" applyFont="1" applyFill="1"/>
    <xf numFmtId="0" fontId="7" fillId="16" borderId="0" xfId="0" applyFont="1" applyFill="1"/>
    <xf numFmtId="174" fontId="7" fillId="16" borderId="0" xfId="0" applyNumberFormat="1" applyFont="1" applyFill="1"/>
    <xf numFmtId="173" fontId="0" fillId="15" borderId="0" xfId="0" applyNumberFormat="1" applyFont="1" applyFill="1"/>
    <xf numFmtId="0" fontId="7" fillId="15" borderId="0" xfId="0" applyFont="1" applyFill="1"/>
    <xf numFmtId="173" fontId="7" fillId="16" borderId="0" xfId="0" applyNumberFormat="1" applyFont="1" applyFill="1"/>
    <xf numFmtId="0" fontId="0" fillId="0" borderId="22" xfId="0" applyNumberFormat="1" applyBorder="1"/>
    <xf numFmtId="0" fontId="0" fillId="0" borderId="22" xfId="0" applyNumberFormat="1" applyBorder="1" applyAlignment="1">
      <alignment horizontal="right"/>
    </xf>
    <xf numFmtId="0" fontId="3" fillId="0" borderId="22" xfId="0" applyFont="1" applyBorder="1"/>
    <xf numFmtId="172" fontId="3" fillId="0" borderId="22" xfId="0" applyNumberFormat="1" applyFont="1" applyBorder="1" applyAlignment="1">
      <alignment horizontal="right"/>
    </xf>
    <xf numFmtId="43" fontId="3" fillId="0" borderId="22" xfId="0" applyNumberFormat="1" applyFont="1" applyBorder="1"/>
    <xf numFmtId="0" fontId="0" fillId="17" borderId="0" xfId="0" applyFill="1" applyBorder="1" applyAlignment="1">
      <alignment horizontal="left"/>
    </xf>
    <xf numFmtId="0" fontId="0" fillId="17" borderId="0" xfId="0" applyFill="1" applyBorder="1" applyAlignment="1">
      <alignment horizontal="right"/>
    </xf>
    <xf numFmtId="167" fontId="0" fillId="17" borderId="0" xfId="0" applyNumberFormat="1" applyFill="1" applyBorder="1" applyAlignment="1">
      <alignment horizontal="right"/>
    </xf>
    <xf numFmtId="0" fontId="3" fillId="17" borderId="0" xfId="0" applyFont="1" applyFill="1" applyBorder="1" applyAlignment="1">
      <alignment horizontal="left"/>
    </xf>
    <xf numFmtId="0" fontId="3" fillId="17" borderId="0" xfId="0" applyFont="1" applyFill="1" applyBorder="1" applyAlignment="1">
      <alignment horizontal="right"/>
    </xf>
    <xf numFmtId="167" fontId="3" fillId="17" borderId="0" xfId="0" applyNumberFormat="1" applyFont="1" applyFill="1" applyBorder="1" applyAlignment="1">
      <alignment horizontal="right"/>
    </xf>
    <xf numFmtId="0" fontId="26" fillId="16" borderId="0" xfId="0" applyFont="1" applyFill="1" applyAlignment="1">
      <alignment horizontal="right" wrapText="1"/>
    </xf>
    <xf numFmtId="0" fontId="22" fillId="16" borderId="0" xfId="0" applyFont="1" applyFill="1" applyAlignment="1"/>
    <xf numFmtId="0" fontId="29" fillId="16" borderId="0" xfId="0" applyFont="1" applyFill="1" applyAlignment="1"/>
    <xf numFmtId="0" fontId="26" fillId="16" borderId="0" xfId="0" applyFont="1" applyFill="1" applyAlignment="1">
      <alignment horizontal="right"/>
    </xf>
    <xf numFmtId="0" fontId="4" fillId="16" borderId="0" xfId="0" applyFont="1" applyFill="1" applyAlignment="1">
      <alignment horizontal="right" vertical="center"/>
    </xf>
    <xf numFmtId="0" fontId="13" fillId="16" borderId="0" xfId="0" applyFont="1" applyFill="1" applyAlignment="1">
      <alignment horizontal="left"/>
    </xf>
    <xf numFmtId="0" fontId="26" fillId="16" borderId="0" xfId="0" applyNumberFormat="1" applyFont="1" applyFill="1" applyBorder="1" applyAlignment="1">
      <alignment horizontal="center"/>
    </xf>
    <xf numFmtId="0" fontId="13" fillId="16" borderId="0" xfId="0" applyFont="1" applyFill="1"/>
    <xf numFmtId="0" fontId="26" fillId="16" borderId="0" xfId="0" applyFont="1" applyFill="1" applyAlignment="1">
      <alignment horizontal="left"/>
    </xf>
    <xf numFmtId="0" fontId="13" fillId="16" borderId="0" xfId="0" applyFont="1" applyFill="1" applyAlignment="1">
      <alignment horizontal="right"/>
    </xf>
    <xf numFmtId="0" fontId="13" fillId="16" borderId="0" xfId="0" applyFont="1" applyFill="1" applyAlignment="1">
      <alignment horizontal="right" wrapText="1"/>
    </xf>
    <xf numFmtId="0" fontId="0" fillId="17" borderId="19" xfId="0" applyFill="1" applyBorder="1"/>
    <xf numFmtId="0" fontId="0" fillId="17" borderId="19" xfId="0" applyFill="1" applyBorder="1" applyAlignment="1">
      <alignment horizontal="left"/>
    </xf>
    <xf numFmtId="182" fontId="0" fillId="17" borderId="19" xfId="0" applyNumberFormat="1" applyFill="1" applyBorder="1" applyAlignment="1">
      <alignment horizontal="right"/>
    </xf>
    <xf numFmtId="172" fontId="0" fillId="17" borderId="19" xfId="0" applyNumberFormat="1" applyFill="1" applyBorder="1" applyAlignment="1">
      <alignment horizontal="right"/>
    </xf>
    <xf numFmtId="167" fontId="0" fillId="17" borderId="19" xfId="0" applyNumberFormat="1" applyFill="1" applyBorder="1" applyAlignment="1">
      <alignment horizontal="right"/>
    </xf>
    <xf numFmtId="0" fontId="0" fillId="0" borderId="20" xfId="0" applyFill="1" applyBorder="1"/>
    <xf numFmtId="0" fontId="0" fillId="0" borderId="20" xfId="0" applyFill="1" applyBorder="1" applyAlignment="1">
      <alignment horizontal="left"/>
    </xf>
    <xf numFmtId="182" fontId="0" fillId="0" borderId="20" xfId="0" applyNumberFormat="1" applyBorder="1" applyAlignment="1">
      <alignment horizontal="right"/>
    </xf>
    <xf numFmtId="172" fontId="0" fillId="0" borderId="20" xfId="0" applyNumberFormat="1" applyFill="1" applyBorder="1" applyAlignment="1">
      <alignment horizontal="right"/>
    </xf>
    <xf numFmtId="167" fontId="0" fillId="0" borderId="20" xfId="0" applyNumberFormat="1" applyFill="1" applyBorder="1" applyAlignment="1">
      <alignment horizontal="right"/>
    </xf>
    <xf numFmtId="0" fontId="0" fillId="17" borderId="19" xfId="0" applyFill="1" applyBorder="1" applyAlignment="1">
      <alignment horizontal="right"/>
    </xf>
    <xf numFmtId="0" fontId="0" fillId="17" borderId="17" xfId="0" applyFill="1" applyBorder="1" applyAlignment="1">
      <alignment horizontal="left"/>
    </xf>
    <xf numFmtId="0" fontId="0" fillId="17" borderId="17" xfId="0" applyFill="1" applyBorder="1" applyAlignment="1">
      <alignment horizontal="right"/>
    </xf>
    <xf numFmtId="167" fontId="0" fillId="17" borderId="17" xfId="0" applyNumberFormat="1" applyFill="1" applyBorder="1" applyAlignment="1">
      <alignment horizontal="right"/>
    </xf>
    <xf numFmtId="0" fontId="27" fillId="0" borderId="23" xfId="0" applyFont="1" applyBorder="1"/>
    <xf numFmtId="0" fontId="3" fillId="0" borderId="23" xfId="0" applyFont="1" applyBorder="1" applyAlignment="1"/>
    <xf numFmtId="0" fontId="3" fillId="0" borderId="23" xfId="0" applyFont="1" applyBorder="1"/>
    <xf numFmtId="172" fontId="3" fillId="0" borderId="23" xfId="0" applyNumberFormat="1" applyFont="1" applyBorder="1"/>
    <xf numFmtId="0" fontId="54" fillId="0" borderId="0" xfId="0" applyFont="1"/>
    <xf numFmtId="0" fontId="31" fillId="0" borderId="0" xfId="0" applyFont="1" applyBorder="1"/>
    <xf numFmtId="0" fontId="56" fillId="0" borderId="0" xfId="0" applyFont="1" applyAlignment="1">
      <alignment horizontal="left" indent="1"/>
    </xf>
    <xf numFmtId="0" fontId="3" fillId="17" borderId="0" xfId="0" applyFont="1" applyFill="1"/>
    <xf numFmtId="10" fontId="3" fillId="17" borderId="0" xfId="4" applyNumberFormat="1" applyFont="1" applyFill="1"/>
    <xf numFmtId="10" fontId="39" fillId="17" borderId="0" xfId="4" applyNumberFormat="1" applyFont="1" applyFill="1"/>
    <xf numFmtId="0" fontId="4" fillId="14" borderId="0" xfId="0" applyFont="1" applyFill="1"/>
    <xf numFmtId="2" fontId="4" fillId="14" borderId="0" xfId="4" applyNumberFormat="1" applyFont="1" applyFill="1"/>
    <xf numFmtId="0" fontId="31" fillId="12" borderId="0" xfId="0" applyFont="1" applyFill="1"/>
    <xf numFmtId="0" fontId="0" fillId="0" borderId="0" xfId="0" applyAlignment="1">
      <alignment horizontal="center" wrapText="1"/>
    </xf>
    <xf numFmtId="0" fontId="29" fillId="0" borderId="0" xfId="0" applyFont="1" applyAlignment="1">
      <alignment horizontal="left" wrapText="1" indent="1"/>
    </xf>
    <xf numFmtId="0" fontId="29" fillId="0" borderId="0" xfId="0" applyFont="1" applyAlignment="1">
      <alignment horizontal="left" indent="1"/>
    </xf>
    <xf numFmtId="0" fontId="56" fillId="0" borderId="25" xfId="0" applyFont="1" applyBorder="1" applyAlignment="1">
      <alignment horizontal="left" indent="1"/>
    </xf>
    <xf numFmtId="0" fontId="31" fillId="0" borderId="25" xfId="0" applyFont="1" applyBorder="1"/>
    <xf numFmtId="0" fontId="0" fillId="0" borderId="25" xfId="0" applyBorder="1"/>
    <xf numFmtId="177" fontId="3" fillId="17" borderId="0" xfId="4" applyNumberFormat="1" applyFont="1" applyFill="1"/>
    <xf numFmtId="0" fontId="4" fillId="12" borderId="0" xfId="0" applyFont="1" applyFill="1"/>
    <xf numFmtId="10" fontId="4" fillId="12" borderId="0" xfId="4" applyNumberFormat="1" applyFont="1" applyFill="1"/>
    <xf numFmtId="0" fontId="4" fillId="13" borderId="0" xfId="0" applyFont="1" applyFill="1" applyAlignment="1"/>
    <xf numFmtId="17" fontId="4" fillId="13" borderId="0" xfId="0" applyNumberFormat="1" applyFont="1" applyFill="1" applyAlignment="1"/>
    <xf numFmtId="17" fontId="7" fillId="13" borderId="0" xfId="0" applyNumberFormat="1" applyFont="1" applyFill="1" applyAlignment="1">
      <alignment horizontal="right"/>
    </xf>
    <xf numFmtId="10" fontId="0" fillId="17" borderId="2" xfId="4" applyNumberFormat="1" applyFont="1" applyFill="1" applyBorder="1"/>
    <xf numFmtId="10" fontId="0" fillId="17" borderId="2" xfId="0" applyNumberFormat="1" applyFill="1" applyBorder="1"/>
    <xf numFmtId="2" fontId="0" fillId="17" borderId="9" xfId="0" applyNumberFormat="1" applyFill="1" applyBorder="1"/>
    <xf numFmtId="183" fontId="0" fillId="17" borderId="0" xfId="0" applyNumberFormat="1" applyFill="1" applyAlignment="1">
      <alignment horizontal="right"/>
    </xf>
    <xf numFmtId="2" fontId="0" fillId="17" borderId="0" xfId="0" applyNumberFormat="1" applyFill="1"/>
    <xf numFmtId="0" fontId="3" fillId="20" borderId="0" xfId="0" applyFont="1" applyFill="1" applyBorder="1" applyAlignment="1">
      <alignment horizontal="center"/>
    </xf>
    <xf numFmtId="0" fontId="3" fillId="20" borderId="27" xfId="0" applyFont="1" applyFill="1" applyBorder="1" applyAlignment="1">
      <alignment horizontal="center"/>
    </xf>
    <xf numFmtId="0" fontId="3" fillId="20" borderId="27" xfId="0" applyFont="1" applyFill="1" applyBorder="1"/>
    <xf numFmtId="0" fontId="0" fillId="0" borderId="31" xfId="0" applyBorder="1"/>
    <xf numFmtId="0" fontId="35" fillId="13" borderId="0" xfId="0" applyFont="1" applyFill="1" applyAlignment="1"/>
    <xf numFmtId="0" fontId="4" fillId="13" borderId="0" xfId="0" applyFont="1" applyFill="1"/>
    <xf numFmtId="0" fontId="0" fillId="0" borderId="32" xfId="0" applyFont="1" applyBorder="1"/>
    <xf numFmtId="2" fontId="0" fillId="0" borderId="32" xfId="0" applyNumberFormat="1" applyFont="1" applyBorder="1"/>
    <xf numFmtId="0" fontId="0" fillId="0" borderId="33" xfId="0" applyBorder="1"/>
    <xf numFmtId="10" fontId="0" fillId="0" borderId="33" xfId="0" applyNumberFormat="1" applyBorder="1"/>
    <xf numFmtId="0" fontId="0" fillId="0" borderId="32" xfId="0" applyBorder="1"/>
    <xf numFmtId="178" fontId="0" fillId="0" borderId="0" xfId="0" applyNumberFormat="1" applyBorder="1" applyAlignment="1">
      <alignment horizontal="left"/>
    </xf>
    <xf numFmtId="0" fontId="0" fillId="0" borderId="0" xfId="0" applyBorder="1" applyAlignment="1">
      <alignment horizontal="left" indent="1"/>
    </xf>
    <xf numFmtId="0" fontId="3" fillId="17" borderId="0" xfId="0" applyFont="1" applyFill="1" applyBorder="1"/>
    <xf numFmtId="179" fontId="3" fillId="17" borderId="0" xfId="0" applyNumberFormat="1" applyFont="1" applyFill="1" applyBorder="1"/>
    <xf numFmtId="167" fontId="0" fillId="0" borderId="32" xfId="0" applyNumberFormat="1" applyBorder="1"/>
    <xf numFmtId="10" fontId="0" fillId="0" borderId="32" xfId="4" applyNumberFormat="1" applyFont="1" applyBorder="1" applyAlignment="1">
      <alignment horizontal="center"/>
    </xf>
    <xf numFmtId="0" fontId="0" fillId="0" borderId="34" xfId="0" applyBorder="1"/>
    <xf numFmtId="0" fontId="0" fillId="0" borderId="28" xfId="0" applyFont="1" applyFill="1" applyBorder="1"/>
    <xf numFmtId="0" fontId="0" fillId="0" borderId="29" xfId="0" applyNumberFormat="1" applyFont="1" applyFill="1" applyBorder="1"/>
    <xf numFmtId="0" fontId="0" fillId="0" borderId="30" xfId="0" applyFont="1" applyFill="1" applyBorder="1"/>
    <xf numFmtId="176" fontId="0" fillId="0" borderId="26" xfId="0" applyNumberFormat="1" applyFont="1" applyFill="1" applyBorder="1"/>
    <xf numFmtId="2" fontId="0" fillId="0" borderId="26" xfId="0" applyNumberFormat="1" applyFont="1" applyFill="1" applyBorder="1"/>
    <xf numFmtId="0" fontId="3" fillId="0" borderId="27" xfId="0" applyFont="1" applyFill="1" applyBorder="1"/>
    <xf numFmtId="175" fontId="0" fillId="0" borderId="0" xfId="0" applyNumberFormat="1" applyAlignment="1">
      <alignment wrapText="1"/>
    </xf>
    <xf numFmtId="10" fontId="0" fillId="0" borderId="32" xfId="4" applyNumberFormat="1" applyFont="1" applyBorder="1"/>
    <xf numFmtId="10" fontId="0" fillId="0" borderId="33" xfId="4" applyNumberFormat="1" applyFont="1" applyBorder="1"/>
    <xf numFmtId="0" fontId="57" fillId="0" borderId="0" xfId="0" applyFont="1" applyAlignment="1">
      <alignment horizontal="left"/>
    </xf>
    <xf numFmtId="0" fontId="43" fillId="0" borderId="0" xfId="0" applyFont="1" applyAlignment="1">
      <alignment horizontal="center"/>
    </xf>
    <xf numFmtId="0" fontId="4" fillId="21" borderId="0" xfId="0" applyFont="1" applyFill="1" applyBorder="1"/>
    <xf numFmtId="0" fontId="4" fillId="21" borderId="27" xfId="0" applyFont="1" applyFill="1" applyBorder="1"/>
    <xf numFmtId="0" fontId="37" fillId="22" borderId="28" xfId="0" applyFont="1" applyFill="1" applyBorder="1"/>
    <xf numFmtId="10" fontId="37" fillId="22" borderId="29" xfId="0" applyNumberFormat="1" applyFont="1" applyFill="1" applyBorder="1"/>
    <xf numFmtId="0" fontId="0" fillId="23" borderId="30" xfId="0" applyFont="1" applyFill="1" applyBorder="1"/>
    <xf numFmtId="10" fontId="0" fillId="23" borderId="26" xfId="0" applyNumberFormat="1" applyFont="1" applyFill="1" applyBorder="1"/>
    <xf numFmtId="0" fontId="0" fillId="22" borderId="30" xfId="0" applyFont="1" applyFill="1" applyBorder="1"/>
    <xf numFmtId="10" fontId="0" fillId="22" borderId="26" xfId="0" applyNumberFormat="1" applyFont="1" applyFill="1" applyBorder="1"/>
    <xf numFmtId="10" fontId="0" fillId="0" borderId="26" xfId="0" applyNumberFormat="1" applyFont="1" applyFill="1" applyBorder="1"/>
    <xf numFmtId="0" fontId="60" fillId="0" borderId="0" xfId="0" applyFont="1"/>
    <xf numFmtId="0" fontId="61" fillId="0" borderId="0" xfId="0" applyFont="1" applyAlignment="1">
      <alignment horizontal="left" vertical="center" indent="3"/>
    </xf>
    <xf numFmtId="0" fontId="3" fillId="0" borderId="35" xfId="0" applyFont="1" applyBorder="1" applyAlignment="1"/>
    <xf numFmtId="166" fontId="3" fillId="0" borderId="35" xfId="0" applyNumberFormat="1" applyFont="1" applyBorder="1" applyAlignment="1"/>
    <xf numFmtId="166" fontId="3" fillId="0" borderId="35" xfId="0" applyNumberFormat="1" applyFont="1" applyBorder="1" applyAlignment="1">
      <alignment horizontal="right"/>
    </xf>
    <xf numFmtId="0" fontId="0" fillId="0" borderId="35" xfId="0" applyBorder="1" applyAlignment="1"/>
    <xf numFmtId="166" fontId="0" fillId="0" borderId="35" xfId="0" applyNumberFormat="1" applyBorder="1" applyAlignment="1"/>
    <xf numFmtId="10" fontId="0" fillId="0" borderId="35" xfId="4" applyNumberFormat="1" applyFont="1" applyBorder="1" applyAlignment="1"/>
    <xf numFmtId="0" fontId="3" fillId="0" borderId="36" xfId="0" applyFont="1" applyBorder="1" applyAlignment="1"/>
    <xf numFmtId="166" fontId="3" fillId="0" borderId="36" xfId="0" applyNumberFormat="1" applyFont="1" applyBorder="1" applyAlignment="1"/>
    <xf numFmtId="166" fontId="3" fillId="0" borderId="36" xfId="0" applyNumberFormat="1" applyFont="1" applyBorder="1"/>
    <xf numFmtId="43" fontId="52" fillId="0" borderId="0" xfId="0" applyNumberFormat="1" applyFont="1" applyAlignment="1">
      <alignment horizontal="center"/>
    </xf>
    <xf numFmtId="0" fontId="3" fillId="0" borderId="32" xfId="0" applyNumberFormat="1" applyFont="1" applyBorder="1"/>
    <xf numFmtId="172" fontId="3" fillId="0" borderId="32" xfId="0" applyNumberFormat="1" applyFont="1" applyBorder="1" applyAlignment="1">
      <alignment horizontal="right"/>
    </xf>
    <xf numFmtId="0" fontId="3" fillId="0" borderId="32" xfId="0" applyFont="1" applyBorder="1"/>
    <xf numFmtId="0" fontId="3" fillId="0" borderId="37" xfId="0" applyFont="1" applyBorder="1"/>
    <xf numFmtId="4" fontId="3" fillId="0" borderId="37" xfId="0" applyNumberFormat="1" applyFont="1" applyBorder="1"/>
    <xf numFmtId="172" fontId="3" fillId="0" borderId="37" xfId="0" applyNumberFormat="1" applyFont="1" applyBorder="1" applyAlignment="1">
      <alignment horizontal="right"/>
    </xf>
    <xf numFmtId="10" fontId="3" fillId="0" borderId="37" xfId="4" applyNumberFormat="1" applyFont="1" applyBorder="1"/>
    <xf numFmtId="0" fontId="3" fillId="0" borderId="38" xfId="0" applyFont="1" applyBorder="1"/>
    <xf numFmtId="0" fontId="0" fillId="0" borderId="38" xfId="0" applyBorder="1"/>
    <xf numFmtId="172" fontId="0" fillId="0" borderId="38" xfId="0" applyNumberFormat="1" applyFont="1" applyBorder="1" applyAlignment="1">
      <alignment horizontal="right"/>
    </xf>
    <xf numFmtId="2" fontId="58" fillId="0" borderId="0" xfId="0" applyNumberFormat="1" applyFont="1" applyFill="1" applyAlignment="1">
      <alignment horizontal="center"/>
    </xf>
    <xf numFmtId="0" fontId="64" fillId="0" borderId="0" xfId="0" applyFont="1" applyFill="1" applyAlignment="1">
      <alignment horizontal="center"/>
    </xf>
    <xf numFmtId="0" fontId="7" fillId="19" borderId="0" xfId="0" applyFont="1" applyFill="1" applyAlignment="1">
      <alignment horizontal="center"/>
    </xf>
    <xf numFmtId="0" fontId="7" fillId="19" borderId="0" xfId="0" applyFont="1" applyFill="1"/>
    <xf numFmtId="10" fontId="0" fillId="17" borderId="0" xfId="0" applyNumberFormat="1" applyFill="1"/>
    <xf numFmtId="10" fontId="0" fillId="17" borderId="0" xfId="0" applyNumberFormat="1" applyFill="1" applyAlignment="1">
      <alignment horizontal="right"/>
    </xf>
    <xf numFmtId="0" fontId="3" fillId="17" borderId="11" xfId="0" applyFont="1" applyFill="1" applyBorder="1"/>
    <xf numFmtId="10" fontId="3" fillId="17" borderId="11" xfId="0" applyNumberFormat="1" applyFont="1" applyFill="1" applyBorder="1"/>
    <xf numFmtId="0" fontId="65" fillId="0" borderId="0" xfId="0" applyFont="1"/>
    <xf numFmtId="0" fontId="48" fillId="0" borderId="0" xfId="0" applyFont="1" applyAlignment="1">
      <alignment horizontal="center"/>
    </xf>
    <xf numFmtId="0" fontId="2" fillId="0" borderId="0" xfId="5"/>
    <xf numFmtId="0" fontId="2" fillId="0" borderId="0" xfId="5" applyBorder="1"/>
    <xf numFmtId="0" fontId="2" fillId="0" borderId="17" xfId="5" applyBorder="1"/>
    <xf numFmtId="0" fontId="2" fillId="13" borderId="0" xfId="5" applyFill="1"/>
    <xf numFmtId="0" fontId="66" fillId="0" borderId="0" xfId="0" applyFont="1"/>
    <xf numFmtId="0" fontId="67" fillId="0" borderId="0" xfId="0" applyFont="1"/>
    <xf numFmtId="0" fontId="68" fillId="0" borderId="0" xfId="0" applyFont="1"/>
    <xf numFmtId="0" fontId="69" fillId="0" borderId="0" xfId="5" applyFont="1"/>
    <xf numFmtId="0" fontId="2" fillId="0" borderId="39" xfId="5" applyBorder="1"/>
    <xf numFmtId="0" fontId="2" fillId="0" borderId="0" xfId="5" applyAlignment="1">
      <alignment horizontal="center"/>
    </xf>
    <xf numFmtId="0" fontId="2" fillId="0" borderId="0" xfId="5" applyAlignment="1">
      <alignment horizontal="left"/>
    </xf>
    <xf numFmtId="0" fontId="2" fillId="0" borderId="14" xfId="5" applyBorder="1"/>
    <xf numFmtId="0" fontId="2" fillId="17" borderId="14" xfId="5" applyFill="1" applyBorder="1"/>
    <xf numFmtId="0" fontId="2" fillId="17" borderId="14" xfId="5" applyFill="1" applyBorder="1" applyAlignment="1">
      <alignment horizontal="left"/>
    </xf>
    <xf numFmtId="0" fontId="2" fillId="0" borderId="14" xfId="5" applyBorder="1" applyAlignment="1">
      <alignment horizontal="left"/>
    </xf>
    <xf numFmtId="0" fontId="26" fillId="24" borderId="14" xfId="5" applyFont="1" applyFill="1" applyBorder="1" applyAlignment="1">
      <alignment horizontal="center"/>
    </xf>
    <xf numFmtId="0" fontId="2" fillId="13" borderId="0" xfId="5" applyFill="1" applyAlignment="1">
      <alignment horizontal="center"/>
    </xf>
    <xf numFmtId="0" fontId="2" fillId="19" borderId="0" xfId="5" applyFill="1"/>
    <xf numFmtId="0" fontId="2" fillId="0" borderId="0" xfId="5" applyFill="1"/>
    <xf numFmtId="0" fontId="2" fillId="12" borderId="0" xfId="5" applyFill="1"/>
    <xf numFmtId="0" fontId="0" fillId="13" borderId="0" xfId="0" applyFill="1"/>
    <xf numFmtId="0" fontId="4" fillId="13" borderId="0" xfId="0" applyFont="1" applyFill="1" applyAlignment="1">
      <alignment horizontal="right"/>
    </xf>
    <xf numFmtId="0" fontId="58" fillId="13" borderId="0" xfId="0" applyFont="1" applyFill="1" applyAlignment="1">
      <alignment horizontal="center"/>
    </xf>
    <xf numFmtId="0" fontId="0" fillId="0" borderId="0" xfId="0" applyAlignment="1">
      <alignment horizontal="right"/>
    </xf>
    <xf numFmtId="0" fontId="15" fillId="0" borderId="0" xfId="2" applyFont="1" applyAlignment="1" applyProtection="1">
      <alignment horizontal="right"/>
    </xf>
    <xf numFmtId="0" fontId="5" fillId="0" borderId="0" xfId="0" applyFont="1" applyAlignment="1">
      <alignment horizontal="right"/>
    </xf>
    <xf numFmtId="0" fontId="3" fillId="15" borderId="0" xfId="0" applyFont="1" applyFill="1" applyAlignment="1">
      <alignment horizontal="center"/>
    </xf>
    <xf numFmtId="0" fontId="16" fillId="0" borderId="0" xfId="0" applyFont="1" applyAlignment="1">
      <alignment horizontal="center" wrapText="1"/>
    </xf>
    <xf numFmtId="43" fontId="46" fillId="0" borderId="0" xfId="0" applyNumberFormat="1" applyFont="1" applyAlignment="1">
      <alignment horizontal="center"/>
    </xf>
    <xf numFmtId="0" fontId="46" fillId="0" borderId="0" xfId="0" applyFont="1" applyAlignment="1">
      <alignment horizontal="center"/>
    </xf>
    <xf numFmtId="43" fontId="45" fillId="0" borderId="0" xfId="0" applyNumberFormat="1" applyFont="1" applyAlignment="1">
      <alignment horizontal="center"/>
    </xf>
    <xf numFmtId="0" fontId="47" fillId="0" borderId="0" xfId="0" applyFont="1" applyAlignment="1">
      <alignment horizontal="center"/>
    </xf>
    <xf numFmtId="0" fontId="0" fillId="0" borderId="0" xfId="0" applyAlignment="1">
      <alignment horizontal="center"/>
    </xf>
    <xf numFmtId="0" fontId="3" fillId="0" borderId="0" xfId="0" applyFont="1" applyAlignment="1">
      <alignment horizontal="center"/>
    </xf>
    <xf numFmtId="0" fontId="0" fillId="0" borderId="0" xfId="0" applyAlignment="1">
      <alignment horizontal="left" indent="6"/>
    </xf>
    <xf numFmtId="0" fontId="15" fillId="0" borderId="0" xfId="2" applyFont="1" applyAlignment="1" applyProtection="1">
      <alignment horizontal="left" indent="3"/>
    </xf>
    <xf numFmtId="0" fontId="49" fillId="13" borderId="0" xfId="0" applyFont="1" applyFill="1" applyAlignment="1">
      <alignment horizontal="center"/>
    </xf>
    <xf numFmtId="0" fontId="45" fillId="0" borderId="0" xfId="0" applyFont="1" applyAlignment="1">
      <alignment horizontal="center"/>
    </xf>
    <xf numFmtId="0" fontId="5" fillId="0" borderId="0" xfId="0" applyFont="1" applyAlignment="1">
      <alignment horizontal="left" indent="3"/>
    </xf>
    <xf numFmtId="0" fontId="0" fillId="0" borderId="19" xfId="0" applyBorder="1" applyAlignment="1">
      <alignment horizontal="left"/>
    </xf>
    <xf numFmtId="0" fontId="0" fillId="0" borderId="0" xfId="0" applyAlignment="1">
      <alignment horizontal="center" wrapText="1"/>
    </xf>
    <xf numFmtId="0" fontId="0" fillId="0" borderId="0" xfId="0" applyAlignment="1">
      <alignment horizontal="left"/>
    </xf>
    <xf numFmtId="0" fontId="0" fillId="0" borderId="2" xfId="0" applyBorder="1" applyAlignment="1">
      <alignment horizontal="left"/>
    </xf>
    <xf numFmtId="0" fontId="58" fillId="12" borderId="0" xfId="0" applyFont="1" applyFill="1" applyAlignment="1">
      <alignment horizontal="center"/>
    </xf>
    <xf numFmtId="0" fontId="15" fillId="0" borderId="0" xfId="2" applyFont="1" applyAlignment="1" applyProtection="1">
      <alignment horizontal="left" indent="6"/>
    </xf>
    <xf numFmtId="0" fontId="5" fillId="0" borderId="0" xfId="0" applyFont="1" applyAlignment="1">
      <alignment horizontal="left" indent="6"/>
    </xf>
    <xf numFmtId="0" fontId="6" fillId="0" borderId="0" xfId="2" applyAlignment="1" applyProtection="1">
      <alignment horizontal="left" indent="3"/>
    </xf>
    <xf numFmtId="43" fontId="48" fillId="0" borderId="0" xfId="0" applyNumberFormat="1" applyFont="1" applyAlignment="1">
      <alignment horizontal="center"/>
    </xf>
    <xf numFmtId="0" fontId="19" fillId="0" borderId="0" xfId="0" applyFont="1" applyAlignment="1">
      <alignment horizontal="center" wrapText="1"/>
    </xf>
    <xf numFmtId="0" fontId="48" fillId="0" borderId="0" xfId="0" applyFont="1" applyAlignment="1">
      <alignment horizontal="center"/>
    </xf>
    <xf numFmtId="0" fontId="49" fillId="12" borderId="0" xfId="0" applyFont="1" applyFill="1" applyAlignment="1">
      <alignment horizontal="center"/>
    </xf>
    <xf numFmtId="0" fontId="4" fillId="16" borderId="0" xfId="0" applyFont="1" applyFill="1" applyAlignment="1">
      <alignment horizontal="center"/>
    </xf>
    <xf numFmtId="0" fontId="0" fillId="0" borderId="0" xfId="0" applyFont="1" applyAlignment="1">
      <alignment horizontal="right"/>
    </xf>
    <xf numFmtId="0" fontId="26" fillId="16" borderId="13" xfId="0" applyFont="1" applyFill="1" applyBorder="1" applyAlignment="1">
      <alignment horizontal="center"/>
    </xf>
    <xf numFmtId="43" fontId="52" fillId="0" borderId="0" xfId="0" applyNumberFormat="1" applyFont="1" applyAlignment="1">
      <alignment horizontal="center"/>
    </xf>
    <xf numFmtId="0" fontId="50" fillId="13" borderId="0" xfId="0" applyFont="1" applyFill="1" applyAlignment="1">
      <alignment horizontal="center"/>
    </xf>
    <xf numFmtId="0" fontId="51" fillId="13" borderId="0" xfId="0" applyFont="1" applyFill="1" applyAlignment="1">
      <alignment horizontal="center"/>
    </xf>
    <xf numFmtId="0" fontId="0" fillId="0" borderId="0" xfId="0" applyFill="1" applyAlignment="1">
      <alignment horizontal="center" wrapText="1"/>
    </xf>
    <xf numFmtId="0" fontId="0" fillId="0" borderId="0" xfId="0" applyFill="1" applyAlignment="1">
      <alignment horizontal="center"/>
    </xf>
    <xf numFmtId="0" fontId="0" fillId="0" borderId="0" xfId="0" applyAlignment="1">
      <alignment horizontal="left" wrapText="1"/>
    </xf>
    <xf numFmtId="0" fontId="4" fillId="13" borderId="0" xfId="0" applyFont="1" applyFill="1" applyAlignment="1">
      <alignment horizontal="center"/>
    </xf>
    <xf numFmtId="0" fontId="49" fillId="13" borderId="0" xfId="0" applyFont="1" applyFill="1" applyAlignment="1">
      <alignment horizontal="center" vertical="center"/>
    </xf>
    <xf numFmtId="43" fontId="59" fillId="0" borderId="0" xfId="0" applyNumberFormat="1" applyFont="1" applyAlignment="1">
      <alignment horizontal="center"/>
    </xf>
    <xf numFmtId="2" fontId="0" fillId="0" borderId="0" xfId="0" applyNumberFormat="1" applyBorder="1" applyAlignment="1">
      <alignment horizontal="center"/>
    </xf>
    <xf numFmtId="2" fontId="0" fillId="0" borderId="32" xfId="0" applyNumberFormat="1" applyBorder="1" applyAlignment="1">
      <alignment horizontal="center"/>
    </xf>
    <xf numFmtId="2" fontId="0" fillId="0" borderId="33" xfId="0" applyNumberFormat="1" applyBorder="1" applyAlignment="1">
      <alignment horizontal="center"/>
    </xf>
    <xf numFmtId="186" fontId="0" fillId="0" borderId="33" xfId="0" applyNumberFormat="1" applyBorder="1" applyAlignment="1">
      <alignment horizontal="center"/>
    </xf>
    <xf numFmtId="3" fontId="0" fillId="0" borderId="0" xfId="0" applyNumberFormat="1" applyAlignment="1">
      <alignment horizontal="center"/>
    </xf>
    <xf numFmtId="0" fontId="4" fillId="13" borderId="0" xfId="0" applyFont="1" applyFill="1" applyAlignment="1">
      <alignment horizontal="left" indent="1"/>
    </xf>
    <xf numFmtId="0" fontId="0" fillId="8" borderId="0" xfId="0" applyFont="1" applyFill="1" applyAlignment="1">
      <alignment horizontal="left" indent="9"/>
    </xf>
    <xf numFmtId="0" fontId="63" fillId="13" borderId="0" xfId="0" applyFont="1" applyFill="1" applyAlignment="1">
      <alignment horizontal="center"/>
    </xf>
    <xf numFmtId="0" fontId="4" fillId="6" borderId="0" xfId="0" applyFont="1" applyFill="1" applyAlignment="1">
      <alignment horizontal="center"/>
    </xf>
    <xf numFmtId="43" fontId="62" fillId="0" borderId="0" xfId="0" applyNumberFormat="1" applyFont="1" applyAlignment="1">
      <alignment horizontal="center"/>
    </xf>
    <xf numFmtId="43" fontId="53" fillId="0" borderId="0" xfId="0" applyNumberFormat="1" applyFont="1" applyAlignment="1">
      <alignment horizontal="left"/>
    </xf>
    <xf numFmtId="0" fontId="53" fillId="0" borderId="0" xfId="0" applyFont="1" applyAlignment="1">
      <alignment horizontal="left"/>
    </xf>
    <xf numFmtId="0" fontId="0" fillId="0" borderId="0" xfId="0" applyAlignment="1">
      <alignment horizontal="left" vertical="center" wrapText="1" indent="1"/>
    </xf>
    <xf numFmtId="0" fontId="3" fillId="18" borderId="0" xfId="0" applyFont="1" applyFill="1" applyAlignment="1">
      <alignment horizontal="center"/>
    </xf>
    <xf numFmtId="0" fontId="55" fillId="0" borderId="24" xfId="0" applyFont="1" applyBorder="1" applyAlignment="1">
      <alignment horizontal="center"/>
    </xf>
    <xf numFmtId="0" fontId="0" fillId="12" borderId="0" xfId="0" applyFill="1" applyAlignment="1">
      <alignment horizontal="center"/>
    </xf>
    <xf numFmtId="10" fontId="3" fillId="0" borderId="15" xfId="4" applyNumberFormat="1" applyFont="1" applyFill="1" applyBorder="1" applyAlignment="1">
      <alignment horizontal="center"/>
    </xf>
    <xf numFmtId="10" fontId="3" fillId="0" borderId="16" xfId="4" applyNumberFormat="1" applyFont="1" applyFill="1" applyBorder="1" applyAlignment="1">
      <alignment horizontal="center"/>
    </xf>
    <xf numFmtId="0" fontId="19" fillId="0" borderId="0" xfId="0" applyFont="1" applyAlignment="1">
      <alignment horizontal="left" wrapText="1" indent="1"/>
    </xf>
    <xf numFmtId="0" fontId="0" fillId="0" borderId="0" xfId="0" applyAlignment="1">
      <alignment horizontal="left" wrapText="1" indent="1"/>
    </xf>
    <xf numFmtId="43" fontId="6" fillId="0" borderId="0" xfId="2" applyNumberFormat="1" applyBorder="1" applyAlignment="1" applyProtection="1">
      <alignment horizontal="center"/>
    </xf>
    <xf numFmtId="43" fontId="4" fillId="2" borderId="0" xfId="3" applyNumberFormat="1" applyFont="1" applyBorder="1" applyAlignment="1">
      <alignment horizontal="center"/>
    </xf>
    <xf numFmtId="0" fontId="42" fillId="13" borderId="0" xfId="0" applyFont="1" applyFill="1" applyAlignment="1">
      <alignment horizontal="center"/>
    </xf>
    <xf numFmtId="0" fontId="5" fillId="0" borderId="0" xfId="0" applyFont="1" applyAlignment="1">
      <alignment horizontal="center"/>
    </xf>
    <xf numFmtId="43" fontId="48" fillId="0" borderId="0" xfId="0" applyNumberFormat="1" applyFont="1" applyAlignment="1">
      <alignment horizontal="center" vertical="center"/>
    </xf>
    <xf numFmtId="0" fontId="48" fillId="0" borderId="0" xfId="0" applyFont="1" applyAlignment="1">
      <alignment horizontal="center" vertical="center"/>
    </xf>
    <xf numFmtId="0" fontId="64" fillId="13" borderId="0" xfId="0" applyFont="1" applyFill="1" applyAlignment="1">
      <alignment horizontal="center"/>
    </xf>
    <xf numFmtId="0" fontId="15" fillId="0" borderId="0" xfId="2" applyFont="1" applyAlignment="1" applyProtection="1">
      <alignment horizontal="left" indent="4"/>
    </xf>
    <xf numFmtId="0" fontId="5" fillId="0" borderId="0" xfId="0" applyFont="1" applyAlignment="1">
      <alignment horizontal="left" indent="4"/>
    </xf>
    <xf numFmtId="0" fontId="2" fillId="0" borderId="15" xfId="5" applyBorder="1"/>
    <xf numFmtId="0" fontId="2" fillId="0" borderId="40" xfId="5" applyBorder="1"/>
    <xf numFmtId="0" fontId="2" fillId="0" borderId="16" xfId="5" applyBorder="1"/>
    <xf numFmtId="0" fontId="70" fillId="0" borderId="0" xfId="5" applyFont="1" applyBorder="1" applyAlignment="1">
      <alignment horizontal="center" vertical="center"/>
    </xf>
    <xf numFmtId="43" fontId="48" fillId="0" borderId="0" xfId="5" applyNumberFormat="1" applyFont="1" applyFill="1" applyBorder="1" applyAlignment="1">
      <alignment horizontal="center" vertical="center"/>
    </xf>
    <xf numFmtId="0" fontId="48" fillId="0" borderId="0" xfId="5" applyFont="1" applyFill="1" applyBorder="1" applyAlignment="1">
      <alignment horizontal="center" vertical="center"/>
    </xf>
    <xf numFmtId="0" fontId="48" fillId="0" borderId="31" xfId="5" applyFont="1" applyFill="1" applyBorder="1" applyAlignment="1">
      <alignment horizontal="center" vertical="center"/>
    </xf>
    <xf numFmtId="0" fontId="26" fillId="24" borderId="15" xfId="5" applyFont="1" applyFill="1" applyBorder="1" applyAlignment="1">
      <alignment horizontal="center"/>
    </xf>
    <xf numFmtId="0" fontId="26" fillId="24" borderId="40" xfId="5" applyFont="1" applyFill="1" applyBorder="1" applyAlignment="1">
      <alignment horizontal="center"/>
    </xf>
    <xf numFmtId="0" fontId="26" fillId="24" borderId="16" xfId="5" applyFont="1" applyFill="1" applyBorder="1" applyAlignment="1">
      <alignment horizontal="center"/>
    </xf>
  </cellXfs>
  <cellStyles count="6">
    <cellStyle name="Accent6" xfId="3" builtinId="49"/>
    <cellStyle name="Comma" xfId="1" builtinId="3"/>
    <cellStyle name="Hyperlink" xfId="2" builtinId="8"/>
    <cellStyle name="Normal" xfId="0" builtinId="0"/>
    <cellStyle name="Normal 2" xfId="5" xr:uid="{5D40988E-A789-48EB-AEEE-D6660D3FF3A5}"/>
    <cellStyle name="Percent" xfId="4" builtinId="5"/>
  </cellStyles>
  <dxfs count="4">
    <dxf>
      <numFmt numFmtId="14" formatCode="0.00%"/>
    </dxf>
    <dxf>
      <numFmt numFmtId="3" formatCode="#,##0"/>
    </dxf>
    <dxf>
      <font>
        <b/>
        <i val="0"/>
        <color theme="0"/>
      </font>
      <fill>
        <patternFill>
          <bgColor theme="5"/>
        </patternFill>
      </fill>
    </dxf>
    <dxf>
      <font>
        <color theme="0"/>
      </font>
      <fill>
        <patternFill>
          <bgColor theme="5"/>
        </patternFill>
      </fill>
    </dxf>
  </dxfs>
  <tableStyles count="0" defaultTableStyle="TableStyleMedium9" defaultPivotStyle="PivotStyleLight16"/>
  <colors>
    <mruColors>
      <color rgb="FFCA4E24"/>
      <color rgb="FFF47310"/>
      <color rgb="FFB23E23"/>
      <color rgb="FFEF4823"/>
      <color rgb="FFECA337"/>
      <color rgb="FF902E1A"/>
      <color rgb="FF60250A"/>
      <color rgb="FFA46F29"/>
      <color rgb="FF95C31B"/>
      <color rgb="FFE8962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38126396898158"/>
          <c:y val="5.7664234712374349E-2"/>
          <c:w val="0.84703287411153749"/>
          <c:h val="0.86042927468778874"/>
        </c:manualLayout>
      </c:layout>
      <c:barChart>
        <c:barDir val="bar"/>
        <c:grouping val="clustered"/>
        <c:varyColors val="0"/>
        <c:ser>
          <c:idx val="0"/>
          <c:order val="0"/>
          <c:spPr>
            <a:solidFill>
              <a:srgbClr val="95C31B"/>
            </a:solidFill>
            <a:ln>
              <a:noFill/>
            </a:ln>
            <a:effectLst/>
          </c:spPr>
          <c:invertIfNegative val="0"/>
          <c:dPt>
            <c:idx val="0"/>
            <c:invertIfNegative val="0"/>
            <c:bubble3D val="0"/>
            <c:spPr>
              <a:solidFill>
                <a:srgbClr val="95C31B">
                  <a:alpha val="25000"/>
                </a:srgbClr>
              </a:solidFill>
              <a:ln>
                <a:noFill/>
              </a:ln>
              <a:effectLst/>
            </c:spPr>
            <c:extLst>
              <c:ext xmlns:c16="http://schemas.microsoft.com/office/drawing/2014/chart" uri="{C3380CC4-5D6E-409C-BE32-E72D297353CC}">
                <c16:uniqueId val="{00000001-911D-4F1C-9484-E853D7DECD36}"/>
              </c:ext>
            </c:extLst>
          </c:dPt>
          <c:dPt>
            <c:idx val="1"/>
            <c:invertIfNegative val="0"/>
            <c:bubble3D val="0"/>
            <c:spPr>
              <a:solidFill>
                <a:srgbClr val="95C31B">
                  <a:alpha val="40000"/>
                </a:srgbClr>
              </a:solidFill>
              <a:ln>
                <a:noFill/>
              </a:ln>
              <a:effectLst/>
            </c:spPr>
            <c:extLst>
              <c:ext xmlns:c16="http://schemas.microsoft.com/office/drawing/2014/chart" uri="{C3380CC4-5D6E-409C-BE32-E72D297353CC}">
                <c16:uniqueId val="{00000003-911D-4F1C-9484-E853D7DECD36}"/>
              </c:ext>
            </c:extLst>
          </c:dPt>
          <c:dPt>
            <c:idx val="2"/>
            <c:invertIfNegative val="0"/>
            <c:bubble3D val="0"/>
            <c:spPr>
              <a:solidFill>
                <a:srgbClr val="95C31B">
                  <a:alpha val="55000"/>
                </a:srgbClr>
              </a:solidFill>
              <a:ln>
                <a:noFill/>
              </a:ln>
              <a:effectLst/>
            </c:spPr>
            <c:extLst>
              <c:ext xmlns:c16="http://schemas.microsoft.com/office/drawing/2014/chart" uri="{C3380CC4-5D6E-409C-BE32-E72D297353CC}">
                <c16:uniqueId val="{00000005-911D-4F1C-9484-E853D7DECD36}"/>
              </c:ext>
            </c:extLst>
          </c:dPt>
          <c:dPt>
            <c:idx val="3"/>
            <c:invertIfNegative val="0"/>
            <c:bubble3D val="0"/>
            <c:spPr>
              <a:solidFill>
                <a:srgbClr val="95C31B">
                  <a:alpha val="70000"/>
                </a:srgbClr>
              </a:solidFill>
              <a:ln>
                <a:noFill/>
              </a:ln>
              <a:effectLst/>
            </c:spPr>
            <c:extLst>
              <c:ext xmlns:c16="http://schemas.microsoft.com/office/drawing/2014/chart" uri="{C3380CC4-5D6E-409C-BE32-E72D297353CC}">
                <c16:uniqueId val="{00000007-911D-4F1C-9484-E853D7DECD36}"/>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'Share Price'!$F$17:$F$20</c:f>
              <c:strCache>
                <c:ptCount val="4"/>
                <c:pt idx="0">
                  <c:v>Promoters</c:v>
                </c:pt>
                <c:pt idx="1">
                  <c:v>FIIs</c:v>
                </c:pt>
                <c:pt idx="2">
                  <c:v>DIIS</c:v>
                </c:pt>
                <c:pt idx="3">
                  <c:v>Public</c:v>
                </c:pt>
              </c:strCache>
            </c:strRef>
          </c:cat>
          <c:val>
            <c:numRef>
              <c:f>'Share Price'!$G$17:$G$20</c:f>
              <c:numCache>
                <c:formatCode>0.00%</c:formatCode>
                <c:ptCount val="4"/>
                <c:pt idx="0">
                  <c:v>0.75009999999999999</c:v>
                </c:pt>
                <c:pt idx="1">
                  <c:v>8.8700000000000001E-2</c:v>
                </c:pt>
                <c:pt idx="2">
                  <c:v>6.5000000000000002E-2</c:v>
                </c:pt>
                <c:pt idx="3">
                  <c:v>9.6199999999999994E-2</c:v>
                </c:pt>
              </c:numCache>
            </c:numRef>
          </c:val>
          <c:extLst>
            <c:ext xmlns:c16="http://schemas.microsoft.com/office/drawing/2014/chart" uri="{C3380CC4-5D6E-409C-BE32-E72D297353CC}">
              <c16:uniqueId val="{00000008-911D-4F1C-9484-E853D7DECD36}"/>
            </c:ext>
          </c:extLst>
        </c:ser>
        <c:dLbls>
          <c:showLegendKey val="0"/>
          <c:showVal val="0"/>
          <c:showCatName val="0"/>
          <c:showSerName val="0"/>
          <c:showPercent val="0"/>
          <c:showBubbleSize val="0"/>
        </c:dLbls>
        <c:gapWidth val="219"/>
        <c:axId val="207585936"/>
        <c:axId val="207580528"/>
      </c:barChart>
      <c:catAx>
        <c:axId val="207585936"/>
        <c:scaling>
          <c:orientation val="minMax"/>
        </c:scaling>
        <c:delete val="0"/>
        <c:axPos val="l"/>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Algn val="ctr"/>
        <c:lblOffset val="100"/>
        <c:noMultiLvlLbl val="0"/>
      </c:catAx>
      <c:valAx>
        <c:axId val="207580528"/>
        <c:scaling>
          <c:orientation val="minMax"/>
          <c:max val="0.70000000000000007"/>
        </c:scaling>
        <c:delete val="0"/>
        <c:axPos val="b"/>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582888631812027E-2"/>
          <c:y val="8.2218506131549615E-2"/>
          <c:w val="0.94841715233903168"/>
          <c:h val="0.71262905318959913"/>
        </c:manualLayout>
      </c:layout>
      <c:lineChart>
        <c:grouping val="standard"/>
        <c:varyColors val="0"/>
        <c:ser>
          <c:idx val="0"/>
          <c:order val="0"/>
          <c:spPr>
            <a:ln w="28575" cap="rnd">
              <a:solidFill>
                <a:srgbClr val="F47310"/>
              </a:solidFill>
              <a:round/>
            </a:ln>
            <a:effectLst/>
          </c:spPr>
          <c:marker>
            <c:symbol val="none"/>
          </c:marker>
          <c:cat>
            <c:numRef>
              <c:f>'Share Price'!$B$3:$B$4442</c:f>
              <c:numCache>
                <c:formatCode>m/d/yyyy</c:formatCode>
                <c:ptCount val="4440"/>
                <c:pt idx="0">
                  <c:v>45405</c:v>
                </c:pt>
                <c:pt idx="1">
                  <c:v>45404</c:v>
                </c:pt>
                <c:pt idx="2">
                  <c:v>45401</c:v>
                </c:pt>
                <c:pt idx="3">
                  <c:v>45400</c:v>
                </c:pt>
                <c:pt idx="4">
                  <c:v>45398</c:v>
                </c:pt>
                <c:pt idx="5">
                  <c:v>45397</c:v>
                </c:pt>
                <c:pt idx="6">
                  <c:v>45394</c:v>
                </c:pt>
                <c:pt idx="7">
                  <c:v>45392</c:v>
                </c:pt>
                <c:pt idx="8">
                  <c:v>45391</c:v>
                </c:pt>
                <c:pt idx="9">
                  <c:v>45390</c:v>
                </c:pt>
                <c:pt idx="10">
                  <c:v>45387</c:v>
                </c:pt>
                <c:pt idx="11">
                  <c:v>45386</c:v>
                </c:pt>
                <c:pt idx="12">
                  <c:v>45385</c:v>
                </c:pt>
                <c:pt idx="13">
                  <c:v>45384</c:v>
                </c:pt>
                <c:pt idx="14">
                  <c:v>45383</c:v>
                </c:pt>
                <c:pt idx="15">
                  <c:v>45379</c:v>
                </c:pt>
                <c:pt idx="16">
                  <c:v>45378</c:v>
                </c:pt>
                <c:pt idx="17">
                  <c:v>45377</c:v>
                </c:pt>
                <c:pt idx="18">
                  <c:v>45373</c:v>
                </c:pt>
                <c:pt idx="19">
                  <c:v>45372</c:v>
                </c:pt>
                <c:pt idx="20">
                  <c:v>45371</c:v>
                </c:pt>
                <c:pt idx="21">
                  <c:v>45370</c:v>
                </c:pt>
                <c:pt idx="22">
                  <c:v>45369</c:v>
                </c:pt>
                <c:pt idx="23">
                  <c:v>45366</c:v>
                </c:pt>
                <c:pt idx="24">
                  <c:v>45365</c:v>
                </c:pt>
                <c:pt idx="25">
                  <c:v>45364</c:v>
                </c:pt>
                <c:pt idx="26">
                  <c:v>45363</c:v>
                </c:pt>
                <c:pt idx="27">
                  <c:v>45362</c:v>
                </c:pt>
                <c:pt idx="28">
                  <c:v>45358</c:v>
                </c:pt>
                <c:pt idx="29">
                  <c:v>45357</c:v>
                </c:pt>
                <c:pt idx="30">
                  <c:v>45356</c:v>
                </c:pt>
                <c:pt idx="31">
                  <c:v>45355</c:v>
                </c:pt>
                <c:pt idx="32">
                  <c:v>45352</c:v>
                </c:pt>
                <c:pt idx="33">
                  <c:v>45351</c:v>
                </c:pt>
                <c:pt idx="34">
                  <c:v>45350</c:v>
                </c:pt>
                <c:pt idx="35">
                  <c:v>45349</c:v>
                </c:pt>
                <c:pt idx="36">
                  <c:v>45348</c:v>
                </c:pt>
                <c:pt idx="37">
                  <c:v>45345</c:v>
                </c:pt>
                <c:pt idx="38">
                  <c:v>45344</c:v>
                </c:pt>
                <c:pt idx="39">
                  <c:v>45343</c:v>
                </c:pt>
                <c:pt idx="40">
                  <c:v>45342</c:v>
                </c:pt>
                <c:pt idx="41">
                  <c:v>45341</c:v>
                </c:pt>
                <c:pt idx="42">
                  <c:v>45338</c:v>
                </c:pt>
                <c:pt idx="43">
                  <c:v>45337</c:v>
                </c:pt>
                <c:pt idx="44">
                  <c:v>45336</c:v>
                </c:pt>
                <c:pt idx="45">
                  <c:v>45335</c:v>
                </c:pt>
                <c:pt idx="46">
                  <c:v>45334</c:v>
                </c:pt>
                <c:pt idx="47">
                  <c:v>45331</c:v>
                </c:pt>
                <c:pt idx="48">
                  <c:v>45330</c:v>
                </c:pt>
                <c:pt idx="49">
                  <c:v>45329</c:v>
                </c:pt>
                <c:pt idx="50">
                  <c:v>45328</c:v>
                </c:pt>
                <c:pt idx="51">
                  <c:v>45327</c:v>
                </c:pt>
                <c:pt idx="52">
                  <c:v>45324</c:v>
                </c:pt>
                <c:pt idx="53">
                  <c:v>45323</c:v>
                </c:pt>
                <c:pt idx="54">
                  <c:v>45322</c:v>
                </c:pt>
                <c:pt idx="55">
                  <c:v>45321</c:v>
                </c:pt>
                <c:pt idx="56">
                  <c:v>45320</c:v>
                </c:pt>
                <c:pt idx="57">
                  <c:v>45316</c:v>
                </c:pt>
                <c:pt idx="58">
                  <c:v>45315</c:v>
                </c:pt>
                <c:pt idx="59">
                  <c:v>45314</c:v>
                </c:pt>
                <c:pt idx="60">
                  <c:v>45310</c:v>
                </c:pt>
                <c:pt idx="61">
                  <c:v>45309</c:v>
                </c:pt>
                <c:pt idx="62">
                  <c:v>45308</c:v>
                </c:pt>
                <c:pt idx="63">
                  <c:v>45307</c:v>
                </c:pt>
                <c:pt idx="64">
                  <c:v>45306</c:v>
                </c:pt>
                <c:pt idx="65">
                  <c:v>45303</c:v>
                </c:pt>
                <c:pt idx="66">
                  <c:v>45302</c:v>
                </c:pt>
                <c:pt idx="67">
                  <c:v>45301</c:v>
                </c:pt>
                <c:pt idx="68">
                  <c:v>45300</c:v>
                </c:pt>
                <c:pt idx="69">
                  <c:v>45299</c:v>
                </c:pt>
                <c:pt idx="70">
                  <c:v>45296</c:v>
                </c:pt>
                <c:pt idx="71">
                  <c:v>45295</c:v>
                </c:pt>
                <c:pt idx="72">
                  <c:v>45294</c:v>
                </c:pt>
                <c:pt idx="73">
                  <c:v>45293</c:v>
                </c:pt>
                <c:pt idx="74">
                  <c:v>45292</c:v>
                </c:pt>
                <c:pt idx="75">
                  <c:v>45289</c:v>
                </c:pt>
                <c:pt idx="76">
                  <c:v>45288</c:v>
                </c:pt>
                <c:pt idx="77">
                  <c:v>45287</c:v>
                </c:pt>
                <c:pt idx="78">
                  <c:v>45286</c:v>
                </c:pt>
                <c:pt idx="79">
                  <c:v>45282</c:v>
                </c:pt>
                <c:pt idx="80">
                  <c:v>45281</c:v>
                </c:pt>
                <c:pt idx="81">
                  <c:v>45280</c:v>
                </c:pt>
                <c:pt idx="82">
                  <c:v>45279</c:v>
                </c:pt>
                <c:pt idx="83">
                  <c:v>45278</c:v>
                </c:pt>
                <c:pt idx="84">
                  <c:v>45275</c:v>
                </c:pt>
                <c:pt idx="85">
                  <c:v>45274</c:v>
                </c:pt>
                <c:pt idx="86">
                  <c:v>45273</c:v>
                </c:pt>
                <c:pt idx="87">
                  <c:v>45272</c:v>
                </c:pt>
                <c:pt idx="88">
                  <c:v>45271</c:v>
                </c:pt>
                <c:pt idx="89">
                  <c:v>45268</c:v>
                </c:pt>
                <c:pt idx="90">
                  <c:v>45267</c:v>
                </c:pt>
                <c:pt idx="91">
                  <c:v>45266</c:v>
                </c:pt>
                <c:pt idx="92">
                  <c:v>45265</c:v>
                </c:pt>
                <c:pt idx="93">
                  <c:v>45264</c:v>
                </c:pt>
                <c:pt idx="94">
                  <c:v>45261</c:v>
                </c:pt>
                <c:pt idx="95">
                  <c:v>45260</c:v>
                </c:pt>
                <c:pt idx="96">
                  <c:v>45259</c:v>
                </c:pt>
                <c:pt idx="97">
                  <c:v>45258</c:v>
                </c:pt>
                <c:pt idx="98">
                  <c:v>45254</c:v>
                </c:pt>
                <c:pt idx="99">
                  <c:v>45253</c:v>
                </c:pt>
                <c:pt idx="100">
                  <c:v>45252</c:v>
                </c:pt>
                <c:pt idx="101">
                  <c:v>45251</c:v>
                </c:pt>
                <c:pt idx="102">
                  <c:v>45250</c:v>
                </c:pt>
                <c:pt idx="103">
                  <c:v>45247</c:v>
                </c:pt>
                <c:pt idx="104">
                  <c:v>45246</c:v>
                </c:pt>
                <c:pt idx="105">
                  <c:v>45245</c:v>
                </c:pt>
                <c:pt idx="106">
                  <c:v>45243</c:v>
                </c:pt>
                <c:pt idx="107">
                  <c:v>45240</c:v>
                </c:pt>
                <c:pt idx="108">
                  <c:v>45239</c:v>
                </c:pt>
                <c:pt idx="109">
                  <c:v>45238</c:v>
                </c:pt>
                <c:pt idx="110">
                  <c:v>45237</c:v>
                </c:pt>
                <c:pt idx="111">
                  <c:v>45236</c:v>
                </c:pt>
                <c:pt idx="112">
                  <c:v>45233</c:v>
                </c:pt>
                <c:pt idx="113">
                  <c:v>45232</c:v>
                </c:pt>
                <c:pt idx="114">
                  <c:v>45231</c:v>
                </c:pt>
                <c:pt idx="115">
                  <c:v>45230</c:v>
                </c:pt>
                <c:pt idx="116">
                  <c:v>45229</c:v>
                </c:pt>
                <c:pt idx="117">
                  <c:v>45226</c:v>
                </c:pt>
                <c:pt idx="118">
                  <c:v>45225</c:v>
                </c:pt>
                <c:pt idx="119">
                  <c:v>45224</c:v>
                </c:pt>
                <c:pt idx="120">
                  <c:v>45222</c:v>
                </c:pt>
                <c:pt idx="121">
                  <c:v>45219</c:v>
                </c:pt>
                <c:pt idx="122">
                  <c:v>45218</c:v>
                </c:pt>
                <c:pt idx="123">
                  <c:v>45217</c:v>
                </c:pt>
                <c:pt idx="124">
                  <c:v>45216</c:v>
                </c:pt>
                <c:pt idx="125">
                  <c:v>45215</c:v>
                </c:pt>
                <c:pt idx="126">
                  <c:v>45212</c:v>
                </c:pt>
                <c:pt idx="127">
                  <c:v>45211</c:v>
                </c:pt>
                <c:pt idx="128">
                  <c:v>45210</c:v>
                </c:pt>
                <c:pt idx="129">
                  <c:v>45209</c:v>
                </c:pt>
                <c:pt idx="130">
                  <c:v>45208</c:v>
                </c:pt>
                <c:pt idx="131">
                  <c:v>45205</c:v>
                </c:pt>
                <c:pt idx="132">
                  <c:v>45204</c:v>
                </c:pt>
                <c:pt idx="133">
                  <c:v>45203</c:v>
                </c:pt>
                <c:pt idx="134">
                  <c:v>45202</c:v>
                </c:pt>
                <c:pt idx="135">
                  <c:v>45198</c:v>
                </c:pt>
                <c:pt idx="136">
                  <c:v>45197</c:v>
                </c:pt>
                <c:pt idx="137">
                  <c:v>45196</c:v>
                </c:pt>
                <c:pt idx="138">
                  <c:v>45195</c:v>
                </c:pt>
                <c:pt idx="139">
                  <c:v>45194</c:v>
                </c:pt>
                <c:pt idx="140">
                  <c:v>45191</c:v>
                </c:pt>
                <c:pt idx="141">
                  <c:v>45190</c:v>
                </c:pt>
                <c:pt idx="142">
                  <c:v>45189</c:v>
                </c:pt>
                <c:pt idx="143">
                  <c:v>45187</c:v>
                </c:pt>
                <c:pt idx="144">
                  <c:v>45184</c:v>
                </c:pt>
                <c:pt idx="145">
                  <c:v>45183</c:v>
                </c:pt>
                <c:pt idx="146">
                  <c:v>45182</c:v>
                </c:pt>
                <c:pt idx="147">
                  <c:v>45181</c:v>
                </c:pt>
                <c:pt idx="148">
                  <c:v>45180</c:v>
                </c:pt>
                <c:pt idx="149">
                  <c:v>45177</c:v>
                </c:pt>
                <c:pt idx="150">
                  <c:v>45176</c:v>
                </c:pt>
                <c:pt idx="151">
                  <c:v>45175</c:v>
                </c:pt>
                <c:pt idx="152">
                  <c:v>45174</c:v>
                </c:pt>
                <c:pt idx="153">
                  <c:v>45173</c:v>
                </c:pt>
                <c:pt idx="154">
                  <c:v>45170</c:v>
                </c:pt>
                <c:pt idx="155">
                  <c:v>45169</c:v>
                </c:pt>
                <c:pt idx="156">
                  <c:v>45168</c:v>
                </c:pt>
                <c:pt idx="157">
                  <c:v>45167</c:v>
                </c:pt>
                <c:pt idx="158">
                  <c:v>45166</c:v>
                </c:pt>
                <c:pt idx="159">
                  <c:v>45163</c:v>
                </c:pt>
                <c:pt idx="160">
                  <c:v>45162</c:v>
                </c:pt>
                <c:pt idx="161">
                  <c:v>45161</c:v>
                </c:pt>
                <c:pt idx="162">
                  <c:v>45160</c:v>
                </c:pt>
                <c:pt idx="163">
                  <c:v>45159</c:v>
                </c:pt>
                <c:pt idx="164">
                  <c:v>45156</c:v>
                </c:pt>
                <c:pt idx="165">
                  <c:v>45155</c:v>
                </c:pt>
                <c:pt idx="166">
                  <c:v>45154</c:v>
                </c:pt>
                <c:pt idx="167">
                  <c:v>45152</c:v>
                </c:pt>
                <c:pt idx="168">
                  <c:v>45149</c:v>
                </c:pt>
                <c:pt idx="169">
                  <c:v>45148</c:v>
                </c:pt>
                <c:pt idx="170">
                  <c:v>45147</c:v>
                </c:pt>
                <c:pt idx="171">
                  <c:v>45146</c:v>
                </c:pt>
                <c:pt idx="172">
                  <c:v>45145</c:v>
                </c:pt>
                <c:pt idx="173">
                  <c:v>45142</c:v>
                </c:pt>
                <c:pt idx="174">
                  <c:v>45141</c:v>
                </c:pt>
                <c:pt idx="175">
                  <c:v>45140</c:v>
                </c:pt>
                <c:pt idx="176">
                  <c:v>45139</c:v>
                </c:pt>
                <c:pt idx="177">
                  <c:v>45138</c:v>
                </c:pt>
                <c:pt idx="178">
                  <c:v>45135</c:v>
                </c:pt>
                <c:pt idx="179">
                  <c:v>45134</c:v>
                </c:pt>
                <c:pt idx="180">
                  <c:v>45133</c:v>
                </c:pt>
                <c:pt idx="181">
                  <c:v>45132</c:v>
                </c:pt>
                <c:pt idx="182">
                  <c:v>45131</c:v>
                </c:pt>
                <c:pt idx="183">
                  <c:v>45128</c:v>
                </c:pt>
                <c:pt idx="184">
                  <c:v>45127</c:v>
                </c:pt>
                <c:pt idx="185">
                  <c:v>45126</c:v>
                </c:pt>
                <c:pt idx="186">
                  <c:v>45125</c:v>
                </c:pt>
                <c:pt idx="187">
                  <c:v>45124</c:v>
                </c:pt>
                <c:pt idx="188">
                  <c:v>45121</c:v>
                </c:pt>
                <c:pt idx="189">
                  <c:v>45120</c:v>
                </c:pt>
                <c:pt idx="190">
                  <c:v>45119</c:v>
                </c:pt>
                <c:pt idx="191">
                  <c:v>45118</c:v>
                </c:pt>
                <c:pt idx="192">
                  <c:v>45117</c:v>
                </c:pt>
                <c:pt idx="193">
                  <c:v>45114</c:v>
                </c:pt>
                <c:pt idx="194">
                  <c:v>45113</c:v>
                </c:pt>
                <c:pt idx="195">
                  <c:v>45112</c:v>
                </c:pt>
                <c:pt idx="196">
                  <c:v>45111</c:v>
                </c:pt>
                <c:pt idx="197">
                  <c:v>45110</c:v>
                </c:pt>
                <c:pt idx="198">
                  <c:v>45107</c:v>
                </c:pt>
                <c:pt idx="199">
                  <c:v>45105</c:v>
                </c:pt>
                <c:pt idx="200">
                  <c:v>45104</c:v>
                </c:pt>
                <c:pt idx="201">
                  <c:v>45103</c:v>
                </c:pt>
                <c:pt idx="202">
                  <c:v>45100</c:v>
                </c:pt>
                <c:pt idx="203">
                  <c:v>45099</c:v>
                </c:pt>
                <c:pt idx="204">
                  <c:v>45098</c:v>
                </c:pt>
                <c:pt idx="205">
                  <c:v>45097</c:v>
                </c:pt>
                <c:pt idx="206">
                  <c:v>45096</c:v>
                </c:pt>
                <c:pt idx="207">
                  <c:v>45093</c:v>
                </c:pt>
                <c:pt idx="208">
                  <c:v>45092</c:v>
                </c:pt>
                <c:pt idx="209">
                  <c:v>45091</c:v>
                </c:pt>
                <c:pt idx="210">
                  <c:v>45090</c:v>
                </c:pt>
                <c:pt idx="211">
                  <c:v>45089</c:v>
                </c:pt>
                <c:pt idx="212">
                  <c:v>45086</c:v>
                </c:pt>
                <c:pt idx="213">
                  <c:v>45085</c:v>
                </c:pt>
                <c:pt idx="214">
                  <c:v>45084</c:v>
                </c:pt>
                <c:pt idx="215">
                  <c:v>45083</c:v>
                </c:pt>
                <c:pt idx="216">
                  <c:v>45082</c:v>
                </c:pt>
                <c:pt idx="217">
                  <c:v>45079</c:v>
                </c:pt>
                <c:pt idx="218">
                  <c:v>45078</c:v>
                </c:pt>
                <c:pt idx="219">
                  <c:v>45077</c:v>
                </c:pt>
                <c:pt idx="220">
                  <c:v>45076</c:v>
                </c:pt>
                <c:pt idx="221">
                  <c:v>45075</c:v>
                </c:pt>
                <c:pt idx="222">
                  <c:v>45072</c:v>
                </c:pt>
                <c:pt idx="223">
                  <c:v>45071</c:v>
                </c:pt>
                <c:pt idx="224">
                  <c:v>45070</c:v>
                </c:pt>
                <c:pt idx="225">
                  <c:v>45069</c:v>
                </c:pt>
                <c:pt idx="226">
                  <c:v>45068</c:v>
                </c:pt>
                <c:pt idx="227">
                  <c:v>45065</c:v>
                </c:pt>
                <c:pt idx="228">
                  <c:v>45064</c:v>
                </c:pt>
                <c:pt idx="229">
                  <c:v>45063</c:v>
                </c:pt>
                <c:pt idx="230">
                  <c:v>45062</c:v>
                </c:pt>
                <c:pt idx="231">
                  <c:v>45061</c:v>
                </c:pt>
                <c:pt idx="232">
                  <c:v>45058</c:v>
                </c:pt>
                <c:pt idx="233">
                  <c:v>45057</c:v>
                </c:pt>
                <c:pt idx="234">
                  <c:v>45056</c:v>
                </c:pt>
                <c:pt idx="235">
                  <c:v>45055</c:v>
                </c:pt>
                <c:pt idx="236">
                  <c:v>45054</c:v>
                </c:pt>
                <c:pt idx="237">
                  <c:v>45051</c:v>
                </c:pt>
                <c:pt idx="238">
                  <c:v>45050</c:v>
                </c:pt>
                <c:pt idx="239">
                  <c:v>45049</c:v>
                </c:pt>
                <c:pt idx="240">
                  <c:v>45048</c:v>
                </c:pt>
                <c:pt idx="241">
                  <c:v>45044</c:v>
                </c:pt>
                <c:pt idx="242">
                  <c:v>45043</c:v>
                </c:pt>
                <c:pt idx="243">
                  <c:v>45042</c:v>
                </c:pt>
                <c:pt idx="244">
                  <c:v>45041</c:v>
                </c:pt>
                <c:pt idx="245">
                  <c:v>45040</c:v>
                </c:pt>
                <c:pt idx="246">
                  <c:v>45037</c:v>
                </c:pt>
                <c:pt idx="247">
                  <c:v>45036</c:v>
                </c:pt>
                <c:pt idx="248">
                  <c:v>45035</c:v>
                </c:pt>
                <c:pt idx="249">
                  <c:v>45034</c:v>
                </c:pt>
                <c:pt idx="250">
                  <c:v>45033</c:v>
                </c:pt>
                <c:pt idx="251">
                  <c:v>45029</c:v>
                </c:pt>
                <c:pt idx="252">
                  <c:v>45028</c:v>
                </c:pt>
                <c:pt idx="253">
                  <c:v>45027</c:v>
                </c:pt>
                <c:pt idx="254">
                  <c:v>45026</c:v>
                </c:pt>
                <c:pt idx="255">
                  <c:v>45022</c:v>
                </c:pt>
                <c:pt idx="256">
                  <c:v>45021</c:v>
                </c:pt>
                <c:pt idx="257">
                  <c:v>45019</c:v>
                </c:pt>
                <c:pt idx="258">
                  <c:v>45016</c:v>
                </c:pt>
                <c:pt idx="259">
                  <c:v>45014</c:v>
                </c:pt>
                <c:pt idx="260">
                  <c:v>45013</c:v>
                </c:pt>
                <c:pt idx="261">
                  <c:v>45012</c:v>
                </c:pt>
                <c:pt idx="262">
                  <c:v>45009</c:v>
                </c:pt>
                <c:pt idx="263">
                  <c:v>45008</c:v>
                </c:pt>
                <c:pt idx="264">
                  <c:v>45007</c:v>
                </c:pt>
                <c:pt idx="265">
                  <c:v>45006</c:v>
                </c:pt>
                <c:pt idx="266">
                  <c:v>45005</c:v>
                </c:pt>
                <c:pt idx="267">
                  <c:v>45002</c:v>
                </c:pt>
                <c:pt idx="268">
                  <c:v>45001</c:v>
                </c:pt>
                <c:pt idx="269">
                  <c:v>45000</c:v>
                </c:pt>
                <c:pt idx="270">
                  <c:v>44999</c:v>
                </c:pt>
                <c:pt idx="271">
                  <c:v>44998</c:v>
                </c:pt>
                <c:pt idx="272">
                  <c:v>44995</c:v>
                </c:pt>
                <c:pt idx="273">
                  <c:v>44994</c:v>
                </c:pt>
                <c:pt idx="274">
                  <c:v>44993</c:v>
                </c:pt>
                <c:pt idx="275">
                  <c:v>44991</c:v>
                </c:pt>
                <c:pt idx="276">
                  <c:v>44988</c:v>
                </c:pt>
                <c:pt idx="277">
                  <c:v>44987</c:v>
                </c:pt>
                <c:pt idx="278">
                  <c:v>44986</c:v>
                </c:pt>
                <c:pt idx="279">
                  <c:v>44985</c:v>
                </c:pt>
                <c:pt idx="280">
                  <c:v>44984</c:v>
                </c:pt>
                <c:pt idx="281">
                  <c:v>44981</c:v>
                </c:pt>
                <c:pt idx="282">
                  <c:v>44980</c:v>
                </c:pt>
                <c:pt idx="283">
                  <c:v>44979</c:v>
                </c:pt>
                <c:pt idx="284">
                  <c:v>44978</c:v>
                </c:pt>
                <c:pt idx="285">
                  <c:v>44977</c:v>
                </c:pt>
                <c:pt idx="286">
                  <c:v>44974</c:v>
                </c:pt>
                <c:pt idx="287">
                  <c:v>44973</c:v>
                </c:pt>
                <c:pt idx="288">
                  <c:v>44972</c:v>
                </c:pt>
                <c:pt idx="289">
                  <c:v>44971</c:v>
                </c:pt>
                <c:pt idx="290">
                  <c:v>44970</c:v>
                </c:pt>
                <c:pt idx="291">
                  <c:v>44967</c:v>
                </c:pt>
                <c:pt idx="292">
                  <c:v>44966</c:v>
                </c:pt>
                <c:pt idx="293">
                  <c:v>44965</c:v>
                </c:pt>
                <c:pt idx="294">
                  <c:v>44964</c:v>
                </c:pt>
                <c:pt idx="295">
                  <c:v>44963</c:v>
                </c:pt>
                <c:pt idx="296">
                  <c:v>44960</c:v>
                </c:pt>
                <c:pt idx="297">
                  <c:v>44959</c:v>
                </c:pt>
                <c:pt idx="298">
                  <c:v>44958</c:v>
                </c:pt>
                <c:pt idx="299">
                  <c:v>44957</c:v>
                </c:pt>
                <c:pt idx="300">
                  <c:v>44956</c:v>
                </c:pt>
                <c:pt idx="301">
                  <c:v>44953</c:v>
                </c:pt>
                <c:pt idx="302">
                  <c:v>44951</c:v>
                </c:pt>
                <c:pt idx="303">
                  <c:v>44950</c:v>
                </c:pt>
                <c:pt idx="304">
                  <c:v>44949</c:v>
                </c:pt>
                <c:pt idx="305">
                  <c:v>44946</c:v>
                </c:pt>
                <c:pt idx="306">
                  <c:v>44945</c:v>
                </c:pt>
                <c:pt idx="307">
                  <c:v>44944</c:v>
                </c:pt>
                <c:pt idx="308">
                  <c:v>44943</c:v>
                </c:pt>
                <c:pt idx="309">
                  <c:v>44942</c:v>
                </c:pt>
                <c:pt idx="310">
                  <c:v>44939</c:v>
                </c:pt>
                <c:pt idx="311">
                  <c:v>44938</c:v>
                </c:pt>
                <c:pt idx="312">
                  <c:v>44937</c:v>
                </c:pt>
                <c:pt idx="313">
                  <c:v>44936</c:v>
                </c:pt>
                <c:pt idx="314">
                  <c:v>44935</c:v>
                </c:pt>
                <c:pt idx="315">
                  <c:v>44932</c:v>
                </c:pt>
                <c:pt idx="316">
                  <c:v>44931</c:v>
                </c:pt>
                <c:pt idx="317">
                  <c:v>44930</c:v>
                </c:pt>
                <c:pt idx="318">
                  <c:v>44929</c:v>
                </c:pt>
                <c:pt idx="319">
                  <c:v>44928</c:v>
                </c:pt>
                <c:pt idx="320">
                  <c:v>44925</c:v>
                </c:pt>
                <c:pt idx="321">
                  <c:v>44924</c:v>
                </c:pt>
                <c:pt idx="322">
                  <c:v>44923</c:v>
                </c:pt>
                <c:pt idx="323">
                  <c:v>44922</c:v>
                </c:pt>
                <c:pt idx="324">
                  <c:v>44921</c:v>
                </c:pt>
                <c:pt idx="325">
                  <c:v>44918</c:v>
                </c:pt>
                <c:pt idx="326">
                  <c:v>44917</c:v>
                </c:pt>
                <c:pt idx="327">
                  <c:v>44916</c:v>
                </c:pt>
                <c:pt idx="328">
                  <c:v>44915</c:v>
                </c:pt>
                <c:pt idx="329">
                  <c:v>44914</c:v>
                </c:pt>
                <c:pt idx="330">
                  <c:v>44911</c:v>
                </c:pt>
                <c:pt idx="331">
                  <c:v>44910</c:v>
                </c:pt>
                <c:pt idx="332">
                  <c:v>44909</c:v>
                </c:pt>
                <c:pt idx="333">
                  <c:v>44908</c:v>
                </c:pt>
                <c:pt idx="334">
                  <c:v>44907</c:v>
                </c:pt>
                <c:pt idx="335">
                  <c:v>44904</c:v>
                </c:pt>
                <c:pt idx="336">
                  <c:v>44903</c:v>
                </c:pt>
                <c:pt idx="337">
                  <c:v>44902</c:v>
                </c:pt>
                <c:pt idx="338">
                  <c:v>44901</c:v>
                </c:pt>
                <c:pt idx="339">
                  <c:v>44900</c:v>
                </c:pt>
                <c:pt idx="340">
                  <c:v>44897</c:v>
                </c:pt>
                <c:pt idx="341">
                  <c:v>44896</c:v>
                </c:pt>
                <c:pt idx="342">
                  <c:v>44895</c:v>
                </c:pt>
                <c:pt idx="343">
                  <c:v>44894</c:v>
                </c:pt>
                <c:pt idx="344">
                  <c:v>44893</c:v>
                </c:pt>
                <c:pt idx="345">
                  <c:v>44890</c:v>
                </c:pt>
                <c:pt idx="346">
                  <c:v>44889</c:v>
                </c:pt>
                <c:pt idx="347">
                  <c:v>44888</c:v>
                </c:pt>
                <c:pt idx="348">
                  <c:v>44887</c:v>
                </c:pt>
                <c:pt idx="349">
                  <c:v>44886</c:v>
                </c:pt>
                <c:pt idx="350">
                  <c:v>44883</c:v>
                </c:pt>
                <c:pt idx="351">
                  <c:v>44882</c:v>
                </c:pt>
                <c:pt idx="352">
                  <c:v>44881</c:v>
                </c:pt>
                <c:pt idx="353">
                  <c:v>44880</c:v>
                </c:pt>
                <c:pt idx="354">
                  <c:v>44879</c:v>
                </c:pt>
                <c:pt idx="355">
                  <c:v>44876</c:v>
                </c:pt>
                <c:pt idx="356">
                  <c:v>44875</c:v>
                </c:pt>
                <c:pt idx="357">
                  <c:v>44874</c:v>
                </c:pt>
                <c:pt idx="358">
                  <c:v>44872</c:v>
                </c:pt>
                <c:pt idx="359">
                  <c:v>44869</c:v>
                </c:pt>
                <c:pt idx="360">
                  <c:v>44868</c:v>
                </c:pt>
                <c:pt idx="361">
                  <c:v>44867</c:v>
                </c:pt>
                <c:pt idx="362">
                  <c:v>44866</c:v>
                </c:pt>
                <c:pt idx="363">
                  <c:v>44865</c:v>
                </c:pt>
                <c:pt idx="364">
                  <c:v>44862</c:v>
                </c:pt>
                <c:pt idx="365">
                  <c:v>44861</c:v>
                </c:pt>
                <c:pt idx="366">
                  <c:v>44859</c:v>
                </c:pt>
                <c:pt idx="367">
                  <c:v>44858</c:v>
                </c:pt>
                <c:pt idx="368">
                  <c:v>44855</c:v>
                </c:pt>
                <c:pt idx="369">
                  <c:v>44854</c:v>
                </c:pt>
                <c:pt idx="370">
                  <c:v>44853</c:v>
                </c:pt>
                <c:pt idx="371">
                  <c:v>44852</c:v>
                </c:pt>
                <c:pt idx="372">
                  <c:v>44851</c:v>
                </c:pt>
                <c:pt idx="373">
                  <c:v>44848</c:v>
                </c:pt>
                <c:pt idx="374">
                  <c:v>44847</c:v>
                </c:pt>
                <c:pt idx="375">
                  <c:v>44846</c:v>
                </c:pt>
                <c:pt idx="376">
                  <c:v>44845</c:v>
                </c:pt>
                <c:pt idx="377">
                  <c:v>44844</c:v>
                </c:pt>
                <c:pt idx="378">
                  <c:v>44841</c:v>
                </c:pt>
                <c:pt idx="379">
                  <c:v>44840</c:v>
                </c:pt>
                <c:pt idx="380">
                  <c:v>44838</c:v>
                </c:pt>
                <c:pt idx="381">
                  <c:v>44837</c:v>
                </c:pt>
                <c:pt idx="382">
                  <c:v>44834</c:v>
                </c:pt>
                <c:pt idx="383">
                  <c:v>44833</c:v>
                </c:pt>
                <c:pt idx="384">
                  <c:v>44832</c:v>
                </c:pt>
                <c:pt idx="385">
                  <c:v>44831</c:v>
                </c:pt>
                <c:pt idx="386">
                  <c:v>44830</c:v>
                </c:pt>
                <c:pt idx="387">
                  <c:v>44827</c:v>
                </c:pt>
                <c:pt idx="388">
                  <c:v>44826</c:v>
                </c:pt>
                <c:pt idx="389">
                  <c:v>44825</c:v>
                </c:pt>
                <c:pt idx="390">
                  <c:v>44824</c:v>
                </c:pt>
                <c:pt idx="391">
                  <c:v>44823</c:v>
                </c:pt>
                <c:pt idx="392">
                  <c:v>44820</c:v>
                </c:pt>
                <c:pt idx="393">
                  <c:v>44819</c:v>
                </c:pt>
                <c:pt idx="394">
                  <c:v>44818</c:v>
                </c:pt>
                <c:pt idx="395">
                  <c:v>44817</c:v>
                </c:pt>
                <c:pt idx="396">
                  <c:v>44816</c:v>
                </c:pt>
                <c:pt idx="397">
                  <c:v>44813</c:v>
                </c:pt>
                <c:pt idx="398">
                  <c:v>44812</c:v>
                </c:pt>
                <c:pt idx="399">
                  <c:v>44811</c:v>
                </c:pt>
                <c:pt idx="400">
                  <c:v>44810</c:v>
                </c:pt>
                <c:pt idx="401">
                  <c:v>44809</c:v>
                </c:pt>
                <c:pt idx="402">
                  <c:v>44806</c:v>
                </c:pt>
                <c:pt idx="403">
                  <c:v>44805</c:v>
                </c:pt>
                <c:pt idx="404">
                  <c:v>44803</c:v>
                </c:pt>
                <c:pt idx="405">
                  <c:v>44802</c:v>
                </c:pt>
                <c:pt idx="406">
                  <c:v>44799</c:v>
                </c:pt>
                <c:pt idx="407">
                  <c:v>44798</c:v>
                </c:pt>
                <c:pt idx="408">
                  <c:v>44797</c:v>
                </c:pt>
                <c:pt idx="409">
                  <c:v>44796</c:v>
                </c:pt>
                <c:pt idx="410">
                  <c:v>44795</c:v>
                </c:pt>
                <c:pt idx="411">
                  <c:v>44792</c:v>
                </c:pt>
                <c:pt idx="412">
                  <c:v>44791</c:v>
                </c:pt>
                <c:pt idx="413">
                  <c:v>44790</c:v>
                </c:pt>
                <c:pt idx="414">
                  <c:v>44789</c:v>
                </c:pt>
                <c:pt idx="415">
                  <c:v>44785</c:v>
                </c:pt>
                <c:pt idx="416">
                  <c:v>44784</c:v>
                </c:pt>
                <c:pt idx="417">
                  <c:v>44783</c:v>
                </c:pt>
                <c:pt idx="418">
                  <c:v>44781</c:v>
                </c:pt>
                <c:pt idx="419">
                  <c:v>44778</c:v>
                </c:pt>
                <c:pt idx="420">
                  <c:v>44777</c:v>
                </c:pt>
                <c:pt idx="421">
                  <c:v>44776</c:v>
                </c:pt>
                <c:pt idx="422">
                  <c:v>44775</c:v>
                </c:pt>
                <c:pt idx="423">
                  <c:v>44774</c:v>
                </c:pt>
                <c:pt idx="424">
                  <c:v>44771</c:v>
                </c:pt>
                <c:pt idx="425">
                  <c:v>44770</c:v>
                </c:pt>
                <c:pt idx="426">
                  <c:v>44769</c:v>
                </c:pt>
                <c:pt idx="427">
                  <c:v>44768</c:v>
                </c:pt>
                <c:pt idx="428">
                  <c:v>44767</c:v>
                </c:pt>
                <c:pt idx="429">
                  <c:v>44764</c:v>
                </c:pt>
                <c:pt idx="430">
                  <c:v>44763</c:v>
                </c:pt>
                <c:pt idx="431">
                  <c:v>44762</c:v>
                </c:pt>
                <c:pt idx="432">
                  <c:v>44761</c:v>
                </c:pt>
                <c:pt idx="433">
                  <c:v>44760</c:v>
                </c:pt>
                <c:pt idx="434">
                  <c:v>44757</c:v>
                </c:pt>
                <c:pt idx="435">
                  <c:v>44756</c:v>
                </c:pt>
                <c:pt idx="436">
                  <c:v>44755</c:v>
                </c:pt>
                <c:pt idx="437">
                  <c:v>44754</c:v>
                </c:pt>
                <c:pt idx="438">
                  <c:v>44753</c:v>
                </c:pt>
                <c:pt idx="439">
                  <c:v>44750</c:v>
                </c:pt>
                <c:pt idx="440">
                  <c:v>44749</c:v>
                </c:pt>
                <c:pt idx="441">
                  <c:v>44748</c:v>
                </c:pt>
                <c:pt idx="442">
                  <c:v>44747</c:v>
                </c:pt>
                <c:pt idx="443">
                  <c:v>44746</c:v>
                </c:pt>
                <c:pt idx="444">
                  <c:v>44743</c:v>
                </c:pt>
                <c:pt idx="445">
                  <c:v>44742</c:v>
                </c:pt>
                <c:pt idx="446">
                  <c:v>44741</c:v>
                </c:pt>
                <c:pt idx="447">
                  <c:v>44740</c:v>
                </c:pt>
                <c:pt idx="448">
                  <c:v>44739</c:v>
                </c:pt>
                <c:pt idx="449">
                  <c:v>44736</c:v>
                </c:pt>
                <c:pt idx="450">
                  <c:v>44735</c:v>
                </c:pt>
                <c:pt idx="451">
                  <c:v>44734</c:v>
                </c:pt>
                <c:pt idx="452">
                  <c:v>44733</c:v>
                </c:pt>
                <c:pt idx="453">
                  <c:v>44732</c:v>
                </c:pt>
                <c:pt idx="454">
                  <c:v>44729</c:v>
                </c:pt>
                <c:pt idx="455">
                  <c:v>44728</c:v>
                </c:pt>
                <c:pt idx="456">
                  <c:v>44727</c:v>
                </c:pt>
                <c:pt idx="457">
                  <c:v>44726</c:v>
                </c:pt>
                <c:pt idx="458">
                  <c:v>44725</c:v>
                </c:pt>
                <c:pt idx="459">
                  <c:v>44722</c:v>
                </c:pt>
                <c:pt idx="460">
                  <c:v>44721</c:v>
                </c:pt>
                <c:pt idx="461">
                  <c:v>44720</c:v>
                </c:pt>
                <c:pt idx="462">
                  <c:v>44719</c:v>
                </c:pt>
                <c:pt idx="463">
                  <c:v>44718</c:v>
                </c:pt>
                <c:pt idx="464">
                  <c:v>44715</c:v>
                </c:pt>
                <c:pt idx="465">
                  <c:v>44714</c:v>
                </c:pt>
                <c:pt idx="466">
                  <c:v>44713</c:v>
                </c:pt>
                <c:pt idx="467">
                  <c:v>44712</c:v>
                </c:pt>
                <c:pt idx="468">
                  <c:v>44711</c:v>
                </c:pt>
                <c:pt idx="469">
                  <c:v>44708</c:v>
                </c:pt>
                <c:pt idx="470">
                  <c:v>44707</c:v>
                </c:pt>
                <c:pt idx="471">
                  <c:v>44706</c:v>
                </c:pt>
                <c:pt idx="472">
                  <c:v>44705</c:v>
                </c:pt>
                <c:pt idx="473">
                  <c:v>44704</c:v>
                </c:pt>
                <c:pt idx="474">
                  <c:v>44701</c:v>
                </c:pt>
                <c:pt idx="475">
                  <c:v>44700</c:v>
                </c:pt>
                <c:pt idx="476">
                  <c:v>44699</c:v>
                </c:pt>
                <c:pt idx="477">
                  <c:v>44698</c:v>
                </c:pt>
                <c:pt idx="478">
                  <c:v>44697</c:v>
                </c:pt>
                <c:pt idx="479">
                  <c:v>44694</c:v>
                </c:pt>
                <c:pt idx="480">
                  <c:v>44693</c:v>
                </c:pt>
                <c:pt idx="481">
                  <c:v>44692</c:v>
                </c:pt>
                <c:pt idx="482">
                  <c:v>44691</c:v>
                </c:pt>
                <c:pt idx="483">
                  <c:v>44690</c:v>
                </c:pt>
                <c:pt idx="484">
                  <c:v>44687</c:v>
                </c:pt>
                <c:pt idx="485">
                  <c:v>44686</c:v>
                </c:pt>
                <c:pt idx="486">
                  <c:v>44685</c:v>
                </c:pt>
                <c:pt idx="487">
                  <c:v>44683</c:v>
                </c:pt>
                <c:pt idx="488">
                  <c:v>44680</c:v>
                </c:pt>
                <c:pt idx="489">
                  <c:v>44679</c:v>
                </c:pt>
                <c:pt idx="490">
                  <c:v>44678</c:v>
                </c:pt>
                <c:pt idx="491">
                  <c:v>44677</c:v>
                </c:pt>
                <c:pt idx="492">
                  <c:v>44676</c:v>
                </c:pt>
                <c:pt idx="493">
                  <c:v>44673</c:v>
                </c:pt>
                <c:pt idx="494">
                  <c:v>44672</c:v>
                </c:pt>
                <c:pt idx="495">
                  <c:v>44671</c:v>
                </c:pt>
                <c:pt idx="496">
                  <c:v>44670</c:v>
                </c:pt>
                <c:pt idx="497">
                  <c:v>44669</c:v>
                </c:pt>
                <c:pt idx="498">
                  <c:v>44664</c:v>
                </c:pt>
                <c:pt idx="499">
                  <c:v>44663</c:v>
                </c:pt>
                <c:pt idx="500">
                  <c:v>44662</c:v>
                </c:pt>
                <c:pt idx="501">
                  <c:v>44659</c:v>
                </c:pt>
                <c:pt idx="502">
                  <c:v>44658</c:v>
                </c:pt>
                <c:pt idx="503">
                  <c:v>44657</c:v>
                </c:pt>
                <c:pt idx="504">
                  <c:v>44656</c:v>
                </c:pt>
                <c:pt idx="505">
                  <c:v>44655</c:v>
                </c:pt>
                <c:pt idx="506">
                  <c:v>44652</c:v>
                </c:pt>
                <c:pt idx="507">
                  <c:v>44651</c:v>
                </c:pt>
                <c:pt idx="508">
                  <c:v>44650</c:v>
                </c:pt>
                <c:pt idx="509">
                  <c:v>44649</c:v>
                </c:pt>
                <c:pt idx="510">
                  <c:v>44648</c:v>
                </c:pt>
                <c:pt idx="511">
                  <c:v>44645</c:v>
                </c:pt>
                <c:pt idx="512">
                  <c:v>44644</c:v>
                </c:pt>
                <c:pt idx="513">
                  <c:v>44643</c:v>
                </c:pt>
                <c:pt idx="514">
                  <c:v>44642</c:v>
                </c:pt>
                <c:pt idx="515">
                  <c:v>44641</c:v>
                </c:pt>
                <c:pt idx="516">
                  <c:v>44637</c:v>
                </c:pt>
                <c:pt idx="517">
                  <c:v>44636</c:v>
                </c:pt>
                <c:pt idx="518">
                  <c:v>44635</c:v>
                </c:pt>
                <c:pt idx="519">
                  <c:v>44634</c:v>
                </c:pt>
                <c:pt idx="520">
                  <c:v>44631</c:v>
                </c:pt>
                <c:pt idx="521">
                  <c:v>44630</c:v>
                </c:pt>
                <c:pt idx="522">
                  <c:v>44629</c:v>
                </c:pt>
                <c:pt idx="523">
                  <c:v>44628</c:v>
                </c:pt>
                <c:pt idx="524">
                  <c:v>44627</c:v>
                </c:pt>
                <c:pt idx="525">
                  <c:v>44624</c:v>
                </c:pt>
                <c:pt idx="526">
                  <c:v>44623</c:v>
                </c:pt>
                <c:pt idx="527">
                  <c:v>44622</c:v>
                </c:pt>
                <c:pt idx="528">
                  <c:v>44620</c:v>
                </c:pt>
                <c:pt idx="529">
                  <c:v>44617</c:v>
                </c:pt>
                <c:pt idx="530">
                  <c:v>44616</c:v>
                </c:pt>
                <c:pt idx="531">
                  <c:v>44615</c:v>
                </c:pt>
                <c:pt idx="532">
                  <c:v>44614</c:v>
                </c:pt>
                <c:pt idx="533">
                  <c:v>44613</c:v>
                </c:pt>
                <c:pt idx="534">
                  <c:v>44610</c:v>
                </c:pt>
                <c:pt idx="535">
                  <c:v>44609</c:v>
                </c:pt>
                <c:pt idx="536">
                  <c:v>44608</c:v>
                </c:pt>
                <c:pt idx="537">
                  <c:v>44607</c:v>
                </c:pt>
                <c:pt idx="538">
                  <c:v>44606</c:v>
                </c:pt>
                <c:pt idx="539">
                  <c:v>44603</c:v>
                </c:pt>
                <c:pt idx="540">
                  <c:v>44602</c:v>
                </c:pt>
                <c:pt idx="541">
                  <c:v>44601</c:v>
                </c:pt>
                <c:pt idx="542">
                  <c:v>44600</c:v>
                </c:pt>
                <c:pt idx="543">
                  <c:v>44599</c:v>
                </c:pt>
                <c:pt idx="544">
                  <c:v>44596</c:v>
                </c:pt>
                <c:pt idx="545">
                  <c:v>44595</c:v>
                </c:pt>
                <c:pt idx="546">
                  <c:v>44594</c:v>
                </c:pt>
                <c:pt idx="547">
                  <c:v>44593</c:v>
                </c:pt>
                <c:pt idx="548">
                  <c:v>44592</c:v>
                </c:pt>
                <c:pt idx="549">
                  <c:v>44589</c:v>
                </c:pt>
                <c:pt idx="550">
                  <c:v>44588</c:v>
                </c:pt>
                <c:pt idx="551">
                  <c:v>44586</c:v>
                </c:pt>
                <c:pt idx="552">
                  <c:v>44585</c:v>
                </c:pt>
                <c:pt idx="553">
                  <c:v>44582</c:v>
                </c:pt>
                <c:pt idx="554">
                  <c:v>44581</c:v>
                </c:pt>
                <c:pt idx="555">
                  <c:v>44580</c:v>
                </c:pt>
                <c:pt idx="556">
                  <c:v>44579</c:v>
                </c:pt>
                <c:pt idx="557">
                  <c:v>44578</c:v>
                </c:pt>
                <c:pt idx="558">
                  <c:v>44575</c:v>
                </c:pt>
                <c:pt idx="559">
                  <c:v>44574</c:v>
                </c:pt>
                <c:pt idx="560">
                  <c:v>44573</c:v>
                </c:pt>
                <c:pt idx="561">
                  <c:v>44572</c:v>
                </c:pt>
                <c:pt idx="562">
                  <c:v>44571</c:v>
                </c:pt>
                <c:pt idx="563">
                  <c:v>44568</c:v>
                </c:pt>
                <c:pt idx="564">
                  <c:v>44567</c:v>
                </c:pt>
                <c:pt idx="565">
                  <c:v>44566</c:v>
                </c:pt>
                <c:pt idx="566">
                  <c:v>44565</c:v>
                </c:pt>
                <c:pt idx="567">
                  <c:v>44564</c:v>
                </c:pt>
                <c:pt idx="568">
                  <c:v>44561</c:v>
                </c:pt>
                <c:pt idx="569">
                  <c:v>44560</c:v>
                </c:pt>
                <c:pt idx="570">
                  <c:v>44559</c:v>
                </c:pt>
                <c:pt idx="571">
                  <c:v>44558</c:v>
                </c:pt>
                <c:pt idx="572">
                  <c:v>44557</c:v>
                </c:pt>
                <c:pt idx="573">
                  <c:v>44554</c:v>
                </c:pt>
                <c:pt idx="574">
                  <c:v>44553</c:v>
                </c:pt>
                <c:pt idx="575">
                  <c:v>44552</c:v>
                </c:pt>
                <c:pt idx="576">
                  <c:v>44551</c:v>
                </c:pt>
                <c:pt idx="577">
                  <c:v>44550</c:v>
                </c:pt>
                <c:pt idx="578">
                  <c:v>44547</c:v>
                </c:pt>
                <c:pt idx="579">
                  <c:v>44546</c:v>
                </c:pt>
                <c:pt idx="580">
                  <c:v>44545</c:v>
                </c:pt>
                <c:pt idx="581">
                  <c:v>44544</c:v>
                </c:pt>
                <c:pt idx="582">
                  <c:v>44543</c:v>
                </c:pt>
                <c:pt idx="583">
                  <c:v>44540</c:v>
                </c:pt>
                <c:pt idx="584">
                  <c:v>44539</c:v>
                </c:pt>
                <c:pt idx="585">
                  <c:v>44538</c:v>
                </c:pt>
                <c:pt idx="586">
                  <c:v>44537</c:v>
                </c:pt>
                <c:pt idx="587">
                  <c:v>44536</c:v>
                </c:pt>
                <c:pt idx="588">
                  <c:v>44533</c:v>
                </c:pt>
                <c:pt idx="589">
                  <c:v>44532</c:v>
                </c:pt>
                <c:pt idx="590">
                  <c:v>44531</c:v>
                </c:pt>
                <c:pt idx="591">
                  <c:v>44530</c:v>
                </c:pt>
                <c:pt idx="592">
                  <c:v>44529</c:v>
                </c:pt>
                <c:pt idx="593">
                  <c:v>44526</c:v>
                </c:pt>
                <c:pt idx="594">
                  <c:v>44525</c:v>
                </c:pt>
                <c:pt idx="595">
                  <c:v>44524</c:v>
                </c:pt>
                <c:pt idx="596">
                  <c:v>44523</c:v>
                </c:pt>
                <c:pt idx="597">
                  <c:v>44522</c:v>
                </c:pt>
                <c:pt idx="598">
                  <c:v>44518</c:v>
                </c:pt>
                <c:pt idx="599">
                  <c:v>44517</c:v>
                </c:pt>
                <c:pt idx="600">
                  <c:v>44516</c:v>
                </c:pt>
                <c:pt idx="601">
                  <c:v>44515</c:v>
                </c:pt>
                <c:pt idx="602">
                  <c:v>44512</c:v>
                </c:pt>
                <c:pt idx="603">
                  <c:v>44511</c:v>
                </c:pt>
                <c:pt idx="604">
                  <c:v>44510</c:v>
                </c:pt>
                <c:pt idx="605">
                  <c:v>44509</c:v>
                </c:pt>
                <c:pt idx="606">
                  <c:v>44508</c:v>
                </c:pt>
                <c:pt idx="607">
                  <c:v>44504</c:v>
                </c:pt>
                <c:pt idx="608">
                  <c:v>44503</c:v>
                </c:pt>
                <c:pt idx="609">
                  <c:v>44502</c:v>
                </c:pt>
                <c:pt idx="610">
                  <c:v>44501</c:v>
                </c:pt>
                <c:pt idx="611">
                  <c:v>44498</c:v>
                </c:pt>
                <c:pt idx="612">
                  <c:v>44497</c:v>
                </c:pt>
                <c:pt idx="613">
                  <c:v>44496</c:v>
                </c:pt>
                <c:pt idx="614">
                  <c:v>44495</c:v>
                </c:pt>
                <c:pt idx="615">
                  <c:v>44494</c:v>
                </c:pt>
                <c:pt idx="616">
                  <c:v>44491</c:v>
                </c:pt>
                <c:pt idx="617">
                  <c:v>44490</c:v>
                </c:pt>
                <c:pt idx="618">
                  <c:v>44489</c:v>
                </c:pt>
                <c:pt idx="619">
                  <c:v>44488</c:v>
                </c:pt>
                <c:pt idx="620">
                  <c:v>44487</c:v>
                </c:pt>
                <c:pt idx="621">
                  <c:v>44483</c:v>
                </c:pt>
                <c:pt idx="622">
                  <c:v>44482</c:v>
                </c:pt>
                <c:pt idx="623">
                  <c:v>44481</c:v>
                </c:pt>
                <c:pt idx="624">
                  <c:v>44480</c:v>
                </c:pt>
                <c:pt idx="625">
                  <c:v>44477</c:v>
                </c:pt>
                <c:pt idx="626">
                  <c:v>44476</c:v>
                </c:pt>
                <c:pt idx="627">
                  <c:v>44475</c:v>
                </c:pt>
                <c:pt idx="628">
                  <c:v>44474</c:v>
                </c:pt>
                <c:pt idx="629">
                  <c:v>44473</c:v>
                </c:pt>
                <c:pt idx="630">
                  <c:v>44470</c:v>
                </c:pt>
                <c:pt idx="631">
                  <c:v>44469</c:v>
                </c:pt>
                <c:pt idx="632">
                  <c:v>44468</c:v>
                </c:pt>
                <c:pt idx="633">
                  <c:v>44467</c:v>
                </c:pt>
                <c:pt idx="634">
                  <c:v>44466</c:v>
                </c:pt>
                <c:pt idx="635">
                  <c:v>44463</c:v>
                </c:pt>
                <c:pt idx="636">
                  <c:v>44462</c:v>
                </c:pt>
                <c:pt idx="637">
                  <c:v>44461</c:v>
                </c:pt>
                <c:pt idx="638">
                  <c:v>44460</c:v>
                </c:pt>
                <c:pt idx="639">
                  <c:v>44459</c:v>
                </c:pt>
                <c:pt idx="640">
                  <c:v>44456</c:v>
                </c:pt>
                <c:pt idx="641">
                  <c:v>44455</c:v>
                </c:pt>
                <c:pt idx="642">
                  <c:v>44454</c:v>
                </c:pt>
                <c:pt idx="643">
                  <c:v>44453</c:v>
                </c:pt>
                <c:pt idx="644">
                  <c:v>44452</c:v>
                </c:pt>
                <c:pt idx="645">
                  <c:v>44448</c:v>
                </c:pt>
                <c:pt idx="646">
                  <c:v>44447</c:v>
                </c:pt>
                <c:pt idx="647">
                  <c:v>44446</c:v>
                </c:pt>
                <c:pt idx="648">
                  <c:v>44445</c:v>
                </c:pt>
                <c:pt idx="649">
                  <c:v>44442</c:v>
                </c:pt>
                <c:pt idx="650">
                  <c:v>44441</c:v>
                </c:pt>
                <c:pt idx="651">
                  <c:v>44440</c:v>
                </c:pt>
                <c:pt idx="652">
                  <c:v>44439</c:v>
                </c:pt>
                <c:pt idx="653">
                  <c:v>44438</c:v>
                </c:pt>
                <c:pt idx="654">
                  <c:v>44435</c:v>
                </c:pt>
                <c:pt idx="655">
                  <c:v>44434</c:v>
                </c:pt>
                <c:pt idx="656">
                  <c:v>44433</c:v>
                </c:pt>
                <c:pt idx="657">
                  <c:v>44432</c:v>
                </c:pt>
                <c:pt idx="658">
                  <c:v>44431</c:v>
                </c:pt>
                <c:pt idx="659">
                  <c:v>44428</c:v>
                </c:pt>
                <c:pt idx="660">
                  <c:v>44426</c:v>
                </c:pt>
                <c:pt idx="661">
                  <c:v>44425</c:v>
                </c:pt>
                <c:pt idx="662">
                  <c:v>44424</c:v>
                </c:pt>
                <c:pt idx="663">
                  <c:v>44421</c:v>
                </c:pt>
                <c:pt idx="664">
                  <c:v>44420</c:v>
                </c:pt>
                <c:pt idx="665">
                  <c:v>44419</c:v>
                </c:pt>
                <c:pt idx="666">
                  <c:v>44418</c:v>
                </c:pt>
                <c:pt idx="667">
                  <c:v>44417</c:v>
                </c:pt>
                <c:pt idx="668">
                  <c:v>44414</c:v>
                </c:pt>
                <c:pt idx="669">
                  <c:v>44413</c:v>
                </c:pt>
                <c:pt idx="670">
                  <c:v>44412</c:v>
                </c:pt>
                <c:pt idx="671">
                  <c:v>44411</c:v>
                </c:pt>
                <c:pt idx="672">
                  <c:v>44410</c:v>
                </c:pt>
                <c:pt idx="673">
                  <c:v>44407</c:v>
                </c:pt>
                <c:pt idx="674">
                  <c:v>44406</c:v>
                </c:pt>
                <c:pt idx="675">
                  <c:v>44405</c:v>
                </c:pt>
                <c:pt idx="676">
                  <c:v>44404</c:v>
                </c:pt>
                <c:pt idx="677">
                  <c:v>44403</c:v>
                </c:pt>
                <c:pt idx="678">
                  <c:v>44400</c:v>
                </c:pt>
                <c:pt idx="679">
                  <c:v>44399</c:v>
                </c:pt>
                <c:pt idx="680">
                  <c:v>44397</c:v>
                </c:pt>
                <c:pt idx="681">
                  <c:v>44396</c:v>
                </c:pt>
                <c:pt idx="682">
                  <c:v>44393</c:v>
                </c:pt>
                <c:pt idx="683">
                  <c:v>44392</c:v>
                </c:pt>
                <c:pt idx="684">
                  <c:v>44391</c:v>
                </c:pt>
                <c:pt idx="685">
                  <c:v>44390</c:v>
                </c:pt>
                <c:pt idx="686">
                  <c:v>44389</c:v>
                </c:pt>
                <c:pt idx="687">
                  <c:v>44386</c:v>
                </c:pt>
                <c:pt idx="688">
                  <c:v>44385</c:v>
                </c:pt>
                <c:pt idx="689">
                  <c:v>44384</c:v>
                </c:pt>
                <c:pt idx="690">
                  <c:v>44383</c:v>
                </c:pt>
                <c:pt idx="691">
                  <c:v>44382</c:v>
                </c:pt>
                <c:pt idx="692">
                  <c:v>44379</c:v>
                </c:pt>
                <c:pt idx="693">
                  <c:v>44378</c:v>
                </c:pt>
                <c:pt idx="694">
                  <c:v>44377</c:v>
                </c:pt>
                <c:pt idx="695">
                  <c:v>44376</c:v>
                </c:pt>
                <c:pt idx="696">
                  <c:v>44375</c:v>
                </c:pt>
                <c:pt idx="697">
                  <c:v>44372</c:v>
                </c:pt>
                <c:pt idx="698">
                  <c:v>44371</c:v>
                </c:pt>
                <c:pt idx="699">
                  <c:v>44370</c:v>
                </c:pt>
                <c:pt idx="700">
                  <c:v>44369</c:v>
                </c:pt>
                <c:pt idx="701">
                  <c:v>44368</c:v>
                </c:pt>
                <c:pt idx="702">
                  <c:v>44365</c:v>
                </c:pt>
                <c:pt idx="703">
                  <c:v>44364</c:v>
                </c:pt>
                <c:pt idx="704">
                  <c:v>44363</c:v>
                </c:pt>
                <c:pt idx="705">
                  <c:v>44362</c:v>
                </c:pt>
                <c:pt idx="706">
                  <c:v>44361</c:v>
                </c:pt>
                <c:pt idx="707">
                  <c:v>44358</c:v>
                </c:pt>
                <c:pt idx="708">
                  <c:v>44357</c:v>
                </c:pt>
                <c:pt idx="709">
                  <c:v>44356</c:v>
                </c:pt>
                <c:pt idx="710">
                  <c:v>44355</c:v>
                </c:pt>
                <c:pt idx="711">
                  <c:v>44354</c:v>
                </c:pt>
                <c:pt idx="712">
                  <c:v>44351</c:v>
                </c:pt>
                <c:pt idx="713">
                  <c:v>44350</c:v>
                </c:pt>
                <c:pt idx="714">
                  <c:v>44349</c:v>
                </c:pt>
                <c:pt idx="715">
                  <c:v>44348</c:v>
                </c:pt>
                <c:pt idx="716">
                  <c:v>44347</c:v>
                </c:pt>
                <c:pt idx="717">
                  <c:v>44344</c:v>
                </c:pt>
                <c:pt idx="718">
                  <c:v>44343</c:v>
                </c:pt>
                <c:pt idx="719">
                  <c:v>44342</c:v>
                </c:pt>
                <c:pt idx="720">
                  <c:v>44341</c:v>
                </c:pt>
                <c:pt idx="721">
                  <c:v>44340</c:v>
                </c:pt>
                <c:pt idx="722">
                  <c:v>44337</c:v>
                </c:pt>
                <c:pt idx="723">
                  <c:v>44336</c:v>
                </c:pt>
                <c:pt idx="724">
                  <c:v>44335</c:v>
                </c:pt>
                <c:pt idx="725">
                  <c:v>44334</c:v>
                </c:pt>
                <c:pt idx="726">
                  <c:v>44333</c:v>
                </c:pt>
                <c:pt idx="727">
                  <c:v>44330</c:v>
                </c:pt>
                <c:pt idx="728">
                  <c:v>44328</c:v>
                </c:pt>
                <c:pt idx="729">
                  <c:v>44327</c:v>
                </c:pt>
                <c:pt idx="730">
                  <c:v>44326</c:v>
                </c:pt>
                <c:pt idx="731">
                  <c:v>44323</c:v>
                </c:pt>
                <c:pt idx="732">
                  <c:v>44322</c:v>
                </c:pt>
                <c:pt idx="733">
                  <c:v>44321</c:v>
                </c:pt>
                <c:pt idx="734">
                  <c:v>44320</c:v>
                </c:pt>
                <c:pt idx="735">
                  <c:v>44319</c:v>
                </c:pt>
                <c:pt idx="736">
                  <c:v>44316</c:v>
                </c:pt>
                <c:pt idx="737">
                  <c:v>44315</c:v>
                </c:pt>
                <c:pt idx="738">
                  <c:v>44314</c:v>
                </c:pt>
                <c:pt idx="739">
                  <c:v>44313</c:v>
                </c:pt>
                <c:pt idx="740">
                  <c:v>44312</c:v>
                </c:pt>
                <c:pt idx="741">
                  <c:v>44309</c:v>
                </c:pt>
                <c:pt idx="742">
                  <c:v>44308</c:v>
                </c:pt>
                <c:pt idx="743">
                  <c:v>44306</c:v>
                </c:pt>
                <c:pt idx="744">
                  <c:v>44305</c:v>
                </c:pt>
                <c:pt idx="745">
                  <c:v>44302</c:v>
                </c:pt>
                <c:pt idx="746">
                  <c:v>44301</c:v>
                </c:pt>
                <c:pt idx="747">
                  <c:v>44299</c:v>
                </c:pt>
                <c:pt idx="748">
                  <c:v>44298</c:v>
                </c:pt>
                <c:pt idx="749">
                  <c:v>44295</c:v>
                </c:pt>
                <c:pt idx="750">
                  <c:v>44294</c:v>
                </c:pt>
                <c:pt idx="751">
                  <c:v>44293</c:v>
                </c:pt>
                <c:pt idx="752">
                  <c:v>44292</c:v>
                </c:pt>
                <c:pt idx="753">
                  <c:v>44291</c:v>
                </c:pt>
                <c:pt idx="754">
                  <c:v>44287</c:v>
                </c:pt>
                <c:pt idx="755">
                  <c:v>44286</c:v>
                </c:pt>
                <c:pt idx="756">
                  <c:v>44285</c:v>
                </c:pt>
                <c:pt idx="757">
                  <c:v>44281</c:v>
                </c:pt>
                <c:pt idx="758">
                  <c:v>44280</c:v>
                </c:pt>
                <c:pt idx="759">
                  <c:v>44279</c:v>
                </c:pt>
                <c:pt idx="760">
                  <c:v>44278</c:v>
                </c:pt>
                <c:pt idx="761">
                  <c:v>44277</c:v>
                </c:pt>
                <c:pt idx="762">
                  <c:v>44274</c:v>
                </c:pt>
                <c:pt idx="763">
                  <c:v>44273</c:v>
                </c:pt>
                <c:pt idx="764">
                  <c:v>44272</c:v>
                </c:pt>
                <c:pt idx="765">
                  <c:v>44271</c:v>
                </c:pt>
                <c:pt idx="766">
                  <c:v>44270</c:v>
                </c:pt>
                <c:pt idx="767">
                  <c:v>44267</c:v>
                </c:pt>
                <c:pt idx="768">
                  <c:v>44265</c:v>
                </c:pt>
                <c:pt idx="769">
                  <c:v>44264</c:v>
                </c:pt>
                <c:pt idx="770">
                  <c:v>44263</c:v>
                </c:pt>
                <c:pt idx="771">
                  <c:v>44260</c:v>
                </c:pt>
                <c:pt idx="772">
                  <c:v>44259</c:v>
                </c:pt>
                <c:pt idx="773">
                  <c:v>44258</c:v>
                </c:pt>
                <c:pt idx="774">
                  <c:v>44257</c:v>
                </c:pt>
                <c:pt idx="775">
                  <c:v>44256</c:v>
                </c:pt>
                <c:pt idx="776">
                  <c:v>44253</c:v>
                </c:pt>
                <c:pt idx="777">
                  <c:v>44252</c:v>
                </c:pt>
                <c:pt idx="778">
                  <c:v>44251</c:v>
                </c:pt>
                <c:pt idx="779">
                  <c:v>44250</c:v>
                </c:pt>
                <c:pt idx="780">
                  <c:v>44249</c:v>
                </c:pt>
                <c:pt idx="781">
                  <c:v>44246</c:v>
                </c:pt>
                <c:pt idx="782">
                  <c:v>44245</c:v>
                </c:pt>
                <c:pt idx="783">
                  <c:v>44244</c:v>
                </c:pt>
                <c:pt idx="784">
                  <c:v>44243</c:v>
                </c:pt>
                <c:pt idx="785">
                  <c:v>44242</c:v>
                </c:pt>
                <c:pt idx="786">
                  <c:v>44239</c:v>
                </c:pt>
                <c:pt idx="787">
                  <c:v>44238</c:v>
                </c:pt>
                <c:pt idx="788">
                  <c:v>44237</c:v>
                </c:pt>
                <c:pt idx="789">
                  <c:v>44236</c:v>
                </c:pt>
                <c:pt idx="790">
                  <c:v>44235</c:v>
                </c:pt>
                <c:pt idx="791">
                  <c:v>44232</c:v>
                </c:pt>
                <c:pt idx="792">
                  <c:v>44231</c:v>
                </c:pt>
                <c:pt idx="793">
                  <c:v>44230</c:v>
                </c:pt>
                <c:pt idx="794">
                  <c:v>44229</c:v>
                </c:pt>
                <c:pt idx="795">
                  <c:v>44228</c:v>
                </c:pt>
                <c:pt idx="796">
                  <c:v>44225</c:v>
                </c:pt>
                <c:pt idx="797">
                  <c:v>44224</c:v>
                </c:pt>
                <c:pt idx="798">
                  <c:v>44223</c:v>
                </c:pt>
                <c:pt idx="799">
                  <c:v>44221</c:v>
                </c:pt>
                <c:pt idx="800">
                  <c:v>44218</c:v>
                </c:pt>
                <c:pt idx="801">
                  <c:v>44217</c:v>
                </c:pt>
                <c:pt idx="802">
                  <c:v>44216</c:v>
                </c:pt>
                <c:pt idx="803">
                  <c:v>44215</c:v>
                </c:pt>
                <c:pt idx="804">
                  <c:v>44214</c:v>
                </c:pt>
                <c:pt idx="805">
                  <c:v>44211</c:v>
                </c:pt>
                <c:pt idx="806">
                  <c:v>44210</c:v>
                </c:pt>
                <c:pt idx="807">
                  <c:v>44209</c:v>
                </c:pt>
                <c:pt idx="808">
                  <c:v>44208</c:v>
                </c:pt>
                <c:pt idx="809">
                  <c:v>44207</c:v>
                </c:pt>
                <c:pt idx="810">
                  <c:v>44204</c:v>
                </c:pt>
                <c:pt idx="811">
                  <c:v>44203</c:v>
                </c:pt>
                <c:pt idx="812">
                  <c:v>44202</c:v>
                </c:pt>
                <c:pt idx="813">
                  <c:v>44201</c:v>
                </c:pt>
                <c:pt idx="814">
                  <c:v>44200</c:v>
                </c:pt>
                <c:pt idx="815">
                  <c:v>44197</c:v>
                </c:pt>
                <c:pt idx="816">
                  <c:v>44196</c:v>
                </c:pt>
                <c:pt idx="817">
                  <c:v>44195</c:v>
                </c:pt>
                <c:pt idx="818">
                  <c:v>44194</c:v>
                </c:pt>
                <c:pt idx="819">
                  <c:v>44193</c:v>
                </c:pt>
                <c:pt idx="820">
                  <c:v>44189</c:v>
                </c:pt>
                <c:pt idx="821">
                  <c:v>44188</c:v>
                </c:pt>
                <c:pt idx="822">
                  <c:v>44187</c:v>
                </c:pt>
                <c:pt idx="823">
                  <c:v>44186</c:v>
                </c:pt>
                <c:pt idx="824">
                  <c:v>44183</c:v>
                </c:pt>
                <c:pt idx="825">
                  <c:v>44182</c:v>
                </c:pt>
                <c:pt idx="826">
                  <c:v>44181</c:v>
                </c:pt>
                <c:pt idx="827">
                  <c:v>44180</c:v>
                </c:pt>
                <c:pt idx="828">
                  <c:v>44179</c:v>
                </c:pt>
                <c:pt idx="829">
                  <c:v>44176</c:v>
                </c:pt>
                <c:pt idx="830">
                  <c:v>44175</c:v>
                </c:pt>
                <c:pt idx="831">
                  <c:v>44174</c:v>
                </c:pt>
                <c:pt idx="832">
                  <c:v>44173</c:v>
                </c:pt>
                <c:pt idx="833">
                  <c:v>44172</c:v>
                </c:pt>
                <c:pt idx="834">
                  <c:v>44169</c:v>
                </c:pt>
                <c:pt idx="835">
                  <c:v>44168</c:v>
                </c:pt>
                <c:pt idx="836">
                  <c:v>44167</c:v>
                </c:pt>
                <c:pt idx="837">
                  <c:v>44166</c:v>
                </c:pt>
                <c:pt idx="838">
                  <c:v>44162</c:v>
                </c:pt>
                <c:pt idx="839">
                  <c:v>44161</c:v>
                </c:pt>
                <c:pt idx="840">
                  <c:v>44160</c:v>
                </c:pt>
                <c:pt idx="841">
                  <c:v>44159</c:v>
                </c:pt>
                <c:pt idx="842">
                  <c:v>44158</c:v>
                </c:pt>
                <c:pt idx="843">
                  <c:v>44155</c:v>
                </c:pt>
                <c:pt idx="844">
                  <c:v>44154</c:v>
                </c:pt>
                <c:pt idx="845">
                  <c:v>44153</c:v>
                </c:pt>
                <c:pt idx="846">
                  <c:v>44152</c:v>
                </c:pt>
                <c:pt idx="847">
                  <c:v>44149</c:v>
                </c:pt>
                <c:pt idx="848">
                  <c:v>44148</c:v>
                </c:pt>
                <c:pt idx="849">
                  <c:v>44147</c:v>
                </c:pt>
                <c:pt idx="850">
                  <c:v>44146</c:v>
                </c:pt>
                <c:pt idx="851">
                  <c:v>44145</c:v>
                </c:pt>
                <c:pt idx="852">
                  <c:v>44144</c:v>
                </c:pt>
                <c:pt idx="853">
                  <c:v>44141</c:v>
                </c:pt>
                <c:pt idx="854">
                  <c:v>44140</c:v>
                </c:pt>
                <c:pt idx="855">
                  <c:v>44139</c:v>
                </c:pt>
                <c:pt idx="856">
                  <c:v>44138</c:v>
                </c:pt>
                <c:pt idx="857">
                  <c:v>44137</c:v>
                </c:pt>
                <c:pt idx="858">
                  <c:v>44134</c:v>
                </c:pt>
                <c:pt idx="859">
                  <c:v>44133</c:v>
                </c:pt>
                <c:pt idx="860">
                  <c:v>44132</c:v>
                </c:pt>
                <c:pt idx="861">
                  <c:v>44131</c:v>
                </c:pt>
                <c:pt idx="862">
                  <c:v>44130</c:v>
                </c:pt>
                <c:pt idx="863">
                  <c:v>44127</c:v>
                </c:pt>
                <c:pt idx="864">
                  <c:v>44126</c:v>
                </c:pt>
                <c:pt idx="865">
                  <c:v>44125</c:v>
                </c:pt>
                <c:pt idx="866">
                  <c:v>44124</c:v>
                </c:pt>
                <c:pt idx="867">
                  <c:v>44123</c:v>
                </c:pt>
                <c:pt idx="868">
                  <c:v>44120</c:v>
                </c:pt>
                <c:pt idx="869">
                  <c:v>44119</c:v>
                </c:pt>
                <c:pt idx="870">
                  <c:v>44118</c:v>
                </c:pt>
                <c:pt idx="871">
                  <c:v>44117</c:v>
                </c:pt>
                <c:pt idx="872">
                  <c:v>44116</c:v>
                </c:pt>
                <c:pt idx="873">
                  <c:v>44113</c:v>
                </c:pt>
                <c:pt idx="874">
                  <c:v>44112</c:v>
                </c:pt>
                <c:pt idx="875">
                  <c:v>44111</c:v>
                </c:pt>
                <c:pt idx="876">
                  <c:v>44110</c:v>
                </c:pt>
                <c:pt idx="877">
                  <c:v>44109</c:v>
                </c:pt>
                <c:pt idx="878">
                  <c:v>44105</c:v>
                </c:pt>
                <c:pt idx="879">
                  <c:v>44104</c:v>
                </c:pt>
                <c:pt idx="880">
                  <c:v>44103</c:v>
                </c:pt>
                <c:pt idx="881">
                  <c:v>44102</c:v>
                </c:pt>
                <c:pt idx="882">
                  <c:v>44099</c:v>
                </c:pt>
                <c:pt idx="883">
                  <c:v>44098</c:v>
                </c:pt>
                <c:pt idx="884">
                  <c:v>44097</c:v>
                </c:pt>
                <c:pt idx="885">
                  <c:v>44096</c:v>
                </c:pt>
                <c:pt idx="886">
                  <c:v>44095</c:v>
                </c:pt>
                <c:pt idx="887">
                  <c:v>44092</c:v>
                </c:pt>
                <c:pt idx="888">
                  <c:v>44091</c:v>
                </c:pt>
                <c:pt idx="889">
                  <c:v>44090</c:v>
                </c:pt>
                <c:pt idx="890">
                  <c:v>44089</c:v>
                </c:pt>
                <c:pt idx="891">
                  <c:v>44088</c:v>
                </c:pt>
                <c:pt idx="892">
                  <c:v>44085</c:v>
                </c:pt>
                <c:pt idx="893">
                  <c:v>44084</c:v>
                </c:pt>
                <c:pt idx="894">
                  <c:v>44083</c:v>
                </c:pt>
                <c:pt idx="895">
                  <c:v>44082</c:v>
                </c:pt>
                <c:pt idx="896">
                  <c:v>44081</c:v>
                </c:pt>
                <c:pt idx="897">
                  <c:v>44078</c:v>
                </c:pt>
                <c:pt idx="898">
                  <c:v>44077</c:v>
                </c:pt>
                <c:pt idx="899">
                  <c:v>44076</c:v>
                </c:pt>
                <c:pt idx="900">
                  <c:v>44075</c:v>
                </c:pt>
                <c:pt idx="901">
                  <c:v>44074</c:v>
                </c:pt>
                <c:pt idx="902">
                  <c:v>44071</c:v>
                </c:pt>
                <c:pt idx="903">
                  <c:v>44070</c:v>
                </c:pt>
                <c:pt idx="904">
                  <c:v>44069</c:v>
                </c:pt>
                <c:pt idx="905">
                  <c:v>44068</c:v>
                </c:pt>
                <c:pt idx="906">
                  <c:v>44067</c:v>
                </c:pt>
                <c:pt idx="907">
                  <c:v>44064</c:v>
                </c:pt>
                <c:pt idx="908">
                  <c:v>44063</c:v>
                </c:pt>
                <c:pt idx="909">
                  <c:v>44062</c:v>
                </c:pt>
                <c:pt idx="910">
                  <c:v>44061</c:v>
                </c:pt>
                <c:pt idx="911">
                  <c:v>44060</c:v>
                </c:pt>
                <c:pt idx="912">
                  <c:v>44057</c:v>
                </c:pt>
                <c:pt idx="913">
                  <c:v>44056</c:v>
                </c:pt>
                <c:pt idx="914">
                  <c:v>44055</c:v>
                </c:pt>
                <c:pt idx="915">
                  <c:v>44054</c:v>
                </c:pt>
                <c:pt idx="916">
                  <c:v>44053</c:v>
                </c:pt>
                <c:pt idx="917">
                  <c:v>44050</c:v>
                </c:pt>
                <c:pt idx="918">
                  <c:v>44049</c:v>
                </c:pt>
                <c:pt idx="919">
                  <c:v>44048</c:v>
                </c:pt>
                <c:pt idx="920">
                  <c:v>44047</c:v>
                </c:pt>
                <c:pt idx="921">
                  <c:v>44046</c:v>
                </c:pt>
                <c:pt idx="922">
                  <c:v>44043</c:v>
                </c:pt>
                <c:pt idx="923">
                  <c:v>44042</c:v>
                </c:pt>
                <c:pt idx="924">
                  <c:v>44041</c:v>
                </c:pt>
                <c:pt idx="925">
                  <c:v>44040</c:v>
                </c:pt>
                <c:pt idx="926">
                  <c:v>44039</c:v>
                </c:pt>
                <c:pt idx="927">
                  <c:v>44036</c:v>
                </c:pt>
                <c:pt idx="928">
                  <c:v>44035</c:v>
                </c:pt>
                <c:pt idx="929">
                  <c:v>44034</c:v>
                </c:pt>
                <c:pt idx="930">
                  <c:v>44033</c:v>
                </c:pt>
                <c:pt idx="931">
                  <c:v>44032</c:v>
                </c:pt>
                <c:pt idx="932">
                  <c:v>44029</c:v>
                </c:pt>
                <c:pt idx="933">
                  <c:v>44028</c:v>
                </c:pt>
                <c:pt idx="934">
                  <c:v>44027</c:v>
                </c:pt>
                <c:pt idx="935">
                  <c:v>44026</c:v>
                </c:pt>
                <c:pt idx="936">
                  <c:v>44025</c:v>
                </c:pt>
                <c:pt idx="937">
                  <c:v>44022</c:v>
                </c:pt>
                <c:pt idx="938">
                  <c:v>44021</c:v>
                </c:pt>
                <c:pt idx="939">
                  <c:v>44020</c:v>
                </c:pt>
                <c:pt idx="940">
                  <c:v>44019</c:v>
                </c:pt>
                <c:pt idx="941">
                  <c:v>44018</c:v>
                </c:pt>
                <c:pt idx="942">
                  <c:v>44015</c:v>
                </c:pt>
                <c:pt idx="943">
                  <c:v>44014</c:v>
                </c:pt>
                <c:pt idx="944">
                  <c:v>44013</c:v>
                </c:pt>
                <c:pt idx="945">
                  <c:v>44012</c:v>
                </c:pt>
                <c:pt idx="946">
                  <c:v>44011</c:v>
                </c:pt>
                <c:pt idx="947">
                  <c:v>44008</c:v>
                </c:pt>
                <c:pt idx="948">
                  <c:v>44007</c:v>
                </c:pt>
                <c:pt idx="949">
                  <c:v>44006</c:v>
                </c:pt>
                <c:pt idx="950">
                  <c:v>44005</c:v>
                </c:pt>
                <c:pt idx="951">
                  <c:v>44004</c:v>
                </c:pt>
                <c:pt idx="952">
                  <c:v>44001</c:v>
                </c:pt>
                <c:pt idx="953">
                  <c:v>44000</c:v>
                </c:pt>
                <c:pt idx="954">
                  <c:v>43999</c:v>
                </c:pt>
                <c:pt idx="955">
                  <c:v>43998</c:v>
                </c:pt>
                <c:pt idx="956">
                  <c:v>43997</c:v>
                </c:pt>
                <c:pt idx="957">
                  <c:v>43994</c:v>
                </c:pt>
                <c:pt idx="958">
                  <c:v>43993</c:v>
                </c:pt>
                <c:pt idx="959">
                  <c:v>43992</c:v>
                </c:pt>
                <c:pt idx="960">
                  <c:v>43991</c:v>
                </c:pt>
                <c:pt idx="961">
                  <c:v>43990</c:v>
                </c:pt>
                <c:pt idx="962">
                  <c:v>43987</c:v>
                </c:pt>
                <c:pt idx="963">
                  <c:v>43986</c:v>
                </c:pt>
                <c:pt idx="964">
                  <c:v>43985</c:v>
                </c:pt>
                <c:pt idx="965">
                  <c:v>43984</c:v>
                </c:pt>
                <c:pt idx="966">
                  <c:v>43983</c:v>
                </c:pt>
                <c:pt idx="967">
                  <c:v>43980</c:v>
                </c:pt>
                <c:pt idx="968">
                  <c:v>43979</c:v>
                </c:pt>
                <c:pt idx="969">
                  <c:v>43978</c:v>
                </c:pt>
                <c:pt idx="970">
                  <c:v>43977</c:v>
                </c:pt>
                <c:pt idx="971">
                  <c:v>43973</c:v>
                </c:pt>
                <c:pt idx="972">
                  <c:v>43972</c:v>
                </c:pt>
                <c:pt idx="973">
                  <c:v>43971</c:v>
                </c:pt>
                <c:pt idx="974">
                  <c:v>43970</c:v>
                </c:pt>
                <c:pt idx="975">
                  <c:v>43969</c:v>
                </c:pt>
                <c:pt idx="976">
                  <c:v>43966</c:v>
                </c:pt>
                <c:pt idx="977">
                  <c:v>43965</c:v>
                </c:pt>
                <c:pt idx="978">
                  <c:v>43964</c:v>
                </c:pt>
                <c:pt idx="979">
                  <c:v>43963</c:v>
                </c:pt>
                <c:pt idx="980">
                  <c:v>43962</c:v>
                </c:pt>
                <c:pt idx="981">
                  <c:v>43959</c:v>
                </c:pt>
                <c:pt idx="982">
                  <c:v>43958</c:v>
                </c:pt>
                <c:pt idx="983">
                  <c:v>43957</c:v>
                </c:pt>
                <c:pt idx="984">
                  <c:v>43956</c:v>
                </c:pt>
                <c:pt idx="985">
                  <c:v>43955</c:v>
                </c:pt>
                <c:pt idx="986">
                  <c:v>43951</c:v>
                </c:pt>
                <c:pt idx="987">
                  <c:v>43950</c:v>
                </c:pt>
                <c:pt idx="988">
                  <c:v>43949</c:v>
                </c:pt>
                <c:pt idx="989">
                  <c:v>43948</c:v>
                </c:pt>
                <c:pt idx="990">
                  <c:v>43945</c:v>
                </c:pt>
                <c:pt idx="991">
                  <c:v>43944</c:v>
                </c:pt>
                <c:pt idx="992">
                  <c:v>43943</c:v>
                </c:pt>
                <c:pt idx="993">
                  <c:v>43942</c:v>
                </c:pt>
                <c:pt idx="994">
                  <c:v>43941</c:v>
                </c:pt>
                <c:pt idx="995">
                  <c:v>43938</c:v>
                </c:pt>
                <c:pt idx="996">
                  <c:v>43937</c:v>
                </c:pt>
                <c:pt idx="997">
                  <c:v>43936</c:v>
                </c:pt>
                <c:pt idx="998">
                  <c:v>43934</c:v>
                </c:pt>
                <c:pt idx="999">
                  <c:v>43930</c:v>
                </c:pt>
                <c:pt idx="1000">
                  <c:v>43929</c:v>
                </c:pt>
                <c:pt idx="1001">
                  <c:v>43928</c:v>
                </c:pt>
                <c:pt idx="1002">
                  <c:v>43924</c:v>
                </c:pt>
                <c:pt idx="1003">
                  <c:v>43922</c:v>
                </c:pt>
                <c:pt idx="1004">
                  <c:v>43921</c:v>
                </c:pt>
                <c:pt idx="1005">
                  <c:v>43920</c:v>
                </c:pt>
                <c:pt idx="1006">
                  <c:v>43917</c:v>
                </c:pt>
                <c:pt idx="1007">
                  <c:v>43916</c:v>
                </c:pt>
                <c:pt idx="1008">
                  <c:v>43915</c:v>
                </c:pt>
                <c:pt idx="1009">
                  <c:v>43914</c:v>
                </c:pt>
                <c:pt idx="1010">
                  <c:v>43913</c:v>
                </c:pt>
                <c:pt idx="1011">
                  <c:v>43910</c:v>
                </c:pt>
                <c:pt idx="1012">
                  <c:v>43909</c:v>
                </c:pt>
                <c:pt idx="1013">
                  <c:v>43908</c:v>
                </c:pt>
                <c:pt idx="1014">
                  <c:v>43907</c:v>
                </c:pt>
                <c:pt idx="1015">
                  <c:v>43906</c:v>
                </c:pt>
                <c:pt idx="1016">
                  <c:v>43903</c:v>
                </c:pt>
                <c:pt idx="1017">
                  <c:v>43902</c:v>
                </c:pt>
                <c:pt idx="1018">
                  <c:v>43901</c:v>
                </c:pt>
                <c:pt idx="1019">
                  <c:v>43899</c:v>
                </c:pt>
                <c:pt idx="1020">
                  <c:v>43896</c:v>
                </c:pt>
                <c:pt idx="1021">
                  <c:v>43895</c:v>
                </c:pt>
                <c:pt idx="1022">
                  <c:v>43894</c:v>
                </c:pt>
                <c:pt idx="1023">
                  <c:v>43893</c:v>
                </c:pt>
                <c:pt idx="1024">
                  <c:v>43892</c:v>
                </c:pt>
                <c:pt idx="1025">
                  <c:v>43889</c:v>
                </c:pt>
                <c:pt idx="1026">
                  <c:v>43888</c:v>
                </c:pt>
                <c:pt idx="1027">
                  <c:v>43887</c:v>
                </c:pt>
                <c:pt idx="1028">
                  <c:v>43886</c:v>
                </c:pt>
                <c:pt idx="1029">
                  <c:v>43885</c:v>
                </c:pt>
                <c:pt idx="1030">
                  <c:v>43881</c:v>
                </c:pt>
                <c:pt idx="1031">
                  <c:v>43880</c:v>
                </c:pt>
                <c:pt idx="1032">
                  <c:v>43879</c:v>
                </c:pt>
                <c:pt idx="1033">
                  <c:v>43878</c:v>
                </c:pt>
                <c:pt idx="1034">
                  <c:v>43875</c:v>
                </c:pt>
                <c:pt idx="1035">
                  <c:v>43874</c:v>
                </c:pt>
                <c:pt idx="1036">
                  <c:v>43873</c:v>
                </c:pt>
                <c:pt idx="1037">
                  <c:v>43872</c:v>
                </c:pt>
                <c:pt idx="1038">
                  <c:v>43871</c:v>
                </c:pt>
                <c:pt idx="1039">
                  <c:v>43868</c:v>
                </c:pt>
                <c:pt idx="1040">
                  <c:v>43867</c:v>
                </c:pt>
                <c:pt idx="1041">
                  <c:v>43866</c:v>
                </c:pt>
                <c:pt idx="1042">
                  <c:v>43865</c:v>
                </c:pt>
                <c:pt idx="1043">
                  <c:v>43864</c:v>
                </c:pt>
                <c:pt idx="1044">
                  <c:v>43861</c:v>
                </c:pt>
                <c:pt idx="1045">
                  <c:v>43860</c:v>
                </c:pt>
                <c:pt idx="1046">
                  <c:v>43859</c:v>
                </c:pt>
                <c:pt idx="1047">
                  <c:v>43858</c:v>
                </c:pt>
                <c:pt idx="1048">
                  <c:v>43857</c:v>
                </c:pt>
                <c:pt idx="1049">
                  <c:v>43854</c:v>
                </c:pt>
                <c:pt idx="1050">
                  <c:v>43853</c:v>
                </c:pt>
                <c:pt idx="1051">
                  <c:v>43852</c:v>
                </c:pt>
                <c:pt idx="1052">
                  <c:v>43851</c:v>
                </c:pt>
                <c:pt idx="1053">
                  <c:v>43850</c:v>
                </c:pt>
                <c:pt idx="1054">
                  <c:v>43847</c:v>
                </c:pt>
                <c:pt idx="1055">
                  <c:v>43846</c:v>
                </c:pt>
                <c:pt idx="1056">
                  <c:v>43845</c:v>
                </c:pt>
                <c:pt idx="1057">
                  <c:v>43844</c:v>
                </c:pt>
                <c:pt idx="1058">
                  <c:v>43843</c:v>
                </c:pt>
                <c:pt idx="1059">
                  <c:v>43840</c:v>
                </c:pt>
                <c:pt idx="1060">
                  <c:v>43839</c:v>
                </c:pt>
                <c:pt idx="1061">
                  <c:v>43838</c:v>
                </c:pt>
                <c:pt idx="1062">
                  <c:v>43837</c:v>
                </c:pt>
                <c:pt idx="1063">
                  <c:v>43836</c:v>
                </c:pt>
                <c:pt idx="1064">
                  <c:v>43833</c:v>
                </c:pt>
                <c:pt idx="1065">
                  <c:v>43832</c:v>
                </c:pt>
                <c:pt idx="1066">
                  <c:v>43831</c:v>
                </c:pt>
                <c:pt idx="1067">
                  <c:v>43830</c:v>
                </c:pt>
                <c:pt idx="1068">
                  <c:v>43829</c:v>
                </c:pt>
                <c:pt idx="1069">
                  <c:v>43826</c:v>
                </c:pt>
                <c:pt idx="1070">
                  <c:v>43825</c:v>
                </c:pt>
                <c:pt idx="1071">
                  <c:v>43823</c:v>
                </c:pt>
                <c:pt idx="1072">
                  <c:v>43822</c:v>
                </c:pt>
                <c:pt idx="1073">
                  <c:v>43819</c:v>
                </c:pt>
                <c:pt idx="1074">
                  <c:v>43818</c:v>
                </c:pt>
                <c:pt idx="1075">
                  <c:v>43817</c:v>
                </c:pt>
                <c:pt idx="1076">
                  <c:v>43816</c:v>
                </c:pt>
                <c:pt idx="1077">
                  <c:v>43815</c:v>
                </c:pt>
                <c:pt idx="1078">
                  <c:v>43812</c:v>
                </c:pt>
                <c:pt idx="1079">
                  <c:v>43811</c:v>
                </c:pt>
                <c:pt idx="1080">
                  <c:v>43810</c:v>
                </c:pt>
                <c:pt idx="1081">
                  <c:v>43809</c:v>
                </c:pt>
                <c:pt idx="1082">
                  <c:v>43808</c:v>
                </c:pt>
                <c:pt idx="1083">
                  <c:v>43805</c:v>
                </c:pt>
                <c:pt idx="1084">
                  <c:v>43804</c:v>
                </c:pt>
                <c:pt idx="1085">
                  <c:v>43803</c:v>
                </c:pt>
                <c:pt idx="1086">
                  <c:v>43802</c:v>
                </c:pt>
                <c:pt idx="1087">
                  <c:v>43801</c:v>
                </c:pt>
                <c:pt idx="1088">
                  <c:v>43798</c:v>
                </c:pt>
                <c:pt idx="1089">
                  <c:v>43797</c:v>
                </c:pt>
                <c:pt idx="1090">
                  <c:v>43796</c:v>
                </c:pt>
                <c:pt idx="1091">
                  <c:v>43795</c:v>
                </c:pt>
                <c:pt idx="1092">
                  <c:v>43794</c:v>
                </c:pt>
                <c:pt idx="1093">
                  <c:v>43791</c:v>
                </c:pt>
                <c:pt idx="1094">
                  <c:v>43790</c:v>
                </c:pt>
                <c:pt idx="1095">
                  <c:v>43789</c:v>
                </c:pt>
                <c:pt idx="1096">
                  <c:v>43788</c:v>
                </c:pt>
                <c:pt idx="1097">
                  <c:v>43787</c:v>
                </c:pt>
                <c:pt idx="1098">
                  <c:v>43784</c:v>
                </c:pt>
                <c:pt idx="1099">
                  <c:v>43783</c:v>
                </c:pt>
                <c:pt idx="1100">
                  <c:v>43782</c:v>
                </c:pt>
                <c:pt idx="1101">
                  <c:v>43780</c:v>
                </c:pt>
                <c:pt idx="1102">
                  <c:v>43777</c:v>
                </c:pt>
                <c:pt idx="1103">
                  <c:v>43776</c:v>
                </c:pt>
                <c:pt idx="1104">
                  <c:v>43775</c:v>
                </c:pt>
                <c:pt idx="1105">
                  <c:v>43774</c:v>
                </c:pt>
                <c:pt idx="1106">
                  <c:v>43773</c:v>
                </c:pt>
                <c:pt idx="1107">
                  <c:v>43770</c:v>
                </c:pt>
                <c:pt idx="1108">
                  <c:v>43769</c:v>
                </c:pt>
                <c:pt idx="1109">
                  <c:v>43768</c:v>
                </c:pt>
                <c:pt idx="1110">
                  <c:v>43767</c:v>
                </c:pt>
                <c:pt idx="1111">
                  <c:v>43765</c:v>
                </c:pt>
                <c:pt idx="1112">
                  <c:v>43763</c:v>
                </c:pt>
                <c:pt idx="1113">
                  <c:v>43762</c:v>
                </c:pt>
                <c:pt idx="1114">
                  <c:v>43761</c:v>
                </c:pt>
                <c:pt idx="1115">
                  <c:v>43760</c:v>
                </c:pt>
                <c:pt idx="1116">
                  <c:v>43756</c:v>
                </c:pt>
                <c:pt idx="1117">
                  <c:v>43755</c:v>
                </c:pt>
                <c:pt idx="1118">
                  <c:v>43754</c:v>
                </c:pt>
                <c:pt idx="1119">
                  <c:v>43753</c:v>
                </c:pt>
                <c:pt idx="1120">
                  <c:v>43752</c:v>
                </c:pt>
                <c:pt idx="1121">
                  <c:v>43749</c:v>
                </c:pt>
                <c:pt idx="1122">
                  <c:v>43748</c:v>
                </c:pt>
                <c:pt idx="1123">
                  <c:v>43747</c:v>
                </c:pt>
                <c:pt idx="1124">
                  <c:v>43745</c:v>
                </c:pt>
                <c:pt idx="1125">
                  <c:v>43742</c:v>
                </c:pt>
                <c:pt idx="1126">
                  <c:v>43741</c:v>
                </c:pt>
                <c:pt idx="1127">
                  <c:v>43739</c:v>
                </c:pt>
                <c:pt idx="1128">
                  <c:v>43738</c:v>
                </c:pt>
                <c:pt idx="1129">
                  <c:v>43735</c:v>
                </c:pt>
                <c:pt idx="1130">
                  <c:v>43734</c:v>
                </c:pt>
                <c:pt idx="1131">
                  <c:v>43733</c:v>
                </c:pt>
                <c:pt idx="1132">
                  <c:v>43732</c:v>
                </c:pt>
                <c:pt idx="1133">
                  <c:v>43731</c:v>
                </c:pt>
                <c:pt idx="1134">
                  <c:v>43728</c:v>
                </c:pt>
                <c:pt idx="1135">
                  <c:v>43727</c:v>
                </c:pt>
                <c:pt idx="1136">
                  <c:v>43726</c:v>
                </c:pt>
                <c:pt idx="1137">
                  <c:v>43725</c:v>
                </c:pt>
                <c:pt idx="1138">
                  <c:v>43724</c:v>
                </c:pt>
                <c:pt idx="1139">
                  <c:v>43721</c:v>
                </c:pt>
                <c:pt idx="1140">
                  <c:v>43720</c:v>
                </c:pt>
                <c:pt idx="1141">
                  <c:v>43719</c:v>
                </c:pt>
                <c:pt idx="1142">
                  <c:v>43717</c:v>
                </c:pt>
                <c:pt idx="1143">
                  <c:v>43714</c:v>
                </c:pt>
                <c:pt idx="1144">
                  <c:v>43713</c:v>
                </c:pt>
                <c:pt idx="1145">
                  <c:v>43712</c:v>
                </c:pt>
                <c:pt idx="1146">
                  <c:v>43711</c:v>
                </c:pt>
                <c:pt idx="1147">
                  <c:v>43707</c:v>
                </c:pt>
                <c:pt idx="1148">
                  <c:v>43706</c:v>
                </c:pt>
                <c:pt idx="1149">
                  <c:v>43705</c:v>
                </c:pt>
                <c:pt idx="1150">
                  <c:v>43704</c:v>
                </c:pt>
                <c:pt idx="1151">
                  <c:v>43703</c:v>
                </c:pt>
                <c:pt idx="1152">
                  <c:v>43700</c:v>
                </c:pt>
                <c:pt idx="1153">
                  <c:v>43699</c:v>
                </c:pt>
                <c:pt idx="1154">
                  <c:v>43698</c:v>
                </c:pt>
                <c:pt idx="1155">
                  <c:v>43697</c:v>
                </c:pt>
                <c:pt idx="1156">
                  <c:v>43696</c:v>
                </c:pt>
                <c:pt idx="1157">
                  <c:v>43693</c:v>
                </c:pt>
                <c:pt idx="1158">
                  <c:v>43691</c:v>
                </c:pt>
                <c:pt idx="1159">
                  <c:v>43690</c:v>
                </c:pt>
                <c:pt idx="1160">
                  <c:v>43686</c:v>
                </c:pt>
                <c:pt idx="1161">
                  <c:v>43685</c:v>
                </c:pt>
                <c:pt idx="1162">
                  <c:v>43684</c:v>
                </c:pt>
                <c:pt idx="1163">
                  <c:v>43683</c:v>
                </c:pt>
                <c:pt idx="1164">
                  <c:v>43682</c:v>
                </c:pt>
                <c:pt idx="1165">
                  <c:v>43679</c:v>
                </c:pt>
                <c:pt idx="1166">
                  <c:v>43678</c:v>
                </c:pt>
                <c:pt idx="1167">
                  <c:v>43677</c:v>
                </c:pt>
                <c:pt idx="1168">
                  <c:v>43676</c:v>
                </c:pt>
                <c:pt idx="1169">
                  <c:v>43675</c:v>
                </c:pt>
                <c:pt idx="1170">
                  <c:v>43672</c:v>
                </c:pt>
                <c:pt idx="1171">
                  <c:v>43671</c:v>
                </c:pt>
                <c:pt idx="1172">
                  <c:v>43670</c:v>
                </c:pt>
                <c:pt idx="1173">
                  <c:v>43669</c:v>
                </c:pt>
                <c:pt idx="1174">
                  <c:v>43668</c:v>
                </c:pt>
                <c:pt idx="1175">
                  <c:v>43665</c:v>
                </c:pt>
                <c:pt idx="1176">
                  <c:v>43664</c:v>
                </c:pt>
                <c:pt idx="1177">
                  <c:v>43663</c:v>
                </c:pt>
                <c:pt idx="1178">
                  <c:v>43662</c:v>
                </c:pt>
                <c:pt idx="1179">
                  <c:v>43661</c:v>
                </c:pt>
                <c:pt idx="1180">
                  <c:v>43658</c:v>
                </c:pt>
                <c:pt idx="1181">
                  <c:v>43657</c:v>
                </c:pt>
                <c:pt idx="1182">
                  <c:v>43656</c:v>
                </c:pt>
                <c:pt idx="1183">
                  <c:v>43655</c:v>
                </c:pt>
                <c:pt idx="1184">
                  <c:v>43654</c:v>
                </c:pt>
                <c:pt idx="1185">
                  <c:v>43651</c:v>
                </c:pt>
                <c:pt idx="1186">
                  <c:v>43650</c:v>
                </c:pt>
                <c:pt idx="1187">
                  <c:v>43649</c:v>
                </c:pt>
                <c:pt idx="1188">
                  <c:v>43648</c:v>
                </c:pt>
                <c:pt idx="1189">
                  <c:v>43647</c:v>
                </c:pt>
                <c:pt idx="1190">
                  <c:v>43644</c:v>
                </c:pt>
                <c:pt idx="1191">
                  <c:v>43643</c:v>
                </c:pt>
                <c:pt idx="1192">
                  <c:v>43642</c:v>
                </c:pt>
                <c:pt idx="1193">
                  <c:v>43641</c:v>
                </c:pt>
                <c:pt idx="1194">
                  <c:v>43640</c:v>
                </c:pt>
                <c:pt idx="1195">
                  <c:v>43637</c:v>
                </c:pt>
                <c:pt idx="1196">
                  <c:v>43636</c:v>
                </c:pt>
                <c:pt idx="1197">
                  <c:v>43635</c:v>
                </c:pt>
                <c:pt idx="1198">
                  <c:v>43634</c:v>
                </c:pt>
                <c:pt idx="1199">
                  <c:v>43633</c:v>
                </c:pt>
                <c:pt idx="1200">
                  <c:v>43630</c:v>
                </c:pt>
                <c:pt idx="1201">
                  <c:v>43629</c:v>
                </c:pt>
                <c:pt idx="1202">
                  <c:v>43628</c:v>
                </c:pt>
                <c:pt idx="1203">
                  <c:v>43627</c:v>
                </c:pt>
                <c:pt idx="1204">
                  <c:v>43626</c:v>
                </c:pt>
                <c:pt idx="1205">
                  <c:v>43623</c:v>
                </c:pt>
                <c:pt idx="1206">
                  <c:v>43622</c:v>
                </c:pt>
                <c:pt idx="1207">
                  <c:v>43620</c:v>
                </c:pt>
                <c:pt idx="1208">
                  <c:v>43619</c:v>
                </c:pt>
                <c:pt idx="1209">
                  <c:v>43616</c:v>
                </c:pt>
                <c:pt idx="1210">
                  <c:v>43615</c:v>
                </c:pt>
                <c:pt idx="1211">
                  <c:v>43614</c:v>
                </c:pt>
                <c:pt idx="1212">
                  <c:v>43613</c:v>
                </c:pt>
                <c:pt idx="1213">
                  <c:v>43612</c:v>
                </c:pt>
                <c:pt idx="1214">
                  <c:v>43609</c:v>
                </c:pt>
                <c:pt idx="1215">
                  <c:v>43608</c:v>
                </c:pt>
                <c:pt idx="1216">
                  <c:v>43607</c:v>
                </c:pt>
                <c:pt idx="1217">
                  <c:v>43606</c:v>
                </c:pt>
                <c:pt idx="1218">
                  <c:v>43605</c:v>
                </c:pt>
                <c:pt idx="1219">
                  <c:v>43602</c:v>
                </c:pt>
                <c:pt idx="1220">
                  <c:v>43601</c:v>
                </c:pt>
                <c:pt idx="1221">
                  <c:v>43600</c:v>
                </c:pt>
                <c:pt idx="1222">
                  <c:v>43599</c:v>
                </c:pt>
                <c:pt idx="1223">
                  <c:v>43598</c:v>
                </c:pt>
                <c:pt idx="1224">
                  <c:v>43595</c:v>
                </c:pt>
                <c:pt idx="1225">
                  <c:v>43594</c:v>
                </c:pt>
                <c:pt idx="1226">
                  <c:v>43593</c:v>
                </c:pt>
                <c:pt idx="1227">
                  <c:v>43592</c:v>
                </c:pt>
                <c:pt idx="1228">
                  <c:v>43591</c:v>
                </c:pt>
                <c:pt idx="1229">
                  <c:v>43588</c:v>
                </c:pt>
                <c:pt idx="1230">
                  <c:v>43587</c:v>
                </c:pt>
                <c:pt idx="1231">
                  <c:v>43585</c:v>
                </c:pt>
                <c:pt idx="1232">
                  <c:v>43581</c:v>
                </c:pt>
                <c:pt idx="1233">
                  <c:v>43580</c:v>
                </c:pt>
                <c:pt idx="1234">
                  <c:v>43579</c:v>
                </c:pt>
                <c:pt idx="1235">
                  <c:v>43578</c:v>
                </c:pt>
                <c:pt idx="1236">
                  <c:v>43577</c:v>
                </c:pt>
                <c:pt idx="1237">
                  <c:v>43573</c:v>
                </c:pt>
                <c:pt idx="1238">
                  <c:v>43571</c:v>
                </c:pt>
                <c:pt idx="1239">
                  <c:v>43570</c:v>
                </c:pt>
                <c:pt idx="1240">
                  <c:v>43567</c:v>
                </c:pt>
                <c:pt idx="1241">
                  <c:v>43566</c:v>
                </c:pt>
                <c:pt idx="1242">
                  <c:v>43565</c:v>
                </c:pt>
                <c:pt idx="1243">
                  <c:v>43564</c:v>
                </c:pt>
                <c:pt idx="1244">
                  <c:v>43563</c:v>
                </c:pt>
                <c:pt idx="1245">
                  <c:v>43560</c:v>
                </c:pt>
                <c:pt idx="1246">
                  <c:v>43559</c:v>
                </c:pt>
                <c:pt idx="1247">
                  <c:v>43558</c:v>
                </c:pt>
                <c:pt idx="1248">
                  <c:v>43557</c:v>
                </c:pt>
                <c:pt idx="1249">
                  <c:v>43556</c:v>
                </c:pt>
                <c:pt idx="1250">
                  <c:v>43552</c:v>
                </c:pt>
                <c:pt idx="1251">
                  <c:v>43551</c:v>
                </c:pt>
                <c:pt idx="1252">
                  <c:v>43550</c:v>
                </c:pt>
                <c:pt idx="1253">
                  <c:v>43549</c:v>
                </c:pt>
                <c:pt idx="1254">
                  <c:v>43546</c:v>
                </c:pt>
                <c:pt idx="1255">
                  <c:v>43544</c:v>
                </c:pt>
                <c:pt idx="1256">
                  <c:v>43543</c:v>
                </c:pt>
                <c:pt idx="1257">
                  <c:v>43542</c:v>
                </c:pt>
                <c:pt idx="1258">
                  <c:v>43539</c:v>
                </c:pt>
                <c:pt idx="1259">
                  <c:v>43538</c:v>
                </c:pt>
                <c:pt idx="1260">
                  <c:v>43537</c:v>
                </c:pt>
                <c:pt idx="1261">
                  <c:v>43536</c:v>
                </c:pt>
                <c:pt idx="1262">
                  <c:v>43535</c:v>
                </c:pt>
                <c:pt idx="1263">
                  <c:v>43532</c:v>
                </c:pt>
                <c:pt idx="1264">
                  <c:v>43531</c:v>
                </c:pt>
                <c:pt idx="1265">
                  <c:v>43530</c:v>
                </c:pt>
                <c:pt idx="1266">
                  <c:v>43529</c:v>
                </c:pt>
                <c:pt idx="1267">
                  <c:v>43525</c:v>
                </c:pt>
                <c:pt idx="1268">
                  <c:v>43524</c:v>
                </c:pt>
                <c:pt idx="1269">
                  <c:v>43523</c:v>
                </c:pt>
                <c:pt idx="1270">
                  <c:v>43522</c:v>
                </c:pt>
                <c:pt idx="1271">
                  <c:v>43521</c:v>
                </c:pt>
                <c:pt idx="1272">
                  <c:v>43518</c:v>
                </c:pt>
                <c:pt idx="1273">
                  <c:v>43517</c:v>
                </c:pt>
                <c:pt idx="1274">
                  <c:v>43516</c:v>
                </c:pt>
                <c:pt idx="1275">
                  <c:v>43515</c:v>
                </c:pt>
                <c:pt idx="1276">
                  <c:v>43514</c:v>
                </c:pt>
                <c:pt idx="1277">
                  <c:v>43511</c:v>
                </c:pt>
                <c:pt idx="1278">
                  <c:v>43510</c:v>
                </c:pt>
                <c:pt idx="1279">
                  <c:v>43508</c:v>
                </c:pt>
                <c:pt idx="1280">
                  <c:v>43507</c:v>
                </c:pt>
                <c:pt idx="1281">
                  <c:v>43504</c:v>
                </c:pt>
                <c:pt idx="1282">
                  <c:v>43503</c:v>
                </c:pt>
                <c:pt idx="1283">
                  <c:v>43502</c:v>
                </c:pt>
                <c:pt idx="1284">
                  <c:v>43501</c:v>
                </c:pt>
                <c:pt idx="1285">
                  <c:v>43500</c:v>
                </c:pt>
                <c:pt idx="1286">
                  <c:v>43497</c:v>
                </c:pt>
                <c:pt idx="1287">
                  <c:v>43496</c:v>
                </c:pt>
                <c:pt idx="1288">
                  <c:v>43495</c:v>
                </c:pt>
                <c:pt idx="1289">
                  <c:v>43494</c:v>
                </c:pt>
                <c:pt idx="1290">
                  <c:v>43493</c:v>
                </c:pt>
                <c:pt idx="1291">
                  <c:v>43490</c:v>
                </c:pt>
                <c:pt idx="1292">
                  <c:v>43489</c:v>
                </c:pt>
                <c:pt idx="1293">
                  <c:v>43488</c:v>
                </c:pt>
                <c:pt idx="1294">
                  <c:v>43487</c:v>
                </c:pt>
                <c:pt idx="1295">
                  <c:v>43486</c:v>
                </c:pt>
                <c:pt idx="1296">
                  <c:v>43483</c:v>
                </c:pt>
                <c:pt idx="1297">
                  <c:v>43482</c:v>
                </c:pt>
                <c:pt idx="1298">
                  <c:v>43481</c:v>
                </c:pt>
                <c:pt idx="1299">
                  <c:v>43480</c:v>
                </c:pt>
                <c:pt idx="1300">
                  <c:v>43479</c:v>
                </c:pt>
                <c:pt idx="1301">
                  <c:v>43476</c:v>
                </c:pt>
                <c:pt idx="1302">
                  <c:v>43475</c:v>
                </c:pt>
                <c:pt idx="1303">
                  <c:v>43474</c:v>
                </c:pt>
                <c:pt idx="1304">
                  <c:v>43473</c:v>
                </c:pt>
                <c:pt idx="1305">
                  <c:v>43472</c:v>
                </c:pt>
                <c:pt idx="1306">
                  <c:v>43469</c:v>
                </c:pt>
                <c:pt idx="1307">
                  <c:v>43468</c:v>
                </c:pt>
                <c:pt idx="1308">
                  <c:v>43467</c:v>
                </c:pt>
                <c:pt idx="1309">
                  <c:v>43466</c:v>
                </c:pt>
                <c:pt idx="1310">
                  <c:v>43465</c:v>
                </c:pt>
                <c:pt idx="1311">
                  <c:v>43462</c:v>
                </c:pt>
                <c:pt idx="1312">
                  <c:v>43461</c:v>
                </c:pt>
                <c:pt idx="1313">
                  <c:v>43460</c:v>
                </c:pt>
                <c:pt idx="1314">
                  <c:v>43458</c:v>
                </c:pt>
                <c:pt idx="1315">
                  <c:v>43455</c:v>
                </c:pt>
                <c:pt idx="1316">
                  <c:v>43454</c:v>
                </c:pt>
                <c:pt idx="1317">
                  <c:v>43453</c:v>
                </c:pt>
                <c:pt idx="1318">
                  <c:v>43452</c:v>
                </c:pt>
                <c:pt idx="1319">
                  <c:v>43451</c:v>
                </c:pt>
                <c:pt idx="1320">
                  <c:v>43448</c:v>
                </c:pt>
                <c:pt idx="1321">
                  <c:v>43447</c:v>
                </c:pt>
                <c:pt idx="1322">
                  <c:v>43446</c:v>
                </c:pt>
                <c:pt idx="1323">
                  <c:v>43445</c:v>
                </c:pt>
                <c:pt idx="1324">
                  <c:v>43444</c:v>
                </c:pt>
                <c:pt idx="1325">
                  <c:v>43441</c:v>
                </c:pt>
                <c:pt idx="1326">
                  <c:v>43440</c:v>
                </c:pt>
                <c:pt idx="1327">
                  <c:v>43439</c:v>
                </c:pt>
                <c:pt idx="1328">
                  <c:v>43438</c:v>
                </c:pt>
                <c:pt idx="1329">
                  <c:v>43437</c:v>
                </c:pt>
                <c:pt idx="1330">
                  <c:v>43434</c:v>
                </c:pt>
                <c:pt idx="1331">
                  <c:v>43433</c:v>
                </c:pt>
                <c:pt idx="1332">
                  <c:v>43432</c:v>
                </c:pt>
                <c:pt idx="1333">
                  <c:v>43431</c:v>
                </c:pt>
                <c:pt idx="1334">
                  <c:v>43430</c:v>
                </c:pt>
                <c:pt idx="1335">
                  <c:v>43426</c:v>
                </c:pt>
                <c:pt idx="1336">
                  <c:v>43425</c:v>
                </c:pt>
                <c:pt idx="1337">
                  <c:v>43424</c:v>
                </c:pt>
                <c:pt idx="1338">
                  <c:v>43423</c:v>
                </c:pt>
                <c:pt idx="1339">
                  <c:v>43420</c:v>
                </c:pt>
                <c:pt idx="1340">
                  <c:v>43419</c:v>
                </c:pt>
                <c:pt idx="1341">
                  <c:v>43418</c:v>
                </c:pt>
                <c:pt idx="1342">
                  <c:v>43417</c:v>
                </c:pt>
                <c:pt idx="1343">
                  <c:v>43416</c:v>
                </c:pt>
                <c:pt idx="1344">
                  <c:v>43413</c:v>
                </c:pt>
                <c:pt idx="1345">
                  <c:v>43411</c:v>
                </c:pt>
                <c:pt idx="1346">
                  <c:v>43410</c:v>
                </c:pt>
                <c:pt idx="1347">
                  <c:v>43409</c:v>
                </c:pt>
                <c:pt idx="1348">
                  <c:v>43406</c:v>
                </c:pt>
                <c:pt idx="1349">
                  <c:v>43405</c:v>
                </c:pt>
                <c:pt idx="1350">
                  <c:v>43404</c:v>
                </c:pt>
                <c:pt idx="1351">
                  <c:v>43403</c:v>
                </c:pt>
                <c:pt idx="1352">
                  <c:v>43402</c:v>
                </c:pt>
                <c:pt idx="1353">
                  <c:v>43399</c:v>
                </c:pt>
                <c:pt idx="1354">
                  <c:v>43398</c:v>
                </c:pt>
                <c:pt idx="1355">
                  <c:v>43397</c:v>
                </c:pt>
                <c:pt idx="1356">
                  <c:v>43396</c:v>
                </c:pt>
                <c:pt idx="1357">
                  <c:v>43395</c:v>
                </c:pt>
                <c:pt idx="1358">
                  <c:v>43392</c:v>
                </c:pt>
                <c:pt idx="1359">
                  <c:v>43390</c:v>
                </c:pt>
                <c:pt idx="1360">
                  <c:v>43389</c:v>
                </c:pt>
                <c:pt idx="1361">
                  <c:v>43388</c:v>
                </c:pt>
                <c:pt idx="1362">
                  <c:v>43385</c:v>
                </c:pt>
                <c:pt idx="1363">
                  <c:v>43384</c:v>
                </c:pt>
                <c:pt idx="1364">
                  <c:v>43383</c:v>
                </c:pt>
                <c:pt idx="1365">
                  <c:v>43382</c:v>
                </c:pt>
                <c:pt idx="1366">
                  <c:v>43381</c:v>
                </c:pt>
                <c:pt idx="1367">
                  <c:v>43378</c:v>
                </c:pt>
                <c:pt idx="1368">
                  <c:v>43377</c:v>
                </c:pt>
                <c:pt idx="1369">
                  <c:v>43376</c:v>
                </c:pt>
                <c:pt idx="1370">
                  <c:v>43374</c:v>
                </c:pt>
                <c:pt idx="1371">
                  <c:v>43371</c:v>
                </c:pt>
                <c:pt idx="1372">
                  <c:v>43370</c:v>
                </c:pt>
                <c:pt idx="1373">
                  <c:v>43369</c:v>
                </c:pt>
                <c:pt idx="1374">
                  <c:v>43368</c:v>
                </c:pt>
                <c:pt idx="1375">
                  <c:v>43367</c:v>
                </c:pt>
                <c:pt idx="1376">
                  <c:v>43364</c:v>
                </c:pt>
                <c:pt idx="1377">
                  <c:v>43362</c:v>
                </c:pt>
                <c:pt idx="1378">
                  <c:v>43361</c:v>
                </c:pt>
                <c:pt idx="1379">
                  <c:v>43360</c:v>
                </c:pt>
                <c:pt idx="1380">
                  <c:v>43357</c:v>
                </c:pt>
                <c:pt idx="1381">
                  <c:v>43355</c:v>
                </c:pt>
                <c:pt idx="1382">
                  <c:v>43354</c:v>
                </c:pt>
                <c:pt idx="1383">
                  <c:v>43353</c:v>
                </c:pt>
                <c:pt idx="1384">
                  <c:v>43350</c:v>
                </c:pt>
                <c:pt idx="1385">
                  <c:v>43349</c:v>
                </c:pt>
                <c:pt idx="1386">
                  <c:v>43348</c:v>
                </c:pt>
                <c:pt idx="1387">
                  <c:v>43347</c:v>
                </c:pt>
                <c:pt idx="1388">
                  <c:v>43346</c:v>
                </c:pt>
                <c:pt idx="1389">
                  <c:v>43343</c:v>
                </c:pt>
                <c:pt idx="1390">
                  <c:v>43342</c:v>
                </c:pt>
                <c:pt idx="1391">
                  <c:v>43341</c:v>
                </c:pt>
                <c:pt idx="1392">
                  <c:v>43340</c:v>
                </c:pt>
                <c:pt idx="1393">
                  <c:v>43339</c:v>
                </c:pt>
                <c:pt idx="1394">
                  <c:v>43336</c:v>
                </c:pt>
                <c:pt idx="1395">
                  <c:v>43335</c:v>
                </c:pt>
                <c:pt idx="1396">
                  <c:v>43333</c:v>
                </c:pt>
                <c:pt idx="1397">
                  <c:v>43332</c:v>
                </c:pt>
                <c:pt idx="1398">
                  <c:v>43329</c:v>
                </c:pt>
                <c:pt idx="1399">
                  <c:v>43328</c:v>
                </c:pt>
                <c:pt idx="1400">
                  <c:v>43326</c:v>
                </c:pt>
                <c:pt idx="1401">
                  <c:v>43325</c:v>
                </c:pt>
                <c:pt idx="1402">
                  <c:v>43322</c:v>
                </c:pt>
                <c:pt idx="1403">
                  <c:v>43321</c:v>
                </c:pt>
                <c:pt idx="1404">
                  <c:v>43320</c:v>
                </c:pt>
                <c:pt idx="1405">
                  <c:v>43319</c:v>
                </c:pt>
                <c:pt idx="1406">
                  <c:v>43318</c:v>
                </c:pt>
                <c:pt idx="1407">
                  <c:v>43315</c:v>
                </c:pt>
                <c:pt idx="1408">
                  <c:v>43314</c:v>
                </c:pt>
                <c:pt idx="1409">
                  <c:v>43313</c:v>
                </c:pt>
                <c:pt idx="1410">
                  <c:v>43312</c:v>
                </c:pt>
                <c:pt idx="1411">
                  <c:v>43311</c:v>
                </c:pt>
                <c:pt idx="1412">
                  <c:v>43308</c:v>
                </c:pt>
                <c:pt idx="1413">
                  <c:v>43307</c:v>
                </c:pt>
                <c:pt idx="1414">
                  <c:v>43306</c:v>
                </c:pt>
                <c:pt idx="1415">
                  <c:v>43305</c:v>
                </c:pt>
                <c:pt idx="1416">
                  <c:v>43304</c:v>
                </c:pt>
                <c:pt idx="1417">
                  <c:v>43301</c:v>
                </c:pt>
                <c:pt idx="1418">
                  <c:v>43300</c:v>
                </c:pt>
                <c:pt idx="1419">
                  <c:v>43299</c:v>
                </c:pt>
                <c:pt idx="1420">
                  <c:v>43298</c:v>
                </c:pt>
                <c:pt idx="1421">
                  <c:v>43297</c:v>
                </c:pt>
                <c:pt idx="1422">
                  <c:v>43294</c:v>
                </c:pt>
                <c:pt idx="1423">
                  <c:v>43293</c:v>
                </c:pt>
                <c:pt idx="1424">
                  <c:v>43292</c:v>
                </c:pt>
                <c:pt idx="1425">
                  <c:v>43291</c:v>
                </c:pt>
                <c:pt idx="1426">
                  <c:v>43290</c:v>
                </c:pt>
                <c:pt idx="1427">
                  <c:v>43287</c:v>
                </c:pt>
                <c:pt idx="1428">
                  <c:v>43286</c:v>
                </c:pt>
                <c:pt idx="1429">
                  <c:v>43285</c:v>
                </c:pt>
                <c:pt idx="1430">
                  <c:v>43284</c:v>
                </c:pt>
                <c:pt idx="1431">
                  <c:v>43283</c:v>
                </c:pt>
                <c:pt idx="1432">
                  <c:v>43280</c:v>
                </c:pt>
                <c:pt idx="1433">
                  <c:v>43279</c:v>
                </c:pt>
                <c:pt idx="1434">
                  <c:v>43278</c:v>
                </c:pt>
                <c:pt idx="1435">
                  <c:v>43277</c:v>
                </c:pt>
                <c:pt idx="1436">
                  <c:v>43276</c:v>
                </c:pt>
                <c:pt idx="1437">
                  <c:v>43273</c:v>
                </c:pt>
                <c:pt idx="1438">
                  <c:v>43272</c:v>
                </c:pt>
                <c:pt idx="1439">
                  <c:v>43271</c:v>
                </c:pt>
                <c:pt idx="1440">
                  <c:v>43270</c:v>
                </c:pt>
                <c:pt idx="1441">
                  <c:v>43269</c:v>
                </c:pt>
                <c:pt idx="1442">
                  <c:v>43266</c:v>
                </c:pt>
                <c:pt idx="1443">
                  <c:v>43265</c:v>
                </c:pt>
                <c:pt idx="1444">
                  <c:v>43264</c:v>
                </c:pt>
                <c:pt idx="1445">
                  <c:v>43263</c:v>
                </c:pt>
                <c:pt idx="1446">
                  <c:v>43262</c:v>
                </c:pt>
                <c:pt idx="1447">
                  <c:v>43259</c:v>
                </c:pt>
                <c:pt idx="1448">
                  <c:v>43258</c:v>
                </c:pt>
                <c:pt idx="1449">
                  <c:v>43257</c:v>
                </c:pt>
                <c:pt idx="1450">
                  <c:v>43256</c:v>
                </c:pt>
                <c:pt idx="1451">
                  <c:v>43255</c:v>
                </c:pt>
                <c:pt idx="1452">
                  <c:v>43252</c:v>
                </c:pt>
                <c:pt idx="1453">
                  <c:v>43251</c:v>
                </c:pt>
                <c:pt idx="1454">
                  <c:v>43250</c:v>
                </c:pt>
                <c:pt idx="1455">
                  <c:v>43249</c:v>
                </c:pt>
                <c:pt idx="1456">
                  <c:v>43248</c:v>
                </c:pt>
                <c:pt idx="1457">
                  <c:v>43245</c:v>
                </c:pt>
                <c:pt idx="1458">
                  <c:v>43244</c:v>
                </c:pt>
                <c:pt idx="1459">
                  <c:v>43243</c:v>
                </c:pt>
                <c:pt idx="1460">
                  <c:v>43242</c:v>
                </c:pt>
                <c:pt idx="1461">
                  <c:v>43241</c:v>
                </c:pt>
                <c:pt idx="1462">
                  <c:v>43238</c:v>
                </c:pt>
                <c:pt idx="1463">
                  <c:v>43237</c:v>
                </c:pt>
                <c:pt idx="1464">
                  <c:v>43236</c:v>
                </c:pt>
                <c:pt idx="1465">
                  <c:v>43235</c:v>
                </c:pt>
                <c:pt idx="1466">
                  <c:v>43234</c:v>
                </c:pt>
                <c:pt idx="1467">
                  <c:v>43231</c:v>
                </c:pt>
                <c:pt idx="1468">
                  <c:v>43230</c:v>
                </c:pt>
                <c:pt idx="1469">
                  <c:v>43229</c:v>
                </c:pt>
                <c:pt idx="1470">
                  <c:v>43228</c:v>
                </c:pt>
                <c:pt idx="1471">
                  <c:v>43227</c:v>
                </c:pt>
                <c:pt idx="1472">
                  <c:v>43224</c:v>
                </c:pt>
                <c:pt idx="1473">
                  <c:v>43223</c:v>
                </c:pt>
                <c:pt idx="1474">
                  <c:v>43222</c:v>
                </c:pt>
                <c:pt idx="1475">
                  <c:v>43220</c:v>
                </c:pt>
                <c:pt idx="1476">
                  <c:v>43217</c:v>
                </c:pt>
                <c:pt idx="1477">
                  <c:v>43216</c:v>
                </c:pt>
                <c:pt idx="1478">
                  <c:v>43215</c:v>
                </c:pt>
                <c:pt idx="1479">
                  <c:v>43214</c:v>
                </c:pt>
                <c:pt idx="1480">
                  <c:v>43213</c:v>
                </c:pt>
                <c:pt idx="1481">
                  <c:v>43210</c:v>
                </c:pt>
                <c:pt idx="1482">
                  <c:v>43209</c:v>
                </c:pt>
                <c:pt idx="1483">
                  <c:v>43208</c:v>
                </c:pt>
                <c:pt idx="1484">
                  <c:v>43207</c:v>
                </c:pt>
                <c:pt idx="1485">
                  <c:v>43206</c:v>
                </c:pt>
                <c:pt idx="1486">
                  <c:v>43203</c:v>
                </c:pt>
                <c:pt idx="1487">
                  <c:v>43202</c:v>
                </c:pt>
                <c:pt idx="1488">
                  <c:v>43201</c:v>
                </c:pt>
                <c:pt idx="1489">
                  <c:v>43200</c:v>
                </c:pt>
                <c:pt idx="1490">
                  <c:v>43199</c:v>
                </c:pt>
                <c:pt idx="1491">
                  <c:v>43196</c:v>
                </c:pt>
                <c:pt idx="1492">
                  <c:v>43195</c:v>
                </c:pt>
                <c:pt idx="1493">
                  <c:v>43194</c:v>
                </c:pt>
                <c:pt idx="1494">
                  <c:v>43193</c:v>
                </c:pt>
                <c:pt idx="1495">
                  <c:v>43192</c:v>
                </c:pt>
                <c:pt idx="1496">
                  <c:v>43187</c:v>
                </c:pt>
                <c:pt idx="1497">
                  <c:v>43186</c:v>
                </c:pt>
                <c:pt idx="1498">
                  <c:v>43185</c:v>
                </c:pt>
                <c:pt idx="1499">
                  <c:v>43182</c:v>
                </c:pt>
                <c:pt idx="1500">
                  <c:v>43181</c:v>
                </c:pt>
                <c:pt idx="1501">
                  <c:v>43180</c:v>
                </c:pt>
                <c:pt idx="1502">
                  <c:v>43179</c:v>
                </c:pt>
                <c:pt idx="1503">
                  <c:v>43178</c:v>
                </c:pt>
                <c:pt idx="1504">
                  <c:v>43175</c:v>
                </c:pt>
                <c:pt idx="1505">
                  <c:v>43174</c:v>
                </c:pt>
                <c:pt idx="1506">
                  <c:v>43173</c:v>
                </c:pt>
                <c:pt idx="1507">
                  <c:v>43172</c:v>
                </c:pt>
                <c:pt idx="1508">
                  <c:v>43171</c:v>
                </c:pt>
                <c:pt idx="1509">
                  <c:v>43168</c:v>
                </c:pt>
                <c:pt idx="1510">
                  <c:v>43167</c:v>
                </c:pt>
                <c:pt idx="1511">
                  <c:v>43166</c:v>
                </c:pt>
                <c:pt idx="1512">
                  <c:v>43165</c:v>
                </c:pt>
                <c:pt idx="1513">
                  <c:v>43164</c:v>
                </c:pt>
                <c:pt idx="1514">
                  <c:v>43160</c:v>
                </c:pt>
                <c:pt idx="1515">
                  <c:v>43159</c:v>
                </c:pt>
                <c:pt idx="1516">
                  <c:v>43158</c:v>
                </c:pt>
                <c:pt idx="1517">
                  <c:v>43157</c:v>
                </c:pt>
                <c:pt idx="1518">
                  <c:v>43154</c:v>
                </c:pt>
                <c:pt idx="1519">
                  <c:v>43153</c:v>
                </c:pt>
                <c:pt idx="1520">
                  <c:v>43152</c:v>
                </c:pt>
                <c:pt idx="1521">
                  <c:v>43151</c:v>
                </c:pt>
                <c:pt idx="1522">
                  <c:v>43150</c:v>
                </c:pt>
                <c:pt idx="1523">
                  <c:v>43147</c:v>
                </c:pt>
                <c:pt idx="1524">
                  <c:v>43146</c:v>
                </c:pt>
                <c:pt idx="1525">
                  <c:v>43145</c:v>
                </c:pt>
                <c:pt idx="1526">
                  <c:v>43143</c:v>
                </c:pt>
                <c:pt idx="1527">
                  <c:v>43140</c:v>
                </c:pt>
                <c:pt idx="1528">
                  <c:v>43139</c:v>
                </c:pt>
                <c:pt idx="1529">
                  <c:v>43138</c:v>
                </c:pt>
                <c:pt idx="1530">
                  <c:v>43137</c:v>
                </c:pt>
                <c:pt idx="1531">
                  <c:v>43136</c:v>
                </c:pt>
                <c:pt idx="1532">
                  <c:v>43133</c:v>
                </c:pt>
                <c:pt idx="1533">
                  <c:v>43132</c:v>
                </c:pt>
                <c:pt idx="1534">
                  <c:v>43131</c:v>
                </c:pt>
                <c:pt idx="1535">
                  <c:v>43130</c:v>
                </c:pt>
                <c:pt idx="1536">
                  <c:v>43129</c:v>
                </c:pt>
                <c:pt idx="1537">
                  <c:v>43125</c:v>
                </c:pt>
                <c:pt idx="1538">
                  <c:v>43124</c:v>
                </c:pt>
                <c:pt idx="1539">
                  <c:v>43123</c:v>
                </c:pt>
                <c:pt idx="1540">
                  <c:v>43122</c:v>
                </c:pt>
                <c:pt idx="1541">
                  <c:v>43119</c:v>
                </c:pt>
                <c:pt idx="1542">
                  <c:v>43118</c:v>
                </c:pt>
                <c:pt idx="1543">
                  <c:v>43117</c:v>
                </c:pt>
                <c:pt idx="1544">
                  <c:v>43116</c:v>
                </c:pt>
                <c:pt idx="1545">
                  <c:v>43115</c:v>
                </c:pt>
                <c:pt idx="1546">
                  <c:v>43112</c:v>
                </c:pt>
                <c:pt idx="1547">
                  <c:v>43111</c:v>
                </c:pt>
                <c:pt idx="1548">
                  <c:v>43110</c:v>
                </c:pt>
                <c:pt idx="1549">
                  <c:v>43109</c:v>
                </c:pt>
                <c:pt idx="1550">
                  <c:v>43108</c:v>
                </c:pt>
                <c:pt idx="1551">
                  <c:v>43105</c:v>
                </c:pt>
                <c:pt idx="1552">
                  <c:v>43104</c:v>
                </c:pt>
                <c:pt idx="1553">
                  <c:v>43103</c:v>
                </c:pt>
                <c:pt idx="1554">
                  <c:v>43102</c:v>
                </c:pt>
                <c:pt idx="1555">
                  <c:v>43101</c:v>
                </c:pt>
                <c:pt idx="1556">
                  <c:v>43098</c:v>
                </c:pt>
                <c:pt idx="1557">
                  <c:v>43097</c:v>
                </c:pt>
                <c:pt idx="1558">
                  <c:v>43096</c:v>
                </c:pt>
                <c:pt idx="1559">
                  <c:v>43095</c:v>
                </c:pt>
                <c:pt idx="1560">
                  <c:v>43091</c:v>
                </c:pt>
                <c:pt idx="1561">
                  <c:v>43090</c:v>
                </c:pt>
                <c:pt idx="1562">
                  <c:v>43089</c:v>
                </c:pt>
                <c:pt idx="1563">
                  <c:v>43088</c:v>
                </c:pt>
                <c:pt idx="1564">
                  <c:v>43087</c:v>
                </c:pt>
                <c:pt idx="1565">
                  <c:v>43084</c:v>
                </c:pt>
                <c:pt idx="1566">
                  <c:v>43083</c:v>
                </c:pt>
                <c:pt idx="1567">
                  <c:v>43082</c:v>
                </c:pt>
                <c:pt idx="1568">
                  <c:v>43081</c:v>
                </c:pt>
                <c:pt idx="1569">
                  <c:v>43080</c:v>
                </c:pt>
                <c:pt idx="1570">
                  <c:v>43077</c:v>
                </c:pt>
                <c:pt idx="1571">
                  <c:v>43076</c:v>
                </c:pt>
                <c:pt idx="1572">
                  <c:v>43075</c:v>
                </c:pt>
                <c:pt idx="1573">
                  <c:v>43074</c:v>
                </c:pt>
                <c:pt idx="1574">
                  <c:v>43073</c:v>
                </c:pt>
                <c:pt idx="1575">
                  <c:v>43070</c:v>
                </c:pt>
                <c:pt idx="1576">
                  <c:v>43069</c:v>
                </c:pt>
                <c:pt idx="1577">
                  <c:v>43068</c:v>
                </c:pt>
                <c:pt idx="1578">
                  <c:v>43067</c:v>
                </c:pt>
                <c:pt idx="1579">
                  <c:v>43066</c:v>
                </c:pt>
                <c:pt idx="1580">
                  <c:v>43063</c:v>
                </c:pt>
                <c:pt idx="1581">
                  <c:v>43062</c:v>
                </c:pt>
                <c:pt idx="1582">
                  <c:v>43061</c:v>
                </c:pt>
                <c:pt idx="1583">
                  <c:v>43060</c:v>
                </c:pt>
                <c:pt idx="1584">
                  <c:v>43059</c:v>
                </c:pt>
                <c:pt idx="1585">
                  <c:v>43056</c:v>
                </c:pt>
                <c:pt idx="1586">
                  <c:v>43055</c:v>
                </c:pt>
                <c:pt idx="1587">
                  <c:v>43054</c:v>
                </c:pt>
                <c:pt idx="1588">
                  <c:v>43053</c:v>
                </c:pt>
                <c:pt idx="1589">
                  <c:v>43052</c:v>
                </c:pt>
                <c:pt idx="1590">
                  <c:v>43049</c:v>
                </c:pt>
                <c:pt idx="1591">
                  <c:v>43048</c:v>
                </c:pt>
                <c:pt idx="1592">
                  <c:v>43047</c:v>
                </c:pt>
                <c:pt idx="1593">
                  <c:v>43046</c:v>
                </c:pt>
                <c:pt idx="1594">
                  <c:v>43045</c:v>
                </c:pt>
                <c:pt idx="1595">
                  <c:v>43042</c:v>
                </c:pt>
                <c:pt idx="1596">
                  <c:v>43041</c:v>
                </c:pt>
                <c:pt idx="1597">
                  <c:v>43040</c:v>
                </c:pt>
                <c:pt idx="1598">
                  <c:v>43039</c:v>
                </c:pt>
                <c:pt idx="1599">
                  <c:v>43038</c:v>
                </c:pt>
                <c:pt idx="1600">
                  <c:v>43035</c:v>
                </c:pt>
                <c:pt idx="1601">
                  <c:v>43034</c:v>
                </c:pt>
                <c:pt idx="1602">
                  <c:v>43033</c:v>
                </c:pt>
                <c:pt idx="1603">
                  <c:v>43032</c:v>
                </c:pt>
                <c:pt idx="1604">
                  <c:v>43031</c:v>
                </c:pt>
                <c:pt idx="1605">
                  <c:v>43027</c:v>
                </c:pt>
                <c:pt idx="1606">
                  <c:v>43026</c:v>
                </c:pt>
                <c:pt idx="1607">
                  <c:v>43025</c:v>
                </c:pt>
                <c:pt idx="1608">
                  <c:v>43024</c:v>
                </c:pt>
                <c:pt idx="1609">
                  <c:v>43021</c:v>
                </c:pt>
                <c:pt idx="1610">
                  <c:v>43020</c:v>
                </c:pt>
                <c:pt idx="1611">
                  <c:v>43019</c:v>
                </c:pt>
                <c:pt idx="1612">
                  <c:v>43018</c:v>
                </c:pt>
                <c:pt idx="1613">
                  <c:v>43017</c:v>
                </c:pt>
                <c:pt idx="1614">
                  <c:v>43014</c:v>
                </c:pt>
                <c:pt idx="1615">
                  <c:v>43013</c:v>
                </c:pt>
                <c:pt idx="1616">
                  <c:v>43012</c:v>
                </c:pt>
                <c:pt idx="1617">
                  <c:v>43011</c:v>
                </c:pt>
                <c:pt idx="1618">
                  <c:v>43007</c:v>
                </c:pt>
                <c:pt idx="1619">
                  <c:v>43006</c:v>
                </c:pt>
                <c:pt idx="1620">
                  <c:v>43005</c:v>
                </c:pt>
                <c:pt idx="1621">
                  <c:v>43004</c:v>
                </c:pt>
                <c:pt idx="1622">
                  <c:v>43003</c:v>
                </c:pt>
                <c:pt idx="1623">
                  <c:v>43000</c:v>
                </c:pt>
                <c:pt idx="1624">
                  <c:v>42999</c:v>
                </c:pt>
                <c:pt idx="1625">
                  <c:v>42998</c:v>
                </c:pt>
                <c:pt idx="1626">
                  <c:v>42997</c:v>
                </c:pt>
                <c:pt idx="1627">
                  <c:v>42996</c:v>
                </c:pt>
                <c:pt idx="1628">
                  <c:v>42993</c:v>
                </c:pt>
                <c:pt idx="1629">
                  <c:v>42992</c:v>
                </c:pt>
                <c:pt idx="1630">
                  <c:v>42991</c:v>
                </c:pt>
                <c:pt idx="1631">
                  <c:v>42990</c:v>
                </c:pt>
                <c:pt idx="1632">
                  <c:v>42989</c:v>
                </c:pt>
                <c:pt idx="1633">
                  <c:v>42986</c:v>
                </c:pt>
                <c:pt idx="1634">
                  <c:v>42985</c:v>
                </c:pt>
                <c:pt idx="1635">
                  <c:v>42984</c:v>
                </c:pt>
                <c:pt idx="1636">
                  <c:v>42983</c:v>
                </c:pt>
                <c:pt idx="1637">
                  <c:v>42982</c:v>
                </c:pt>
                <c:pt idx="1638">
                  <c:v>42979</c:v>
                </c:pt>
                <c:pt idx="1639">
                  <c:v>42978</c:v>
                </c:pt>
                <c:pt idx="1640">
                  <c:v>42977</c:v>
                </c:pt>
                <c:pt idx="1641">
                  <c:v>42976</c:v>
                </c:pt>
                <c:pt idx="1642">
                  <c:v>42975</c:v>
                </c:pt>
                <c:pt idx="1643">
                  <c:v>42971</c:v>
                </c:pt>
                <c:pt idx="1644">
                  <c:v>42970</c:v>
                </c:pt>
                <c:pt idx="1645">
                  <c:v>42969</c:v>
                </c:pt>
                <c:pt idx="1646">
                  <c:v>42968</c:v>
                </c:pt>
                <c:pt idx="1647">
                  <c:v>42965</c:v>
                </c:pt>
                <c:pt idx="1648">
                  <c:v>42964</c:v>
                </c:pt>
                <c:pt idx="1649">
                  <c:v>42963</c:v>
                </c:pt>
                <c:pt idx="1650">
                  <c:v>42961</c:v>
                </c:pt>
                <c:pt idx="1651">
                  <c:v>42958</c:v>
                </c:pt>
                <c:pt idx="1652">
                  <c:v>42957</c:v>
                </c:pt>
                <c:pt idx="1653">
                  <c:v>42956</c:v>
                </c:pt>
                <c:pt idx="1654">
                  <c:v>42955</c:v>
                </c:pt>
                <c:pt idx="1655">
                  <c:v>42954</c:v>
                </c:pt>
                <c:pt idx="1656">
                  <c:v>42951</c:v>
                </c:pt>
                <c:pt idx="1657">
                  <c:v>42950</c:v>
                </c:pt>
                <c:pt idx="1658">
                  <c:v>42949</c:v>
                </c:pt>
                <c:pt idx="1659">
                  <c:v>42948</c:v>
                </c:pt>
                <c:pt idx="1660">
                  <c:v>42947</c:v>
                </c:pt>
                <c:pt idx="1661">
                  <c:v>42944</c:v>
                </c:pt>
                <c:pt idx="1662">
                  <c:v>42943</c:v>
                </c:pt>
                <c:pt idx="1663">
                  <c:v>42942</c:v>
                </c:pt>
                <c:pt idx="1664">
                  <c:v>42941</c:v>
                </c:pt>
                <c:pt idx="1665">
                  <c:v>42940</c:v>
                </c:pt>
                <c:pt idx="1666">
                  <c:v>42937</c:v>
                </c:pt>
                <c:pt idx="1667">
                  <c:v>42936</c:v>
                </c:pt>
                <c:pt idx="1668">
                  <c:v>42935</c:v>
                </c:pt>
                <c:pt idx="1669">
                  <c:v>42934</c:v>
                </c:pt>
                <c:pt idx="1670">
                  <c:v>42933</c:v>
                </c:pt>
                <c:pt idx="1671">
                  <c:v>42930</c:v>
                </c:pt>
                <c:pt idx="1672">
                  <c:v>42929</c:v>
                </c:pt>
                <c:pt idx="1673">
                  <c:v>42928</c:v>
                </c:pt>
                <c:pt idx="1674">
                  <c:v>42927</c:v>
                </c:pt>
                <c:pt idx="1675">
                  <c:v>42926</c:v>
                </c:pt>
                <c:pt idx="1676">
                  <c:v>42923</c:v>
                </c:pt>
                <c:pt idx="1677">
                  <c:v>42922</c:v>
                </c:pt>
                <c:pt idx="1678">
                  <c:v>42921</c:v>
                </c:pt>
                <c:pt idx="1679">
                  <c:v>42920</c:v>
                </c:pt>
                <c:pt idx="1680">
                  <c:v>42919</c:v>
                </c:pt>
                <c:pt idx="1681">
                  <c:v>42916</c:v>
                </c:pt>
                <c:pt idx="1682">
                  <c:v>42915</c:v>
                </c:pt>
                <c:pt idx="1683">
                  <c:v>42914</c:v>
                </c:pt>
                <c:pt idx="1684">
                  <c:v>42913</c:v>
                </c:pt>
                <c:pt idx="1685">
                  <c:v>42909</c:v>
                </c:pt>
                <c:pt idx="1686">
                  <c:v>42908</c:v>
                </c:pt>
                <c:pt idx="1687">
                  <c:v>42907</c:v>
                </c:pt>
                <c:pt idx="1688">
                  <c:v>42906</c:v>
                </c:pt>
                <c:pt idx="1689">
                  <c:v>42905</c:v>
                </c:pt>
                <c:pt idx="1690">
                  <c:v>42902</c:v>
                </c:pt>
                <c:pt idx="1691">
                  <c:v>42901</c:v>
                </c:pt>
                <c:pt idx="1692">
                  <c:v>42900</c:v>
                </c:pt>
                <c:pt idx="1693">
                  <c:v>42899</c:v>
                </c:pt>
                <c:pt idx="1694">
                  <c:v>42898</c:v>
                </c:pt>
                <c:pt idx="1695">
                  <c:v>42895</c:v>
                </c:pt>
                <c:pt idx="1696">
                  <c:v>42894</c:v>
                </c:pt>
                <c:pt idx="1697">
                  <c:v>42893</c:v>
                </c:pt>
                <c:pt idx="1698">
                  <c:v>42892</c:v>
                </c:pt>
                <c:pt idx="1699">
                  <c:v>42891</c:v>
                </c:pt>
                <c:pt idx="1700">
                  <c:v>42888</c:v>
                </c:pt>
                <c:pt idx="1701">
                  <c:v>42887</c:v>
                </c:pt>
                <c:pt idx="1702">
                  <c:v>42886</c:v>
                </c:pt>
                <c:pt idx="1703">
                  <c:v>42885</c:v>
                </c:pt>
                <c:pt idx="1704">
                  <c:v>42884</c:v>
                </c:pt>
                <c:pt idx="1705">
                  <c:v>42881</c:v>
                </c:pt>
                <c:pt idx="1706">
                  <c:v>42880</c:v>
                </c:pt>
                <c:pt idx="1707">
                  <c:v>42879</c:v>
                </c:pt>
                <c:pt idx="1708">
                  <c:v>42878</c:v>
                </c:pt>
                <c:pt idx="1709">
                  <c:v>42877</c:v>
                </c:pt>
                <c:pt idx="1710">
                  <c:v>42874</c:v>
                </c:pt>
                <c:pt idx="1711">
                  <c:v>42873</c:v>
                </c:pt>
                <c:pt idx="1712">
                  <c:v>42872</c:v>
                </c:pt>
                <c:pt idx="1713">
                  <c:v>42871</c:v>
                </c:pt>
                <c:pt idx="1714">
                  <c:v>42870</c:v>
                </c:pt>
                <c:pt idx="1715">
                  <c:v>42867</c:v>
                </c:pt>
                <c:pt idx="1716">
                  <c:v>42866</c:v>
                </c:pt>
                <c:pt idx="1717">
                  <c:v>42865</c:v>
                </c:pt>
                <c:pt idx="1718">
                  <c:v>42864</c:v>
                </c:pt>
                <c:pt idx="1719">
                  <c:v>42863</c:v>
                </c:pt>
                <c:pt idx="1720">
                  <c:v>42860</c:v>
                </c:pt>
                <c:pt idx="1721">
                  <c:v>42859</c:v>
                </c:pt>
                <c:pt idx="1722">
                  <c:v>42858</c:v>
                </c:pt>
                <c:pt idx="1723">
                  <c:v>42857</c:v>
                </c:pt>
                <c:pt idx="1724">
                  <c:v>42853</c:v>
                </c:pt>
                <c:pt idx="1725">
                  <c:v>42852</c:v>
                </c:pt>
                <c:pt idx="1726">
                  <c:v>42851</c:v>
                </c:pt>
                <c:pt idx="1727">
                  <c:v>42850</c:v>
                </c:pt>
                <c:pt idx="1728">
                  <c:v>42849</c:v>
                </c:pt>
                <c:pt idx="1729">
                  <c:v>42846</c:v>
                </c:pt>
                <c:pt idx="1730">
                  <c:v>42845</c:v>
                </c:pt>
                <c:pt idx="1731">
                  <c:v>42844</c:v>
                </c:pt>
                <c:pt idx="1732">
                  <c:v>42843</c:v>
                </c:pt>
                <c:pt idx="1733">
                  <c:v>42842</c:v>
                </c:pt>
                <c:pt idx="1734">
                  <c:v>42838</c:v>
                </c:pt>
                <c:pt idx="1735">
                  <c:v>42837</c:v>
                </c:pt>
                <c:pt idx="1736">
                  <c:v>42836</c:v>
                </c:pt>
                <c:pt idx="1737">
                  <c:v>42835</c:v>
                </c:pt>
                <c:pt idx="1738">
                  <c:v>42832</c:v>
                </c:pt>
                <c:pt idx="1739">
                  <c:v>42831</c:v>
                </c:pt>
                <c:pt idx="1740">
                  <c:v>42830</c:v>
                </c:pt>
                <c:pt idx="1741">
                  <c:v>42828</c:v>
                </c:pt>
                <c:pt idx="1742">
                  <c:v>42825</c:v>
                </c:pt>
                <c:pt idx="1743">
                  <c:v>42824</c:v>
                </c:pt>
                <c:pt idx="1744">
                  <c:v>42823</c:v>
                </c:pt>
                <c:pt idx="1745">
                  <c:v>42822</c:v>
                </c:pt>
                <c:pt idx="1746">
                  <c:v>42821</c:v>
                </c:pt>
                <c:pt idx="1747">
                  <c:v>42818</c:v>
                </c:pt>
                <c:pt idx="1748">
                  <c:v>42817</c:v>
                </c:pt>
                <c:pt idx="1749">
                  <c:v>42816</c:v>
                </c:pt>
                <c:pt idx="1750">
                  <c:v>42815</c:v>
                </c:pt>
                <c:pt idx="1751">
                  <c:v>42814</c:v>
                </c:pt>
                <c:pt idx="1752">
                  <c:v>42811</c:v>
                </c:pt>
                <c:pt idx="1753">
                  <c:v>42810</c:v>
                </c:pt>
                <c:pt idx="1754">
                  <c:v>42809</c:v>
                </c:pt>
                <c:pt idx="1755">
                  <c:v>42808</c:v>
                </c:pt>
                <c:pt idx="1756">
                  <c:v>42804</c:v>
                </c:pt>
                <c:pt idx="1757">
                  <c:v>42803</c:v>
                </c:pt>
                <c:pt idx="1758">
                  <c:v>42802</c:v>
                </c:pt>
                <c:pt idx="1759">
                  <c:v>42801</c:v>
                </c:pt>
                <c:pt idx="1760">
                  <c:v>42800</c:v>
                </c:pt>
                <c:pt idx="1761">
                  <c:v>42797</c:v>
                </c:pt>
                <c:pt idx="1762">
                  <c:v>42796</c:v>
                </c:pt>
                <c:pt idx="1763">
                  <c:v>42795</c:v>
                </c:pt>
                <c:pt idx="1764">
                  <c:v>42794</c:v>
                </c:pt>
                <c:pt idx="1765">
                  <c:v>42793</c:v>
                </c:pt>
                <c:pt idx="1766">
                  <c:v>42789</c:v>
                </c:pt>
                <c:pt idx="1767">
                  <c:v>42788</c:v>
                </c:pt>
                <c:pt idx="1768">
                  <c:v>42787</c:v>
                </c:pt>
                <c:pt idx="1769">
                  <c:v>42786</c:v>
                </c:pt>
                <c:pt idx="1770">
                  <c:v>42783</c:v>
                </c:pt>
                <c:pt idx="1771">
                  <c:v>42782</c:v>
                </c:pt>
                <c:pt idx="1772">
                  <c:v>42781</c:v>
                </c:pt>
                <c:pt idx="1773">
                  <c:v>42780</c:v>
                </c:pt>
                <c:pt idx="1774">
                  <c:v>42779</c:v>
                </c:pt>
                <c:pt idx="1775">
                  <c:v>42776</c:v>
                </c:pt>
                <c:pt idx="1776">
                  <c:v>42775</c:v>
                </c:pt>
                <c:pt idx="1777">
                  <c:v>42774</c:v>
                </c:pt>
                <c:pt idx="1778">
                  <c:v>42773</c:v>
                </c:pt>
                <c:pt idx="1779">
                  <c:v>42772</c:v>
                </c:pt>
                <c:pt idx="1780">
                  <c:v>42769</c:v>
                </c:pt>
                <c:pt idx="1781">
                  <c:v>42768</c:v>
                </c:pt>
                <c:pt idx="1782">
                  <c:v>42767</c:v>
                </c:pt>
                <c:pt idx="1783">
                  <c:v>42766</c:v>
                </c:pt>
                <c:pt idx="1784">
                  <c:v>42765</c:v>
                </c:pt>
                <c:pt idx="1785">
                  <c:v>42762</c:v>
                </c:pt>
                <c:pt idx="1786">
                  <c:v>42760</c:v>
                </c:pt>
                <c:pt idx="1787">
                  <c:v>42759</c:v>
                </c:pt>
                <c:pt idx="1788">
                  <c:v>42758</c:v>
                </c:pt>
                <c:pt idx="1789">
                  <c:v>42755</c:v>
                </c:pt>
                <c:pt idx="1790">
                  <c:v>42754</c:v>
                </c:pt>
                <c:pt idx="1791">
                  <c:v>42753</c:v>
                </c:pt>
                <c:pt idx="1792">
                  <c:v>42752</c:v>
                </c:pt>
                <c:pt idx="1793">
                  <c:v>42751</c:v>
                </c:pt>
                <c:pt idx="1794">
                  <c:v>42748</c:v>
                </c:pt>
                <c:pt idx="1795">
                  <c:v>42747</c:v>
                </c:pt>
                <c:pt idx="1796">
                  <c:v>42746</c:v>
                </c:pt>
                <c:pt idx="1797">
                  <c:v>42745</c:v>
                </c:pt>
                <c:pt idx="1798">
                  <c:v>42744</c:v>
                </c:pt>
                <c:pt idx="1799">
                  <c:v>42741</c:v>
                </c:pt>
                <c:pt idx="1800">
                  <c:v>42740</c:v>
                </c:pt>
                <c:pt idx="1801">
                  <c:v>42739</c:v>
                </c:pt>
                <c:pt idx="1802">
                  <c:v>42738</c:v>
                </c:pt>
                <c:pt idx="1803">
                  <c:v>42737</c:v>
                </c:pt>
                <c:pt idx="1804">
                  <c:v>42734</c:v>
                </c:pt>
                <c:pt idx="1805">
                  <c:v>42733</c:v>
                </c:pt>
                <c:pt idx="1806">
                  <c:v>42732</c:v>
                </c:pt>
                <c:pt idx="1807">
                  <c:v>42731</c:v>
                </c:pt>
                <c:pt idx="1808">
                  <c:v>42730</c:v>
                </c:pt>
                <c:pt idx="1809">
                  <c:v>42727</c:v>
                </c:pt>
                <c:pt idx="1810">
                  <c:v>42726</c:v>
                </c:pt>
                <c:pt idx="1811">
                  <c:v>42725</c:v>
                </c:pt>
                <c:pt idx="1812">
                  <c:v>42724</c:v>
                </c:pt>
                <c:pt idx="1813">
                  <c:v>42723</c:v>
                </c:pt>
                <c:pt idx="1814">
                  <c:v>42720</c:v>
                </c:pt>
                <c:pt idx="1815">
                  <c:v>42719</c:v>
                </c:pt>
                <c:pt idx="1816">
                  <c:v>42718</c:v>
                </c:pt>
                <c:pt idx="1817">
                  <c:v>42717</c:v>
                </c:pt>
                <c:pt idx="1818">
                  <c:v>42716</c:v>
                </c:pt>
                <c:pt idx="1819">
                  <c:v>42713</c:v>
                </c:pt>
                <c:pt idx="1820">
                  <c:v>42712</c:v>
                </c:pt>
                <c:pt idx="1821">
                  <c:v>42711</c:v>
                </c:pt>
                <c:pt idx="1822">
                  <c:v>42710</c:v>
                </c:pt>
                <c:pt idx="1823">
                  <c:v>42709</c:v>
                </c:pt>
                <c:pt idx="1824">
                  <c:v>42706</c:v>
                </c:pt>
                <c:pt idx="1825">
                  <c:v>42705</c:v>
                </c:pt>
                <c:pt idx="1826">
                  <c:v>42704</c:v>
                </c:pt>
                <c:pt idx="1827">
                  <c:v>42703</c:v>
                </c:pt>
                <c:pt idx="1828">
                  <c:v>42702</c:v>
                </c:pt>
                <c:pt idx="1829">
                  <c:v>42699</c:v>
                </c:pt>
                <c:pt idx="1830">
                  <c:v>42698</c:v>
                </c:pt>
                <c:pt idx="1831">
                  <c:v>42697</c:v>
                </c:pt>
                <c:pt idx="1832">
                  <c:v>42696</c:v>
                </c:pt>
                <c:pt idx="1833">
                  <c:v>42695</c:v>
                </c:pt>
                <c:pt idx="1834">
                  <c:v>42692</c:v>
                </c:pt>
                <c:pt idx="1835">
                  <c:v>42691</c:v>
                </c:pt>
                <c:pt idx="1836">
                  <c:v>42690</c:v>
                </c:pt>
                <c:pt idx="1837">
                  <c:v>42689</c:v>
                </c:pt>
                <c:pt idx="1838">
                  <c:v>42685</c:v>
                </c:pt>
                <c:pt idx="1839">
                  <c:v>42684</c:v>
                </c:pt>
                <c:pt idx="1840">
                  <c:v>42683</c:v>
                </c:pt>
                <c:pt idx="1841">
                  <c:v>42682</c:v>
                </c:pt>
                <c:pt idx="1842">
                  <c:v>42681</c:v>
                </c:pt>
                <c:pt idx="1843">
                  <c:v>42678</c:v>
                </c:pt>
                <c:pt idx="1844">
                  <c:v>42677</c:v>
                </c:pt>
                <c:pt idx="1845">
                  <c:v>42676</c:v>
                </c:pt>
                <c:pt idx="1846">
                  <c:v>42675</c:v>
                </c:pt>
                <c:pt idx="1847">
                  <c:v>42671</c:v>
                </c:pt>
                <c:pt idx="1848">
                  <c:v>42670</c:v>
                </c:pt>
                <c:pt idx="1849">
                  <c:v>42669</c:v>
                </c:pt>
                <c:pt idx="1850">
                  <c:v>42668</c:v>
                </c:pt>
                <c:pt idx="1851">
                  <c:v>42667</c:v>
                </c:pt>
                <c:pt idx="1852">
                  <c:v>42664</c:v>
                </c:pt>
                <c:pt idx="1853">
                  <c:v>42663</c:v>
                </c:pt>
                <c:pt idx="1854">
                  <c:v>42662</c:v>
                </c:pt>
                <c:pt idx="1855">
                  <c:v>42661</c:v>
                </c:pt>
                <c:pt idx="1856">
                  <c:v>42660</c:v>
                </c:pt>
                <c:pt idx="1857">
                  <c:v>42657</c:v>
                </c:pt>
                <c:pt idx="1858">
                  <c:v>42656</c:v>
                </c:pt>
                <c:pt idx="1859">
                  <c:v>42653</c:v>
                </c:pt>
                <c:pt idx="1860">
                  <c:v>42650</c:v>
                </c:pt>
                <c:pt idx="1861">
                  <c:v>42649</c:v>
                </c:pt>
                <c:pt idx="1862">
                  <c:v>42648</c:v>
                </c:pt>
                <c:pt idx="1863">
                  <c:v>42647</c:v>
                </c:pt>
                <c:pt idx="1864">
                  <c:v>42646</c:v>
                </c:pt>
                <c:pt idx="1865">
                  <c:v>42643</c:v>
                </c:pt>
                <c:pt idx="1866">
                  <c:v>42642</c:v>
                </c:pt>
                <c:pt idx="1867">
                  <c:v>42641</c:v>
                </c:pt>
                <c:pt idx="1868">
                  <c:v>42640</c:v>
                </c:pt>
                <c:pt idx="1869">
                  <c:v>42639</c:v>
                </c:pt>
                <c:pt idx="1870">
                  <c:v>42636</c:v>
                </c:pt>
                <c:pt idx="1871">
                  <c:v>42635</c:v>
                </c:pt>
                <c:pt idx="1872">
                  <c:v>42634</c:v>
                </c:pt>
                <c:pt idx="1873">
                  <c:v>42633</c:v>
                </c:pt>
                <c:pt idx="1874">
                  <c:v>42632</c:v>
                </c:pt>
                <c:pt idx="1875">
                  <c:v>42629</c:v>
                </c:pt>
                <c:pt idx="1876">
                  <c:v>42628</c:v>
                </c:pt>
                <c:pt idx="1877">
                  <c:v>42627</c:v>
                </c:pt>
                <c:pt idx="1878">
                  <c:v>42625</c:v>
                </c:pt>
                <c:pt idx="1879">
                  <c:v>42622</c:v>
                </c:pt>
                <c:pt idx="1880">
                  <c:v>42621</c:v>
                </c:pt>
                <c:pt idx="1881">
                  <c:v>42620</c:v>
                </c:pt>
                <c:pt idx="1882">
                  <c:v>42619</c:v>
                </c:pt>
                <c:pt idx="1883">
                  <c:v>42615</c:v>
                </c:pt>
                <c:pt idx="1884">
                  <c:v>42614</c:v>
                </c:pt>
                <c:pt idx="1885">
                  <c:v>42613</c:v>
                </c:pt>
                <c:pt idx="1886">
                  <c:v>42612</c:v>
                </c:pt>
                <c:pt idx="1887">
                  <c:v>42611</c:v>
                </c:pt>
                <c:pt idx="1888">
                  <c:v>42608</c:v>
                </c:pt>
                <c:pt idx="1889">
                  <c:v>42607</c:v>
                </c:pt>
                <c:pt idx="1890">
                  <c:v>42606</c:v>
                </c:pt>
                <c:pt idx="1891">
                  <c:v>42605</c:v>
                </c:pt>
                <c:pt idx="1892">
                  <c:v>42604</c:v>
                </c:pt>
                <c:pt idx="1893">
                  <c:v>42601</c:v>
                </c:pt>
                <c:pt idx="1894">
                  <c:v>42600</c:v>
                </c:pt>
                <c:pt idx="1895">
                  <c:v>42599</c:v>
                </c:pt>
                <c:pt idx="1896">
                  <c:v>42598</c:v>
                </c:pt>
                <c:pt idx="1897">
                  <c:v>42594</c:v>
                </c:pt>
                <c:pt idx="1898">
                  <c:v>42593</c:v>
                </c:pt>
                <c:pt idx="1899">
                  <c:v>42592</c:v>
                </c:pt>
                <c:pt idx="1900">
                  <c:v>42591</c:v>
                </c:pt>
                <c:pt idx="1901">
                  <c:v>42590</c:v>
                </c:pt>
                <c:pt idx="1902">
                  <c:v>42587</c:v>
                </c:pt>
                <c:pt idx="1903">
                  <c:v>42586</c:v>
                </c:pt>
                <c:pt idx="1904">
                  <c:v>42585</c:v>
                </c:pt>
                <c:pt idx="1905">
                  <c:v>42584</c:v>
                </c:pt>
                <c:pt idx="1906">
                  <c:v>42583</c:v>
                </c:pt>
                <c:pt idx="1907">
                  <c:v>42580</c:v>
                </c:pt>
                <c:pt idx="1908">
                  <c:v>42579</c:v>
                </c:pt>
                <c:pt idx="1909">
                  <c:v>42578</c:v>
                </c:pt>
                <c:pt idx="1910">
                  <c:v>42577</c:v>
                </c:pt>
                <c:pt idx="1911">
                  <c:v>42576</c:v>
                </c:pt>
                <c:pt idx="1912">
                  <c:v>42573</c:v>
                </c:pt>
                <c:pt idx="1913">
                  <c:v>42572</c:v>
                </c:pt>
                <c:pt idx="1914">
                  <c:v>42571</c:v>
                </c:pt>
                <c:pt idx="1915">
                  <c:v>42570</c:v>
                </c:pt>
                <c:pt idx="1916">
                  <c:v>42569</c:v>
                </c:pt>
                <c:pt idx="1917">
                  <c:v>42566</c:v>
                </c:pt>
                <c:pt idx="1918">
                  <c:v>42565</c:v>
                </c:pt>
                <c:pt idx="1919">
                  <c:v>42564</c:v>
                </c:pt>
                <c:pt idx="1920">
                  <c:v>42563</c:v>
                </c:pt>
                <c:pt idx="1921">
                  <c:v>42562</c:v>
                </c:pt>
                <c:pt idx="1922">
                  <c:v>42559</c:v>
                </c:pt>
                <c:pt idx="1923">
                  <c:v>42558</c:v>
                </c:pt>
                <c:pt idx="1924">
                  <c:v>42556</c:v>
                </c:pt>
                <c:pt idx="1925">
                  <c:v>42555</c:v>
                </c:pt>
                <c:pt idx="1926">
                  <c:v>42552</c:v>
                </c:pt>
                <c:pt idx="1927">
                  <c:v>42551</c:v>
                </c:pt>
                <c:pt idx="1928">
                  <c:v>42550</c:v>
                </c:pt>
                <c:pt idx="1929">
                  <c:v>42549</c:v>
                </c:pt>
                <c:pt idx="1930">
                  <c:v>42548</c:v>
                </c:pt>
                <c:pt idx="1931">
                  <c:v>42545</c:v>
                </c:pt>
                <c:pt idx="1932">
                  <c:v>42544</c:v>
                </c:pt>
                <c:pt idx="1933">
                  <c:v>42543</c:v>
                </c:pt>
                <c:pt idx="1934">
                  <c:v>42542</c:v>
                </c:pt>
                <c:pt idx="1935">
                  <c:v>42541</c:v>
                </c:pt>
                <c:pt idx="1936">
                  <c:v>42538</c:v>
                </c:pt>
                <c:pt idx="1937">
                  <c:v>42537</c:v>
                </c:pt>
                <c:pt idx="1938">
                  <c:v>42536</c:v>
                </c:pt>
                <c:pt idx="1939">
                  <c:v>42535</c:v>
                </c:pt>
                <c:pt idx="1940">
                  <c:v>42534</c:v>
                </c:pt>
                <c:pt idx="1941">
                  <c:v>42531</c:v>
                </c:pt>
                <c:pt idx="1942">
                  <c:v>42530</c:v>
                </c:pt>
                <c:pt idx="1943">
                  <c:v>42529</c:v>
                </c:pt>
                <c:pt idx="1944">
                  <c:v>42528</c:v>
                </c:pt>
                <c:pt idx="1945">
                  <c:v>42527</c:v>
                </c:pt>
                <c:pt idx="1946">
                  <c:v>42524</c:v>
                </c:pt>
                <c:pt idx="1947">
                  <c:v>42523</c:v>
                </c:pt>
                <c:pt idx="1948">
                  <c:v>42522</c:v>
                </c:pt>
                <c:pt idx="1949">
                  <c:v>42521</c:v>
                </c:pt>
                <c:pt idx="1950">
                  <c:v>42520</c:v>
                </c:pt>
                <c:pt idx="1951">
                  <c:v>42517</c:v>
                </c:pt>
                <c:pt idx="1952">
                  <c:v>42516</c:v>
                </c:pt>
                <c:pt idx="1953">
                  <c:v>42515</c:v>
                </c:pt>
                <c:pt idx="1954">
                  <c:v>42514</c:v>
                </c:pt>
                <c:pt idx="1955">
                  <c:v>42513</c:v>
                </c:pt>
                <c:pt idx="1956">
                  <c:v>42510</c:v>
                </c:pt>
                <c:pt idx="1957">
                  <c:v>42509</c:v>
                </c:pt>
                <c:pt idx="1958">
                  <c:v>42508</c:v>
                </c:pt>
                <c:pt idx="1959">
                  <c:v>42507</c:v>
                </c:pt>
                <c:pt idx="1960">
                  <c:v>42506</c:v>
                </c:pt>
                <c:pt idx="1961">
                  <c:v>42503</c:v>
                </c:pt>
                <c:pt idx="1962">
                  <c:v>42502</c:v>
                </c:pt>
                <c:pt idx="1963">
                  <c:v>42501</c:v>
                </c:pt>
                <c:pt idx="1964">
                  <c:v>42500</c:v>
                </c:pt>
                <c:pt idx="1965">
                  <c:v>42499</c:v>
                </c:pt>
                <c:pt idx="1966">
                  <c:v>42496</c:v>
                </c:pt>
                <c:pt idx="1967">
                  <c:v>42495</c:v>
                </c:pt>
                <c:pt idx="1968">
                  <c:v>42494</c:v>
                </c:pt>
                <c:pt idx="1969">
                  <c:v>42493</c:v>
                </c:pt>
                <c:pt idx="1970">
                  <c:v>42492</c:v>
                </c:pt>
                <c:pt idx="1971">
                  <c:v>42489</c:v>
                </c:pt>
                <c:pt idx="1972">
                  <c:v>42488</c:v>
                </c:pt>
                <c:pt idx="1973">
                  <c:v>42487</c:v>
                </c:pt>
                <c:pt idx="1974">
                  <c:v>42486</c:v>
                </c:pt>
                <c:pt idx="1975">
                  <c:v>42485</c:v>
                </c:pt>
                <c:pt idx="1976">
                  <c:v>42482</c:v>
                </c:pt>
                <c:pt idx="1977">
                  <c:v>42481</c:v>
                </c:pt>
                <c:pt idx="1978">
                  <c:v>42480</c:v>
                </c:pt>
                <c:pt idx="1979">
                  <c:v>42478</c:v>
                </c:pt>
                <c:pt idx="1980">
                  <c:v>42473</c:v>
                </c:pt>
                <c:pt idx="1981">
                  <c:v>42472</c:v>
                </c:pt>
                <c:pt idx="1982">
                  <c:v>42471</c:v>
                </c:pt>
                <c:pt idx="1983">
                  <c:v>42468</c:v>
                </c:pt>
                <c:pt idx="1984">
                  <c:v>42467</c:v>
                </c:pt>
                <c:pt idx="1985">
                  <c:v>42466</c:v>
                </c:pt>
                <c:pt idx="1986">
                  <c:v>42465</c:v>
                </c:pt>
                <c:pt idx="1987">
                  <c:v>42464</c:v>
                </c:pt>
                <c:pt idx="1988">
                  <c:v>42461</c:v>
                </c:pt>
                <c:pt idx="1989">
                  <c:v>42460</c:v>
                </c:pt>
                <c:pt idx="1990">
                  <c:v>42459</c:v>
                </c:pt>
                <c:pt idx="1991">
                  <c:v>42458</c:v>
                </c:pt>
                <c:pt idx="1992">
                  <c:v>42457</c:v>
                </c:pt>
                <c:pt idx="1993">
                  <c:v>42452</c:v>
                </c:pt>
                <c:pt idx="1994">
                  <c:v>42451</c:v>
                </c:pt>
                <c:pt idx="1995">
                  <c:v>42450</c:v>
                </c:pt>
                <c:pt idx="1996">
                  <c:v>42447</c:v>
                </c:pt>
                <c:pt idx="1997">
                  <c:v>42446</c:v>
                </c:pt>
                <c:pt idx="1998">
                  <c:v>42445</c:v>
                </c:pt>
                <c:pt idx="1999">
                  <c:v>42444</c:v>
                </c:pt>
                <c:pt idx="2000">
                  <c:v>42443</c:v>
                </c:pt>
                <c:pt idx="2001">
                  <c:v>42440</c:v>
                </c:pt>
                <c:pt idx="2002">
                  <c:v>42439</c:v>
                </c:pt>
                <c:pt idx="2003">
                  <c:v>42438</c:v>
                </c:pt>
                <c:pt idx="2004">
                  <c:v>42437</c:v>
                </c:pt>
                <c:pt idx="2005">
                  <c:v>42433</c:v>
                </c:pt>
                <c:pt idx="2006">
                  <c:v>42432</c:v>
                </c:pt>
                <c:pt idx="2007">
                  <c:v>42431</c:v>
                </c:pt>
                <c:pt idx="2008">
                  <c:v>42430</c:v>
                </c:pt>
                <c:pt idx="2009">
                  <c:v>42429</c:v>
                </c:pt>
                <c:pt idx="2010">
                  <c:v>42426</c:v>
                </c:pt>
                <c:pt idx="2011">
                  <c:v>42425</c:v>
                </c:pt>
                <c:pt idx="2012">
                  <c:v>42424</c:v>
                </c:pt>
                <c:pt idx="2013">
                  <c:v>42423</c:v>
                </c:pt>
                <c:pt idx="2014">
                  <c:v>42422</c:v>
                </c:pt>
                <c:pt idx="2015">
                  <c:v>42419</c:v>
                </c:pt>
                <c:pt idx="2016">
                  <c:v>42418</c:v>
                </c:pt>
                <c:pt idx="2017">
                  <c:v>42417</c:v>
                </c:pt>
                <c:pt idx="2018">
                  <c:v>42416</c:v>
                </c:pt>
                <c:pt idx="2019">
                  <c:v>42415</c:v>
                </c:pt>
                <c:pt idx="2020">
                  <c:v>42412</c:v>
                </c:pt>
                <c:pt idx="2021">
                  <c:v>42411</c:v>
                </c:pt>
                <c:pt idx="2022">
                  <c:v>42410</c:v>
                </c:pt>
                <c:pt idx="2023">
                  <c:v>42409</c:v>
                </c:pt>
                <c:pt idx="2024">
                  <c:v>42408</c:v>
                </c:pt>
                <c:pt idx="2025">
                  <c:v>42405</c:v>
                </c:pt>
                <c:pt idx="2026">
                  <c:v>42404</c:v>
                </c:pt>
                <c:pt idx="2027">
                  <c:v>42403</c:v>
                </c:pt>
                <c:pt idx="2028">
                  <c:v>42402</c:v>
                </c:pt>
                <c:pt idx="2029">
                  <c:v>42401</c:v>
                </c:pt>
                <c:pt idx="2030">
                  <c:v>42398</c:v>
                </c:pt>
                <c:pt idx="2031">
                  <c:v>42397</c:v>
                </c:pt>
                <c:pt idx="2032">
                  <c:v>42396</c:v>
                </c:pt>
                <c:pt idx="2033">
                  <c:v>42394</c:v>
                </c:pt>
                <c:pt idx="2034">
                  <c:v>42391</c:v>
                </c:pt>
                <c:pt idx="2035">
                  <c:v>42390</c:v>
                </c:pt>
                <c:pt idx="2036">
                  <c:v>42389</c:v>
                </c:pt>
                <c:pt idx="2037">
                  <c:v>42388</c:v>
                </c:pt>
                <c:pt idx="2038">
                  <c:v>42387</c:v>
                </c:pt>
                <c:pt idx="2039">
                  <c:v>42384</c:v>
                </c:pt>
                <c:pt idx="2040">
                  <c:v>42383</c:v>
                </c:pt>
                <c:pt idx="2041">
                  <c:v>42382</c:v>
                </c:pt>
                <c:pt idx="2042">
                  <c:v>42381</c:v>
                </c:pt>
                <c:pt idx="2043">
                  <c:v>42380</c:v>
                </c:pt>
                <c:pt idx="2044">
                  <c:v>42377</c:v>
                </c:pt>
                <c:pt idx="2045">
                  <c:v>42376</c:v>
                </c:pt>
                <c:pt idx="2046">
                  <c:v>42375</c:v>
                </c:pt>
                <c:pt idx="2047">
                  <c:v>42374</c:v>
                </c:pt>
                <c:pt idx="2048">
                  <c:v>42373</c:v>
                </c:pt>
                <c:pt idx="2049">
                  <c:v>42370</c:v>
                </c:pt>
                <c:pt idx="2050">
                  <c:v>42369</c:v>
                </c:pt>
                <c:pt idx="2051">
                  <c:v>42368</c:v>
                </c:pt>
                <c:pt idx="2052">
                  <c:v>42367</c:v>
                </c:pt>
                <c:pt idx="2053">
                  <c:v>42366</c:v>
                </c:pt>
                <c:pt idx="2054">
                  <c:v>42362</c:v>
                </c:pt>
                <c:pt idx="2055">
                  <c:v>42361</c:v>
                </c:pt>
                <c:pt idx="2056">
                  <c:v>42360</c:v>
                </c:pt>
                <c:pt idx="2057">
                  <c:v>42359</c:v>
                </c:pt>
                <c:pt idx="2058">
                  <c:v>42356</c:v>
                </c:pt>
                <c:pt idx="2059">
                  <c:v>42355</c:v>
                </c:pt>
                <c:pt idx="2060">
                  <c:v>42354</c:v>
                </c:pt>
                <c:pt idx="2061">
                  <c:v>42353</c:v>
                </c:pt>
                <c:pt idx="2062">
                  <c:v>42352</c:v>
                </c:pt>
                <c:pt idx="2063">
                  <c:v>42349</c:v>
                </c:pt>
                <c:pt idx="2064">
                  <c:v>42348</c:v>
                </c:pt>
                <c:pt idx="2065">
                  <c:v>42347</c:v>
                </c:pt>
                <c:pt idx="2066">
                  <c:v>42346</c:v>
                </c:pt>
                <c:pt idx="2067">
                  <c:v>42345</c:v>
                </c:pt>
                <c:pt idx="2068">
                  <c:v>42342</c:v>
                </c:pt>
                <c:pt idx="2069">
                  <c:v>42341</c:v>
                </c:pt>
                <c:pt idx="2070">
                  <c:v>42340</c:v>
                </c:pt>
                <c:pt idx="2071">
                  <c:v>42339</c:v>
                </c:pt>
                <c:pt idx="2072">
                  <c:v>42338</c:v>
                </c:pt>
                <c:pt idx="2073">
                  <c:v>42335</c:v>
                </c:pt>
                <c:pt idx="2074">
                  <c:v>42334</c:v>
                </c:pt>
                <c:pt idx="2075">
                  <c:v>42332</c:v>
                </c:pt>
                <c:pt idx="2076">
                  <c:v>42331</c:v>
                </c:pt>
                <c:pt idx="2077">
                  <c:v>42328</c:v>
                </c:pt>
                <c:pt idx="2078">
                  <c:v>42327</c:v>
                </c:pt>
                <c:pt idx="2079">
                  <c:v>42326</c:v>
                </c:pt>
                <c:pt idx="2080">
                  <c:v>42325</c:v>
                </c:pt>
                <c:pt idx="2081">
                  <c:v>42324</c:v>
                </c:pt>
                <c:pt idx="2082">
                  <c:v>42321</c:v>
                </c:pt>
                <c:pt idx="2083">
                  <c:v>42318</c:v>
                </c:pt>
                <c:pt idx="2084">
                  <c:v>42317</c:v>
                </c:pt>
                <c:pt idx="2085">
                  <c:v>42314</c:v>
                </c:pt>
                <c:pt idx="2086">
                  <c:v>42313</c:v>
                </c:pt>
                <c:pt idx="2087">
                  <c:v>42312</c:v>
                </c:pt>
                <c:pt idx="2088">
                  <c:v>42311</c:v>
                </c:pt>
                <c:pt idx="2089">
                  <c:v>42310</c:v>
                </c:pt>
                <c:pt idx="2090">
                  <c:v>42307</c:v>
                </c:pt>
                <c:pt idx="2091">
                  <c:v>42306</c:v>
                </c:pt>
                <c:pt idx="2092">
                  <c:v>42305</c:v>
                </c:pt>
                <c:pt idx="2093">
                  <c:v>42304</c:v>
                </c:pt>
                <c:pt idx="2094">
                  <c:v>42303</c:v>
                </c:pt>
                <c:pt idx="2095">
                  <c:v>42300</c:v>
                </c:pt>
                <c:pt idx="2096">
                  <c:v>42298</c:v>
                </c:pt>
                <c:pt idx="2097">
                  <c:v>42297</c:v>
                </c:pt>
                <c:pt idx="2098">
                  <c:v>42296</c:v>
                </c:pt>
                <c:pt idx="2099">
                  <c:v>42293</c:v>
                </c:pt>
                <c:pt idx="2100">
                  <c:v>42292</c:v>
                </c:pt>
                <c:pt idx="2101">
                  <c:v>42291</c:v>
                </c:pt>
                <c:pt idx="2102">
                  <c:v>42290</c:v>
                </c:pt>
                <c:pt idx="2103">
                  <c:v>42289</c:v>
                </c:pt>
                <c:pt idx="2104">
                  <c:v>42286</c:v>
                </c:pt>
                <c:pt idx="2105">
                  <c:v>42285</c:v>
                </c:pt>
                <c:pt idx="2106">
                  <c:v>42284</c:v>
                </c:pt>
                <c:pt idx="2107">
                  <c:v>42283</c:v>
                </c:pt>
                <c:pt idx="2108">
                  <c:v>42282</c:v>
                </c:pt>
                <c:pt idx="2109">
                  <c:v>42278</c:v>
                </c:pt>
                <c:pt idx="2110">
                  <c:v>42277</c:v>
                </c:pt>
                <c:pt idx="2111">
                  <c:v>42276</c:v>
                </c:pt>
                <c:pt idx="2112">
                  <c:v>42275</c:v>
                </c:pt>
                <c:pt idx="2113">
                  <c:v>42271</c:v>
                </c:pt>
                <c:pt idx="2114">
                  <c:v>42270</c:v>
                </c:pt>
                <c:pt idx="2115">
                  <c:v>42269</c:v>
                </c:pt>
                <c:pt idx="2116">
                  <c:v>42268</c:v>
                </c:pt>
                <c:pt idx="2117">
                  <c:v>42265</c:v>
                </c:pt>
                <c:pt idx="2118">
                  <c:v>42263</c:v>
                </c:pt>
                <c:pt idx="2119">
                  <c:v>42262</c:v>
                </c:pt>
                <c:pt idx="2120">
                  <c:v>42261</c:v>
                </c:pt>
                <c:pt idx="2121">
                  <c:v>42258</c:v>
                </c:pt>
                <c:pt idx="2122">
                  <c:v>42257</c:v>
                </c:pt>
                <c:pt idx="2123">
                  <c:v>42256</c:v>
                </c:pt>
                <c:pt idx="2124">
                  <c:v>42255</c:v>
                </c:pt>
                <c:pt idx="2125">
                  <c:v>42254</c:v>
                </c:pt>
                <c:pt idx="2126">
                  <c:v>42251</c:v>
                </c:pt>
                <c:pt idx="2127">
                  <c:v>42250</c:v>
                </c:pt>
                <c:pt idx="2128">
                  <c:v>42249</c:v>
                </c:pt>
                <c:pt idx="2129">
                  <c:v>42248</c:v>
                </c:pt>
                <c:pt idx="2130">
                  <c:v>42247</c:v>
                </c:pt>
                <c:pt idx="2131">
                  <c:v>42244</c:v>
                </c:pt>
                <c:pt idx="2132">
                  <c:v>42243</c:v>
                </c:pt>
                <c:pt idx="2133">
                  <c:v>42242</c:v>
                </c:pt>
                <c:pt idx="2134">
                  <c:v>42241</c:v>
                </c:pt>
                <c:pt idx="2135">
                  <c:v>42240</c:v>
                </c:pt>
                <c:pt idx="2136">
                  <c:v>42237</c:v>
                </c:pt>
                <c:pt idx="2137">
                  <c:v>42236</c:v>
                </c:pt>
                <c:pt idx="2138">
                  <c:v>42235</c:v>
                </c:pt>
                <c:pt idx="2139">
                  <c:v>42234</c:v>
                </c:pt>
                <c:pt idx="2140">
                  <c:v>42233</c:v>
                </c:pt>
                <c:pt idx="2141">
                  <c:v>42230</c:v>
                </c:pt>
                <c:pt idx="2142">
                  <c:v>42229</c:v>
                </c:pt>
                <c:pt idx="2143">
                  <c:v>42228</c:v>
                </c:pt>
                <c:pt idx="2144">
                  <c:v>42227</c:v>
                </c:pt>
                <c:pt idx="2145">
                  <c:v>42226</c:v>
                </c:pt>
                <c:pt idx="2146">
                  <c:v>42223</c:v>
                </c:pt>
                <c:pt idx="2147">
                  <c:v>42222</c:v>
                </c:pt>
                <c:pt idx="2148">
                  <c:v>42221</c:v>
                </c:pt>
                <c:pt idx="2149">
                  <c:v>42220</c:v>
                </c:pt>
                <c:pt idx="2150">
                  <c:v>42219</c:v>
                </c:pt>
                <c:pt idx="2151">
                  <c:v>42216</c:v>
                </c:pt>
                <c:pt idx="2152">
                  <c:v>42215</c:v>
                </c:pt>
                <c:pt idx="2153">
                  <c:v>42214</c:v>
                </c:pt>
                <c:pt idx="2154">
                  <c:v>42213</c:v>
                </c:pt>
                <c:pt idx="2155">
                  <c:v>42212</c:v>
                </c:pt>
                <c:pt idx="2156">
                  <c:v>42209</c:v>
                </c:pt>
                <c:pt idx="2157">
                  <c:v>42208</c:v>
                </c:pt>
                <c:pt idx="2158">
                  <c:v>42207</c:v>
                </c:pt>
                <c:pt idx="2159">
                  <c:v>42206</c:v>
                </c:pt>
                <c:pt idx="2160">
                  <c:v>42205</c:v>
                </c:pt>
                <c:pt idx="2161">
                  <c:v>42202</c:v>
                </c:pt>
                <c:pt idx="2162">
                  <c:v>42201</c:v>
                </c:pt>
                <c:pt idx="2163">
                  <c:v>42200</c:v>
                </c:pt>
                <c:pt idx="2164">
                  <c:v>42199</c:v>
                </c:pt>
                <c:pt idx="2165">
                  <c:v>42198</c:v>
                </c:pt>
                <c:pt idx="2166">
                  <c:v>42195</c:v>
                </c:pt>
                <c:pt idx="2167">
                  <c:v>42194</c:v>
                </c:pt>
                <c:pt idx="2168">
                  <c:v>42193</c:v>
                </c:pt>
                <c:pt idx="2169">
                  <c:v>42192</c:v>
                </c:pt>
                <c:pt idx="2170">
                  <c:v>42191</c:v>
                </c:pt>
                <c:pt idx="2171">
                  <c:v>42188</c:v>
                </c:pt>
                <c:pt idx="2172">
                  <c:v>42187</c:v>
                </c:pt>
                <c:pt idx="2173">
                  <c:v>42186</c:v>
                </c:pt>
                <c:pt idx="2174">
                  <c:v>42185</c:v>
                </c:pt>
                <c:pt idx="2175">
                  <c:v>42184</c:v>
                </c:pt>
                <c:pt idx="2176">
                  <c:v>42181</c:v>
                </c:pt>
                <c:pt idx="2177">
                  <c:v>42180</c:v>
                </c:pt>
                <c:pt idx="2178">
                  <c:v>42179</c:v>
                </c:pt>
                <c:pt idx="2179">
                  <c:v>42178</c:v>
                </c:pt>
                <c:pt idx="2180">
                  <c:v>42177</c:v>
                </c:pt>
                <c:pt idx="2181">
                  <c:v>42174</c:v>
                </c:pt>
                <c:pt idx="2182">
                  <c:v>42173</c:v>
                </c:pt>
                <c:pt idx="2183">
                  <c:v>42172</c:v>
                </c:pt>
                <c:pt idx="2184">
                  <c:v>42171</c:v>
                </c:pt>
                <c:pt idx="2185">
                  <c:v>42170</c:v>
                </c:pt>
                <c:pt idx="2186">
                  <c:v>42167</c:v>
                </c:pt>
                <c:pt idx="2187">
                  <c:v>42166</c:v>
                </c:pt>
                <c:pt idx="2188">
                  <c:v>42165</c:v>
                </c:pt>
                <c:pt idx="2189">
                  <c:v>42164</c:v>
                </c:pt>
                <c:pt idx="2190">
                  <c:v>42163</c:v>
                </c:pt>
                <c:pt idx="2191">
                  <c:v>42160</c:v>
                </c:pt>
                <c:pt idx="2192">
                  <c:v>42159</c:v>
                </c:pt>
                <c:pt idx="2193">
                  <c:v>42158</c:v>
                </c:pt>
                <c:pt idx="2194">
                  <c:v>42157</c:v>
                </c:pt>
                <c:pt idx="2195">
                  <c:v>42156</c:v>
                </c:pt>
                <c:pt idx="2196">
                  <c:v>42153</c:v>
                </c:pt>
                <c:pt idx="2197">
                  <c:v>42152</c:v>
                </c:pt>
                <c:pt idx="2198">
                  <c:v>42151</c:v>
                </c:pt>
                <c:pt idx="2199">
                  <c:v>42150</c:v>
                </c:pt>
                <c:pt idx="2200">
                  <c:v>42149</c:v>
                </c:pt>
                <c:pt idx="2201">
                  <c:v>42146</c:v>
                </c:pt>
                <c:pt idx="2202">
                  <c:v>42145</c:v>
                </c:pt>
                <c:pt idx="2203">
                  <c:v>42144</c:v>
                </c:pt>
                <c:pt idx="2204">
                  <c:v>42143</c:v>
                </c:pt>
                <c:pt idx="2205">
                  <c:v>42142</c:v>
                </c:pt>
                <c:pt idx="2206">
                  <c:v>42139</c:v>
                </c:pt>
                <c:pt idx="2207">
                  <c:v>42138</c:v>
                </c:pt>
                <c:pt idx="2208">
                  <c:v>42137</c:v>
                </c:pt>
                <c:pt idx="2209">
                  <c:v>42136</c:v>
                </c:pt>
                <c:pt idx="2210">
                  <c:v>42135</c:v>
                </c:pt>
                <c:pt idx="2211">
                  <c:v>42132</c:v>
                </c:pt>
                <c:pt idx="2212">
                  <c:v>42131</c:v>
                </c:pt>
                <c:pt idx="2213">
                  <c:v>42130</c:v>
                </c:pt>
                <c:pt idx="2214">
                  <c:v>42129</c:v>
                </c:pt>
                <c:pt idx="2215">
                  <c:v>42128</c:v>
                </c:pt>
                <c:pt idx="2216">
                  <c:v>42124</c:v>
                </c:pt>
                <c:pt idx="2217">
                  <c:v>42123</c:v>
                </c:pt>
                <c:pt idx="2218">
                  <c:v>42122</c:v>
                </c:pt>
                <c:pt idx="2219">
                  <c:v>42121</c:v>
                </c:pt>
                <c:pt idx="2220">
                  <c:v>42118</c:v>
                </c:pt>
                <c:pt idx="2221">
                  <c:v>42117</c:v>
                </c:pt>
                <c:pt idx="2222">
                  <c:v>42116</c:v>
                </c:pt>
                <c:pt idx="2223">
                  <c:v>42115</c:v>
                </c:pt>
                <c:pt idx="2224">
                  <c:v>42114</c:v>
                </c:pt>
                <c:pt idx="2225">
                  <c:v>42111</c:v>
                </c:pt>
                <c:pt idx="2226">
                  <c:v>42110</c:v>
                </c:pt>
                <c:pt idx="2227">
                  <c:v>42109</c:v>
                </c:pt>
                <c:pt idx="2228">
                  <c:v>42107</c:v>
                </c:pt>
                <c:pt idx="2229">
                  <c:v>42104</c:v>
                </c:pt>
                <c:pt idx="2230">
                  <c:v>42103</c:v>
                </c:pt>
                <c:pt idx="2231">
                  <c:v>42102</c:v>
                </c:pt>
                <c:pt idx="2232">
                  <c:v>42101</c:v>
                </c:pt>
                <c:pt idx="2233">
                  <c:v>42100</c:v>
                </c:pt>
                <c:pt idx="2234">
                  <c:v>42095</c:v>
                </c:pt>
                <c:pt idx="2235">
                  <c:v>42094</c:v>
                </c:pt>
                <c:pt idx="2236">
                  <c:v>42093</c:v>
                </c:pt>
                <c:pt idx="2237">
                  <c:v>42090</c:v>
                </c:pt>
                <c:pt idx="2238">
                  <c:v>42089</c:v>
                </c:pt>
                <c:pt idx="2239">
                  <c:v>42088</c:v>
                </c:pt>
                <c:pt idx="2240">
                  <c:v>42087</c:v>
                </c:pt>
                <c:pt idx="2241">
                  <c:v>42086</c:v>
                </c:pt>
                <c:pt idx="2242">
                  <c:v>42083</c:v>
                </c:pt>
                <c:pt idx="2243">
                  <c:v>42082</c:v>
                </c:pt>
                <c:pt idx="2244">
                  <c:v>42081</c:v>
                </c:pt>
                <c:pt idx="2245">
                  <c:v>42080</c:v>
                </c:pt>
                <c:pt idx="2246">
                  <c:v>42079</c:v>
                </c:pt>
                <c:pt idx="2247">
                  <c:v>42076</c:v>
                </c:pt>
                <c:pt idx="2248">
                  <c:v>42075</c:v>
                </c:pt>
                <c:pt idx="2249">
                  <c:v>42074</c:v>
                </c:pt>
                <c:pt idx="2250">
                  <c:v>42073</c:v>
                </c:pt>
                <c:pt idx="2251">
                  <c:v>42072</c:v>
                </c:pt>
                <c:pt idx="2252">
                  <c:v>42068</c:v>
                </c:pt>
                <c:pt idx="2253">
                  <c:v>42067</c:v>
                </c:pt>
                <c:pt idx="2254">
                  <c:v>42066</c:v>
                </c:pt>
                <c:pt idx="2255">
                  <c:v>42065</c:v>
                </c:pt>
                <c:pt idx="2256">
                  <c:v>42062</c:v>
                </c:pt>
                <c:pt idx="2257">
                  <c:v>42061</c:v>
                </c:pt>
                <c:pt idx="2258">
                  <c:v>42060</c:v>
                </c:pt>
                <c:pt idx="2259">
                  <c:v>42059</c:v>
                </c:pt>
                <c:pt idx="2260">
                  <c:v>42058</c:v>
                </c:pt>
                <c:pt idx="2261">
                  <c:v>42055</c:v>
                </c:pt>
                <c:pt idx="2262">
                  <c:v>42054</c:v>
                </c:pt>
                <c:pt idx="2263">
                  <c:v>42053</c:v>
                </c:pt>
                <c:pt idx="2264">
                  <c:v>42051</c:v>
                </c:pt>
                <c:pt idx="2265">
                  <c:v>42048</c:v>
                </c:pt>
                <c:pt idx="2266">
                  <c:v>42047</c:v>
                </c:pt>
                <c:pt idx="2267">
                  <c:v>42046</c:v>
                </c:pt>
                <c:pt idx="2268">
                  <c:v>42045</c:v>
                </c:pt>
                <c:pt idx="2269">
                  <c:v>42044</c:v>
                </c:pt>
                <c:pt idx="2270">
                  <c:v>42041</c:v>
                </c:pt>
                <c:pt idx="2271">
                  <c:v>42040</c:v>
                </c:pt>
                <c:pt idx="2272">
                  <c:v>42039</c:v>
                </c:pt>
                <c:pt idx="2273">
                  <c:v>42038</c:v>
                </c:pt>
                <c:pt idx="2274">
                  <c:v>42037</c:v>
                </c:pt>
                <c:pt idx="2275">
                  <c:v>42034</c:v>
                </c:pt>
                <c:pt idx="2276">
                  <c:v>42033</c:v>
                </c:pt>
                <c:pt idx="2277">
                  <c:v>42032</c:v>
                </c:pt>
                <c:pt idx="2278">
                  <c:v>42031</c:v>
                </c:pt>
                <c:pt idx="2279">
                  <c:v>42027</c:v>
                </c:pt>
                <c:pt idx="2280">
                  <c:v>42026</c:v>
                </c:pt>
                <c:pt idx="2281">
                  <c:v>42025</c:v>
                </c:pt>
                <c:pt idx="2282">
                  <c:v>42024</c:v>
                </c:pt>
                <c:pt idx="2283">
                  <c:v>42023</c:v>
                </c:pt>
                <c:pt idx="2284">
                  <c:v>42020</c:v>
                </c:pt>
                <c:pt idx="2285">
                  <c:v>42019</c:v>
                </c:pt>
                <c:pt idx="2286">
                  <c:v>42018</c:v>
                </c:pt>
                <c:pt idx="2287">
                  <c:v>42017</c:v>
                </c:pt>
                <c:pt idx="2288">
                  <c:v>42016</c:v>
                </c:pt>
                <c:pt idx="2289">
                  <c:v>42013</c:v>
                </c:pt>
                <c:pt idx="2290">
                  <c:v>42012</c:v>
                </c:pt>
                <c:pt idx="2291">
                  <c:v>42011</c:v>
                </c:pt>
                <c:pt idx="2292">
                  <c:v>42010</c:v>
                </c:pt>
                <c:pt idx="2293">
                  <c:v>42009</c:v>
                </c:pt>
                <c:pt idx="2294">
                  <c:v>42006</c:v>
                </c:pt>
                <c:pt idx="2295">
                  <c:v>42005</c:v>
                </c:pt>
                <c:pt idx="2296">
                  <c:v>42004</c:v>
                </c:pt>
                <c:pt idx="2297">
                  <c:v>42003</c:v>
                </c:pt>
                <c:pt idx="2298">
                  <c:v>42002</c:v>
                </c:pt>
                <c:pt idx="2299">
                  <c:v>41999</c:v>
                </c:pt>
                <c:pt idx="2300">
                  <c:v>41997</c:v>
                </c:pt>
                <c:pt idx="2301">
                  <c:v>41996</c:v>
                </c:pt>
                <c:pt idx="2302">
                  <c:v>41995</c:v>
                </c:pt>
                <c:pt idx="2303">
                  <c:v>41992</c:v>
                </c:pt>
                <c:pt idx="2304">
                  <c:v>41991</c:v>
                </c:pt>
                <c:pt idx="2305">
                  <c:v>41990</c:v>
                </c:pt>
                <c:pt idx="2306">
                  <c:v>41989</c:v>
                </c:pt>
                <c:pt idx="2307">
                  <c:v>41988</c:v>
                </c:pt>
                <c:pt idx="2308">
                  <c:v>41985</c:v>
                </c:pt>
                <c:pt idx="2309">
                  <c:v>41984</c:v>
                </c:pt>
                <c:pt idx="2310">
                  <c:v>41983</c:v>
                </c:pt>
                <c:pt idx="2311">
                  <c:v>41982</c:v>
                </c:pt>
                <c:pt idx="2312">
                  <c:v>41981</c:v>
                </c:pt>
                <c:pt idx="2313">
                  <c:v>41978</c:v>
                </c:pt>
                <c:pt idx="2314">
                  <c:v>41977</c:v>
                </c:pt>
                <c:pt idx="2315">
                  <c:v>41976</c:v>
                </c:pt>
                <c:pt idx="2316">
                  <c:v>41975</c:v>
                </c:pt>
                <c:pt idx="2317">
                  <c:v>41974</c:v>
                </c:pt>
                <c:pt idx="2318">
                  <c:v>41971</c:v>
                </c:pt>
                <c:pt idx="2319">
                  <c:v>41970</c:v>
                </c:pt>
                <c:pt idx="2320">
                  <c:v>41969</c:v>
                </c:pt>
                <c:pt idx="2321">
                  <c:v>41968</c:v>
                </c:pt>
                <c:pt idx="2322">
                  <c:v>41967</c:v>
                </c:pt>
                <c:pt idx="2323">
                  <c:v>41964</c:v>
                </c:pt>
                <c:pt idx="2324">
                  <c:v>41963</c:v>
                </c:pt>
                <c:pt idx="2325">
                  <c:v>41962</c:v>
                </c:pt>
                <c:pt idx="2326">
                  <c:v>41961</c:v>
                </c:pt>
                <c:pt idx="2327">
                  <c:v>41960</c:v>
                </c:pt>
                <c:pt idx="2328">
                  <c:v>41957</c:v>
                </c:pt>
                <c:pt idx="2329">
                  <c:v>41956</c:v>
                </c:pt>
                <c:pt idx="2330">
                  <c:v>41955</c:v>
                </c:pt>
                <c:pt idx="2331">
                  <c:v>41954</c:v>
                </c:pt>
                <c:pt idx="2332">
                  <c:v>41953</c:v>
                </c:pt>
                <c:pt idx="2333">
                  <c:v>41950</c:v>
                </c:pt>
                <c:pt idx="2334">
                  <c:v>41948</c:v>
                </c:pt>
                <c:pt idx="2335">
                  <c:v>41946</c:v>
                </c:pt>
                <c:pt idx="2336">
                  <c:v>41943</c:v>
                </c:pt>
                <c:pt idx="2337">
                  <c:v>41942</c:v>
                </c:pt>
                <c:pt idx="2338">
                  <c:v>41941</c:v>
                </c:pt>
                <c:pt idx="2339">
                  <c:v>41940</c:v>
                </c:pt>
                <c:pt idx="2340">
                  <c:v>41939</c:v>
                </c:pt>
                <c:pt idx="2341">
                  <c:v>41934</c:v>
                </c:pt>
                <c:pt idx="2342">
                  <c:v>41933</c:v>
                </c:pt>
                <c:pt idx="2343">
                  <c:v>41932</c:v>
                </c:pt>
                <c:pt idx="2344">
                  <c:v>41929</c:v>
                </c:pt>
                <c:pt idx="2345">
                  <c:v>41928</c:v>
                </c:pt>
                <c:pt idx="2346">
                  <c:v>41927</c:v>
                </c:pt>
                <c:pt idx="2347">
                  <c:v>41926</c:v>
                </c:pt>
                <c:pt idx="2348">
                  <c:v>41925</c:v>
                </c:pt>
                <c:pt idx="2349">
                  <c:v>41922</c:v>
                </c:pt>
                <c:pt idx="2350">
                  <c:v>41921</c:v>
                </c:pt>
                <c:pt idx="2351">
                  <c:v>41920</c:v>
                </c:pt>
                <c:pt idx="2352">
                  <c:v>41919</c:v>
                </c:pt>
                <c:pt idx="2353">
                  <c:v>41913</c:v>
                </c:pt>
                <c:pt idx="2354">
                  <c:v>41912</c:v>
                </c:pt>
                <c:pt idx="2355">
                  <c:v>41911</c:v>
                </c:pt>
                <c:pt idx="2356">
                  <c:v>41908</c:v>
                </c:pt>
                <c:pt idx="2357">
                  <c:v>41907</c:v>
                </c:pt>
                <c:pt idx="2358">
                  <c:v>41906</c:v>
                </c:pt>
                <c:pt idx="2359">
                  <c:v>41905</c:v>
                </c:pt>
                <c:pt idx="2360">
                  <c:v>41904</c:v>
                </c:pt>
                <c:pt idx="2361">
                  <c:v>41901</c:v>
                </c:pt>
                <c:pt idx="2362">
                  <c:v>41900</c:v>
                </c:pt>
                <c:pt idx="2363">
                  <c:v>41899</c:v>
                </c:pt>
                <c:pt idx="2364">
                  <c:v>41898</c:v>
                </c:pt>
                <c:pt idx="2365">
                  <c:v>41897</c:v>
                </c:pt>
                <c:pt idx="2366">
                  <c:v>41894</c:v>
                </c:pt>
                <c:pt idx="2367">
                  <c:v>41893</c:v>
                </c:pt>
                <c:pt idx="2368">
                  <c:v>41892</c:v>
                </c:pt>
                <c:pt idx="2369">
                  <c:v>41891</c:v>
                </c:pt>
                <c:pt idx="2370">
                  <c:v>41890</c:v>
                </c:pt>
                <c:pt idx="2371">
                  <c:v>41887</c:v>
                </c:pt>
                <c:pt idx="2372">
                  <c:v>41886</c:v>
                </c:pt>
                <c:pt idx="2373">
                  <c:v>41885</c:v>
                </c:pt>
                <c:pt idx="2374">
                  <c:v>41884</c:v>
                </c:pt>
                <c:pt idx="2375">
                  <c:v>41883</c:v>
                </c:pt>
                <c:pt idx="2376">
                  <c:v>41879</c:v>
                </c:pt>
                <c:pt idx="2377">
                  <c:v>41878</c:v>
                </c:pt>
                <c:pt idx="2378">
                  <c:v>41877</c:v>
                </c:pt>
                <c:pt idx="2379">
                  <c:v>41876</c:v>
                </c:pt>
                <c:pt idx="2380">
                  <c:v>41873</c:v>
                </c:pt>
                <c:pt idx="2381">
                  <c:v>41872</c:v>
                </c:pt>
                <c:pt idx="2382">
                  <c:v>41871</c:v>
                </c:pt>
                <c:pt idx="2383">
                  <c:v>41870</c:v>
                </c:pt>
                <c:pt idx="2384">
                  <c:v>41869</c:v>
                </c:pt>
                <c:pt idx="2385">
                  <c:v>41865</c:v>
                </c:pt>
                <c:pt idx="2386">
                  <c:v>41864</c:v>
                </c:pt>
                <c:pt idx="2387">
                  <c:v>41863</c:v>
                </c:pt>
                <c:pt idx="2388">
                  <c:v>41862</c:v>
                </c:pt>
                <c:pt idx="2389">
                  <c:v>41859</c:v>
                </c:pt>
                <c:pt idx="2390">
                  <c:v>41858</c:v>
                </c:pt>
                <c:pt idx="2391">
                  <c:v>41857</c:v>
                </c:pt>
                <c:pt idx="2392">
                  <c:v>41856</c:v>
                </c:pt>
                <c:pt idx="2393">
                  <c:v>41855</c:v>
                </c:pt>
                <c:pt idx="2394">
                  <c:v>41852</c:v>
                </c:pt>
                <c:pt idx="2395">
                  <c:v>41851</c:v>
                </c:pt>
                <c:pt idx="2396">
                  <c:v>41850</c:v>
                </c:pt>
                <c:pt idx="2397">
                  <c:v>41848</c:v>
                </c:pt>
                <c:pt idx="2398">
                  <c:v>41845</c:v>
                </c:pt>
                <c:pt idx="2399">
                  <c:v>41844</c:v>
                </c:pt>
                <c:pt idx="2400">
                  <c:v>41843</c:v>
                </c:pt>
                <c:pt idx="2401">
                  <c:v>41842</c:v>
                </c:pt>
                <c:pt idx="2402">
                  <c:v>41841</c:v>
                </c:pt>
                <c:pt idx="2403">
                  <c:v>41838</c:v>
                </c:pt>
                <c:pt idx="2404">
                  <c:v>41837</c:v>
                </c:pt>
                <c:pt idx="2405">
                  <c:v>41836</c:v>
                </c:pt>
                <c:pt idx="2406">
                  <c:v>41835</c:v>
                </c:pt>
                <c:pt idx="2407">
                  <c:v>41834</c:v>
                </c:pt>
                <c:pt idx="2408">
                  <c:v>41831</c:v>
                </c:pt>
                <c:pt idx="2409">
                  <c:v>41830</c:v>
                </c:pt>
                <c:pt idx="2410">
                  <c:v>41829</c:v>
                </c:pt>
                <c:pt idx="2411">
                  <c:v>41828</c:v>
                </c:pt>
                <c:pt idx="2412">
                  <c:v>41827</c:v>
                </c:pt>
                <c:pt idx="2413">
                  <c:v>41824</c:v>
                </c:pt>
                <c:pt idx="2414">
                  <c:v>41823</c:v>
                </c:pt>
                <c:pt idx="2415">
                  <c:v>41822</c:v>
                </c:pt>
                <c:pt idx="2416">
                  <c:v>41821</c:v>
                </c:pt>
                <c:pt idx="2417">
                  <c:v>41820</c:v>
                </c:pt>
                <c:pt idx="2418">
                  <c:v>41817</c:v>
                </c:pt>
                <c:pt idx="2419">
                  <c:v>41816</c:v>
                </c:pt>
                <c:pt idx="2420">
                  <c:v>41815</c:v>
                </c:pt>
                <c:pt idx="2421">
                  <c:v>41814</c:v>
                </c:pt>
                <c:pt idx="2422">
                  <c:v>41813</c:v>
                </c:pt>
                <c:pt idx="2423">
                  <c:v>41810</c:v>
                </c:pt>
                <c:pt idx="2424">
                  <c:v>41809</c:v>
                </c:pt>
                <c:pt idx="2425">
                  <c:v>41808</c:v>
                </c:pt>
                <c:pt idx="2426">
                  <c:v>41807</c:v>
                </c:pt>
                <c:pt idx="2427">
                  <c:v>41806</c:v>
                </c:pt>
                <c:pt idx="2428">
                  <c:v>41803</c:v>
                </c:pt>
                <c:pt idx="2429">
                  <c:v>41802</c:v>
                </c:pt>
                <c:pt idx="2430">
                  <c:v>41801</c:v>
                </c:pt>
                <c:pt idx="2431">
                  <c:v>41800</c:v>
                </c:pt>
                <c:pt idx="2432">
                  <c:v>41799</c:v>
                </c:pt>
                <c:pt idx="2433">
                  <c:v>41796</c:v>
                </c:pt>
                <c:pt idx="2434">
                  <c:v>41795</c:v>
                </c:pt>
                <c:pt idx="2435">
                  <c:v>41794</c:v>
                </c:pt>
                <c:pt idx="2436">
                  <c:v>41793</c:v>
                </c:pt>
                <c:pt idx="2437">
                  <c:v>41792</c:v>
                </c:pt>
                <c:pt idx="2438">
                  <c:v>41789</c:v>
                </c:pt>
                <c:pt idx="2439">
                  <c:v>41788</c:v>
                </c:pt>
                <c:pt idx="2440">
                  <c:v>41787</c:v>
                </c:pt>
                <c:pt idx="2441">
                  <c:v>41786</c:v>
                </c:pt>
                <c:pt idx="2442">
                  <c:v>41785</c:v>
                </c:pt>
                <c:pt idx="2443">
                  <c:v>41782</c:v>
                </c:pt>
                <c:pt idx="2444">
                  <c:v>41781</c:v>
                </c:pt>
                <c:pt idx="2445">
                  <c:v>41780</c:v>
                </c:pt>
                <c:pt idx="2446">
                  <c:v>41779</c:v>
                </c:pt>
                <c:pt idx="2447">
                  <c:v>41778</c:v>
                </c:pt>
                <c:pt idx="2448">
                  <c:v>41775</c:v>
                </c:pt>
                <c:pt idx="2449">
                  <c:v>41774</c:v>
                </c:pt>
                <c:pt idx="2450">
                  <c:v>41773</c:v>
                </c:pt>
                <c:pt idx="2451">
                  <c:v>41772</c:v>
                </c:pt>
                <c:pt idx="2452">
                  <c:v>41771</c:v>
                </c:pt>
                <c:pt idx="2453">
                  <c:v>41768</c:v>
                </c:pt>
                <c:pt idx="2454">
                  <c:v>41767</c:v>
                </c:pt>
                <c:pt idx="2455">
                  <c:v>41766</c:v>
                </c:pt>
                <c:pt idx="2456">
                  <c:v>41765</c:v>
                </c:pt>
                <c:pt idx="2457">
                  <c:v>41764</c:v>
                </c:pt>
                <c:pt idx="2458">
                  <c:v>41761</c:v>
                </c:pt>
                <c:pt idx="2459">
                  <c:v>41759</c:v>
                </c:pt>
                <c:pt idx="2460">
                  <c:v>41758</c:v>
                </c:pt>
                <c:pt idx="2461">
                  <c:v>41757</c:v>
                </c:pt>
                <c:pt idx="2462">
                  <c:v>41754</c:v>
                </c:pt>
                <c:pt idx="2463">
                  <c:v>41753</c:v>
                </c:pt>
                <c:pt idx="2464">
                  <c:v>41752</c:v>
                </c:pt>
                <c:pt idx="2465">
                  <c:v>41751</c:v>
                </c:pt>
                <c:pt idx="2466">
                  <c:v>41750</c:v>
                </c:pt>
                <c:pt idx="2467">
                  <c:v>41746</c:v>
                </c:pt>
                <c:pt idx="2468">
                  <c:v>41745</c:v>
                </c:pt>
                <c:pt idx="2469">
                  <c:v>41744</c:v>
                </c:pt>
                <c:pt idx="2470">
                  <c:v>41740</c:v>
                </c:pt>
                <c:pt idx="2471">
                  <c:v>41739</c:v>
                </c:pt>
                <c:pt idx="2472">
                  <c:v>41738</c:v>
                </c:pt>
                <c:pt idx="2473">
                  <c:v>41736</c:v>
                </c:pt>
                <c:pt idx="2474">
                  <c:v>41733</c:v>
                </c:pt>
                <c:pt idx="2475">
                  <c:v>41732</c:v>
                </c:pt>
                <c:pt idx="2476">
                  <c:v>41731</c:v>
                </c:pt>
                <c:pt idx="2477">
                  <c:v>41730</c:v>
                </c:pt>
                <c:pt idx="2478">
                  <c:v>41729</c:v>
                </c:pt>
                <c:pt idx="2479">
                  <c:v>41726</c:v>
                </c:pt>
                <c:pt idx="2480">
                  <c:v>41725</c:v>
                </c:pt>
                <c:pt idx="2481">
                  <c:v>41724</c:v>
                </c:pt>
                <c:pt idx="2482">
                  <c:v>41723</c:v>
                </c:pt>
                <c:pt idx="2483">
                  <c:v>41722</c:v>
                </c:pt>
                <c:pt idx="2484">
                  <c:v>41719</c:v>
                </c:pt>
                <c:pt idx="2485">
                  <c:v>41718</c:v>
                </c:pt>
                <c:pt idx="2486">
                  <c:v>41717</c:v>
                </c:pt>
                <c:pt idx="2487">
                  <c:v>41716</c:v>
                </c:pt>
                <c:pt idx="2488">
                  <c:v>41712</c:v>
                </c:pt>
                <c:pt idx="2489">
                  <c:v>41711</c:v>
                </c:pt>
                <c:pt idx="2490">
                  <c:v>41710</c:v>
                </c:pt>
                <c:pt idx="2491">
                  <c:v>41709</c:v>
                </c:pt>
                <c:pt idx="2492">
                  <c:v>41708</c:v>
                </c:pt>
                <c:pt idx="2493">
                  <c:v>41705</c:v>
                </c:pt>
                <c:pt idx="2494">
                  <c:v>41704</c:v>
                </c:pt>
                <c:pt idx="2495">
                  <c:v>41703</c:v>
                </c:pt>
                <c:pt idx="2496">
                  <c:v>41702</c:v>
                </c:pt>
                <c:pt idx="2497">
                  <c:v>41701</c:v>
                </c:pt>
                <c:pt idx="2498">
                  <c:v>41698</c:v>
                </c:pt>
                <c:pt idx="2499">
                  <c:v>41696</c:v>
                </c:pt>
                <c:pt idx="2500">
                  <c:v>41695</c:v>
                </c:pt>
                <c:pt idx="2501">
                  <c:v>41694</c:v>
                </c:pt>
                <c:pt idx="2502">
                  <c:v>41691</c:v>
                </c:pt>
                <c:pt idx="2503">
                  <c:v>41690</c:v>
                </c:pt>
                <c:pt idx="2504">
                  <c:v>41689</c:v>
                </c:pt>
                <c:pt idx="2505">
                  <c:v>41688</c:v>
                </c:pt>
                <c:pt idx="2506">
                  <c:v>41687</c:v>
                </c:pt>
                <c:pt idx="2507">
                  <c:v>41684</c:v>
                </c:pt>
                <c:pt idx="2508">
                  <c:v>41683</c:v>
                </c:pt>
                <c:pt idx="2509">
                  <c:v>41682</c:v>
                </c:pt>
                <c:pt idx="2510">
                  <c:v>41681</c:v>
                </c:pt>
                <c:pt idx="2511">
                  <c:v>41680</c:v>
                </c:pt>
                <c:pt idx="2512">
                  <c:v>41677</c:v>
                </c:pt>
                <c:pt idx="2513">
                  <c:v>41676</c:v>
                </c:pt>
                <c:pt idx="2514">
                  <c:v>41675</c:v>
                </c:pt>
                <c:pt idx="2515">
                  <c:v>41674</c:v>
                </c:pt>
                <c:pt idx="2516">
                  <c:v>41673</c:v>
                </c:pt>
                <c:pt idx="2517">
                  <c:v>41670</c:v>
                </c:pt>
                <c:pt idx="2518">
                  <c:v>41669</c:v>
                </c:pt>
                <c:pt idx="2519">
                  <c:v>41668</c:v>
                </c:pt>
                <c:pt idx="2520">
                  <c:v>41667</c:v>
                </c:pt>
                <c:pt idx="2521">
                  <c:v>41666</c:v>
                </c:pt>
                <c:pt idx="2522">
                  <c:v>41663</c:v>
                </c:pt>
                <c:pt idx="2523">
                  <c:v>41662</c:v>
                </c:pt>
                <c:pt idx="2524">
                  <c:v>41661</c:v>
                </c:pt>
                <c:pt idx="2525">
                  <c:v>41660</c:v>
                </c:pt>
                <c:pt idx="2526">
                  <c:v>41659</c:v>
                </c:pt>
                <c:pt idx="2527">
                  <c:v>41656</c:v>
                </c:pt>
                <c:pt idx="2528">
                  <c:v>41655</c:v>
                </c:pt>
                <c:pt idx="2529">
                  <c:v>41654</c:v>
                </c:pt>
                <c:pt idx="2530">
                  <c:v>41653</c:v>
                </c:pt>
                <c:pt idx="2531">
                  <c:v>41652</c:v>
                </c:pt>
                <c:pt idx="2532">
                  <c:v>41649</c:v>
                </c:pt>
                <c:pt idx="2533">
                  <c:v>41648</c:v>
                </c:pt>
                <c:pt idx="2534">
                  <c:v>41647</c:v>
                </c:pt>
                <c:pt idx="2535">
                  <c:v>41646</c:v>
                </c:pt>
                <c:pt idx="2536">
                  <c:v>41645</c:v>
                </c:pt>
                <c:pt idx="2537">
                  <c:v>41642</c:v>
                </c:pt>
                <c:pt idx="2538">
                  <c:v>41641</c:v>
                </c:pt>
                <c:pt idx="2539">
                  <c:v>41640</c:v>
                </c:pt>
                <c:pt idx="2540">
                  <c:v>41639</c:v>
                </c:pt>
                <c:pt idx="2541">
                  <c:v>41638</c:v>
                </c:pt>
                <c:pt idx="2542">
                  <c:v>41635</c:v>
                </c:pt>
                <c:pt idx="2543">
                  <c:v>41634</c:v>
                </c:pt>
                <c:pt idx="2544">
                  <c:v>41632</c:v>
                </c:pt>
                <c:pt idx="2545">
                  <c:v>41631</c:v>
                </c:pt>
                <c:pt idx="2546">
                  <c:v>41628</c:v>
                </c:pt>
                <c:pt idx="2547">
                  <c:v>41627</c:v>
                </c:pt>
                <c:pt idx="2548">
                  <c:v>41626</c:v>
                </c:pt>
                <c:pt idx="2549">
                  <c:v>41625</c:v>
                </c:pt>
                <c:pt idx="2550">
                  <c:v>41624</c:v>
                </c:pt>
                <c:pt idx="2551">
                  <c:v>41621</c:v>
                </c:pt>
                <c:pt idx="2552">
                  <c:v>41620</c:v>
                </c:pt>
                <c:pt idx="2553">
                  <c:v>41619</c:v>
                </c:pt>
                <c:pt idx="2554">
                  <c:v>41618</c:v>
                </c:pt>
                <c:pt idx="2555">
                  <c:v>41617</c:v>
                </c:pt>
                <c:pt idx="2556">
                  <c:v>41614</c:v>
                </c:pt>
                <c:pt idx="2557">
                  <c:v>41613</c:v>
                </c:pt>
                <c:pt idx="2558">
                  <c:v>41612</c:v>
                </c:pt>
                <c:pt idx="2559">
                  <c:v>41611</c:v>
                </c:pt>
                <c:pt idx="2560">
                  <c:v>41610</c:v>
                </c:pt>
                <c:pt idx="2561">
                  <c:v>41607</c:v>
                </c:pt>
                <c:pt idx="2562">
                  <c:v>41606</c:v>
                </c:pt>
                <c:pt idx="2563">
                  <c:v>41605</c:v>
                </c:pt>
                <c:pt idx="2564">
                  <c:v>41604</c:v>
                </c:pt>
                <c:pt idx="2565">
                  <c:v>41603</c:v>
                </c:pt>
                <c:pt idx="2566">
                  <c:v>41600</c:v>
                </c:pt>
                <c:pt idx="2567">
                  <c:v>41599</c:v>
                </c:pt>
                <c:pt idx="2568">
                  <c:v>41598</c:v>
                </c:pt>
                <c:pt idx="2569">
                  <c:v>41597</c:v>
                </c:pt>
                <c:pt idx="2570">
                  <c:v>41596</c:v>
                </c:pt>
                <c:pt idx="2571">
                  <c:v>41592</c:v>
                </c:pt>
                <c:pt idx="2572">
                  <c:v>41591</c:v>
                </c:pt>
                <c:pt idx="2573">
                  <c:v>41590</c:v>
                </c:pt>
                <c:pt idx="2574">
                  <c:v>41589</c:v>
                </c:pt>
                <c:pt idx="2575">
                  <c:v>41586</c:v>
                </c:pt>
                <c:pt idx="2576">
                  <c:v>41585</c:v>
                </c:pt>
                <c:pt idx="2577">
                  <c:v>41584</c:v>
                </c:pt>
                <c:pt idx="2578">
                  <c:v>41583</c:v>
                </c:pt>
                <c:pt idx="2579">
                  <c:v>41579</c:v>
                </c:pt>
                <c:pt idx="2580">
                  <c:v>41578</c:v>
                </c:pt>
                <c:pt idx="2581">
                  <c:v>41577</c:v>
                </c:pt>
                <c:pt idx="2582">
                  <c:v>41576</c:v>
                </c:pt>
                <c:pt idx="2583">
                  <c:v>41575</c:v>
                </c:pt>
                <c:pt idx="2584">
                  <c:v>41572</c:v>
                </c:pt>
                <c:pt idx="2585">
                  <c:v>41571</c:v>
                </c:pt>
                <c:pt idx="2586">
                  <c:v>41570</c:v>
                </c:pt>
                <c:pt idx="2587">
                  <c:v>41569</c:v>
                </c:pt>
                <c:pt idx="2588">
                  <c:v>41568</c:v>
                </c:pt>
                <c:pt idx="2589">
                  <c:v>41565</c:v>
                </c:pt>
                <c:pt idx="2590">
                  <c:v>41564</c:v>
                </c:pt>
                <c:pt idx="2591">
                  <c:v>41562</c:v>
                </c:pt>
                <c:pt idx="2592">
                  <c:v>41561</c:v>
                </c:pt>
                <c:pt idx="2593">
                  <c:v>41558</c:v>
                </c:pt>
                <c:pt idx="2594">
                  <c:v>41557</c:v>
                </c:pt>
                <c:pt idx="2595">
                  <c:v>41556</c:v>
                </c:pt>
                <c:pt idx="2596">
                  <c:v>41555</c:v>
                </c:pt>
                <c:pt idx="2597">
                  <c:v>41554</c:v>
                </c:pt>
                <c:pt idx="2598">
                  <c:v>41551</c:v>
                </c:pt>
                <c:pt idx="2599">
                  <c:v>41550</c:v>
                </c:pt>
                <c:pt idx="2600">
                  <c:v>41548</c:v>
                </c:pt>
                <c:pt idx="2601">
                  <c:v>41547</c:v>
                </c:pt>
                <c:pt idx="2602">
                  <c:v>41544</c:v>
                </c:pt>
                <c:pt idx="2603">
                  <c:v>41543</c:v>
                </c:pt>
                <c:pt idx="2604">
                  <c:v>41542</c:v>
                </c:pt>
                <c:pt idx="2605">
                  <c:v>41541</c:v>
                </c:pt>
                <c:pt idx="2606">
                  <c:v>41540</c:v>
                </c:pt>
                <c:pt idx="2607">
                  <c:v>41537</c:v>
                </c:pt>
                <c:pt idx="2608">
                  <c:v>41536</c:v>
                </c:pt>
                <c:pt idx="2609">
                  <c:v>41535</c:v>
                </c:pt>
                <c:pt idx="2610">
                  <c:v>41534</c:v>
                </c:pt>
                <c:pt idx="2611">
                  <c:v>41533</c:v>
                </c:pt>
                <c:pt idx="2612">
                  <c:v>41530</c:v>
                </c:pt>
                <c:pt idx="2613">
                  <c:v>41529</c:v>
                </c:pt>
                <c:pt idx="2614">
                  <c:v>41528</c:v>
                </c:pt>
                <c:pt idx="2615">
                  <c:v>41527</c:v>
                </c:pt>
                <c:pt idx="2616">
                  <c:v>41523</c:v>
                </c:pt>
                <c:pt idx="2617">
                  <c:v>41522</c:v>
                </c:pt>
                <c:pt idx="2618">
                  <c:v>41521</c:v>
                </c:pt>
                <c:pt idx="2619">
                  <c:v>41520</c:v>
                </c:pt>
                <c:pt idx="2620">
                  <c:v>41519</c:v>
                </c:pt>
                <c:pt idx="2621">
                  <c:v>41516</c:v>
                </c:pt>
                <c:pt idx="2622">
                  <c:v>41515</c:v>
                </c:pt>
                <c:pt idx="2623">
                  <c:v>41514</c:v>
                </c:pt>
                <c:pt idx="2624">
                  <c:v>41513</c:v>
                </c:pt>
                <c:pt idx="2625">
                  <c:v>41512</c:v>
                </c:pt>
                <c:pt idx="2626">
                  <c:v>41509</c:v>
                </c:pt>
                <c:pt idx="2627">
                  <c:v>41508</c:v>
                </c:pt>
                <c:pt idx="2628">
                  <c:v>41507</c:v>
                </c:pt>
                <c:pt idx="2629">
                  <c:v>41506</c:v>
                </c:pt>
                <c:pt idx="2630">
                  <c:v>41505</c:v>
                </c:pt>
                <c:pt idx="2631">
                  <c:v>41502</c:v>
                </c:pt>
                <c:pt idx="2632">
                  <c:v>41500</c:v>
                </c:pt>
                <c:pt idx="2633">
                  <c:v>41499</c:v>
                </c:pt>
                <c:pt idx="2634">
                  <c:v>41498</c:v>
                </c:pt>
                <c:pt idx="2635">
                  <c:v>41494</c:v>
                </c:pt>
                <c:pt idx="2636">
                  <c:v>41493</c:v>
                </c:pt>
                <c:pt idx="2637">
                  <c:v>41492</c:v>
                </c:pt>
                <c:pt idx="2638">
                  <c:v>41491</c:v>
                </c:pt>
                <c:pt idx="2639">
                  <c:v>41488</c:v>
                </c:pt>
                <c:pt idx="2640">
                  <c:v>41487</c:v>
                </c:pt>
                <c:pt idx="2641">
                  <c:v>41486</c:v>
                </c:pt>
                <c:pt idx="2642">
                  <c:v>41485</c:v>
                </c:pt>
                <c:pt idx="2643">
                  <c:v>41484</c:v>
                </c:pt>
                <c:pt idx="2644">
                  <c:v>41481</c:v>
                </c:pt>
                <c:pt idx="2645">
                  <c:v>41480</c:v>
                </c:pt>
                <c:pt idx="2646">
                  <c:v>41479</c:v>
                </c:pt>
                <c:pt idx="2647">
                  <c:v>41478</c:v>
                </c:pt>
                <c:pt idx="2648">
                  <c:v>41477</c:v>
                </c:pt>
                <c:pt idx="2649">
                  <c:v>41474</c:v>
                </c:pt>
                <c:pt idx="2650">
                  <c:v>41473</c:v>
                </c:pt>
                <c:pt idx="2651">
                  <c:v>41472</c:v>
                </c:pt>
                <c:pt idx="2652">
                  <c:v>41471</c:v>
                </c:pt>
                <c:pt idx="2653">
                  <c:v>41470</c:v>
                </c:pt>
                <c:pt idx="2654">
                  <c:v>41467</c:v>
                </c:pt>
                <c:pt idx="2655">
                  <c:v>41466</c:v>
                </c:pt>
                <c:pt idx="2656">
                  <c:v>41465</c:v>
                </c:pt>
                <c:pt idx="2657">
                  <c:v>41464</c:v>
                </c:pt>
                <c:pt idx="2658">
                  <c:v>41463</c:v>
                </c:pt>
                <c:pt idx="2659">
                  <c:v>41460</c:v>
                </c:pt>
                <c:pt idx="2660">
                  <c:v>41459</c:v>
                </c:pt>
                <c:pt idx="2661">
                  <c:v>41458</c:v>
                </c:pt>
                <c:pt idx="2662">
                  <c:v>41457</c:v>
                </c:pt>
                <c:pt idx="2663">
                  <c:v>41456</c:v>
                </c:pt>
                <c:pt idx="2664">
                  <c:v>41453</c:v>
                </c:pt>
                <c:pt idx="2665">
                  <c:v>41452</c:v>
                </c:pt>
                <c:pt idx="2666">
                  <c:v>41451</c:v>
                </c:pt>
                <c:pt idx="2667">
                  <c:v>41450</c:v>
                </c:pt>
                <c:pt idx="2668">
                  <c:v>41449</c:v>
                </c:pt>
                <c:pt idx="2669">
                  <c:v>41446</c:v>
                </c:pt>
                <c:pt idx="2670">
                  <c:v>41445</c:v>
                </c:pt>
                <c:pt idx="2671">
                  <c:v>41444</c:v>
                </c:pt>
                <c:pt idx="2672">
                  <c:v>41443</c:v>
                </c:pt>
                <c:pt idx="2673">
                  <c:v>41442</c:v>
                </c:pt>
                <c:pt idx="2674">
                  <c:v>41439</c:v>
                </c:pt>
                <c:pt idx="2675">
                  <c:v>41438</c:v>
                </c:pt>
                <c:pt idx="2676">
                  <c:v>41437</c:v>
                </c:pt>
                <c:pt idx="2677">
                  <c:v>41436</c:v>
                </c:pt>
                <c:pt idx="2678">
                  <c:v>41435</c:v>
                </c:pt>
                <c:pt idx="2679">
                  <c:v>41432</c:v>
                </c:pt>
                <c:pt idx="2680">
                  <c:v>41431</c:v>
                </c:pt>
                <c:pt idx="2681">
                  <c:v>41430</c:v>
                </c:pt>
                <c:pt idx="2682">
                  <c:v>41429</c:v>
                </c:pt>
                <c:pt idx="2683">
                  <c:v>41428</c:v>
                </c:pt>
                <c:pt idx="2684">
                  <c:v>41425</c:v>
                </c:pt>
                <c:pt idx="2685">
                  <c:v>41424</c:v>
                </c:pt>
                <c:pt idx="2686">
                  <c:v>41423</c:v>
                </c:pt>
                <c:pt idx="2687">
                  <c:v>41422</c:v>
                </c:pt>
                <c:pt idx="2688">
                  <c:v>41421</c:v>
                </c:pt>
                <c:pt idx="2689">
                  <c:v>41418</c:v>
                </c:pt>
                <c:pt idx="2690">
                  <c:v>41417</c:v>
                </c:pt>
                <c:pt idx="2691">
                  <c:v>41416</c:v>
                </c:pt>
                <c:pt idx="2692">
                  <c:v>41415</c:v>
                </c:pt>
                <c:pt idx="2693">
                  <c:v>41414</c:v>
                </c:pt>
                <c:pt idx="2694">
                  <c:v>41411</c:v>
                </c:pt>
                <c:pt idx="2695">
                  <c:v>41410</c:v>
                </c:pt>
                <c:pt idx="2696">
                  <c:v>41409</c:v>
                </c:pt>
                <c:pt idx="2697">
                  <c:v>41408</c:v>
                </c:pt>
                <c:pt idx="2698">
                  <c:v>41407</c:v>
                </c:pt>
                <c:pt idx="2699">
                  <c:v>41404</c:v>
                </c:pt>
                <c:pt idx="2700">
                  <c:v>41403</c:v>
                </c:pt>
                <c:pt idx="2701">
                  <c:v>41402</c:v>
                </c:pt>
                <c:pt idx="2702">
                  <c:v>41401</c:v>
                </c:pt>
                <c:pt idx="2703">
                  <c:v>41400</c:v>
                </c:pt>
                <c:pt idx="2704">
                  <c:v>41397</c:v>
                </c:pt>
                <c:pt idx="2705">
                  <c:v>41396</c:v>
                </c:pt>
                <c:pt idx="2706">
                  <c:v>41394</c:v>
                </c:pt>
                <c:pt idx="2707">
                  <c:v>41393</c:v>
                </c:pt>
                <c:pt idx="2708">
                  <c:v>41390</c:v>
                </c:pt>
                <c:pt idx="2709">
                  <c:v>41389</c:v>
                </c:pt>
                <c:pt idx="2710">
                  <c:v>41387</c:v>
                </c:pt>
                <c:pt idx="2711">
                  <c:v>41386</c:v>
                </c:pt>
                <c:pt idx="2712">
                  <c:v>41382</c:v>
                </c:pt>
                <c:pt idx="2713">
                  <c:v>41381</c:v>
                </c:pt>
                <c:pt idx="2714">
                  <c:v>41380</c:v>
                </c:pt>
                <c:pt idx="2715">
                  <c:v>41379</c:v>
                </c:pt>
                <c:pt idx="2716">
                  <c:v>41376</c:v>
                </c:pt>
                <c:pt idx="2717">
                  <c:v>41375</c:v>
                </c:pt>
                <c:pt idx="2718">
                  <c:v>41374</c:v>
                </c:pt>
                <c:pt idx="2719">
                  <c:v>41373</c:v>
                </c:pt>
                <c:pt idx="2720">
                  <c:v>41372</c:v>
                </c:pt>
                <c:pt idx="2721">
                  <c:v>41369</c:v>
                </c:pt>
                <c:pt idx="2722">
                  <c:v>41368</c:v>
                </c:pt>
                <c:pt idx="2723">
                  <c:v>41367</c:v>
                </c:pt>
                <c:pt idx="2724">
                  <c:v>41366</c:v>
                </c:pt>
                <c:pt idx="2725">
                  <c:v>41365</c:v>
                </c:pt>
                <c:pt idx="2726">
                  <c:v>41361</c:v>
                </c:pt>
                <c:pt idx="2727">
                  <c:v>41359</c:v>
                </c:pt>
                <c:pt idx="2728">
                  <c:v>41358</c:v>
                </c:pt>
                <c:pt idx="2729">
                  <c:v>41355</c:v>
                </c:pt>
                <c:pt idx="2730">
                  <c:v>41354</c:v>
                </c:pt>
                <c:pt idx="2731">
                  <c:v>41353</c:v>
                </c:pt>
                <c:pt idx="2732">
                  <c:v>41352</c:v>
                </c:pt>
                <c:pt idx="2733">
                  <c:v>41351</c:v>
                </c:pt>
                <c:pt idx="2734">
                  <c:v>41348</c:v>
                </c:pt>
                <c:pt idx="2735">
                  <c:v>41347</c:v>
                </c:pt>
                <c:pt idx="2736">
                  <c:v>41346</c:v>
                </c:pt>
                <c:pt idx="2737">
                  <c:v>41345</c:v>
                </c:pt>
                <c:pt idx="2738">
                  <c:v>41344</c:v>
                </c:pt>
                <c:pt idx="2739">
                  <c:v>41341</c:v>
                </c:pt>
                <c:pt idx="2740">
                  <c:v>41340</c:v>
                </c:pt>
                <c:pt idx="2741">
                  <c:v>41339</c:v>
                </c:pt>
                <c:pt idx="2742">
                  <c:v>41338</c:v>
                </c:pt>
                <c:pt idx="2743">
                  <c:v>41337</c:v>
                </c:pt>
                <c:pt idx="2744">
                  <c:v>41334</c:v>
                </c:pt>
                <c:pt idx="2745">
                  <c:v>41333</c:v>
                </c:pt>
                <c:pt idx="2746">
                  <c:v>41332</c:v>
                </c:pt>
                <c:pt idx="2747">
                  <c:v>41331</c:v>
                </c:pt>
                <c:pt idx="2748">
                  <c:v>41330</c:v>
                </c:pt>
                <c:pt idx="2749">
                  <c:v>41327</c:v>
                </c:pt>
                <c:pt idx="2750">
                  <c:v>41326</c:v>
                </c:pt>
                <c:pt idx="2751">
                  <c:v>41325</c:v>
                </c:pt>
                <c:pt idx="2752">
                  <c:v>41324</c:v>
                </c:pt>
                <c:pt idx="2753">
                  <c:v>41323</c:v>
                </c:pt>
                <c:pt idx="2754">
                  <c:v>41320</c:v>
                </c:pt>
                <c:pt idx="2755">
                  <c:v>41319</c:v>
                </c:pt>
                <c:pt idx="2756">
                  <c:v>41318</c:v>
                </c:pt>
                <c:pt idx="2757">
                  <c:v>41317</c:v>
                </c:pt>
                <c:pt idx="2758">
                  <c:v>41316</c:v>
                </c:pt>
                <c:pt idx="2759">
                  <c:v>41313</c:v>
                </c:pt>
                <c:pt idx="2760">
                  <c:v>41312</c:v>
                </c:pt>
                <c:pt idx="2761">
                  <c:v>41311</c:v>
                </c:pt>
                <c:pt idx="2762">
                  <c:v>41310</c:v>
                </c:pt>
                <c:pt idx="2763">
                  <c:v>41309</c:v>
                </c:pt>
                <c:pt idx="2764">
                  <c:v>41306</c:v>
                </c:pt>
                <c:pt idx="2765">
                  <c:v>41305</c:v>
                </c:pt>
                <c:pt idx="2766">
                  <c:v>41304</c:v>
                </c:pt>
                <c:pt idx="2767">
                  <c:v>41303</c:v>
                </c:pt>
                <c:pt idx="2768">
                  <c:v>41302</c:v>
                </c:pt>
                <c:pt idx="2769">
                  <c:v>41299</c:v>
                </c:pt>
                <c:pt idx="2770">
                  <c:v>41298</c:v>
                </c:pt>
                <c:pt idx="2771">
                  <c:v>41297</c:v>
                </c:pt>
                <c:pt idx="2772">
                  <c:v>41296</c:v>
                </c:pt>
                <c:pt idx="2773">
                  <c:v>41295</c:v>
                </c:pt>
                <c:pt idx="2774">
                  <c:v>41292</c:v>
                </c:pt>
                <c:pt idx="2775">
                  <c:v>41291</c:v>
                </c:pt>
                <c:pt idx="2776">
                  <c:v>41290</c:v>
                </c:pt>
                <c:pt idx="2777">
                  <c:v>41289</c:v>
                </c:pt>
                <c:pt idx="2778">
                  <c:v>41288</c:v>
                </c:pt>
                <c:pt idx="2779">
                  <c:v>41285</c:v>
                </c:pt>
                <c:pt idx="2780">
                  <c:v>41284</c:v>
                </c:pt>
                <c:pt idx="2781">
                  <c:v>41283</c:v>
                </c:pt>
                <c:pt idx="2782">
                  <c:v>41282</c:v>
                </c:pt>
                <c:pt idx="2783">
                  <c:v>41281</c:v>
                </c:pt>
                <c:pt idx="2784">
                  <c:v>41278</c:v>
                </c:pt>
                <c:pt idx="2785">
                  <c:v>41277</c:v>
                </c:pt>
                <c:pt idx="2786">
                  <c:v>41276</c:v>
                </c:pt>
                <c:pt idx="2787">
                  <c:v>41275</c:v>
                </c:pt>
                <c:pt idx="2788">
                  <c:v>41274</c:v>
                </c:pt>
                <c:pt idx="2789">
                  <c:v>41271</c:v>
                </c:pt>
                <c:pt idx="2790">
                  <c:v>41270</c:v>
                </c:pt>
                <c:pt idx="2791">
                  <c:v>41269</c:v>
                </c:pt>
                <c:pt idx="2792">
                  <c:v>41267</c:v>
                </c:pt>
                <c:pt idx="2793">
                  <c:v>41264</c:v>
                </c:pt>
                <c:pt idx="2794">
                  <c:v>41263</c:v>
                </c:pt>
                <c:pt idx="2795">
                  <c:v>41262</c:v>
                </c:pt>
                <c:pt idx="2796">
                  <c:v>41261</c:v>
                </c:pt>
                <c:pt idx="2797">
                  <c:v>41260</c:v>
                </c:pt>
                <c:pt idx="2798">
                  <c:v>41257</c:v>
                </c:pt>
                <c:pt idx="2799">
                  <c:v>41256</c:v>
                </c:pt>
                <c:pt idx="2800">
                  <c:v>41255</c:v>
                </c:pt>
                <c:pt idx="2801">
                  <c:v>41254</c:v>
                </c:pt>
                <c:pt idx="2802">
                  <c:v>41253</c:v>
                </c:pt>
                <c:pt idx="2803">
                  <c:v>41250</c:v>
                </c:pt>
                <c:pt idx="2804">
                  <c:v>41249</c:v>
                </c:pt>
                <c:pt idx="2805">
                  <c:v>41248</c:v>
                </c:pt>
                <c:pt idx="2806">
                  <c:v>41247</c:v>
                </c:pt>
                <c:pt idx="2807">
                  <c:v>41246</c:v>
                </c:pt>
                <c:pt idx="2808">
                  <c:v>41243</c:v>
                </c:pt>
                <c:pt idx="2809">
                  <c:v>41242</c:v>
                </c:pt>
                <c:pt idx="2810">
                  <c:v>41240</c:v>
                </c:pt>
                <c:pt idx="2811">
                  <c:v>41239</c:v>
                </c:pt>
                <c:pt idx="2812">
                  <c:v>41236</c:v>
                </c:pt>
                <c:pt idx="2813">
                  <c:v>41235</c:v>
                </c:pt>
                <c:pt idx="2814">
                  <c:v>41234</c:v>
                </c:pt>
                <c:pt idx="2815">
                  <c:v>41233</c:v>
                </c:pt>
                <c:pt idx="2816">
                  <c:v>41232</c:v>
                </c:pt>
                <c:pt idx="2817">
                  <c:v>41229</c:v>
                </c:pt>
                <c:pt idx="2818">
                  <c:v>41228</c:v>
                </c:pt>
                <c:pt idx="2819">
                  <c:v>41225</c:v>
                </c:pt>
                <c:pt idx="2820">
                  <c:v>41222</c:v>
                </c:pt>
                <c:pt idx="2821">
                  <c:v>41221</c:v>
                </c:pt>
                <c:pt idx="2822">
                  <c:v>41220</c:v>
                </c:pt>
                <c:pt idx="2823">
                  <c:v>41219</c:v>
                </c:pt>
                <c:pt idx="2824">
                  <c:v>41218</c:v>
                </c:pt>
                <c:pt idx="2825">
                  <c:v>41215</c:v>
                </c:pt>
                <c:pt idx="2826">
                  <c:v>41214</c:v>
                </c:pt>
                <c:pt idx="2827">
                  <c:v>41213</c:v>
                </c:pt>
                <c:pt idx="2828">
                  <c:v>41212</c:v>
                </c:pt>
                <c:pt idx="2829">
                  <c:v>41211</c:v>
                </c:pt>
                <c:pt idx="2830">
                  <c:v>41207</c:v>
                </c:pt>
                <c:pt idx="2831">
                  <c:v>41205</c:v>
                </c:pt>
                <c:pt idx="2832">
                  <c:v>41204</c:v>
                </c:pt>
                <c:pt idx="2833">
                  <c:v>41201</c:v>
                </c:pt>
                <c:pt idx="2834">
                  <c:v>41200</c:v>
                </c:pt>
                <c:pt idx="2835">
                  <c:v>41199</c:v>
                </c:pt>
                <c:pt idx="2836">
                  <c:v>41198</c:v>
                </c:pt>
                <c:pt idx="2837">
                  <c:v>41197</c:v>
                </c:pt>
                <c:pt idx="2838">
                  <c:v>41194</c:v>
                </c:pt>
                <c:pt idx="2839">
                  <c:v>41193</c:v>
                </c:pt>
                <c:pt idx="2840">
                  <c:v>41192</c:v>
                </c:pt>
                <c:pt idx="2841">
                  <c:v>41191</c:v>
                </c:pt>
                <c:pt idx="2842">
                  <c:v>41190</c:v>
                </c:pt>
                <c:pt idx="2843">
                  <c:v>41187</c:v>
                </c:pt>
                <c:pt idx="2844">
                  <c:v>41186</c:v>
                </c:pt>
                <c:pt idx="2845">
                  <c:v>41185</c:v>
                </c:pt>
                <c:pt idx="2846">
                  <c:v>41183</c:v>
                </c:pt>
                <c:pt idx="2847">
                  <c:v>41180</c:v>
                </c:pt>
                <c:pt idx="2848">
                  <c:v>41179</c:v>
                </c:pt>
                <c:pt idx="2849">
                  <c:v>41178</c:v>
                </c:pt>
                <c:pt idx="2850">
                  <c:v>41177</c:v>
                </c:pt>
                <c:pt idx="2851">
                  <c:v>41176</c:v>
                </c:pt>
                <c:pt idx="2852">
                  <c:v>41173</c:v>
                </c:pt>
                <c:pt idx="2853">
                  <c:v>41172</c:v>
                </c:pt>
                <c:pt idx="2854">
                  <c:v>41170</c:v>
                </c:pt>
                <c:pt idx="2855">
                  <c:v>41169</c:v>
                </c:pt>
                <c:pt idx="2856">
                  <c:v>41166</c:v>
                </c:pt>
                <c:pt idx="2857">
                  <c:v>41165</c:v>
                </c:pt>
                <c:pt idx="2858">
                  <c:v>41164</c:v>
                </c:pt>
                <c:pt idx="2859">
                  <c:v>41163</c:v>
                </c:pt>
                <c:pt idx="2860">
                  <c:v>41162</c:v>
                </c:pt>
                <c:pt idx="2861">
                  <c:v>41159</c:v>
                </c:pt>
                <c:pt idx="2862">
                  <c:v>41158</c:v>
                </c:pt>
                <c:pt idx="2863">
                  <c:v>41157</c:v>
                </c:pt>
                <c:pt idx="2864">
                  <c:v>41156</c:v>
                </c:pt>
                <c:pt idx="2865">
                  <c:v>41155</c:v>
                </c:pt>
                <c:pt idx="2866">
                  <c:v>41152</c:v>
                </c:pt>
                <c:pt idx="2867">
                  <c:v>41151</c:v>
                </c:pt>
                <c:pt idx="2868">
                  <c:v>41150</c:v>
                </c:pt>
                <c:pt idx="2869">
                  <c:v>41149</c:v>
                </c:pt>
                <c:pt idx="2870">
                  <c:v>41148</c:v>
                </c:pt>
                <c:pt idx="2871">
                  <c:v>41145</c:v>
                </c:pt>
                <c:pt idx="2872">
                  <c:v>41144</c:v>
                </c:pt>
                <c:pt idx="2873">
                  <c:v>41143</c:v>
                </c:pt>
                <c:pt idx="2874">
                  <c:v>41142</c:v>
                </c:pt>
                <c:pt idx="2875">
                  <c:v>41138</c:v>
                </c:pt>
                <c:pt idx="2876">
                  <c:v>41137</c:v>
                </c:pt>
                <c:pt idx="2877">
                  <c:v>41135</c:v>
                </c:pt>
                <c:pt idx="2878">
                  <c:v>41134</c:v>
                </c:pt>
                <c:pt idx="2879">
                  <c:v>41131</c:v>
                </c:pt>
                <c:pt idx="2880">
                  <c:v>41130</c:v>
                </c:pt>
                <c:pt idx="2881">
                  <c:v>41129</c:v>
                </c:pt>
                <c:pt idx="2882">
                  <c:v>41128</c:v>
                </c:pt>
                <c:pt idx="2883">
                  <c:v>41127</c:v>
                </c:pt>
                <c:pt idx="2884">
                  <c:v>41124</c:v>
                </c:pt>
                <c:pt idx="2885">
                  <c:v>41123</c:v>
                </c:pt>
                <c:pt idx="2886">
                  <c:v>41122</c:v>
                </c:pt>
                <c:pt idx="2887">
                  <c:v>41121</c:v>
                </c:pt>
                <c:pt idx="2888">
                  <c:v>41120</c:v>
                </c:pt>
                <c:pt idx="2889">
                  <c:v>41117</c:v>
                </c:pt>
                <c:pt idx="2890">
                  <c:v>41116</c:v>
                </c:pt>
                <c:pt idx="2891">
                  <c:v>41115</c:v>
                </c:pt>
                <c:pt idx="2892">
                  <c:v>41114</c:v>
                </c:pt>
                <c:pt idx="2893">
                  <c:v>41113</c:v>
                </c:pt>
                <c:pt idx="2894">
                  <c:v>41110</c:v>
                </c:pt>
                <c:pt idx="2895">
                  <c:v>41109</c:v>
                </c:pt>
                <c:pt idx="2896">
                  <c:v>41108</c:v>
                </c:pt>
                <c:pt idx="2897">
                  <c:v>41107</c:v>
                </c:pt>
                <c:pt idx="2898">
                  <c:v>41106</c:v>
                </c:pt>
                <c:pt idx="2899">
                  <c:v>41103</c:v>
                </c:pt>
                <c:pt idx="2900">
                  <c:v>41102</c:v>
                </c:pt>
                <c:pt idx="2901">
                  <c:v>41101</c:v>
                </c:pt>
                <c:pt idx="2902">
                  <c:v>41100</c:v>
                </c:pt>
                <c:pt idx="2903">
                  <c:v>41099</c:v>
                </c:pt>
                <c:pt idx="2904">
                  <c:v>41096</c:v>
                </c:pt>
                <c:pt idx="2905">
                  <c:v>41095</c:v>
                </c:pt>
                <c:pt idx="2906">
                  <c:v>41094</c:v>
                </c:pt>
                <c:pt idx="2907">
                  <c:v>41093</c:v>
                </c:pt>
                <c:pt idx="2908">
                  <c:v>41092</c:v>
                </c:pt>
                <c:pt idx="2909">
                  <c:v>41089</c:v>
                </c:pt>
                <c:pt idx="2910">
                  <c:v>41088</c:v>
                </c:pt>
                <c:pt idx="2911">
                  <c:v>41087</c:v>
                </c:pt>
                <c:pt idx="2912">
                  <c:v>41086</c:v>
                </c:pt>
                <c:pt idx="2913">
                  <c:v>41085</c:v>
                </c:pt>
                <c:pt idx="2914">
                  <c:v>41082</c:v>
                </c:pt>
                <c:pt idx="2915">
                  <c:v>41081</c:v>
                </c:pt>
                <c:pt idx="2916">
                  <c:v>41080</c:v>
                </c:pt>
                <c:pt idx="2917">
                  <c:v>41079</c:v>
                </c:pt>
                <c:pt idx="2918">
                  <c:v>41078</c:v>
                </c:pt>
                <c:pt idx="2919">
                  <c:v>41075</c:v>
                </c:pt>
                <c:pt idx="2920">
                  <c:v>41074</c:v>
                </c:pt>
                <c:pt idx="2921">
                  <c:v>41073</c:v>
                </c:pt>
                <c:pt idx="2922">
                  <c:v>41072</c:v>
                </c:pt>
                <c:pt idx="2923">
                  <c:v>41071</c:v>
                </c:pt>
                <c:pt idx="2924">
                  <c:v>41068</c:v>
                </c:pt>
                <c:pt idx="2925">
                  <c:v>41067</c:v>
                </c:pt>
                <c:pt idx="2926">
                  <c:v>41066</c:v>
                </c:pt>
                <c:pt idx="2927">
                  <c:v>41065</c:v>
                </c:pt>
                <c:pt idx="2928">
                  <c:v>41064</c:v>
                </c:pt>
                <c:pt idx="2929">
                  <c:v>41061</c:v>
                </c:pt>
                <c:pt idx="2930">
                  <c:v>41060</c:v>
                </c:pt>
                <c:pt idx="2931">
                  <c:v>41059</c:v>
                </c:pt>
                <c:pt idx="2932">
                  <c:v>41058</c:v>
                </c:pt>
                <c:pt idx="2933">
                  <c:v>41057</c:v>
                </c:pt>
                <c:pt idx="2934">
                  <c:v>41054</c:v>
                </c:pt>
                <c:pt idx="2935">
                  <c:v>41053</c:v>
                </c:pt>
                <c:pt idx="2936">
                  <c:v>41052</c:v>
                </c:pt>
                <c:pt idx="2937">
                  <c:v>41051</c:v>
                </c:pt>
                <c:pt idx="2938">
                  <c:v>41050</c:v>
                </c:pt>
                <c:pt idx="2939">
                  <c:v>41047</c:v>
                </c:pt>
                <c:pt idx="2940">
                  <c:v>41046</c:v>
                </c:pt>
                <c:pt idx="2941">
                  <c:v>41045</c:v>
                </c:pt>
                <c:pt idx="2942">
                  <c:v>41044</c:v>
                </c:pt>
                <c:pt idx="2943">
                  <c:v>41043</c:v>
                </c:pt>
                <c:pt idx="2944">
                  <c:v>41040</c:v>
                </c:pt>
                <c:pt idx="2945">
                  <c:v>41039</c:v>
                </c:pt>
                <c:pt idx="2946">
                  <c:v>41038</c:v>
                </c:pt>
                <c:pt idx="2947">
                  <c:v>41037</c:v>
                </c:pt>
                <c:pt idx="2948">
                  <c:v>41036</c:v>
                </c:pt>
                <c:pt idx="2949">
                  <c:v>41033</c:v>
                </c:pt>
                <c:pt idx="2950">
                  <c:v>41032</c:v>
                </c:pt>
                <c:pt idx="2951">
                  <c:v>41031</c:v>
                </c:pt>
                <c:pt idx="2952">
                  <c:v>41029</c:v>
                </c:pt>
                <c:pt idx="2953">
                  <c:v>41026</c:v>
                </c:pt>
                <c:pt idx="2954">
                  <c:v>41025</c:v>
                </c:pt>
                <c:pt idx="2955">
                  <c:v>41024</c:v>
                </c:pt>
                <c:pt idx="2956">
                  <c:v>41023</c:v>
                </c:pt>
                <c:pt idx="2957">
                  <c:v>41022</c:v>
                </c:pt>
                <c:pt idx="2958">
                  <c:v>41019</c:v>
                </c:pt>
                <c:pt idx="2959">
                  <c:v>41018</c:v>
                </c:pt>
                <c:pt idx="2960">
                  <c:v>41017</c:v>
                </c:pt>
                <c:pt idx="2961">
                  <c:v>41016</c:v>
                </c:pt>
                <c:pt idx="2962">
                  <c:v>41015</c:v>
                </c:pt>
                <c:pt idx="2963">
                  <c:v>41012</c:v>
                </c:pt>
                <c:pt idx="2964">
                  <c:v>41011</c:v>
                </c:pt>
                <c:pt idx="2965">
                  <c:v>41010</c:v>
                </c:pt>
                <c:pt idx="2966">
                  <c:v>41009</c:v>
                </c:pt>
                <c:pt idx="2967">
                  <c:v>41008</c:v>
                </c:pt>
                <c:pt idx="2968">
                  <c:v>41003</c:v>
                </c:pt>
                <c:pt idx="2969">
                  <c:v>41002</c:v>
                </c:pt>
                <c:pt idx="2970">
                  <c:v>41001</c:v>
                </c:pt>
                <c:pt idx="2971">
                  <c:v>40998</c:v>
                </c:pt>
                <c:pt idx="2972">
                  <c:v>40997</c:v>
                </c:pt>
                <c:pt idx="2973">
                  <c:v>40996</c:v>
                </c:pt>
                <c:pt idx="2974">
                  <c:v>40995</c:v>
                </c:pt>
                <c:pt idx="2975">
                  <c:v>40994</c:v>
                </c:pt>
                <c:pt idx="2976">
                  <c:v>40991</c:v>
                </c:pt>
                <c:pt idx="2977">
                  <c:v>40990</c:v>
                </c:pt>
                <c:pt idx="2978">
                  <c:v>40989</c:v>
                </c:pt>
                <c:pt idx="2979">
                  <c:v>40988</c:v>
                </c:pt>
                <c:pt idx="2980">
                  <c:v>40987</c:v>
                </c:pt>
                <c:pt idx="2981">
                  <c:v>40984</c:v>
                </c:pt>
                <c:pt idx="2982">
                  <c:v>40983</c:v>
                </c:pt>
                <c:pt idx="2983">
                  <c:v>40982</c:v>
                </c:pt>
                <c:pt idx="2984">
                  <c:v>40981</c:v>
                </c:pt>
                <c:pt idx="2985">
                  <c:v>40980</c:v>
                </c:pt>
                <c:pt idx="2986">
                  <c:v>40977</c:v>
                </c:pt>
                <c:pt idx="2987">
                  <c:v>40975</c:v>
                </c:pt>
                <c:pt idx="2988">
                  <c:v>40974</c:v>
                </c:pt>
                <c:pt idx="2989">
                  <c:v>40973</c:v>
                </c:pt>
                <c:pt idx="2990">
                  <c:v>40970</c:v>
                </c:pt>
                <c:pt idx="2991">
                  <c:v>40969</c:v>
                </c:pt>
                <c:pt idx="2992">
                  <c:v>40968</c:v>
                </c:pt>
                <c:pt idx="2993">
                  <c:v>40967</c:v>
                </c:pt>
                <c:pt idx="2994">
                  <c:v>40966</c:v>
                </c:pt>
                <c:pt idx="2995">
                  <c:v>40963</c:v>
                </c:pt>
                <c:pt idx="2996">
                  <c:v>40962</c:v>
                </c:pt>
                <c:pt idx="2997">
                  <c:v>40961</c:v>
                </c:pt>
                <c:pt idx="2998">
                  <c:v>40960</c:v>
                </c:pt>
                <c:pt idx="2999">
                  <c:v>40956</c:v>
                </c:pt>
                <c:pt idx="3000">
                  <c:v>40955</c:v>
                </c:pt>
                <c:pt idx="3001">
                  <c:v>40954</c:v>
                </c:pt>
                <c:pt idx="3002">
                  <c:v>40953</c:v>
                </c:pt>
                <c:pt idx="3003">
                  <c:v>40952</c:v>
                </c:pt>
                <c:pt idx="3004">
                  <c:v>40949</c:v>
                </c:pt>
                <c:pt idx="3005">
                  <c:v>40948</c:v>
                </c:pt>
                <c:pt idx="3006">
                  <c:v>40947</c:v>
                </c:pt>
                <c:pt idx="3007">
                  <c:v>40946</c:v>
                </c:pt>
                <c:pt idx="3008">
                  <c:v>40945</c:v>
                </c:pt>
                <c:pt idx="3009">
                  <c:v>40942</c:v>
                </c:pt>
                <c:pt idx="3010">
                  <c:v>40941</c:v>
                </c:pt>
                <c:pt idx="3011">
                  <c:v>40940</c:v>
                </c:pt>
                <c:pt idx="3012">
                  <c:v>40939</c:v>
                </c:pt>
                <c:pt idx="3013">
                  <c:v>40938</c:v>
                </c:pt>
                <c:pt idx="3014">
                  <c:v>40935</c:v>
                </c:pt>
                <c:pt idx="3015">
                  <c:v>40933</c:v>
                </c:pt>
                <c:pt idx="3016">
                  <c:v>40932</c:v>
                </c:pt>
                <c:pt idx="3017">
                  <c:v>40931</c:v>
                </c:pt>
                <c:pt idx="3018">
                  <c:v>40928</c:v>
                </c:pt>
                <c:pt idx="3019">
                  <c:v>40927</c:v>
                </c:pt>
                <c:pt idx="3020">
                  <c:v>40926</c:v>
                </c:pt>
                <c:pt idx="3021">
                  <c:v>40925</c:v>
                </c:pt>
                <c:pt idx="3022">
                  <c:v>40924</c:v>
                </c:pt>
                <c:pt idx="3023">
                  <c:v>40921</c:v>
                </c:pt>
                <c:pt idx="3024">
                  <c:v>40920</c:v>
                </c:pt>
                <c:pt idx="3025">
                  <c:v>40919</c:v>
                </c:pt>
                <c:pt idx="3026">
                  <c:v>40918</c:v>
                </c:pt>
                <c:pt idx="3027">
                  <c:v>40917</c:v>
                </c:pt>
                <c:pt idx="3028">
                  <c:v>40914</c:v>
                </c:pt>
                <c:pt idx="3029">
                  <c:v>40913</c:v>
                </c:pt>
                <c:pt idx="3030">
                  <c:v>40912</c:v>
                </c:pt>
                <c:pt idx="3031">
                  <c:v>40911</c:v>
                </c:pt>
                <c:pt idx="3032">
                  <c:v>40910</c:v>
                </c:pt>
                <c:pt idx="3033">
                  <c:v>40907</c:v>
                </c:pt>
                <c:pt idx="3034">
                  <c:v>40906</c:v>
                </c:pt>
                <c:pt idx="3035">
                  <c:v>40905</c:v>
                </c:pt>
                <c:pt idx="3036">
                  <c:v>40904</c:v>
                </c:pt>
                <c:pt idx="3037">
                  <c:v>40903</c:v>
                </c:pt>
                <c:pt idx="3038">
                  <c:v>40900</c:v>
                </c:pt>
                <c:pt idx="3039">
                  <c:v>40899</c:v>
                </c:pt>
                <c:pt idx="3040">
                  <c:v>40898</c:v>
                </c:pt>
                <c:pt idx="3041">
                  <c:v>40897</c:v>
                </c:pt>
                <c:pt idx="3042">
                  <c:v>40896</c:v>
                </c:pt>
                <c:pt idx="3043">
                  <c:v>40893</c:v>
                </c:pt>
                <c:pt idx="3044">
                  <c:v>40892</c:v>
                </c:pt>
                <c:pt idx="3045">
                  <c:v>40891</c:v>
                </c:pt>
                <c:pt idx="3046">
                  <c:v>40890</c:v>
                </c:pt>
                <c:pt idx="3047">
                  <c:v>40889</c:v>
                </c:pt>
                <c:pt idx="3048">
                  <c:v>40886</c:v>
                </c:pt>
                <c:pt idx="3049">
                  <c:v>40885</c:v>
                </c:pt>
                <c:pt idx="3050">
                  <c:v>40884</c:v>
                </c:pt>
                <c:pt idx="3051">
                  <c:v>40882</c:v>
                </c:pt>
                <c:pt idx="3052">
                  <c:v>40879</c:v>
                </c:pt>
                <c:pt idx="3053">
                  <c:v>40878</c:v>
                </c:pt>
                <c:pt idx="3054">
                  <c:v>40877</c:v>
                </c:pt>
                <c:pt idx="3055">
                  <c:v>40876</c:v>
                </c:pt>
                <c:pt idx="3056">
                  <c:v>40875</c:v>
                </c:pt>
                <c:pt idx="3057">
                  <c:v>40872</c:v>
                </c:pt>
                <c:pt idx="3058">
                  <c:v>40871</c:v>
                </c:pt>
                <c:pt idx="3059">
                  <c:v>40870</c:v>
                </c:pt>
                <c:pt idx="3060">
                  <c:v>40869</c:v>
                </c:pt>
                <c:pt idx="3061">
                  <c:v>40868</c:v>
                </c:pt>
                <c:pt idx="3062">
                  <c:v>40865</c:v>
                </c:pt>
                <c:pt idx="3063">
                  <c:v>40864</c:v>
                </c:pt>
                <c:pt idx="3064">
                  <c:v>40863</c:v>
                </c:pt>
                <c:pt idx="3065">
                  <c:v>40862</c:v>
                </c:pt>
                <c:pt idx="3066">
                  <c:v>40861</c:v>
                </c:pt>
                <c:pt idx="3067">
                  <c:v>40858</c:v>
                </c:pt>
                <c:pt idx="3068">
                  <c:v>40856</c:v>
                </c:pt>
                <c:pt idx="3069">
                  <c:v>40855</c:v>
                </c:pt>
                <c:pt idx="3070">
                  <c:v>40851</c:v>
                </c:pt>
                <c:pt idx="3071">
                  <c:v>40850</c:v>
                </c:pt>
                <c:pt idx="3072">
                  <c:v>40849</c:v>
                </c:pt>
                <c:pt idx="3073">
                  <c:v>40848</c:v>
                </c:pt>
                <c:pt idx="3074">
                  <c:v>40847</c:v>
                </c:pt>
                <c:pt idx="3075">
                  <c:v>40844</c:v>
                </c:pt>
                <c:pt idx="3076">
                  <c:v>40841</c:v>
                </c:pt>
                <c:pt idx="3077">
                  <c:v>40840</c:v>
                </c:pt>
                <c:pt idx="3078">
                  <c:v>40837</c:v>
                </c:pt>
                <c:pt idx="3079">
                  <c:v>40836</c:v>
                </c:pt>
                <c:pt idx="3080">
                  <c:v>40835</c:v>
                </c:pt>
                <c:pt idx="3081">
                  <c:v>40834</c:v>
                </c:pt>
                <c:pt idx="3082">
                  <c:v>40833</c:v>
                </c:pt>
                <c:pt idx="3083">
                  <c:v>40830</c:v>
                </c:pt>
                <c:pt idx="3084">
                  <c:v>40829</c:v>
                </c:pt>
                <c:pt idx="3085">
                  <c:v>40828</c:v>
                </c:pt>
                <c:pt idx="3086">
                  <c:v>40827</c:v>
                </c:pt>
                <c:pt idx="3087">
                  <c:v>40826</c:v>
                </c:pt>
                <c:pt idx="3088">
                  <c:v>40823</c:v>
                </c:pt>
                <c:pt idx="3089">
                  <c:v>40821</c:v>
                </c:pt>
                <c:pt idx="3090">
                  <c:v>40820</c:v>
                </c:pt>
                <c:pt idx="3091">
                  <c:v>40819</c:v>
                </c:pt>
                <c:pt idx="3092">
                  <c:v>40816</c:v>
                </c:pt>
                <c:pt idx="3093">
                  <c:v>40815</c:v>
                </c:pt>
                <c:pt idx="3094">
                  <c:v>40814</c:v>
                </c:pt>
                <c:pt idx="3095">
                  <c:v>40813</c:v>
                </c:pt>
                <c:pt idx="3096">
                  <c:v>40812</c:v>
                </c:pt>
                <c:pt idx="3097">
                  <c:v>40809</c:v>
                </c:pt>
                <c:pt idx="3098">
                  <c:v>40808</c:v>
                </c:pt>
                <c:pt idx="3099">
                  <c:v>40807</c:v>
                </c:pt>
                <c:pt idx="3100">
                  <c:v>40806</c:v>
                </c:pt>
                <c:pt idx="3101">
                  <c:v>40805</c:v>
                </c:pt>
                <c:pt idx="3102">
                  <c:v>40802</c:v>
                </c:pt>
                <c:pt idx="3103">
                  <c:v>40801</c:v>
                </c:pt>
                <c:pt idx="3104">
                  <c:v>40800</c:v>
                </c:pt>
                <c:pt idx="3105">
                  <c:v>40799</c:v>
                </c:pt>
                <c:pt idx="3106">
                  <c:v>40798</c:v>
                </c:pt>
                <c:pt idx="3107">
                  <c:v>40795</c:v>
                </c:pt>
                <c:pt idx="3108">
                  <c:v>40794</c:v>
                </c:pt>
                <c:pt idx="3109">
                  <c:v>40793</c:v>
                </c:pt>
                <c:pt idx="3110">
                  <c:v>40792</c:v>
                </c:pt>
                <c:pt idx="3111">
                  <c:v>40791</c:v>
                </c:pt>
                <c:pt idx="3112">
                  <c:v>40788</c:v>
                </c:pt>
                <c:pt idx="3113">
                  <c:v>40785</c:v>
                </c:pt>
                <c:pt idx="3114">
                  <c:v>40784</c:v>
                </c:pt>
                <c:pt idx="3115">
                  <c:v>40781</c:v>
                </c:pt>
                <c:pt idx="3116">
                  <c:v>40780</c:v>
                </c:pt>
                <c:pt idx="3117">
                  <c:v>40779</c:v>
                </c:pt>
                <c:pt idx="3118">
                  <c:v>40778</c:v>
                </c:pt>
                <c:pt idx="3119">
                  <c:v>40777</c:v>
                </c:pt>
                <c:pt idx="3120">
                  <c:v>40774</c:v>
                </c:pt>
                <c:pt idx="3121">
                  <c:v>40773</c:v>
                </c:pt>
                <c:pt idx="3122">
                  <c:v>40772</c:v>
                </c:pt>
                <c:pt idx="3123">
                  <c:v>40771</c:v>
                </c:pt>
                <c:pt idx="3124">
                  <c:v>40767</c:v>
                </c:pt>
                <c:pt idx="3125">
                  <c:v>40766</c:v>
                </c:pt>
                <c:pt idx="3126">
                  <c:v>40765</c:v>
                </c:pt>
                <c:pt idx="3127">
                  <c:v>40764</c:v>
                </c:pt>
                <c:pt idx="3128">
                  <c:v>40763</c:v>
                </c:pt>
                <c:pt idx="3129">
                  <c:v>40760</c:v>
                </c:pt>
                <c:pt idx="3130">
                  <c:v>40759</c:v>
                </c:pt>
                <c:pt idx="3131">
                  <c:v>40758</c:v>
                </c:pt>
                <c:pt idx="3132">
                  <c:v>40757</c:v>
                </c:pt>
                <c:pt idx="3133">
                  <c:v>40756</c:v>
                </c:pt>
                <c:pt idx="3134">
                  <c:v>40753</c:v>
                </c:pt>
                <c:pt idx="3135">
                  <c:v>40752</c:v>
                </c:pt>
                <c:pt idx="3136">
                  <c:v>40751</c:v>
                </c:pt>
                <c:pt idx="3137">
                  <c:v>40750</c:v>
                </c:pt>
                <c:pt idx="3138">
                  <c:v>40749</c:v>
                </c:pt>
                <c:pt idx="3139">
                  <c:v>40746</c:v>
                </c:pt>
                <c:pt idx="3140">
                  <c:v>40745</c:v>
                </c:pt>
                <c:pt idx="3141">
                  <c:v>40744</c:v>
                </c:pt>
                <c:pt idx="3142">
                  <c:v>40743</c:v>
                </c:pt>
                <c:pt idx="3143">
                  <c:v>40742</c:v>
                </c:pt>
                <c:pt idx="3144">
                  <c:v>40739</c:v>
                </c:pt>
                <c:pt idx="3145">
                  <c:v>40738</c:v>
                </c:pt>
                <c:pt idx="3146">
                  <c:v>40737</c:v>
                </c:pt>
                <c:pt idx="3147">
                  <c:v>40736</c:v>
                </c:pt>
                <c:pt idx="3148">
                  <c:v>40735</c:v>
                </c:pt>
                <c:pt idx="3149">
                  <c:v>40732</c:v>
                </c:pt>
                <c:pt idx="3150">
                  <c:v>40731</c:v>
                </c:pt>
                <c:pt idx="3151">
                  <c:v>40730</c:v>
                </c:pt>
                <c:pt idx="3152">
                  <c:v>40729</c:v>
                </c:pt>
                <c:pt idx="3153">
                  <c:v>40728</c:v>
                </c:pt>
                <c:pt idx="3154">
                  <c:v>40725</c:v>
                </c:pt>
                <c:pt idx="3155">
                  <c:v>40724</c:v>
                </c:pt>
                <c:pt idx="3156">
                  <c:v>40723</c:v>
                </c:pt>
                <c:pt idx="3157">
                  <c:v>40722</c:v>
                </c:pt>
                <c:pt idx="3158">
                  <c:v>40721</c:v>
                </c:pt>
                <c:pt idx="3159">
                  <c:v>40718</c:v>
                </c:pt>
                <c:pt idx="3160">
                  <c:v>40717</c:v>
                </c:pt>
                <c:pt idx="3161">
                  <c:v>40716</c:v>
                </c:pt>
                <c:pt idx="3162">
                  <c:v>40715</c:v>
                </c:pt>
                <c:pt idx="3163">
                  <c:v>40714</c:v>
                </c:pt>
                <c:pt idx="3164">
                  <c:v>40711</c:v>
                </c:pt>
                <c:pt idx="3165">
                  <c:v>40710</c:v>
                </c:pt>
                <c:pt idx="3166">
                  <c:v>40709</c:v>
                </c:pt>
                <c:pt idx="3167">
                  <c:v>40708</c:v>
                </c:pt>
                <c:pt idx="3168">
                  <c:v>40707</c:v>
                </c:pt>
                <c:pt idx="3169">
                  <c:v>40704</c:v>
                </c:pt>
                <c:pt idx="3170">
                  <c:v>40703</c:v>
                </c:pt>
                <c:pt idx="3171">
                  <c:v>40702</c:v>
                </c:pt>
                <c:pt idx="3172">
                  <c:v>40701</c:v>
                </c:pt>
                <c:pt idx="3173">
                  <c:v>40700</c:v>
                </c:pt>
                <c:pt idx="3174">
                  <c:v>40697</c:v>
                </c:pt>
                <c:pt idx="3175">
                  <c:v>40696</c:v>
                </c:pt>
                <c:pt idx="3176">
                  <c:v>40695</c:v>
                </c:pt>
                <c:pt idx="3177">
                  <c:v>40694</c:v>
                </c:pt>
                <c:pt idx="3178">
                  <c:v>40693</c:v>
                </c:pt>
                <c:pt idx="3179">
                  <c:v>40690</c:v>
                </c:pt>
                <c:pt idx="3180">
                  <c:v>40689</c:v>
                </c:pt>
                <c:pt idx="3181">
                  <c:v>40688</c:v>
                </c:pt>
                <c:pt idx="3182">
                  <c:v>40687</c:v>
                </c:pt>
                <c:pt idx="3183">
                  <c:v>40686</c:v>
                </c:pt>
                <c:pt idx="3184">
                  <c:v>40683</c:v>
                </c:pt>
                <c:pt idx="3185">
                  <c:v>40682</c:v>
                </c:pt>
                <c:pt idx="3186">
                  <c:v>40681</c:v>
                </c:pt>
                <c:pt idx="3187">
                  <c:v>40680</c:v>
                </c:pt>
                <c:pt idx="3188">
                  <c:v>40679</c:v>
                </c:pt>
                <c:pt idx="3189">
                  <c:v>40676</c:v>
                </c:pt>
                <c:pt idx="3190">
                  <c:v>40675</c:v>
                </c:pt>
                <c:pt idx="3191">
                  <c:v>40674</c:v>
                </c:pt>
                <c:pt idx="3192">
                  <c:v>40673</c:v>
                </c:pt>
                <c:pt idx="3193">
                  <c:v>40672</c:v>
                </c:pt>
                <c:pt idx="3194">
                  <c:v>40669</c:v>
                </c:pt>
                <c:pt idx="3195">
                  <c:v>40668</c:v>
                </c:pt>
                <c:pt idx="3196">
                  <c:v>40667</c:v>
                </c:pt>
                <c:pt idx="3197">
                  <c:v>40666</c:v>
                </c:pt>
                <c:pt idx="3198">
                  <c:v>40665</c:v>
                </c:pt>
                <c:pt idx="3199">
                  <c:v>40662</c:v>
                </c:pt>
                <c:pt idx="3200">
                  <c:v>40661</c:v>
                </c:pt>
                <c:pt idx="3201">
                  <c:v>40660</c:v>
                </c:pt>
                <c:pt idx="3202">
                  <c:v>40659</c:v>
                </c:pt>
                <c:pt idx="3203">
                  <c:v>40658</c:v>
                </c:pt>
                <c:pt idx="3204">
                  <c:v>40654</c:v>
                </c:pt>
                <c:pt idx="3205">
                  <c:v>40653</c:v>
                </c:pt>
                <c:pt idx="3206">
                  <c:v>40652</c:v>
                </c:pt>
                <c:pt idx="3207">
                  <c:v>40651</c:v>
                </c:pt>
                <c:pt idx="3208">
                  <c:v>40648</c:v>
                </c:pt>
                <c:pt idx="3209">
                  <c:v>40646</c:v>
                </c:pt>
                <c:pt idx="3210">
                  <c:v>40644</c:v>
                </c:pt>
                <c:pt idx="3211">
                  <c:v>40641</c:v>
                </c:pt>
                <c:pt idx="3212">
                  <c:v>40640</c:v>
                </c:pt>
                <c:pt idx="3213">
                  <c:v>40639</c:v>
                </c:pt>
                <c:pt idx="3214">
                  <c:v>40638</c:v>
                </c:pt>
                <c:pt idx="3215">
                  <c:v>40637</c:v>
                </c:pt>
                <c:pt idx="3216">
                  <c:v>40634</c:v>
                </c:pt>
                <c:pt idx="3217">
                  <c:v>40633</c:v>
                </c:pt>
                <c:pt idx="3218">
                  <c:v>40632</c:v>
                </c:pt>
                <c:pt idx="3219">
                  <c:v>40631</c:v>
                </c:pt>
                <c:pt idx="3220">
                  <c:v>40630</c:v>
                </c:pt>
                <c:pt idx="3221">
                  <c:v>40627</c:v>
                </c:pt>
                <c:pt idx="3222">
                  <c:v>40626</c:v>
                </c:pt>
                <c:pt idx="3223">
                  <c:v>40625</c:v>
                </c:pt>
                <c:pt idx="3224">
                  <c:v>40624</c:v>
                </c:pt>
                <c:pt idx="3225">
                  <c:v>40623</c:v>
                </c:pt>
                <c:pt idx="3226">
                  <c:v>40620</c:v>
                </c:pt>
                <c:pt idx="3227">
                  <c:v>40619</c:v>
                </c:pt>
                <c:pt idx="3228">
                  <c:v>40618</c:v>
                </c:pt>
                <c:pt idx="3229">
                  <c:v>40617</c:v>
                </c:pt>
                <c:pt idx="3230">
                  <c:v>40616</c:v>
                </c:pt>
                <c:pt idx="3231">
                  <c:v>40613</c:v>
                </c:pt>
                <c:pt idx="3232">
                  <c:v>40612</c:v>
                </c:pt>
                <c:pt idx="3233">
                  <c:v>40611</c:v>
                </c:pt>
                <c:pt idx="3234">
                  <c:v>40610</c:v>
                </c:pt>
                <c:pt idx="3235">
                  <c:v>40609</c:v>
                </c:pt>
                <c:pt idx="3236">
                  <c:v>40606</c:v>
                </c:pt>
                <c:pt idx="3237">
                  <c:v>40605</c:v>
                </c:pt>
                <c:pt idx="3238">
                  <c:v>40603</c:v>
                </c:pt>
                <c:pt idx="3239">
                  <c:v>40602</c:v>
                </c:pt>
                <c:pt idx="3240">
                  <c:v>40599</c:v>
                </c:pt>
                <c:pt idx="3241">
                  <c:v>40598</c:v>
                </c:pt>
                <c:pt idx="3242">
                  <c:v>40597</c:v>
                </c:pt>
                <c:pt idx="3243">
                  <c:v>40596</c:v>
                </c:pt>
                <c:pt idx="3244">
                  <c:v>40595</c:v>
                </c:pt>
                <c:pt idx="3245">
                  <c:v>40592</c:v>
                </c:pt>
                <c:pt idx="3246">
                  <c:v>40591</c:v>
                </c:pt>
                <c:pt idx="3247">
                  <c:v>40590</c:v>
                </c:pt>
                <c:pt idx="3248">
                  <c:v>40589</c:v>
                </c:pt>
                <c:pt idx="3249">
                  <c:v>40588</c:v>
                </c:pt>
                <c:pt idx="3250">
                  <c:v>40585</c:v>
                </c:pt>
                <c:pt idx="3251">
                  <c:v>40584</c:v>
                </c:pt>
                <c:pt idx="3252">
                  <c:v>40583</c:v>
                </c:pt>
                <c:pt idx="3253">
                  <c:v>40582</c:v>
                </c:pt>
                <c:pt idx="3254">
                  <c:v>40581</c:v>
                </c:pt>
                <c:pt idx="3255">
                  <c:v>40578</c:v>
                </c:pt>
                <c:pt idx="3256">
                  <c:v>40577</c:v>
                </c:pt>
                <c:pt idx="3257">
                  <c:v>40576</c:v>
                </c:pt>
                <c:pt idx="3258">
                  <c:v>40575</c:v>
                </c:pt>
                <c:pt idx="3259">
                  <c:v>40574</c:v>
                </c:pt>
                <c:pt idx="3260">
                  <c:v>40571</c:v>
                </c:pt>
                <c:pt idx="3261">
                  <c:v>40570</c:v>
                </c:pt>
                <c:pt idx="3262">
                  <c:v>40568</c:v>
                </c:pt>
                <c:pt idx="3263">
                  <c:v>40567</c:v>
                </c:pt>
                <c:pt idx="3264">
                  <c:v>40564</c:v>
                </c:pt>
                <c:pt idx="3265">
                  <c:v>40563</c:v>
                </c:pt>
                <c:pt idx="3266">
                  <c:v>40562</c:v>
                </c:pt>
                <c:pt idx="3267">
                  <c:v>40561</c:v>
                </c:pt>
                <c:pt idx="3268">
                  <c:v>40560</c:v>
                </c:pt>
                <c:pt idx="3269">
                  <c:v>40557</c:v>
                </c:pt>
                <c:pt idx="3270">
                  <c:v>40556</c:v>
                </c:pt>
                <c:pt idx="3271">
                  <c:v>40555</c:v>
                </c:pt>
                <c:pt idx="3272">
                  <c:v>40554</c:v>
                </c:pt>
                <c:pt idx="3273">
                  <c:v>40553</c:v>
                </c:pt>
                <c:pt idx="3274">
                  <c:v>40550</c:v>
                </c:pt>
                <c:pt idx="3275">
                  <c:v>40549</c:v>
                </c:pt>
                <c:pt idx="3276">
                  <c:v>40548</c:v>
                </c:pt>
                <c:pt idx="3277">
                  <c:v>40547</c:v>
                </c:pt>
                <c:pt idx="3278">
                  <c:v>40546</c:v>
                </c:pt>
                <c:pt idx="3279">
                  <c:v>40543</c:v>
                </c:pt>
                <c:pt idx="3280">
                  <c:v>40542</c:v>
                </c:pt>
                <c:pt idx="3281">
                  <c:v>40541</c:v>
                </c:pt>
                <c:pt idx="3282">
                  <c:v>40540</c:v>
                </c:pt>
                <c:pt idx="3283">
                  <c:v>40539</c:v>
                </c:pt>
                <c:pt idx="3284">
                  <c:v>40536</c:v>
                </c:pt>
                <c:pt idx="3285">
                  <c:v>40535</c:v>
                </c:pt>
                <c:pt idx="3286">
                  <c:v>40534</c:v>
                </c:pt>
                <c:pt idx="3287">
                  <c:v>40533</c:v>
                </c:pt>
                <c:pt idx="3288">
                  <c:v>40532</c:v>
                </c:pt>
                <c:pt idx="3289">
                  <c:v>40528</c:v>
                </c:pt>
                <c:pt idx="3290">
                  <c:v>40527</c:v>
                </c:pt>
                <c:pt idx="3291">
                  <c:v>40526</c:v>
                </c:pt>
                <c:pt idx="3292">
                  <c:v>40525</c:v>
                </c:pt>
                <c:pt idx="3293">
                  <c:v>40522</c:v>
                </c:pt>
                <c:pt idx="3294">
                  <c:v>40521</c:v>
                </c:pt>
                <c:pt idx="3295">
                  <c:v>40520</c:v>
                </c:pt>
                <c:pt idx="3296">
                  <c:v>40519</c:v>
                </c:pt>
                <c:pt idx="3297">
                  <c:v>40518</c:v>
                </c:pt>
                <c:pt idx="3298">
                  <c:v>40515</c:v>
                </c:pt>
                <c:pt idx="3299">
                  <c:v>40514</c:v>
                </c:pt>
                <c:pt idx="3300">
                  <c:v>40513</c:v>
                </c:pt>
                <c:pt idx="3301">
                  <c:v>40512</c:v>
                </c:pt>
                <c:pt idx="3302">
                  <c:v>40511</c:v>
                </c:pt>
                <c:pt idx="3303">
                  <c:v>40508</c:v>
                </c:pt>
                <c:pt idx="3304">
                  <c:v>40507</c:v>
                </c:pt>
                <c:pt idx="3305">
                  <c:v>40506</c:v>
                </c:pt>
                <c:pt idx="3306">
                  <c:v>40505</c:v>
                </c:pt>
                <c:pt idx="3307">
                  <c:v>40504</c:v>
                </c:pt>
                <c:pt idx="3308">
                  <c:v>40501</c:v>
                </c:pt>
                <c:pt idx="3309">
                  <c:v>40500</c:v>
                </c:pt>
                <c:pt idx="3310">
                  <c:v>40498</c:v>
                </c:pt>
                <c:pt idx="3311">
                  <c:v>40497</c:v>
                </c:pt>
                <c:pt idx="3312">
                  <c:v>40494</c:v>
                </c:pt>
                <c:pt idx="3313">
                  <c:v>40493</c:v>
                </c:pt>
                <c:pt idx="3314">
                  <c:v>40492</c:v>
                </c:pt>
                <c:pt idx="3315">
                  <c:v>40491</c:v>
                </c:pt>
                <c:pt idx="3316">
                  <c:v>40490</c:v>
                </c:pt>
                <c:pt idx="3317">
                  <c:v>40486</c:v>
                </c:pt>
                <c:pt idx="3318">
                  <c:v>40485</c:v>
                </c:pt>
                <c:pt idx="3319">
                  <c:v>40484</c:v>
                </c:pt>
                <c:pt idx="3320">
                  <c:v>40483</c:v>
                </c:pt>
                <c:pt idx="3321">
                  <c:v>40480</c:v>
                </c:pt>
                <c:pt idx="3322">
                  <c:v>40479</c:v>
                </c:pt>
                <c:pt idx="3323">
                  <c:v>40478</c:v>
                </c:pt>
                <c:pt idx="3324">
                  <c:v>40477</c:v>
                </c:pt>
                <c:pt idx="3325">
                  <c:v>40476</c:v>
                </c:pt>
                <c:pt idx="3326">
                  <c:v>40473</c:v>
                </c:pt>
                <c:pt idx="3327">
                  <c:v>40472</c:v>
                </c:pt>
                <c:pt idx="3328">
                  <c:v>40471</c:v>
                </c:pt>
                <c:pt idx="3329">
                  <c:v>40470</c:v>
                </c:pt>
                <c:pt idx="3330">
                  <c:v>40469</c:v>
                </c:pt>
                <c:pt idx="3331">
                  <c:v>40466</c:v>
                </c:pt>
                <c:pt idx="3332">
                  <c:v>40465</c:v>
                </c:pt>
                <c:pt idx="3333">
                  <c:v>40464</c:v>
                </c:pt>
                <c:pt idx="3334">
                  <c:v>40463</c:v>
                </c:pt>
                <c:pt idx="3335">
                  <c:v>40462</c:v>
                </c:pt>
                <c:pt idx="3336">
                  <c:v>40459</c:v>
                </c:pt>
                <c:pt idx="3337">
                  <c:v>40458</c:v>
                </c:pt>
                <c:pt idx="3338">
                  <c:v>40457</c:v>
                </c:pt>
                <c:pt idx="3339">
                  <c:v>40456</c:v>
                </c:pt>
                <c:pt idx="3340">
                  <c:v>40455</c:v>
                </c:pt>
                <c:pt idx="3341">
                  <c:v>40452</c:v>
                </c:pt>
                <c:pt idx="3342">
                  <c:v>40451</c:v>
                </c:pt>
                <c:pt idx="3343">
                  <c:v>40450</c:v>
                </c:pt>
                <c:pt idx="3344">
                  <c:v>40449</c:v>
                </c:pt>
                <c:pt idx="3345">
                  <c:v>40448</c:v>
                </c:pt>
                <c:pt idx="3346">
                  <c:v>40445</c:v>
                </c:pt>
                <c:pt idx="3347">
                  <c:v>40444</c:v>
                </c:pt>
                <c:pt idx="3348">
                  <c:v>40443</c:v>
                </c:pt>
                <c:pt idx="3349">
                  <c:v>40442</c:v>
                </c:pt>
                <c:pt idx="3350">
                  <c:v>40441</c:v>
                </c:pt>
                <c:pt idx="3351">
                  <c:v>40438</c:v>
                </c:pt>
                <c:pt idx="3352">
                  <c:v>40437</c:v>
                </c:pt>
                <c:pt idx="3353">
                  <c:v>40436</c:v>
                </c:pt>
                <c:pt idx="3354">
                  <c:v>40435</c:v>
                </c:pt>
                <c:pt idx="3355">
                  <c:v>40434</c:v>
                </c:pt>
                <c:pt idx="3356">
                  <c:v>40430</c:v>
                </c:pt>
                <c:pt idx="3357">
                  <c:v>40429</c:v>
                </c:pt>
                <c:pt idx="3358">
                  <c:v>40428</c:v>
                </c:pt>
                <c:pt idx="3359">
                  <c:v>40427</c:v>
                </c:pt>
                <c:pt idx="3360">
                  <c:v>40424</c:v>
                </c:pt>
                <c:pt idx="3361">
                  <c:v>40423</c:v>
                </c:pt>
                <c:pt idx="3362">
                  <c:v>40422</c:v>
                </c:pt>
                <c:pt idx="3363">
                  <c:v>40421</c:v>
                </c:pt>
                <c:pt idx="3364">
                  <c:v>40420</c:v>
                </c:pt>
                <c:pt idx="3365">
                  <c:v>40417</c:v>
                </c:pt>
                <c:pt idx="3366">
                  <c:v>40416</c:v>
                </c:pt>
                <c:pt idx="3367">
                  <c:v>40415</c:v>
                </c:pt>
                <c:pt idx="3368">
                  <c:v>40414</c:v>
                </c:pt>
                <c:pt idx="3369">
                  <c:v>40413</c:v>
                </c:pt>
                <c:pt idx="3370">
                  <c:v>40410</c:v>
                </c:pt>
                <c:pt idx="3371">
                  <c:v>40409</c:v>
                </c:pt>
                <c:pt idx="3372">
                  <c:v>40408</c:v>
                </c:pt>
                <c:pt idx="3373">
                  <c:v>40407</c:v>
                </c:pt>
                <c:pt idx="3374">
                  <c:v>40406</c:v>
                </c:pt>
                <c:pt idx="3375">
                  <c:v>40403</c:v>
                </c:pt>
                <c:pt idx="3376">
                  <c:v>40402</c:v>
                </c:pt>
                <c:pt idx="3377">
                  <c:v>40401</c:v>
                </c:pt>
                <c:pt idx="3378">
                  <c:v>40400</c:v>
                </c:pt>
                <c:pt idx="3379">
                  <c:v>40399</c:v>
                </c:pt>
                <c:pt idx="3380">
                  <c:v>40396</c:v>
                </c:pt>
                <c:pt idx="3381">
                  <c:v>40395</c:v>
                </c:pt>
                <c:pt idx="3382">
                  <c:v>40394</c:v>
                </c:pt>
                <c:pt idx="3383">
                  <c:v>40393</c:v>
                </c:pt>
                <c:pt idx="3384">
                  <c:v>40392</c:v>
                </c:pt>
                <c:pt idx="3385">
                  <c:v>40389</c:v>
                </c:pt>
                <c:pt idx="3386">
                  <c:v>40388</c:v>
                </c:pt>
                <c:pt idx="3387">
                  <c:v>40387</c:v>
                </c:pt>
                <c:pt idx="3388">
                  <c:v>40386</c:v>
                </c:pt>
                <c:pt idx="3389">
                  <c:v>40385</c:v>
                </c:pt>
                <c:pt idx="3390">
                  <c:v>40382</c:v>
                </c:pt>
                <c:pt idx="3391">
                  <c:v>40381</c:v>
                </c:pt>
                <c:pt idx="3392">
                  <c:v>40380</c:v>
                </c:pt>
                <c:pt idx="3393">
                  <c:v>40379</c:v>
                </c:pt>
                <c:pt idx="3394">
                  <c:v>40378</c:v>
                </c:pt>
                <c:pt idx="3395">
                  <c:v>40375</c:v>
                </c:pt>
                <c:pt idx="3396">
                  <c:v>40374</c:v>
                </c:pt>
                <c:pt idx="3397">
                  <c:v>40373</c:v>
                </c:pt>
                <c:pt idx="3398">
                  <c:v>40372</c:v>
                </c:pt>
                <c:pt idx="3399">
                  <c:v>40371</c:v>
                </c:pt>
                <c:pt idx="3400">
                  <c:v>40368</c:v>
                </c:pt>
                <c:pt idx="3401">
                  <c:v>40367</c:v>
                </c:pt>
                <c:pt idx="3402">
                  <c:v>40366</c:v>
                </c:pt>
                <c:pt idx="3403">
                  <c:v>40365</c:v>
                </c:pt>
                <c:pt idx="3404">
                  <c:v>40364</c:v>
                </c:pt>
                <c:pt idx="3405">
                  <c:v>40361</c:v>
                </c:pt>
                <c:pt idx="3406">
                  <c:v>40360</c:v>
                </c:pt>
                <c:pt idx="3407">
                  <c:v>40359</c:v>
                </c:pt>
                <c:pt idx="3408">
                  <c:v>40358</c:v>
                </c:pt>
                <c:pt idx="3409">
                  <c:v>40357</c:v>
                </c:pt>
                <c:pt idx="3410">
                  <c:v>40354</c:v>
                </c:pt>
                <c:pt idx="3411">
                  <c:v>40353</c:v>
                </c:pt>
                <c:pt idx="3412">
                  <c:v>40352</c:v>
                </c:pt>
                <c:pt idx="3413">
                  <c:v>40351</c:v>
                </c:pt>
                <c:pt idx="3414">
                  <c:v>40350</c:v>
                </c:pt>
                <c:pt idx="3415">
                  <c:v>40347</c:v>
                </c:pt>
                <c:pt idx="3416">
                  <c:v>40346</c:v>
                </c:pt>
                <c:pt idx="3417">
                  <c:v>40345</c:v>
                </c:pt>
                <c:pt idx="3418">
                  <c:v>40344</c:v>
                </c:pt>
                <c:pt idx="3419">
                  <c:v>40343</c:v>
                </c:pt>
                <c:pt idx="3420">
                  <c:v>40340</c:v>
                </c:pt>
                <c:pt idx="3421">
                  <c:v>40339</c:v>
                </c:pt>
                <c:pt idx="3422">
                  <c:v>40338</c:v>
                </c:pt>
                <c:pt idx="3423">
                  <c:v>40337</c:v>
                </c:pt>
                <c:pt idx="3424">
                  <c:v>40336</c:v>
                </c:pt>
                <c:pt idx="3425">
                  <c:v>40333</c:v>
                </c:pt>
                <c:pt idx="3426">
                  <c:v>40332</c:v>
                </c:pt>
                <c:pt idx="3427">
                  <c:v>40331</c:v>
                </c:pt>
                <c:pt idx="3428">
                  <c:v>40330</c:v>
                </c:pt>
                <c:pt idx="3429">
                  <c:v>40329</c:v>
                </c:pt>
                <c:pt idx="3430">
                  <c:v>40326</c:v>
                </c:pt>
                <c:pt idx="3431">
                  <c:v>40325</c:v>
                </c:pt>
                <c:pt idx="3432">
                  <c:v>40324</c:v>
                </c:pt>
                <c:pt idx="3433">
                  <c:v>40323</c:v>
                </c:pt>
                <c:pt idx="3434">
                  <c:v>40322</c:v>
                </c:pt>
                <c:pt idx="3435">
                  <c:v>40319</c:v>
                </c:pt>
                <c:pt idx="3436">
                  <c:v>40318</c:v>
                </c:pt>
                <c:pt idx="3437">
                  <c:v>40317</c:v>
                </c:pt>
                <c:pt idx="3438">
                  <c:v>40316</c:v>
                </c:pt>
                <c:pt idx="3439">
                  <c:v>40315</c:v>
                </c:pt>
                <c:pt idx="3440">
                  <c:v>40312</c:v>
                </c:pt>
                <c:pt idx="3441">
                  <c:v>40311</c:v>
                </c:pt>
                <c:pt idx="3442">
                  <c:v>40310</c:v>
                </c:pt>
                <c:pt idx="3443">
                  <c:v>40309</c:v>
                </c:pt>
                <c:pt idx="3444">
                  <c:v>40308</c:v>
                </c:pt>
                <c:pt idx="3445">
                  <c:v>40305</c:v>
                </c:pt>
                <c:pt idx="3446">
                  <c:v>40304</c:v>
                </c:pt>
                <c:pt idx="3447">
                  <c:v>40303</c:v>
                </c:pt>
                <c:pt idx="3448">
                  <c:v>40302</c:v>
                </c:pt>
                <c:pt idx="3449">
                  <c:v>40301</c:v>
                </c:pt>
                <c:pt idx="3450">
                  <c:v>40298</c:v>
                </c:pt>
                <c:pt idx="3451">
                  <c:v>40297</c:v>
                </c:pt>
                <c:pt idx="3452">
                  <c:v>40296</c:v>
                </c:pt>
                <c:pt idx="3453">
                  <c:v>40295</c:v>
                </c:pt>
                <c:pt idx="3454">
                  <c:v>40294</c:v>
                </c:pt>
                <c:pt idx="3455">
                  <c:v>40291</c:v>
                </c:pt>
                <c:pt idx="3456">
                  <c:v>40290</c:v>
                </c:pt>
                <c:pt idx="3457">
                  <c:v>40289</c:v>
                </c:pt>
                <c:pt idx="3458">
                  <c:v>40288</c:v>
                </c:pt>
                <c:pt idx="3459">
                  <c:v>40287</c:v>
                </c:pt>
                <c:pt idx="3460">
                  <c:v>40284</c:v>
                </c:pt>
                <c:pt idx="3461">
                  <c:v>40283</c:v>
                </c:pt>
                <c:pt idx="3462">
                  <c:v>40281</c:v>
                </c:pt>
                <c:pt idx="3463">
                  <c:v>40280</c:v>
                </c:pt>
                <c:pt idx="3464">
                  <c:v>40277</c:v>
                </c:pt>
                <c:pt idx="3465">
                  <c:v>40276</c:v>
                </c:pt>
                <c:pt idx="3466">
                  <c:v>40275</c:v>
                </c:pt>
                <c:pt idx="3467">
                  <c:v>40274</c:v>
                </c:pt>
                <c:pt idx="3468">
                  <c:v>40273</c:v>
                </c:pt>
                <c:pt idx="3469">
                  <c:v>40269</c:v>
                </c:pt>
                <c:pt idx="3470">
                  <c:v>40268</c:v>
                </c:pt>
                <c:pt idx="3471">
                  <c:v>40267</c:v>
                </c:pt>
                <c:pt idx="3472">
                  <c:v>40266</c:v>
                </c:pt>
                <c:pt idx="3473">
                  <c:v>40263</c:v>
                </c:pt>
                <c:pt idx="3474">
                  <c:v>40262</c:v>
                </c:pt>
                <c:pt idx="3475">
                  <c:v>40260</c:v>
                </c:pt>
                <c:pt idx="3476">
                  <c:v>40259</c:v>
                </c:pt>
                <c:pt idx="3477">
                  <c:v>40256</c:v>
                </c:pt>
                <c:pt idx="3478">
                  <c:v>40255</c:v>
                </c:pt>
                <c:pt idx="3479">
                  <c:v>40254</c:v>
                </c:pt>
                <c:pt idx="3480">
                  <c:v>40253</c:v>
                </c:pt>
                <c:pt idx="3481">
                  <c:v>40252</c:v>
                </c:pt>
                <c:pt idx="3482">
                  <c:v>40249</c:v>
                </c:pt>
                <c:pt idx="3483">
                  <c:v>40248</c:v>
                </c:pt>
                <c:pt idx="3484">
                  <c:v>40247</c:v>
                </c:pt>
                <c:pt idx="3485">
                  <c:v>40246</c:v>
                </c:pt>
                <c:pt idx="3486">
                  <c:v>40245</c:v>
                </c:pt>
                <c:pt idx="3487">
                  <c:v>40242</c:v>
                </c:pt>
                <c:pt idx="3488">
                  <c:v>40241</c:v>
                </c:pt>
                <c:pt idx="3489">
                  <c:v>40240</c:v>
                </c:pt>
                <c:pt idx="3490">
                  <c:v>40239</c:v>
                </c:pt>
                <c:pt idx="3491">
                  <c:v>40235</c:v>
                </c:pt>
                <c:pt idx="3492">
                  <c:v>40234</c:v>
                </c:pt>
                <c:pt idx="3493">
                  <c:v>40233</c:v>
                </c:pt>
                <c:pt idx="3494">
                  <c:v>40232</c:v>
                </c:pt>
                <c:pt idx="3495">
                  <c:v>40231</c:v>
                </c:pt>
                <c:pt idx="3496">
                  <c:v>40228</c:v>
                </c:pt>
                <c:pt idx="3497">
                  <c:v>40227</c:v>
                </c:pt>
                <c:pt idx="3498">
                  <c:v>40226</c:v>
                </c:pt>
                <c:pt idx="3499">
                  <c:v>40225</c:v>
                </c:pt>
                <c:pt idx="3500">
                  <c:v>40224</c:v>
                </c:pt>
                <c:pt idx="3501">
                  <c:v>40220</c:v>
                </c:pt>
                <c:pt idx="3502">
                  <c:v>40219</c:v>
                </c:pt>
                <c:pt idx="3503">
                  <c:v>40218</c:v>
                </c:pt>
                <c:pt idx="3504">
                  <c:v>40217</c:v>
                </c:pt>
                <c:pt idx="3505">
                  <c:v>40214</c:v>
                </c:pt>
                <c:pt idx="3506">
                  <c:v>40213</c:v>
                </c:pt>
                <c:pt idx="3507">
                  <c:v>40212</c:v>
                </c:pt>
                <c:pt idx="3508">
                  <c:v>40211</c:v>
                </c:pt>
                <c:pt idx="3509">
                  <c:v>40210</c:v>
                </c:pt>
                <c:pt idx="3510">
                  <c:v>40207</c:v>
                </c:pt>
                <c:pt idx="3511">
                  <c:v>40206</c:v>
                </c:pt>
                <c:pt idx="3512">
                  <c:v>40205</c:v>
                </c:pt>
                <c:pt idx="3513">
                  <c:v>40203</c:v>
                </c:pt>
                <c:pt idx="3514">
                  <c:v>40200</c:v>
                </c:pt>
                <c:pt idx="3515">
                  <c:v>40199</c:v>
                </c:pt>
                <c:pt idx="3516">
                  <c:v>40198</c:v>
                </c:pt>
                <c:pt idx="3517">
                  <c:v>40197</c:v>
                </c:pt>
                <c:pt idx="3518">
                  <c:v>40196</c:v>
                </c:pt>
                <c:pt idx="3519">
                  <c:v>40193</c:v>
                </c:pt>
                <c:pt idx="3520">
                  <c:v>40192</c:v>
                </c:pt>
                <c:pt idx="3521">
                  <c:v>40191</c:v>
                </c:pt>
                <c:pt idx="3522">
                  <c:v>40190</c:v>
                </c:pt>
                <c:pt idx="3523">
                  <c:v>40189</c:v>
                </c:pt>
                <c:pt idx="3524">
                  <c:v>40186</c:v>
                </c:pt>
                <c:pt idx="3525">
                  <c:v>40185</c:v>
                </c:pt>
                <c:pt idx="3526">
                  <c:v>40184</c:v>
                </c:pt>
                <c:pt idx="3527">
                  <c:v>40183</c:v>
                </c:pt>
                <c:pt idx="3528">
                  <c:v>40182</c:v>
                </c:pt>
                <c:pt idx="3529">
                  <c:v>40178</c:v>
                </c:pt>
                <c:pt idx="3530">
                  <c:v>40177</c:v>
                </c:pt>
                <c:pt idx="3531">
                  <c:v>40176</c:v>
                </c:pt>
                <c:pt idx="3532">
                  <c:v>40171</c:v>
                </c:pt>
                <c:pt idx="3533">
                  <c:v>40170</c:v>
                </c:pt>
                <c:pt idx="3534">
                  <c:v>40169</c:v>
                </c:pt>
                <c:pt idx="3535">
                  <c:v>40168</c:v>
                </c:pt>
                <c:pt idx="3536">
                  <c:v>40165</c:v>
                </c:pt>
                <c:pt idx="3537">
                  <c:v>40164</c:v>
                </c:pt>
                <c:pt idx="3538">
                  <c:v>40163</c:v>
                </c:pt>
                <c:pt idx="3539">
                  <c:v>40162</c:v>
                </c:pt>
                <c:pt idx="3540">
                  <c:v>40161</c:v>
                </c:pt>
                <c:pt idx="3541">
                  <c:v>40158</c:v>
                </c:pt>
                <c:pt idx="3542">
                  <c:v>40157</c:v>
                </c:pt>
                <c:pt idx="3543">
                  <c:v>40156</c:v>
                </c:pt>
                <c:pt idx="3544">
                  <c:v>40155</c:v>
                </c:pt>
                <c:pt idx="3545">
                  <c:v>40154</c:v>
                </c:pt>
                <c:pt idx="3546">
                  <c:v>40151</c:v>
                </c:pt>
                <c:pt idx="3547">
                  <c:v>40150</c:v>
                </c:pt>
                <c:pt idx="3548">
                  <c:v>40149</c:v>
                </c:pt>
                <c:pt idx="3549">
                  <c:v>40148</c:v>
                </c:pt>
                <c:pt idx="3550">
                  <c:v>40147</c:v>
                </c:pt>
                <c:pt idx="3551">
                  <c:v>40144</c:v>
                </c:pt>
                <c:pt idx="3552">
                  <c:v>40143</c:v>
                </c:pt>
                <c:pt idx="3553">
                  <c:v>40142</c:v>
                </c:pt>
                <c:pt idx="3554">
                  <c:v>40141</c:v>
                </c:pt>
                <c:pt idx="3555">
                  <c:v>40140</c:v>
                </c:pt>
                <c:pt idx="3556">
                  <c:v>40137</c:v>
                </c:pt>
                <c:pt idx="3557">
                  <c:v>40136</c:v>
                </c:pt>
                <c:pt idx="3558">
                  <c:v>40135</c:v>
                </c:pt>
                <c:pt idx="3559">
                  <c:v>40134</c:v>
                </c:pt>
                <c:pt idx="3560">
                  <c:v>40133</c:v>
                </c:pt>
                <c:pt idx="3561">
                  <c:v>40130</c:v>
                </c:pt>
                <c:pt idx="3562">
                  <c:v>40129</c:v>
                </c:pt>
                <c:pt idx="3563">
                  <c:v>40128</c:v>
                </c:pt>
                <c:pt idx="3564">
                  <c:v>40127</c:v>
                </c:pt>
                <c:pt idx="3565">
                  <c:v>40126</c:v>
                </c:pt>
                <c:pt idx="3566">
                  <c:v>40123</c:v>
                </c:pt>
                <c:pt idx="3567">
                  <c:v>40122</c:v>
                </c:pt>
                <c:pt idx="3568">
                  <c:v>40121</c:v>
                </c:pt>
                <c:pt idx="3569">
                  <c:v>40120</c:v>
                </c:pt>
                <c:pt idx="3570">
                  <c:v>40116</c:v>
                </c:pt>
                <c:pt idx="3571">
                  <c:v>40115</c:v>
                </c:pt>
                <c:pt idx="3572">
                  <c:v>40114</c:v>
                </c:pt>
                <c:pt idx="3573">
                  <c:v>40113</c:v>
                </c:pt>
                <c:pt idx="3574">
                  <c:v>40112</c:v>
                </c:pt>
                <c:pt idx="3575">
                  <c:v>40109</c:v>
                </c:pt>
                <c:pt idx="3576">
                  <c:v>40108</c:v>
                </c:pt>
                <c:pt idx="3577">
                  <c:v>40107</c:v>
                </c:pt>
                <c:pt idx="3578">
                  <c:v>40106</c:v>
                </c:pt>
                <c:pt idx="3579">
                  <c:v>40102</c:v>
                </c:pt>
                <c:pt idx="3580">
                  <c:v>40101</c:v>
                </c:pt>
                <c:pt idx="3581">
                  <c:v>40100</c:v>
                </c:pt>
                <c:pt idx="3582">
                  <c:v>40099</c:v>
                </c:pt>
                <c:pt idx="3583">
                  <c:v>40098</c:v>
                </c:pt>
                <c:pt idx="3584">
                  <c:v>40095</c:v>
                </c:pt>
                <c:pt idx="3585">
                  <c:v>40094</c:v>
                </c:pt>
                <c:pt idx="3586">
                  <c:v>40093</c:v>
                </c:pt>
                <c:pt idx="3587">
                  <c:v>40092</c:v>
                </c:pt>
                <c:pt idx="3588">
                  <c:v>40091</c:v>
                </c:pt>
                <c:pt idx="3589">
                  <c:v>40087</c:v>
                </c:pt>
                <c:pt idx="3590">
                  <c:v>40086</c:v>
                </c:pt>
                <c:pt idx="3591">
                  <c:v>40085</c:v>
                </c:pt>
                <c:pt idx="3592">
                  <c:v>40081</c:v>
                </c:pt>
                <c:pt idx="3593">
                  <c:v>40080</c:v>
                </c:pt>
                <c:pt idx="3594">
                  <c:v>40079</c:v>
                </c:pt>
                <c:pt idx="3595">
                  <c:v>40078</c:v>
                </c:pt>
                <c:pt idx="3596">
                  <c:v>40074</c:v>
                </c:pt>
                <c:pt idx="3597">
                  <c:v>40073</c:v>
                </c:pt>
                <c:pt idx="3598">
                  <c:v>40072</c:v>
                </c:pt>
                <c:pt idx="3599">
                  <c:v>40071</c:v>
                </c:pt>
                <c:pt idx="3600">
                  <c:v>40070</c:v>
                </c:pt>
                <c:pt idx="3601">
                  <c:v>40067</c:v>
                </c:pt>
                <c:pt idx="3602">
                  <c:v>40066</c:v>
                </c:pt>
                <c:pt idx="3603">
                  <c:v>40065</c:v>
                </c:pt>
                <c:pt idx="3604">
                  <c:v>40064</c:v>
                </c:pt>
                <c:pt idx="3605">
                  <c:v>40063</c:v>
                </c:pt>
                <c:pt idx="3606">
                  <c:v>40060</c:v>
                </c:pt>
                <c:pt idx="3607">
                  <c:v>40059</c:v>
                </c:pt>
                <c:pt idx="3608">
                  <c:v>40058</c:v>
                </c:pt>
                <c:pt idx="3609">
                  <c:v>40057</c:v>
                </c:pt>
                <c:pt idx="3610">
                  <c:v>40056</c:v>
                </c:pt>
                <c:pt idx="3611">
                  <c:v>40053</c:v>
                </c:pt>
                <c:pt idx="3612">
                  <c:v>40052</c:v>
                </c:pt>
                <c:pt idx="3613">
                  <c:v>40051</c:v>
                </c:pt>
                <c:pt idx="3614">
                  <c:v>40050</c:v>
                </c:pt>
                <c:pt idx="3615">
                  <c:v>40049</c:v>
                </c:pt>
                <c:pt idx="3616">
                  <c:v>40046</c:v>
                </c:pt>
                <c:pt idx="3617">
                  <c:v>40045</c:v>
                </c:pt>
                <c:pt idx="3618">
                  <c:v>40044</c:v>
                </c:pt>
                <c:pt idx="3619">
                  <c:v>40043</c:v>
                </c:pt>
                <c:pt idx="3620">
                  <c:v>40042</c:v>
                </c:pt>
                <c:pt idx="3621">
                  <c:v>40039</c:v>
                </c:pt>
                <c:pt idx="3622">
                  <c:v>40038</c:v>
                </c:pt>
                <c:pt idx="3623">
                  <c:v>40037</c:v>
                </c:pt>
                <c:pt idx="3624">
                  <c:v>40036</c:v>
                </c:pt>
                <c:pt idx="3625">
                  <c:v>40035</c:v>
                </c:pt>
                <c:pt idx="3626">
                  <c:v>40032</c:v>
                </c:pt>
                <c:pt idx="3627">
                  <c:v>40031</c:v>
                </c:pt>
                <c:pt idx="3628">
                  <c:v>40030</c:v>
                </c:pt>
                <c:pt idx="3629">
                  <c:v>40029</c:v>
                </c:pt>
                <c:pt idx="3630">
                  <c:v>40028</c:v>
                </c:pt>
                <c:pt idx="3631">
                  <c:v>40025</c:v>
                </c:pt>
                <c:pt idx="3632">
                  <c:v>40024</c:v>
                </c:pt>
                <c:pt idx="3633">
                  <c:v>40023</c:v>
                </c:pt>
                <c:pt idx="3634">
                  <c:v>40022</c:v>
                </c:pt>
                <c:pt idx="3635">
                  <c:v>40021</c:v>
                </c:pt>
                <c:pt idx="3636">
                  <c:v>40018</c:v>
                </c:pt>
                <c:pt idx="3637">
                  <c:v>40017</c:v>
                </c:pt>
                <c:pt idx="3638">
                  <c:v>40016</c:v>
                </c:pt>
                <c:pt idx="3639">
                  <c:v>40015</c:v>
                </c:pt>
                <c:pt idx="3640">
                  <c:v>40014</c:v>
                </c:pt>
                <c:pt idx="3641">
                  <c:v>40011</c:v>
                </c:pt>
                <c:pt idx="3642">
                  <c:v>40010</c:v>
                </c:pt>
                <c:pt idx="3643">
                  <c:v>40009</c:v>
                </c:pt>
                <c:pt idx="3644">
                  <c:v>40008</c:v>
                </c:pt>
                <c:pt idx="3645">
                  <c:v>40007</c:v>
                </c:pt>
                <c:pt idx="3646">
                  <c:v>40004</c:v>
                </c:pt>
                <c:pt idx="3647">
                  <c:v>40003</c:v>
                </c:pt>
                <c:pt idx="3648">
                  <c:v>40002</c:v>
                </c:pt>
                <c:pt idx="3649">
                  <c:v>40001</c:v>
                </c:pt>
                <c:pt idx="3650">
                  <c:v>40000</c:v>
                </c:pt>
                <c:pt idx="3651">
                  <c:v>39997</c:v>
                </c:pt>
                <c:pt idx="3652">
                  <c:v>39996</c:v>
                </c:pt>
                <c:pt idx="3653">
                  <c:v>39995</c:v>
                </c:pt>
                <c:pt idx="3654">
                  <c:v>39994</c:v>
                </c:pt>
                <c:pt idx="3655">
                  <c:v>39993</c:v>
                </c:pt>
                <c:pt idx="3656">
                  <c:v>39990</c:v>
                </c:pt>
                <c:pt idx="3657">
                  <c:v>39989</c:v>
                </c:pt>
                <c:pt idx="3658">
                  <c:v>39988</c:v>
                </c:pt>
                <c:pt idx="3659">
                  <c:v>39987</c:v>
                </c:pt>
                <c:pt idx="3660">
                  <c:v>39986</c:v>
                </c:pt>
                <c:pt idx="3661">
                  <c:v>39983</c:v>
                </c:pt>
                <c:pt idx="3662">
                  <c:v>39982</c:v>
                </c:pt>
                <c:pt idx="3663">
                  <c:v>39981</c:v>
                </c:pt>
                <c:pt idx="3664">
                  <c:v>39980</c:v>
                </c:pt>
                <c:pt idx="3665">
                  <c:v>39979</c:v>
                </c:pt>
                <c:pt idx="3666">
                  <c:v>39976</c:v>
                </c:pt>
                <c:pt idx="3667">
                  <c:v>39975</c:v>
                </c:pt>
                <c:pt idx="3668">
                  <c:v>39974</c:v>
                </c:pt>
                <c:pt idx="3669">
                  <c:v>39973</c:v>
                </c:pt>
                <c:pt idx="3670">
                  <c:v>39972</c:v>
                </c:pt>
                <c:pt idx="3671">
                  <c:v>39969</c:v>
                </c:pt>
                <c:pt idx="3672">
                  <c:v>39968</c:v>
                </c:pt>
                <c:pt idx="3673">
                  <c:v>39967</c:v>
                </c:pt>
                <c:pt idx="3674">
                  <c:v>39966</c:v>
                </c:pt>
                <c:pt idx="3675">
                  <c:v>39965</c:v>
                </c:pt>
                <c:pt idx="3676">
                  <c:v>39962</c:v>
                </c:pt>
                <c:pt idx="3677">
                  <c:v>39961</c:v>
                </c:pt>
                <c:pt idx="3678">
                  <c:v>39960</c:v>
                </c:pt>
                <c:pt idx="3679">
                  <c:v>39959</c:v>
                </c:pt>
                <c:pt idx="3680">
                  <c:v>39958</c:v>
                </c:pt>
                <c:pt idx="3681">
                  <c:v>39955</c:v>
                </c:pt>
                <c:pt idx="3682">
                  <c:v>39954</c:v>
                </c:pt>
                <c:pt idx="3683">
                  <c:v>39953</c:v>
                </c:pt>
                <c:pt idx="3684">
                  <c:v>39952</c:v>
                </c:pt>
                <c:pt idx="3685">
                  <c:v>39951</c:v>
                </c:pt>
                <c:pt idx="3686">
                  <c:v>39948</c:v>
                </c:pt>
                <c:pt idx="3687">
                  <c:v>39947</c:v>
                </c:pt>
                <c:pt idx="3688">
                  <c:v>39946</c:v>
                </c:pt>
                <c:pt idx="3689">
                  <c:v>39945</c:v>
                </c:pt>
                <c:pt idx="3690">
                  <c:v>39944</c:v>
                </c:pt>
                <c:pt idx="3691">
                  <c:v>39941</c:v>
                </c:pt>
                <c:pt idx="3692">
                  <c:v>39940</c:v>
                </c:pt>
                <c:pt idx="3693">
                  <c:v>39939</c:v>
                </c:pt>
                <c:pt idx="3694">
                  <c:v>39938</c:v>
                </c:pt>
                <c:pt idx="3695">
                  <c:v>39937</c:v>
                </c:pt>
                <c:pt idx="3696">
                  <c:v>39933</c:v>
                </c:pt>
                <c:pt idx="3697">
                  <c:v>39932</c:v>
                </c:pt>
                <c:pt idx="3698">
                  <c:v>39931</c:v>
                </c:pt>
                <c:pt idx="3699">
                  <c:v>39930</c:v>
                </c:pt>
                <c:pt idx="3700">
                  <c:v>39927</c:v>
                </c:pt>
                <c:pt idx="3701">
                  <c:v>39926</c:v>
                </c:pt>
                <c:pt idx="3702">
                  <c:v>39925</c:v>
                </c:pt>
                <c:pt idx="3703">
                  <c:v>39924</c:v>
                </c:pt>
                <c:pt idx="3704">
                  <c:v>39923</c:v>
                </c:pt>
                <c:pt idx="3705">
                  <c:v>39920</c:v>
                </c:pt>
                <c:pt idx="3706">
                  <c:v>39919</c:v>
                </c:pt>
                <c:pt idx="3707">
                  <c:v>39918</c:v>
                </c:pt>
                <c:pt idx="3708">
                  <c:v>39916</c:v>
                </c:pt>
                <c:pt idx="3709">
                  <c:v>39912</c:v>
                </c:pt>
                <c:pt idx="3710">
                  <c:v>39911</c:v>
                </c:pt>
                <c:pt idx="3711">
                  <c:v>39909</c:v>
                </c:pt>
                <c:pt idx="3712">
                  <c:v>39905</c:v>
                </c:pt>
                <c:pt idx="3713">
                  <c:v>39904</c:v>
                </c:pt>
                <c:pt idx="3714">
                  <c:v>39903</c:v>
                </c:pt>
                <c:pt idx="3715">
                  <c:v>39902</c:v>
                </c:pt>
                <c:pt idx="3716">
                  <c:v>39899</c:v>
                </c:pt>
                <c:pt idx="3717">
                  <c:v>39898</c:v>
                </c:pt>
                <c:pt idx="3718">
                  <c:v>39897</c:v>
                </c:pt>
                <c:pt idx="3719">
                  <c:v>39896</c:v>
                </c:pt>
                <c:pt idx="3720">
                  <c:v>39895</c:v>
                </c:pt>
                <c:pt idx="3721">
                  <c:v>39892</c:v>
                </c:pt>
                <c:pt idx="3722">
                  <c:v>39891</c:v>
                </c:pt>
                <c:pt idx="3723">
                  <c:v>39890</c:v>
                </c:pt>
                <c:pt idx="3724">
                  <c:v>39889</c:v>
                </c:pt>
                <c:pt idx="3725">
                  <c:v>39888</c:v>
                </c:pt>
                <c:pt idx="3726">
                  <c:v>39885</c:v>
                </c:pt>
                <c:pt idx="3727">
                  <c:v>39884</c:v>
                </c:pt>
                <c:pt idx="3728">
                  <c:v>39881</c:v>
                </c:pt>
                <c:pt idx="3729">
                  <c:v>39878</c:v>
                </c:pt>
                <c:pt idx="3730">
                  <c:v>39877</c:v>
                </c:pt>
                <c:pt idx="3731">
                  <c:v>39876</c:v>
                </c:pt>
                <c:pt idx="3732">
                  <c:v>39875</c:v>
                </c:pt>
                <c:pt idx="3733">
                  <c:v>39874</c:v>
                </c:pt>
                <c:pt idx="3734">
                  <c:v>39871</c:v>
                </c:pt>
                <c:pt idx="3735">
                  <c:v>39870</c:v>
                </c:pt>
                <c:pt idx="3736">
                  <c:v>39869</c:v>
                </c:pt>
                <c:pt idx="3737">
                  <c:v>39868</c:v>
                </c:pt>
                <c:pt idx="3738">
                  <c:v>39864</c:v>
                </c:pt>
                <c:pt idx="3739">
                  <c:v>39863</c:v>
                </c:pt>
                <c:pt idx="3740">
                  <c:v>39862</c:v>
                </c:pt>
                <c:pt idx="3741">
                  <c:v>39861</c:v>
                </c:pt>
                <c:pt idx="3742">
                  <c:v>39860</c:v>
                </c:pt>
                <c:pt idx="3743">
                  <c:v>39857</c:v>
                </c:pt>
                <c:pt idx="3744">
                  <c:v>39856</c:v>
                </c:pt>
                <c:pt idx="3745">
                  <c:v>39855</c:v>
                </c:pt>
                <c:pt idx="3746">
                  <c:v>39854</c:v>
                </c:pt>
                <c:pt idx="3747">
                  <c:v>39853</c:v>
                </c:pt>
                <c:pt idx="3748">
                  <c:v>39850</c:v>
                </c:pt>
                <c:pt idx="3749">
                  <c:v>39849</c:v>
                </c:pt>
                <c:pt idx="3750">
                  <c:v>39848</c:v>
                </c:pt>
                <c:pt idx="3751">
                  <c:v>39847</c:v>
                </c:pt>
                <c:pt idx="3752">
                  <c:v>39846</c:v>
                </c:pt>
                <c:pt idx="3753">
                  <c:v>39843</c:v>
                </c:pt>
                <c:pt idx="3754">
                  <c:v>39842</c:v>
                </c:pt>
                <c:pt idx="3755">
                  <c:v>39841</c:v>
                </c:pt>
                <c:pt idx="3756">
                  <c:v>39840</c:v>
                </c:pt>
                <c:pt idx="3757">
                  <c:v>39836</c:v>
                </c:pt>
                <c:pt idx="3758">
                  <c:v>39835</c:v>
                </c:pt>
                <c:pt idx="3759">
                  <c:v>39834</c:v>
                </c:pt>
                <c:pt idx="3760">
                  <c:v>39833</c:v>
                </c:pt>
                <c:pt idx="3761">
                  <c:v>39832</c:v>
                </c:pt>
                <c:pt idx="3762">
                  <c:v>39829</c:v>
                </c:pt>
                <c:pt idx="3763">
                  <c:v>39828</c:v>
                </c:pt>
                <c:pt idx="3764">
                  <c:v>39827</c:v>
                </c:pt>
                <c:pt idx="3765">
                  <c:v>39826</c:v>
                </c:pt>
                <c:pt idx="3766">
                  <c:v>39825</c:v>
                </c:pt>
                <c:pt idx="3767">
                  <c:v>39822</c:v>
                </c:pt>
                <c:pt idx="3768">
                  <c:v>39820</c:v>
                </c:pt>
                <c:pt idx="3769">
                  <c:v>39819</c:v>
                </c:pt>
                <c:pt idx="3770">
                  <c:v>39818</c:v>
                </c:pt>
                <c:pt idx="3771">
                  <c:v>39815</c:v>
                </c:pt>
                <c:pt idx="3772">
                  <c:v>39813</c:v>
                </c:pt>
                <c:pt idx="3773">
                  <c:v>39812</c:v>
                </c:pt>
                <c:pt idx="3774">
                  <c:v>39811</c:v>
                </c:pt>
                <c:pt idx="3775">
                  <c:v>39808</c:v>
                </c:pt>
                <c:pt idx="3776">
                  <c:v>39806</c:v>
                </c:pt>
                <c:pt idx="3777">
                  <c:v>39805</c:v>
                </c:pt>
                <c:pt idx="3778">
                  <c:v>39804</c:v>
                </c:pt>
                <c:pt idx="3779">
                  <c:v>39801</c:v>
                </c:pt>
                <c:pt idx="3780">
                  <c:v>39800</c:v>
                </c:pt>
                <c:pt idx="3781">
                  <c:v>39799</c:v>
                </c:pt>
                <c:pt idx="3782">
                  <c:v>39798</c:v>
                </c:pt>
                <c:pt idx="3783">
                  <c:v>39797</c:v>
                </c:pt>
                <c:pt idx="3784">
                  <c:v>39794</c:v>
                </c:pt>
                <c:pt idx="3785">
                  <c:v>39793</c:v>
                </c:pt>
                <c:pt idx="3786">
                  <c:v>39792</c:v>
                </c:pt>
                <c:pt idx="3787">
                  <c:v>39790</c:v>
                </c:pt>
                <c:pt idx="3788">
                  <c:v>39787</c:v>
                </c:pt>
                <c:pt idx="3789">
                  <c:v>39786</c:v>
                </c:pt>
                <c:pt idx="3790">
                  <c:v>39785</c:v>
                </c:pt>
                <c:pt idx="3791">
                  <c:v>39784</c:v>
                </c:pt>
                <c:pt idx="3792">
                  <c:v>39783</c:v>
                </c:pt>
                <c:pt idx="3793">
                  <c:v>39780</c:v>
                </c:pt>
                <c:pt idx="3794">
                  <c:v>39779</c:v>
                </c:pt>
                <c:pt idx="3795">
                  <c:v>39778</c:v>
                </c:pt>
                <c:pt idx="3796">
                  <c:v>39777</c:v>
                </c:pt>
                <c:pt idx="3797">
                  <c:v>39776</c:v>
                </c:pt>
                <c:pt idx="3798">
                  <c:v>39773</c:v>
                </c:pt>
                <c:pt idx="3799">
                  <c:v>39772</c:v>
                </c:pt>
                <c:pt idx="3800">
                  <c:v>39771</c:v>
                </c:pt>
                <c:pt idx="3801">
                  <c:v>39770</c:v>
                </c:pt>
                <c:pt idx="3802">
                  <c:v>39769</c:v>
                </c:pt>
                <c:pt idx="3803">
                  <c:v>39766</c:v>
                </c:pt>
                <c:pt idx="3804">
                  <c:v>39764</c:v>
                </c:pt>
                <c:pt idx="3805">
                  <c:v>39763</c:v>
                </c:pt>
                <c:pt idx="3806">
                  <c:v>39762</c:v>
                </c:pt>
                <c:pt idx="3807">
                  <c:v>39759</c:v>
                </c:pt>
                <c:pt idx="3808">
                  <c:v>39758</c:v>
                </c:pt>
                <c:pt idx="3809">
                  <c:v>39757</c:v>
                </c:pt>
                <c:pt idx="3810">
                  <c:v>39756</c:v>
                </c:pt>
                <c:pt idx="3811">
                  <c:v>39755</c:v>
                </c:pt>
                <c:pt idx="3812">
                  <c:v>39752</c:v>
                </c:pt>
                <c:pt idx="3813">
                  <c:v>39750</c:v>
                </c:pt>
                <c:pt idx="3814">
                  <c:v>39748</c:v>
                </c:pt>
                <c:pt idx="3815">
                  <c:v>39745</c:v>
                </c:pt>
                <c:pt idx="3816">
                  <c:v>39744</c:v>
                </c:pt>
                <c:pt idx="3817">
                  <c:v>39743</c:v>
                </c:pt>
                <c:pt idx="3818">
                  <c:v>39742</c:v>
                </c:pt>
                <c:pt idx="3819">
                  <c:v>39741</c:v>
                </c:pt>
                <c:pt idx="3820">
                  <c:v>39738</c:v>
                </c:pt>
                <c:pt idx="3821">
                  <c:v>39737</c:v>
                </c:pt>
                <c:pt idx="3822">
                  <c:v>39736</c:v>
                </c:pt>
                <c:pt idx="3823">
                  <c:v>39735</c:v>
                </c:pt>
                <c:pt idx="3824">
                  <c:v>39734</c:v>
                </c:pt>
                <c:pt idx="3825">
                  <c:v>39731</c:v>
                </c:pt>
                <c:pt idx="3826">
                  <c:v>39729</c:v>
                </c:pt>
                <c:pt idx="3827">
                  <c:v>39728</c:v>
                </c:pt>
                <c:pt idx="3828">
                  <c:v>39727</c:v>
                </c:pt>
                <c:pt idx="3829">
                  <c:v>39724</c:v>
                </c:pt>
                <c:pt idx="3830">
                  <c:v>39722</c:v>
                </c:pt>
                <c:pt idx="3831">
                  <c:v>39721</c:v>
                </c:pt>
                <c:pt idx="3832">
                  <c:v>39720</c:v>
                </c:pt>
                <c:pt idx="3833">
                  <c:v>39717</c:v>
                </c:pt>
                <c:pt idx="3834">
                  <c:v>39716</c:v>
                </c:pt>
                <c:pt idx="3835">
                  <c:v>39715</c:v>
                </c:pt>
                <c:pt idx="3836">
                  <c:v>39714</c:v>
                </c:pt>
                <c:pt idx="3837">
                  <c:v>39713</c:v>
                </c:pt>
                <c:pt idx="3838">
                  <c:v>39710</c:v>
                </c:pt>
                <c:pt idx="3839">
                  <c:v>39709</c:v>
                </c:pt>
                <c:pt idx="3840">
                  <c:v>39708</c:v>
                </c:pt>
                <c:pt idx="3841">
                  <c:v>39707</c:v>
                </c:pt>
                <c:pt idx="3842">
                  <c:v>39706</c:v>
                </c:pt>
                <c:pt idx="3843">
                  <c:v>39703</c:v>
                </c:pt>
                <c:pt idx="3844">
                  <c:v>39702</c:v>
                </c:pt>
                <c:pt idx="3845">
                  <c:v>39701</c:v>
                </c:pt>
                <c:pt idx="3846">
                  <c:v>39700</c:v>
                </c:pt>
                <c:pt idx="3847">
                  <c:v>39699</c:v>
                </c:pt>
                <c:pt idx="3848">
                  <c:v>39696</c:v>
                </c:pt>
                <c:pt idx="3849">
                  <c:v>39695</c:v>
                </c:pt>
                <c:pt idx="3850">
                  <c:v>39693</c:v>
                </c:pt>
                <c:pt idx="3851">
                  <c:v>39692</c:v>
                </c:pt>
                <c:pt idx="3852">
                  <c:v>39689</c:v>
                </c:pt>
                <c:pt idx="3853">
                  <c:v>39688</c:v>
                </c:pt>
                <c:pt idx="3854">
                  <c:v>39687</c:v>
                </c:pt>
                <c:pt idx="3855">
                  <c:v>39686</c:v>
                </c:pt>
                <c:pt idx="3856">
                  <c:v>39685</c:v>
                </c:pt>
                <c:pt idx="3857">
                  <c:v>39682</c:v>
                </c:pt>
                <c:pt idx="3858">
                  <c:v>39681</c:v>
                </c:pt>
                <c:pt idx="3859">
                  <c:v>39680</c:v>
                </c:pt>
                <c:pt idx="3860">
                  <c:v>39679</c:v>
                </c:pt>
                <c:pt idx="3861">
                  <c:v>39678</c:v>
                </c:pt>
                <c:pt idx="3862">
                  <c:v>39674</c:v>
                </c:pt>
                <c:pt idx="3863">
                  <c:v>39673</c:v>
                </c:pt>
                <c:pt idx="3864">
                  <c:v>39672</c:v>
                </c:pt>
                <c:pt idx="3865">
                  <c:v>39671</c:v>
                </c:pt>
                <c:pt idx="3866">
                  <c:v>39668</c:v>
                </c:pt>
                <c:pt idx="3867">
                  <c:v>39667</c:v>
                </c:pt>
                <c:pt idx="3868">
                  <c:v>39666</c:v>
                </c:pt>
                <c:pt idx="3869">
                  <c:v>39665</c:v>
                </c:pt>
                <c:pt idx="3870">
                  <c:v>39664</c:v>
                </c:pt>
                <c:pt idx="3871">
                  <c:v>39661</c:v>
                </c:pt>
                <c:pt idx="3872">
                  <c:v>39660</c:v>
                </c:pt>
                <c:pt idx="3873">
                  <c:v>39659</c:v>
                </c:pt>
                <c:pt idx="3874">
                  <c:v>39658</c:v>
                </c:pt>
                <c:pt idx="3875">
                  <c:v>39657</c:v>
                </c:pt>
                <c:pt idx="3876">
                  <c:v>39654</c:v>
                </c:pt>
                <c:pt idx="3877">
                  <c:v>39653</c:v>
                </c:pt>
                <c:pt idx="3878">
                  <c:v>39652</c:v>
                </c:pt>
                <c:pt idx="3879">
                  <c:v>39651</c:v>
                </c:pt>
                <c:pt idx="3880">
                  <c:v>39650</c:v>
                </c:pt>
                <c:pt idx="3881">
                  <c:v>39647</c:v>
                </c:pt>
                <c:pt idx="3882">
                  <c:v>39646</c:v>
                </c:pt>
                <c:pt idx="3883">
                  <c:v>39645</c:v>
                </c:pt>
                <c:pt idx="3884">
                  <c:v>39644</c:v>
                </c:pt>
                <c:pt idx="3885">
                  <c:v>39643</c:v>
                </c:pt>
                <c:pt idx="3886">
                  <c:v>39640</c:v>
                </c:pt>
                <c:pt idx="3887">
                  <c:v>39639</c:v>
                </c:pt>
                <c:pt idx="3888">
                  <c:v>39638</c:v>
                </c:pt>
                <c:pt idx="3889">
                  <c:v>39637</c:v>
                </c:pt>
                <c:pt idx="3890">
                  <c:v>39636</c:v>
                </c:pt>
                <c:pt idx="3891">
                  <c:v>39633</c:v>
                </c:pt>
                <c:pt idx="3892">
                  <c:v>39632</c:v>
                </c:pt>
                <c:pt idx="3893">
                  <c:v>39631</c:v>
                </c:pt>
                <c:pt idx="3894">
                  <c:v>39630</c:v>
                </c:pt>
                <c:pt idx="3895">
                  <c:v>39629</c:v>
                </c:pt>
                <c:pt idx="3896">
                  <c:v>39626</c:v>
                </c:pt>
                <c:pt idx="3897">
                  <c:v>39625</c:v>
                </c:pt>
                <c:pt idx="3898">
                  <c:v>39624</c:v>
                </c:pt>
                <c:pt idx="3899">
                  <c:v>39623</c:v>
                </c:pt>
                <c:pt idx="3900">
                  <c:v>39622</c:v>
                </c:pt>
                <c:pt idx="3901">
                  <c:v>39619</c:v>
                </c:pt>
                <c:pt idx="3902">
                  <c:v>39618</c:v>
                </c:pt>
                <c:pt idx="3903">
                  <c:v>39617</c:v>
                </c:pt>
                <c:pt idx="3904">
                  <c:v>39616</c:v>
                </c:pt>
                <c:pt idx="3905">
                  <c:v>39615</c:v>
                </c:pt>
                <c:pt idx="3906">
                  <c:v>39612</c:v>
                </c:pt>
                <c:pt idx="3907">
                  <c:v>39611</c:v>
                </c:pt>
                <c:pt idx="3908">
                  <c:v>39610</c:v>
                </c:pt>
                <c:pt idx="3909">
                  <c:v>39609</c:v>
                </c:pt>
                <c:pt idx="3910">
                  <c:v>39608</c:v>
                </c:pt>
                <c:pt idx="3911">
                  <c:v>39605</c:v>
                </c:pt>
                <c:pt idx="3912">
                  <c:v>39604</c:v>
                </c:pt>
                <c:pt idx="3913">
                  <c:v>39603</c:v>
                </c:pt>
                <c:pt idx="3914">
                  <c:v>39602</c:v>
                </c:pt>
                <c:pt idx="3915">
                  <c:v>39601</c:v>
                </c:pt>
                <c:pt idx="3916">
                  <c:v>39598</c:v>
                </c:pt>
                <c:pt idx="3917">
                  <c:v>39597</c:v>
                </c:pt>
                <c:pt idx="3918">
                  <c:v>39596</c:v>
                </c:pt>
                <c:pt idx="3919">
                  <c:v>39595</c:v>
                </c:pt>
                <c:pt idx="3920">
                  <c:v>39594</c:v>
                </c:pt>
                <c:pt idx="3921">
                  <c:v>39591</c:v>
                </c:pt>
                <c:pt idx="3922">
                  <c:v>39590</c:v>
                </c:pt>
                <c:pt idx="3923">
                  <c:v>39589</c:v>
                </c:pt>
                <c:pt idx="3924">
                  <c:v>39588</c:v>
                </c:pt>
                <c:pt idx="3925">
                  <c:v>39584</c:v>
                </c:pt>
                <c:pt idx="3926">
                  <c:v>39583</c:v>
                </c:pt>
                <c:pt idx="3927">
                  <c:v>39582</c:v>
                </c:pt>
                <c:pt idx="3928">
                  <c:v>39581</c:v>
                </c:pt>
                <c:pt idx="3929">
                  <c:v>39580</c:v>
                </c:pt>
                <c:pt idx="3930">
                  <c:v>39577</c:v>
                </c:pt>
                <c:pt idx="3931">
                  <c:v>39576</c:v>
                </c:pt>
                <c:pt idx="3932">
                  <c:v>39575</c:v>
                </c:pt>
                <c:pt idx="3933">
                  <c:v>39574</c:v>
                </c:pt>
                <c:pt idx="3934">
                  <c:v>39573</c:v>
                </c:pt>
                <c:pt idx="3935">
                  <c:v>39570</c:v>
                </c:pt>
                <c:pt idx="3936">
                  <c:v>39568</c:v>
                </c:pt>
                <c:pt idx="3937">
                  <c:v>39567</c:v>
                </c:pt>
                <c:pt idx="3938">
                  <c:v>39566</c:v>
                </c:pt>
                <c:pt idx="3939">
                  <c:v>39563</c:v>
                </c:pt>
                <c:pt idx="3940">
                  <c:v>39562</c:v>
                </c:pt>
                <c:pt idx="3941">
                  <c:v>39561</c:v>
                </c:pt>
                <c:pt idx="3942">
                  <c:v>39560</c:v>
                </c:pt>
                <c:pt idx="3943">
                  <c:v>39559</c:v>
                </c:pt>
                <c:pt idx="3944">
                  <c:v>39555</c:v>
                </c:pt>
                <c:pt idx="3945">
                  <c:v>39554</c:v>
                </c:pt>
                <c:pt idx="3946">
                  <c:v>39553</c:v>
                </c:pt>
                <c:pt idx="3947">
                  <c:v>39549</c:v>
                </c:pt>
                <c:pt idx="3948">
                  <c:v>39548</c:v>
                </c:pt>
                <c:pt idx="3949">
                  <c:v>39547</c:v>
                </c:pt>
                <c:pt idx="3950">
                  <c:v>39546</c:v>
                </c:pt>
                <c:pt idx="3951">
                  <c:v>39545</c:v>
                </c:pt>
                <c:pt idx="3952">
                  <c:v>39542</c:v>
                </c:pt>
                <c:pt idx="3953">
                  <c:v>39541</c:v>
                </c:pt>
                <c:pt idx="3954">
                  <c:v>39540</c:v>
                </c:pt>
                <c:pt idx="3955">
                  <c:v>39539</c:v>
                </c:pt>
                <c:pt idx="3956">
                  <c:v>39538</c:v>
                </c:pt>
                <c:pt idx="3957">
                  <c:v>39535</c:v>
                </c:pt>
                <c:pt idx="3958">
                  <c:v>39534</c:v>
                </c:pt>
                <c:pt idx="3959">
                  <c:v>39533</c:v>
                </c:pt>
                <c:pt idx="3960">
                  <c:v>39532</c:v>
                </c:pt>
                <c:pt idx="3961">
                  <c:v>39531</c:v>
                </c:pt>
                <c:pt idx="3962">
                  <c:v>39526</c:v>
                </c:pt>
                <c:pt idx="3963">
                  <c:v>39525</c:v>
                </c:pt>
                <c:pt idx="3964">
                  <c:v>39524</c:v>
                </c:pt>
                <c:pt idx="3965">
                  <c:v>39521</c:v>
                </c:pt>
                <c:pt idx="3966">
                  <c:v>39520</c:v>
                </c:pt>
                <c:pt idx="3967">
                  <c:v>39519</c:v>
                </c:pt>
                <c:pt idx="3968">
                  <c:v>39518</c:v>
                </c:pt>
                <c:pt idx="3969">
                  <c:v>39517</c:v>
                </c:pt>
                <c:pt idx="3970">
                  <c:v>39514</c:v>
                </c:pt>
                <c:pt idx="3971">
                  <c:v>39512</c:v>
                </c:pt>
                <c:pt idx="3972">
                  <c:v>39511</c:v>
                </c:pt>
                <c:pt idx="3973">
                  <c:v>39510</c:v>
                </c:pt>
                <c:pt idx="3974">
                  <c:v>39507</c:v>
                </c:pt>
                <c:pt idx="3975">
                  <c:v>39506</c:v>
                </c:pt>
                <c:pt idx="3976">
                  <c:v>39505</c:v>
                </c:pt>
                <c:pt idx="3977">
                  <c:v>39504</c:v>
                </c:pt>
                <c:pt idx="3978">
                  <c:v>39503</c:v>
                </c:pt>
                <c:pt idx="3979">
                  <c:v>39500</c:v>
                </c:pt>
                <c:pt idx="3980">
                  <c:v>39499</c:v>
                </c:pt>
                <c:pt idx="3981">
                  <c:v>39498</c:v>
                </c:pt>
                <c:pt idx="3982">
                  <c:v>39497</c:v>
                </c:pt>
                <c:pt idx="3983">
                  <c:v>39496</c:v>
                </c:pt>
                <c:pt idx="3984">
                  <c:v>39493</c:v>
                </c:pt>
                <c:pt idx="3985">
                  <c:v>39492</c:v>
                </c:pt>
                <c:pt idx="3986">
                  <c:v>39491</c:v>
                </c:pt>
                <c:pt idx="3987">
                  <c:v>39490</c:v>
                </c:pt>
                <c:pt idx="3988">
                  <c:v>39489</c:v>
                </c:pt>
                <c:pt idx="3989">
                  <c:v>39486</c:v>
                </c:pt>
                <c:pt idx="3990">
                  <c:v>39485</c:v>
                </c:pt>
                <c:pt idx="3991">
                  <c:v>39484</c:v>
                </c:pt>
                <c:pt idx="3992">
                  <c:v>39483</c:v>
                </c:pt>
                <c:pt idx="3993">
                  <c:v>39482</c:v>
                </c:pt>
                <c:pt idx="3994">
                  <c:v>39479</c:v>
                </c:pt>
                <c:pt idx="3995">
                  <c:v>39478</c:v>
                </c:pt>
                <c:pt idx="3996">
                  <c:v>39477</c:v>
                </c:pt>
                <c:pt idx="3997">
                  <c:v>39476</c:v>
                </c:pt>
                <c:pt idx="3998">
                  <c:v>39475</c:v>
                </c:pt>
                <c:pt idx="3999">
                  <c:v>39472</c:v>
                </c:pt>
                <c:pt idx="4000">
                  <c:v>39471</c:v>
                </c:pt>
                <c:pt idx="4001">
                  <c:v>39470</c:v>
                </c:pt>
                <c:pt idx="4002">
                  <c:v>39469</c:v>
                </c:pt>
                <c:pt idx="4003">
                  <c:v>39468</c:v>
                </c:pt>
                <c:pt idx="4004">
                  <c:v>39465</c:v>
                </c:pt>
                <c:pt idx="4005">
                  <c:v>39464</c:v>
                </c:pt>
                <c:pt idx="4006">
                  <c:v>39463</c:v>
                </c:pt>
                <c:pt idx="4007">
                  <c:v>39462</c:v>
                </c:pt>
                <c:pt idx="4008">
                  <c:v>39461</c:v>
                </c:pt>
                <c:pt idx="4009">
                  <c:v>39458</c:v>
                </c:pt>
                <c:pt idx="4010">
                  <c:v>39457</c:v>
                </c:pt>
                <c:pt idx="4011">
                  <c:v>39456</c:v>
                </c:pt>
                <c:pt idx="4012">
                  <c:v>39455</c:v>
                </c:pt>
                <c:pt idx="4013">
                  <c:v>39454</c:v>
                </c:pt>
                <c:pt idx="4014">
                  <c:v>39451</c:v>
                </c:pt>
                <c:pt idx="4015">
                  <c:v>39450</c:v>
                </c:pt>
                <c:pt idx="4016">
                  <c:v>39449</c:v>
                </c:pt>
                <c:pt idx="4017">
                  <c:v>39448</c:v>
                </c:pt>
                <c:pt idx="4018">
                  <c:v>39447</c:v>
                </c:pt>
                <c:pt idx="4019">
                  <c:v>39444</c:v>
                </c:pt>
                <c:pt idx="4020">
                  <c:v>39443</c:v>
                </c:pt>
                <c:pt idx="4021">
                  <c:v>39442</c:v>
                </c:pt>
                <c:pt idx="4022">
                  <c:v>39440</c:v>
                </c:pt>
                <c:pt idx="4023">
                  <c:v>39436</c:v>
                </c:pt>
                <c:pt idx="4024">
                  <c:v>39435</c:v>
                </c:pt>
                <c:pt idx="4025">
                  <c:v>39434</c:v>
                </c:pt>
                <c:pt idx="4026">
                  <c:v>39433</c:v>
                </c:pt>
                <c:pt idx="4027">
                  <c:v>39430</c:v>
                </c:pt>
                <c:pt idx="4028">
                  <c:v>39429</c:v>
                </c:pt>
                <c:pt idx="4029">
                  <c:v>39428</c:v>
                </c:pt>
                <c:pt idx="4030">
                  <c:v>39427</c:v>
                </c:pt>
                <c:pt idx="4031">
                  <c:v>39426</c:v>
                </c:pt>
                <c:pt idx="4032">
                  <c:v>39423</c:v>
                </c:pt>
                <c:pt idx="4033">
                  <c:v>39422</c:v>
                </c:pt>
                <c:pt idx="4034">
                  <c:v>39421</c:v>
                </c:pt>
                <c:pt idx="4035">
                  <c:v>39420</c:v>
                </c:pt>
                <c:pt idx="4036">
                  <c:v>39419</c:v>
                </c:pt>
                <c:pt idx="4037">
                  <c:v>39416</c:v>
                </c:pt>
                <c:pt idx="4038">
                  <c:v>39415</c:v>
                </c:pt>
                <c:pt idx="4039">
                  <c:v>39414</c:v>
                </c:pt>
                <c:pt idx="4040">
                  <c:v>39413</c:v>
                </c:pt>
                <c:pt idx="4041">
                  <c:v>39412</c:v>
                </c:pt>
                <c:pt idx="4042">
                  <c:v>39409</c:v>
                </c:pt>
                <c:pt idx="4043">
                  <c:v>39408</c:v>
                </c:pt>
                <c:pt idx="4044">
                  <c:v>39407</c:v>
                </c:pt>
                <c:pt idx="4045">
                  <c:v>39406</c:v>
                </c:pt>
                <c:pt idx="4046">
                  <c:v>39405</c:v>
                </c:pt>
                <c:pt idx="4047">
                  <c:v>39402</c:v>
                </c:pt>
                <c:pt idx="4048">
                  <c:v>39401</c:v>
                </c:pt>
                <c:pt idx="4049">
                  <c:v>39400</c:v>
                </c:pt>
                <c:pt idx="4050">
                  <c:v>39399</c:v>
                </c:pt>
                <c:pt idx="4051">
                  <c:v>39398</c:v>
                </c:pt>
                <c:pt idx="4052">
                  <c:v>39394</c:v>
                </c:pt>
                <c:pt idx="4053">
                  <c:v>39393</c:v>
                </c:pt>
                <c:pt idx="4054">
                  <c:v>39392</c:v>
                </c:pt>
                <c:pt idx="4055">
                  <c:v>39391</c:v>
                </c:pt>
                <c:pt idx="4056">
                  <c:v>39388</c:v>
                </c:pt>
                <c:pt idx="4057">
                  <c:v>39387</c:v>
                </c:pt>
                <c:pt idx="4058">
                  <c:v>39386</c:v>
                </c:pt>
                <c:pt idx="4059">
                  <c:v>39385</c:v>
                </c:pt>
                <c:pt idx="4060">
                  <c:v>39384</c:v>
                </c:pt>
                <c:pt idx="4061">
                  <c:v>39381</c:v>
                </c:pt>
                <c:pt idx="4062">
                  <c:v>39380</c:v>
                </c:pt>
                <c:pt idx="4063">
                  <c:v>39379</c:v>
                </c:pt>
                <c:pt idx="4064">
                  <c:v>39378</c:v>
                </c:pt>
                <c:pt idx="4065">
                  <c:v>39377</c:v>
                </c:pt>
                <c:pt idx="4066">
                  <c:v>39374</c:v>
                </c:pt>
                <c:pt idx="4067">
                  <c:v>39373</c:v>
                </c:pt>
                <c:pt idx="4068">
                  <c:v>39372</c:v>
                </c:pt>
                <c:pt idx="4069">
                  <c:v>39371</c:v>
                </c:pt>
                <c:pt idx="4070">
                  <c:v>39370</c:v>
                </c:pt>
                <c:pt idx="4071">
                  <c:v>39367</c:v>
                </c:pt>
                <c:pt idx="4072">
                  <c:v>39366</c:v>
                </c:pt>
                <c:pt idx="4073">
                  <c:v>39365</c:v>
                </c:pt>
                <c:pt idx="4074">
                  <c:v>39364</c:v>
                </c:pt>
                <c:pt idx="4075">
                  <c:v>39363</c:v>
                </c:pt>
                <c:pt idx="4076">
                  <c:v>39360</c:v>
                </c:pt>
                <c:pt idx="4077">
                  <c:v>39359</c:v>
                </c:pt>
                <c:pt idx="4078">
                  <c:v>39358</c:v>
                </c:pt>
                <c:pt idx="4079">
                  <c:v>39356</c:v>
                </c:pt>
                <c:pt idx="4080">
                  <c:v>39353</c:v>
                </c:pt>
                <c:pt idx="4081">
                  <c:v>39352</c:v>
                </c:pt>
                <c:pt idx="4082">
                  <c:v>39351</c:v>
                </c:pt>
                <c:pt idx="4083">
                  <c:v>39350</c:v>
                </c:pt>
                <c:pt idx="4084">
                  <c:v>39349</c:v>
                </c:pt>
                <c:pt idx="4085">
                  <c:v>39346</c:v>
                </c:pt>
                <c:pt idx="4086">
                  <c:v>39345</c:v>
                </c:pt>
                <c:pt idx="4087">
                  <c:v>39344</c:v>
                </c:pt>
                <c:pt idx="4088">
                  <c:v>39343</c:v>
                </c:pt>
                <c:pt idx="4089">
                  <c:v>39342</c:v>
                </c:pt>
                <c:pt idx="4090">
                  <c:v>39339</c:v>
                </c:pt>
                <c:pt idx="4091">
                  <c:v>39338</c:v>
                </c:pt>
                <c:pt idx="4092">
                  <c:v>39337</c:v>
                </c:pt>
                <c:pt idx="4093">
                  <c:v>39336</c:v>
                </c:pt>
                <c:pt idx="4094">
                  <c:v>39335</c:v>
                </c:pt>
                <c:pt idx="4095">
                  <c:v>39332</c:v>
                </c:pt>
                <c:pt idx="4096">
                  <c:v>39331</c:v>
                </c:pt>
                <c:pt idx="4097">
                  <c:v>39330</c:v>
                </c:pt>
                <c:pt idx="4098">
                  <c:v>39329</c:v>
                </c:pt>
                <c:pt idx="4099">
                  <c:v>39328</c:v>
                </c:pt>
                <c:pt idx="4100">
                  <c:v>39325</c:v>
                </c:pt>
                <c:pt idx="4101">
                  <c:v>39324</c:v>
                </c:pt>
                <c:pt idx="4102">
                  <c:v>39323</c:v>
                </c:pt>
                <c:pt idx="4103">
                  <c:v>39322</c:v>
                </c:pt>
                <c:pt idx="4104">
                  <c:v>39321</c:v>
                </c:pt>
                <c:pt idx="4105">
                  <c:v>39318</c:v>
                </c:pt>
                <c:pt idx="4106">
                  <c:v>39317</c:v>
                </c:pt>
                <c:pt idx="4107">
                  <c:v>39316</c:v>
                </c:pt>
                <c:pt idx="4108">
                  <c:v>39315</c:v>
                </c:pt>
                <c:pt idx="4109">
                  <c:v>39314</c:v>
                </c:pt>
                <c:pt idx="4110">
                  <c:v>39311</c:v>
                </c:pt>
                <c:pt idx="4111">
                  <c:v>39310</c:v>
                </c:pt>
                <c:pt idx="4112">
                  <c:v>39308</c:v>
                </c:pt>
                <c:pt idx="4113">
                  <c:v>39307</c:v>
                </c:pt>
                <c:pt idx="4114">
                  <c:v>39304</c:v>
                </c:pt>
                <c:pt idx="4115">
                  <c:v>39303</c:v>
                </c:pt>
                <c:pt idx="4116">
                  <c:v>39302</c:v>
                </c:pt>
                <c:pt idx="4117">
                  <c:v>39301</c:v>
                </c:pt>
                <c:pt idx="4118">
                  <c:v>39300</c:v>
                </c:pt>
                <c:pt idx="4119">
                  <c:v>39297</c:v>
                </c:pt>
                <c:pt idx="4120">
                  <c:v>39296</c:v>
                </c:pt>
                <c:pt idx="4121">
                  <c:v>39295</c:v>
                </c:pt>
                <c:pt idx="4122">
                  <c:v>39294</c:v>
                </c:pt>
                <c:pt idx="4123">
                  <c:v>39293</c:v>
                </c:pt>
                <c:pt idx="4124">
                  <c:v>39290</c:v>
                </c:pt>
                <c:pt idx="4125">
                  <c:v>39289</c:v>
                </c:pt>
                <c:pt idx="4126">
                  <c:v>39288</c:v>
                </c:pt>
                <c:pt idx="4127">
                  <c:v>39287</c:v>
                </c:pt>
                <c:pt idx="4128">
                  <c:v>39286</c:v>
                </c:pt>
                <c:pt idx="4129">
                  <c:v>39283</c:v>
                </c:pt>
                <c:pt idx="4130">
                  <c:v>39282</c:v>
                </c:pt>
                <c:pt idx="4131">
                  <c:v>39281</c:v>
                </c:pt>
                <c:pt idx="4132">
                  <c:v>39280</c:v>
                </c:pt>
                <c:pt idx="4133">
                  <c:v>39279</c:v>
                </c:pt>
                <c:pt idx="4134">
                  <c:v>39276</c:v>
                </c:pt>
                <c:pt idx="4135">
                  <c:v>39275</c:v>
                </c:pt>
                <c:pt idx="4136">
                  <c:v>39274</c:v>
                </c:pt>
                <c:pt idx="4137">
                  <c:v>39273</c:v>
                </c:pt>
                <c:pt idx="4138">
                  <c:v>39272</c:v>
                </c:pt>
                <c:pt idx="4139">
                  <c:v>39269</c:v>
                </c:pt>
                <c:pt idx="4140">
                  <c:v>39268</c:v>
                </c:pt>
                <c:pt idx="4141">
                  <c:v>39267</c:v>
                </c:pt>
                <c:pt idx="4142">
                  <c:v>39266</c:v>
                </c:pt>
                <c:pt idx="4143">
                  <c:v>39265</c:v>
                </c:pt>
                <c:pt idx="4144">
                  <c:v>39262</c:v>
                </c:pt>
                <c:pt idx="4145">
                  <c:v>39261</c:v>
                </c:pt>
                <c:pt idx="4146">
                  <c:v>39260</c:v>
                </c:pt>
                <c:pt idx="4147">
                  <c:v>39259</c:v>
                </c:pt>
                <c:pt idx="4148">
                  <c:v>39258</c:v>
                </c:pt>
                <c:pt idx="4149">
                  <c:v>39255</c:v>
                </c:pt>
                <c:pt idx="4150">
                  <c:v>39254</c:v>
                </c:pt>
                <c:pt idx="4151">
                  <c:v>39253</c:v>
                </c:pt>
                <c:pt idx="4152">
                  <c:v>39252</c:v>
                </c:pt>
                <c:pt idx="4153">
                  <c:v>39251</c:v>
                </c:pt>
                <c:pt idx="4154">
                  <c:v>39248</c:v>
                </c:pt>
                <c:pt idx="4155">
                  <c:v>39247</c:v>
                </c:pt>
                <c:pt idx="4156">
                  <c:v>39246</c:v>
                </c:pt>
                <c:pt idx="4157">
                  <c:v>39245</c:v>
                </c:pt>
                <c:pt idx="4158">
                  <c:v>39244</c:v>
                </c:pt>
                <c:pt idx="4159">
                  <c:v>39241</c:v>
                </c:pt>
                <c:pt idx="4160">
                  <c:v>39240</c:v>
                </c:pt>
                <c:pt idx="4161">
                  <c:v>39239</c:v>
                </c:pt>
                <c:pt idx="4162">
                  <c:v>39238</c:v>
                </c:pt>
                <c:pt idx="4163">
                  <c:v>39237</c:v>
                </c:pt>
                <c:pt idx="4164">
                  <c:v>39234</c:v>
                </c:pt>
                <c:pt idx="4165">
                  <c:v>39233</c:v>
                </c:pt>
                <c:pt idx="4166">
                  <c:v>39232</c:v>
                </c:pt>
                <c:pt idx="4167">
                  <c:v>39231</c:v>
                </c:pt>
                <c:pt idx="4168">
                  <c:v>39230</c:v>
                </c:pt>
                <c:pt idx="4169">
                  <c:v>39227</c:v>
                </c:pt>
                <c:pt idx="4170">
                  <c:v>39226</c:v>
                </c:pt>
                <c:pt idx="4171">
                  <c:v>39225</c:v>
                </c:pt>
                <c:pt idx="4172">
                  <c:v>39224</c:v>
                </c:pt>
                <c:pt idx="4173">
                  <c:v>39223</c:v>
                </c:pt>
                <c:pt idx="4174">
                  <c:v>39220</c:v>
                </c:pt>
                <c:pt idx="4175">
                  <c:v>39219</c:v>
                </c:pt>
                <c:pt idx="4176">
                  <c:v>39218</c:v>
                </c:pt>
                <c:pt idx="4177">
                  <c:v>39217</c:v>
                </c:pt>
                <c:pt idx="4178">
                  <c:v>39216</c:v>
                </c:pt>
                <c:pt idx="4179">
                  <c:v>39213</c:v>
                </c:pt>
                <c:pt idx="4180">
                  <c:v>39212</c:v>
                </c:pt>
                <c:pt idx="4181">
                  <c:v>39211</c:v>
                </c:pt>
                <c:pt idx="4182">
                  <c:v>39210</c:v>
                </c:pt>
                <c:pt idx="4183">
                  <c:v>39209</c:v>
                </c:pt>
                <c:pt idx="4184">
                  <c:v>39206</c:v>
                </c:pt>
                <c:pt idx="4185">
                  <c:v>39205</c:v>
                </c:pt>
                <c:pt idx="4186">
                  <c:v>39202</c:v>
                </c:pt>
                <c:pt idx="4187">
                  <c:v>39199</c:v>
                </c:pt>
                <c:pt idx="4188">
                  <c:v>39198</c:v>
                </c:pt>
                <c:pt idx="4189">
                  <c:v>39197</c:v>
                </c:pt>
                <c:pt idx="4190">
                  <c:v>39196</c:v>
                </c:pt>
                <c:pt idx="4191">
                  <c:v>39195</c:v>
                </c:pt>
                <c:pt idx="4192">
                  <c:v>39192</c:v>
                </c:pt>
                <c:pt idx="4193">
                  <c:v>39191</c:v>
                </c:pt>
                <c:pt idx="4194">
                  <c:v>39190</c:v>
                </c:pt>
                <c:pt idx="4195">
                  <c:v>39189</c:v>
                </c:pt>
                <c:pt idx="4196">
                  <c:v>39188</c:v>
                </c:pt>
                <c:pt idx="4197">
                  <c:v>39185</c:v>
                </c:pt>
                <c:pt idx="4198">
                  <c:v>39184</c:v>
                </c:pt>
                <c:pt idx="4199">
                  <c:v>39183</c:v>
                </c:pt>
                <c:pt idx="4200">
                  <c:v>39182</c:v>
                </c:pt>
                <c:pt idx="4201">
                  <c:v>39181</c:v>
                </c:pt>
                <c:pt idx="4202">
                  <c:v>39177</c:v>
                </c:pt>
                <c:pt idx="4203">
                  <c:v>39176</c:v>
                </c:pt>
                <c:pt idx="4204">
                  <c:v>39175</c:v>
                </c:pt>
                <c:pt idx="4205">
                  <c:v>39174</c:v>
                </c:pt>
                <c:pt idx="4206">
                  <c:v>39171</c:v>
                </c:pt>
                <c:pt idx="4207">
                  <c:v>39170</c:v>
                </c:pt>
                <c:pt idx="4208">
                  <c:v>39169</c:v>
                </c:pt>
                <c:pt idx="4209">
                  <c:v>39167</c:v>
                </c:pt>
                <c:pt idx="4210">
                  <c:v>39164</c:v>
                </c:pt>
                <c:pt idx="4211">
                  <c:v>39163</c:v>
                </c:pt>
                <c:pt idx="4212">
                  <c:v>39162</c:v>
                </c:pt>
                <c:pt idx="4213">
                  <c:v>39161</c:v>
                </c:pt>
                <c:pt idx="4214">
                  <c:v>39160</c:v>
                </c:pt>
                <c:pt idx="4215">
                  <c:v>39157</c:v>
                </c:pt>
                <c:pt idx="4216">
                  <c:v>39156</c:v>
                </c:pt>
                <c:pt idx="4217">
                  <c:v>39155</c:v>
                </c:pt>
                <c:pt idx="4218">
                  <c:v>39154</c:v>
                </c:pt>
                <c:pt idx="4219">
                  <c:v>39153</c:v>
                </c:pt>
                <c:pt idx="4220">
                  <c:v>39150</c:v>
                </c:pt>
                <c:pt idx="4221">
                  <c:v>39149</c:v>
                </c:pt>
                <c:pt idx="4222">
                  <c:v>39148</c:v>
                </c:pt>
                <c:pt idx="4223">
                  <c:v>39147</c:v>
                </c:pt>
                <c:pt idx="4224">
                  <c:v>39146</c:v>
                </c:pt>
                <c:pt idx="4225">
                  <c:v>39143</c:v>
                </c:pt>
                <c:pt idx="4226">
                  <c:v>39142</c:v>
                </c:pt>
                <c:pt idx="4227">
                  <c:v>39141</c:v>
                </c:pt>
                <c:pt idx="4228">
                  <c:v>39140</c:v>
                </c:pt>
                <c:pt idx="4229">
                  <c:v>39139</c:v>
                </c:pt>
                <c:pt idx="4230">
                  <c:v>39136</c:v>
                </c:pt>
                <c:pt idx="4231">
                  <c:v>39135</c:v>
                </c:pt>
                <c:pt idx="4232">
                  <c:v>39134</c:v>
                </c:pt>
                <c:pt idx="4233">
                  <c:v>39133</c:v>
                </c:pt>
                <c:pt idx="4234">
                  <c:v>39132</c:v>
                </c:pt>
                <c:pt idx="4235">
                  <c:v>39128</c:v>
                </c:pt>
                <c:pt idx="4236">
                  <c:v>39127</c:v>
                </c:pt>
                <c:pt idx="4237">
                  <c:v>39126</c:v>
                </c:pt>
                <c:pt idx="4238">
                  <c:v>39125</c:v>
                </c:pt>
                <c:pt idx="4239">
                  <c:v>39122</c:v>
                </c:pt>
                <c:pt idx="4240">
                  <c:v>39121</c:v>
                </c:pt>
                <c:pt idx="4241">
                  <c:v>39120</c:v>
                </c:pt>
                <c:pt idx="4242">
                  <c:v>39119</c:v>
                </c:pt>
                <c:pt idx="4243">
                  <c:v>39118</c:v>
                </c:pt>
                <c:pt idx="4244">
                  <c:v>39115</c:v>
                </c:pt>
                <c:pt idx="4245">
                  <c:v>39114</c:v>
                </c:pt>
                <c:pt idx="4246">
                  <c:v>39113</c:v>
                </c:pt>
                <c:pt idx="4247">
                  <c:v>39111</c:v>
                </c:pt>
                <c:pt idx="4248">
                  <c:v>39107</c:v>
                </c:pt>
                <c:pt idx="4249">
                  <c:v>39106</c:v>
                </c:pt>
                <c:pt idx="4250">
                  <c:v>39105</c:v>
                </c:pt>
                <c:pt idx="4251">
                  <c:v>39104</c:v>
                </c:pt>
                <c:pt idx="4252">
                  <c:v>39101</c:v>
                </c:pt>
                <c:pt idx="4253">
                  <c:v>39100</c:v>
                </c:pt>
                <c:pt idx="4254">
                  <c:v>39099</c:v>
                </c:pt>
                <c:pt idx="4255">
                  <c:v>39098</c:v>
                </c:pt>
                <c:pt idx="4256">
                  <c:v>39097</c:v>
                </c:pt>
                <c:pt idx="4257">
                  <c:v>39094</c:v>
                </c:pt>
                <c:pt idx="4258">
                  <c:v>39093</c:v>
                </c:pt>
                <c:pt idx="4259">
                  <c:v>39092</c:v>
                </c:pt>
                <c:pt idx="4260">
                  <c:v>39091</c:v>
                </c:pt>
                <c:pt idx="4261">
                  <c:v>39090</c:v>
                </c:pt>
                <c:pt idx="4262">
                  <c:v>39087</c:v>
                </c:pt>
                <c:pt idx="4263">
                  <c:v>39086</c:v>
                </c:pt>
                <c:pt idx="4264">
                  <c:v>39085</c:v>
                </c:pt>
                <c:pt idx="4265">
                  <c:v>39084</c:v>
                </c:pt>
                <c:pt idx="4266">
                  <c:v>39080</c:v>
                </c:pt>
                <c:pt idx="4267">
                  <c:v>39079</c:v>
                </c:pt>
                <c:pt idx="4268">
                  <c:v>39078</c:v>
                </c:pt>
                <c:pt idx="4269">
                  <c:v>39077</c:v>
                </c:pt>
                <c:pt idx="4270">
                  <c:v>39073</c:v>
                </c:pt>
                <c:pt idx="4271">
                  <c:v>39072</c:v>
                </c:pt>
                <c:pt idx="4272">
                  <c:v>39071</c:v>
                </c:pt>
                <c:pt idx="4273">
                  <c:v>39070</c:v>
                </c:pt>
                <c:pt idx="4274">
                  <c:v>39069</c:v>
                </c:pt>
                <c:pt idx="4275">
                  <c:v>39066</c:v>
                </c:pt>
                <c:pt idx="4276">
                  <c:v>39065</c:v>
                </c:pt>
                <c:pt idx="4277">
                  <c:v>39064</c:v>
                </c:pt>
                <c:pt idx="4278">
                  <c:v>39063</c:v>
                </c:pt>
                <c:pt idx="4279">
                  <c:v>39062</c:v>
                </c:pt>
                <c:pt idx="4280">
                  <c:v>39059</c:v>
                </c:pt>
                <c:pt idx="4281">
                  <c:v>39058</c:v>
                </c:pt>
                <c:pt idx="4282">
                  <c:v>39057</c:v>
                </c:pt>
                <c:pt idx="4283">
                  <c:v>39056</c:v>
                </c:pt>
                <c:pt idx="4284">
                  <c:v>39055</c:v>
                </c:pt>
                <c:pt idx="4285">
                  <c:v>39052</c:v>
                </c:pt>
                <c:pt idx="4286">
                  <c:v>39051</c:v>
                </c:pt>
                <c:pt idx="4287">
                  <c:v>39050</c:v>
                </c:pt>
                <c:pt idx="4288">
                  <c:v>39049</c:v>
                </c:pt>
                <c:pt idx="4289">
                  <c:v>39048</c:v>
                </c:pt>
                <c:pt idx="4290">
                  <c:v>39045</c:v>
                </c:pt>
                <c:pt idx="4291">
                  <c:v>39044</c:v>
                </c:pt>
                <c:pt idx="4292">
                  <c:v>39043</c:v>
                </c:pt>
                <c:pt idx="4293">
                  <c:v>39042</c:v>
                </c:pt>
                <c:pt idx="4294">
                  <c:v>39041</c:v>
                </c:pt>
                <c:pt idx="4295">
                  <c:v>39038</c:v>
                </c:pt>
                <c:pt idx="4296">
                  <c:v>39037</c:v>
                </c:pt>
                <c:pt idx="4297">
                  <c:v>39036</c:v>
                </c:pt>
                <c:pt idx="4298">
                  <c:v>39035</c:v>
                </c:pt>
                <c:pt idx="4299">
                  <c:v>39034</c:v>
                </c:pt>
                <c:pt idx="4300">
                  <c:v>39031</c:v>
                </c:pt>
                <c:pt idx="4301">
                  <c:v>39030</c:v>
                </c:pt>
                <c:pt idx="4302">
                  <c:v>39029</c:v>
                </c:pt>
                <c:pt idx="4303">
                  <c:v>39028</c:v>
                </c:pt>
                <c:pt idx="4304">
                  <c:v>39027</c:v>
                </c:pt>
                <c:pt idx="4305">
                  <c:v>39024</c:v>
                </c:pt>
                <c:pt idx="4306">
                  <c:v>39023</c:v>
                </c:pt>
                <c:pt idx="4307">
                  <c:v>39022</c:v>
                </c:pt>
                <c:pt idx="4308">
                  <c:v>39021</c:v>
                </c:pt>
                <c:pt idx="4309">
                  <c:v>39020</c:v>
                </c:pt>
                <c:pt idx="4310">
                  <c:v>39017</c:v>
                </c:pt>
                <c:pt idx="4311">
                  <c:v>39016</c:v>
                </c:pt>
                <c:pt idx="4312">
                  <c:v>39013</c:v>
                </c:pt>
                <c:pt idx="4313">
                  <c:v>39010</c:v>
                </c:pt>
                <c:pt idx="4314">
                  <c:v>39009</c:v>
                </c:pt>
                <c:pt idx="4315">
                  <c:v>39008</c:v>
                </c:pt>
                <c:pt idx="4316">
                  <c:v>39007</c:v>
                </c:pt>
                <c:pt idx="4317">
                  <c:v>39006</c:v>
                </c:pt>
                <c:pt idx="4318">
                  <c:v>39003</c:v>
                </c:pt>
                <c:pt idx="4319">
                  <c:v>39002</c:v>
                </c:pt>
                <c:pt idx="4320">
                  <c:v>39001</c:v>
                </c:pt>
                <c:pt idx="4321">
                  <c:v>39000</c:v>
                </c:pt>
                <c:pt idx="4322">
                  <c:v>38999</c:v>
                </c:pt>
                <c:pt idx="4323">
                  <c:v>38996</c:v>
                </c:pt>
                <c:pt idx="4324">
                  <c:v>38995</c:v>
                </c:pt>
                <c:pt idx="4325">
                  <c:v>38994</c:v>
                </c:pt>
                <c:pt idx="4326">
                  <c:v>38993</c:v>
                </c:pt>
                <c:pt idx="4327">
                  <c:v>38989</c:v>
                </c:pt>
                <c:pt idx="4328">
                  <c:v>38988</c:v>
                </c:pt>
                <c:pt idx="4329">
                  <c:v>38987</c:v>
                </c:pt>
                <c:pt idx="4330">
                  <c:v>38986</c:v>
                </c:pt>
                <c:pt idx="4331">
                  <c:v>38985</c:v>
                </c:pt>
                <c:pt idx="4332">
                  <c:v>38982</c:v>
                </c:pt>
                <c:pt idx="4333">
                  <c:v>38981</c:v>
                </c:pt>
                <c:pt idx="4334">
                  <c:v>38980</c:v>
                </c:pt>
                <c:pt idx="4335">
                  <c:v>38979</c:v>
                </c:pt>
                <c:pt idx="4336">
                  <c:v>38978</c:v>
                </c:pt>
                <c:pt idx="4337">
                  <c:v>38975</c:v>
                </c:pt>
                <c:pt idx="4338">
                  <c:v>38974</c:v>
                </c:pt>
                <c:pt idx="4339">
                  <c:v>38973</c:v>
                </c:pt>
                <c:pt idx="4340">
                  <c:v>38972</c:v>
                </c:pt>
                <c:pt idx="4341">
                  <c:v>38971</c:v>
                </c:pt>
                <c:pt idx="4342">
                  <c:v>38968</c:v>
                </c:pt>
                <c:pt idx="4343">
                  <c:v>38967</c:v>
                </c:pt>
                <c:pt idx="4344">
                  <c:v>38966</c:v>
                </c:pt>
                <c:pt idx="4345">
                  <c:v>38965</c:v>
                </c:pt>
                <c:pt idx="4346">
                  <c:v>38964</c:v>
                </c:pt>
                <c:pt idx="4347">
                  <c:v>38961</c:v>
                </c:pt>
                <c:pt idx="4348">
                  <c:v>38960</c:v>
                </c:pt>
                <c:pt idx="4349">
                  <c:v>38959</c:v>
                </c:pt>
                <c:pt idx="4350">
                  <c:v>38958</c:v>
                </c:pt>
                <c:pt idx="4351">
                  <c:v>38957</c:v>
                </c:pt>
                <c:pt idx="4352">
                  <c:v>38954</c:v>
                </c:pt>
                <c:pt idx="4353">
                  <c:v>38953</c:v>
                </c:pt>
                <c:pt idx="4354">
                  <c:v>38952</c:v>
                </c:pt>
                <c:pt idx="4355">
                  <c:v>38951</c:v>
                </c:pt>
                <c:pt idx="4356">
                  <c:v>38950</c:v>
                </c:pt>
                <c:pt idx="4357">
                  <c:v>38947</c:v>
                </c:pt>
                <c:pt idx="4358">
                  <c:v>38946</c:v>
                </c:pt>
                <c:pt idx="4359">
                  <c:v>38945</c:v>
                </c:pt>
                <c:pt idx="4360">
                  <c:v>38943</c:v>
                </c:pt>
                <c:pt idx="4361">
                  <c:v>38940</c:v>
                </c:pt>
                <c:pt idx="4362">
                  <c:v>38939</c:v>
                </c:pt>
                <c:pt idx="4363">
                  <c:v>38938</c:v>
                </c:pt>
                <c:pt idx="4364">
                  <c:v>38937</c:v>
                </c:pt>
                <c:pt idx="4365">
                  <c:v>38936</c:v>
                </c:pt>
                <c:pt idx="4366">
                  <c:v>38933</c:v>
                </c:pt>
                <c:pt idx="4367">
                  <c:v>38932</c:v>
                </c:pt>
                <c:pt idx="4368">
                  <c:v>38931</c:v>
                </c:pt>
                <c:pt idx="4369">
                  <c:v>38930</c:v>
                </c:pt>
                <c:pt idx="4370">
                  <c:v>38929</c:v>
                </c:pt>
                <c:pt idx="4371">
                  <c:v>38926</c:v>
                </c:pt>
                <c:pt idx="4372">
                  <c:v>38925</c:v>
                </c:pt>
                <c:pt idx="4373">
                  <c:v>38924</c:v>
                </c:pt>
                <c:pt idx="4374">
                  <c:v>38923</c:v>
                </c:pt>
                <c:pt idx="4375">
                  <c:v>38922</c:v>
                </c:pt>
                <c:pt idx="4376">
                  <c:v>38919</c:v>
                </c:pt>
                <c:pt idx="4377">
                  <c:v>38918</c:v>
                </c:pt>
                <c:pt idx="4378">
                  <c:v>38917</c:v>
                </c:pt>
                <c:pt idx="4379">
                  <c:v>38916</c:v>
                </c:pt>
                <c:pt idx="4380">
                  <c:v>38915</c:v>
                </c:pt>
                <c:pt idx="4381">
                  <c:v>38912</c:v>
                </c:pt>
                <c:pt idx="4382">
                  <c:v>38911</c:v>
                </c:pt>
                <c:pt idx="4383">
                  <c:v>38910</c:v>
                </c:pt>
                <c:pt idx="4384">
                  <c:v>38909</c:v>
                </c:pt>
                <c:pt idx="4385">
                  <c:v>38908</c:v>
                </c:pt>
                <c:pt idx="4386">
                  <c:v>38905</c:v>
                </c:pt>
                <c:pt idx="4387">
                  <c:v>38904</c:v>
                </c:pt>
                <c:pt idx="4388">
                  <c:v>38903</c:v>
                </c:pt>
                <c:pt idx="4389">
                  <c:v>38902</c:v>
                </c:pt>
                <c:pt idx="4390">
                  <c:v>38901</c:v>
                </c:pt>
                <c:pt idx="4391">
                  <c:v>38898</c:v>
                </c:pt>
                <c:pt idx="4392">
                  <c:v>38897</c:v>
                </c:pt>
                <c:pt idx="4393">
                  <c:v>38896</c:v>
                </c:pt>
                <c:pt idx="4394">
                  <c:v>38895</c:v>
                </c:pt>
                <c:pt idx="4395">
                  <c:v>38894</c:v>
                </c:pt>
                <c:pt idx="4396">
                  <c:v>38891</c:v>
                </c:pt>
                <c:pt idx="4397">
                  <c:v>38890</c:v>
                </c:pt>
                <c:pt idx="4398">
                  <c:v>38889</c:v>
                </c:pt>
                <c:pt idx="4399">
                  <c:v>38888</c:v>
                </c:pt>
                <c:pt idx="4400">
                  <c:v>38887</c:v>
                </c:pt>
                <c:pt idx="4401">
                  <c:v>38884</c:v>
                </c:pt>
                <c:pt idx="4402">
                  <c:v>38883</c:v>
                </c:pt>
                <c:pt idx="4403">
                  <c:v>38882</c:v>
                </c:pt>
                <c:pt idx="4404">
                  <c:v>38881</c:v>
                </c:pt>
                <c:pt idx="4405">
                  <c:v>38880</c:v>
                </c:pt>
                <c:pt idx="4406">
                  <c:v>38877</c:v>
                </c:pt>
                <c:pt idx="4407">
                  <c:v>38876</c:v>
                </c:pt>
                <c:pt idx="4408">
                  <c:v>38875</c:v>
                </c:pt>
                <c:pt idx="4409">
                  <c:v>38874</c:v>
                </c:pt>
                <c:pt idx="4410">
                  <c:v>38873</c:v>
                </c:pt>
                <c:pt idx="4411">
                  <c:v>38870</c:v>
                </c:pt>
                <c:pt idx="4412">
                  <c:v>38869</c:v>
                </c:pt>
                <c:pt idx="4413">
                  <c:v>38868</c:v>
                </c:pt>
                <c:pt idx="4414">
                  <c:v>38867</c:v>
                </c:pt>
                <c:pt idx="4415">
                  <c:v>38866</c:v>
                </c:pt>
                <c:pt idx="4416">
                  <c:v>38863</c:v>
                </c:pt>
                <c:pt idx="4417">
                  <c:v>38862</c:v>
                </c:pt>
                <c:pt idx="4418">
                  <c:v>38861</c:v>
                </c:pt>
                <c:pt idx="4419">
                  <c:v>38860</c:v>
                </c:pt>
                <c:pt idx="4420">
                  <c:v>38859</c:v>
                </c:pt>
                <c:pt idx="4421">
                  <c:v>38856</c:v>
                </c:pt>
                <c:pt idx="4422">
                  <c:v>38855</c:v>
                </c:pt>
                <c:pt idx="4423">
                  <c:v>38854</c:v>
                </c:pt>
                <c:pt idx="4424">
                  <c:v>38853</c:v>
                </c:pt>
                <c:pt idx="4425">
                  <c:v>38852</c:v>
                </c:pt>
                <c:pt idx="4426">
                  <c:v>38849</c:v>
                </c:pt>
                <c:pt idx="4427">
                  <c:v>38848</c:v>
                </c:pt>
                <c:pt idx="4428">
                  <c:v>38847</c:v>
                </c:pt>
                <c:pt idx="4429">
                  <c:v>38846</c:v>
                </c:pt>
                <c:pt idx="4430">
                  <c:v>38845</c:v>
                </c:pt>
                <c:pt idx="4431">
                  <c:v>38842</c:v>
                </c:pt>
                <c:pt idx="4432">
                  <c:v>38841</c:v>
                </c:pt>
                <c:pt idx="4433">
                  <c:v>38840</c:v>
                </c:pt>
                <c:pt idx="4434">
                  <c:v>38839</c:v>
                </c:pt>
                <c:pt idx="4435">
                  <c:v>38835</c:v>
                </c:pt>
                <c:pt idx="4436">
                  <c:v>38834</c:v>
                </c:pt>
                <c:pt idx="4437">
                  <c:v>38833</c:v>
                </c:pt>
                <c:pt idx="4438">
                  <c:v>38832</c:v>
                </c:pt>
                <c:pt idx="4439">
                  <c:v>38831</c:v>
                </c:pt>
              </c:numCache>
            </c:numRef>
          </c:cat>
          <c:val>
            <c:numRef>
              <c:f>'Share Price'!$C$3:$C$4442</c:f>
              <c:numCache>
                <c:formatCode>General</c:formatCode>
                <c:ptCount val="4440"/>
                <c:pt idx="0">
                  <c:v>616.9</c:v>
                </c:pt>
                <c:pt idx="1">
                  <c:v>609.85</c:v>
                </c:pt>
                <c:pt idx="2">
                  <c:v>597.25</c:v>
                </c:pt>
                <c:pt idx="3">
                  <c:v>607.79999999999995</c:v>
                </c:pt>
                <c:pt idx="4">
                  <c:v>605.75</c:v>
                </c:pt>
                <c:pt idx="5">
                  <c:v>607.6</c:v>
                </c:pt>
                <c:pt idx="6">
                  <c:v>619.04999999999995</c:v>
                </c:pt>
                <c:pt idx="7">
                  <c:v>630.70000000000005</c:v>
                </c:pt>
                <c:pt idx="8">
                  <c:v>595.75</c:v>
                </c:pt>
                <c:pt idx="9">
                  <c:v>608.85</c:v>
                </c:pt>
                <c:pt idx="10">
                  <c:v>619.95000000000005</c:v>
                </c:pt>
                <c:pt idx="11">
                  <c:v>615.41999999999996</c:v>
                </c:pt>
                <c:pt idx="12">
                  <c:v>617.91</c:v>
                </c:pt>
                <c:pt idx="13">
                  <c:v>612.88</c:v>
                </c:pt>
                <c:pt idx="14">
                  <c:v>608.26</c:v>
                </c:pt>
                <c:pt idx="15">
                  <c:v>597.36</c:v>
                </c:pt>
                <c:pt idx="16">
                  <c:v>593.33000000000004</c:v>
                </c:pt>
                <c:pt idx="17">
                  <c:v>582.58000000000004</c:v>
                </c:pt>
                <c:pt idx="18">
                  <c:v>583.53</c:v>
                </c:pt>
                <c:pt idx="19">
                  <c:v>590.59</c:v>
                </c:pt>
                <c:pt idx="20">
                  <c:v>572.78</c:v>
                </c:pt>
                <c:pt idx="21">
                  <c:v>571.88</c:v>
                </c:pt>
                <c:pt idx="22">
                  <c:v>588.29999999999995</c:v>
                </c:pt>
                <c:pt idx="23">
                  <c:v>587.36</c:v>
                </c:pt>
                <c:pt idx="24">
                  <c:v>590.84</c:v>
                </c:pt>
                <c:pt idx="25">
                  <c:v>582.92999999999995</c:v>
                </c:pt>
                <c:pt idx="26">
                  <c:v>605.52</c:v>
                </c:pt>
                <c:pt idx="27">
                  <c:v>612.64</c:v>
                </c:pt>
                <c:pt idx="28">
                  <c:v>619.45000000000005</c:v>
                </c:pt>
                <c:pt idx="29">
                  <c:v>612.92999999999995</c:v>
                </c:pt>
                <c:pt idx="30">
                  <c:v>640.70000000000005</c:v>
                </c:pt>
                <c:pt idx="31">
                  <c:v>635.97</c:v>
                </c:pt>
                <c:pt idx="32">
                  <c:v>610.94000000000005</c:v>
                </c:pt>
                <c:pt idx="33">
                  <c:v>612.83000000000004</c:v>
                </c:pt>
                <c:pt idx="34">
                  <c:v>604.38</c:v>
                </c:pt>
                <c:pt idx="35">
                  <c:v>616.86</c:v>
                </c:pt>
                <c:pt idx="36">
                  <c:v>629.95000000000005</c:v>
                </c:pt>
                <c:pt idx="37">
                  <c:v>631.34</c:v>
                </c:pt>
                <c:pt idx="38">
                  <c:v>619.15</c:v>
                </c:pt>
                <c:pt idx="39">
                  <c:v>605.13</c:v>
                </c:pt>
                <c:pt idx="40">
                  <c:v>615.83000000000004</c:v>
                </c:pt>
                <c:pt idx="41">
                  <c:v>614.64</c:v>
                </c:pt>
                <c:pt idx="42">
                  <c:v>619.1</c:v>
                </c:pt>
                <c:pt idx="43">
                  <c:v>615.78</c:v>
                </c:pt>
                <c:pt idx="44">
                  <c:v>620.84</c:v>
                </c:pt>
                <c:pt idx="45">
                  <c:v>608</c:v>
                </c:pt>
                <c:pt idx="46">
                  <c:v>601.26</c:v>
                </c:pt>
                <c:pt idx="47">
                  <c:v>617.27</c:v>
                </c:pt>
                <c:pt idx="48">
                  <c:v>633.63</c:v>
                </c:pt>
                <c:pt idx="49">
                  <c:v>634.96</c:v>
                </c:pt>
                <c:pt idx="50">
                  <c:v>635.51</c:v>
                </c:pt>
                <c:pt idx="51">
                  <c:v>639.32000000000005</c:v>
                </c:pt>
                <c:pt idx="52">
                  <c:v>644.83000000000004</c:v>
                </c:pt>
                <c:pt idx="53">
                  <c:v>648.99</c:v>
                </c:pt>
                <c:pt idx="54">
                  <c:v>652.80999999999995</c:v>
                </c:pt>
                <c:pt idx="55">
                  <c:v>649.73</c:v>
                </c:pt>
                <c:pt idx="56">
                  <c:v>656.82</c:v>
                </c:pt>
                <c:pt idx="57">
                  <c:v>644.03</c:v>
                </c:pt>
                <c:pt idx="58">
                  <c:v>638.28</c:v>
                </c:pt>
                <c:pt idx="59">
                  <c:v>614.29999999999995</c:v>
                </c:pt>
                <c:pt idx="60">
                  <c:v>663.51</c:v>
                </c:pt>
                <c:pt idx="61">
                  <c:v>665.24</c:v>
                </c:pt>
                <c:pt idx="62">
                  <c:v>659.84</c:v>
                </c:pt>
                <c:pt idx="63">
                  <c:v>667.87</c:v>
                </c:pt>
                <c:pt idx="64">
                  <c:v>681.4</c:v>
                </c:pt>
                <c:pt idx="65">
                  <c:v>703.06</c:v>
                </c:pt>
                <c:pt idx="66">
                  <c:v>704.45</c:v>
                </c:pt>
                <c:pt idx="67">
                  <c:v>711.88</c:v>
                </c:pt>
                <c:pt idx="68">
                  <c:v>715.55</c:v>
                </c:pt>
                <c:pt idx="69">
                  <c:v>713.57</c:v>
                </c:pt>
                <c:pt idx="70">
                  <c:v>714.95</c:v>
                </c:pt>
                <c:pt idx="71">
                  <c:v>723.33</c:v>
                </c:pt>
                <c:pt idx="72">
                  <c:v>712.57</c:v>
                </c:pt>
                <c:pt idx="73">
                  <c:v>700.78</c:v>
                </c:pt>
                <c:pt idx="74">
                  <c:v>704.05</c:v>
                </c:pt>
                <c:pt idx="75">
                  <c:v>705.93</c:v>
                </c:pt>
                <c:pt idx="76">
                  <c:v>709.25</c:v>
                </c:pt>
                <c:pt idx="77">
                  <c:v>698.8</c:v>
                </c:pt>
                <c:pt idx="78">
                  <c:v>704.55</c:v>
                </c:pt>
                <c:pt idx="79">
                  <c:v>719.17</c:v>
                </c:pt>
                <c:pt idx="80">
                  <c:v>687.74</c:v>
                </c:pt>
                <c:pt idx="81">
                  <c:v>671.98</c:v>
                </c:pt>
                <c:pt idx="82">
                  <c:v>686.51</c:v>
                </c:pt>
                <c:pt idx="83">
                  <c:v>686.01</c:v>
                </c:pt>
                <c:pt idx="84">
                  <c:v>689.58</c:v>
                </c:pt>
                <c:pt idx="85">
                  <c:v>682.84</c:v>
                </c:pt>
                <c:pt idx="86">
                  <c:v>678.08</c:v>
                </c:pt>
                <c:pt idx="87">
                  <c:v>667.52</c:v>
                </c:pt>
                <c:pt idx="88">
                  <c:v>667.23</c:v>
                </c:pt>
                <c:pt idx="89">
                  <c:v>665.69</c:v>
                </c:pt>
                <c:pt idx="90">
                  <c:v>673.52</c:v>
                </c:pt>
                <c:pt idx="91">
                  <c:v>659.99</c:v>
                </c:pt>
                <c:pt idx="92">
                  <c:v>658.95</c:v>
                </c:pt>
                <c:pt idx="93">
                  <c:v>670.7</c:v>
                </c:pt>
                <c:pt idx="94">
                  <c:v>667.82</c:v>
                </c:pt>
                <c:pt idx="95">
                  <c:v>668.47</c:v>
                </c:pt>
                <c:pt idx="96">
                  <c:v>664.7</c:v>
                </c:pt>
                <c:pt idx="97">
                  <c:v>668.76</c:v>
                </c:pt>
                <c:pt idx="98">
                  <c:v>664.01</c:v>
                </c:pt>
                <c:pt idx="99">
                  <c:v>657.61</c:v>
                </c:pt>
                <c:pt idx="100">
                  <c:v>657.27</c:v>
                </c:pt>
                <c:pt idx="101">
                  <c:v>656.72</c:v>
                </c:pt>
                <c:pt idx="102">
                  <c:v>669.21</c:v>
                </c:pt>
                <c:pt idx="103">
                  <c:v>663.6</c:v>
                </c:pt>
                <c:pt idx="104">
                  <c:v>658.98</c:v>
                </c:pt>
                <c:pt idx="105">
                  <c:v>655.24</c:v>
                </c:pt>
                <c:pt idx="106">
                  <c:v>661.44</c:v>
                </c:pt>
                <c:pt idx="107">
                  <c:v>636.49</c:v>
                </c:pt>
                <c:pt idx="108">
                  <c:v>645.35</c:v>
                </c:pt>
                <c:pt idx="109">
                  <c:v>647.07000000000005</c:v>
                </c:pt>
                <c:pt idx="110">
                  <c:v>641.80999999999995</c:v>
                </c:pt>
                <c:pt idx="111">
                  <c:v>640.97</c:v>
                </c:pt>
                <c:pt idx="112">
                  <c:v>642.25</c:v>
                </c:pt>
                <c:pt idx="113">
                  <c:v>629.61</c:v>
                </c:pt>
                <c:pt idx="114">
                  <c:v>631.91999999999996</c:v>
                </c:pt>
                <c:pt idx="115">
                  <c:v>623.75</c:v>
                </c:pt>
                <c:pt idx="116">
                  <c:v>620.85</c:v>
                </c:pt>
                <c:pt idx="117">
                  <c:v>623.21</c:v>
                </c:pt>
                <c:pt idx="118">
                  <c:v>613.47</c:v>
                </c:pt>
                <c:pt idx="119">
                  <c:v>624.34</c:v>
                </c:pt>
                <c:pt idx="120">
                  <c:v>621.44000000000005</c:v>
                </c:pt>
                <c:pt idx="121">
                  <c:v>639.69000000000005</c:v>
                </c:pt>
                <c:pt idx="122">
                  <c:v>649.91999999999996</c:v>
                </c:pt>
                <c:pt idx="123">
                  <c:v>651.15</c:v>
                </c:pt>
                <c:pt idx="124">
                  <c:v>632.12</c:v>
                </c:pt>
                <c:pt idx="125">
                  <c:v>634.17999999999995</c:v>
                </c:pt>
                <c:pt idx="126">
                  <c:v>623.30999999999995</c:v>
                </c:pt>
                <c:pt idx="127">
                  <c:v>629.85</c:v>
                </c:pt>
                <c:pt idx="128">
                  <c:v>612.49</c:v>
                </c:pt>
                <c:pt idx="129">
                  <c:v>605.85</c:v>
                </c:pt>
                <c:pt idx="130">
                  <c:v>601.61</c:v>
                </c:pt>
                <c:pt idx="131">
                  <c:v>619.91999999999996</c:v>
                </c:pt>
                <c:pt idx="132">
                  <c:v>623.95000000000005</c:v>
                </c:pt>
                <c:pt idx="133">
                  <c:v>601.32000000000005</c:v>
                </c:pt>
                <c:pt idx="134">
                  <c:v>612.14</c:v>
                </c:pt>
                <c:pt idx="135">
                  <c:v>602.29999999999995</c:v>
                </c:pt>
                <c:pt idx="136">
                  <c:v>570.47</c:v>
                </c:pt>
                <c:pt idx="137">
                  <c:v>580.16999999999996</c:v>
                </c:pt>
                <c:pt idx="138">
                  <c:v>582.23</c:v>
                </c:pt>
                <c:pt idx="139">
                  <c:v>590</c:v>
                </c:pt>
                <c:pt idx="140">
                  <c:v>584.49</c:v>
                </c:pt>
                <c:pt idx="141">
                  <c:v>577.79999999999995</c:v>
                </c:pt>
                <c:pt idx="142">
                  <c:v>584.15</c:v>
                </c:pt>
                <c:pt idx="143">
                  <c:v>584.04999999999995</c:v>
                </c:pt>
                <c:pt idx="144">
                  <c:v>586.61</c:v>
                </c:pt>
                <c:pt idx="145">
                  <c:v>595.71</c:v>
                </c:pt>
                <c:pt idx="146">
                  <c:v>593.01</c:v>
                </c:pt>
                <c:pt idx="147">
                  <c:v>589.86</c:v>
                </c:pt>
                <c:pt idx="148">
                  <c:v>605.29999999999995</c:v>
                </c:pt>
                <c:pt idx="149">
                  <c:v>609.98</c:v>
                </c:pt>
                <c:pt idx="150">
                  <c:v>607.41999999999996</c:v>
                </c:pt>
                <c:pt idx="151">
                  <c:v>605.45000000000005</c:v>
                </c:pt>
                <c:pt idx="152">
                  <c:v>605.35</c:v>
                </c:pt>
                <c:pt idx="153">
                  <c:v>600.34</c:v>
                </c:pt>
                <c:pt idx="154">
                  <c:v>610.80999999999995</c:v>
                </c:pt>
                <c:pt idx="155">
                  <c:v>607.08000000000004</c:v>
                </c:pt>
                <c:pt idx="156">
                  <c:v>603.58000000000004</c:v>
                </c:pt>
                <c:pt idx="157">
                  <c:v>594.48</c:v>
                </c:pt>
                <c:pt idx="158">
                  <c:v>592.71</c:v>
                </c:pt>
                <c:pt idx="159">
                  <c:v>594.53</c:v>
                </c:pt>
                <c:pt idx="160">
                  <c:v>573.17999999999995</c:v>
                </c:pt>
                <c:pt idx="161">
                  <c:v>559.11</c:v>
                </c:pt>
                <c:pt idx="162">
                  <c:v>533.28</c:v>
                </c:pt>
                <c:pt idx="163">
                  <c:v>538.5</c:v>
                </c:pt>
                <c:pt idx="164">
                  <c:v>534.36</c:v>
                </c:pt>
                <c:pt idx="165">
                  <c:v>537.52</c:v>
                </c:pt>
                <c:pt idx="166">
                  <c:v>534.22</c:v>
                </c:pt>
                <c:pt idx="167">
                  <c:v>535.53</c:v>
                </c:pt>
                <c:pt idx="168">
                  <c:v>530.23</c:v>
                </c:pt>
                <c:pt idx="169">
                  <c:v>535.09</c:v>
                </c:pt>
                <c:pt idx="170">
                  <c:v>519.72</c:v>
                </c:pt>
                <c:pt idx="171">
                  <c:v>528.42999999999995</c:v>
                </c:pt>
                <c:pt idx="172">
                  <c:v>520.16</c:v>
                </c:pt>
                <c:pt idx="173">
                  <c:v>518.70000000000005</c:v>
                </c:pt>
                <c:pt idx="174">
                  <c:v>509.51</c:v>
                </c:pt>
                <c:pt idx="175">
                  <c:v>509.9</c:v>
                </c:pt>
                <c:pt idx="176">
                  <c:v>519.09</c:v>
                </c:pt>
                <c:pt idx="177">
                  <c:v>526.87</c:v>
                </c:pt>
                <c:pt idx="178">
                  <c:v>528.28</c:v>
                </c:pt>
                <c:pt idx="179">
                  <c:v>515.54</c:v>
                </c:pt>
                <c:pt idx="180">
                  <c:v>526.09</c:v>
                </c:pt>
                <c:pt idx="181">
                  <c:v>523.76</c:v>
                </c:pt>
                <c:pt idx="182">
                  <c:v>526.58000000000004</c:v>
                </c:pt>
                <c:pt idx="183">
                  <c:v>512.42999999999995</c:v>
                </c:pt>
                <c:pt idx="184">
                  <c:v>499.73</c:v>
                </c:pt>
                <c:pt idx="185">
                  <c:v>503.91</c:v>
                </c:pt>
                <c:pt idx="186">
                  <c:v>494.09</c:v>
                </c:pt>
                <c:pt idx="187">
                  <c:v>488.45</c:v>
                </c:pt>
                <c:pt idx="188">
                  <c:v>481.1</c:v>
                </c:pt>
                <c:pt idx="189">
                  <c:v>468.55</c:v>
                </c:pt>
                <c:pt idx="190">
                  <c:v>475.6</c:v>
                </c:pt>
                <c:pt idx="191">
                  <c:v>463.3</c:v>
                </c:pt>
                <c:pt idx="192">
                  <c:v>448.07</c:v>
                </c:pt>
                <c:pt idx="193">
                  <c:v>449.73</c:v>
                </c:pt>
                <c:pt idx="194">
                  <c:v>451.14</c:v>
                </c:pt>
                <c:pt idx="195">
                  <c:v>431.39</c:v>
                </c:pt>
                <c:pt idx="196">
                  <c:v>433.48</c:v>
                </c:pt>
                <c:pt idx="197">
                  <c:v>428.08</c:v>
                </c:pt>
                <c:pt idx="198">
                  <c:v>427.3</c:v>
                </c:pt>
                <c:pt idx="199">
                  <c:v>423.27</c:v>
                </c:pt>
                <c:pt idx="200">
                  <c:v>425.99</c:v>
                </c:pt>
                <c:pt idx="201">
                  <c:v>416.9</c:v>
                </c:pt>
                <c:pt idx="202">
                  <c:v>416.12</c:v>
                </c:pt>
                <c:pt idx="203">
                  <c:v>427.79</c:v>
                </c:pt>
                <c:pt idx="204">
                  <c:v>430.56</c:v>
                </c:pt>
                <c:pt idx="205">
                  <c:v>431.2</c:v>
                </c:pt>
                <c:pt idx="206">
                  <c:v>431</c:v>
                </c:pt>
                <c:pt idx="207">
                  <c:v>432.75</c:v>
                </c:pt>
                <c:pt idx="208">
                  <c:v>430.52</c:v>
                </c:pt>
                <c:pt idx="209">
                  <c:v>434.94</c:v>
                </c:pt>
                <c:pt idx="210">
                  <c:v>435.67</c:v>
                </c:pt>
                <c:pt idx="211">
                  <c:v>432.56</c:v>
                </c:pt>
                <c:pt idx="212">
                  <c:v>431.49</c:v>
                </c:pt>
                <c:pt idx="213">
                  <c:v>436.79</c:v>
                </c:pt>
                <c:pt idx="214">
                  <c:v>447.54</c:v>
                </c:pt>
                <c:pt idx="215">
                  <c:v>451.04</c:v>
                </c:pt>
                <c:pt idx="216">
                  <c:v>447.34</c:v>
                </c:pt>
                <c:pt idx="217">
                  <c:v>443.6</c:v>
                </c:pt>
                <c:pt idx="218">
                  <c:v>440.78</c:v>
                </c:pt>
                <c:pt idx="219">
                  <c:v>432.12</c:v>
                </c:pt>
                <c:pt idx="220">
                  <c:v>435.67</c:v>
                </c:pt>
                <c:pt idx="221">
                  <c:v>435.04</c:v>
                </c:pt>
                <c:pt idx="222">
                  <c:v>433.38</c:v>
                </c:pt>
                <c:pt idx="223">
                  <c:v>428.72</c:v>
                </c:pt>
                <c:pt idx="224">
                  <c:v>427.06</c:v>
                </c:pt>
                <c:pt idx="225">
                  <c:v>434.6</c:v>
                </c:pt>
                <c:pt idx="226">
                  <c:v>428.47</c:v>
                </c:pt>
                <c:pt idx="227">
                  <c:v>414.32</c:v>
                </c:pt>
                <c:pt idx="228">
                  <c:v>414.85</c:v>
                </c:pt>
                <c:pt idx="229">
                  <c:v>428.67</c:v>
                </c:pt>
                <c:pt idx="230">
                  <c:v>433.43</c:v>
                </c:pt>
                <c:pt idx="231">
                  <c:v>436.6</c:v>
                </c:pt>
                <c:pt idx="232">
                  <c:v>423.17</c:v>
                </c:pt>
                <c:pt idx="233">
                  <c:v>424.14</c:v>
                </c:pt>
                <c:pt idx="234">
                  <c:v>422.93</c:v>
                </c:pt>
                <c:pt idx="235">
                  <c:v>421.57</c:v>
                </c:pt>
                <c:pt idx="236">
                  <c:v>423.17</c:v>
                </c:pt>
                <c:pt idx="237">
                  <c:v>418.21</c:v>
                </c:pt>
                <c:pt idx="238">
                  <c:v>425.75</c:v>
                </c:pt>
                <c:pt idx="239">
                  <c:v>422.1</c:v>
                </c:pt>
                <c:pt idx="240">
                  <c:v>423.07</c:v>
                </c:pt>
                <c:pt idx="241">
                  <c:v>420.06</c:v>
                </c:pt>
                <c:pt idx="242">
                  <c:v>416.36</c:v>
                </c:pt>
                <c:pt idx="243">
                  <c:v>408.82</c:v>
                </c:pt>
                <c:pt idx="244">
                  <c:v>408.53</c:v>
                </c:pt>
                <c:pt idx="245">
                  <c:v>408.92</c:v>
                </c:pt>
                <c:pt idx="246">
                  <c:v>407.07</c:v>
                </c:pt>
                <c:pt idx="247">
                  <c:v>405.56</c:v>
                </c:pt>
                <c:pt idx="248">
                  <c:v>408.68</c:v>
                </c:pt>
                <c:pt idx="249">
                  <c:v>412.57</c:v>
                </c:pt>
                <c:pt idx="250">
                  <c:v>411.06</c:v>
                </c:pt>
                <c:pt idx="251">
                  <c:v>417.38</c:v>
                </c:pt>
                <c:pt idx="252">
                  <c:v>422.2</c:v>
                </c:pt>
                <c:pt idx="253">
                  <c:v>417.72</c:v>
                </c:pt>
                <c:pt idx="254">
                  <c:v>413.59</c:v>
                </c:pt>
                <c:pt idx="255">
                  <c:v>411.11</c:v>
                </c:pt>
                <c:pt idx="256">
                  <c:v>409.79</c:v>
                </c:pt>
                <c:pt idx="257">
                  <c:v>407.51</c:v>
                </c:pt>
                <c:pt idx="258">
                  <c:v>404.54</c:v>
                </c:pt>
                <c:pt idx="259">
                  <c:v>395.1</c:v>
                </c:pt>
                <c:pt idx="260">
                  <c:v>387.13</c:v>
                </c:pt>
                <c:pt idx="261">
                  <c:v>398.41</c:v>
                </c:pt>
                <c:pt idx="262">
                  <c:v>407.26</c:v>
                </c:pt>
                <c:pt idx="263">
                  <c:v>415.63</c:v>
                </c:pt>
                <c:pt idx="264">
                  <c:v>420.11</c:v>
                </c:pt>
                <c:pt idx="265">
                  <c:v>417.87</c:v>
                </c:pt>
                <c:pt idx="266">
                  <c:v>420.3</c:v>
                </c:pt>
                <c:pt idx="267">
                  <c:v>417.5</c:v>
                </c:pt>
                <c:pt idx="268">
                  <c:v>420.78</c:v>
                </c:pt>
                <c:pt idx="269">
                  <c:v>408.98</c:v>
                </c:pt>
                <c:pt idx="270">
                  <c:v>416.48</c:v>
                </c:pt>
                <c:pt idx="271">
                  <c:v>415.27</c:v>
                </c:pt>
                <c:pt idx="272">
                  <c:v>422.57</c:v>
                </c:pt>
                <c:pt idx="273">
                  <c:v>427.41</c:v>
                </c:pt>
                <c:pt idx="274">
                  <c:v>429.44</c:v>
                </c:pt>
                <c:pt idx="275">
                  <c:v>425.23</c:v>
                </c:pt>
                <c:pt idx="276">
                  <c:v>425.09</c:v>
                </c:pt>
                <c:pt idx="277">
                  <c:v>427.51</c:v>
                </c:pt>
                <c:pt idx="278">
                  <c:v>424.89</c:v>
                </c:pt>
                <c:pt idx="279">
                  <c:v>414.64</c:v>
                </c:pt>
                <c:pt idx="280">
                  <c:v>413.09</c:v>
                </c:pt>
                <c:pt idx="281">
                  <c:v>418.9</c:v>
                </c:pt>
                <c:pt idx="282">
                  <c:v>423.73</c:v>
                </c:pt>
                <c:pt idx="283">
                  <c:v>423.88</c:v>
                </c:pt>
                <c:pt idx="284">
                  <c:v>428.91</c:v>
                </c:pt>
                <c:pt idx="285">
                  <c:v>435.63</c:v>
                </c:pt>
                <c:pt idx="286">
                  <c:v>439.45</c:v>
                </c:pt>
                <c:pt idx="287">
                  <c:v>441.92</c:v>
                </c:pt>
                <c:pt idx="288">
                  <c:v>437.95</c:v>
                </c:pt>
                <c:pt idx="289">
                  <c:v>434.66</c:v>
                </c:pt>
                <c:pt idx="290">
                  <c:v>433.55</c:v>
                </c:pt>
                <c:pt idx="291">
                  <c:v>442.59</c:v>
                </c:pt>
                <c:pt idx="292">
                  <c:v>440.34</c:v>
                </c:pt>
                <c:pt idx="293">
                  <c:v>440.68</c:v>
                </c:pt>
                <c:pt idx="294">
                  <c:v>439.05</c:v>
                </c:pt>
                <c:pt idx="295">
                  <c:v>441.54</c:v>
                </c:pt>
                <c:pt idx="296">
                  <c:v>428.25</c:v>
                </c:pt>
                <c:pt idx="297">
                  <c:v>437.41</c:v>
                </c:pt>
                <c:pt idx="298">
                  <c:v>436.45</c:v>
                </c:pt>
                <c:pt idx="299">
                  <c:v>443.22</c:v>
                </c:pt>
                <c:pt idx="300">
                  <c:v>431.85</c:v>
                </c:pt>
                <c:pt idx="301">
                  <c:v>434.01</c:v>
                </c:pt>
                <c:pt idx="302">
                  <c:v>447.34</c:v>
                </c:pt>
                <c:pt idx="303">
                  <c:v>454.25</c:v>
                </c:pt>
                <c:pt idx="304">
                  <c:v>469.89</c:v>
                </c:pt>
                <c:pt idx="305">
                  <c:v>464.9</c:v>
                </c:pt>
                <c:pt idx="306">
                  <c:v>467.35</c:v>
                </c:pt>
                <c:pt idx="307">
                  <c:v>465.95</c:v>
                </c:pt>
                <c:pt idx="308">
                  <c:v>463.65</c:v>
                </c:pt>
                <c:pt idx="309">
                  <c:v>462.84</c:v>
                </c:pt>
                <c:pt idx="310">
                  <c:v>461.4</c:v>
                </c:pt>
                <c:pt idx="311">
                  <c:v>453.05</c:v>
                </c:pt>
                <c:pt idx="312">
                  <c:v>449.07</c:v>
                </c:pt>
                <c:pt idx="313">
                  <c:v>454.39</c:v>
                </c:pt>
                <c:pt idx="314">
                  <c:v>460.01</c:v>
                </c:pt>
                <c:pt idx="315">
                  <c:v>460.44</c:v>
                </c:pt>
                <c:pt idx="316">
                  <c:v>462.31</c:v>
                </c:pt>
                <c:pt idx="317">
                  <c:v>459</c:v>
                </c:pt>
                <c:pt idx="318">
                  <c:v>467.06</c:v>
                </c:pt>
                <c:pt idx="319">
                  <c:v>468.59</c:v>
                </c:pt>
                <c:pt idx="320">
                  <c:v>466.87</c:v>
                </c:pt>
                <c:pt idx="321">
                  <c:v>465.43</c:v>
                </c:pt>
                <c:pt idx="322">
                  <c:v>465.14</c:v>
                </c:pt>
                <c:pt idx="323">
                  <c:v>468.69</c:v>
                </c:pt>
                <c:pt idx="324">
                  <c:v>473.97</c:v>
                </c:pt>
                <c:pt idx="325">
                  <c:v>463.99</c:v>
                </c:pt>
                <c:pt idx="326">
                  <c:v>484.57</c:v>
                </c:pt>
                <c:pt idx="327">
                  <c:v>484.71</c:v>
                </c:pt>
                <c:pt idx="328">
                  <c:v>491.47</c:v>
                </c:pt>
                <c:pt idx="329">
                  <c:v>486.53</c:v>
                </c:pt>
                <c:pt idx="330">
                  <c:v>479.29</c:v>
                </c:pt>
                <c:pt idx="331">
                  <c:v>483.7</c:v>
                </c:pt>
                <c:pt idx="332">
                  <c:v>486.34</c:v>
                </c:pt>
                <c:pt idx="333">
                  <c:v>484.04</c:v>
                </c:pt>
                <c:pt idx="334">
                  <c:v>478.23</c:v>
                </c:pt>
                <c:pt idx="335">
                  <c:v>476.17</c:v>
                </c:pt>
                <c:pt idx="336">
                  <c:v>476.8</c:v>
                </c:pt>
                <c:pt idx="337">
                  <c:v>473.1</c:v>
                </c:pt>
                <c:pt idx="338">
                  <c:v>476.36</c:v>
                </c:pt>
                <c:pt idx="339">
                  <c:v>476.22</c:v>
                </c:pt>
                <c:pt idx="340">
                  <c:v>471.66</c:v>
                </c:pt>
                <c:pt idx="341">
                  <c:v>474.54</c:v>
                </c:pt>
                <c:pt idx="342">
                  <c:v>471.81</c:v>
                </c:pt>
                <c:pt idx="343">
                  <c:v>469.5</c:v>
                </c:pt>
                <c:pt idx="344">
                  <c:v>468.35</c:v>
                </c:pt>
                <c:pt idx="345">
                  <c:v>466.29</c:v>
                </c:pt>
                <c:pt idx="346">
                  <c:v>462.55</c:v>
                </c:pt>
                <c:pt idx="347">
                  <c:v>473.1</c:v>
                </c:pt>
                <c:pt idx="348">
                  <c:v>467.01</c:v>
                </c:pt>
                <c:pt idx="349">
                  <c:v>462.93</c:v>
                </c:pt>
                <c:pt idx="350">
                  <c:v>459.67</c:v>
                </c:pt>
                <c:pt idx="351">
                  <c:v>459.48</c:v>
                </c:pt>
                <c:pt idx="352">
                  <c:v>460</c:v>
                </c:pt>
                <c:pt idx="353">
                  <c:v>473.19</c:v>
                </c:pt>
                <c:pt idx="354">
                  <c:v>478.18</c:v>
                </c:pt>
                <c:pt idx="355">
                  <c:v>524.59</c:v>
                </c:pt>
                <c:pt idx="356">
                  <c:v>533.58000000000004</c:v>
                </c:pt>
                <c:pt idx="357">
                  <c:v>527.25</c:v>
                </c:pt>
                <c:pt idx="358">
                  <c:v>525.67999999999995</c:v>
                </c:pt>
                <c:pt idx="359">
                  <c:v>526.21</c:v>
                </c:pt>
                <c:pt idx="360">
                  <c:v>518.5</c:v>
                </c:pt>
                <c:pt idx="361">
                  <c:v>517.92999999999995</c:v>
                </c:pt>
                <c:pt idx="362">
                  <c:v>497.46</c:v>
                </c:pt>
                <c:pt idx="363">
                  <c:v>497.7</c:v>
                </c:pt>
                <c:pt idx="364">
                  <c:v>493.03</c:v>
                </c:pt>
                <c:pt idx="365">
                  <c:v>502.79</c:v>
                </c:pt>
                <c:pt idx="366">
                  <c:v>500.08</c:v>
                </c:pt>
                <c:pt idx="367">
                  <c:v>500.93</c:v>
                </c:pt>
                <c:pt idx="368">
                  <c:v>501.17</c:v>
                </c:pt>
                <c:pt idx="369">
                  <c:v>514.45000000000005</c:v>
                </c:pt>
                <c:pt idx="370">
                  <c:v>504.08</c:v>
                </c:pt>
                <c:pt idx="371">
                  <c:v>509.03</c:v>
                </c:pt>
                <c:pt idx="372">
                  <c:v>504.74</c:v>
                </c:pt>
                <c:pt idx="373">
                  <c:v>510.17</c:v>
                </c:pt>
                <c:pt idx="374">
                  <c:v>511.5</c:v>
                </c:pt>
                <c:pt idx="375">
                  <c:v>512.88</c:v>
                </c:pt>
                <c:pt idx="376">
                  <c:v>505.36</c:v>
                </c:pt>
                <c:pt idx="377">
                  <c:v>508.93</c:v>
                </c:pt>
                <c:pt idx="378">
                  <c:v>514.5</c:v>
                </c:pt>
                <c:pt idx="379">
                  <c:v>501.46</c:v>
                </c:pt>
                <c:pt idx="380">
                  <c:v>495.6</c:v>
                </c:pt>
                <c:pt idx="381">
                  <c:v>480.18</c:v>
                </c:pt>
                <c:pt idx="382">
                  <c:v>484.37</c:v>
                </c:pt>
                <c:pt idx="383">
                  <c:v>476.57</c:v>
                </c:pt>
                <c:pt idx="384">
                  <c:v>471.33</c:v>
                </c:pt>
                <c:pt idx="385">
                  <c:v>473.9</c:v>
                </c:pt>
                <c:pt idx="386">
                  <c:v>466</c:v>
                </c:pt>
                <c:pt idx="387">
                  <c:v>483.13</c:v>
                </c:pt>
                <c:pt idx="388">
                  <c:v>496.46</c:v>
                </c:pt>
                <c:pt idx="389">
                  <c:v>484.28</c:v>
                </c:pt>
                <c:pt idx="390">
                  <c:v>497.17</c:v>
                </c:pt>
                <c:pt idx="391">
                  <c:v>487.89</c:v>
                </c:pt>
                <c:pt idx="392">
                  <c:v>482.85</c:v>
                </c:pt>
                <c:pt idx="393">
                  <c:v>495.32</c:v>
                </c:pt>
                <c:pt idx="394">
                  <c:v>501.6</c:v>
                </c:pt>
                <c:pt idx="395">
                  <c:v>507.65</c:v>
                </c:pt>
                <c:pt idx="396">
                  <c:v>495.18</c:v>
                </c:pt>
                <c:pt idx="397">
                  <c:v>485.94</c:v>
                </c:pt>
                <c:pt idx="398">
                  <c:v>485.85</c:v>
                </c:pt>
                <c:pt idx="399">
                  <c:v>490.23</c:v>
                </c:pt>
                <c:pt idx="400">
                  <c:v>488.08</c:v>
                </c:pt>
                <c:pt idx="401">
                  <c:v>486.04</c:v>
                </c:pt>
                <c:pt idx="402">
                  <c:v>493.7</c:v>
                </c:pt>
                <c:pt idx="403">
                  <c:v>477.42</c:v>
                </c:pt>
                <c:pt idx="404">
                  <c:v>477.85</c:v>
                </c:pt>
                <c:pt idx="405">
                  <c:v>480.18</c:v>
                </c:pt>
                <c:pt idx="406">
                  <c:v>482.66</c:v>
                </c:pt>
                <c:pt idx="407">
                  <c:v>484.75</c:v>
                </c:pt>
                <c:pt idx="408">
                  <c:v>486.85</c:v>
                </c:pt>
                <c:pt idx="409">
                  <c:v>462.48</c:v>
                </c:pt>
                <c:pt idx="410">
                  <c:v>471.19</c:v>
                </c:pt>
                <c:pt idx="411">
                  <c:v>457.95</c:v>
                </c:pt>
                <c:pt idx="412">
                  <c:v>451.92</c:v>
                </c:pt>
                <c:pt idx="413">
                  <c:v>453.71</c:v>
                </c:pt>
                <c:pt idx="414">
                  <c:v>458.28</c:v>
                </c:pt>
                <c:pt idx="415">
                  <c:v>449.7</c:v>
                </c:pt>
                <c:pt idx="416">
                  <c:v>447.25</c:v>
                </c:pt>
                <c:pt idx="417">
                  <c:v>437.97</c:v>
                </c:pt>
                <c:pt idx="418">
                  <c:v>442.49</c:v>
                </c:pt>
                <c:pt idx="419">
                  <c:v>444.42</c:v>
                </c:pt>
                <c:pt idx="420">
                  <c:v>443.15</c:v>
                </c:pt>
                <c:pt idx="421">
                  <c:v>439.1</c:v>
                </c:pt>
                <c:pt idx="422">
                  <c:v>443.58</c:v>
                </c:pt>
                <c:pt idx="423">
                  <c:v>445.41</c:v>
                </c:pt>
                <c:pt idx="424">
                  <c:v>444.99</c:v>
                </c:pt>
                <c:pt idx="425">
                  <c:v>446.69</c:v>
                </c:pt>
                <c:pt idx="426">
                  <c:v>445.74</c:v>
                </c:pt>
                <c:pt idx="427">
                  <c:v>438.96</c:v>
                </c:pt>
                <c:pt idx="428">
                  <c:v>417.19</c:v>
                </c:pt>
                <c:pt idx="429">
                  <c:v>415.92</c:v>
                </c:pt>
                <c:pt idx="430">
                  <c:v>412.01</c:v>
                </c:pt>
                <c:pt idx="431">
                  <c:v>400.37</c:v>
                </c:pt>
                <c:pt idx="432">
                  <c:v>398.95</c:v>
                </c:pt>
                <c:pt idx="433">
                  <c:v>399.61</c:v>
                </c:pt>
                <c:pt idx="434">
                  <c:v>394.15</c:v>
                </c:pt>
                <c:pt idx="435">
                  <c:v>393.72</c:v>
                </c:pt>
                <c:pt idx="436">
                  <c:v>400.32</c:v>
                </c:pt>
                <c:pt idx="437">
                  <c:v>406.35</c:v>
                </c:pt>
                <c:pt idx="438">
                  <c:v>411.86</c:v>
                </c:pt>
                <c:pt idx="439">
                  <c:v>404.8</c:v>
                </c:pt>
                <c:pt idx="440">
                  <c:v>404.66</c:v>
                </c:pt>
                <c:pt idx="441">
                  <c:v>403.24</c:v>
                </c:pt>
                <c:pt idx="442">
                  <c:v>392.12</c:v>
                </c:pt>
                <c:pt idx="443">
                  <c:v>397.92</c:v>
                </c:pt>
                <c:pt idx="444">
                  <c:v>398.39</c:v>
                </c:pt>
                <c:pt idx="445">
                  <c:v>388.78</c:v>
                </c:pt>
                <c:pt idx="446">
                  <c:v>396.5</c:v>
                </c:pt>
                <c:pt idx="447">
                  <c:v>394.15</c:v>
                </c:pt>
                <c:pt idx="448">
                  <c:v>390.99</c:v>
                </c:pt>
                <c:pt idx="449">
                  <c:v>391.04</c:v>
                </c:pt>
                <c:pt idx="450">
                  <c:v>389.11</c:v>
                </c:pt>
                <c:pt idx="451">
                  <c:v>385.05</c:v>
                </c:pt>
                <c:pt idx="452">
                  <c:v>421.81</c:v>
                </c:pt>
                <c:pt idx="453">
                  <c:v>403.62</c:v>
                </c:pt>
                <c:pt idx="454">
                  <c:v>408.1</c:v>
                </c:pt>
                <c:pt idx="455">
                  <c:v>385.81</c:v>
                </c:pt>
                <c:pt idx="456">
                  <c:v>387.74</c:v>
                </c:pt>
                <c:pt idx="457">
                  <c:v>395.56</c:v>
                </c:pt>
                <c:pt idx="458">
                  <c:v>395.28</c:v>
                </c:pt>
                <c:pt idx="459">
                  <c:v>410.4</c:v>
                </c:pt>
                <c:pt idx="460">
                  <c:v>414.41</c:v>
                </c:pt>
                <c:pt idx="461">
                  <c:v>404.33</c:v>
                </c:pt>
                <c:pt idx="462">
                  <c:v>396.46</c:v>
                </c:pt>
                <c:pt idx="463">
                  <c:v>399.33</c:v>
                </c:pt>
                <c:pt idx="464">
                  <c:v>406.49</c:v>
                </c:pt>
                <c:pt idx="465">
                  <c:v>416.67</c:v>
                </c:pt>
                <c:pt idx="466">
                  <c:v>417.24</c:v>
                </c:pt>
                <c:pt idx="467">
                  <c:v>419.83</c:v>
                </c:pt>
                <c:pt idx="468">
                  <c:v>408.47</c:v>
                </c:pt>
                <c:pt idx="469">
                  <c:v>400.23</c:v>
                </c:pt>
                <c:pt idx="470">
                  <c:v>395.75</c:v>
                </c:pt>
                <c:pt idx="471">
                  <c:v>391.13</c:v>
                </c:pt>
                <c:pt idx="472">
                  <c:v>395.42</c:v>
                </c:pt>
                <c:pt idx="473">
                  <c:v>402.87</c:v>
                </c:pt>
                <c:pt idx="474">
                  <c:v>413.09</c:v>
                </c:pt>
                <c:pt idx="475">
                  <c:v>381.1</c:v>
                </c:pt>
                <c:pt idx="476">
                  <c:v>397.82</c:v>
                </c:pt>
                <c:pt idx="477">
                  <c:v>399.1</c:v>
                </c:pt>
                <c:pt idx="478">
                  <c:v>387.46</c:v>
                </c:pt>
                <c:pt idx="479">
                  <c:v>386.33</c:v>
                </c:pt>
                <c:pt idx="480">
                  <c:v>389.81</c:v>
                </c:pt>
                <c:pt idx="481">
                  <c:v>406.3</c:v>
                </c:pt>
                <c:pt idx="482">
                  <c:v>411.39</c:v>
                </c:pt>
                <c:pt idx="483">
                  <c:v>421.05</c:v>
                </c:pt>
                <c:pt idx="484">
                  <c:v>426.9</c:v>
                </c:pt>
                <c:pt idx="485">
                  <c:v>436.27</c:v>
                </c:pt>
                <c:pt idx="486">
                  <c:v>433.96</c:v>
                </c:pt>
                <c:pt idx="487">
                  <c:v>453.66</c:v>
                </c:pt>
                <c:pt idx="488">
                  <c:v>454.65</c:v>
                </c:pt>
                <c:pt idx="489">
                  <c:v>462.99</c:v>
                </c:pt>
                <c:pt idx="490">
                  <c:v>467.89</c:v>
                </c:pt>
                <c:pt idx="491">
                  <c:v>472.46</c:v>
                </c:pt>
                <c:pt idx="492">
                  <c:v>461.67</c:v>
                </c:pt>
                <c:pt idx="493">
                  <c:v>469.16</c:v>
                </c:pt>
                <c:pt idx="494">
                  <c:v>474.53</c:v>
                </c:pt>
                <c:pt idx="495">
                  <c:v>468.78</c:v>
                </c:pt>
                <c:pt idx="496">
                  <c:v>470.1</c:v>
                </c:pt>
                <c:pt idx="497">
                  <c:v>476.51</c:v>
                </c:pt>
                <c:pt idx="498">
                  <c:v>480.09</c:v>
                </c:pt>
                <c:pt idx="499">
                  <c:v>488.53</c:v>
                </c:pt>
                <c:pt idx="500">
                  <c:v>499.18</c:v>
                </c:pt>
                <c:pt idx="501">
                  <c:v>483.16</c:v>
                </c:pt>
                <c:pt idx="502">
                  <c:v>468.83</c:v>
                </c:pt>
                <c:pt idx="503">
                  <c:v>469.87</c:v>
                </c:pt>
                <c:pt idx="504">
                  <c:v>469.54</c:v>
                </c:pt>
                <c:pt idx="505">
                  <c:v>469.44</c:v>
                </c:pt>
                <c:pt idx="506">
                  <c:v>469.68</c:v>
                </c:pt>
                <c:pt idx="507">
                  <c:v>461.62</c:v>
                </c:pt>
                <c:pt idx="508">
                  <c:v>460.26</c:v>
                </c:pt>
                <c:pt idx="509">
                  <c:v>449.51</c:v>
                </c:pt>
                <c:pt idx="510">
                  <c:v>437.78</c:v>
                </c:pt>
                <c:pt idx="511">
                  <c:v>440.75</c:v>
                </c:pt>
                <c:pt idx="512">
                  <c:v>439.15</c:v>
                </c:pt>
                <c:pt idx="513">
                  <c:v>432.13</c:v>
                </c:pt>
                <c:pt idx="514">
                  <c:v>433.35</c:v>
                </c:pt>
                <c:pt idx="515">
                  <c:v>439.01</c:v>
                </c:pt>
                <c:pt idx="516">
                  <c:v>442.3</c:v>
                </c:pt>
                <c:pt idx="517">
                  <c:v>426.9</c:v>
                </c:pt>
                <c:pt idx="518">
                  <c:v>419.58</c:v>
                </c:pt>
                <c:pt idx="519">
                  <c:v>432.21</c:v>
                </c:pt>
                <c:pt idx="520">
                  <c:v>424.1</c:v>
                </c:pt>
                <c:pt idx="521">
                  <c:v>424.71</c:v>
                </c:pt>
                <c:pt idx="522">
                  <c:v>431.37</c:v>
                </c:pt>
                <c:pt idx="523">
                  <c:v>414.83</c:v>
                </c:pt>
                <c:pt idx="524">
                  <c:v>408.35</c:v>
                </c:pt>
                <c:pt idx="525">
                  <c:v>407.56</c:v>
                </c:pt>
                <c:pt idx="526">
                  <c:v>419.16</c:v>
                </c:pt>
                <c:pt idx="527">
                  <c:v>422.79</c:v>
                </c:pt>
                <c:pt idx="528">
                  <c:v>417.16</c:v>
                </c:pt>
                <c:pt idx="529">
                  <c:v>414.69</c:v>
                </c:pt>
                <c:pt idx="530">
                  <c:v>398.19</c:v>
                </c:pt>
                <c:pt idx="531">
                  <c:v>432.44</c:v>
                </c:pt>
                <c:pt idx="532">
                  <c:v>431.23</c:v>
                </c:pt>
                <c:pt idx="533">
                  <c:v>440.6</c:v>
                </c:pt>
                <c:pt idx="534">
                  <c:v>452.48</c:v>
                </c:pt>
                <c:pt idx="535">
                  <c:v>460.17</c:v>
                </c:pt>
                <c:pt idx="536">
                  <c:v>466</c:v>
                </c:pt>
                <c:pt idx="537">
                  <c:v>473.56</c:v>
                </c:pt>
                <c:pt idx="538">
                  <c:v>479.21</c:v>
                </c:pt>
                <c:pt idx="539">
                  <c:v>480.28</c:v>
                </c:pt>
                <c:pt idx="540">
                  <c:v>483.76</c:v>
                </c:pt>
                <c:pt idx="541">
                  <c:v>479.72</c:v>
                </c:pt>
                <c:pt idx="542">
                  <c:v>467.06</c:v>
                </c:pt>
                <c:pt idx="543">
                  <c:v>468.22</c:v>
                </c:pt>
                <c:pt idx="544">
                  <c:v>468.78</c:v>
                </c:pt>
                <c:pt idx="545">
                  <c:v>477.17</c:v>
                </c:pt>
                <c:pt idx="546">
                  <c:v>478.75</c:v>
                </c:pt>
                <c:pt idx="547">
                  <c:v>467.9</c:v>
                </c:pt>
                <c:pt idx="548">
                  <c:v>461.68</c:v>
                </c:pt>
                <c:pt idx="549">
                  <c:v>457.19</c:v>
                </c:pt>
                <c:pt idx="550">
                  <c:v>440.54</c:v>
                </c:pt>
                <c:pt idx="551">
                  <c:v>441.61</c:v>
                </c:pt>
                <c:pt idx="552">
                  <c:v>441.7</c:v>
                </c:pt>
                <c:pt idx="553">
                  <c:v>459.13</c:v>
                </c:pt>
                <c:pt idx="554">
                  <c:v>471.56</c:v>
                </c:pt>
                <c:pt idx="555">
                  <c:v>473.32</c:v>
                </c:pt>
                <c:pt idx="556">
                  <c:v>470.54</c:v>
                </c:pt>
                <c:pt idx="557">
                  <c:v>478.98</c:v>
                </c:pt>
                <c:pt idx="558">
                  <c:v>479.72</c:v>
                </c:pt>
                <c:pt idx="559">
                  <c:v>482.41</c:v>
                </c:pt>
                <c:pt idx="560">
                  <c:v>476.06</c:v>
                </c:pt>
                <c:pt idx="561">
                  <c:v>480</c:v>
                </c:pt>
                <c:pt idx="562">
                  <c:v>476.85</c:v>
                </c:pt>
                <c:pt idx="563">
                  <c:v>469.71</c:v>
                </c:pt>
                <c:pt idx="564">
                  <c:v>474.99</c:v>
                </c:pt>
                <c:pt idx="565">
                  <c:v>469.94</c:v>
                </c:pt>
                <c:pt idx="566">
                  <c:v>466.83</c:v>
                </c:pt>
                <c:pt idx="567">
                  <c:v>467.81</c:v>
                </c:pt>
                <c:pt idx="568">
                  <c:v>463.82</c:v>
                </c:pt>
                <c:pt idx="569">
                  <c:v>452.46</c:v>
                </c:pt>
                <c:pt idx="570">
                  <c:v>454.54</c:v>
                </c:pt>
                <c:pt idx="571">
                  <c:v>456.21</c:v>
                </c:pt>
                <c:pt idx="572">
                  <c:v>453.62</c:v>
                </c:pt>
                <c:pt idx="573">
                  <c:v>456.07</c:v>
                </c:pt>
                <c:pt idx="574">
                  <c:v>465.12</c:v>
                </c:pt>
                <c:pt idx="575">
                  <c:v>466</c:v>
                </c:pt>
                <c:pt idx="576">
                  <c:v>459.27</c:v>
                </c:pt>
                <c:pt idx="577">
                  <c:v>454.13</c:v>
                </c:pt>
                <c:pt idx="578">
                  <c:v>478.8</c:v>
                </c:pt>
                <c:pt idx="579">
                  <c:v>485.47</c:v>
                </c:pt>
                <c:pt idx="580">
                  <c:v>497.62</c:v>
                </c:pt>
                <c:pt idx="581">
                  <c:v>506.85</c:v>
                </c:pt>
                <c:pt idx="582">
                  <c:v>501.75</c:v>
                </c:pt>
                <c:pt idx="583">
                  <c:v>510.56</c:v>
                </c:pt>
                <c:pt idx="584">
                  <c:v>502.82</c:v>
                </c:pt>
                <c:pt idx="585">
                  <c:v>505.14</c:v>
                </c:pt>
                <c:pt idx="586">
                  <c:v>492.66</c:v>
                </c:pt>
                <c:pt idx="587">
                  <c:v>489.18</c:v>
                </c:pt>
                <c:pt idx="588">
                  <c:v>489.69</c:v>
                </c:pt>
                <c:pt idx="589">
                  <c:v>494.93</c:v>
                </c:pt>
                <c:pt idx="590">
                  <c:v>486.03</c:v>
                </c:pt>
                <c:pt idx="591">
                  <c:v>483.15</c:v>
                </c:pt>
                <c:pt idx="592">
                  <c:v>484.41</c:v>
                </c:pt>
                <c:pt idx="593">
                  <c:v>485.33</c:v>
                </c:pt>
                <c:pt idx="594">
                  <c:v>498.32</c:v>
                </c:pt>
                <c:pt idx="595">
                  <c:v>497.58</c:v>
                </c:pt>
                <c:pt idx="596">
                  <c:v>496.93</c:v>
                </c:pt>
                <c:pt idx="597">
                  <c:v>501.29</c:v>
                </c:pt>
                <c:pt idx="598">
                  <c:v>499.66</c:v>
                </c:pt>
                <c:pt idx="599">
                  <c:v>513.95000000000005</c:v>
                </c:pt>
                <c:pt idx="600">
                  <c:v>507.59</c:v>
                </c:pt>
                <c:pt idx="601">
                  <c:v>515.99</c:v>
                </c:pt>
                <c:pt idx="602">
                  <c:v>521.54999999999995</c:v>
                </c:pt>
                <c:pt idx="603">
                  <c:v>523.82000000000005</c:v>
                </c:pt>
                <c:pt idx="604">
                  <c:v>528.72</c:v>
                </c:pt>
                <c:pt idx="605">
                  <c:v>536.57000000000005</c:v>
                </c:pt>
                <c:pt idx="606">
                  <c:v>532.5</c:v>
                </c:pt>
                <c:pt idx="607">
                  <c:v>560.99</c:v>
                </c:pt>
                <c:pt idx="608">
                  <c:v>548.11</c:v>
                </c:pt>
                <c:pt idx="609">
                  <c:v>542.57000000000005</c:v>
                </c:pt>
                <c:pt idx="610">
                  <c:v>544.97</c:v>
                </c:pt>
                <c:pt idx="611">
                  <c:v>518.01</c:v>
                </c:pt>
                <c:pt idx="612">
                  <c:v>503.23</c:v>
                </c:pt>
                <c:pt idx="613">
                  <c:v>521.55999999999995</c:v>
                </c:pt>
                <c:pt idx="614">
                  <c:v>524.65</c:v>
                </c:pt>
                <c:pt idx="615">
                  <c:v>516.99</c:v>
                </c:pt>
                <c:pt idx="616">
                  <c:v>508.31</c:v>
                </c:pt>
                <c:pt idx="617">
                  <c:v>507.76</c:v>
                </c:pt>
                <c:pt idx="618">
                  <c:v>501.48</c:v>
                </c:pt>
                <c:pt idx="619">
                  <c:v>506.51</c:v>
                </c:pt>
                <c:pt idx="620">
                  <c:v>507.99</c:v>
                </c:pt>
                <c:pt idx="621">
                  <c:v>511.96</c:v>
                </c:pt>
                <c:pt idx="622">
                  <c:v>500.88</c:v>
                </c:pt>
                <c:pt idx="623">
                  <c:v>494.78</c:v>
                </c:pt>
                <c:pt idx="624">
                  <c:v>494.46</c:v>
                </c:pt>
                <c:pt idx="625">
                  <c:v>497.51</c:v>
                </c:pt>
                <c:pt idx="626">
                  <c:v>501.43</c:v>
                </c:pt>
                <c:pt idx="627">
                  <c:v>496.54</c:v>
                </c:pt>
                <c:pt idx="628">
                  <c:v>493.44</c:v>
                </c:pt>
                <c:pt idx="629">
                  <c:v>489.66</c:v>
                </c:pt>
                <c:pt idx="630">
                  <c:v>481.03</c:v>
                </c:pt>
                <c:pt idx="631">
                  <c:v>466.62</c:v>
                </c:pt>
                <c:pt idx="632">
                  <c:v>462.33</c:v>
                </c:pt>
                <c:pt idx="633">
                  <c:v>460.39</c:v>
                </c:pt>
                <c:pt idx="634">
                  <c:v>465.65</c:v>
                </c:pt>
                <c:pt idx="635">
                  <c:v>471.79</c:v>
                </c:pt>
                <c:pt idx="636">
                  <c:v>488.09</c:v>
                </c:pt>
                <c:pt idx="637">
                  <c:v>467.64</c:v>
                </c:pt>
                <c:pt idx="638">
                  <c:v>447.14</c:v>
                </c:pt>
                <c:pt idx="639">
                  <c:v>450.69</c:v>
                </c:pt>
                <c:pt idx="640">
                  <c:v>455.36</c:v>
                </c:pt>
                <c:pt idx="641">
                  <c:v>464.13</c:v>
                </c:pt>
                <c:pt idx="642">
                  <c:v>469.35</c:v>
                </c:pt>
                <c:pt idx="643">
                  <c:v>472.9</c:v>
                </c:pt>
                <c:pt idx="644">
                  <c:v>451.2</c:v>
                </c:pt>
                <c:pt idx="645">
                  <c:v>453.79</c:v>
                </c:pt>
                <c:pt idx="646">
                  <c:v>445.8</c:v>
                </c:pt>
                <c:pt idx="647">
                  <c:v>447.42</c:v>
                </c:pt>
                <c:pt idx="648">
                  <c:v>453.32</c:v>
                </c:pt>
                <c:pt idx="649">
                  <c:v>453</c:v>
                </c:pt>
                <c:pt idx="650">
                  <c:v>450</c:v>
                </c:pt>
                <c:pt idx="651">
                  <c:v>449.35</c:v>
                </c:pt>
                <c:pt idx="652">
                  <c:v>445.57</c:v>
                </c:pt>
                <c:pt idx="653">
                  <c:v>447.92</c:v>
                </c:pt>
                <c:pt idx="654">
                  <c:v>445.66</c:v>
                </c:pt>
                <c:pt idx="655">
                  <c:v>439.1</c:v>
                </c:pt>
                <c:pt idx="656">
                  <c:v>446.86</c:v>
                </c:pt>
                <c:pt idx="657">
                  <c:v>459.19</c:v>
                </c:pt>
                <c:pt idx="658">
                  <c:v>438.18</c:v>
                </c:pt>
                <c:pt idx="659">
                  <c:v>442.43</c:v>
                </c:pt>
                <c:pt idx="660">
                  <c:v>461.62</c:v>
                </c:pt>
                <c:pt idx="661">
                  <c:v>466.62</c:v>
                </c:pt>
                <c:pt idx="662">
                  <c:v>470.6</c:v>
                </c:pt>
                <c:pt idx="663">
                  <c:v>481.32</c:v>
                </c:pt>
                <c:pt idx="664">
                  <c:v>483.15</c:v>
                </c:pt>
                <c:pt idx="665">
                  <c:v>481.28</c:v>
                </c:pt>
                <c:pt idx="666">
                  <c:v>479.63</c:v>
                </c:pt>
                <c:pt idx="667">
                  <c:v>494.88</c:v>
                </c:pt>
                <c:pt idx="668">
                  <c:v>496.71</c:v>
                </c:pt>
                <c:pt idx="669">
                  <c:v>504.32</c:v>
                </c:pt>
                <c:pt idx="670">
                  <c:v>512.92999999999995</c:v>
                </c:pt>
                <c:pt idx="671">
                  <c:v>520.95000000000005</c:v>
                </c:pt>
                <c:pt idx="672">
                  <c:v>524.92999999999995</c:v>
                </c:pt>
                <c:pt idx="673">
                  <c:v>531.02</c:v>
                </c:pt>
                <c:pt idx="674">
                  <c:v>499.46</c:v>
                </c:pt>
                <c:pt idx="675">
                  <c:v>492.59</c:v>
                </c:pt>
                <c:pt idx="676">
                  <c:v>493.32</c:v>
                </c:pt>
                <c:pt idx="677">
                  <c:v>501.52</c:v>
                </c:pt>
                <c:pt idx="678">
                  <c:v>487.64</c:v>
                </c:pt>
                <c:pt idx="679">
                  <c:v>489.7</c:v>
                </c:pt>
                <c:pt idx="680">
                  <c:v>485.49</c:v>
                </c:pt>
                <c:pt idx="681">
                  <c:v>493.69</c:v>
                </c:pt>
                <c:pt idx="682">
                  <c:v>489.06</c:v>
                </c:pt>
                <c:pt idx="683">
                  <c:v>486.86</c:v>
                </c:pt>
                <c:pt idx="684">
                  <c:v>484.02</c:v>
                </c:pt>
                <c:pt idx="685">
                  <c:v>477.57</c:v>
                </c:pt>
                <c:pt idx="686">
                  <c:v>480.04</c:v>
                </c:pt>
                <c:pt idx="687">
                  <c:v>478.16</c:v>
                </c:pt>
                <c:pt idx="688">
                  <c:v>478.3</c:v>
                </c:pt>
                <c:pt idx="689">
                  <c:v>479.58</c:v>
                </c:pt>
                <c:pt idx="690">
                  <c:v>483.11</c:v>
                </c:pt>
                <c:pt idx="691">
                  <c:v>481.87</c:v>
                </c:pt>
                <c:pt idx="692">
                  <c:v>484.12</c:v>
                </c:pt>
                <c:pt idx="693">
                  <c:v>481.14</c:v>
                </c:pt>
                <c:pt idx="694">
                  <c:v>485.35</c:v>
                </c:pt>
                <c:pt idx="695">
                  <c:v>491.45</c:v>
                </c:pt>
                <c:pt idx="696">
                  <c:v>493.23</c:v>
                </c:pt>
                <c:pt idx="697">
                  <c:v>497.4</c:v>
                </c:pt>
                <c:pt idx="698">
                  <c:v>490.21</c:v>
                </c:pt>
                <c:pt idx="699">
                  <c:v>493.32</c:v>
                </c:pt>
                <c:pt idx="700">
                  <c:v>504.32</c:v>
                </c:pt>
                <c:pt idx="701">
                  <c:v>504.87</c:v>
                </c:pt>
                <c:pt idx="702">
                  <c:v>503.49</c:v>
                </c:pt>
                <c:pt idx="703">
                  <c:v>487.69</c:v>
                </c:pt>
                <c:pt idx="704">
                  <c:v>485.26</c:v>
                </c:pt>
                <c:pt idx="705">
                  <c:v>477.7</c:v>
                </c:pt>
                <c:pt idx="706">
                  <c:v>471.56</c:v>
                </c:pt>
                <c:pt idx="707">
                  <c:v>486.54</c:v>
                </c:pt>
                <c:pt idx="708">
                  <c:v>486.91</c:v>
                </c:pt>
                <c:pt idx="709">
                  <c:v>475.14</c:v>
                </c:pt>
                <c:pt idx="710">
                  <c:v>484.3</c:v>
                </c:pt>
                <c:pt idx="711">
                  <c:v>479.63</c:v>
                </c:pt>
                <c:pt idx="712">
                  <c:v>478.02</c:v>
                </c:pt>
                <c:pt idx="713">
                  <c:v>481.92</c:v>
                </c:pt>
                <c:pt idx="714">
                  <c:v>480.27</c:v>
                </c:pt>
                <c:pt idx="715">
                  <c:v>481.6</c:v>
                </c:pt>
                <c:pt idx="716">
                  <c:v>496.26</c:v>
                </c:pt>
                <c:pt idx="717">
                  <c:v>500.24</c:v>
                </c:pt>
                <c:pt idx="718">
                  <c:v>496.53</c:v>
                </c:pt>
                <c:pt idx="719">
                  <c:v>494.01</c:v>
                </c:pt>
                <c:pt idx="720">
                  <c:v>474.59</c:v>
                </c:pt>
                <c:pt idx="721">
                  <c:v>476.19</c:v>
                </c:pt>
                <c:pt idx="722">
                  <c:v>480.73</c:v>
                </c:pt>
                <c:pt idx="723">
                  <c:v>480.08</c:v>
                </c:pt>
                <c:pt idx="724">
                  <c:v>488.06</c:v>
                </c:pt>
                <c:pt idx="725">
                  <c:v>479.49</c:v>
                </c:pt>
                <c:pt idx="726">
                  <c:v>480.73</c:v>
                </c:pt>
                <c:pt idx="727">
                  <c:v>477.79</c:v>
                </c:pt>
                <c:pt idx="728">
                  <c:v>482.47</c:v>
                </c:pt>
                <c:pt idx="729">
                  <c:v>475.14</c:v>
                </c:pt>
                <c:pt idx="730">
                  <c:v>462.91</c:v>
                </c:pt>
                <c:pt idx="731">
                  <c:v>453.42</c:v>
                </c:pt>
                <c:pt idx="732">
                  <c:v>449.25</c:v>
                </c:pt>
                <c:pt idx="733">
                  <c:v>458.69</c:v>
                </c:pt>
                <c:pt idx="734">
                  <c:v>448.98</c:v>
                </c:pt>
                <c:pt idx="735">
                  <c:v>462.81</c:v>
                </c:pt>
                <c:pt idx="736">
                  <c:v>497.81</c:v>
                </c:pt>
                <c:pt idx="737">
                  <c:v>475.92</c:v>
                </c:pt>
                <c:pt idx="738">
                  <c:v>461.49</c:v>
                </c:pt>
                <c:pt idx="739">
                  <c:v>447.7</c:v>
                </c:pt>
                <c:pt idx="740">
                  <c:v>427.5</c:v>
                </c:pt>
                <c:pt idx="741">
                  <c:v>417.05</c:v>
                </c:pt>
                <c:pt idx="742">
                  <c:v>417.55</c:v>
                </c:pt>
                <c:pt idx="743">
                  <c:v>427.54</c:v>
                </c:pt>
                <c:pt idx="744">
                  <c:v>419.84</c:v>
                </c:pt>
                <c:pt idx="745">
                  <c:v>436.15</c:v>
                </c:pt>
                <c:pt idx="746">
                  <c:v>425.39</c:v>
                </c:pt>
                <c:pt idx="747">
                  <c:v>426.12</c:v>
                </c:pt>
                <c:pt idx="748">
                  <c:v>415.86</c:v>
                </c:pt>
                <c:pt idx="749">
                  <c:v>452.09</c:v>
                </c:pt>
                <c:pt idx="750">
                  <c:v>440.32</c:v>
                </c:pt>
                <c:pt idx="751">
                  <c:v>436.98</c:v>
                </c:pt>
                <c:pt idx="752">
                  <c:v>437.71</c:v>
                </c:pt>
                <c:pt idx="753">
                  <c:v>429.83</c:v>
                </c:pt>
                <c:pt idx="754">
                  <c:v>438.26</c:v>
                </c:pt>
                <c:pt idx="755">
                  <c:v>430.89</c:v>
                </c:pt>
                <c:pt idx="756">
                  <c:v>425.02</c:v>
                </c:pt>
                <c:pt idx="757">
                  <c:v>416.04</c:v>
                </c:pt>
                <c:pt idx="758">
                  <c:v>413.75</c:v>
                </c:pt>
                <c:pt idx="759">
                  <c:v>429.92</c:v>
                </c:pt>
                <c:pt idx="760">
                  <c:v>440.83</c:v>
                </c:pt>
                <c:pt idx="761">
                  <c:v>443.67</c:v>
                </c:pt>
                <c:pt idx="762">
                  <c:v>438.35</c:v>
                </c:pt>
                <c:pt idx="763">
                  <c:v>425.57</c:v>
                </c:pt>
                <c:pt idx="764">
                  <c:v>418.42</c:v>
                </c:pt>
                <c:pt idx="765">
                  <c:v>437.25</c:v>
                </c:pt>
                <c:pt idx="766">
                  <c:v>441.88</c:v>
                </c:pt>
                <c:pt idx="767">
                  <c:v>445.5</c:v>
                </c:pt>
                <c:pt idx="768">
                  <c:v>448.02</c:v>
                </c:pt>
                <c:pt idx="769">
                  <c:v>449.9</c:v>
                </c:pt>
                <c:pt idx="770">
                  <c:v>459.93</c:v>
                </c:pt>
                <c:pt idx="771">
                  <c:v>463.68</c:v>
                </c:pt>
                <c:pt idx="772">
                  <c:v>468.45</c:v>
                </c:pt>
                <c:pt idx="773">
                  <c:v>463.96</c:v>
                </c:pt>
                <c:pt idx="774">
                  <c:v>470.28</c:v>
                </c:pt>
                <c:pt idx="775">
                  <c:v>462.59</c:v>
                </c:pt>
                <c:pt idx="776">
                  <c:v>451.87</c:v>
                </c:pt>
                <c:pt idx="777">
                  <c:v>468.63</c:v>
                </c:pt>
                <c:pt idx="778">
                  <c:v>456.13</c:v>
                </c:pt>
                <c:pt idx="779">
                  <c:v>456.49</c:v>
                </c:pt>
                <c:pt idx="780">
                  <c:v>453.47</c:v>
                </c:pt>
                <c:pt idx="781">
                  <c:v>461.85</c:v>
                </c:pt>
                <c:pt idx="782">
                  <c:v>472.21</c:v>
                </c:pt>
                <c:pt idx="783">
                  <c:v>481.23</c:v>
                </c:pt>
                <c:pt idx="784">
                  <c:v>468.45</c:v>
                </c:pt>
                <c:pt idx="785">
                  <c:v>470.85</c:v>
                </c:pt>
                <c:pt idx="786">
                  <c:v>464.41</c:v>
                </c:pt>
                <c:pt idx="787">
                  <c:v>468.9</c:v>
                </c:pt>
                <c:pt idx="788">
                  <c:v>477.25</c:v>
                </c:pt>
                <c:pt idx="789">
                  <c:v>479.25</c:v>
                </c:pt>
                <c:pt idx="790">
                  <c:v>500.34</c:v>
                </c:pt>
                <c:pt idx="791">
                  <c:v>502.02</c:v>
                </c:pt>
                <c:pt idx="792">
                  <c:v>497.71</c:v>
                </c:pt>
                <c:pt idx="793">
                  <c:v>468.09</c:v>
                </c:pt>
                <c:pt idx="794">
                  <c:v>472.35</c:v>
                </c:pt>
                <c:pt idx="795">
                  <c:v>456.34</c:v>
                </c:pt>
                <c:pt idx="796">
                  <c:v>433.47</c:v>
                </c:pt>
                <c:pt idx="797">
                  <c:v>447.26</c:v>
                </c:pt>
                <c:pt idx="798">
                  <c:v>442.45</c:v>
                </c:pt>
                <c:pt idx="799">
                  <c:v>445.99</c:v>
                </c:pt>
                <c:pt idx="800">
                  <c:v>460.78</c:v>
                </c:pt>
                <c:pt idx="801">
                  <c:v>457.02</c:v>
                </c:pt>
                <c:pt idx="802">
                  <c:v>476.61</c:v>
                </c:pt>
                <c:pt idx="803">
                  <c:v>469.27</c:v>
                </c:pt>
                <c:pt idx="804">
                  <c:v>455.52</c:v>
                </c:pt>
                <c:pt idx="805">
                  <c:v>470.17</c:v>
                </c:pt>
                <c:pt idx="806">
                  <c:v>482.97</c:v>
                </c:pt>
                <c:pt idx="807">
                  <c:v>485.37</c:v>
                </c:pt>
                <c:pt idx="808">
                  <c:v>478.75</c:v>
                </c:pt>
                <c:pt idx="809">
                  <c:v>473.35</c:v>
                </c:pt>
                <c:pt idx="810">
                  <c:v>478.97</c:v>
                </c:pt>
                <c:pt idx="811">
                  <c:v>470.04</c:v>
                </c:pt>
                <c:pt idx="812">
                  <c:v>441.86</c:v>
                </c:pt>
                <c:pt idx="813">
                  <c:v>446.36</c:v>
                </c:pt>
                <c:pt idx="814">
                  <c:v>449.67</c:v>
                </c:pt>
                <c:pt idx="815">
                  <c:v>434.06</c:v>
                </c:pt>
                <c:pt idx="816">
                  <c:v>436.19</c:v>
                </c:pt>
                <c:pt idx="817">
                  <c:v>435.97</c:v>
                </c:pt>
                <c:pt idx="818">
                  <c:v>440.64</c:v>
                </c:pt>
                <c:pt idx="819">
                  <c:v>445.18</c:v>
                </c:pt>
                <c:pt idx="820">
                  <c:v>439.55</c:v>
                </c:pt>
                <c:pt idx="821">
                  <c:v>442.86</c:v>
                </c:pt>
                <c:pt idx="822">
                  <c:v>432.52</c:v>
                </c:pt>
                <c:pt idx="823">
                  <c:v>413.96</c:v>
                </c:pt>
                <c:pt idx="824">
                  <c:v>439.05</c:v>
                </c:pt>
                <c:pt idx="825">
                  <c:v>452.43</c:v>
                </c:pt>
                <c:pt idx="826">
                  <c:v>459.24</c:v>
                </c:pt>
                <c:pt idx="827">
                  <c:v>456.25</c:v>
                </c:pt>
                <c:pt idx="828">
                  <c:v>447.63</c:v>
                </c:pt>
                <c:pt idx="829">
                  <c:v>426.3</c:v>
                </c:pt>
                <c:pt idx="830">
                  <c:v>430.43</c:v>
                </c:pt>
                <c:pt idx="831">
                  <c:v>430.89</c:v>
                </c:pt>
                <c:pt idx="832">
                  <c:v>415.78</c:v>
                </c:pt>
                <c:pt idx="833">
                  <c:v>420.81</c:v>
                </c:pt>
                <c:pt idx="834">
                  <c:v>402.67</c:v>
                </c:pt>
                <c:pt idx="835">
                  <c:v>402.17</c:v>
                </c:pt>
                <c:pt idx="836">
                  <c:v>391.83</c:v>
                </c:pt>
                <c:pt idx="837">
                  <c:v>403.8</c:v>
                </c:pt>
                <c:pt idx="838">
                  <c:v>399.18</c:v>
                </c:pt>
                <c:pt idx="839">
                  <c:v>381.39</c:v>
                </c:pt>
                <c:pt idx="840">
                  <c:v>377.54</c:v>
                </c:pt>
                <c:pt idx="841">
                  <c:v>386.74</c:v>
                </c:pt>
                <c:pt idx="842">
                  <c:v>389.51</c:v>
                </c:pt>
                <c:pt idx="843">
                  <c:v>389.1</c:v>
                </c:pt>
                <c:pt idx="844">
                  <c:v>382.62</c:v>
                </c:pt>
                <c:pt idx="845">
                  <c:v>378.76</c:v>
                </c:pt>
                <c:pt idx="846">
                  <c:v>377.67</c:v>
                </c:pt>
                <c:pt idx="847">
                  <c:v>387.06</c:v>
                </c:pt>
                <c:pt idx="848">
                  <c:v>385.43</c:v>
                </c:pt>
                <c:pt idx="849">
                  <c:v>401.08</c:v>
                </c:pt>
                <c:pt idx="850">
                  <c:v>401.53</c:v>
                </c:pt>
                <c:pt idx="851">
                  <c:v>399.22</c:v>
                </c:pt>
                <c:pt idx="852">
                  <c:v>400.22</c:v>
                </c:pt>
                <c:pt idx="853">
                  <c:v>395.09</c:v>
                </c:pt>
                <c:pt idx="854">
                  <c:v>398.63</c:v>
                </c:pt>
                <c:pt idx="855">
                  <c:v>379.21</c:v>
                </c:pt>
                <c:pt idx="856">
                  <c:v>378.49</c:v>
                </c:pt>
                <c:pt idx="857">
                  <c:v>384.07</c:v>
                </c:pt>
                <c:pt idx="858">
                  <c:v>382.89</c:v>
                </c:pt>
                <c:pt idx="859">
                  <c:v>381.26</c:v>
                </c:pt>
                <c:pt idx="860">
                  <c:v>383.39</c:v>
                </c:pt>
                <c:pt idx="861">
                  <c:v>387.65</c:v>
                </c:pt>
                <c:pt idx="862">
                  <c:v>379.3</c:v>
                </c:pt>
                <c:pt idx="863">
                  <c:v>388.7</c:v>
                </c:pt>
                <c:pt idx="864">
                  <c:v>390.37</c:v>
                </c:pt>
                <c:pt idx="865">
                  <c:v>387.33</c:v>
                </c:pt>
                <c:pt idx="866">
                  <c:v>389.01</c:v>
                </c:pt>
                <c:pt idx="867">
                  <c:v>387.43</c:v>
                </c:pt>
                <c:pt idx="868">
                  <c:v>394.5</c:v>
                </c:pt>
                <c:pt idx="869">
                  <c:v>391.55</c:v>
                </c:pt>
                <c:pt idx="870">
                  <c:v>398.72</c:v>
                </c:pt>
                <c:pt idx="871">
                  <c:v>401.58</c:v>
                </c:pt>
                <c:pt idx="872">
                  <c:v>407.93</c:v>
                </c:pt>
                <c:pt idx="873">
                  <c:v>417.41</c:v>
                </c:pt>
                <c:pt idx="874">
                  <c:v>423.36</c:v>
                </c:pt>
                <c:pt idx="875">
                  <c:v>420.5</c:v>
                </c:pt>
                <c:pt idx="876">
                  <c:v>423.76</c:v>
                </c:pt>
                <c:pt idx="877">
                  <c:v>417.78</c:v>
                </c:pt>
                <c:pt idx="878">
                  <c:v>423.04</c:v>
                </c:pt>
                <c:pt idx="879">
                  <c:v>422.49</c:v>
                </c:pt>
                <c:pt idx="880">
                  <c:v>427.26</c:v>
                </c:pt>
                <c:pt idx="881">
                  <c:v>424.31</c:v>
                </c:pt>
                <c:pt idx="882">
                  <c:v>415.55</c:v>
                </c:pt>
                <c:pt idx="883">
                  <c:v>401.67</c:v>
                </c:pt>
                <c:pt idx="884">
                  <c:v>418</c:v>
                </c:pt>
                <c:pt idx="885">
                  <c:v>435.42</c:v>
                </c:pt>
                <c:pt idx="886">
                  <c:v>430.61</c:v>
                </c:pt>
                <c:pt idx="887">
                  <c:v>439.6</c:v>
                </c:pt>
                <c:pt idx="888">
                  <c:v>430.11</c:v>
                </c:pt>
                <c:pt idx="889">
                  <c:v>434.65</c:v>
                </c:pt>
                <c:pt idx="890">
                  <c:v>449.89</c:v>
                </c:pt>
                <c:pt idx="891">
                  <c:v>453.07</c:v>
                </c:pt>
                <c:pt idx="892">
                  <c:v>441.77</c:v>
                </c:pt>
                <c:pt idx="893">
                  <c:v>436.01</c:v>
                </c:pt>
                <c:pt idx="894">
                  <c:v>421.4</c:v>
                </c:pt>
                <c:pt idx="895">
                  <c:v>430.34</c:v>
                </c:pt>
                <c:pt idx="896">
                  <c:v>436.74</c:v>
                </c:pt>
                <c:pt idx="897">
                  <c:v>432.34</c:v>
                </c:pt>
                <c:pt idx="898">
                  <c:v>432.84</c:v>
                </c:pt>
                <c:pt idx="899">
                  <c:v>434.79</c:v>
                </c:pt>
                <c:pt idx="900">
                  <c:v>423.08</c:v>
                </c:pt>
                <c:pt idx="901">
                  <c:v>410.65</c:v>
                </c:pt>
                <c:pt idx="902">
                  <c:v>432.47</c:v>
                </c:pt>
                <c:pt idx="903">
                  <c:v>437.06</c:v>
                </c:pt>
                <c:pt idx="904">
                  <c:v>440.14</c:v>
                </c:pt>
                <c:pt idx="905">
                  <c:v>435.24</c:v>
                </c:pt>
                <c:pt idx="906">
                  <c:v>425.99</c:v>
                </c:pt>
                <c:pt idx="907">
                  <c:v>430.57</c:v>
                </c:pt>
                <c:pt idx="908">
                  <c:v>427.39</c:v>
                </c:pt>
                <c:pt idx="909">
                  <c:v>397.27</c:v>
                </c:pt>
                <c:pt idx="910">
                  <c:v>394</c:v>
                </c:pt>
                <c:pt idx="911">
                  <c:v>386.74</c:v>
                </c:pt>
                <c:pt idx="912">
                  <c:v>363.06</c:v>
                </c:pt>
                <c:pt idx="913">
                  <c:v>368.05</c:v>
                </c:pt>
                <c:pt idx="914">
                  <c:v>364.65</c:v>
                </c:pt>
                <c:pt idx="915">
                  <c:v>360.21</c:v>
                </c:pt>
                <c:pt idx="916">
                  <c:v>361.16</c:v>
                </c:pt>
                <c:pt idx="917">
                  <c:v>357.8</c:v>
                </c:pt>
                <c:pt idx="918">
                  <c:v>359.62</c:v>
                </c:pt>
                <c:pt idx="919">
                  <c:v>358.84</c:v>
                </c:pt>
                <c:pt idx="920">
                  <c:v>353.36</c:v>
                </c:pt>
                <c:pt idx="921">
                  <c:v>349.73</c:v>
                </c:pt>
                <c:pt idx="922">
                  <c:v>351.04</c:v>
                </c:pt>
                <c:pt idx="923">
                  <c:v>350.63</c:v>
                </c:pt>
                <c:pt idx="924">
                  <c:v>351.27</c:v>
                </c:pt>
                <c:pt idx="925">
                  <c:v>352.54</c:v>
                </c:pt>
                <c:pt idx="926">
                  <c:v>344.1</c:v>
                </c:pt>
                <c:pt idx="927">
                  <c:v>340.83</c:v>
                </c:pt>
                <c:pt idx="928">
                  <c:v>342.51</c:v>
                </c:pt>
                <c:pt idx="929">
                  <c:v>344.74</c:v>
                </c:pt>
                <c:pt idx="930">
                  <c:v>346.32</c:v>
                </c:pt>
                <c:pt idx="931">
                  <c:v>347.23</c:v>
                </c:pt>
                <c:pt idx="932">
                  <c:v>347.09</c:v>
                </c:pt>
                <c:pt idx="933">
                  <c:v>345.05</c:v>
                </c:pt>
                <c:pt idx="934">
                  <c:v>344.01</c:v>
                </c:pt>
                <c:pt idx="935">
                  <c:v>354.76</c:v>
                </c:pt>
                <c:pt idx="936">
                  <c:v>354.08</c:v>
                </c:pt>
                <c:pt idx="937">
                  <c:v>353.17</c:v>
                </c:pt>
                <c:pt idx="938">
                  <c:v>363.7</c:v>
                </c:pt>
                <c:pt idx="939">
                  <c:v>354.31</c:v>
                </c:pt>
                <c:pt idx="940">
                  <c:v>353.49</c:v>
                </c:pt>
                <c:pt idx="941">
                  <c:v>362.02</c:v>
                </c:pt>
                <c:pt idx="942">
                  <c:v>362.7</c:v>
                </c:pt>
                <c:pt idx="943">
                  <c:v>363.93</c:v>
                </c:pt>
                <c:pt idx="944">
                  <c:v>364.79</c:v>
                </c:pt>
                <c:pt idx="945">
                  <c:v>365.97</c:v>
                </c:pt>
                <c:pt idx="946">
                  <c:v>360.57</c:v>
                </c:pt>
                <c:pt idx="947">
                  <c:v>382.16</c:v>
                </c:pt>
                <c:pt idx="948">
                  <c:v>375.36</c:v>
                </c:pt>
                <c:pt idx="949">
                  <c:v>360.16</c:v>
                </c:pt>
                <c:pt idx="950">
                  <c:v>367.96</c:v>
                </c:pt>
                <c:pt idx="951">
                  <c:v>366.28</c:v>
                </c:pt>
                <c:pt idx="952">
                  <c:v>361.34</c:v>
                </c:pt>
                <c:pt idx="953">
                  <c:v>358.71</c:v>
                </c:pt>
                <c:pt idx="954">
                  <c:v>349.82</c:v>
                </c:pt>
                <c:pt idx="955">
                  <c:v>340.02</c:v>
                </c:pt>
                <c:pt idx="956">
                  <c:v>338.84</c:v>
                </c:pt>
                <c:pt idx="957">
                  <c:v>345.51</c:v>
                </c:pt>
                <c:pt idx="958">
                  <c:v>348.55</c:v>
                </c:pt>
                <c:pt idx="959">
                  <c:v>350.23</c:v>
                </c:pt>
                <c:pt idx="960">
                  <c:v>353.22</c:v>
                </c:pt>
                <c:pt idx="961">
                  <c:v>355.53</c:v>
                </c:pt>
                <c:pt idx="962">
                  <c:v>364.88</c:v>
                </c:pt>
                <c:pt idx="963">
                  <c:v>367.87</c:v>
                </c:pt>
                <c:pt idx="964">
                  <c:v>365.24</c:v>
                </c:pt>
                <c:pt idx="965">
                  <c:v>376.36</c:v>
                </c:pt>
                <c:pt idx="966">
                  <c:v>368.96</c:v>
                </c:pt>
                <c:pt idx="967">
                  <c:v>349.27</c:v>
                </c:pt>
                <c:pt idx="968">
                  <c:v>353.76</c:v>
                </c:pt>
                <c:pt idx="969">
                  <c:v>357.26</c:v>
                </c:pt>
                <c:pt idx="970">
                  <c:v>356.62</c:v>
                </c:pt>
                <c:pt idx="971">
                  <c:v>357.44</c:v>
                </c:pt>
                <c:pt idx="972">
                  <c:v>350.32</c:v>
                </c:pt>
                <c:pt idx="973">
                  <c:v>344.28</c:v>
                </c:pt>
                <c:pt idx="974">
                  <c:v>335.66</c:v>
                </c:pt>
                <c:pt idx="975">
                  <c:v>324.87</c:v>
                </c:pt>
                <c:pt idx="976">
                  <c:v>350.54</c:v>
                </c:pt>
                <c:pt idx="977">
                  <c:v>349.82</c:v>
                </c:pt>
                <c:pt idx="978">
                  <c:v>355.12</c:v>
                </c:pt>
                <c:pt idx="979">
                  <c:v>370.46</c:v>
                </c:pt>
                <c:pt idx="980">
                  <c:v>356.12</c:v>
                </c:pt>
                <c:pt idx="981">
                  <c:v>343.65</c:v>
                </c:pt>
                <c:pt idx="982">
                  <c:v>346.82</c:v>
                </c:pt>
                <c:pt idx="983">
                  <c:v>342.01</c:v>
                </c:pt>
                <c:pt idx="984">
                  <c:v>342.56</c:v>
                </c:pt>
                <c:pt idx="985">
                  <c:v>345.92</c:v>
                </c:pt>
                <c:pt idx="986">
                  <c:v>348.5</c:v>
                </c:pt>
                <c:pt idx="987">
                  <c:v>356.85</c:v>
                </c:pt>
                <c:pt idx="988">
                  <c:v>342.97</c:v>
                </c:pt>
                <c:pt idx="989">
                  <c:v>343.1</c:v>
                </c:pt>
                <c:pt idx="990">
                  <c:v>341.97</c:v>
                </c:pt>
                <c:pt idx="991">
                  <c:v>338.79</c:v>
                </c:pt>
                <c:pt idx="992">
                  <c:v>340.7</c:v>
                </c:pt>
                <c:pt idx="993">
                  <c:v>325.41000000000003</c:v>
                </c:pt>
                <c:pt idx="994">
                  <c:v>339.79</c:v>
                </c:pt>
                <c:pt idx="995">
                  <c:v>333.71</c:v>
                </c:pt>
                <c:pt idx="996">
                  <c:v>328.45</c:v>
                </c:pt>
                <c:pt idx="997">
                  <c:v>316.79000000000002</c:v>
                </c:pt>
                <c:pt idx="998">
                  <c:v>314.75</c:v>
                </c:pt>
                <c:pt idx="999">
                  <c:v>306.95</c:v>
                </c:pt>
                <c:pt idx="1000">
                  <c:v>293.11</c:v>
                </c:pt>
                <c:pt idx="1001">
                  <c:v>270.33999999999997</c:v>
                </c:pt>
                <c:pt idx="1002">
                  <c:v>241.89</c:v>
                </c:pt>
                <c:pt idx="1003">
                  <c:v>247.2</c:v>
                </c:pt>
                <c:pt idx="1004">
                  <c:v>259.45</c:v>
                </c:pt>
                <c:pt idx="1005">
                  <c:v>245.66</c:v>
                </c:pt>
                <c:pt idx="1006">
                  <c:v>260.31</c:v>
                </c:pt>
                <c:pt idx="1007">
                  <c:v>275.19</c:v>
                </c:pt>
                <c:pt idx="1008">
                  <c:v>265.83999999999997</c:v>
                </c:pt>
                <c:pt idx="1009">
                  <c:v>256.39999999999998</c:v>
                </c:pt>
                <c:pt idx="1010">
                  <c:v>246.66</c:v>
                </c:pt>
                <c:pt idx="1011">
                  <c:v>283.64</c:v>
                </c:pt>
                <c:pt idx="1012">
                  <c:v>285.68</c:v>
                </c:pt>
                <c:pt idx="1013">
                  <c:v>292.43</c:v>
                </c:pt>
                <c:pt idx="1014">
                  <c:v>316.62</c:v>
                </c:pt>
                <c:pt idx="1015">
                  <c:v>309.7</c:v>
                </c:pt>
                <c:pt idx="1016">
                  <c:v>329.06</c:v>
                </c:pt>
                <c:pt idx="1017">
                  <c:v>313.92</c:v>
                </c:pt>
                <c:pt idx="1018">
                  <c:v>357.74</c:v>
                </c:pt>
                <c:pt idx="1019">
                  <c:v>349.56</c:v>
                </c:pt>
                <c:pt idx="1020">
                  <c:v>361.61</c:v>
                </c:pt>
                <c:pt idx="1021">
                  <c:v>369.05</c:v>
                </c:pt>
                <c:pt idx="1022">
                  <c:v>371.83</c:v>
                </c:pt>
                <c:pt idx="1023">
                  <c:v>375.79</c:v>
                </c:pt>
                <c:pt idx="1024">
                  <c:v>358.48</c:v>
                </c:pt>
                <c:pt idx="1025">
                  <c:v>361.57</c:v>
                </c:pt>
                <c:pt idx="1026">
                  <c:v>391.85</c:v>
                </c:pt>
                <c:pt idx="1027">
                  <c:v>402.03</c:v>
                </c:pt>
                <c:pt idx="1028">
                  <c:v>406.64</c:v>
                </c:pt>
                <c:pt idx="1029">
                  <c:v>407.25</c:v>
                </c:pt>
                <c:pt idx="1030">
                  <c:v>420.57</c:v>
                </c:pt>
                <c:pt idx="1031">
                  <c:v>424.25</c:v>
                </c:pt>
                <c:pt idx="1032">
                  <c:v>404.24</c:v>
                </c:pt>
                <c:pt idx="1033">
                  <c:v>405.83</c:v>
                </c:pt>
                <c:pt idx="1034">
                  <c:v>425.88</c:v>
                </c:pt>
                <c:pt idx="1035">
                  <c:v>427.63</c:v>
                </c:pt>
                <c:pt idx="1036">
                  <c:v>432.65</c:v>
                </c:pt>
                <c:pt idx="1037">
                  <c:v>432</c:v>
                </c:pt>
                <c:pt idx="1038">
                  <c:v>411.91</c:v>
                </c:pt>
                <c:pt idx="1039">
                  <c:v>415.25</c:v>
                </c:pt>
                <c:pt idx="1040">
                  <c:v>419.67</c:v>
                </c:pt>
                <c:pt idx="1041">
                  <c:v>412.38</c:v>
                </c:pt>
                <c:pt idx="1042">
                  <c:v>408.78</c:v>
                </c:pt>
                <c:pt idx="1043">
                  <c:v>394.9</c:v>
                </c:pt>
                <c:pt idx="1044">
                  <c:v>406.64</c:v>
                </c:pt>
                <c:pt idx="1045">
                  <c:v>416.41</c:v>
                </c:pt>
                <c:pt idx="1046">
                  <c:v>421.68</c:v>
                </c:pt>
                <c:pt idx="1047">
                  <c:v>422.66</c:v>
                </c:pt>
                <c:pt idx="1048">
                  <c:v>423.95</c:v>
                </c:pt>
                <c:pt idx="1049">
                  <c:v>426.52</c:v>
                </c:pt>
                <c:pt idx="1050">
                  <c:v>425.24</c:v>
                </c:pt>
                <c:pt idx="1051">
                  <c:v>417.78</c:v>
                </c:pt>
                <c:pt idx="1052">
                  <c:v>412</c:v>
                </c:pt>
                <c:pt idx="1053">
                  <c:v>408.35</c:v>
                </c:pt>
                <c:pt idx="1054">
                  <c:v>415.94</c:v>
                </c:pt>
                <c:pt idx="1055">
                  <c:v>413.45</c:v>
                </c:pt>
                <c:pt idx="1056">
                  <c:v>397.86</c:v>
                </c:pt>
                <c:pt idx="1057">
                  <c:v>397.34</c:v>
                </c:pt>
                <c:pt idx="1058">
                  <c:v>391.73</c:v>
                </c:pt>
                <c:pt idx="1059">
                  <c:v>397.09</c:v>
                </c:pt>
                <c:pt idx="1060">
                  <c:v>369.62</c:v>
                </c:pt>
                <c:pt idx="1061">
                  <c:v>364.52</c:v>
                </c:pt>
                <c:pt idx="1062">
                  <c:v>362.47</c:v>
                </c:pt>
                <c:pt idx="1063">
                  <c:v>363.41</c:v>
                </c:pt>
                <c:pt idx="1064">
                  <c:v>368.55</c:v>
                </c:pt>
                <c:pt idx="1065">
                  <c:v>372.06</c:v>
                </c:pt>
                <c:pt idx="1066">
                  <c:v>376.65</c:v>
                </c:pt>
                <c:pt idx="1067">
                  <c:v>378.58</c:v>
                </c:pt>
                <c:pt idx="1068">
                  <c:v>384.23</c:v>
                </c:pt>
                <c:pt idx="1069">
                  <c:v>384.19</c:v>
                </c:pt>
                <c:pt idx="1070">
                  <c:v>381.49</c:v>
                </c:pt>
                <c:pt idx="1071">
                  <c:v>384.32</c:v>
                </c:pt>
                <c:pt idx="1072">
                  <c:v>384.19</c:v>
                </c:pt>
                <c:pt idx="1073">
                  <c:v>385.73</c:v>
                </c:pt>
                <c:pt idx="1074">
                  <c:v>380.16</c:v>
                </c:pt>
                <c:pt idx="1075">
                  <c:v>380.55</c:v>
                </c:pt>
                <c:pt idx="1076">
                  <c:v>391.56</c:v>
                </c:pt>
                <c:pt idx="1077">
                  <c:v>388.77</c:v>
                </c:pt>
                <c:pt idx="1078">
                  <c:v>394.82</c:v>
                </c:pt>
                <c:pt idx="1079">
                  <c:v>397.77</c:v>
                </c:pt>
                <c:pt idx="1080">
                  <c:v>394.6</c:v>
                </c:pt>
                <c:pt idx="1081">
                  <c:v>396.4</c:v>
                </c:pt>
                <c:pt idx="1082">
                  <c:v>402.06</c:v>
                </c:pt>
                <c:pt idx="1083">
                  <c:v>397.73</c:v>
                </c:pt>
                <c:pt idx="1084">
                  <c:v>403.56</c:v>
                </c:pt>
                <c:pt idx="1085">
                  <c:v>401.11</c:v>
                </c:pt>
                <c:pt idx="1086">
                  <c:v>398.11</c:v>
                </c:pt>
                <c:pt idx="1087">
                  <c:v>403.34</c:v>
                </c:pt>
                <c:pt idx="1088">
                  <c:v>413.88</c:v>
                </c:pt>
                <c:pt idx="1089">
                  <c:v>417.22</c:v>
                </c:pt>
                <c:pt idx="1090">
                  <c:v>411.61</c:v>
                </c:pt>
                <c:pt idx="1091">
                  <c:v>417.82</c:v>
                </c:pt>
                <c:pt idx="1092">
                  <c:v>421.64</c:v>
                </c:pt>
                <c:pt idx="1093">
                  <c:v>414.65</c:v>
                </c:pt>
                <c:pt idx="1094">
                  <c:v>411.1</c:v>
                </c:pt>
                <c:pt idx="1095">
                  <c:v>424.72</c:v>
                </c:pt>
                <c:pt idx="1096">
                  <c:v>418.28</c:v>
                </c:pt>
                <c:pt idx="1097">
                  <c:v>424.04</c:v>
                </c:pt>
                <c:pt idx="1098">
                  <c:v>417.09</c:v>
                </c:pt>
                <c:pt idx="1099">
                  <c:v>418.45</c:v>
                </c:pt>
                <c:pt idx="1100">
                  <c:v>400.81</c:v>
                </c:pt>
                <c:pt idx="1101">
                  <c:v>451.15</c:v>
                </c:pt>
                <c:pt idx="1102">
                  <c:v>435.04</c:v>
                </c:pt>
                <c:pt idx="1103">
                  <c:v>449.74</c:v>
                </c:pt>
                <c:pt idx="1104">
                  <c:v>447.14</c:v>
                </c:pt>
                <c:pt idx="1105">
                  <c:v>443.35</c:v>
                </c:pt>
                <c:pt idx="1106">
                  <c:v>445.06</c:v>
                </c:pt>
                <c:pt idx="1107">
                  <c:v>462.66</c:v>
                </c:pt>
                <c:pt idx="1108">
                  <c:v>449.62</c:v>
                </c:pt>
                <c:pt idx="1109">
                  <c:v>442.63</c:v>
                </c:pt>
                <c:pt idx="1110">
                  <c:v>450.34</c:v>
                </c:pt>
                <c:pt idx="1111">
                  <c:v>452.94</c:v>
                </c:pt>
                <c:pt idx="1112">
                  <c:v>453.24</c:v>
                </c:pt>
                <c:pt idx="1113">
                  <c:v>443.61</c:v>
                </c:pt>
                <c:pt idx="1114">
                  <c:v>441.3</c:v>
                </c:pt>
                <c:pt idx="1115">
                  <c:v>443.35</c:v>
                </c:pt>
                <c:pt idx="1116">
                  <c:v>440.75</c:v>
                </c:pt>
                <c:pt idx="1117">
                  <c:v>428.47</c:v>
                </c:pt>
                <c:pt idx="1118">
                  <c:v>411.97</c:v>
                </c:pt>
                <c:pt idx="1119">
                  <c:v>417.86</c:v>
                </c:pt>
                <c:pt idx="1120">
                  <c:v>409.5</c:v>
                </c:pt>
                <c:pt idx="1121">
                  <c:v>398.25</c:v>
                </c:pt>
                <c:pt idx="1122">
                  <c:v>399.14</c:v>
                </c:pt>
                <c:pt idx="1123">
                  <c:v>402.21</c:v>
                </c:pt>
                <c:pt idx="1124">
                  <c:v>392.02</c:v>
                </c:pt>
                <c:pt idx="1125">
                  <c:v>394.71</c:v>
                </c:pt>
                <c:pt idx="1126">
                  <c:v>413.59</c:v>
                </c:pt>
                <c:pt idx="1127">
                  <c:v>407.46</c:v>
                </c:pt>
                <c:pt idx="1128">
                  <c:v>403.02</c:v>
                </c:pt>
                <c:pt idx="1129">
                  <c:v>411.76</c:v>
                </c:pt>
                <c:pt idx="1130">
                  <c:v>401.1</c:v>
                </c:pt>
                <c:pt idx="1131">
                  <c:v>395.35</c:v>
                </c:pt>
                <c:pt idx="1132">
                  <c:v>403.32</c:v>
                </c:pt>
                <c:pt idx="1133">
                  <c:v>425.7</c:v>
                </c:pt>
                <c:pt idx="1134">
                  <c:v>390.19</c:v>
                </c:pt>
                <c:pt idx="1135">
                  <c:v>356.21</c:v>
                </c:pt>
                <c:pt idx="1136">
                  <c:v>367.3</c:v>
                </c:pt>
                <c:pt idx="1137">
                  <c:v>372.41</c:v>
                </c:pt>
                <c:pt idx="1138">
                  <c:v>378.38</c:v>
                </c:pt>
                <c:pt idx="1139">
                  <c:v>381.41</c:v>
                </c:pt>
                <c:pt idx="1140">
                  <c:v>379.02</c:v>
                </c:pt>
                <c:pt idx="1141">
                  <c:v>378.98</c:v>
                </c:pt>
                <c:pt idx="1142">
                  <c:v>375.19</c:v>
                </c:pt>
                <c:pt idx="1143">
                  <c:v>371.48</c:v>
                </c:pt>
                <c:pt idx="1144">
                  <c:v>370.54</c:v>
                </c:pt>
                <c:pt idx="1145">
                  <c:v>366.15</c:v>
                </c:pt>
                <c:pt idx="1146">
                  <c:v>366.36</c:v>
                </c:pt>
                <c:pt idx="1147">
                  <c:v>373.82</c:v>
                </c:pt>
                <c:pt idx="1148">
                  <c:v>374.97</c:v>
                </c:pt>
                <c:pt idx="1149">
                  <c:v>376.68</c:v>
                </c:pt>
                <c:pt idx="1150">
                  <c:v>384.61</c:v>
                </c:pt>
                <c:pt idx="1151">
                  <c:v>377.79</c:v>
                </c:pt>
                <c:pt idx="1152">
                  <c:v>370.11</c:v>
                </c:pt>
                <c:pt idx="1153">
                  <c:v>353.91</c:v>
                </c:pt>
                <c:pt idx="1154">
                  <c:v>360.35</c:v>
                </c:pt>
                <c:pt idx="1155">
                  <c:v>370.45</c:v>
                </c:pt>
                <c:pt idx="1156">
                  <c:v>375.7</c:v>
                </c:pt>
                <c:pt idx="1157">
                  <c:v>376.97</c:v>
                </c:pt>
                <c:pt idx="1158">
                  <c:v>372.86</c:v>
                </c:pt>
                <c:pt idx="1159">
                  <c:v>358.11</c:v>
                </c:pt>
                <c:pt idx="1160">
                  <c:v>381.12</c:v>
                </c:pt>
                <c:pt idx="1161">
                  <c:v>383.71</c:v>
                </c:pt>
                <c:pt idx="1162">
                  <c:v>376.38</c:v>
                </c:pt>
                <c:pt idx="1163">
                  <c:v>373.87</c:v>
                </c:pt>
                <c:pt idx="1164">
                  <c:v>382.14</c:v>
                </c:pt>
                <c:pt idx="1165">
                  <c:v>386.76</c:v>
                </c:pt>
                <c:pt idx="1166">
                  <c:v>388.07</c:v>
                </c:pt>
                <c:pt idx="1167">
                  <c:v>400.62</c:v>
                </c:pt>
                <c:pt idx="1168">
                  <c:v>395.87</c:v>
                </c:pt>
                <c:pt idx="1169">
                  <c:v>397.19</c:v>
                </c:pt>
                <c:pt idx="1170">
                  <c:v>416.31</c:v>
                </c:pt>
                <c:pt idx="1171">
                  <c:v>404.78</c:v>
                </c:pt>
                <c:pt idx="1172">
                  <c:v>399.65</c:v>
                </c:pt>
                <c:pt idx="1173">
                  <c:v>399.31</c:v>
                </c:pt>
                <c:pt idx="1174">
                  <c:v>401.64</c:v>
                </c:pt>
                <c:pt idx="1175">
                  <c:v>390.28</c:v>
                </c:pt>
                <c:pt idx="1176">
                  <c:v>394.81</c:v>
                </c:pt>
                <c:pt idx="1177">
                  <c:v>407.19</c:v>
                </c:pt>
                <c:pt idx="1178">
                  <c:v>407.32</c:v>
                </c:pt>
                <c:pt idx="1179">
                  <c:v>401.98</c:v>
                </c:pt>
                <c:pt idx="1180">
                  <c:v>405.79</c:v>
                </c:pt>
                <c:pt idx="1181">
                  <c:v>395.92</c:v>
                </c:pt>
                <c:pt idx="1182">
                  <c:v>389.01</c:v>
                </c:pt>
                <c:pt idx="1183">
                  <c:v>397.7</c:v>
                </c:pt>
                <c:pt idx="1184">
                  <c:v>400.03</c:v>
                </c:pt>
                <c:pt idx="1185">
                  <c:v>408.85</c:v>
                </c:pt>
                <c:pt idx="1186">
                  <c:v>433.13</c:v>
                </c:pt>
                <c:pt idx="1187">
                  <c:v>435.38</c:v>
                </c:pt>
                <c:pt idx="1188">
                  <c:v>431.61</c:v>
                </c:pt>
                <c:pt idx="1189">
                  <c:v>433.52</c:v>
                </c:pt>
                <c:pt idx="1190">
                  <c:v>428.05</c:v>
                </c:pt>
                <c:pt idx="1191">
                  <c:v>430.76</c:v>
                </c:pt>
                <c:pt idx="1192">
                  <c:v>443.6</c:v>
                </c:pt>
                <c:pt idx="1193">
                  <c:v>440.89</c:v>
                </c:pt>
                <c:pt idx="1194">
                  <c:v>439.75</c:v>
                </c:pt>
                <c:pt idx="1195">
                  <c:v>443.14</c:v>
                </c:pt>
                <c:pt idx="1196">
                  <c:v>460.18</c:v>
                </c:pt>
                <c:pt idx="1197">
                  <c:v>440.68</c:v>
                </c:pt>
                <c:pt idx="1198">
                  <c:v>444.58</c:v>
                </c:pt>
                <c:pt idx="1199">
                  <c:v>439.11</c:v>
                </c:pt>
                <c:pt idx="1200">
                  <c:v>444.28</c:v>
                </c:pt>
                <c:pt idx="1201">
                  <c:v>448.86</c:v>
                </c:pt>
                <c:pt idx="1202">
                  <c:v>443.65</c:v>
                </c:pt>
                <c:pt idx="1203">
                  <c:v>445.55</c:v>
                </c:pt>
                <c:pt idx="1204">
                  <c:v>447.63</c:v>
                </c:pt>
                <c:pt idx="1205">
                  <c:v>457.93</c:v>
                </c:pt>
                <c:pt idx="1206">
                  <c:v>458.7</c:v>
                </c:pt>
                <c:pt idx="1207">
                  <c:v>455.18</c:v>
                </c:pt>
                <c:pt idx="1208">
                  <c:v>460.26</c:v>
                </c:pt>
                <c:pt idx="1209">
                  <c:v>465.56</c:v>
                </c:pt>
                <c:pt idx="1210">
                  <c:v>462.34</c:v>
                </c:pt>
                <c:pt idx="1211">
                  <c:v>457.25</c:v>
                </c:pt>
                <c:pt idx="1212">
                  <c:v>455.43</c:v>
                </c:pt>
                <c:pt idx="1213">
                  <c:v>455.98</c:v>
                </c:pt>
                <c:pt idx="1214">
                  <c:v>449.79</c:v>
                </c:pt>
                <c:pt idx="1215">
                  <c:v>464.46</c:v>
                </c:pt>
                <c:pt idx="1216">
                  <c:v>469.93</c:v>
                </c:pt>
                <c:pt idx="1217">
                  <c:v>461.75</c:v>
                </c:pt>
                <c:pt idx="1218">
                  <c:v>477.6</c:v>
                </c:pt>
                <c:pt idx="1219">
                  <c:v>452.8</c:v>
                </c:pt>
                <c:pt idx="1220">
                  <c:v>449.92</c:v>
                </c:pt>
                <c:pt idx="1221">
                  <c:v>445.51</c:v>
                </c:pt>
                <c:pt idx="1222">
                  <c:v>455.81</c:v>
                </c:pt>
                <c:pt idx="1223">
                  <c:v>454.12</c:v>
                </c:pt>
                <c:pt idx="1224">
                  <c:v>458.78</c:v>
                </c:pt>
                <c:pt idx="1225">
                  <c:v>458.4</c:v>
                </c:pt>
                <c:pt idx="1226">
                  <c:v>448.39</c:v>
                </c:pt>
                <c:pt idx="1227">
                  <c:v>467.22</c:v>
                </c:pt>
                <c:pt idx="1228">
                  <c:v>468.87</c:v>
                </c:pt>
                <c:pt idx="1229">
                  <c:v>470.61</c:v>
                </c:pt>
                <c:pt idx="1230">
                  <c:v>473.19</c:v>
                </c:pt>
                <c:pt idx="1231">
                  <c:v>486.84</c:v>
                </c:pt>
                <c:pt idx="1232">
                  <c:v>487.31</c:v>
                </c:pt>
                <c:pt idx="1233">
                  <c:v>488.11</c:v>
                </c:pt>
                <c:pt idx="1234">
                  <c:v>498.5</c:v>
                </c:pt>
                <c:pt idx="1235">
                  <c:v>492.1</c:v>
                </c:pt>
                <c:pt idx="1236">
                  <c:v>509.69</c:v>
                </c:pt>
                <c:pt idx="1237">
                  <c:v>498.71</c:v>
                </c:pt>
                <c:pt idx="1238">
                  <c:v>506.04</c:v>
                </c:pt>
                <c:pt idx="1239">
                  <c:v>503.71</c:v>
                </c:pt>
                <c:pt idx="1240">
                  <c:v>510.75</c:v>
                </c:pt>
                <c:pt idx="1241">
                  <c:v>508.04</c:v>
                </c:pt>
                <c:pt idx="1242">
                  <c:v>505.62</c:v>
                </c:pt>
                <c:pt idx="1243">
                  <c:v>517.66</c:v>
                </c:pt>
                <c:pt idx="1244">
                  <c:v>531.52</c:v>
                </c:pt>
                <c:pt idx="1245">
                  <c:v>541.35</c:v>
                </c:pt>
                <c:pt idx="1246">
                  <c:v>531.9</c:v>
                </c:pt>
                <c:pt idx="1247">
                  <c:v>534.53</c:v>
                </c:pt>
                <c:pt idx="1248">
                  <c:v>544.11</c:v>
                </c:pt>
                <c:pt idx="1249">
                  <c:v>533.67999999999995</c:v>
                </c:pt>
                <c:pt idx="1250">
                  <c:v>513.79999999999995</c:v>
                </c:pt>
                <c:pt idx="1251">
                  <c:v>499.56</c:v>
                </c:pt>
                <c:pt idx="1252">
                  <c:v>495.79</c:v>
                </c:pt>
                <c:pt idx="1253">
                  <c:v>491.59</c:v>
                </c:pt>
                <c:pt idx="1254">
                  <c:v>505.32</c:v>
                </c:pt>
                <c:pt idx="1255">
                  <c:v>522.70000000000005</c:v>
                </c:pt>
                <c:pt idx="1256">
                  <c:v>524.82000000000005</c:v>
                </c:pt>
                <c:pt idx="1257">
                  <c:v>523.89</c:v>
                </c:pt>
                <c:pt idx="1258">
                  <c:v>521.4</c:v>
                </c:pt>
                <c:pt idx="1259">
                  <c:v>519</c:v>
                </c:pt>
                <c:pt idx="1260">
                  <c:v>517.22</c:v>
                </c:pt>
                <c:pt idx="1261">
                  <c:v>521.45000000000005</c:v>
                </c:pt>
                <c:pt idx="1262">
                  <c:v>520.85</c:v>
                </c:pt>
                <c:pt idx="1263">
                  <c:v>502.95</c:v>
                </c:pt>
                <c:pt idx="1264">
                  <c:v>518.19000000000005</c:v>
                </c:pt>
                <c:pt idx="1265">
                  <c:v>524.99</c:v>
                </c:pt>
                <c:pt idx="1266">
                  <c:v>528.41</c:v>
                </c:pt>
                <c:pt idx="1267">
                  <c:v>520.04999999999995</c:v>
                </c:pt>
                <c:pt idx="1268">
                  <c:v>513.59</c:v>
                </c:pt>
                <c:pt idx="1269">
                  <c:v>501.31</c:v>
                </c:pt>
                <c:pt idx="1270">
                  <c:v>511.02</c:v>
                </c:pt>
                <c:pt idx="1271">
                  <c:v>495.69</c:v>
                </c:pt>
                <c:pt idx="1272">
                  <c:v>494.72</c:v>
                </c:pt>
                <c:pt idx="1273">
                  <c:v>496.16</c:v>
                </c:pt>
                <c:pt idx="1274">
                  <c:v>478.97</c:v>
                </c:pt>
                <c:pt idx="1275">
                  <c:v>470.87</c:v>
                </c:pt>
                <c:pt idx="1276">
                  <c:v>460.61</c:v>
                </c:pt>
                <c:pt idx="1277">
                  <c:v>461.87</c:v>
                </c:pt>
                <c:pt idx="1278">
                  <c:v>486.87</c:v>
                </c:pt>
                <c:pt idx="1279">
                  <c:v>471.48</c:v>
                </c:pt>
                <c:pt idx="1280">
                  <c:v>482.62</c:v>
                </c:pt>
                <c:pt idx="1281">
                  <c:v>438.02</c:v>
                </c:pt>
                <c:pt idx="1282">
                  <c:v>447.56</c:v>
                </c:pt>
                <c:pt idx="1283">
                  <c:v>456.98</c:v>
                </c:pt>
                <c:pt idx="1284">
                  <c:v>438.86</c:v>
                </c:pt>
                <c:pt idx="1285">
                  <c:v>440.63</c:v>
                </c:pt>
                <c:pt idx="1286">
                  <c:v>447.4</c:v>
                </c:pt>
                <c:pt idx="1287">
                  <c:v>445.67</c:v>
                </c:pt>
                <c:pt idx="1288">
                  <c:v>448.66</c:v>
                </c:pt>
                <c:pt idx="1289">
                  <c:v>448.49</c:v>
                </c:pt>
                <c:pt idx="1290">
                  <c:v>447.56</c:v>
                </c:pt>
                <c:pt idx="1291">
                  <c:v>425.28</c:v>
                </c:pt>
                <c:pt idx="1292">
                  <c:v>443.07</c:v>
                </c:pt>
                <c:pt idx="1293">
                  <c:v>445.13</c:v>
                </c:pt>
                <c:pt idx="1294">
                  <c:v>436.55</c:v>
                </c:pt>
                <c:pt idx="1295">
                  <c:v>430.54</c:v>
                </c:pt>
                <c:pt idx="1296">
                  <c:v>441.55</c:v>
                </c:pt>
                <c:pt idx="1297">
                  <c:v>474.97</c:v>
                </c:pt>
                <c:pt idx="1298">
                  <c:v>482.12</c:v>
                </c:pt>
                <c:pt idx="1299">
                  <c:v>487.25</c:v>
                </c:pt>
                <c:pt idx="1300">
                  <c:v>486.78</c:v>
                </c:pt>
                <c:pt idx="1301">
                  <c:v>495.11</c:v>
                </c:pt>
                <c:pt idx="1302">
                  <c:v>496.07</c:v>
                </c:pt>
                <c:pt idx="1303">
                  <c:v>495.11</c:v>
                </c:pt>
                <c:pt idx="1304">
                  <c:v>504.31</c:v>
                </c:pt>
                <c:pt idx="1305">
                  <c:v>500.53</c:v>
                </c:pt>
                <c:pt idx="1306">
                  <c:v>497.88</c:v>
                </c:pt>
                <c:pt idx="1307">
                  <c:v>491.91</c:v>
                </c:pt>
                <c:pt idx="1308">
                  <c:v>508.31</c:v>
                </c:pt>
                <c:pt idx="1309">
                  <c:v>511.04</c:v>
                </c:pt>
                <c:pt idx="1310">
                  <c:v>510.95</c:v>
                </c:pt>
                <c:pt idx="1311">
                  <c:v>517.29999999999995</c:v>
                </c:pt>
                <c:pt idx="1312">
                  <c:v>492.84</c:v>
                </c:pt>
                <c:pt idx="1313">
                  <c:v>483.67</c:v>
                </c:pt>
                <c:pt idx="1314">
                  <c:v>485.06</c:v>
                </c:pt>
                <c:pt idx="1315">
                  <c:v>496.79</c:v>
                </c:pt>
                <c:pt idx="1316">
                  <c:v>501.79</c:v>
                </c:pt>
                <c:pt idx="1317">
                  <c:v>501.83</c:v>
                </c:pt>
                <c:pt idx="1318">
                  <c:v>495.06</c:v>
                </c:pt>
                <c:pt idx="1319">
                  <c:v>482.92</c:v>
                </c:pt>
                <c:pt idx="1320">
                  <c:v>483.88</c:v>
                </c:pt>
                <c:pt idx="1321">
                  <c:v>471.4</c:v>
                </c:pt>
                <c:pt idx="1322">
                  <c:v>476.53</c:v>
                </c:pt>
                <c:pt idx="1323">
                  <c:v>470.6</c:v>
                </c:pt>
                <c:pt idx="1324">
                  <c:v>483.46</c:v>
                </c:pt>
                <c:pt idx="1325">
                  <c:v>499.77</c:v>
                </c:pt>
                <c:pt idx="1326">
                  <c:v>496.62</c:v>
                </c:pt>
                <c:pt idx="1327">
                  <c:v>482.45</c:v>
                </c:pt>
                <c:pt idx="1328">
                  <c:v>496.07</c:v>
                </c:pt>
                <c:pt idx="1329">
                  <c:v>500.36</c:v>
                </c:pt>
                <c:pt idx="1330">
                  <c:v>497.33</c:v>
                </c:pt>
                <c:pt idx="1331">
                  <c:v>518.1</c:v>
                </c:pt>
                <c:pt idx="1332">
                  <c:v>513.39</c:v>
                </c:pt>
                <c:pt idx="1333">
                  <c:v>514.36</c:v>
                </c:pt>
                <c:pt idx="1334">
                  <c:v>506.46</c:v>
                </c:pt>
                <c:pt idx="1335">
                  <c:v>504.48</c:v>
                </c:pt>
                <c:pt idx="1336">
                  <c:v>522.39</c:v>
                </c:pt>
                <c:pt idx="1337">
                  <c:v>512.04999999999995</c:v>
                </c:pt>
                <c:pt idx="1338">
                  <c:v>518.77</c:v>
                </c:pt>
                <c:pt idx="1339">
                  <c:v>511.29</c:v>
                </c:pt>
                <c:pt idx="1340">
                  <c:v>501.58</c:v>
                </c:pt>
                <c:pt idx="1341">
                  <c:v>516</c:v>
                </c:pt>
                <c:pt idx="1342">
                  <c:v>511.84</c:v>
                </c:pt>
                <c:pt idx="1343">
                  <c:v>517.49</c:v>
                </c:pt>
                <c:pt idx="1344">
                  <c:v>522.29999999999995</c:v>
                </c:pt>
                <c:pt idx="1345">
                  <c:v>510.58</c:v>
                </c:pt>
                <c:pt idx="1346">
                  <c:v>508.7</c:v>
                </c:pt>
                <c:pt idx="1347">
                  <c:v>517.45000000000005</c:v>
                </c:pt>
                <c:pt idx="1348">
                  <c:v>555.29</c:v>
                </c:pt>
                <c:pt idx="1349">
                  <c:v>562.91</c:v>
                </c:pt>
                <c:pt idx="1350">
                  <c:v>544.87</c:v>
                </c:pt>
                <c:pt idx="1351">
                  <c:v>545.45000000000005</c:v>
                </c:pt>
                <c:pt idx="1352">
                  <c:v>543.70000000000005</c:v>
                </c:pt>
                <c:pt idx="1353">
                  <c:v>519.21</c:v>
                </c:pt>
                <c:pt idx="1354">
                  <c:v>515.27</c:v>
                </c:pt>
                <c:pt idx="1355">
                  <c:v>542.86</c:v>
                </c:pt>
                <c:pt idx="1356">
                  <c:v>529.34</c:v>
                </c:pt>
                <c:pt idx="1357">
                  <c:v>536.96</c:v>
                </c:pt>
                <c:pt idx="1358">
                  <c:v>536.62</c:v>
                </c:pt>
                <c:pt idx="1359">
                  <c:v>547.66999999999996</c:v>
                </c:pt>
                <c:pt idx="1360">
                  <c:v>561.36</c:v>
                </c:pt>
                <c:pt idx="1361">
                  <c:v>543.78</c:v>
                </c:pt>
                <c:pt idx="1362">
                  <c:v>547.54999999999995</c:v>
                </c:pt>
                <c:pt idx="1363">
                  <c:v>532.94000000000005</c:v>
                </c:pt>
                <c:pt idx="1364">
                  <c:v>538.84</c:v>
                </c:pt>
                <c:pt idx="1365">
                  <c:v>511.34</c:v>
                </c:pt>
                <c:pt idx="1366">
                  <c:v>518.83000000000004</c:v>
                </c:pt>
                <c:pt idx="1367">
                  <c:v>511.21</c:v>
                </c:pt>
                <c:pt idx="1368">
                  <c:v>534.70000000000005</c:v>
                </c:pt>
                <c:pt idx="1369">
                  <c:v>526.24</c:v>
                </c:pt>
                <c:pt idx="1370">
                  <c:v>547.29999999999995</c:v>
                </c:pt>
                <c:pt idx="1371">
                  <c:v>514.30999999999995</c:v>
                </c:pt>
                <c:pt idx="1372">
                  <c:v>519.12</c:v>
                </c:pt>
                <c:pt idx="1373">
                  <c:v>531.67999999999995</c:v>
                </c:pt>
                <c:pt idx="1374">
                  <c:v>535.78</c:v>
                </c:pt>
                <c:pt idx="1375">
                  <c:v>529.63</c:v>
                </c:pt>
                <c:pt idx="1376">
                  <c:v>556.04999999999995</c:v>
                </c:pt>
                <c:pt idx="1377">
                  <c:v>548.54999999999995</c:v>
                </c:pt>
                <c:pt idx="1378">
                  <c:v>563.08000000000004</c:v>
                </c:pt>
                <c:pt idx="1379">
                  <c:v>565.04999999999995</c:v>
                </c:pt>
                <c:pt idx="1380">
                  <c:v>576.02</c:v>
                </c:pt>
                <c:pt idx="1381">
                  <c:v>569.65</c:v>
                </c:pt>
                <c:pt idx="1382">
                  <c:v>558.22</c:v>
                </c:pt>
                <c:pt idx="1383">
                  <c:v>578.86</c:v>
                </c:pt>
                <c:pt idx="1384">
                  <c:v>581.88</c:v>
                </c:pt>
                <c:pt idx="1385">
                  <c:v>584.26</c:v>
                </c:pt>
                <c:pt idx="1386">
                  <c:v>603.1</c:v>
                </c:pt>
                <c:pt idx="1387">
                  <c:v>605.82000000000005</c:v>
                </c:pt>
                <c:pt idx="1388">
                  <c:v>651.54</c:v>
                </c:pt>
                <c:pt idx="1389">
                  <c:v>641.53</c:v>
                </c:pt>
                <c:pt idx="1390">
                  <c:v>640.53</c:v>
                </c:pt>
                <c:pt idx="1391">
                  <c:v>643.08000000000004</c:v>
                </c:pt>
                <c:pt idx="1392">
                  <c:v>646.22</c:v>
                </c:pt>
                <c:pt idx="1393">
                  <c:v>643.75</c:v>
                </c:pt>
                <c:pt idx="1394">
                  <c:v>643.88</c:v>
                </c:pt>
                <c:pt idx="1395">
                  <c:v>666.61</c:v>
                </c:pt>
                <c:pt idx="1396">
                  <c:v>669.08</c:v>
                </c:pt>
                <c:pt idx="1397">
                  <c:v>663.68</c:v>
                </c:pt>
                <c:pt idx="1398">
                  <c:v>656.4</c:v>
                </c:pt>
                <c:pt idx="1399">
                  <c:v>653.32000000000005</c:v>
                </c:pt>
                <c:pt idx="1400">
                  <c:v>648.08000000000004</c:v>
                </c:pt>
                <c:pt idx="1401">
                  <c:v>634.55999999999995</c:v>
                </c:pt>
                <c:pt idx="1402">
                  <c:v>687.39</c:v>
                </c:pt>
                <c:pt idx="1403">
                  <c:v>691.01</c:v>
                </c:pt>
                <c:pt idx="1404">
                  <c:v>681.52</c:v>
                </c:pt>
                <c:pt idx="1405">
                  <c:v>677.07</c:v>
                </c:pt>
                <c:pt idx="1406">
                  <c:v>672.04</c:v>
                </c:pt>
                <c:pt idx="1407">
                  <c:v>670.17</c:v>
                </c:pt>
                <c:pt idx="1408">
                  <c:v>665.01</c:v>
                </c:pt>
                <c:pt idx="1409">
                  <c:v>659.43</c:v>
                </c:pt>
                <c:pt idx="1410">
                  <c:v>642.54</c:v>
                </c:pt>
                <c:pt idx="1411">
                  <c:v>644.37</c:v>
                </c:pt>
                <c:pt idx="1412">
                  <c:v>643.83000000000004</c:v>
                </c:pt>
                <c:pt idx="1413">
                  <c:v>637.92999999999995</c:v>
                </c:pt>
                <c:pt idx="1414">
                  <c:v>636.84</c:v>
                </c:pt>
                <c:pt idx="1415">
                  <c:v>655.27</c:v>
                </c:pt>
                <c:pt idx="1416">
                  <c:v>650.11</c:v>
                </c:pt>
                <c:pt idx="1417">
                  <c:v>633.48</c:v>
                </c:pt>
                <c:pt idx="1418">
                  <c:v>627.53</c:v>
                </c:pt>
                <c:pt idx="1419">
                  <c:v>648.16</c:v>
                </c:pt>
                <c:pt idx="1420">
                  <c:v>635.79999999999995</c:v>
                </c:pt>
                <c:pt idx="1421">
                  <c:v>619</c:v>
                </c:pt>
                <c:pt idx="1422">
                  <c:v>653.73</c:v>
                </c:pt>
                <c:pt idx="1423">
                  <c:v>655.44</c:v>
                </c:pt>
                <c:pt idx="1424">
                  <c:v>665.84</c:v>
                </c:pt>
                <c:pt idx="1425">
                  <c:v>673.37</c:v>
                </c:pt>
                <c:pt idx="1426">
                  <c:v>676.32</c:v>
                </c:pt>
                <c:pt idx="1427">
                  <c:v>660.68</c:v>
                </c:pt>
                <c:pt idx="1428">
                  <c:v>641.29999999999995</c:v>
                </c:pt>
                <c:pt idx="1429">
                  <c:v>659.64</c:v>
                </c:pt>
                <c:pt idx="1430">
                  <c:v>659.85</c:v>
                </c:pt>
                <c:pt idx="1431">
                  <c:v>650.57000000000005</c:v>
                </c:pt>
                <c:pt idx="1432">
                  <c:v>650.86</c:v>
                </c:pt>
                <c:pt idx="1433">
                  <c:v>648.16</c:v>
                </c:pt>
                <c:pt idx="1434">
                  <c:v>666.46</c:v>
                </c:pt>
                <c:pt idx="1435">
                  <c:v>674.66</c:v>
                </c:pt>
                <c:pt idx="1436">
                  <c:v>669.46</c:v>
                </c:pt>
                <c:pt idx="1437">
                  <c:v>695.62</c:v>
                </c:pt>
                <c:pt idx="1438">
                  <c:v>699.04</c:v>
                </c:pt>
                <c:pt idx="1439">
                  <c:v>698.37</c:v>
                </c:pt>
                <c:pt idx="1440">
                  <c:v>717.09</c:v>
                </c:pt>
                <c:pt idx="1441">
                  <c:v>734.69</c:v>
                </c:pt>
                <c:pt idx="1442">
                  <c:v>755.65</c:v>
                </c:pt>
                <c:pt idx="1443">
                  <c:v>758.98</c:v>
                </c:pt>
                <c:pt idx="1444">
                  <c:v>776.04</c:v>
                </c:pt>
                <c:pt idx="1445">
                  <c:v>780.49</c:v>
                </c:pt>
                <c:pt idx="1446">
                  <c:v>763.85</c:v>
                </c:pt>
                <c:pt idx="1447">
                  <c:v>766.38</c:v>
                </c:pt>
                <c:pt idx="1448">
                  <c:v>772.83</c:v>
                </c:pt>
                <c:pt idx="1449">
                  <c:v>749.99</c:v>
                </c:pt>
                <c:pt idx="1450">
                  <c:v>750.87</c:v>
                </c:pt>
                <c:pt idx="1451">
                  <c:v>765.84</c:v>
                </c:pt>
                <c:pt idx="1452">
                  <c:v>737.6</c:v>
                </c:pt>
                <c:pt idx="1453">
                  <c:v>763.43</c:v>
                </c:pt>
                <c:pt idx="1454">
                  <c:v>778.95</c:v>
                </c:pt>
                <c:pt idx="1455">
                  <c:v>782.23</c:v>
                </c:pt>
                <c:pt idx="1456">
                  <c:v>783.86</c:v>
                </c:pt>
                <c:pt idx="1457">
                  <c:v>790.43</c:v>
                </c:pt>
                <c:pt idx="1458">
                  <c:v>777.95</c:v>
                </c:pt>
                <c:pt idx="1459">
                  <c:v>779.45</c:v>
                </c:pt>
                <c:pt idx="1460">
                  <c:v>787.85</c:v>
                </c:pt>
                <c:pt idx="1461">
                  <c:v>781.94</c:v>
                </c:pt>
                <c:pt idx="1462">
                  <c:v>792.3</c:v>
                </c:pt>
                <c:pt idx="1463">
                  <c:v>811.06</c:v>
                </c:pt>
                <c:pt idx="1464">
                  <c:v>813.89</c:v>
                </c:pt>
                <c:pt idx="1465">
                  <c:v>804.66</c:v>
                </c:pt>
                <c:pt idx="1466">
                  <c:v>801.41</c:v>
                </c:pt>
                <c:pt idx="1467">
                  <c:v>722.58</c:v>
                </c:pt>
                <c:pt idx="1468">
                  <c:v>711.52</c:v>
                </c:pt>
                <c:pt idx="1469">
                  <c:v>723.87</c:v>
                </c:pt>
                <c:pt idx="1470">
                  <c:v>727.28</c:v>
                </c:pt>
                <c:pt idx="1471">
                  <c:v>734.77</c:v>
                </c:pt>
                <c:pt idx="1472">
                  <c:v>718.42</c:v>
                </c:pt>
                <c:pt idx="1473">
                  <c:v>714.55</c:v>
                </c:pt>
                <c:pt idx="1474">
                  <c:v>725.33</c:v>
                </c:pt>
                <c:pt idx="1475">
                  <c:v>731.98</c:v>
                </c:pt>
                <c:pt idx="1476">
                  <c:v>725.2</c:v>
                </c:pt>
                <c:pt idx="1477">
                  <c:v>728.28</c:v>
                </c:pt>
                <c:pt idx="1478">
                  <c:v>719.21</c:v>
                </c:pt>
                <c:pt idx="1479">
                  <c:v>722.33</c:v>
                </c:pt>
                <c:pt idx="1480">
                  <c:v>731.65</c:v>
                </c:pt>
                <c:pt idx="1481">
                  <c:v>736.64</c:v>
                </c:pt>
                <c:pt idx="1482">
                  <c:v>761.56</c:v>
                </c:pt>
                <c:pt idx="1483">
                  <c:v>748.41</c:v>
                </c:pt>
                <c:pt idx="1484">
                  <c:v>731.44</c:v>
                </c:pt>
                <c:pt idx="1485">
                  <c:v>739.55</c:v>
                </c:pt>
                <c:pt idx="1486">
                  <c:v>731.98</c:v>
                </c:pt>
                <c:pt idx="1487">
                  <c:v>717.34</c:v>
                </c:pt>
                <c:pt idx="1488">
                  <c:v>727.03</c:v>
                </c:pt>
                <c:pt idx="1489">
                  <c:v>730.53</c:v>
                </c:pt>
                <c:pt idx="1490">
                  <c:v>731.19</c:v>
                </c:pt>
                <c:pt idx="1491">
                  <c:v>740.3</c:v>
                </c:pt>
                <c:pt idx="1492">
                  <c:v>726.37</c:v>
                </c:pt>
                <c:pt idx="1493">
                  <c:v>716.3</c:v>
                </c:pt>
                <c:pt idx="1494">
                  <c:v>743.8</c:v>
                </c:pt>
                <c:pt idx="1495">
                  <c:v>715.51</c:v>
                </c:pt>
                <c:pt idx="1496">
                  <c:v>706.02</c:v>
                </c:pt>
                <c:pt idx="1497">
                  <c:v>718</c:v>
                </c:pt>
                <c:pt idx="1498">
                  <c:v>719.59</c:v>
                </c:pt>
                <c:pt idx="1499">
                  <c:v>691.59</c:v>
                </c:pt>
                <c:pt idx="1500">
                  <c:v>705.73</c:v>
                </c:pt>
                <c:pt idx="1501">
                  <c:v>724.12</c:v>
                </c:pt>
                <c:pt idx="1502">
                  <c:v>740.17</c:v>
                </c:pt>
                <c:pt idx="1503">
                  <c:v>752.7</c:v>
                </c:pt>
                <c:pt idx="1504">
                  <c:v>749.26</c:v>
                </c:pt>
                <c:pt idx="1505">
                  <c:v>763.82</c:v>
                </c:pt>
                <c:pt idx="1506">
                  <c:v>772.86</c:v>
                </c:pt>
                <c:pt idx="1507">
                  <c:v>746.85</c:v>
                </c:pt>
                <c:pt idx="1508">
                  <c:v>740.84</c:v>
                </c:pt>
                <c:pt idx="1509">
                  <c:v>729.47</c:v>
                </c:pt>
                <c:pt idx="1510">
                  <c:v>745.32</c:v>
                </c:pt>
                <c:pt idx="1511">
                  <c:v>738.8</c:v>
                </c:pt>
                <c:pt idx="1512">
                  <c:v>768.88</c:v>
                </c:pt>
                <c:pt idx="1513">
                  <c:v>756.81</c:v>
                </c:pt>
                <c:pt idx="1514">
                  <c:v>760.46</c:v>
                </c:pt>
                <c:pt idx="1515">
                  <c:v>769.71</c:v>
                </c:pt>
                <c:pt idx="1516">
                  <c:v>788.54</c:v>
                </c:pt>
                <c:pt idx="1517">
                  <c:v>786.55</c:v>
                </c:pt>
                <c:pt idx="1518">
                  <c:v>770.33</c:v>
                </c:pt>
                <c:pt idx="1519">
                  <c:v>753.53</c:v>
                </c:pt>
                <c:pt idx="1520">
                  <c:v>773.9</c:v>
                </c:pt>
                <c:pt idx="1521">
                  <c:v>754.15</c:v>
                </c:pt>
                <c:pt idx="1522">
                  <c:v>736.52</c:v>
                </c:pt>
                <c:pt idx="1523">
                  <c:v>767.47</c:v>
                </c:pt>
                <c:pt idx="1524">
                  <c:v>810.56</c:v>
                </c:pt>
                <c:pt idx="1525">
                  <c:v>826.16</c:v>
                </c:pt>
                <c:pt idx="1526">
                  <c:v>815.16</c:v>
                </c:pt>
                <c:pt idx="1527">
                  <c:v>805.6</c:v>
                </c:pt>
                <c:pt idx="1528">
                  <c:v>832.91</c:v>
                </c:pt>
                <c:pt idx="1529">
                  <c:v>772.13</c:v>
                </c:pt>
                <c:pt idx="1530">
                  <c:v>774.32</c:v>
                </c:pt>
                <c:pt idx="1531">
                  <c:v>789.09</c:v>
                </c:pt>
                <c:pt idx="1532">
                  <c:v>788.72</c:v>
                </c:pt>
                <c:pt idx="1533">
                  <c:v>837.75</c:v>
                </c:pt>
                <c:pt idx="1534">
                  <c:v>847.68</c:v>
                </c:pt>
                <c:pt idx="1535">
                  <c:v>850.28</c:v>
                </c:pt>
                <c:pt idx="1536">
                  <c:v>844.95</c:v>
                </c:pt>
                <c:pt idx="1537">
                  <c:v>855.37</c:v>
                </c:pt>
                <c:pt idx="1538">
                  <c:v>855.29</c:v>
                </c:pt>
                <c:pt idx="1539">
                  <c:v>860.92</c:v>
                </c:pt>
                <c:pt idx="1540">
                  <c:v>855.33</c:v>
                </c:pt>
                <c:pt idx="1541">
                  <c:v>869.03</c:v>
                </c:pt>
                <c:pt idx="1542">
                  <c:v>859.76</c:v>
                </c:pt>
                <c:pt idx="1543">
                  <c:v>875.61</c:v>
                </c:pt>
                <c:pt idx="1544">
                  <c:v>892.98</c:v>
                </c:pt>
                <c:pt idx="1545">
                  <c:v>888.31</c:v>
                </c:pt>
                <c:pt idx="1546">
                  <c:v>891.29</c:v>
                </c:pt>
                <c:pt idx="1547">
                  <c:v>863.57</c:v>
                </c:pt>
                <c:pt idx="1548">
                  <c:v>845.82</c:v>
                </c:pt>
                <c:pt idx="1549">
                  <c:v>854.59</c:v>
                </c:pt>
                <c:pt idx="1550">
                  <c:v>864.27</c:v>
                </c:pt>
                <c:pt idx="1551">
                  <c:v>858.89</c:v>
                </c:pt>
                <c:pt idx="1552">
                  <c:v>850.82</c:v>
                </c:pt>
                <c:pt idx="1553">
                  <c:v>831.38</c:v>
                </c:pt>
                <c:pt idx="1554">
                  <c:v>823.51</c:v>
                </c:pt>
                <c:pt idx="1555">
                  <c:v>825.83</c:v>
                </c:pt>
                <c:pt idx="1556">
                  <c:v>819.34</c:v>
                </c:pt>
                <c:pt idx="1557">
                  <c:v>827.16</c:v>
                </c:pt>
                <c:pt idx="1558">
                  <c:v>831.83</c:v>
                </c:pt>
                <c:pt idx="1559">
                  <c:v>827.03</c:v>
                </c:pt>
                <c:pt idx="1560">
                  <c:v>827.07</c:v>
                </c:pt>
                <c:pt idx="1561">
                  <c:v>813.34</c:v>
                </c:pt>
                <c:pt idx="1562">
                  <c:v>774.94</c:v>
                </c:pt>
                <c:pt idx="1563">
                  <c:v>778.83</c:v>
                </c:pt>
                <c:pt idx="1564">
                  <c:v>787.15</c:v>
                </c:pt>
                <c:pt idx="1565">
                  <c:v>773.29</c:v>
                </c:pt>
                <c:pt idx="1566">
                  <c:v>755.5</c:v>
                </c:pt>
                <c:pt idx="1567">
                  <c:v>758.18</c:v>
                </c:pt>
                <c:pt idx="1568">
                  <c:v>737.75</c:v>
                </c:pt>
                <c:pt idx="1569">
                  <c:v>749.87</c:v>
                </c:pt>
                <c:pt idx="1570">
                  <c:v>746.19</c:v>
                </c:pt>
                <c:pt idx="1571">
                  <c:v>709.65</c:v>
                </c:pt>
                <c:pt idx="1572">
                  <c:v>696.95</c:v>
                </c:pt>
                <c:pt idx="1573">
                  <c:v>709.82</c:v>
                </c:pt>
                <c:pt idx="1574">
                  <c:v>704.77</c:v>
                </c:pt>
                <c:pt idx="1575">
                  <c:v>707.05</c:v>
                </c:pt>
                <c:pt idx="1576">
                  <c:v>719.58</c:v>
                </c:pt>
                <c:pt idx="1577">
                  <c:v>730.17</c:v>
                </c:pt>
                <c:pt idx="1578">
                  <c:v>734.27</c:v>
                </c:pt>
                <c:pt idx="1579">
                  <c:v>731.58</c:v>
                </c:pt>
                <c:pt idx="1580">
                  <c:v>726</c:v>
                </c:pt>
                <c:pt idx="1581">
                  <c:v>727.48</c:v>
                </c:pt>
                <c:pt idx="1582">
                  <c:v>723.64</c:v>
                </c:pt>
                <c:pt idx="1583">
                  <c:v>702.41</c:v>
                </c:pt>
                <c:pt idx="1584">
                  <c:v>691.45</c:v>
                </c:pt>
                <c:pt idx="1585">
                  <c:v>697.2</c:v>
                </c:pt>
                <c:pt idx="1586">
                  <c:v>697.61</c:v>
                </c:pt>
                <c:pt idx="1587">
                  <c:v>686.02</c:v>
                </c:pt>
                <c:pt idx="1588">
                  <c:v>702.77</c:v>
                </c:pt>
                <c:pt idx="1589">
                  <c:v>706.81</c:v>
                </c:pt>
                <c:pt idx="1590">
                  <c:v>719.81</c:v>
                </c:pt>
                <c:pt idx="1591">
                  <c:v>728.02</c:v>
                </c:pt>
                <c:pt idx="1592">
                  <c:v>719.56</c:v>
                </c:pt>
                <c:pt idx="1593">
                  <c:v>725</c:v>
                </c:pt>
                <c:pt idx="1594">
                  <c:v>745.71</c:v>
                </c:pt>
                <c:pt idx="1595">
                  <c:v>727.31</c:v>
                </c:pt>
                <c:pt idx="1596">
                  <c:v>705.2</c:v>
                </c:pt>
                <c:pt idx="1597">
                  <c:v>704.01</c:v>
                </c:pt>
                <c:pt idx="1598">
                  <c:v>706.65</c:v>
                </c:pt>
                <c:pt idx="1599">
                  <c:v>688.21</c:v>
                </c:pt>
                <c:pt idx="1600">
                  <c:v>695.88</c:v>
                </c:pt>
                <c:pt idx="1601">
                  <c:v>673.15</c:v>
                </c:pt>
                <c:pt idx="1602">
                  <c:v>666.47</c:v>
                </c:pt>
                <c:pt idx="1603">
                  <c:v>664.12</c:v>
                </c:pt>
                <c:pt idx="1604">
                  <c:v>663.21</c:v>
                </c:pt>
                <c:pt idx="1605">
                  <c:v>666.88</c:v>
                </c:pt>
                <c:pt idx="1606">
                  <c:v>671.38</c:v>
                </c:pt>
                <c:pt idx="1607">
                  <c:v>673.07</c:v>
                </c:pt>
                <c:pt idx="1608">
                  <c:v>674.06</c:v>
                </c:pt>
                <c:pt idx="1609">
                  <c:v>659.87</c:v>
                </c:pt>
                <c:pt idx="1610">
                  <c:v>655.12</c:v>
                </c:pt>
                <c:pt idx="1611">
                  <c:v>646.46</c:v>
                </c:pt>
                <c:pt idx="1612">
                  <c:v>674.64</c:v>
                </c:pt>
                <c:pt idx="1613">
                  <c:v>654.83000000000004</c:v>
                </c:pt>
                <c:pt idx="1614">
                  <c:v>647.53</c:v>
                </c:pt>
                <c:pt idx="1615">
                  <c:v>644.15</c:v>
                </c:pt>
                <c:pt idx="1616">
                  <c:v>633.96</c:v>
                </c:pt>
                <c:pt idx="1617">
                  <c:v>632.48</c:v>
                </c:pt>
                <c:pt idx="1618">
                  <c:v>628.72</c:v>
                </c:pt>
                <c:pt idx="1619">
                  <c:v>605.33000000000004</c:v>
                </c:pt>
                <c:pt idx="1620">
                  <c:v>613.71</c:v>
                </c:pt>
                <c:pt idx="1621">
                  <c:v>636.52</c:v>
                </c:pt>
                <c:pt idx="1622">
                  <c:v>646.38</c:v>
                </c:pt>
                <c:pt idx="1623">
                  <c:v>676.33</c:v>
                </c:pt>
                <c:pt idx="1624">
                  <c:v>684.41</c:v>
                </c:pt>
                <c:pt idx="1625">
                  <c:v>694.4</c:v>
                </c:pt>
                <c:pt idx="1626">
                  <c:v>701.57</c:v>
                </c:pt>
                <c:pt idx="1627">
                  <c:v>701.04</c:v>
                </c:pt>
                <c:pt idx="1628">
                  <c:v>679.92</c:v>
                </c:pt>
                <c:pt idx="1629">
                  <c:v>690.06</c:v>
                </c:pt>
                <c:pt idx="1630">
                  <c:v>670.35</c:v>
                </c:pt>
                <c:pt idx="1631">
                  <c:v>681.69</c:v>
                </c:pt>
                <c:pt idx="1632">
                  <c:v>683.46</c:v>
                </c:pt>
                <c:pt idx="1633">
                  <c:v>665.77</c:v>
                </c:pt>
                <c:pt idx="1634">
                  <c:v>687.38</c:v>
                </c:pt>
                <c:pt idx="1635">
                  <c:v>686.89</c:v>
                </c:pt>
                <c:pt idx="1636">
                  <c:v>681.65</c:v>
                </c:pt>
                <c:pt idx="1637">
                  <c:v>666.14</c:v>
                </c:pt>
                <c:pt idx="1638">
                  <c:v>633.88</c:v>
                </c:pt>
                <c:pt idx="1639">
                  <c:v>574.6</c:v>
                </c:pt>
                <c:pt idx="1640">
                  <c:v>580.95000000000005</c:v>
                </c:pt>
                <c:pt idx="1641">
                  <c:v>578.67999999999995</c:v>
                </c:pt>
                <c:pt idx="1642">
                  <c:v>590.32000000000005</c:v>
                </c:pt>
                <c:pt idx="1643">
                  <c:v>587.79999999999995</c:v>
                </c:pt>
                <c:pt idx="1644">
                  <c:v>589.62</c:v>
                </c:pt>
                <c:pt idx="1645">
                  <c:v>576</c:v>
                </c:pt>
                <c:pt idx="1646">
                  <c:v>593.41</c:v>
                </c:pt>
                <c:pt idx="1647">
                  <c:v>610.45000000000005</c:v>
                </c:pt>
                <c:pt idx="1648">
                  <c:v>619</c:v>
                </c:pt>
                <c:pt idx="1649">
                  <c:v>615.41999999999996</c:v>
                </c:pt>
                <c:pt idx="1650">
                  <c:v>617.27</c:v>
                </c:pt>
                <c:pt idx="1651">
                  <c:v>581.26</c:v>
                </c:pt>
                <c:pt idx="1652">
                  <c:v>559.79999999999995</c:v>
                </c:pt>
                <c:pt idx="1653">
                  <c:v>580.15</c:v>
                </c:pt>
                <c:pt idx="1654">
                  <c:v>596.63</c:v>
                </c:pt>
                <c:pt idx="1655">
                  <c:v>620.48</c:v>
                </c:pt>
                <c:pt idx="1656">
                  <c:v>646.54</c:v>
                </c:pt>
                <c:pt idx="1657">
                  <c:v>654.92999999999995</c:v>
                </c:pt>
                <c:pt idx="1658">
                  <c:v>656.58</c:v>
                </c:pt>
                <c:pt idx="1659">
                  <c:v>643.38</c:v>
                </c:pt>
                <c:pt idx="1660">
                  <c:v>641.65</c:v>
                </c:pt>
                <c:pt idx="1661">
                  <c:v>655.42</c:v>
                </c:pt>
                <c:pt idx="1662">
                  <c:v>653.41</c:v>
                </c:pt>
                <c:pt idx="1663">
                  <c:v>661.39</c:v>
                </c:pt>
                <c:pt idx="1664">
                  <c:v>668.91</c:v>
                </c:pt>
                <c:pt idx="1665">
                  <c:v>666.53</c:v>
                </c:pt>
                <c:pt idx="1666">
                  <c:v>662.99</c:v>
                </c:pt>
                <c:pt idx="1667">
                  <c:v>678.98</c:v>
                </c:pt>
                <c:pt idx="1668">
                  <c:v>687.9</c:v>
                </c:pt>
                <c:pt idx="1669">
                  <c:v>680.42</c:v>
                </c:pt>
                <c:pt idx="1670">
                  <c:v>684.08</c:v>
                </c:pt>
                <c:pt idx="1671">
                  <c:v>683.26</c:v>
                </c:pt>
                <c:pt idx="1672">
                  <c:v>681.82</c:v>
                </c:pt>
                <c:pt idx="1673">
                  <c:v>679.52</c:v>
                </c:pt>
                <c:pt idx="1674">
                  <c:v>673.47</c:v>
                </c:pt>
                <c:pt idx="1675">
                  <c:v>682.48</c:v>
                </c:pt>
                <c:pt idx="1676">
                  <c:v>680.83</c:v>
                </c:pt>
                <c:pt idx="1677">
                  <c:v>678.78</c:v>
                </c:pt>
                <c:pt idx="1678">
                  <c:v>678.32</c:v>
                </c:pt>
                <c:pt idx="1679">
                  <c:v>670.55</c:v>
                </c:pt>
                <c:pt idx="1680">
                  <c:v>679.6</c:v>
                </c:pt>
                <c:pt idx="1681">
                  <c:v>671.29</c:v>
                </c:pt>
                <c:pt idx="1682">
                  <c:v>663.4</c:v>
                </c:pt>
                <c:pt idx="1683">
                  <c:v>664.43</c:v>
                </c:pt>
                <c:pt idx="1684">
                  <c:v>651.4</c:v>
                </c:pt>
                <c:pt idx="1685">
                  <c:v>665.42</c:v>
                </c:pt>
                <c:pt idx="1686">
                  <c:v>684.62</c:v>
                </c:pt>
                <c:pt idx="1687">
                  <c:v>697.52</c:v>
                </c:pt>
                <c:pt idx="1688">
                  <c:v>695.14</c:v>
                </c:pt>
                <c:pt idx="1689">
                  <c:v>706.69</c:v>
                </c:pt>
                <c:pt idx="1690">
                  <c:v>689.88</c:v>
                </c:pt>
                <c:pt idx="1691">
                  <c:v>678.16</c:v>
                </c:pt>
                <c:pt idx="1692">
                  <c:v>679.97</c:v>
                </c:pt>
                <c:pt idx="1693">
                  <c:v>668.5</c:v>
                </c:pt>
                <c:pt idx="1694">
                  <c:v>664.88</c:v>
                </c:pt>
                <c:pt idx="1695">
                  <c:v>654.27</c:v>
                </c:pt>
                <c:pt idx="1696">
                  <c:v>673.14</c:v>
                </c:pt>
                <c:pt idx="1697">
                  <c:v>678.61</c:v>
                </c:pt>
                <c:pt idx="1698">
                  <c:v>669.24</c:v>
                </c:pt>
                <c:pt idx="1699">
                  <c:v>690.66</c:v>
                </c:pt>
                <c:pt idx="1700">
                  <c:v>686.05</c:v>
                </c:pt>
                <c:pt idx="1701">
                  <c:v>660.85</c:v>
                </c:pt>
                <c:pt idx="1702">
                  <c:v>656.16</c:v>
                </c:pt>
                <c:pt idx="1703">
                  <c:v>656</c:v>
                </c:pt>
                <c:pt idx="1704">
                  <c:v>642.55999999999995</c:v>
                </c:pt>
                <c:pt idx="1705">
                  <c:v>665.13</c:v>
                </c:pt>
                <c:pt idx="1706">
                  <c:v>651.67999999999995</c:v>
                </c:pt>
                <c:pt idx="1707">
                  <c:v>644.08000000000004</c:v>
                </c:pt>
                <c:pt idx="1708">
                  <c:v>668.91</c:v>
                </c:pt>
                <c:pt idx="1709">
                  <c:v>694.69</c:v>
                </c:pt>
                <c:pt idx="1710">
                  <c:v>700.9</c:v>
                </c:pt>
                <c:pt idx="1711">
                  <c:v>716.48</c:v>
                </c:pt>
                <c:pt idx="1712">
                  <c:v>729.39</c:v>
                </c:pt>
                <c:pt idx="1713">
                  <c:v>735.68</c:v>
                </c:pt>
                <c:pt idx="1714">
                  <c:v>750.07</c:v>
                </c:pt>
                <c:pt idx="1715">
                  <c:v>726.63</c:v>
                </c:pt>
                <c:pt idx="1716">
                  <c:v>746.78</c:v>
                </c:pt>
                <c:pt idx="1717">
                  <c:v>709.2</c:v>
                </c:pt>
                <c:pt idx="1718">
                  <c:v>706.24</c:v>
                </c:pt>
                <c:pt idx="1719">
                  <c:v>704.31</c:v>
                </c:pt>
                <c:pt idx="1720">
                  <c:v>701.18</c:v>
                </c:pt>
                <c:pt idx="1721">
                  <c:v>731.73</c:v>
                </c:pt>
                <c:pt idx="1722">
                  <c:v>724.17</c:v>
                </c:pt>
                <c:pt idx="1723">
                  <c:v>759.73</c:v>
                </c:pt>
                <c:pt idx="1724">
                  <c:v>757.92</c:v>
                </c:pt>
                <c:pt idx="1725">
                  <c:v>759.65</c:v>
                </c:pt>
                <c:pt idx="1726">
                  <c:v>760.06</c:v>
                </c:pt>
                <c:pt idx="1727">
                  <c:v>762.15</c:v>
                </c:pt>
                <c:pt idx="1728">
                  <c:v>764.29</c:v>
                </c:pt>
                <c:pt idx="1729">
                  <c:v>770.25</c:v>
                </c:pt>
                <c:pt idx="1730">
                  <c:v>737.73</c:v>
                </c:pt>
                <c:pt idx="1731">
                  <c:v>693.54</c:v>
                </c:pt>
                <c:pt idx="1732">
                  <c:v>658.34</c:v>
                </c:pt>
                <c:pt idx="1733">
                  <c:v>648.92999999999995</c:v>
                </c:pt>
                <c:pt idx="1734">
                  <c:v>642.79999999999995</c:v>
                </c:pt>
                <c:pt idx="1735">
                  <c:v>645.15</c:v>
                </c:pt>
                <c:pt idx="1736">
                  <c:v>652.46</c:v>
                </c:pt>
                <c:pt idx="1737">
                  <c:v>646.5</c:v>
                </c:pt>
                <c:pt idx="1738">
                  <c:v>636.1</c:v>
                </c:pt>
                <c:pt idx="1739">
                  <c:v>646.91</c:v>
                </c:pt>
                <c:pt idx="1740">
                  <c:v>654.32000000000005</c:v>
                </c:pt>
                <c:pt idx="1741">
                  <c:v>653.9</c:v>
                </c:pt>
                <c:pt idx="1742">
                  <c:v>650.12</c:v>
                </c:pt>
                <c:pt idx="1743">
                  <c:v>648.15</c:v>
                </c:pt>
                <c:pt idx="1744">
                  <c:v>649.09</c:v>
                </c:pt>
                <c:pt idx="1745">
                  <c:v>642.52</c:v>
                </c:pt>
                <c:pt idx="1746">
                  <c:v>625.21</c:v>
                </c:pt>
                <c:pt idx="1747">
                  <c:v>621.54999999999995</c:v>
                </c:pt>
                <c:pt idx="1748">
                  <c:v>617.19000000000005</c:v>
                </c:pt>
                <c:pt idx="1749">
                  <c:v>610.69000000000005</c:v>
                </c:pt>
                <c:pt idx="1750">
                  <c:v>618.66999999999996</c:v>
                </c:pt>
                <c:pt idx="1751">
                  <c:v>621.57000000000005</c:v>
                </c:pt>
                <c:pt idx="1752">
                  <c:v>613.61</c:v>
                </c:pt>
                <c:pt idx="1753">
                  <c:v>623.78</c:v>
                </c:pt>
                <c:pt idx="1754">
                  <c:v>612.14</c:v>
                </c:pt>
                <c:pt idx="1755">
                  <c:v>604.91</c:v>
                </c:pt>
                <c:pt idx="1756">
                  <c:v>609.03</c:v>
                </c:pt>
                <c:pt idx="1757">
                  <c:v>606.01</c:v>
                </c:pt>
                <c:pt idx="1758">
                  <c:v>603.07000000000005</c:v>
                </c:pt>
                <c:pt idx="1759">
                  <c:v>607.15</c:v>
                </c:pt>
                <c:pt idx="1760">
                  <c:v>601.11</c:v>
                </c:pt>
                <c:pt idx="1761">
                  <c:v>593.17999999999995</c:v>
                </c:pt>
                <c:pt idx="1762">
                  <c:v>578.03</c:v>
                </c:pt>
                <c:pt idx="1763">
                  <c:v>591.39</c:v>
                </c:pt>
                <c:pt idx="1764">
                  <c:v>582.57000000000005</c:v>
                </c:pt>
                <c:pt idx="1765">
                  <c:v>579.04999999999995</c:v>
                </c:pt>
                <c:pt idx="1766">
                  <c:v>575.91</c:v>
                </c:pt>
                <c:pt idx="1767">
                  <c:v>569.46</c:v>
                </c:pt>
                <c:pt idx="1768">
                  <c:v>574.11</c:v>
                </c:pt>
                <c:pt idx="1769">
                  <c:v>570.4</c:v>
                </c:pt>
                <c:pt idx="1770">
                  <c:v>574.23</c:v>
                </c:pt>
                <c:pt idx="1771">
                  <c:v>586.9</c:v>
                </c:pt>
                <c:pt idx="1772">
                  <c:v>584.79</c:v>
                </c:pt>
                <c:pt idx="1773">
                  <c:v>594.79999999999995</c:v>
                </c:pt>
                <c:pt idx="1774">
                  <c:v>578.13</c:v>
                </c:pt>
                <c:pt idx="1775">
                  <c:v>587.58000000000004</c:v>
                </c:pt>
                <c:pt idx="1776">
                  <c:v>598.37</c:v>
                </c:pt>
                <c:pt idx="1777">
                  <c:v>571.85</c:v>
                </c:pt>
                <c:pt idx="1778">
                  <c:v>562.19000000000005</c:v>
                </c:pt>
                <c:pt idx="1779">
                  <c:v>559.11</c:v>
                </c:pt>
                <c:pt idx="1780">
                  <c:v>554.33000000000004</c:v>
                </c:pt>
                <c:pt idx="1781">
                  <c:v>447.49</c:v>
                </c:pt>
                <c:pt idx="1782">
                  <c:v>446.48</c:v>
                </c:pt>
                <c:pt idx="1783">
                  <c:v>429.61</c:v>
                </c:pt>
                <c:pt idx="1784">
                  <c:v>432.65</c:v>
                </c:pt>
                <c:pt idx="1785">
                  <c:v>436.18</c:v>
                </c:pt>
                <c:pt idx="1786">
                  <c:v>436.7</c:v>
                </c:pt>
                <c:pt idx="1787">
                  <c:v>425.71</c:v>
                </c:pt>
                <c:pt idx="1788">
                  <c:v>421.33</c:v>
                </c:pt>
                <c:pt idx="1789">
                  <c:v>420.03</c:v>
                </c:pt>
                <c:pt idx="1790">
                  <c:v>429.81</c:v>
                </c:pt>
                <c:pt idx="1791">
                  <c:v>427.01</c:v>
                </c:pt>
                <c:pt idx="1792">
                  <c:v>426.12</c:v>
                </c:pt>
                <c:pt idx="1793">
                  <c:v>427.58</c:v>
                </c:pt>
                <c:pt idx="1794">
                  <c:v>430.82</c:v>
                </c:pt>
                <c:pt idx="1795">
                  <c:v>437.43</c:v>
                </c:pt>
                <c:pt idx="1796">
                  <c:v>435</c:v>
                </c:pt>
                <c:pt idx="1797">
                  <c:v>433.13</c:v>
                </c:pt>
                <c:pt idx="1798">
                  <c:v>437.35</c:v>
                </c:pt>
                <c:pt idx="1799">
                  <c:v>431.59</c:v>
                </c:pt>
                <c:pt idx="1800">
                  <c:v>431.76</c:v>
                </c:pt>
                <c:pt idx="1801">
                  <c:v>424.98</c:v>
                </c:pt>
                <c:pt idx="1802">
                  <c:v>424.7</c:v>
                </c:pt>
                <c:pt idx="1803">
                  <c:v>406.89</c:v>
                </c:pt>
                <c:pt idx="1804">
                  <c:v>399.43</c:v>
                </c:pt>
                <c:pt idx="1805">
                  <c:v>396.59</c:v>
                </c:pt>
                <c:pt idx="1806">
                  <c:v>388.72</c:v>
                </c:pt>
                <c:pt idx="1807">
                  <c:v>391.2</c:v>
                </c:pt>
                <c:pt idx="1808">
                  <c:v>382.43</c:v>
                </c:pt>
                <c:pt idx="1809">
                  <c:v>396.79</c:v>
                </c:pt>
                <c:pt idx="1810">
                  <c:v>395.94</c:v>
                </c:pt>
                <c:pt idx="1811">
                  <c:v>396.87</c:v>
                </c:pt>
                <c:pt idx="1812">
                  <c:v>399.83</c:v>
                </c:pt>
                <c:pt idx="1813">
                  <c:v>393.75</c:v>
                </c:pt>
                <c:pt idx="1814">
                  <c:v>400.97</c:v>
                </c:pt>
                <c:pt idx="1815">
                  <c:v>402.31</c:v>
                </c:pt>
                <c:pt idx="1816">
                  <c:v>404.9</c:v>
                </c:pt>
                <c:pt idx="1817">
                  <c:v>403.08</c:v>
                </c:pt>
                <c:pt idx="1818">
                  <c:v>404.86</c:v>
                </c:pt>
                <c:pt idx="1819">
                  <c:v>419.71</c:v>
                </c:pt>
                <c:pt idx="1820">
                  <c:v>390.34</c:v>
                </c:pt>
                <c:pt idx="1821">
                  <c:v>381.3</c:v>
                </c:pt>
                <c:pt idx="1822">
                  <c:v>384.58</c:v>
                </c:pt>
                <c:pt idx="1823">
                  <c:v>399.59</c:v>
                </c:pt>
                <c:pt idx="1824">
                  <c:v>354.25</c:v>
                </c:pt>
                <c:pt idx="1825">
                  <c:v>374.61</c:v>
                </c:pt>
                <c:pt idx="1826">
                  <c:v>381.91</c:v>
                </c:pt>
                <c:pt idx="1827">
                  <c:v>377</c:v>
                </c:pt>
                <c:pt idx="1828">
                  <c:v>373.71</c:v>
                </c:pt>
                <c:pt idx="1829">
                  <c:v>373.03</c:v>
                </c:pt>
                <c:pt idx="1830">
                  <c:v>360.49</c:v>
                </c:pt>
                <c:pt idx="1831">
                  <c:v>363.09</c:v>
                </c:pt>
                <c:pt idx="1832">
                  <c:v>366.17</c:v>
                </c:pt>
                <c:pt idx="1833">
                  <c:v>355.95</c:v>
                </c:pt>
                <c:pt idx="1834">
                  <c:v>372.21</c:v>
                </c:pt>
                <c:pt idx="1835">
                  <c:v>388.92</c:v>
                </c:pt>
                <c:pt idx="1836">
                  <c:v>398.21</c:v>
                </c:pt>
                <c:pt idx="1837">
                  <c:v>396.51</c:v>
                </c:pt>
                <c:pt idx="1838">
                  <c:v>405.8</c:v>
                </c:pt>
                <c:pt idx="1839">
                  <c:v>432.08</c:v>
                </c:pt>
                <c:pt idx="1840">
                  <c:v>408.84</c:v>
                </c:pt>
                <c:pt idx="1841">
                  <c:v>426.44</c:v>
                </c:pt>
                <c:pt idx="1842">
                  <c:v>428.63</c:v>
                </c:pt>
                <c:pt idx="1843">
                  <c:v>422.67</c:v>
                </c:pt>
                <c:pt idx="1844">
                  <c:v>429.04</c:v>
                </c:pt>
                <c:pt idx="1845">
                  <c:v>433.5</c:v>
                </c:pt>
                <c:pt idx="1846">
                  <c:v>440.48</c:v>
                </c:pt>
                <c:pt idx="1847">
                  <c:v>443.72</c:v>
                </c:pt>
                <c:pt idx="1848">
                  <c:v>433.82</c:v>
                </c:pt>
                <c:pt idx="1849">
                  <c:v>437.84</c:v>
                </c:pt>
                <c:pt idx="1850">
                  <c:v>431.84</c:v>
                </c:pt>
                <c:pt idx="1851">
                  <c:v>433.26</c:v>
                </c:pt>
                <c:pt idx="1852">
                  <c:v>431.39</c:v>
                </c:pt>
                <c:pt idx="1853">
                  <c:v>435.85</c:v>
                </c:pt>
                <c:pt idx="1854">
                  <c:v>432.53</c:v>
                </c:pt>
                <c:pt idx="1855">
                  <c:v>440.72</c:v>
                </c:pt>
                <c:pt idx="1856">
                  <c:v>426.08</c:v>
                </c:pt>
                <c:pt idx="1857">
                  <c:v>439.62</c:v>
                </c:pt>
                <c:pt idx="1858">
                  <c:v>435.04</c:v>
                </c:pt>
                <c:pt idx="1859">
                  <c:v>452.28</c:v>
                </c:pt>
                <c:pt idx="1860">
                  <c:v>456.58</c:v>
                </c:pt>
                <c:pt idx="1861">
                  <c:v>425.27</c:v>
                </c:pt>
                <c:pt idx="1862">
                  <c:v>427.82</c:v>
                </c:pt>
                <c:pt idx="1863">
                  <c:v>424.98</c:v>
                </c:pt>
                <c:pt idx="1864">
                  <c:v>430.94</c:v>
                </c:pt>
                <c:pt idx="1865">
                  <c:v>409.77</c:v>
                </c:pt>
                <c:pt idx="1866">
                  <c:v>390.3</c:v>
                </c:pt>
                <c:pt idx="1867">
                  <c:v>408.43</c:v>
                </c:pt>
                <c:pt idx="1868">
                  <c:v>401.25</c:v>
                </c:pt>
                <c:pt idx="1869">
                  <c:v>403.2</c:v>
                </c:pt>
                <c:pt idx="1870">
                  <c:v>402.59</c:v>
                </c:pt>
                <c:pt idx="1871">
                  <c:v>412.29</c:v>
                </c:pt>
                <c:pt idx="1872">
                  <c:v>396.39</c:v>
                </c:pt>
                <c:pt idx="1873">
                  <c:v>395.45</c:v>
                </c:pt>
                <c:pt idx="1874">
                  <c:v>397.93</c:v>
                </c:pt>
                <c:pt idx="1875">
                  <c:v>401.9</c:v>
                </c:pt>
                <c:pt idx="1876">
                  <c:v>412.61</c:v>
                </c:pt>
                <c:pt idx="1877">
                  <c:v>390.79</c:v>
                </c:pt>
                <c:pt idx="1878">
                  <c:v>367.14</c:v>
                </c:pt>
                <c:pt idx="1879">
                  <c:v>385.88</c:v>
                </c:pt>
                <c:pt idx="1880">
                  <c:v>392.66</c:v>
                </c:pt>
                <c:pt idx="1881">
                  <c:v>396.55</c:v>
                </c:pt>
                <c:pt idx="1882">
                  <c:v>389.45</c:v>
                </c:pt>
                <c:pt idx="1883">
                  <c:v>381.34</c:v>
                </c:pt>
                <c:pt idx="1884">
                  <c:v>378.66</c:v>
                </c:pt>
                <c:pt idx="1885">
                  <c:v>383.21</c:v>
                </c:pt>
                <c:pt idx="1886">
                  <c:v>384.83</c:v>
                </c:pt>
                <c:pt idx="1887">
                  <c:v>378.91</c:v>
                </c:pt>
                <c:pt idx="1888">
                  <c:v>380.97</c:v>
                </c:pt>
                <c:pt idx="1889">
                  <c:v>379.27</c:v>
                </c:pt>
                <c:pt idx="1890">
                  <c:v>376.15</c:v>
                </c:pt>
                <c:pt idx="1891">
                  <c:v>376.96</c:v>
                </c:pt>
                <c:pt idx="1892">
                  <c:v>372.21</c:v>
                </c:pt>
                <c:pt idx="1893">
                  <c:v>390.91</c:v>
                </c:pt>
                <c:pt idx="1894">
                  <c:v>392.66</c:v>
                </c:pt>
                <c:pt idx="1895">
                  <c:v>374.57</c:v>
                </c:pt>
                <c:pt idx="1896">
                  <c:v>371.28</c:v>
                </c:pt>
                <c:pt idx="1897">
                  <c:v>371.97</c:v>
                </c:pt>
                <c:pt idx="1898">
                  <c:v>372.09</c:v>
                </c:pt>
                <c:pt idx="1899">
                  <c:v>373.76</c:v>
                </c:pt>
                <c:pt idx="1900">
                  <c:v>374.04</c:v>
                </c:pt>
                <c:pt idx="1901">
                  <c:v>377.93</c:v>
                </c:pt>
                <c:pt idx="1902">
                  <c:v>374.85</c:v>
                </c:pt>
                <c:pt idx="1903">
                  <c:v>374.04</c:v>
                </c:pt>
                <c:pt idx="1904">
                  <c:v>365.36</c:v>
                </c:pt>
                <c:pt idx="1905">
                  <c:v>370.83</c:v>
                </c:pt>
                <c:pt idx="1906">
                  <c:v>383.85</c:v>
                </c:pt>
                <c:pt idx="1907">
                  <c:v>364.22</c:v>
                </c:pt>
                <c:pt idx="1908">
                  <c:v>362.76</c:v>
                </c:pt>
                <c:pt idx="1909">
                  <c:v>350.03</c:v>
                </c:pt>
                <c:pt idx="1910">
                  <c:v>349.22</c:v>
                </c:pt>
                <c:pt idx="1911">
                  <c:v>352.06</c:v>
                </c:pt>
                <c:pt idx="1912">
                  <c:v>345.2</c:v>
                </c:pt>
                <c:pt idx="1913">
                  <c:v>330.56</c:v>
                </c:pt>
                <c:pt idx="1914">
                  <c:v>324.92</c:v>
                </c:pt>
                <c:pt idx="1915">
                  <c:v>310.56</c:v>
                </c:pt>
                <c:pt idx="1916">
                  <c:v>309.63</c:v>
                </c:pt>
                <c:pt idx="1917">
                  <c:v>316.77</c:v>
                </c:pt>
                <c:pt idx="1918">
                  <c:v>316.69</c:v>
                </c:pt>
                <c:pt idx="1919">
                  <c:v>302.86</c:v>
                </c:pt>
                <c:pt idx="1920">
                  <c:v>305.57</c:v>
                </c:pt>
                <c:pt idx="1921">
                  <c:v>311.08999999999997</c:v>
                </c:pt>
                <c:pt idx="1922">
                  <c:v>307.44</c:v>
                </c:pt>
                <c:pt idx="1923">
                  <c:v>309.55</c:v>
                </c:pt>
                <c:pt idx="1924">
                  <c:v>300.75</c:v>
                </c:pt>
                <c:pt idx="1925">
                  <c:v>302.52999999999997</c:v>
                </c:pt>
                <c:pt idx="1926">
                  <c:v>300.26</c:v>
                </c:pt>
                <c:pt idx="1927">
                  <c:v>295.23</c:v>
                </c:pt>
                <c:pt idx="1928">
                  <c:v>288.95</c:v>
                </c:pt>
                <c:pt idx="1929">
                  <c:v>288.26</c:v>
                </c:pt>
                <c:pt idx="1930">
                  <c:v>287.81</c:v>
                </c:pt>
                <c:pt idx="1931">
                  <c:v>283.51</c:v>
                </c:pt>
                <c:pt idx="1932">
                  <c:v>294.26</c:v>
                </c:pt>
                <c:pt idx="1933">
                  <c:v>297.06</c:v>
                </c:pt>
                <c:pt idx="1934">
                  <c:v>296.20999999999998</c:v>
                </c:pt>
                <c:pt idx="1935">
                  <c:v>300.91000000000003</c:v>
                </c:pt>
                <c:pt idx="1936">
                  <c:v>300.22000000000003</c:v>
                </c:pt>
                <c:pt idx="1937">
                  <c:v>303.95</c:v>
                </c:pt>
                <c:pt idx="1938">
                  <c:v>308.66000000000003</c:v>
                </c:pt>
                <c:pt idx="1939">
                  <c:v>303.02</c:v>
                </c:pt>
                <c:pt idx="1940">
                  <c:v>296</c:v>
                </c:pt>
                <c:pt idx="1941">
                  <c:v>299.69</c:v>
                </c:pt>
                <c:pt idx="1942">
                  <c:v>290.64999999999998</c:v>
                </c:pt>
                <c:pt idx="1943">
                  <c:v>291.01</c:v>
                </c:pt>
                <c:pt idx="1944">
                  <c:v>292.31</c:v>
                </c:pt>
                <c:pt idx="1945">
                  <c:v>294.26</c:v>
                </c:pt>
                <c:pt idx="1946">
                  <c:v>294.3</c:v>
                </c:pt>
                <c:pt idx="1947">
                  <c:v>299.33</c:v>
                </c:pt>
                <c:pt idx="1948">
                  <c:v>295.35000000000002</c:v>
                </c:pt>
                <c:pt idx="1949">
                  <c:v>304.16000000000003</c:v>
                </c:pt>
                <c:pt idx="1950">
                  <c:v>307.27999999999997</c:v>
                </c:pt>
                <c:pt idx="1951">
                  <c:v>310.12</c:v>
                </c:pt>
                <c:pt idx="1952">
                  <c:v>306.70999999999998</c:v>
                </c:pt>
                <c:pt idx="1953">
                  <c:v>299.61</c:v>
                </c:pt>
                <c:pt idx="1954">
                  <c:v>291.91000000000003</c:v>
                </c:pt>
                <c:pt idx="1955">
                  <c:v>296.85000000000002</c:v>
                </c:pt>
                <c:pt idx="1956">
                  <c:v>303.95</c:v>
                </c:pt>
                <c:pt idx="1957">
                  <c:v>300.95</c:v>
                </c:pt>
                <c:pt idx="1958">
                  <c:v>346.74</c:v>
                </c:pt>
                <c:pt idx="1959">
                  <c:v>351.24</c:v>
                </c:pt>
                <c:pt idx="1960">
                  <c:v>319.64999999999998</c:v>
                </c:pt>
                <c:pt idx="1961">
                  <c:v>317.3</c:v>
                </c:pt>
                <c:pt idx="1962">
                  <c:v>309.70999999999998</c:v>
                </c:pt>
                <c:pt idx="1963">
                  <c:v>300.06</c:v>
                </c:pt>
                <c:pt idx="1964">
                  <c:v>292.56</c:v>
                </c:pt>
                <c:pt idx="1965">
                  <c:v>295.14999999999998</c:v>
                </c:pt>
                <c:pt idx="1966">
                  <c:v>285.05</c:v>
                </c:pt>
                <c:pt idx="1967">
                  <c:v>288.26</c:v>
                </c:pt>
                <c:pt idx="1968">
                  <c:v>285.86</c:v>
                </c:pt>
                <c:pt idx="1969">
                  <c:v>295.68</c:v>
                </c:pt>
                <c:pt idx="1970">
                  <c:v>299.86</c:v>
                </c:pt>
                <c:pt idx="1971">
                  <c:v>302.13</c:v>
                </c:pt>
                <c:pt idx="1972">
                  <c:v>288.05</c:v>
                </c:pt>
                <c:pt idx="1973">
                  <c:v>289.14999999999998</c:v>
                </c:pt>
                <c:pt idx="1974">
                  <c:v>289.31</c:v>
                </c:pt>
                <c:pt idx="1975">
                  <c:v>288.99</c:v>
                </c:pt>
                <c:pt idx="1976">
                  <c:v>289.88</c:v>
                </c:pt>
                <c:pt idx="1977">
                  <c:v>286.55</c:v>
                </c:pt>
                <c:pt idx="1978">
                  <c:v>289.31</c:v>
                </c:pt>
                <c:pt idx="1979">
                  <c:v>293.12</c:v>
                </c:pt>
                <c:pt idx="1980">
                  <c:v>291.14</c:v>
                </c:pt>
                <c:pt idx="1981">
                  <c:v>291.91000000000003</c:v>
                </c:pt>
                <c:pt idx="1982">
                  <c:v>288.13</c:v>
                </c:pt>
                <c:pt idx="1983">
                  <c:v>288.77999999999997</c:v>
                </c:pt>
                <c:pt idx="1984">
                  <c:v>286.95999999999998</c:v>
                </c:pt>
                <c:pt idx="1985">
                  <c:v>291.7</c:v>
                </c:pt>
                <c:pt idx="1986">
                  <c:v>291.77999999999997</c:v>
                </c:pt>
                <c:pt idx="1987">
                  <c:v>304.07</c:v>
                </c:pt>
                <c:pt idx="1988">
                  <c:v>306.35000000000002</c:v>
                </c:pt>
                <c:pt idx="1989">
                  <c:v>306.18</c:v>
                </c:pt>
                <c:pt idx="1990">
                  <c:v>300.95</c:v>
                </c:pt>
                <c:pt idx="1991">
                  <c:v>297.58</c:v>
                </c:pt>
                <c:pt idx="1992">
                  <c:v>295.11</c:v>
                </c:pt>
                <c:pt idx="1993">
                  <c:v>300.5</c:v>
                </c:pt>
                <c:pt idx="1994">
                  <c:v>296.45</c:v>
                </c:pt>
                <c:pt idx="1995">
                  <c:v>295.64</c:v>
                </c:pt>
                <c:pt idx="1996">
                  <c:v>293.81</c:v>
                </c:pt>
                <c:pt idx="1997">
                  <c:v>290.55</c:v>
                </c:pt>
                <c:pt idx="1998">
                  <c:v>288.29000000000002</c:v>
                </c:pt>
                <c:pt idx="1999">
                  <c:v>289.04000000000002</c:v>
                </c:pt>
                <c:pt idx="2000">
                  <c:v>293.18</c:v>
                </c:pt>
                <c:pt idx="2001">
                  <c:v>273.39</c:v>
                </c:pt>
                <c:pt idx="2002">
                  <c:v>271.64</c:v>
                </c:pt>
                <c:pt idx="2003">
                  <c:v>274.54000000000002</c:v>
                </c:pt>
                <c:pt idx="2004">
                  <c:v>270.13</c:v>
                </c:pt>
                <c:pt idx="2005">
                  <c:v>275.89</c:v>
                </c:pt>
                <c:pt idx="2006">
                  <c:v>276.29000000000002</c:v>
                </c:pt>
                <c:pt idx="2007">
                  <c:v>281.93</c:v>
                </c:pt>
                <c:pt idx="2008">
                  <c:v>268.66000000000003</c:v>
                </c:pt>
                <c:pt idx="2009">
                  <c:v>254.87</c:v>
                </c:pt>
                <c:pt idx="2010">
                  <c:v>254</c:v>
                </c:pt>
                <c:pt idx="2011">
                  <c:v>252.13</c:v>
                </c:pt>
                <c:pt idx="2012">
                  <c:v>257.45</c:v>
                </c:pt>
                <c:pt idx="2013">
                  <c:v>260.70999999999998</c:v>
                </c:pt>
                <c:pt idx="2014">
                  <c:v>261.51</c:v>
                </c:pt>
                <c:pt idx="2015">
                  <c:v>260.83</c:v>
                </c:pt>
                <c:pt idx="2016">
                  <c:v>265.32</c:v>
                </c:pt>
                <c:pt idx="2017">
                  <c:v>264.77</c:v>
                </c:pt>
                <c:pt idx="2018">
                  <c:v>267.27</c:v>
                </c:pt>
                <c:pt idx="2019">
                  <c:v>273.43</c:v>
                </c:pt>
                <c:pt idx="2020">
                  <c:v>260.70999999999998</c:v>
                </c:pt>
                <c:pt idx="2021">
                  <c:v>258.14</c:v>
                </c:pt>
                <c:pt idx="2022">
                  <c:v>270.19</c:v>
                </c:pt>
                <c:pt idx="2023">
                  <c:v>274.54000000000002</c:v>
                </c:pt>
                <c:pt idx="2024">
                  <c:v>275.76</c:v>
                </c:pt>
                <c:pt idx="2025">
                  <c:v>277.26</c:v>
                </c:pt>
                <c:pt idx="2026">
                  <c:v>267.19</c:v>
                </c:pt>
                <c:pt idx="2027">
                  <c:v>277.62</c:v>
                </c:pt>
                <c:pt idx="2028">
                  <c:v>282.60000000000002</c:v>
                </c:pt>
                <c:pt idx="2029">
                  <c:v>296.77999999999997</c:v>
                </c:pt>
                <c:pt idx="2030">
                  <c:v>299.58</c:v>
                </c:pt>
                <c:pt idx="2031">
                  <c:v>279.67</c:v>
                </c:pt>
                <c:pt idx="2032">
                  <c:v>278.88</c:v>
                </c:pt>
                <c:pt idx="2033">
                  <c:v>280.54000000000002</c:v>
                </c:pt>
                <c:pt idx="2034">
                  <c:v>276.51</c:v>
                </c:pt>
                <c:pt idx="2035">
                  <c:v>274.66000000000003</c:v>
                </c:pt>
                <c:pt idx="2036">
                  <c:v>270.23</c:v>
                </c:pt>
                <c:pt idx="2037">
                  <c:v>292.12</c:v>
                </c:pt>
                <c:pt idx="2038">
                  <c:v>289.27</c:v>
                </c:pt>
                <c:pt idx="2039">
                  <c:v>298.47000000000003</c:v>
                </c:pt>
                <c:pt idx="2040">
                  <c:v>310.56</c:v>
                </c:pt>
                <c:pt idx="2041">
                  <c:v>319.20999999999998</c:v>
                </c:pt>
                <c:pt idx="2042">
                  <c:v>326.27999999999997</c:v>
                </c:pt>
                <c:pt idx="2043">
                  <c:v>321.98</c:v>
                </c:pt>
                <c:pt idx="2044">
                  <c:v>334.86</c:v>
                </c:pt>
                <c:pt idx="2045">
                  <c:v>323.72000000000003</c:v>
                </c:pt>
                <c:pt idx="2046">
                  <c:v>333.16</c:v>
                </c:pt>
                <c:pt idx="2047">
                  <c:v>336.51</c:v>
                </c:pt>
                <c:pt idx="2048">
                  <c:v>332.76</c:v>
                </c:pt>
                <c:pt idx="2049">
                  <c:v>340.47</c:v>
                </c:pt>
                <c:pt idx="2050">
                  <c:v>336.87</c:v>
                </c:pt>
                <c:pt idx="2051">
                  <c:v>327.02999999999997</c:v>
                </c:pt>
                <c:pt idx="2052">
                  <c:v>327.11</c:v>
                </c:pt>
                <c:pt idx="2053">
                  <c:v>329.96</c:v>
                </c:pt>
                <c:pt idx="2054">
                  <c:v>327</c:v>
                </c:pt>
                <c:pt idx="2055">
                  <c:v>310.95999999999998</c:v>
                </c:pt>
                <c:pt idx="2056">
                  <c:v>306.3</c:v>
                </c:pt>
                <c:pt idx="2057">
                  <c:v>304.36</c:v>
                </c:pt>
                <c:pt idx="2058">
                  <c:v>306.22000000000003</c:v>
                </c:pt>
                <c:pt idx="2059">
                  <c:v>312.38</c:v>
                </c:pt>
                <c:pt idx="2060">
                  <c:v>307.83999999999997</c:v>
                </c:pt>
                <c:pt idx="2061">
                  <c:v>302.58</c:v>
                </c:pt>
                <c:pt idx="2062">
                  <c:v>300.29000000000002</c:v>
                </c:pt>
                <c:pt idx="2063">
                  <c:v>299.98</c:v>
                </c:pt>
                <c:pt idx="2064">
                  <c:v>305.7</c:v>
                </c:pt>
                <c:pt idx="2065">
                  <c:v>298</c:v>
                </c:pt>
                <c:pt idx="2066">
                  <c:v>302.62</c:v>
                </c:pt>
                <c:pt idx="2067">
                  <c:v>299.07</c:v>
                </c:pt>
                <c:pt idx="2068">
                  <c:v>309.77</c:v>
                </c:pt>
                <c:pt idx="2069">
                  <c:v>312.33999999999997</c:v>
                </c:pt>
                <c:pt idx="2070">
                  <c:v>315.93</c:v>
                </c:pt>
                <c:pt idx="2071">
                  <c:v>316.01</c:v>
                </c:pt>
                <c:pt idx="2072">
                  <c:v>318.58</c:v>
                </c:pt>
                <c:pt idx="2073">
                  <c:v>311.55</c:v>
                </c:pt>
                <c:pt idx="2074">
                  <c:v>307.95999999999998</c:v>
                </c:pt>
                <c:pt idx="2075">
                  <c:v>302.23</c:v>
                </c:pt>
                <c:pt idx="2076">
                  <c:v>303.61</c:v>
                </c:pt>
                <c:pt idx="2077">
                  <c:v>301.04000000000002</c:v>
                </c:pt>
                <c:pt idx="2078">
                  <c:v>301.24</c:v>
                </c:pt>
                <c:pt idx="2079">
                  <c:v>296.74</c:v>
                </c:pt>
                <c:pt idx="2080">
                  <c:v>303.57</c:v>
                </c:pt>
                <c:pt idx="2081">
                  <c:v>299.89999999999998</c:v>
                </c:pt>
                <c:pt idx="2082">
                  <c:v>296.89</c:v>
                </c:pt>
                <c:pt idx="2083">
                  <c:v>292.91000000000003</c:v>
                </c:pt>
                <c:pt idx="2084">
                  <c:v>293.97000000000003</c:v>
                </c:pt>
                <c:pt idx="2085">
                  <c:v>287.45</c:v>
                </c:pt>
                <c:pt idx="2086">
                  <c:v>301.99</c:v>
                </c:pt>
                <c:pt idx="2087">
                  <c:v>303.37</c:v>
                </c:pt>
                <c:pt idx="2088">
                  <c:v>302.02999999999997</c:v>
                </c:pt>
                <c:pt idx="2089">
                  <c:v>305.74</c:v>
                </c:pt>
                <c:pt idx="2090">
                  <c:v>313.52</c:v>
                </c:pt>
                <c:pt idx="2091">
                  <c:v>297.83999999999997</c:v>
                </c:pt>
                <c:pt idx="2092">
                  <c:v>300.64999999999998</c:v>
                </c:pt>
                <c:pt idx="2093">
                  <c:v>304.32</c:v>
                </c:pt>
                <c:pt idx="2094">
                  <c:v>301.67</c:v>
                </c:pt>
                <c:pt idx="2095">
                  <c:v>298.2</c:v>
                </c:pt>
                <c:pt idx="2096">
                  <c:v>304.48</c:v>
                </c:pt>
                <c:pt idx="2097">
                  <c:v>297.17</c:v>
                </c:pt>
                <c:pt idx="2098">
                  <c:v>294.08999999999997</c:v>
                </c:pt>
                <c:pt idx="2099">
                  <c:v>291.52</c:v>
                </c:pt>
                <c:pt idx="2100">
                  <c:v>291.29000000000002</c:v>
                </c:pt>
                <c:pt idx="2101">
                  <c:v>284.61</c:v>
                </c:pt>
                <c:pt idx="2102">
                  <c:v>289.35000000000002</c:v>
                </c:pt>
                <c:pt idx="2103">
                  <c:v>280.02999999999997</c:v>
                </c:pt>
                <c:pt idx="2104">
                  <c:v>278.57</c:v>
                </c:pt>
                <c:pt idx="2105">
                  <c:v>281.45</c:v>
                </c:pt>
                <c:pt idx="2106">
                  <c:v>278.20999999999998</c:v>
                </c:pt>
                <c:pt idx="2107">
                  <c:v>282.75</c:v>
                </c:pt>
                <c:pt idx="2108">
                  <c:v>289.43</c:v>
                </c:pt>
                <c:pt idx="2109">
                  <c:v>289.51</c:v>
                </c:pt>
                <c:pt idx="2110">
                  <c:v>283.82</c:v>
                </c:pt>
                <c:pt idx="2111">
                  <c:v>282.79000000000002</c:v>
                </c:pt>
                <c:pt idx="2112">
                  <c:v>282.08</c:v>
                </c:pt>
                <c:pt idx="2113">
                  <c:v>297.17</c:v>
                </c:pt>
                <c:pt idx="2114">
                  <c:v>289.11</c:v>
                </c:pt>
                <c:pt idx="2115">
                  <c:v>284.93</c:v>
                </c:pt>
                <c:pt idx="2116">
                  <c:v>281.17</c:v>
                </c:pt>
                <c:pt idx="2117">
                  <c:v>274.97000000000003</c:v>
                </c:pt>
                <c:pt idx="2118">
                  <c:v>272.29000000000002</c:v>
                </c:pt>
                <c:pt idx="2119">
                  <c:v>270.55</c:v>
                </c:pt>
                <c:pt idx="2120">
                  <c:v>272.20999999999998</c:v>
                </c:pt>
                <c:pt idx="2121">
                  <c:v>270.02999999999997</c:v>
                </c:pt>
                <c:pt idx="2122">
                  <c:v>272.05</c:v>
                </c:pt>
                <c:pt idx="2123">
                  <c:v>292.87</c:v>
                </c:pt>
                <c:pt idx="2124">
                  <c:v>297.25</c:v>
                </c:pt>
                <c:pt idx="2125">
                  <c:v>292</c:v>
                </c:pt>
                <c:pt idx="2126">
                  <c:v>306.26</c:v>
                </c:pt>
                <c:pt idx="2127">
                  <c:v>294.37</c:v>
                </c:pt>
                <c:pt idx="2128">
                  <c:v>293.73</c:v>
                </c:pt>
                <c:pt idx="2129">
                  <c:v>273.55</c:v>
                </c:pt>
                <c:pt idx="2130">
                  <c:v>270.82</c:v>
                </c:pt>
                <c:pt idx="2131">
                  <c:v>264.38</c:v>
                </c:pt>
                <c:pt idx="2132">
                  <c:v>268.93</c:v>
                </c:pt>
                <c:pt idx="2133">
                  <c:v>257.27</c:v>
                </c:pt>
                <c:pt idx="2134">
                  <c:v>254.63</c:v>
                </c:pt>
                <c:pt idx="2135">
                  <c:v>235.9</c:v>
                </c:pt>
                <c:pt idx="2136">
                  <c:v>267.07</c:v>
                </c:pt>
                <c:pt idx="2137">
                  <c:v>272.52</c:v>
                </c:pt>
                <c:pt idx="2138">
                  <c:v>278.33</c:v>
                </c:pt>
                <c:pt idx="2139">
                  <c:v>274.33999999999997</c:v>
                </c:pt>
                <c:pt idx="2140">
                  <c:v>287.45</c:v>
                </c:pt>
                <c:pt idx="2141">
                  <c:v>276.67</c:v>
                </c:pt>
                <c:pt idx="2142">
                  <c:v>262.37</c:v>
                </c:pt>
                <c:pt idx="2143">
                  <c:v>258.38</c:v>
                </c:pt>
                <c:pt idx="2144">
                  <c:v>270.51</c:v>
                </c:pt>
                <c:pt idx="2145">
                  <c:v>269.56</c:v>
                </c:pt>
                <c:pt idx="2146">
                  <c:v>266.52</c:v>
                </c:pt>
                <c:pt idx="2147">
                  <c:v>275.56</c:v>
                </c:pt>
                <c:pt idx="2148">
                  <c:v>278.92</c:v>
                </c:pt>
                <c:pt idx="2149">
                  <c:v>278.83999999999997</c:v>
                </c:pt>
                <c:pt idx="2150">
                  <c:v>295.47000000000003</c:v>
                </c:pt>
                <c:pt idx="2151">
                  <c:v>266.08</c:v>
                </c:pt>
                <c:pt idx="2152">
                  <c:v>244.32</c:v>
                </c:pt>
                <c:pt idx="2153">
                  <c:v>239.89</c:v>
                </c:pt>
                <c:pt idx="2154">
                  <c:v>217.26</c:v>
                </c:pt>
                <c:pt idx="2155">
                  <c:v>230.97</c:v>
                </c:pt>
                <c:pt idx="2156">
                  <c:v>220.97</c:v>
                </c:pt>
                <c:pt idx="2157">
                  <c:v>216.59</c:v>
                </c:pt>
                <c:pt idx="2158">
                  <c:v>203.87</c:v>
                </c:pt>
                <c:pt idx="2159">
                  <c:v>207.3</c:v>
                </c:pt>
                <c:pt idx="2160">
                  <c:v>209.12</c:v>
                </c:pt>
                <c:pt idx="2161">
                  <c:v>211.53</c:v>
                </c:pt>
                <c:pt idx="2162">
                  <c:v>213.19</c:v>
                </c:pt>
                <c:pt idx="2163">
                  <c:v>211.14</c:v>
                </c:pt>
                <c:pt idx="2164">
                  <c:v>220.46</c:v>
                </c:pt>
                <c:pt idx="2165">
                  <c:v>219.35</c:v>
                </c:pt>
                <c:pt idx="2166">
                  <c:v>217.46</c:v>
                </c:pt>
                <c:pt idx="2167">
                  <c:v>219.79</c:v>
                </c:pt>
                <c:pt idx="2168">
                  <c:v>220.58</c:v>
                </c:pt>
                <c:pt idx="2169">
                  <c:v>226.66</c:v>
                </c:pt>
                <c:pt idx="2170">
                  <c:v>227.06</c:v>
                </c:pt>
                <c:pt idx="2171">
                  <c:v>223.3</c:v>
                </c:pt>
                <c:pt idx="2172">
                  <c:v>223.66</c:v>
                </c:pt>
                <c:pt idx="2173">
                  <c:v>221.37</c:v>
                </c:pt>
                <c:pt idx="2174">
                  <c:v>223.18</c:v>
                </c:pt>
                <c:pt idx="2175">
                  <c:v>221.21</c:v>
                </c:pt>
                <c:pt idx="2176">
                  <c:v>228.64</c:v>
                </c:pt>
                <c:pt idx="2177">
                  <c:v>229.78</c:v>
                </c:pt>
                <c:pt idx="2178">
                  <c:v>231.6</c:v>
                </c:pt>
                <c:pt idx="2179">
                  <c:v>254.39</c:v>
                </c:pt>
                <c:pt idx="2180">
                  <c:v>263.2</c:v>
                </c:pt>
                <c:pt idx="2181">
                  <c:v>263.79000000000002</c:v>
                </c:pt>
                <c:pt idx="2182">
                  <c:v>244.52</c:v>
                </c:pt>
                <c:pt idx="2183">
                  <c:v>246.57</c:v>
                </c:pt>
                <c:pt idx="2184">
                  <c:v>245.07</c:v>
                </c:pt>
                <c:pt idx="2185">
                  <c:v>239.97</c:v>
                </c:pt>
                <c:pt idx="2186">
                  <c:v>226.74</c:v>
                </c:pt>
                <c:pt idx="2187">
                  <c:v>227.41</c:v>
                </c:pt>
                <c:pt idx="2188">
                  <c:v>233.3</c:v>
                </c:pt>
                <c:pt idx="2189">
                  <c:v>229.9</c:v>
                </c:pt>
                <c:pt idx="2190">
                  <c:v>220.14</c:v>
                </c:pt>
                <c:pt idx="2191">
                  <c:v>281.57</c:v>
                </c:pt>
                <c:pt idx="2192">
                  <c:v>283.94</c:v>
                </c:pt>
                <c:pt idx="2193">
                  <c:v>276.08</c:v>
                </c:pt>
                <c:pt idx="2194">
                  <c:v>280.94</c:v>
                </c:pt>
                <c:pt idx="2195">
                  <c:v>286.7</c:v>
                </c:pt>
                <c:pt idx="2196">
                  <c:v>299.58</c:v>
                </c:pt>
                <c:pt idx="2197">
                  <c:v>305.77999999999997</c:v>
                </c:pt>
                <c:pt idx="2198">
                  <c:v>300.05</c:v>
                </c:pt>
                <c:pt idx="2199">
                  <c:v>293.22000000000003</c:v>
                </c:pt>
                <c:pt idx="2200">
                  <c:v>287.06</c:v>
                </c:pt>
                <c:pt idx="2201">
                  <c:v>282.60000000000002</c:v>
                </c:pt>
                <c:pt idx="2202">
                  <c:v>284.10000000000002</c:v>
                </c:pt>
                <c:pt idx="2203">
                  <c:v>279.95</c:v>
                </c:pt>
                <c:pt idx="2204">
                  <c:v>277.06</c:v>
                </c:pt>
                <c:pt idx="2205">
                  <c:v>286.7</c:v>
                </c:pt>
                <c:pt idx="2206">
                  <c:v>274.42</c:v>
                </c:pt>
                <c:pt idx="2207">
                  <c:v>280.86</c:v>
                </c:pt>
                <c:pt idx="2208">
                  <c:v>276.95</c:v>
                </c:pt>
                <c:pt idx="2209">
                  <c:v>282.83</c:v>
                </c:pt>
                <c:pt idx="2210">
                  <c:v>289.98</c:v>
                </c:pt>
                <c:pt idx="2211">
                  <c:v>286.11</c:v>
                </c:pt>
                <c:pt idx="2212">
                  <c:v>279.83</c:v>
                </c:pt>
                <c:pt idx="2213">
                  <c:v>270.94</c:v>
                </c:pt>
                <c:pt idx="2214">
                  <c:v>282.27999999999997</c:v>
                </c:pt>
                <c:pt idx="2215">
                  <c:v>287.10000000000002</c:v>
                </c:pt>
                <c:pt idx="2216">
                  <c:v>269.77</c:v>
                </c:pt>
                <c:pt idx="2217">
                  <c:v>270.66000000000003</c:v>
                </c:pt>
                <c:pt idx="2218">
                  <c:v>271.79000000000002</c:v>
                </c:pt>
                <c:pt idx="2219">
                  <c:v>275.20999999999998</c:v>
                </c:pt>
                <c:pt idx="2220">
                  <c:v>275.87</c:v>
                </c:pt>
                <c:pt idx="2221">
                  <c:v>276.64999999999998</c:v>
                </c:pt>
                <c:pt idx="2222">
                  <c:v>279.60000000000002</c:v>
                </c:pt>
                <c:pt idx="2223">
                  <c:v>279.44</c:v>
                </c:pt>
                <c:pt idx="2224">
                  <c:v>279.37</c:v>
                </c:pt>
                <c:pt idx="2225">
                  <c:v>289.58999999999997</c:v>
                </c:pt>
                <c:pt idx="2226">
                  <c:v>287.88</c:v>
                </c:pt>
                <c:pt idx="2227">
                  <c:v>297.08999999999997</c:v>
                </c:pt>
                <c:pt idx="2228">
                  <c:v>305.05</c:v>
                </c:pt>
                <c:pt idx="2229">
                  <c:v>304.08</c:v>
                </c:pt>
                <c:pt idx="2230">
                  <c:v>300.66000000000003</c:v>
                </c:pt>
                <c:pt idx="2231">
                  <c:v>299.61</c:v>
                </c:pt>
                <c:pt idx="2232">
                  <c:v>315.51</c:v>
                </c:pt>
                <c:pt idx="2233">
                  <c:v>319.47000000000003</c:v>
                </c:pt>
                <c:pt idx="2234">
                  <c:v>354.4</c:v>
                </c:pt>
                <c:pt idx="2235">
                  <c:v>343.41</c:v>
                </c:pt>
                <c:pt idx="2236">
                  <c:v>330.27</c:v>
                </c:pt>
                <c:pt idx="2237">
                  <c:v>327.98</c:v>
                </c:pt>
                <c:pt idx="2238">
                  <c:v>334.94</c:v>
                </c:pt>
                <c:pt idx="2239">
                  <c:v>325.69</c:v>
                </c:pt>
                <c:pt idx="2240">
                  <c:v>321.99</c:v>
                </c:pt>
                <c:pt idx="2241">
                  <c:v>320.48</c:v>
                </c:pt>
                <c:pt idx="2242">
                  <c:v>331.36</c:v>
                </c:pt>
                <c:pt idx="2243">
                  <c:v>340.61</c:v>
                </c:pt>
                <c:pt idx="2244">
                  <c:v>339.75</c:v>
                </c:pt>
                <c:pt idx="2245">
                  <c:v>339.05</c:v>
                </c:pt>
                <c:pt idx="2246">
                  <c:v>324.29000000000002</c:v>
                </c:pt>
                <c:pt idx="2247">
                  <c:v>324.64</c:v>
                </c:pt>
                <c:pt idx="2248">
                  <c:v>323.98</c:v>
                </c:pt>
                <c:pt idx="2249">
                  <c:v>315.16000000000003</c:v>
                </c:pt>
                <c:pt idx="2250">
                  <c:v>339.68</c:v>
                </c:pt>
                <c:pt idx="2251">
                  <c:v>338.9</c:v>
                </c:pt>
                <c:pt idx="2252">
                  <c:v>337.15</c:v>
                </c:pt>
                <c:pt idx="2253">
                  <c:v>327.75</c:v>
                </c:pt>
                <c:pt idx="2254">
                  <c:v>328.83</c:v>
                </c:pt>
                <c:pt idx="2255">
                  <c:v>325.64999999999998</c:v>
                </c:pt>
                <c:pt idx="2256">
                  <c:v>332.06</c:v>
                </c:pt>
                <c:pt idx="2257">
                  <c:v>334.43</c:v>
                </c:pt>
                <c:pt idx="2258">
                  <c:v>340.1</c:v>
                </c:pt>
                <c:pt idx="2259">
                  <c:v>346.44</c:v>
                </c:pt>
                <c:pt idx="2260">
                  <c:v>335.01</c:v>
                </c:pt>
                <c:pt idx="2261">
                  <c:v>334.27</c:v>
                </c:pt>
                <c:pt idx="2262">
                  <c:v>338.63</c:v>
                </c:pt>
                <c:pt idx="2263">
                  <c:v>335.21</c:v>
                </c:pt>
                <c:pt idx="2264">
                  <c:v>334.9</c:v>
                </c:pt>
                <c:pt idx="2265">
                  <c:v>340.18</c:v>
                </c:pt>
                <c:pt idx="2266">
                  <c:v>336.45</c:v>
                </c:pt>
                <c:pt idx="2267">
                  <c:v>336.61</c:v>
                </c:pt>
                <c:pt idx="2268">
                  <c:v>322.31</c:v>
                </c:pt>
                <c:pt idx="2269">
                  <c:v>318.83</c:v>
                </c:pt>
                <c:pt idx="2270">
                  <c:v>291.41000000000003</c:v>
                </c:pt>
                <c:pt idx="2271">
                  <c:v>309.5</c:v>
                </c:pt>
                <c:pt idx="2272">
                  <c:v>316.57</c:v>
                </c:pt>
                <c:pt idx="2273">
                  <c:v>317.49</c:v>
                </c:pt>
                <c:pt idx="2274">
                  <c:v>313.47000000000003</c:v>
                </c:pt>
                <c:pt idx="2275">
                  <c:v>311.60000000000002</c:v>
                </c:pt>
                <c:pt idx="2276">
                  <c:v>317.26</c:v>
                </c:pt>
                <c:pt idx="2277">
                  <c:v>309.33999999999997</c:v>
                </c:pt>
                <c:pt idx="2278">
                  <c:v>307.58</c:v>
                </c:pt>
                <c:pt idx="2279">
                  <c:v>304.33</c:v>
                </c:pt>
                <c:pt idx="2280">
                  <c:v>299.39999999999998</c:v>
                </c:pt>
                <c:pt idx="2281">
                  <c:v>315.35000000000002</c:v>
                </c:pt>
                <c:pt idx="2282">
                  <c:v>313.32</c:v>
                </c:pt>
                <c:pt idx="2283">
                  <c:v>309.64999999999998</c:v>
                </c:pt>
                <c:pt idx="2284">
                  <c:v>319.77999999999997</c:v>
                </c:pt>
                <c:pt idx="2285">
                  <c:v>287.05</c:v>
                </c:pt>
                <c:pt idx="2286">
                  <c:v>279.63</c:v>
                </c:pt>
                <c:pt idx="2287">
                  <c:v>283.72000000000003</c:v>
                </c:pt>
                <c:pt idx="2288">
                  <c:v>288.73</c:v>
                </c:pt>
                <c:pt idx="2289">
                  <c:v>270.45999999999998</c:v>
                </c:pt>
                <c:pt idx="2290">
                  <c:v>265.94</c:v>
                </c:pt>
                <c:pt idx="2291">
                  <c:v>261.81</c:v>
                </c:pt>
                <c:pt idx="2292">
                  <c:v>267.7</c:v>
                </c:pt>
                <c:pt idx="2293">
                  <c:v>282.95999999999998</c:v>
                </c:pt>
                <c:pt idx="2294">
                  <c:v>287.32</c:v>
                </c:pt>
                <c:pt idx="2295">
                  <c:v>289.54000000000002</c:v>
                </c:pt>
                <c:pt idx="2296">
                  <c:v>291.37</c:v>
                </c:pt>
                <c:pt idx="2297">
                  <c:v>295.16000000000003</c:v>
                </c:pt>
                <c:pt idx="2298">
                  <c:v>297.3</c:v>
                </c:pt>
                <c:pt idx="2299">
                  <c:v>293.77999999999997</c:v>
                </c:pt>
                <c:pt idx="2300">
                  <c:v>285.60000000000002</c:v>
                </c:pt>
                <c:pt idx="2301">
                  <c:v>278.26</c:v>
                </c:pt>
                <c:pt idx="2302">
                  <c:v>274.62</c:v>
                </c:pt>
                <c:pt idx="2303">
                  <c:v>265.52</c:v>
                </c:pt>
                <c:pt idx="2304">
                  <c:v>273.70999999999998</c:v>
                </c:pt>
                <c:pt idx="2305">
                  <c:v>262.5</c:v>
                </c:pt>
                <c:pt idx="2306">
                  <c:v>257.72000000000003</c:v>
                </c:pt>
                <c:pt idx="2307">
                  <c:v>267.39999999999998</c:v>
                </c:pt>
                <c:pt idx="2308">
                  <c:v>263.61</c:v>
                </c:pt>
                <c:pt idx="2309">
                  <c:v>287.82</c:v>
                </c:pt>
                <c:pt idx="2310">
                  <c:v>287.77999999999997</c:v>
                </c:pt>
                <c:pt idx="2311">
                  <c:v>282.92</c:v>
                </c:pt>
                <c:pt idx="2312">
                  <c:v>290.45</c:v>
                </c:pt>
                <c:pt idx="2313">
                  <c:v>285.79000000000002</c:v>
                </c:pt>
                <c:pt idx="2314">
                  <c:v>286.67</c:v>
                </c:pt>
                <c:pt idx="2315">
                  <c:v>273.86</c:v>
                </c:pt>
                <c:pt idx="2316">
                  <c:v>243.27</c:v>
                </c:pt>
                <c:pt idx="2317">
                  <c:v>238.03</c:v>
                </c:pt>
                <c:pt idx="2318">
                  <c:v>245.49</c:v>
                </c:pt>
                <c:pt idx="2319">
                  <c:v>243.5</c:v>
                </c:pt>
                <c:pt idx="2320">
                  <c:v>245.6</c:v>
                </c:pt>
                <c:pt idx="2321">
                  <c:v>244.15</c:v>
                </c:pt>
                <c:pt idx="2322">
                  <c:v>248.77</c:v>
                </c:pt>
                <c:pt idx="2323">
                  <c:v>243.38</c:v>
                </c:pt>
                <c:pt idx="2324">
                  <c:v>237.23</c:v>
                </c:pt>
                <c:pt idx="2325">
                  <c:v>241.62</c:v>
                </c:pt>
                <c:pt idx="2326">
                  <c:v>244.68</c:v>
                </c:pt>
                <c:pt idx="2327">
                  <c:v>242.01</c:v>
                </c:pt>
                <c:pt idx="2328">
                  <c:v>242.08</c:v>
                </c:pt>
                <c:pt idx="2329">
                  <c:v>249.16</c:v>
                </c:pt>
                <c:pt idx="2330">
                  <c:v>249</c:v>
                </c:pt>
                <c:pt idx="2331">
                  <c:v>246.08</c:v>
                </c:pt>
                <c:pt idx="2332">
                  <c:v>246.12</c:v>
                </c:pt>
                <c:pt idx="2333">
                  <c:v>246.57</c:v>
                </c:pt>
                <c:pt idx="2334">
                  <c:v>251.47</c:v>
                </c:pt>
                <c:pt idx="2335">
                  <c:v>250.83</c:v>
                </c:pt>
                <c:pt idx="2336">
                  <c:v>248.02</c:v>
                </c:pt>
                <c:pt idx="2337">
                  <c:v>242.47</c:v>
                </c:pt>
                <c:pt idx="2338">
                  <c:v>242.62</c:v>
                </c:pt>
                <c:pt idx="2339">
                  <c:v>235.26</c:v>
                </c:pt>
                <c:pt idx="2340">
                  <c:v>239.02</c:v>
                </c:pt>
                <c:pt idx="2341">
                  <c:v>234.8</c:v>
                </c:pt>
                <c:pt idx="2342">
                  <c:v>235.41</c:v>
                </c:pt>
                <c:pt idx="2343">
                  <c:v>235.56</c:v>
                </c:pt>
                <c:pt idx="2344">
                  <c:v>233.78</c:v>
                </c:pt>
                <c:pt idx="2345">
                  <c:v>232.48</c:v>
                </c:pt>
                <c:pt idx="2346">
                  <c:v>233.74</c:v>
                </c:pt>
                <c:pt idx="2347">
                  <c:v>233.74</c:v>
                </c:pt>
                <c:pt idx="2348">
                  <c:v>247.75</c:v>
                </c:pt>
                <c:pt idx="2349">
                  <c:v>254.21</c:v>
                </c:pt>
                <c:pt idx="2350">
                  <c:v>258.31</c:v>
                </c:pt>
                <c:pt idx="2351">
                  <c:v>259.56</c:v>
                </c:pt>
                <c:pt idx="2352">
                  <c:v>254.81</c:v>
                </c:pt>
                <c:pt idx="2353">
                  <c:v>260.32</c:v>
                </c:pt>
                <c:pt idx="2354">
                  <c:v>256.83</c:v>
                </c:pt>
                <c:pt idx="2355">
                  <c:v>252.73</c:v>
                </c:pt>
                <c:pt idx="2356">
                  <c:v>245.13</c:v>
                </c:pt>
                <c:pt idx="2357">
                  <c:v>244.29</c:v>
                </c:pt>
                <c:pt idx="2358">
                  <c:v>244.6</c:v>
                </c:pt>
                <c:pt idx="2359">
                  <c:v>251.85</c:v>
                </c:pt>
                <c:pt idx="2360">
                  <c:v>252.76</c:v>
                </c:pt>
                <c:pt idx="2361">
                  <c:v>260.97000000000003</c:v>
                </c:pt>
                <c:pt idx="2362">
                  <c:v>259.64</c:v>
                </c:pt>
                <c:pt idx="2363">
                  <c:v>258.92</c:v>
                </c:pt>
                <c:pt idx="2364">
                  <c:v>262.60000000000002</c:v>
                </c:pt>
                <c:pt idx="2365">
                  <c:v>271.31</c:v>
                </c:pt>
                <c:pt idx="2366">
                  <c:v>263.05</c:v>
                </c:pt>
                <c:pt idx="2367">
                  <c:v>261.73</c:v>
                </c:pt>
                <c:pt idx="2368">
                  <c:v>265.2</c:v>
                </c:pt>
                <c:pt idx="2369">
                  <c:v>264.11</c:v>
                </c:pt>
                <c:pt idx="2370">
                  <c:v>266.52</c:v>
                </c:pt>
                <c:pt idx="2371">
                  <c:v>273.31</c:v>
                </c:pt>
                <c:pt idx="2372">
                  <c:v>275.77</c:v>
                </c:pt>
                <c:pt idx="2373">
                  <c:v>280.22000000000003</c:v>
                </c:pt>
                <c:pt idx="2374">
                  <c:v>274.97000000000003</c:v>
                </c:pt>
                <c:pt idx="2375">
                  <c:v>277.73</c:v>
                </c:pt>
                <c:pt idx="2376">
                  <c:v>265.77</c:v>
                </c:pt>
                <c:pt idx="2377">
                  <c:v>267.54000000000002</c:v>
                </c:pt>
                <c:pt idx="2378">
                  <c:v>271.27999999999997</c:v>
                </c:pt>
                <c:pt idx="2379">
                  <c:v>273.24</c:v>
                </c:pt>
                <c:pt idx="2380">
                  <c:v>275.24</c:v>
                </c:pt>
                <c:pt idx="2381">
                  <c:v>278.14</c:v>
                </c:pt>
                <c:pt idx="2382">
                  <c:v>281.43</c:v>
                </c:pt>
                <c:pt idx="2383">
                  <c:v>275.58</c:v>
                </c:pt>
                <c:pt idx="2384">
                  <c:v>279.16000000000003</c:v>
                </c:pt>
                <c:pt idx="2385">
                  <c:v>278.70999999999998</c:v>
                </c:pt>
                <c:pt idx="2386">
                  <c:v>282.02999999999997</c:v>
                </c:pt>
                <c:pt idx="2387">
                  <c:v>297.01</c:v>
                </c:pt>
                <c:pt idx="2388">
                  <c:v>298.43</c:v>
                </c:pt>
                <c:pt idx="2389">
                  <c:v>314.52999999999997</c:v>
                </c:pt>
                <c:pt idx="2390">
                  <c:v>316.93</c:v>
                </c:pt>
                <c:pt idx="2391">
                  <c:v>314.38</c:v>
                </c:pt>
                <c:pt idx="2392">
                  <c:v>312.92</c:v>
                </c:pt>
                <c:pt idx="2393">
                  <c:v>306.31</c:v>
                </c:pt>
                <c:pt idx="2394">
                  <c:v>304.55</c:v>
                </c:pt>
                <c:pt idx="2395">
                  <c:v>318.69</c:v>
                </c:pt>
                <c:pt idx="2396">
                  <c:v>304.47000000000003</c:v>
                </c:pt>
                <c:pt idx="2397">
                  <c:v>301.36</c:v>
                </c:pt>
                <c:pt idx="2398">
                  <c:v>307.95999999999998</c:v>
                </c:pt>
                <c:pt idx="2399">
                  <c:v>305.41000000000003</c:v>
                </c:pt>
                <c:pt idx="2400">
                  <c:v>319.97000000000003</c:v>
                </c:pt>
                <c:pt idx="2401">
                  <c:v>346.12</c:v>
                </c:pt>
                <c:pt idx="2402">
                  <c:v>347.95</c:v>
                </c:pt>
                <c:pt idx="2403">
                  <c:v>335.76</c:v>
                </c:pt>
                <c:pt idx="2404">
                  <c:v>339.4</c:v>
                </c:pt>
                <c:pt idx="2405">
                  <c:v>336.59</c:v>
                </c:pt>
                <c:pt idx="2406">
                  <c:v>329.68</c:v>
                </c:pt>
                <c:pt idx="2407">
                  <c:v>324.08999999999997</c:v>
                </c:pt>
                <c:pt idx="2408">
                  <c:v>332.16</c:v>
                </c:pt>
                <c:pt idx="2409">
                  <c:v>337.45</c:v>
                </c:pt>
                <c:pt idx="2410">
                  <c:v>341.99</c:v>
                </c:pt>
                <c:pt idx="2411">
                  <c:v>349.46</c:v>
                </c:pt>
                <c:pt idx="2412">
                  <c:v>352.91</c:v>
                </c:pt>
                <c:pt idx="2413">
                  <c:v>351.86</c:v>
                </c:pt>
                <c:pt idx="2414">
                  <c:v>347.24</c:v>
                </c:pt>
                <c:pt idx="2415">
                  <c:v>348.44</c:v>
                </c:pt>
                <c:pt idx="2416">
                  <c:v>346.15</c:v>
                </c:pt>
                <c:pt idx="2417">
                  <c:v>344.35</c:v>
                </c:pt>
                <c:pt idx="2418">
                  <c:v>339.81</c:v>
                </c:pt>
                <c:pt idx="2419">
                  <c:v>339.55</c:v>
                </c:pt>
                <c:pt idx="2420">
                  <c:v>331.19</c:v>
                </c:pt>
                <c:pt idx="2421">
                  <c:v>330.21</c:v>
                </c:pt>
                <c:pt idx="2422">
                  <c:v>331.94</c:v>
                </c:pt>
                <c:pt idx="2423">
                  <c:v>322.56</c:v>
                </c:pt>
                <c:pt idx="2424">
                  <c:v>315.08999999999997</c:v>
                </c:pt>
                <c:pt idx="2425">
                  <c:v>316.25</c:v>
                </c:pt>
                <c:pt idx="2426">
                  <c:v>326.08</c:v>
                </c:pt>
                <c:pt idx="2427">
                  <c:v>332.99</c:v>
                </c:pt>
                <c:pt idx="2428">
                  <c:v>332.95</c:v>
                </c:pt>
                <c:pt idx="2429">
                  <c:v>336.21</c:v>
                </c:pt>
                <c:pt idx="2430">
                  <c:v>334.19</c:v>
                </c:pt>
                <c:pt idx="2431">
                  <c:v>345.03</c:v>
                </c:pt>
                <c:pt idx="2432">
                  <c:v>348.67</c:v>
                </c:pt>
                <c:pt idx="2433">
                  <c:v>320.57</c:v>
                </c:pt>
                <c:pt idx="2434">
                  <c:v>323.68</c:v>
                </c:pt>
                <c:pt idx="2435">
                  <c:v>319.52</c:v>
                </c:pt>
                <c:pt idx="2436">
                  <c:v>318.83999999999997</c:v>
                </c:pt>
                <c:pt idx="2437">
                  <c:v>314.42</c:v>
                </c:pt>
                <c:pt idx="2438">
                  <c:v>310.06</c:v>
                </c:pt>
                <c:pt idx="2439">
                  <c:v>312.01</c:v>
                </c:pt>
                <c:pt idx="2440">
                  <c:v>307.85000000000002</c:v>
                </c:pt>
                <c:pt idx="2441">
                  <c:v>310.36</c:v>
                </c:pt>
                <c:pt idx="2442">
                  <c:v>310.55</c:v>
                </c:pt>
                <c:pt idx="2443">
                  <c:v>319.70999999999998</c:v>
                </c:pt>
                <c:pt idx="2444">
                  <c:v>326.08</c:v>
                </c:pt>
                <c:pt idx="2445">
                  <c:v>309.31</c:v>
                </c:pt>
                <c:pt idx="2446">
                  <c:v>319.56</c:v>
                </c:pt>
                <c:pt idx="2447">
                  <c:v>302.33999999999997</c:v>
                </c:pt>
                <c:pt idx="2448">
                  <c:v>291.27</c:v>
                </c:pt>
                <c:pt idx="2449">
                  <c:v>278.10000000000002</c:v>
                </c:pt>
                <c:pt idx="2450">
                  <c:v>278.48</c:v>
                </c:pt>
                <c:pt idx="2451">
                  <c:v>284.33</c:v>
                </c:pt>
                <c:pt idx="2452">
                  <c:v>270.19</c:v>
                </c:pt>
                <c:pt idx="2453">
                  <c:v>272.81</c:v>
                </c:pt>
                <c:pt idx="2454">
                  <c:v>272.92</c:v>
                </c:pt>
                <c:pt idx="2455">
                  <c:v>273</c:v>
                </c:pt>
                <c:pt idx="2456">
                  <c:v>275.10000000000002</c:v>
                </c:pt>
                <c:pt idx="2457">
                  <c:v>276.45</c:v>
                </c:pt>
                <c:pt idx="2458">
                  <c:v>283.24</c:v>
                </c:pt>
                <c:pt idx="2459">
                  <c:v>282.12</c:v>
                </c:pt>
                <c:pt idx="2460">
                  <c:v>283.83999999999997</c:v>
                </c:pt>
                <c:pt idx="2461">
                  <c:v>294.87</c:v>
                </c:pt>
                <c:pt idx="2462">
                  <c:v>298.39999999999998</c:v>
                </c:pt>
                <c:pt idx="2463">
                  <c:v>296.33</c:v>
                </c:pt>
                <c:pt idx="2464">
                  <c:v>296.33</c:v>
                </c:pt>
                <c:pt idx="2465">
                  <c:v>291.61</c:v>
                </c:pt>
                <c:pt idx="2466">
                  <c:v>294.31</c:v>
                </c:pt>
                <c:pt idx="2467">
                  <c:v>300.23</c:v>
                </c:pt>
                <c:pt idx="2468">
                  <c:v>296.22000000000003</c:v>
                </c:pt>
                <c:pt idx="2469">
                  <c:v>299.70999999999998</c:v>
                </c:pt>
                <c:pt idx="2470">
                  <c:v>297.08</c:v>
                </c:pt>
                <c:pt idx="2471">
                  <c:v>299.97000000000003</c:v>
                </c:pt>
                <c:pt idx="2472">
                  <c:v>302.79000000000002</c:v>
                </c:pt>
                <c:pt idx="2473">
                  <c:v>300.8</c:v>
                </c:pt>
                <c:pt idx="2474">
                  <c:v>303.83999999999997</c:v>
                </c:pt>
                <c:pt idx="2475">
                  <c:v>297.76</c:v>
                </c:pt>
                <c:pt idx="2476">
                  <c:v>304.55</c:v>
                </c:pt>
                <c:pt idx="2477">
                  <c:v>304.17</c:v>
                </c:pt>
                <c:pt idx="2478">
                  <c:v>301.44</c:v>
                </c:pt>
                <c:pt idx="2479">
                  <c:v>292.92</c:v>
                </c:pt>
                <c:pt idx="2480">
                  <c:v>298.39999999999998</c:v>
                </c:pt>
                <c:pt idx="2481">
                  <c:v>293.33</c:v>
                </c:pt>
                <c:pt idx="2482">
                  <c:v>293.11</c:v>
                </c:pt>
                <c:pt idx="2483">
                  <c:v>283.99</c:v>
                </c:pt>
                <c:pt idx="2484">
                  <c:v>285.04000000000002</c:v>
                </c:pt>
                <c:pt idx="2485">
                  <c:v>289.69</c:v>
                </c:pt>
                <c:pt idx="2486">
                  <c:v>284.25</c:v>
                </c:pt>
                <c:pt idx="2487">
                  <c:v>291.23</c:v>
                </c:pt>
                <c:pt idx="2488">
                  <c:v>282.75</c:v>
                </c:pt>
                <c:pt idx="2489">
                  <c:v>285.75</c:v>
                </c:pt>
                <c:pt idx="2490">
                  <c:v>296.3</c:v>
                </c:pt>
                <c:pt idx="2491">
                  <c:v>293.86</c:v>
                </c:pt>
                <c:pt idx="2492">
                  <c:v>290.97000000000003</c:v>
                </c:pt>
                <c:pt idx="2493">
                  <c:v>293.22000000000003</c:v>
                </c:pt>
                <c:pt idx="2494">
                  <c:v>289.66000000000003</c:v>
                </c:pt>
                <c:pt idx="2495">
                  <c:v>281.66000000000003</c:v>
                </c:pt>
                <c:pt idx="2496">
                  <c:v>277.64999999999998</c:v>
                </c:pt>
                <c:pt idx="2497">
                  <c:v>273.94</c:v>
                </c:pt>
                <c:pt idx="2498">
                  <c:v>278.06</c:v>
                </c:pt>
                <c:pt idx="2499">
                  <c:v>268.76</c:v>
                </c:pt>
                <c:pt idx="2500">
                  <c:v>276.94</c:v>
                </c:pt>
                <c:pt idx="2501">
                  <c:v>273.79000000000002</c:v>
                </c:pt>
                <c:pt idx="2502">
                  <c:v>265.01</c:v>
                </c:pt>
                <c:pt idx="2503">
                  <c:v>255.18</c:v>
                </c:pt>
                <c:pt idx="2504">
                  <c:v>252.89</c:v>
                </c:pt>
                <c:pt idx="2505">
                  <c:v>244.64</c:v>
                </c:pt>
                <c:pt idx="2506">
                  <c:v>248.35</c:v>
                </c:pt>
                <c:pt idx="2507">
                  <c:v>247</c:v>
                </c:pt>
                <c:pt idx="2508">
                  <c:v>252.14</c:v>
                </c:pt>
                <c:pt idx="2509">
                  <c:v>261.41000000000003</c:v>
                </c:pt>
                <c:pt idx="2510">
                  <c:v>262.70999999999998</c:v>
                </c:pt>
                <c:pt idx="2511">
                  <c:v>267.14</c:v>
                </c:pt>
                <c:pt idx="2512">
                  <c:v>270.27</c:v>
                </c:pt>
                <c:pt idx="2513">
                  <c:v>270.76</c:v>
                </c:pt>
                <c:pt idx="2514">
                  <c:v>271.05</c:v>
                </c:pt>
                <c:pt idx="2515">
                  <c:v>265.02</c:v>
                </c:pt>
                <c:pt idx="2516">
                  <c:v>268.74</c:v>
                </c:pt>
                <c:pt idx="2517">
                  <c:v>268.56</c:v>
                </c:pt>
                <c:pt idx="2518">
                  <c:v>264.24</c:v>
                </c:pt>
                <c:pt idx="2519">
                  <c:v>265.08999999999997</c:v>
                </c:pt>
                <c:pt idx="2520">
                  <c:v>260.85000000000002</c:v>
                </c:pt>
                <c:pt idx="2521">
                  <c:v>261.93</c:v>
                </c:pt>
                <c:pt idx="2522">
                  <c:v>265.73</c:v>
                </c:pt>
                <c:pt idx="2523">
                  <c:v>270.01</c:v>
                </c:pt>
                <c:pt idx="2524">
                  <c:v>272.99</c:v>
                </c:pt>
                <c:pt idx="2525">
                  <c:v>272.43</c:v>
                </c:pt>
                <c:pt idx="2526">
                  <c:v>270.01</c:v>
                </c:pt>
                <c:pt idx="2527">
                  <c:v>266.55</c:v>
                </c:pt>
                <c:pt idx="2528">
                  <c:v>271.31</c:v>
                </c:pt>
                <c:pt idx="2529">
                  <c:v>268.77999999999997</c:v>
                </c:pt>
                <c:pt idx="2530">
                  <c:v>269.97000000000003</c:v>
                </c:pt>
                <c:pt idx="2531">
                  <c:v>272.02</c:v>
                </c:pt>
                <c:pt idx="2532">
                  <c:v>271.95</c:v>
                </c:pt>
                <c:pt idx="2533">
                  <c:v>276.79000000000002</c:v>
                </c:pt>
                <c:pt idx="2534">
                  <c:v>277.31</c:v>
                </c:pt>
                <c:pt idx="2535">
                  <c:v>278.73</c:v>
                </c:pt>
                <c:pt idx="2536">
                  <c:v>280.92</c:v>
                </c:pt>
                <c:pt idx="2537">
                  <c:v>275.82</c:v>
                </c:pt>
                <c:pt idx="2538">
                  <c:v>273.58999999999997</c:v>
                </c:pt>
                <c:pt idx="2539">
                  <c:v>286.51</c:v>
                </c:pt>
                <c:pt idx="2540">
                  <c:v>283.31</c:v>
                </c:pt>
                <c:pt idx="2541">
                  <c:v>278.5</c:v>
                </c:pt>
                <c:pt idx="2542">
                  <c:v>280.37</c:v>
                </c:pt>
                <c:pt idx="2543">
                  <c:v>278.8</c:v>
                </c:pt>
                <c:pt idx="2544">
                  <c:v>279.92</c:v>
                </c:pt>
                <c:pt idx="2545">
                  <c:v>275.60000000000002</c:v>
                </c:pt>
                <c:pt idx="2546">
                  <c:v>277.91000000000003</c:v>
                </c:pt>
                <c:pt idx="2547">
                  <c:v>273.47000000000003</c:v>
                </c:pt>
                <c:pt idx="2548">
                  <c:v>269.27</c:v>
                </c:pt>
                <c:pt idx="2549">
                  <c:v>268.56</c:v>
                </c:pt>
                <c:pt idx="2550">
                  <c:v>270.72000000000003</c:v>
                </c:pt>
                <c:pt idx="2551">
                  <c:v>271.35000000000002</c:v>
                </c:pt>
                <c:pt idx="2552">
                  <c:v>272.20999999999998</c:v>
                </c:pt>
                <c:pt idx="2553">
                  <c:v>276.68</c:v>
                </c:pt>
                <c:pt idx="2554">
                  <c:v>280.25</c:v>
                </c:pt>
                <c:pt idx="2555">
                  <c:v>281.97000000000003</c:v>
                </c:pt>
                <c:pt idx="2556">
                  <c:v>276.86</c:v>
                </c:pt>
                <c:pt idx="2557">
                  <c:v>278.32</c:v>
                </c:pt>
                <c:pt idx="2558">
                  <c:v>282.08</c:v>
                </c:pt>
                <c:pt idx="2559">
                  <c:v>287.14</c:v>
                </c:pt>
                <c:pt idx="2560">
                  <c:v>273.7</c:v>
                </c:pt>
                <c:pt idx="2561">
                  <c:v>275.64</c:v>
                </c:pt>
                <c:pt idx="2562">
                  <c:v>275.67</c:v>
                </c:pt>
                <c:pt idx="2563">
                  <c:v>272.92</c:v>
                </c:pt>
                <c:pt idx="2564">
                  <c:v>279.77</c:v>
                </c:pt>
                <c:pt idx="2565">
                  <c:v>285.47000000000003</c:v>
                </c:pt>
                <c:pt idx="2566">
                  <c:v>281.37</c:v>
                </c:pt>
                <c:pt idx="2567">
                  <c:v>278.54000000000002</c:v>
                </c:pt>
                <c:pt idx="2568">
                  <c:v>284.76</c:v>
                </c:pt>
                <c:pt idx="2569">
                  <c:v>285.83999999999997</c:v>
                </c:pt>
                <c:pt idx="2570">
                  <c:v>283.01</c:v>
                </c:pt>
                <c:pt idx="2571">
                  <c:v>290.63</c:v>
                </c:pt>
                <c:pt idx="2572">
                  <c:v>283.86</c:v>
                </c:pt>
                <c:pt idx="2573">
                  <c:v>285.60000000000002</c:v>
                </c:pt>
                <c:pt idx="2574">
                  <c:v>293.63</c:v>
                </c:pt>
                <c:pt idx="2575">
                  <c:v>305.99</c:v>
                </c:pt>
                <c:pt idx="2576">
                  <c:v>325.82</c:v>
                </c:pt>
                <c:pt idx="2577">
                  <c:v>332.82</c:v>
                </c:pt>
                <c:pt idx="2578">
                  <c:v>332.74</c:v>
                </c:pt>
                <c:pt idx="2579">
                  <c:v>318.68</c:v>
                </c:pt>
                <c:pt idx="2580">
                  <c:v>310.95</c:v>
                </c:pt>
                <c:pt idx="2581">
                  <c:v>313.24</c:v>
                </c:pt>
                <c:pt idx="2582">
                  <c:v>313.43</c:v>
                </c:pt>
                <c:pt idx="2583">
                  <c:v>311.69</c:v>
                </c:pt>
                <c:pt idx="2584">
                  <c:v>314.58</c:v>
                </c:pt>
                <c:pt idx="2585">
                  <c:v>313.91000000000003</c:v>
                </c:pt>
                <c:pt idx="2586">
                  <c:v>315.72000000000003</c:v>
                </c:pt>
                <c:pt idx="2587">
                  <c:v>314.58</c:v>
                </c:pt>
                <c:pt idx="2588">
                  <c:v>309.8</c:v>
                </c:pt>
                <c:pt idx="2589">
                  <c:v>312.43</c:v>
                </c:pt>
                <c:pt idx="2590">
                  <c:v>311.27999999999997</c:v>
                </c:pt>
                <c:pt idx="2591">
                  <c:v>309.83999999999997</c:v>
                </c:pt>
                <c:pt idx="2592">
                  <c:v>312.32</c:v>
                </c:pt>
                <c:pt idx="2593">
                  <c:v>316.91000000000003</c:v>
                </c:pt>
                <c:pt idx="2594">
                  <c:v>313.54000000000002</c:v>
                </c:pt>
                <c:pt idx="2595">
                  <c:v>314.95</c:v>
                </c:pt>
                <c:pt idx="2596">
                  <c:v>315.83</c:v>
                </c:pt>
                <c:pt idx="2597">
                  <c:v>319.61</c:v>
                </c:pt>
                <c:pt idx="2598">
                  <c:v>302.44</c:v>
                </c:pt>
                <c:pt idx="2599">
                  <c:v>303.36</c:v>
                </c:pt>
                <c:pt idx="2600">
                  <c:v>298.52</c:v>
                </c:pt>
                <c:pt idx="2601">
                  <c:v>291</c:v>
                </c:pt>
                <c:pt idx="2602">
                  <c:v>295.93</c:v>
                </c:pt>
                <c:pt idx="2603">
                  <c:v>295.3</c:v>
                </c:pt>
                <c:pt idx="2604">
                  <c:v>294.63</c:v>
                </c:pt>
                <c:pt idx="2605">
                  <c:v>295.37</c:v>
                </c:pt>
                <c:pt idx="2606">
                  <c:v>296.07</c:v>
                </c:pt>
                <c:pt idx="2607">
                  <c:v>296.52</c:v>
                </c:pt>
                <c:pt idx="2608">
                  <c:v>298.02999999999997</c:v>
                </c:pt>
                <c:pt idx="2609">
                  <c:v>300.11</c:v>
                </c:pt>
                <c:pt idx="2610">
                  <c:v>301.29000000000002</c:v>
                </c:pt>
                <c:pt idx="2611">
                  <c:v>293.37</c:v>
                </c:pt>
                <c:pt idx="2612">
                  <c:v>289.26</c:v>
                </c:pt>
                <c:pt idx="2613">
                  <c:v>288.67</c:v>
                </c:pt>
                <c:pt idx="2614">
                  <c:v>290.70999999999998</c:v>
                </c:pt>
                <c:pt idx="2615">
                  <c:v>296.49</c:v>
                </c:pt>
                <c:pt idx="2616">
                  <c:v>286.18</c:v>
                </c:pt>
                <c:pt idx="2617">
                  <c:v>295.52999999999997</c:v>
                </c:pt>
                <c:pt idx="2618">
                  <c:v>287.20999999999998</c:v>
                </c:pt>
                <c:pt idx="2619">
                  <c:v>290.45</c:v>
                </c:pt>
                <c:pt idx="2620">
                  <c:v>308.56</c:v>
                </c:pt>
                <c:pt idx="2621">
                  <c:v>287.10000000000002</c:v>
                </c:pt>
                <c:pt idx="2622">
                  <c:v>286.55</c:v>
                </c:pt>
                <c:pt idx="2623">
                  <c:v>267.7</c:v>
                </c:pt>
                <c:pt idx="2624">
                  <c:v>276.79000000000002</c:v>
                </c:pt>
                <c:pt idx="2625">
                  <c:v>277.01</c:v>
                </c:pt>
                <c:pt idx="2626">
                  <c:v>273.55</c:v>
                </c:pt>
                <c:pt idx="2627">
                  <c:v>274.88</c:v>
                </c:pt>
                <c:pt idx="2628">
                  <c:v>280.99</c:v>
                </c:pt>
                <c:pt idx="2629">
                  <c:v>279.66000000000003</c:v>
                </c:pt>
                <c:pt idx="2630">
                  <c:v>280.69</c:v>
                </c:pt>
                <c:pt idx="2631">
                  <c:v>283.60000000000002</c:v>
                </c:pt>
                <c:pt idx="2632">
                  <c:v>312.72000000000003</c:v>
                </c:pt>
                <c:pt idx="2633">
                  <c:v>312.72000000000003</c:v>
                </c:pt>
                <c:pt idx="2634">
                  <c:v>298.33</c:v>
                </c:pt>
                <c:pt idx="2635">
                  <c:v>303.3</c:v>
                </c:pt>
                <c:pt idx="2636">
                  <c:v>307.24</c:v>
                </c:pt>
                <c:pt idx="2637">
                  <c:v>303.11</c:v>
                </c:pt>
                <c:pt idx="2638">
                  <c:v>314.27999999999997</c:v>
                </c:pt>
                <c:pt idx="2639">
                  <c:v>311.35000000000002</c:v>
                </c:pt>
                <c:pt idx="2640">
                  <c:v>300.26</c:v>
                </c:pt>
                <c:pt idx="2641">
                  <c:v>296.49</c:v>
                </c:pt>
                <c:pt idx="2642">
                  <c:v>273.60000000000002</c:v>
                </c:pt>
                <c:pt idx="2643">
                  <c:v>276.52999999999997</c:v>
                </c:pt>
                <c:pt idx="2644">
                  <c:v>276.52999999999997</c:v>
                </c:pt>
                <c:pt idx="2645">
                  <c:v>282.98</c:v>
                </c:pt>
                <c:pt idx="2646">
                  <c:v>280.19</c:v>
                </c:pt>
                <c:pt idx="2647">
                  <c:v>300.62</c:v>
                </c:pt>
                <c:pt idx="2648">
                  <c:v>289.93</c:v>
                </c:pt>
                <c:pt idx="2649">
                  <c:v>293.3</c:v>
                </c:pt>
                <c:pt idx="2650">
                  <c:v>296.16000000000003</c:v>
                </c:pt>
                <c:pt idx="2651">
                  <c:v>290.81</c:v>
                </c:pt>
                <c:pt idx="2652">
                  <c:v>290.37</c:v>
                </c:pt>
                <c:pt idx="2653">
                  <c:v>306.56</c:v>
                </c:pt>
                <c:pt idx="2654">
                  <c:v>302.79000000000002</c:v>
                </c:pt>
                <c:pt idx="2655">
                  <c:v>293.05</c:v>
                </c:pt>
                <c:pt idx="2656">
                  <c:v>285.76</c:v>
                </c:pt>
                <c:pt idx="2657">
                  <c:v>287.26</c:v>
                </c:pt>
                <c:pt idx="2658">
                  <c:v>287.08</c:v>
                </c:pt>
                <c:pt idx="2659">
                  <c:v>282.87</c:v>
                </c:pt>
                <c:pt idx="2660">
                  <c:v>282.35000000000002</c:v>
                </c:pt>
                <c:pt idx="2661">
                  <c:v>278.39999999999998</c:v>
                </c:pt>
                <c:pt idx="2662">
                  <c:v>280.01</c:v>
                </c:pt>
                <c:pt idx="2663">
                  <c:v>286.33999999999997</c:v>
                </c:pt>
                <c:pt idx="2664">
                  <c:v>278</c:v>
                </c:pt>
                <c:pt idx="2665">
                  <c:v>270.12</c:v>
                </c:pt>
                <c:pt idx="2666">
                  <c:v>270.08999999999997</c:v>
                </c:pt>
                <c:pt idx="2667">
                  <c:v>264.92</c:v>
                </c:pt>
                <c:pt idx="2668">
                  <c:v>259.54000000000002</c:v>
                </c:pt>
                <c:pt idx="2669">
                  <c:v>268.55</c:v>
                </c:pt>
                <c:pt idx="2670">
                  <c:v>263.79000000000002</c:v>
                </c:pt>
                <c:pt idx="2671">
                  <c:v>263.08999999999997</c:v>
                </c:pt>
                <c:pt idx="2672">
                  <c:v>264.74</c:v>
                </c:pt>
                <c:pt idx="2673">
                  <c:v>256.68</c:v>
                </c:pt>
                <c:pt idx="2674">
                  <c:v>254.16</c:v>
                </c:pt>
                <c:pt idx="2675">
                  <c:v>255.59</c:v>
                </c:pt>
                <c:pt idx="2676">
                  <c:v>292.89999999999998</c:v>
                </c:pt>
                <c:pt idx="2677">
                  <c:v>305.64</c:v>
                </c:pt>
                <c:pt idx="2678">
                  <c:v>309.63</c:v>
                </c:pt>
                <c:pt idx="2679">
                  <c:v>312.31</c:v>
                </c:pt>
                <c:pt idx="2680">
                  <c:v>318.52999999999997</c:v>
                </c:pt>
                <c:pt idx="2681">
                  <c:v>318.08999999999997</c:v>
                </c:pt>
                <c:pt idx="2682">
                  <c:v>313.22000000000003</c:v>
                </c:pt>
                <c:pt idx="2683">
                  <c:v>309.60000000000002</c:v>
                </c:pt>
                <c:pt idx="2684">
                  <c:v>304.83999999999997</c:v>
                </c:pt>
                <c:pt idx="2685">
                  <c:v>308.35000000000002</c:v>
                </c:pt>
                <c:pt idx="2686">
                  <c:v>313.66000000000003</c:v>
                </c:pt>
                <c:pt idx="2687">
                  <c:v>301.02999999999997</c:v>
                </c:pt>
                <c:pt idx="2688">
                  <c:v>306.67</c:v>
                </c:pt>
                <c:pt idx="2689">
                  <c:v>301.61</c:v>
                </c:pt>
                <c:pt idx="2690">
                  <c:v>300.08</c:v>
                </c:pt>
                <c:pt idx="2691">
                  <c:v>306.45</c:v>
                </c:pt>
                <c:pt idx="2692">
                  <c:v>310.36</c:v>
                </c:pt>
                <c:pt idx="2693">
                  <c:v>309.41000000000003</c:v>
                </c:pt>
                <c:pt idx="2694">
                  <c:v>313.33</c:v>
                </c:pt>
                <c:pt idx="2695">
                  <c:v>324.43</c:v>
                </c:pt>
                <c:pt idx="2696">
                  <c:v>320.14</c:v>
                </c:pt>
                <c:pt idx="2697">
                  <c:v>309.85000000000002</c:v>
                </c:pt>
                <c:pt idx="2698">
                  <c:v>304.32</c:v>
                </c:pt>
                <c:pt idx="2699">
                  <c:v>309.38</c:v>
                </c:pt>
                <c:pt idx="2700">
                  <c:v>309.45</c:v>
                </c:pt>
                <c:pt idx="2701">
                  <c:v>322.12</c:v>
                </c:pt>
                <c:pt idx="2702">
                  <c:v>317.43</c:v>
                </c:pt>
                <c:pt idx="2703">
                  <c:v>312.45</c:v>
                </c:pt>
                <c:pt idx="2704">
                  <c:v>309.89</c:v>
                </c:pt>
                <c:pt idx="2705">
                  <c:v>314.69</c:v>
                </c:pt>
                <c:pt idx="2706">
                  <c:v>305.31</c:v>
                </c:pt>
                <c:pt idx="2707">
                  <c:v>309.74</c:v>
                </c:pt>
                <c:pt idx="2708">
                  <c:v>308.27999999999997</c:v>
                </c:pt>
                <c:pt idx="2709">
                  <c:v>304.18</c:v>
                </c:pt>
                <c:pt idx="2710">
                  <c:v>295.32</c:v>
                </c:pt>
                <c:pt idx="2711">
                  <c:v>300.26</c:v>
                </c:pt>
                <c:pt idx="2712">
                  <c:v>286.33999999999997</c:v>
                </c:pt>
                <c:pt idx="2713">
                  <c:v>276.86</c:v>
                </c:pt>
                <c:pt idx="2714">
                  <c:v>270.42</c:v>
                </c:pt>
                <c:pt idx="2715">
                  <c:v>257.60000000000002</c:v>
                </c:pt>
                <c:pt idx="2716">
                  <c:v>264.58999999999997</c:v>
                </c:pt>
                <c:pt idx="2717">
                  <c:v>265.77</c:v>
                </c:pt>
                <c:pt idx="2718">
                  <c:v>268.83999999999997</c:v>
                </c:pt>
                <c:pt idx="2719">
                  <c:v>264.48</c:v>
                </c:pt>
                <c:pt idx="2720">
                  <c:v>265.55</c:v>
                </c:pt>
                <c:pt idx="2721">
                  <c:v>275.29000000000002</c:v>
                </c:pt>
                <c:pt idx="2722">
                  <c:v>272.20999999999998</c:v>
                </c:pt>
                <c:pt idx="2723">
                  <c:v>278.91000000000003</c:v>
                </c:pt>
                <c:pt idx="2724">
                  <c:v>287.95999999999998</c:v>
                </c:pt>
                <c:pt idx="2725">
                  <c:v>285.17</c:v>
                </c:pt>
                <c:pt idx="2726">
                  <c:v>285.98</c:v>
                </c:pt>
                <c:pt idx="2727">
                  <c:v>277.12</c:v>
                </c:pt>
                <c:pt idx="2728">
                  <c:v>289.31</c:v>
                </c:pt>
                <c:pt idx="2729">
                  <c:v>283.89</c:v>
                </c:pt>
                <c:pt idx="2730">
                  <c:v>281.36</c:v>
                </c:pt>
                <c:pt idx="2731">
                  <c:v>306.19</c:v>
                </c:pt>
                <c:pt idx="2732">
                  <c:v>302.02</c:v>
                </c:pt>
                <c:pt idx="2733">
                  <c:v>320.39999999999998</c:v>
                </c:pt>
                <c:pt idx="2734">
                  <c:v>326.55</c:v>
                </c:pt>
                <c:pt idx="2735">
                  <c:v>329.19</c:v>
                </c:pt>
                <c:pt idx="2736">
                  <c:v>315.52999999999997</c:v>
                </c:pt>
                <c:pt idx="2737">
                  <c:v>312.49</c:v>
                </c:pt>
                <c:pt idx="2738">
                  <c:v>310.39999999999998</c:v>
                </c:pt>
                <c:pt idx="2739">
                  <c:v>315.02</c:v>
                </c:pt>
                <c:pt idx="2740">
                  <c:v>314.14</c:v>
                </c:pt>
                <c:pt idx="2741">
                  <c:v>308.64</c:v>
                </c:pt>
                <c:pt idx="2742">
                  <c:v>315.70999999999998</c:v>
                </c:pt>
                <c:pt idx="2743">
                  <c:v>316.22000000000003</c:v>
                </c:pt>
                <c:pt idx="2744">
                  <c:v>321.27999999999997</c:v>
                </c:pt>
                <c:pt idx="2745">
                  <c:v>301.02999999999997</c:v>
                </c:pt>
                <c:pt idx="2746">
                  <c:v>310.69</c:v>
                </c:pt>
                <c:pt idx="2747">
                  <c:v>309.77999999999997</c:v>
                </c:pt>
                <c:pt idx="2748">
                  <c:v>312.74</c:v>
                </c:pt>
                <c:pt idx="2749">
                  <c:v>300.55</c:v>
                </c:pt>
                <c:pt idx="2750">
                  <c:v>301.20999999999998</c:v>
                </c:pt>
                <c:pt idx="2751">
                  <c:v>324.89999999999998</c:v>
                </c:pt>
                <c:pt idx="2752">
                  <c:v>325.89</c:v>
                </c:pt>
                <c:pt idx="2753">
                  <c:v>322.27</c:v>
                </c:pt>
                <c:pt idx="2754">
                  <c:v>324.24</c:v>
                </c:pt>
                <c:pt idx="2755">
                  <c:v>327.54000000000002</c:v>
                </c:pt>
                <c:pt idx="2756">
                  <c:v>321.08999999999997</c:v>
                </c:pt>
                <c:pt idx="2757">
                  <c:v>333.62</c:v>
                </c:pt>
                <c:pt idx="2758">
                  <c:v>341.2</c:v>
                </c:pt>
                <c:pt idx="2759">
                  <c:v>343.06</c:v>
                </c:pt>
                <c:pt idx="2760">
                  <c:v>342.19</c:v>
                </c:pt>
                <c:pt idx="2761">
                  <c:v>351.34</c:v>
                </c:pt>
                <c:pt idx="2762">
                  <c:v>347.86</c:v>
                </c:pt>
                <c:pt idx="2763">
                  <c:v>360.31</c:v>
                </c:pt>
                <c:pt idx="2764">
                  <c:v>351.49</c:v>
                </c:pt>
                <c:pt idx="2765">
                  <c:v>345.74</c:v>
                </c:pt>
                <c:pt idx="2766">
                  <c:v>343.8</c:v>
                </c:pt>
                <c:pt idx="2767">
                  <c:v>343.94</c:v>
                </c:pt>
                <c:pt idx="2768">
                  <c:v>333.91</c:v>
                </c:pt>
                <c:pt idx="2769">
                  <c:v>323.99</c:v>
                </c:pt>
                <c:pt idx="2770">
                  <c:v>314.12</c:v>
                </c:pt>
                <c:pt idx="2771">
                  <c:v>319.83999999999997</c:v>
                </c:pt>
                <c:pt idx="2772">
                  <c:v>308.83999999999997</c:v>
                </c:pt>
                <c:pt idx="2773">
                  <c:v>308.73</c:v>
                </c:pt>
                <c:pt idx="2774">
                  <c:v>305.42</c:v>
                </c:pt>
                <c:pt idx="2775">
                  <c:v>310.51</c:v>
                </c:pt>
                <c:pt idx="2776">
                  <c:v>303.92</c:v>
                </c:pt>
                <c:pt idx="2777">
                  <c:v>316.95999999999998</c:v>
                </c:pt>
                <c:pt idx="2778">
                  <c:v>318.42</c:v>
                </c:pt>
                <c:pt idx="2779">
                  <c:v>308.55</c:v>
                </c:pt>
                <c:pt idx="2780">
                  <c:v>312.99</c:v>
                </c:pt>
                <c:pt idx="2781">
                  <c:v>317.43</c:v>
                </c:pt>
                <c:pt idx="2782">
                  <c:v>321.98</c:v>
                </c:pt>
                <c:pt idx="2783">
                  <c:v>318.12</c:v>
                </c:pt>
                <c:pt idx="2784">
                  <c:v>319.8</c:v>
                </c:pt>
                <c:pt idx="2785">
                  <c:v>322.35000000000002</c:v>
                </c:pt>
                <c:pt idx="2786">
                  <c:v>320.42</c:v>
                </c:pt>
                <c:pt idx="2787">
                  <c:v>313.75</c:v>
                </c:pt>
                <c:pt idx="2788">
                  <c:v>311.02</c:v>
                </c:pt>
                <c:pt idx="2789">
                  <c:v>306.36</c:v>
                </c:pt>
                <c:pt idx="2790">
                  <c:v>307.24</c:v>
                </c:pt>
                <c:pt idx="2791">
                  <c:v>313.27999999999997</c:v>
                </c:pt>
                <c:pt idx="2792">
                  <c:v>304.87</c:v>
                </c:pt>
                <c:pt idx="2793">
                  <c:v>298.32</c:v>
                </c:pt>
                <c:pt idx="2794">
                  <c:v>309.02</c:v>
                </c:pt>
                <c:pt idx="2795">
                  <c:v>301.16000000000003</c:v>
                </c:pt>
                <c:pt idx="2796">
                  <c:v>301.56</c:v>
                </c:pt>
                <c:pt idx="2797">
                  <c:v>296.93</c:v>
                </c:pt>
                <c:pt idx="2798">
                  <c:v>293.83999999999997</c:v>
                </c:pt>
                <c:pt idx="2799">
                  <c:v>291.73</c:v>
                </c:pt>
                <c:pt idx="2800">
                  <c:v>294.64</c:v>
                </c:pt>
                <c:pt idx="2801">
                  <c:v>295.11</c:v>
                </c:pt>
                <c:pt idx="2802">
                  <c:v>300.57</c:v>
                </c:pt>
                <c:pt idx="2803">
                  <c:v>305.45</c:v>
                </c:pt>
                <c:pt idx="2804">
                  <c:v>309.17</c:v>
                </c:pt>
                <c:pt idx="2805">
                  <c:v>305.42</c:v>
                </c:pt>
                <c:pt idx="2806">
                  <c:v>300.68</c:v>
                </c:pt>
                <c:pt idx="2807">
                  <c:v>298.54000000000002</c:v>
                </c:pt>
                <c:pt idx="2808">
                  <c:v>297.7</c:v>
                </c:pt>
                <c:pt idx="2809">
                  <c:v>296.39</c:v>
                </c:pt>
                <c:pt idx="2810">
                  <c:v>282.88</c:v>
                </c:pt>
                <c:pt idx="2811">
                  <c:v>276.39999999999998</c:v>
                </c:pt>
                <c:pt idx="2812">
                  <c:v>279.45999999999998</c:v>
                </c:pt>
                <c:pt idx="2813">
                  <c:v>275.33999999999997</c:v>
                </c:pt>
                <c:pt idx="2814">
                  <c:v>278.73</c:v>
                </c:pt>
                <c:pt idx="2815">
                  <c:v>272.27999999999997</c:v>
                </c:pt>
                <c:pt idx="2816">
                  <c:v>265.66000000000003</c:v>
                </c:pt>
                <c:pt idx="2817">
                  <c:v>258.36</c:v>
                </c:pt>
                <c:pt idx="2818">
                  <c:v>266.89</c:v>
                </c:pt>
                <c:pt idx="2819">
                  <c:v>243.85</c:v>
                </c:pt>
                <c:pt idx="2820">
                  <c:v>237.45</c:v>
                </c:pt>
                <c:pt idx="2821">
                  <c:v>240.2</c:v>
                </c:pt>
                <c:pt idx="2822">
                  <c:v>247.25</c:v>
                </c:pt>
                <c:pt idx="2823">
                  <c:v>248.12</c:v>
                </c:pt>
                <c:pt idx="2824">
                  <c:v>244.97</c:v>
                </c:pt>
                <c:pt idx="2825">
                  <c:v>248.19</c:v>
                </c:pt>
                <c:pt idx="2826">
                  <c:v>238.68</c:v>
                </c:pt>
                <c:pt idx="2827">
                  <c:v>238.21</c:v>
                </c:pt>
                <c:pt idx="2828">
                  <c:v>230.54</c:v>
                </c:pt>
                <c:pt idx="2829">
                  <c:v>227.98</c:v>
                </c:pt>
                <c:pt idx="2830">
                  <c:v>248.45</c:v>
                </c:pt>
                <c:pt idx="2831">
                  <c:v>257.95999999999998</c:v>
                </c:pt>
                <c:pt idx="2832">
                  <c:v>259.91000000000003</c:v>
                </c:pt>
                <c:pt idx="2833">
                  <c:v>262.3</c:v>
                </c:pt>
                <c:pt idx="2834">
                  <c:v>261.89999999999998</c:v>
                </c:pt>
                <c:pt idx="2835">
                  <c:v>260.74</c:v>
                </c:pt>
                <c:pt idx="2836">
                  <c:v>262.7</c:v>
                </c:pt>
                <c:pt idx="2837">
                  <c:v>263.60000000000002</c:v>
                </c:pt>
                <c:pt idx="2838">
                  <c:v>254.49</c:v>
                </c:pt>
                <c:pt idx="2839">
                  <c:v>253.33</c:v>
                </c:pt>
                <c:pt idx="2840">
                  <c:v>246.35</c:v>
                </c:pt>
                <c:pt idx="2841">
                  <c:v>254.74</c:v>
                </c:pt>
                <c:pt idx="2842">
                  <c:v>253.62</c:v>
                </c:pt>
                <c:pt idx="2843">
                  <c:v>256.44</c:v>
                </c:pt>
                <c:pt idx="2844">
                  <c:v>263.93</c:v>
                </c:pt>
                <c:pt idx="2845">
                  <c:v>263.95999999999998</c:v>
                </c:pt>
                <c:pt idx="2846">
                  <c:v>259.62</c:v>
                </c:pt>
                <c:pt idx="2847">
                  <c:v>252.5</c:v>
                </c:pt>
                <c:pt idx="2848">
                  <c:v>244.69</c:v>
                </c:pt>
                <c:pt idx="2849">
                  <c:v>236.8</c:v>
                </c:pt>
                <c:pt idx="2850">
                  <c:v>233.55</c:v>
                </c:pt>
                <c:pt idx="2851">
                  <c:v>237.2</c:v>
                </c:pt>
                <c:pt idx="2852">
                  <c:v>235.21</c:v>
                </c:pt>
                <c:pt idx="2853">
                  <c:v>230.76</c:v>
                </c:pt>
                <c:pt idx="2854">
                  <c:v>238.61</c:v>
                </c:pt>
                <c:pt idx="2855">
                  <c:v>234.52</c:v>
                </c:pt>
                <c:pt idx="2856">
                  <c:v>222.73</c:v>
                </c:pt>
                <c:pt idx="2857">
                  <c:v>221.72</c:v>
                </c:pt>
                <c:pt idx="2858">
                  <c:v>223.78</c:v>
                </c:pt>
                <c:pt idx="2859">
                  <c:v>220.03</c:v>
                </c:pt>
                <c:pt idx="2860">
                  <c:v>221.43</c:v>
                </c:pt>
                <c:pt idx="2861">
                  <c:v>222.3</c:v>
                </c:pt>
                <c:pt idx="2862">
                  <c:v>219.34</c:v>
                </c:pt>
                <c:pt idx="2863">
                  <c:v>214.72</c:v>
                </c:pt>
                <c:pt idx="2864">
                  <c:v>213.1</c:v>
                </c:pt>
                <c:pt idx="2865">
                  <c:v>211.37</c:v>
                </c:pt>
                <c:pt idx="2866">
                  <c:v>209.71</c:v>
                </c:pt>
                <c:pt idx="2867">
                  <c:v>213.17</c:v>
                </c:pt>
                <c:pt idx="2868">
                  <c:v>205.38</c:v>
                </c:pt>
                <c:pt idx="2869">
                  <c:v>207.54</c:v>
                </c:pt>
                <c:pt idx="2870">
                  <c:v>212.74</c:v>
                </c:pt>
                <c:pt idx="2871">
                  <c:v>215.34</c:v>
                </c:pt>
                <c:pt idx="2872">
                  <c:v>216.13</c:v>
                </c:pt>
                <c:pt idx="2873">
                  <c:v>219.88</c:v>
                </c:pt>
                <c:pt idx="2874">
                  <c:v>217.68</c:v>
                </c:pt>
                <c:pt idx="2875">
                  <c:v>217.75</c:v>
                </c:pt>
                <c:pt idx="2876">
                  <c:v>220.1</c:v>
                </c:pt>
                <c:pt idx="2877">
                  <c:v>222.05</c:v>
                </c:pt>
                <c:pt idx="2878">
                  <c:v>217.9</c:v>
                </c:pt>
                <c:pt idx="2879">
                  <c:v>224.28</c:v>
                </c:pt>
                <c:pt idx="2880">
                  <c:v>218.3</c:v>
                </c:pt>
                <c:pt idx="2881">
                  <c:v>212.52</c:v>
                </c:pt>
                <c:pt idx="2882">
                  <c:v>207.51</c:v>
                </c:pt>
                <c:pt idx="2883">
                  <c:v>201.86</c:v>
                </c:pt>
                <c:pt idx="2884">
                  <c:v>194.02</c:v>
                </c:pt>
                <c:pt idx="2885">
                  <c:v>194.45</c:v>
                </c:pt>
                <c:pt idx="2886">
                  <c:v>194.7</c:v>
                </c:pt>
                <c:pt idx="2887">
                  <c:v>188.87</c:v>
                </c:pt>
                <c:pt idx="2888">
                  <c:v>183.58</c:v>
                </c:pt>
                <c:pt idx="2889">
                  <c:v>187.01</c:v>
                </c:pt>
                <c:pt idx="2890">
                  <c:v>211.73</c:v>
                </c:pt>
                <c:pt idx="2891">
                  <c:v>204.72</c:v>
                </c:pt>
                <c:pt idx="2892">
                  <c:v>205.51</c:v>
                </c:pt>
                <c:pt idx="2893">
                  <c:v>200.82</c:v>
                </c:pt>
                <c:pt idx="2894">
                  <c:v>206.4</c:v>
                </c:pt>
                <c:pt idx="2895">
                  <c:v>211.95</c:v>
                </c:pt>
                <c:pt idx="2896">
                  <c:v>210.12</c:v>
                </c:pt>
                <c:pt idx="2897">
                  <c:v>214.35</c:v>
                </c:pt>
                <c:pt idx="2898">
                  <c:v>215.17</c:v>
                </c:pt>
                <c:pt idx="2899">
                  <c:v>212.38</c:v>
                </c:pt>
                <c:pt idx="2900">
                  <c:v>215.6</c:v>
                </c:pt>
                <c:pt idx="2901">
                  <c:v>213.13</c:v>
                </c:pt>
                <c:pt idx="2902">
                  <c:v>216.64</c:v>
                </c:pt>
                <c:pt idx="2903">
                  <c:v>218.93</c:v>
                </c:pt>
                <c:pt idx="2904">
                  <c:v>224.72</c:v>
                </c:pt>
                <c:pt idx="2905">
                  <c:v>227.44</c:v>
                </c:pt>
                <c:pt idx="2906">
                  <c:v>224.9</c:v>
                </c:pt>
                <c:pt idx="2907">
                  <c:v>232.16</c:v>
                </c:pt>
                <c:pt idx="2908">
                  <c:v>217.67</c:v>
                </c:pt>
                <c:pt idx="2909">
                  <c:v>215.96</c:v>
                </c:pt>
                <c:pt idx="2910">
                  <c:v>213.49</c:v>
                </c:pt>
                <c:pt idx="2911">
                  <c:v>216.56</c:v>
                </c:pt>
                <c:pt idx="2912">
                  <c:v>215.35</c:v>
                </c:pt>
                <c:pt idx="2913">
                  <c:v>209.62</c:v>
                </c:pt>
                <c:pt idx="2914">
                  <c:v>201.32</c:v>
                </c:pt>
                <c:pt idx="2915">
                  <c:v>199.46</c:v>
                </c:pt>
                <c:pt idx="2916">
                  <c:v>199.46</c:v>
                </c:pt>
                <c:pt idx="2917">
                  <c:v>192.34</c:v>
                </c:pt>
                <c:pt idx="2918">
                  <c:v>189.66</c:v>
                </c:pt>
                <c:pt idx="2919">
                  <c:v>189.09</c:v>
                </c:pt>
                <c:pt idx="2920">
                  <c:v>187.62</c:v>
                </c:pt>
                <c:pt idx="2921">
                  <c:v>182.18</c:v>
                </c:pt>
                <c:pt idx="2922">
                  <c:v>182.43</c:v>
                </c:pt>
                <c:pt idx="2923">
                  <c:v>177.35</c:v>
                </c:pt>
                <c:pt idx="2924">
                  <c:v>184.47</c:v>
                </c:pt>
                <c:pt idx="2925">
                  <c:v>169.3</c:v>
                </c:pt>
                <c:pt idx="2926">
                  <c:v>167.98</c:v>
                </c:pt>
                <c:pt idx="2927">
                  <c:v>162.65</c:v>
                </c:pt>
                <c:pt idx="2928">
                  <c:v>160.61000000000001</c:v>
                </c:pt>
                <c:pt idx="2929">
                  <c:v>162.47</c:v>
                </c:pt>
                <c:pt idx="2930">
                  <c:v>171.02</c:v>
                </c:pt>
                <c:pt idx="2931">
                  <c:v>174.56</c:v>
                </c:pt>
                <c:pt idx="2932">
                  <c:v>176.85</c:v>
                </c:pt>
                <c:pt idx="2933">
                  <c:v>176.89</c:v>
                </c:pt>
                <c:pt idx="2934">
                  <c:v>179.57</c:v>
                </c:pt>
                <c:pt idx="2935">
                  <c:v>178.78</c:v>
                </c:pt>
                <c:pt idx="2936">
                  <c:v>179.14</c:v>
                </c:pt>
                <c:pt idx="2937">
                  <c:v>181.25</c:v>
                </c:pt>
                <c:pt idx="2938">
                  <c:v>184.33</c:v>
                </c:pt>
                <c:pt idx="2939">
                  <c:v>190.88</c:v>
                </c:pt>
                <c:pt idx="2940">
                  <c:v>188.66</c:v>
                </c:pt>
                <c:pt idx="2941">
                  <c:v>196.17</c:v>
                </c:pt>
                <c:pt idx="2942">
                  <c:v>205.87</c:v>
                </c:pt>
                <c:pt idx="2943">
                  <c:v>206.4</c:v>
                </c:pt>
                <c:pt idx="2944">
                  <c:v>211.27</c:v>
                </c:pt>
                <c:pt idx="2945">
                  <c:v>210.41</c:v>
                </c:pt>
                <c:pt idx="2946">
                  <c:v>208.51</c:v>
                </c:pt>
                <c:pt idx="2947">
                  <c:v>211.91</c:v>
                </c:pt>
                <c:pt idx="2948">
                  <c:v>212.2</c:v>
                </c:pt>
                <c:pt idx="2949">
                  <c:v>206.48</c:v>
                </c:pt>
                <c:pt idx="2950">
                  <c:v>209.66</c:v>
                </c:pt>
                <c:pt idx="2951">
                  <c:v>215.6</c:v>
                </c:pt>
                <c:pt idx="2952">
                  <c:v>204.94</c:v>
                </c:pt>
                <c:pt idx="2953">
                  <c:v>201.9</c:v>
                </c:pt>
                <c:pt idx="2954">
                  <c:v>198.43</c:v>
                </c:pt>
                <c:pt idx="2955">
                  <c:v>198.75</c:v>
                </c:pt>
                <c:pt idx="2956">
                  <c:v>203.4</c:v>
                </c:pt>
                <c:pt idx="2957">
                  <c:v>206.37</c:v>
                </c:pt>
                <c:pt idx="2958">
                  <c:v>216.17</c:v>
                </c:pt>
                <c:pt idx="2959">
                  <c:v>216.89</c:v>
                </c:pt>
                <c:pt idx="2960">
                  <c:v>216.99</c:v>
                </c:pt>
                <c:pt idx="2961">
                  <c:v>202.5</c:v>
                </c:pt>
                <c:pt idx="2962">
                  <c:v>203.61</c:v>
                </c:pt>
                <c:pt idx="2963">
                  <c:v>205.12</c:v>
                </c:pt>
                <c:pt idx="2964">
                  <c:v>208.84</c:v>
                </c:pt>
                <c:pt idx="2965">
                  <c:v>207.3</c:v>
                </c:pt>
                <c:pt idx="2966">
                  <c:v>206.87</c:v>
                </c:pt>
                <c:pt idx="2967">
                  <c:v>213.27</c:v>
                </c:pt>
                <c:pt idx="2968">
                  <c:v>217.71</c:v>
                </c:pt>
                <c:pt idx="2969">
                  <c:v>218.25</c:v>
                </c:pt>
                <c:pt idx="2970">
                  <c:v>218.39</c:v>
                </c:pt>
                <c:pt idx="2971">
                  <c:v>217.64</c:v>
                </c:pt>
                <c:pt idx="2972">
                  <c:v>217.03</c:v>
                </c:pt>
                <c:pt idx="2973">
                  <c:v>215.81</c:v>
                </c:pt>
                <c:pt idx="2974">
                  <c:v>221.14</c:v>
                </c:pt>
                <c:pt idx="2975">
                  <c:v>218.28</c:v>
                </c:pt>
                <c:pt idx="2976">
                  <c:v>224.69</c:v>
                </c:pt>
                <c:pt idx="2977">
                  <c:v>224.08</c:v>
                </c:pt>
                <c:pt idx="2978">
                  <c:v>229.87</c:v>
                </c:pt>
                <c:pt idx="2979">
                  <c:v>225.19</c:v>
                </c:pt>
                <c:pt idx="2980">
                  <c:v>224.76</c:v>
                </c:pt>
                <c:pt idx="2981">
                  <c:v>226.15</c:v>
                </c:pt>
                <c:pt idx="2982">
                  <c:v>226.69</c:v>
                </c:pt>
                <c:pt idx="2983">
                  <c:v>232.92</c:v>
                </c:pt>
                <c:pt idx="2984">
                  <c:v>224.9</c:v>
                </c:pt>
                <c:pt idx="2985">
                  <c:v>223.4</c:v>
                </c:pt>
                <c:pt idx="2986">
                  <c:v>226.87</c:v>
                </c:pt>
                <c:pt idx="2987">
                  <c:v>223.22</c:v>
                </c:pt>
                <c:pt idx="2988">
                  <c:v>220.25</c:v>
                </c:pt>
                <c:pt idx="2989">
                  <c:v>227.16</c:v>
                </c:pt>
                <c:pt idx="2990">
                  <c:v>230.52</c:v>
                </c:pt>
                <c:pt idx="2991">
                  <c:v>221.4</c:v>
                </c:pt>
                <c:pt idx="2992">
                  <c:v>222.5</c:v>
                </c:pt>
                <c:pt idx="2993">
                  <c:v>221.36</c:v>
                </c:pt>
                <c:pt idx="2994">
                  <c:v>217.75</c:v>
                </c:pt>
                <c:pt idx="2995">
                  <c:v>227.76</c:v>
                </c:pt>
                <c:pt idx="2996">
                  <c:v>224.97</c:v>
                </c:pt>
                <c:pt idx="2997">
                  <c:v>236.96</c:v>
                </c:pt>
                <c:pt idx="2998">
                  <c:v>230.59</c:v>
                </c:pt>
                <c:pt idx="2999">
                  <c:v>231.45</c:v>
                </c:pt>
                <c:pt idx="3000">
                  <c:v>230.55</c:v>
                </c:pt>
                <c:pt idx="3001">
                  <c:v>230.8</c:v>
                </c:pt>
                <c:pt idx="3002">
                  <c:v>222.92</c:v>
                </c:pt>
                <c:pt idx="3003">
                  <c:v>225</c:v>
                </c:pt>
                <c:pt idx="3004">
                  <c:v>240.08</c:v>
                </c:pt>
                <c:pt idx="3005">
                  <c:v>232.47</c:v>
                </c:pt>
                <c:pt idx="3006">
                  <c:v>222.71</c:v>
                </c:pt>
                <c:pt idx="3007">
                  <c:v>226.94</c:v>
                </c:pt>
                <c:pt idx="3008">
                  <c:v>226.73</c:v>
                </c:pt>
                <c:pt idx="3009">
                  <c:v>217.08</c:v>
                </c:pt>
                <c:pt idx="3010">
                  <c:v>212.6</c:v>
                </c:pt>
                <c:pt idx="3011">
                  <c:v>225.56</c:v>
                </c:pt>
                <c:pt idx="3012">
                  <c:v>214.89</c:v>
                </c:pt>
                <c:pt idx="3013">
                  <c:v>205.1</c:v>
                </c:pt>
                <c:pt idx="3014">
                  <c:v>209.19</c:v>
                </c:pt>
                <c:pt idx="3015">
                  <c:v>199.57</c:v>
                </c:pt>
                <c:pt idx="3016">
                  <c:v>201.3</c:v>
                </c:pt>
                <c:pt idx="3017">
                  <c:v>196.15</c:v>
                </c:pt>
                <c:pt idx="3018">
                  <c:v>196.82</c:v>
                </c:pt>
                <c:pt idx="3019">
                  <c:v>209.15</c:v>
                </c:pt>
                <c:pt idx="3020">
                  <c:v>201.86</c:v>
                </c:pt>
                <c:pt idx="3021">
                  <c:v>205.35</c:v>
                </c:pt>
                <c:pt idx="3022">
                  <c:v>202.81</c:v>
                </c:pt>
                <c:pt idx="3023">
                  <c:v>202.81</c:v>
                </c:pt>
                <c:pt idx="3024">
                  <c:v>209.75</c:v>
                </c:pt>
                <c:pt idx="3025">
                  <c:v>197.18</c:v>
                </c:pt>
                <c:pt idx="3026">
                  <c:v>196.89</c:v>
                </c:pt>
                <c:pt idx="3027">
                  <c:v>193.48</c:v>
                </c:pt>
                <c:pt idx="3028">
                  <c:v>194.89</c:v>
                </c:pt>
                <c:pt idx="3029">
                  <c:v>198.65</c:v>
                </c:pt>
                <c:pt idx="3030">
                  <c:v>197.7</c:v>
                </c:pt>
                <c:pt idx="3031">
                  <c:v>202.21</c:v>
                </c:pt>
                <c:pt idx="3032">
                  <c:v>198.02</c:v>
                </c:pt>
                <c:pt idx="3033">
                  <c:v>193.2</c:v>
                </c:pt>
                <c:pt idx="3034">
                  <c:v>187.07</c:v>
                </c:pt>
                <c:pt idx="3035">
                  <c:v>198.34</c:v>
                </c:pt>
                <c:pt idx="3036">
                  <c:v>202.11</c:v>
                </c:pt>
                <c:pt idx="3037">
                  <c:v>206.83</c:v>
                </c:pt>
                <c:pt idx="3038">
                  <c:v>205.52</c:v>
                </c:pt>
                <c:pt idx="3039">
                  <c:v>194.39</c:v>
                </c:pt>
                <c:pt idx="3040">
                  <c:v>185.34</c:v>
                </c:pt>
                <c:pt idx="3041">
                  <c:v>181.92</c:v>
                </c:pt>
                <c:pt idx="3042">
                  <c:v>187.38</c:v>
                </c:pt>
                <c:pt idx="3043">
                  <c:v>188.09</c:v>
                </c:pt>
                <c:pt idx="3044">
                  <c:v>194.89</c:v>
                </c:pt>
                <c:pt idx="3045">
                  <c:v>194.67</c:v>
                </c:pt>
                <c:pt idx="3046">
                  <c:v>184.88</c:v>
                </c:pt>
                <c:pt idx="3047">
                  <c:v>186.78</c:v>
                </c:pt>
                <c:pt idx="3048">
                  <c:v>198.73</c:v>
                </c:pt>
                <c:pt idx="3049">
                  <c:v>197.14</c:v>
                </c:pt>
                <c:pt idx="3050">
                  <c:v>206.23</c:v>
                </c:pt>
                <c:pt idx="3051">
                  <c:v>206.37</c:v>
                </c:pt>
                <c:pt idx="3052">
                  <c:v>198.37</c:v>
                </c:pt>
                <c:pt idx="3053">
                  <c:v>186.93</c:v>
                </c:pt>
                <c:pt idx="3054">
                  <c:v>186.54</c:v>
                </c:pt>
                <c:pt idx="3055">
                  <c:v>191.96</c:v>
                </c:pt>
                <c:pt idx="3056">
                  <c:v>189.18</c:v>
                </c:pt>
                <c:pt idx="3057">
                  <c:v>192.49</c:v>
                </c:pt>
                <c:pt idx="3058">
                  <c:v>190.13</c:v>
                </c:pt>
                <c:pt idx="3059">
                  <c:v>175.65</c:v>
                </c:pt>
                <c:pt idx="3060">
                  <c:v>173.58</c:v>
                </c:pt>
                <c:pt idx="3061">
                  <c:v>174.63</c:v>
                </c:pt>
                <c:pt idx="3062">
                  <c:v>185.8</c:v>
                </c:pt>
                <c:pt idx="3063">
                  <c:v>188.23</c:v>
                </c:pt>
                <c:pt idx="3064">
                  <c:v>191.26</c:v>
                </c:pt>
                <c:pt idx="3065">
                  <c:v>192.07</c:v>
                </c:pt>
                <c:pt idx="3066">
                  <c:v>201.72</c:v>
                </c:pt>
                <c:pt idx="3067">
                  <c:v>194.18</c:v>
                </c:pt>
                <c:pt idx="3068">
                  <c:v>198.27</c:v>
                </c:pt>
                <c:pt idx="3069">
                  <c:v>204.22</c:v>
                </c:pt>
                <c:pt idx="3070">
                  <c:v>200.63</c:v>
                </c:pt>
                <c:pt idx="3071">
                  <c:v>190.37</c:v>
                </c:pt>
                <c:pt idx="3072">
                  <c:v>180.15</c:v>
                </c:pt>
                <c:pt idx="3073">
                  <c:v>177.93</c:v>
                </c:pt>
                <c:pt idx="3074">
                  <c:v>180.88</c:v>
                </c:pt>
                <c:pt idx="3075">
                  <c:v>176.43</c:v>
                </c:pt>
                <c:pt idx="3076">
                  <c:v>174.1</c:v>
                </c:pt>
                <c:pt idx="3077">
                  <c:v>179.87</c:v>
                </c:pt>
                <c:pt idx="3078">
                  <c:v>184.11</c:v>
                </c:pt>
                <c:pt idx="3079">
                  <c:v>188.49</c:v>
                </c:pt>
                <c:pt idx="3080">
                  <c:v>187.17</c:v>
                </c:pt>
                <c:pt idx="3081">
                  <c:v>188.42</c:v>
                </c:pt>
                <c:pt idx="3082">
                  <c:v>193.99</c:v>
                </c:pt>
                <c:pt idx="3083">
                  <c:v>192.39</c:v>
                </c:pt>
                <c:pt idx="3084">
                  <c:v>189.12</c:v>
                </c:pt>
                <c:pt idx="3085">
                  <c:v>191.73</c:v>
                </c:pt>
                <c:pt idx="3086">
                  <c:v>197.88</c:v>
                </c:pt>
                <c:pt idx="3087">
                  <c:v>200.24</c:v>
                </c:pt>
                <c:pt idx="3088">
                  <c:v>182.79</c:v>
                </c:pt>
                <c:pt idx="3089">
                  <c:v>160.82</c:v>
                </c:pt>
                <c:pt idx="3090">
                  <c:v>152.79</c:v>
                </c:pt>
                <c:pt idx="3091">
                  <c:v>156.51</c:v>
                </c:pt>
                <c:pt idx="3092">
                  <c:v>161.41</c:v>
                </c:pt>
                <c:pt idx="3093">
                  <c:v>169.93</c:v>
                </c:pt>
                <c:pt idx="3094">
                  <c:v>182.55</c:v>
                </c:pt>
                <c:pt idx="3095">
                  <c:v>191.8</c:v>
                </c:pt>
                <c:pt idx="3096">
                  <c:v>198.05</c:v>
                </c:pt>
                <c:pt idx="3097">
                  <c:v>201.64</c:v>
                </c:pt>
                <c:pt idx="3098">
                  <c:v>203.79</c:v>
                </c:pt>
                <c:pt idx="3099">
                  <c:v>208.1</c:v>
                </c:pt>
                <c:pt idx="3100">
                  <c:v>209.6</c:v>
                </c:pt>
                <c:pt idx="3101">
                  <c:v>209.77</c:v>
                </c:pt>
                <c:pt idx="3102">
                  <c:v>205.56</c:v>
                </c:pt>
                <c:pt idx="3103">
                  <c:v>195.31</c:v>
                </c:pt>
                <c:pt idx="3104">
                  <c:v>202.02</c:v>
                </c:pt>
                <c:pt idx="3105">
                  <c:v>202.64</c:v>
                </c:pt>
                <c:pt idx="3106">
                  <c:v>200.63</c:v>
                </c:pt>
                <c:pt idx="3107">
                  <c:v>207.41</c:v>
                </c:pt>
                <c:pt idx="3108">
                  <c:v>206.09</c:v>
                </c:pt>
                <c:pt idx="3109">
                  <c:v>206.88</c:v>
                </c:pt>
                <c:pt idx="3110">
                  <c:v>206.16</c:v>
                </c:pt>
                <c:pt idx="3111">
                  <c:v>208.05</c:v>
                </c:pt>
                <c:pt idx="3112">
                  <c:v>208.4</c:v>
                </c:pt>
                <c:pt idx="3113">
                  <c:v>206.92</c:v>
                </c:pt>
                <c:pt idx="3114">
                  <c:v>206.68</c:v>
                </c:pt>
                <c:pt idx="3115">
                  <c:v>202.8</c:v>
                </c:pt>
                <c:pt idx="3116">
                  <c:v>208.77</c:v>
                </c:pt>
                <c:pt idx="3117">
                  <c:v>206.16</c:v>
                </c:pt>
                <c:pt idx="3118">
                  <c:v>206.51</c:v>
                </c:pt>
                <c:pt idx="3119">
                  <c:v>207.61</c:v>
                </c:pt>
                <c:pt idx="3120">
                  <c:v>206.23</c:v>
                </c:pt>
                <c:pt idx="3121">
                  <c:v>209.15</c:v>
                </c:pt>
                <c:pt idx="3122">
                  <c:v>208.46</c:v>
                </c:pt>
                <c:pt idx="3123">
                  <c:v>206.27</c:v>
                </c:pt>
                <c:pt idx="3124">
                  <c:v>202.39</c:v>
                </c:pt>
                <c:pt idx="3125">
                  <c:v>203.31</c:v>
                </c:pt>
                <c:pt idx="3126">
                  <c:v>206.37</c:v>
                </c:pt>
                <c:pt idx="3127">
                  <c:v>206.75</c:v>
                </c:pt>
                <c:pt idx="3128">
                  <c:v>207.19</c:v>
                </c:pt>
                <c:pt idx="3129">
                  <c:v>207.95</c:v>
                </c:pt>
                <c:pt idx="3130">
                  <c:v>208.88</c:v>
                </c:pt>
                <c:pt idx="3131">
                  <c:v>208.71</c:v>
                </c:pt>
                <c:pt idx="3132">
                  <c:v>207.41</c:v>
                </c:pt>
                <c:pt idx="3133">
                  <c:v>210.92</c:v>
                </c:pt>
                <c:pt idx="3134">
                  <c:v>219.09</c:v>
                </c:pt>
                <c:pt idx="3135">
                  <c:v>231.79</c:v>
                </c:pt>
                <c:pt idx="3136">
                  <c:v>216.95</c:v>
                </c:pt>
                <c:pt idx="3137">
                  <c:v>215.65</c:v>
                </c:pt>
                <c:pt idx="3138">
                  <c:v>219.02</c:v>
                </c:pt>
                <c:pt idx="3139">
                  <c:v>221.13</c:v>
                </c:pt>
                <c:pt idx="3140">
                  <c:v>220.35</c:v>
                </c:pt>
                <c:pt idx="3141">
                  <c:v>222.77</c:v>
                </c:pt>
                <c:pt idx="3142">
                  <c:v>223.82</c:v>
                </c:pt>
                <c:pt idx="3143">
                  <c:v>235.74</c:v>
                </c:pt>
                <c:pt idx="3144">
                  <c:v>231.01</c:v>
                </c:pt>
                <c:pt idx="3145">
                  <c:v>225.87</c:v>
                </c:pt>
                <c:pt idx="3146">
                  <c:v>214.77</c:v>
                </c:pt>
                <c:pt idx="3147">
                  <c:v>208.88</c:v>
                </c:pt>
                <c:pt idx="3148">
                  <c:v>210.41</c:v>
                </c:pt>
                <c:pt idx="3149">
                  <c:v>215.89</c:v>
                </c:pt>
                <c:pt idx="3150">
                  <c:v>219.26</c:v>
                </c:pt>
                <c:pt idx="3151">
                  <c:v>227.03</c:v>
                </c:pt>
                <c:pt idx="3152">
                  <c:v>225.97</c:v>
                </c:pt>
                <c:pt idx="3153">
                  <c:v>232.54</c:v>
                </c:pt>
                <c:pt idx="3154">
                  <c:v>244.22</c:v>
                </c:pt>
                <c:pt idx="3155">
                  <c:v>236.39</c:v>
                </c:pt>
                <c:pt idx="3156">
                  <c:v>233.43</c:v>
                </c:pt>
                <c:pt idx="3157">
                  <c:v>237.58</c:v>
                </c:pt>
                <c:pt idx="3158">
                  <c:v>244.43</c:v>
                </c:pt>
                <c:pt idx="3159">
                  <c:v>247.15</c:v>
                </c:pt>
                <c:pt idx="3160">
                  <c:v>240.1</c:v>
                </c:pt>
                <c:pt idx="3161">
                  <c:v>235.91</c:v>
                </c:pt>
                <c:pt idx="3162">
                  <c:v>236.53</c:v>
                </c:pt>
                <c:pt idx="3163">
                  <c:v>233.9</c:v>
                </c:pt>
                <c:pt idx="3164">
                  <c:v>234.07</c:v>
                </c:pt>
                <c:pt idx="3165">
                  <c:v>244.15</c:v>
                </c:pt>
                <c:pt idx="3166">
                  <c:v>220.25</c:v>
                </c:pt>
                <c:pt idx="3167">
                  <c:v>209.63</c:v>
                </c:pt>
                <c:pt idx="3168">
                  <c:v>209.32</c:v>
                </c:pt>
                <c:pt idx="3169">
                  <c:v>209.49</c:v>
                </c:pt>
                <c:pt idx="3170">
                  <c:v>207.96</c:v>
                </c:pt>
                <c:pt idx="3171">
                  <c:v>208.84</c:v>
                </c:pt>
                <c:pt idx="3172">
                  <c:v>213.54</c:v>
                </c:pt>
                <c:pt idx="3173">
                  <c:v>207.55</c:v>
                </c:pt>
                <c:pt idx="3174">
                  <c:v>193.25</c:v>
                </c:pt>
                <c:pt idx="3175">
                  <c:v>185.62</c:v>
                </c:pt>
                <c:pt idx="3176">
                  <c:v>257.26</c:v>
                </c:pt>
                <c:pt idx="3177">
                  <c:v>265.64</c:v>
                </c:pt>
                <c:pt idx="3178">
                  <c:v>266.83</c:v>
                </c:pt>
                <c:pt idx="3179">
                  <c:v>264.48</c:v>
                </c:pt>
                <c:pt idx="3180">
                  <c:v>259.61</c:v>
                </c:pt>
                <c:pt idx="3181">
                  <c:v>263.89999999999998</c:v>
                </c:pt>
                <c:pt idx="3182">
                  <c:v>261.86</c:v>
                </c:pt>
                <c:pt idx="3183">
                  <c:v>258.8</c:v>
                </c:pt>
                <c:pt idx="3184">
                  <c:v>263.5</c:v>
                </c:pt>
                <c:pt idx="3185">
                  <c:v>270.70999999999998</c:v>
                </c:pt>
                <c:pt idx="3186">
                  <c:v>270.33999999999997</c:v>
                </c:pt>
                <c:pt idx="3187">
                  <c:v>268.94</c:v>
                </c:pt>
                <c:pt idx="3188">
                  <c:v>268.54000000000002</c:v>
                </c:pt>
                <c:pt idx="3189">
                  <c:v>278.82</c:v>
                </c:pt>
                <c:pt idx="3190">
                  <c:v>268.60000000000002</c:v>
                </c:pt>
                <c:pt idx="3191">
                  <c:v>273.75</c:v>
                </c:pt>
                <c:pt idx="3192">
                  <c:v>274.49</c:v>
                </c:pt>
                <c:pt idx="3193">
                  <c:v>274.89999999999998</c:v>
                </c:pt>
                <c:pt idx="3194">
                  <c:v>277.01</c:v>
                </c:pt>
                <c:pt idx="3195">
                  <c:v>275.89</c:v>
                </c:pt>
                <c:pt idx="3196">
                  <c:v>284.06</c:v>
                </c:pt>
                <c:pt idx="3197">
                  <c:v>286.58</c:v>
                </c:pt>
                <c:pt idx="3198">
                  <c:v>291.76</c:v>
                </c:pt>
                <c:pt idx="3199">
                  <c:v>290.52999999999997</c:v>
                </c:pt>
                <c:pt idx="3200">
                  <c:v>289.33999999999997</c:v>
                </c:pt>
                <c:pt idx="3201">
                  <c:v>291.72000000000003</c:v>
                </c:pt>
                <c:pt idx="3202">
                  <c:v>293.56</c:v>
                </c:pt>
                <c:pt idx="3203">
                  <c:v>287.98</c:v>
                </c:pt>
                <c:pt idx="3204">
                  <c:v>295.3</c:v>
                </c:pt>
                <c:pt idx="3205">
                  <c:v>287.98</c:v>
                </c:pt>
                <c:pt idx="3206">
                  <c:v>286.17</c:v>
                </c:pt>
                <c:pt idx="3207">
                  <c:v>286.92</c:v>
                </c:pt>
                <c:pt idx="3208">
                  <c:v>288.66000000000003</c:v>
                </c:pt>
                <c:pt idx="3209">
                  <c:v>291.58999999999997</c:v>
                </c:pt>
                <c:pt idx="3210">
                  <c:v>294.69</c:v>
                </c:pt>
                <c:pt idx="3211">
                  <c:v>300.07</c:v>
                </c:pt>
                <c:pt idx="3212">
                  <c:v>305.64999999999998</c:v>
                </c:pt>
                <c:pt idx="3213">
                  <c:v>300.68</c:v>
                </c:pt>
                <c:pt idx="3214">
                  <c:v>301.74</c:v>
                </c:pt>
                <c:pt idx="3215">
                  <c:v>299.32</c:v>
                </c:pt>
                <c:pt idx="3216">
                  <c:v>303.33999999999997</c:v>
                </c:pt>
                <c:pt idx="3217">
                  <c:v>305.95999999999998</c:v>
                </c:pt>
                <c:pt idx="3218">
                  <c:v>296.05</c:v>
                </c:pt>
                <c:pt idx="3219">
                  <c:v>295.10000000000002</c:v>
                </c:pt>
                <c:pt idx="3220">
                  <c:v>294.01</c:v>
                </c:pt>
                <c:pt idx="3221">
                  <c:v>295.39999999999998</c:v>
                </c:pt>
                <c:pt idx="3222">
                  <c:v>299.35000000000002</c:v>
                </c:pt>
                <c:pt idx="3223">
                  <c:v>303.3</c:v>
                </c:pt>
                <c:pt idx="3224">
                  <c:v>296.36</c:v>
                </c:pt>
                <c:pt idx="3225">
                  <c:v>299.89999999999998</c:v>
                </c:pt>
                <c:pt idx="3226">
                  <c:v>299.86</c:v>
                </c:pt>
                <c:pt idx="3227">
                  <c:v>296.29000000000002</c:v>
                </c:pt>
                <c:pt idx="3228">
                  <c:v>298.83999999999997</c:v>
                </c:pt>
                <c:pt idx="3229">
                  <c:v>294.89</c:v>
                </c:pt>
                <c:pt idx="3230">
                  <c:v>293.33</c:v>
                </c:pt>
                <c:pt idx="3231">
                  <c:v>290.64</c:v>
                </c:pt>
                <c:pt idx="3232">
                  <c:v>291.69</c:v>
                </c:pt>
                <c:pt idx="3233">
                  <c:v>290.7</c:v>
                </c:pt>
                <c:pt idx="3234">
                  <c:v>285.19</c:v>
                </c:pt>
                <c:pt idx="3235">
                  <c:v>281.54000000000002</c:v>
                </c:pt>
                <c:pt idx="3236">
                  <c:v>285.73</c:v>
                </c:pt>
                <c:pt idx="3237">
                  <c:v>285.19</c:v>
                </c:pt>
                <c:pt idx="3238">
                  <c:v>281.31</c:v>
                </c:pt>
                <c:pt idx="3239">
                  <c:v>276.33</c:v>
                </c:pt>
                <c:pt idx="3240">
                  <c:v>269.39</c:v>
                </c:pt>
                <c:pt idx="3241">
                  <c:v>260.19</c:v>
                </c:pt>
                <c:pt idx="3242">
                  <c:v>266.97000000000003</c:v>
                </c:pt>
                <c:pt idx="3243">
                  <c:v>266.97000000000003</c:v>
                </c:pt>
                <c:pt idx="3244">
                  <c:v>277.32</c:v>
                </c:pt>
                <c:pt idx="3245">
                  <c:v>276.64</c:v>
                </c:pt>
                <c:pt idx="3246">
                  <c:v>280.79000000000002</c:v>
                </c:pt>
                <c:pt idx="3247">
                  <c:v>289.72000000000003</c:v>
                </c:pt>
                <c:pt idx="3248">
                  <c:v>276.13</c:v>
                </c:pt>
                <c:pt idx="3249">
                  <c:v>287.26</c:v>
                </c:pt>
                <c:pt idx="3250">
                  <c:v>285.43</c:v>
                </c:pt>
                <c:pt idx="3251">
                  <c:v>277.22000000000003</c:v>
                </c:pt>
                <c:pt idx="3252">
                  <c:v>279.7</c:v>
                </c:pt>
                <c:pt idx="3253">
                  <c:v>279.33</c:v>
                </c:pt>
                <c:pt idx="3254">
                  <c:v>280.42</c:v>
                </c:pt>
                <c:pt idx="3255">
                  <c:v>316</c:v>
                </c:pt>
                <c:pt idx="3256">
                  <c:v>340.9</c:v>
                </c:pt>
                <c:pt idx="3257">
                  <c:v>337.01</c:v>
                </c:pt>
                <c:pt idx="3258">
                  <c:v>333.4</c:v>
                </c:pt>
                <c:pt idx="3259">
                  <c:v>329.12</c:v>
                </c:pt>
                <c:pt idx="3260">
                  <c:v>325.31</c:v>
                </c:pt>
                <c:pt idx="3261">
                  <c:v>335.76</c:v>
                </c:pt>
                <c:pt idx="3262">
                  <c:v>339.91</c:v>
                </c:pt>
                <c:pt idx="3263">
                  <c:v>338.19</c:v>
                </c:pt>
                <c:pt idx="3264">
                  <c:v>335.93</c:v>
                </c:pt>
                <c:pt idx="3265">
                  <c:v>338.06</c:v>
                </c:pt>
                <c:pt idx="3266">
                  <c:v>341.46</c:v>
                </c:pt>
                <c:pt idx="3267">
                  <c:v>349.35</c:v>
                </c:pt>
                <c:pt idx="3268">
                  <c:v>340.96</c:v>
                </c:pt>
                <c:pt idx="3269">
                  <c:v>339.37</c:v>
                </c:pt>
                <c:pt idx="3270">
                  <c:v>338.23</c:v>
                </c:pt>
                <c:pt idx="3271">
                  <c:v>340.01</c:v>
                </c:pt>
                <c:pt idx="3272">
                  <c:v>334.08</c:v>
                </c:pt>
                <c:pt idx="3273">
                  <c:v>341.8</c:v>
                </c:pt>
                <c:pt idx="3274">
                  <c:v>355.72</c:v>
                </c:pt>
                <c:pt idx="3275">
                  <c:v>367.38</c:v>
                </c:pt>
                <c:pt idx="3276">
                  <c:v>368.09</c:v>
                </c:pt>
                <c:pt idx="3277">
                  <c:v>363.74</c:v>
                </c:pt>
                <c:pt idx="3278">
                  <c:v>363.81</c:v>
                </c:pt>
                <c:pt idx="3279">
                  <c:v>354.54</c:v>
                </c:pt>
                <c:pt idx="3280">
                  <c:v>353.53</c:v>
                </c:pt>
                <c:pt idx="3281">
                  <c:v>352.65</c:v>
                </c:pt>
                <c:pt idx="3282">
                  <c:v>355.25</c:v>
                </c:pt>
                <c:pt idx="3283">
                  <c:v>353.97</c:v>
                </c:pt>
                <c:pt idx="3284">
                  <c:v>356.46</c:v>
                </c:pt>
                <c:pt idx="3285">
                  <c:v>355.85</c:v>
                </c:pt>
                <c:pt idx="3286">
                  <c:v>356.73</c:v>
                </c:pt>
                <c:pt idx="3287">
                  <c:v>356.63</c:v>
                </c:pt>
                <c:pt idx="3288">
                  <c:v>364.48</c:v>
                </c:pt>
                <c:pt idx="3289">
                  <c:v>358.85</c:v>
                </c:pt>
                <c:pt idx="3290">
                  <c:v>361.31</c:v>
                </c:pt>
                <c:pt idx="3291">
                  <c:v>362.7</c:v>
                </c:pt>
                <c:pt idx="3292">
                  <c:v>352.52</c:v>
                </c:pt>
                <c:pt idx="3293">
                  <c:v>356.29</c:v>
                </c:pt>
                <c:pt idx="3294">
                  <c:v>348.47</c:v>
                </c:pt>
                <c:pt idx="3295">
                  <c:v>353.93</c:v>
                </c:pt>
                <c:pt idx="3296">
                  <c:v>355.38</c:v>
                </c:pt>
                <c:pt idx="3297">
                  <c:v>355.31</c:v>
                </c:pt>
                <c:pt idx="3298">
                  <c:v>350.6</c:v>
                </c:pt>
                <c:pt idx="3299">
                  <c:v>352.62</c:v>
                </c:pt>
                <c:pt idx="3300">
                  <c:v>350.33</c:v>
                </c:pt>
                <c:pt idx="3301">
                  <c:v>340.38</c:v>
                </c:pt>
                <c:pt idx="3302">
                  <c:v>333.71</c:v>
                </c:pt>
                <c:pt idx="3303">
                  <c:v>330.81</c:v>
                </c:pt>
                <c:pt idx="3304">
                  <c:v>329.76</c:v>
                </c:pt>
                <c:pt idx="3305">
                  <c:v>330.34</c:v>
                </c:pt>
                <c:pt idx="3306">
                  <c:v>327.24</c:v>
                </c:pt>
                <c:pt idx="3307">
                  <c:v>335.66</c:v>
                </c:pt>
                <c:pt idx="3308">
                  <c:v>340.15</c:v>
                </c:pt>
                <c:pt idx="3309">
                  <c:v>342.71</c:v>
                </c:pt>
                <c:pt idx="3310">
                  <c:v>344.8</c:v>
                </c:pt>
                <c:pt idx="3311">
                  <c:v>349.62</c:v>
                </c:pt>
                <c:pt idx="3312">
                  <c:v>349.79</c:v>
                </c:pt>
                <c:pt idx="3313">
                  <c:v>357.88</c:v>
                </c:pt>
                <c:pt idx="3314">
                  <c:v>362.16</c:v>
                </c:pt>
                <c:pt idx="3315">
                  <c:v>347.16</c:v>
                </c:pt>
                <c:pt idx="3316">
                  <c:v>349.11</c:v>
                </c:pt>
                <c:pt idx="3317">
                  <c:v>351.57</c:v>
                </c:pt>
                <c:pt idx="3318">
                  <c:v>351.81</c:v>
                </c:pt>
                <c:pt idx="3319">
                  <c:v>348.37</c:v>
                </c:pt>
                <c:pt idx="3320">
                  <c:v>338.6</c:v>
                </c:pt>
                <c:pt idx="3321">
                  <c:v>336.61</c:v>
                </c:pt>
                <c:pt idx="3322">
                  <c:v>334.89</c:v>
                </c:pt>
                <c:pt idx="3323">
                  <c:v>347.53</c:v>
                </c:pt>
                <c:pt idx="3324">
                  <c:v>345.84</c:v>
                </c:pt>
                <c:pt idx="3325">
                  <c:v>348.84</c:v>
                </c:pt>
                <c:pt idx="3326">
                  <c:v>347.97</c:v>
                </c:pt>
                <c:pt idx="3327">
                  <c:v>342.81</c:v>
                </c:pt>
                <c:pt idx="3328">
                  <c:v>340.01</c:v>
                </c:pt>
                <c:pt idx="3329">
                  <c:v>344.02</c:v>
                </c:pt>
                <c:pt idx="3330">
                  <c:v>344.19</c:v>
                </c:pt>
                <c:pt idx="3331">
                  <c:v>345.64</c:v>
                </c:pt>
                <c:pt idx="3332">
                  <c:v>346.08</c:v>
                </c:pt>
                <c:pt idx="3333">
                  <c:v>350.49</c:v>
                </c:pt>
                <c:pt idx="3334">
                  <c:v>351.74</c:v>
                </c:pt>
                <c:pt idx="3335">
                  <c:v>355.45</c:v>
                </c:pt>
                <c:pt idx="3336">
                  <c:v>352.82</c:v>
                </c:pt>
                <c:pt idx="3337">
                  <c:v>350.97</c:v>
                </c:pt>
                <c:pt idx="3338">
                  <c:v>351.51</c:v>
                </c:pt>
                <c:pt idx="3339">
                  <c:v>349.11</c:v>
                </c:pt>
                <c:pt idx="3340">
                  <c:v>355.21</c:v>
                </c:pt>
                <c:pt idx="3341">
                  <c:v>357.03</c:v>
                </c:pt>
                <c:pt idx="3342">
                  <c:v>349.89</c:v>
                </c:pt>
                <c:pt idx="3343">
                  <c:v>346.18</c:v>
                </c:pt>
                <c:pt idx="3344">
                  <c:v>354.98</c:v>
                </c:pt>
                <c:pt idx="3345">
                  <c:v>357.98</c:v>
                </c:pt>
                <c:pt idx="3346">
                  <c:v>349.62</c:v>
                </c:pt>
                <c:pt idx="3347">
                  <c:v>341.97</c:v>
                </c:pt>
                <c:pt idx="3348">
                  <c:v>342.67</c:v>
                </c:pt>
                <c:pt idx="3349">
                  <c:v>346.05</c:v>
                </c:pt>
                <c:pt idx="3350">
                  <c:v>349.65</c:v>
                </c:pt>
                <c:pt idx="3351">
                  <c:v>341.56</c:v>
                </c:pt>
                <c:pt idx="3352">
                  <c:v>334.72</c:v>
                </c:pt>
                <c:pt idx="3353">
                  <c:v>332.73</c:v>
                </c:pt>
                <c:pt idx="3354">
                  <c:v>338.7</c:v>
                </c:pt>
                <c:pt idx="3355">
                  <c:v>342.88</c:v>
                </c:pt>
                <c:pt idx="3356">
                  <c:v>342.81</c:v>
                </c:pt>
                <c:pt idx="3357">
                  <c:v>343.52</c:v>
                </c:pt>
                <c:pt idx="3358">
                  <c:v>341.93</c:v>
                </c:pt>
                <c:pt idx="3359">
                  <c:v>332.97</c:v>
                </c:pt>
                <c:pt idx="3360">
                  <c:v>331.92</c:v>
                </c:pt>
                <c:pt idx="3361">
                  <c:v>331.18</c:v>
                </c:pt>
                <c:pt idx="3362">
                  <c:v>324.94</c:v>
                </c:pt>
                <c:pt idx="3363">
                  <c:v>322.05</c:v>
                </c:pt>
                <c:pt idx="3364">
                  <c:v>318.37</c:v>
                </c:pt>
                <c:pt idx="3365">
                  <c:v>314.33</c:v>
                </c:pt>
                <c:pt idx="3366">
                  <c:v>314.45999999999998</c:v>
                </c:pt>
                <c:pt idx="3367">
                  <c:v>314.43</c:v>
                </c:pt>
                <c:pt idx="3368">
                  <c:v>319.18</c:v>
                </c:pt>
                <c:pt idx="3369">
                  <c:v>323.29000000000002</c:v>
                </c:pt>
                <c:pt idx="3370">
                  <c:v>326.45999999999998</c:v>
                </c:pt>
                <c:pt idx="3371">
                  <c:v>327.07</c:v>
                </c:pt>
                <c:pt idx="3372">
                  <c:v>325.52</c:v>
                </c:pt>
                <c:pt idx="3373">
                  <c:v>325.79000000000002</c:v>
                </c:pt>
                <c:pt idx="3374">
                  <c:v>329.02</c:v>
                </c:pt>
                <c:pt idx="3375">
                  <c:v>343.42</c:v>
                </c:pt>
                <c:pt idx="3376">
                  <c:v>328.96</c:v>
                </c:pt>
                <c:pt idx="3377">
                  <c:v>321.37</c:v>
                </c:pt>
                <c:pt idx="3378">
                  <c:v>317.56</c:v>
                </c:pt>
                <c:pt idx="3379">
                  <c:v>317.8</c:v>
                </c:pt>
                <c:pt idx="3380">
                  <c:v>312.70999999999998</c:v>
                </c:pt>
                <c:pt idx="3381">
                  <c:v>310.69</c:v>
                </c:pt>
                <c:pt idx="3382">
                  <c:v>317.08999999999997</c:v>
                </c:pt>
                <c:pt idx="3383">
                  <c:v>319.14999999999998</c:v>
                </c:pt>
                <c:pt idx="3384">
                  <c:v>306.47000000000003</c:v>
                </c:pt>
                <c:pt idx="3385">
                  <c:v>306.39999999999998</c:v>
                </c:pt>
                <c:pt idx="3386">
                  <c:v>307.20999999999998</c:v>
                </c:pt>
                <c:pt idx="3387">
                  <c:v>310.18</c:v>
                </c:pt>
                <c:pt idx="3388">
                  <c:v>301.31</c:v>
                </c:pt>
                <c:pt idx="3389">
                  <c:v>295.08</c:v>
                </c:pt>
                <c:pt idx="3390">
                  <c:v>293.19</c:v>
                </c:pt>
                <c:pt idx="3391">
                  <c:v>298.45</c:v>
                </c:pt>
                <c:pt idx="3392">
                  <c:v>300.51</c:v>
                </c:pt>
                <c:pt idx="3393">
                  <c:v>309.55</c:v>
                </c:pt>
                <c:pt idx="3394">
                  <c:v>303.47000000000003</c:v>
                </c:pt>
                <c:pt idx="3395">
                  <c:v>298.77999999999997</c:v>
                </c:pt>
                <c:pt idx="3396">
                  <c:v>293.36</c:v>
                </c:pt>
                <c:pt idx="3397">
                  <c:v>293.72000000000003</c:v>
                </c:pt>
                <c:pt idx="3398">
                  <c:v>290.06</c:v>
                </c:pt>
                <c:pt idx="3399">
                  <c:v>285.07</c:v>
                </c:pt>
                <c:pt idx="3400">
                  <c:v>286.10000000000002</c:v>
                </c:pt>
                <c:pt idx="3401">
                  <c:v>286.67</c:v>
                </c:pt>
                <c:pt idx="3402">
                  <c:v>285.20999999999998</c:v>
                </c:pt>
                <c:pt idx="3403">
                  <c:v>284.54000000000002</c:v>
                </c:pt>
                <c:pt idx="3404">
                  <c:v>286.14</c:v>
                </c:pt>
                <c:pt idx="3405">
                  <c:v>285.87</c:v>
                </c:pt>
                <c:pt idx="3406">
                  <c:v>286.74</c:v>
                </c:pt>
                <c:pt idx="3407">
                  <c:v>290.69</c:v>
                </c:pt>
                <c:pt idx="3408">
                  <c:v>281.08</c:v>
                </c:pt>
                <c:pt idx="3409">
                  <c:v>279.92</c:v>
                </c:pt>
                <c:pt idx="3410">
                  <c:v>273.76</c:v>
                </c:pt>
                <c:pt idx="3411">
                  <c:v>270.07</c:v>
                </c:pt>
                <c:pt idx="3412">
                  <c:v>269.31</c:v>
                </c:pt>
                <c:pt idx="3413">
                  <c:v>267.77999999999997</c:v>
                </c:pt>
                <c:pt idx="3414">
                  <c:v>268.74</c:v>
                </c:pt>
                <c:pt idx="3415">
                  <c:v>268.11</c:v>
                </c:pt>
                <c:pt idx="3416">
                  <c:v>267.68</c:v>
                </c:pt>
                <c:pt idx="3417">
                  <c:v>267.77999999999997</c:v>
                </c:pt>
                <c:pt idx="3418">
                  <c:v>274.2</c:v>
                </c:pt>
                <c:pt idx="3419">
                  <c:v>271.39999999999998</c:v>
                </c:pt>
                <c:pt idx="3420">
                  <c:v>271.5</c:v>
                </c:pt>
                <c:pt idx="3421">
                  <c:v>277.06</c:v>
                </c:pt>
                <c:pt idx="3422">
                  <c:v>261.43</c:v>
                </c:pt>
                <c:pt idx="3423">
                  <c:v>258.73</c:v>
                </c:pt>
                <c:pt idx="3424">
                  <c:v>262.58999999999997</c:v>
                </c:pt>
                <c:pt idx="3425">
                  <c:v>264.49</c:v>
                </c:pt>
                <c:pt idx="3426">
                  <c:v>268.18</c:v>
                </c:pt>
                <c:pt idx="3427">
                  <c:v>265.85000000000002</c:v>
                </c:pt>
                <c:pt idx="3428">
                  <c:v>268.20999999999998</c:v>
                </c:pt>
                <c:pt idx="3429">
                  <c:v>269.81</c:v>
                </c:pt>
                <c:pt idx="3430">
                  <c:v>272.27</c:v>
                </c:pt>
                <c:pt idx="3431">
                  <c:v>267.35000000000002</c:v>
                </c:pt>
                <c:pt idx="3432">
                  <c:v>265.68</c:v>
                </c:pt>
                <c:pt idx="3433">
                  <c:v>268.61</c:v>
                </c:pt>
                <c:pt idx="3434">
                  <c:v>270.51</c:v>
                </c:pt>
                <c:pt idx="3435">
                  <c:v>270.87</c:v>
                </c:pt>
                <c:pt idx="3436">
                  <c:v>276.29000000000002</c:v>
                </c:pt>
                <c:pt idx="3437">
                  <c:v>275.95999999999998</c:v>
                </c:pt>
                <c:pt idx="3438">
                  <c:v>282.48</c:v>
                </c:pt>
                <c:pt idx="3439">
                  <c:v>290.89</c:v>
                </c:pt>
                <c:pt idx="3440">
                  <c:v>292.58999999999997</c:v>
                </c:pt>
                <c:pt idx="3441">
                  <c:v>282.81</c:v>
                </c:pt>
                <c:pt idx="3442">
                  <c:v>282.68</c:v>
                </c:pt>
                <c:pt idx="3443">
                  <c:v>282.98</c:v>
                </c:pt>
                <c:pt idx="3444">
                  <c:v>281.08</c:v>
                </c:pt>
                <c:pt idx="3445">
                  <c:v>272.3</c:v>
                </c:pt>
                <c:pt idx="3446">
                  <c:v>275</c:v>
                </c:pt>
                <c:pt idx="3447">
                  <c:v>275.10000000000002</c:v>
                </c:pt>
                <c:pt idx="3448">
                  <c:v>279.98</c:v>
                </c:pt>
                <c:pt idx="3449">
                  <c:v>282.51</c:v>
                </c:pt>
                <c:pt idx="3450">
                  <c:v>280.62</c:v>
                </c:pt>
                <c:pt idx="3451">
                  <c:v>278.45</c:v>
                </c:pt>
                <c:pt idx="3452">
                  <c:v>279.75</c:v>
                </c:pt>
                <c:pt idx="3453">
                  <c:v>283.31</c:v>
                </c:pt>
                <c:pt idx="3454">
                  <c:v>284.01</c:v>
                </c:pt>
                <c:pt idx="3455">
                  <c:v>288.33</c:v>
                </c:pt>
                <c:pt idx="3456">
                  <c:v>286.60000000000002</c:v>
                </c:pt>
                <c:pt idx="3457">
                  <c:v>282.38</c:v>
                </c:pt>
                <c:pt idx="3458">
                  <c:v>279.55</c:v>
                </c:pt>
                <c:pt idx="3459">
                  <c:v>277.95999999999998</c:v>
                </c:pt>
                <c:pt idx="3460">
                  <c:v>281.35000000000002</c:v>
                </c:pt>
                <c:pt idx="3461">
                  <c:v>281.55</c:v>
                </c:pt>
                <c:pt idx="3462">
                  <c:v>282.20999999999998</c:v>
                </c:pt>
                <c:pt idx="3463">
                  <c:v>282.25</c:v>
                </c:pt>
                <c:pt idx="3464">
                  <c:v>283.54000000000002</c:v>
                </c:pt>
                <c:pt idx="3465">
                  <c:v>285.07</c:v>
                </c:pt>
                <c:pt idx="3466">
                  <c:v>286.10000000000002</c:v>
                </c:pt>
                <c:pt idx="3467">
                  <c:v>288.47000000000003</c:v>
                </c:pt>
                <c:pt idx="3468">
                  <c:v>285.74</c:v>
                </c:pt>
                <c:pt idx="3469">
                  <c:v>285.94</c:v>
                </c:pt>
                <c:pt idx="3470">
                  <c:v>284.70999999999998</c:v>
                </c:pt>
                <c:pt idx="3471">
                  <c:v>280.05</c:v>
                </c:pt>
                <c:pt idx="3472">
                  <c:v>283.01</c:v>
                </c:pt>
                <c:pt idx="3473">
                  <c:v>284.94</c:v>
                </c:pt>
                <c:pt idx="3474">
                  <c:v>273.63</c:v>
                </c:pt>
                <c:pt idx="3475">
                  <c:v>276.26</c:v>
                </c:pt>
                <c:pt idx="3476">
                  <c:v>275.58999999999997</c:v>
                </c:pt>
                <c:pt idx="3477">
                  <c:v>279.22000000000003</c:v>
                </c:pt>
                <c:pt idx="3478">
                  <c:v>276.33</c:v>
                </c:pt>
                <c:pt idx="3479">
                  <c:v>278.62</c:v>
                </c:pt>
                <c:pt idx="3480">
                  <c:v>284.37</c:v>
                </c:pt>
                <c:pt idx="3481">
                  <c:v>274.93</c:v>
                </c:pt>
                <c:pt idx="3482">
                  <c:v>272</c:v>
                </c:pt>
                <c:pt idx="3483">
                  <c:v>274.89999999999998</c:v>
                </c:pt>
                <c:pt idx="3484">
                  <c:v>272.39999999999998</c:v>
                </c:pt>
                <c:pt idx="3485">
                  <c:v>272.57</c:v>
                </c:pt>
                <c:pt idx="3486">
                  <c:v>272.10000000000002</c:v>
                </c:pt>
                <c:pt idx="3487">
                  <c:v>278.69</c:v>
                </c:pt>
                <c:pt idx="3488">
                  <c:v>256.83999999999997</c:v>
                </c:pt>
                <c:pt idx="3489">
                  <c:v>256.04000000000002</c:v>
                </c:pt>
                <c:pt idx="3490">
                  <c:v>250.15</c:v>
                </c:pt>
                <c:pt idx="3491">
                  <c:v>245.59</c:v>
                </c:pt>
                <c:pt idx="3492">
                  <c:v>237.05</c:v>
                </c:pt>
                <c:pt idx="3493">
                  <c:v>242.63</c:v>
                </c:pt>
                <c:pt idx="3494">
                  <c:v>244.86</c:v>
                </c:pt>
                <c:pt idx="3495">
                  <c:v>246.16</c:v>
                </c:pt>
                <c:pt idx="3496">
                  <c:v>247.56</c:v>
                </c:pt>
                <c:pt idx="3497">
                  <c:v>246.99</c:v>
                </c:pt>
                <c:pt idx="3498">
                  <c:v>251.15</c:v>
                </c:pt>
                <c:pt idx="3499">
                  <c:v>248.65</c:v>
                </c:pt>
                <c:pt idx="3500">
                  <c:v>248.29</c:v>
                </c:pt>
                <c:pt idx="3501">
                  <c:v>252.44</c:v>
                </c:pt>
                <c:pt idx="3502">
                  <c:v>246.56</c:v>
                </c:pt>
                <c:pt idx="3503">
                  <c:v>269.01</c:v>
                </c:pt>
                <c:pt idx="3504">
                  <c:v>262.89</c:v>
                </c:pt>
                <c:pt idx="3505">
                  <c:v>255.17</c:v>
                </c:pt>
                <c:pt idx="3506">
                  <c:v>259.5</c:v>
                </c:pt>
                <c:pt idx="3507">
                  <c:v>263.85000000000002</c:v>
                </c:pt>
                <c:pt idx="3508">
                  <c:v>258.3</c:v>
                </c:pt>
                <c:pt idx="3509">
                  <c:v>266.38</c:v>
                </c:pt>
                <c:pt idx="3510">
                  <c:v>257.10000000000002</c:v>
                </c:pt>
                <c:pt idx="3511">
                  <c:v>257.13</c:v>
                </c:pt>
                <c:pt idx="3512">
                  <c:v>245.19</c:v>
                </c:pt>
                <c:pt idx="3513">
                  <c:v>251.75</c:v>
                </c:pt>
                <c:pt idx="3514">
                  <c:v>251.92</c:v>
                </c:pt>
                <c:pt idx="3515">
                  <c:v>260.10000000000002</c:v>
                </c:pt>
                <c:pt idx="3516">
                  <c:v>270.7</c:v>
                </c:pt>
                <c:pt idx="3517">
                  <c:v>245.53</c:v>
                </c:pt>
                <c:pt idx="3518">
                  <c:v>246.59</c:v>
                </c:pt>
                <c:pt idx="3519">
                  <c:v>245.16</c:v>
                </c:pt>
                <c:pt idx="3520">
                  <c:v>242.01</c:v>
                </c:pt>
                <c:pt idx="3521">
                  <c:v>244.43</c:v>
                </c:pt>
                <c:pt idx="3522">
                  <c:v>243.64</c:v>
                </c:pt>
                <c:pt idx="3523">
                  <c:v>245.62</c:v>
                </c:pt>
                <c:pt idx="3524">
                  <c:v>237.81</c:v>
                </c:pt>
                <c:pt idx="3525">
                  <c:v>230.69</c:v>
                </c:pt>
                <c:pt idx="3526">
                  <c:v>230.19</c:v>
                </c:pt>
                <c:pt idx="3527">
                  <c:v>231.84</c:v>
                </c:pt>
                <c:pt idx="3528">
                  <c:v>231.45</c:v>
                </c:pt>
                <c:pt idx="3529">
                  <c:v>227.77</c:v>
                </c:pt>
                <c:pt idx="3530">
                  <c:v>224.19</c:v>
                </c:pt>
                <c:pt idx="3531">
                  <c:v>222.3</c:v>
                </c:pt>
                <c:pt idx="3532">
                  <c:v>222.77</c:v>
                </c:pt>
                <c:pt idx="3533">
                  <c:v>221.24</c:v>
                </c:pt>
                <c:pt idx="3534">
                  <c:v>220.32</c:v>
                </c:pt>
                <c:pt idx="3535">
                  <c:v>218.06</c:v>
                </c:pt>
                <c:pt idx="3536">
                  <c:v>216.91</c:v>
                </c:pt>
                <c:pt idx="3537">
                  <c:v>214.06</c:v>
                </c:pt>
                <c:pt idx="3538">
                  <c:v>214.02</c:v>
                </c:pt>
                <c:pt idx="3539">
                  <c:v>216.44</c:v>
                </c:pt>
                <c:pt idx="3540">
                  <c:v>217.37</c:v>
                </c:pt>
                <c:pt idx="3541">
                  <c:v>217.27</c:v>
                </c:pt>
                <c:pt idx="3542">
                  <c:v>217.07</c:v>
                </c:pt>
                <c:pt idx="3543">
                  <c:v>218.03</c:v>
                </c:pt>
                <c:pt idx="3544">
                  <c:v>216.91</c:v>
                </c:pt>
                <c:pt idx="3545">
                  <c:v>215.05</c:v>
                </c:pt>
                <c:pt idx="3546">
                  <c:v>218.86</c:v>
                </c:pt>
                <c:pt idx="3547">
                  <c:v>223.66</c:v>
                </c:pt>
                <c:pt idx="3548">
                  <c:v>222.07</c:v>
                </c:pt>
                <c:pt idx="3549">
                  <c:v>227.97</c:v>
                </c:pt>
                <c:pt idx="3550">
                  <c:v>220.45</c:v>
                </c:pt>
                <c:pt idx="3551">
                  <c:v>213.82</c:v>
                </c:pt>
                <c:pt idx="3552">
                  <c:v>216.47</c:v>
                </c:pt>
                <c:pt idx="3553">
                  <c:v>220.75</c:v>
                </c:pt>
                <c:pt idx="3554">
                  <c:v>223.2</c:v>
                </c:pt>
                <c:pt idx="3555">
                  <c:v>220.75</c:v>
                </c:pt>
                <c:pt idx="3556">
                  <c:v>216.94</c:v>
                </c:pt>
                <c:pt idx="3557">
                  <c:v>209.95</c:v>
                </c:pt>
                <c:pt idx="3558">
                  <c:v>211.61</c:v>
                </c:pt>
                <c:pt idx="3559">
                  <c:v>205.18</c:v>
                </c:pt>
                <c:pt idx="3560">
                  <c:v>206.57</c:v>
                </c:pt>
                <c:pt idx="3561">
                  <c:v>206.7</c:v>
                </c:pt>
                <c:pt idx="3562">
                  <c:v>208.59</c:v>
                </c:pt>
                <c:pt idx="3563">
                  <c:v>205.54</c:v>
                </c:pt>
                <c:pt idx="3564">
                  <c:v>210.74</c:v>
                </c:pt>
                <c:pt idx="3565">
                  <c:v>217.27</c:v>
                </c:pt>
                <c:pt idx="3566">
                  <c:v>215.91</c:v>
                </c:pt>
                <c:pt idx="3567">
                  <c:v>214.95</c:v>
                </c:pt>
                <c:pt idx="3568">
                  <c:v>208.69</c:v>
                </c:pt>
                <c:pt idx="3569">
                  <c:v>208.09</c:v>
                </c:pt>
                <c:pt idx="3570">
                  <c:v>208.46</c:v>
                </c:pt>
                <c:pt idx="3571">
                  <c:v>211.97</c:v>
                </c:pt>
                <c:pt idx="3572">
                  <c:v>220.62</c:v>
                </c:pt>
                <c:pt idx="3573">
                  <c:v>213.76</c:v>
                </c:pt>
                <c:pt idx="3574">
                  <c:v>218.53</c:v>
                </c:pt>
                <c:pt idx="3575">
                  <c:v>218.2</c:v>
                </c:pt>
                <c:pt idx="3576">
                  <c:v>216.18</c:v>
                </c:pt>
                <c:pt idx="3577">
                  <c:v>217.44</c:v>
                </c:pt>
                <c:pt idx="3578">
                  <c:v>221.18</c:v>
                </c:pt>
                <c:pt idx="3579">
                  <c:v>229.56</c:v>
                </c:pt>
                <c:pt idx="3580">
                  <c:v>238.93</c:v>
                </c:pt>
                <c:pt idx="3581">
                  <c:v>215.68</c:v>
                </c:pt>
                <c:pt idx="3582">
                  <c:v>212.67</c:v>
                </c:pt>
                <c:pt idx="3583">
                  <c:v>213.26</c:v>
                </c:pt>
                <c:pt idx="3584">
                  <c:v>210.51</c:v>
                </c:pt>
                <c:pt idx="3585">
                  <c:v>211.8</c:v>
                </c:pt>
                <c:pt idx="3586">
                  <c:v>210.74</c:v>
                </c:pt>
                <c:pt idx="3587">
                  <c:v>214.95</c:v>
                </c:pt>
                <c:pt idx="3588">
                  <c:v>211.21</c:v>
                </c:pt>
                <c:pt idx="3589">
                  <c:v>217.7</c:v>
                </c:pt>
                <c:pt idx="3590">
                  <c:v>217.17</c:v>
                </c:pt>
                <c:pt idx="3591">
                  <c:v>218.56</c:v>
                </c:pt>
                <c:pt idx="3592">
                  <c:v>217.1</c:v>
                </c:pt>
                <c:pt idx="3593">
                  <c:v>213.66</c:v>
                </c:pt>
                <c:pt idx="3594">
                  <c:v>203.46</c:v>
                </c:pt>
                <c:pt idx="3595">
                  <c:v>203.82</c:v>
                </c:pt>
                <c:pt idx="3596">
                  <c:v>204.52</c:v>
                </c:pt>
                <c:pt idx="3597">
                  <c:v>205.31</c:v>
                </c:pt>
                <c:pt idx="3598">
                  <c:v>203.16</c:v>
                </c:pt>
                <c:pt idx="3599">
                  <c:v>193.85</c:v>
                </c:pt>
                <c:pt idx="3600">
                  <c:v>185.04</c:v>
                </c:pt>
                <c:pt idx="3601">
                  <c:v>184.28</c:v>
                </c:pt>
                <c:pt idx="3602">
                  <c:v>186.13</c:v>
                </c:pt>
                <c:pt idx="3603">
                  <c:v>191.33</c:v>
                </c:pt>
                <c:pt idx="3604">
                  <c:v>196.04</c:v>
                </c:pt>
                <c:pt idx="3605">
                  <c:v>196.63</c:v>
                </c:pt>
                <c:pt idx="3606">
                  <c:v>181.86</c:v>
                </c:pt>
                <c:pt idx="3607">
                  <c:v>184.31</c:v>
                </c:pt>
                <c:pt idx="3608">
                  <c:v>183.98</c:v>
                </c:pt>
                <c:pt idx="3609">
                  <c:v>180.67</c:v>
                </c:pt>
                <c:pt idx="3610">
                  <c:v>180.07</c:v>
                </c:pt>
                <c:pt idx="3611">
                  <c:v>178.65</c:v>
                </c:pt>
                <c:pt idx="3612">
                  <c:v>181.56</c:v>
                </c:pt>
                <c:pt idx="3613">
                  <c:v>182.32</c:v>
                </c:pt>
                <c:pt idx="3614">
                  <c:v>177.55</c:v>
                </c:pt>
                <c:pt idx="3615">
                  <c:v>178.41</c:v>
                </c:pt>
                <c:pt idx="3616">
                  <c:v>174.74</c:v>
                </c:pt>
                <c:pt idx="3617">
                  <c:v>178.35</c:v>
                </c:pt>
                <c:pt idx="3618">
                  <c:v>181.23</c:v>
                </c:pt>
                <c:pt idx="3619">
                  <c:v>181.82</c:v>
                </c:pt>
                <c:pt idx="3620">
                  <c:v>181.39</c:v>
                </c:pt>
                <c:pt idx="3621">
                  <c:v>185.02</c:v>
                </c:pt>
                <c:pt idx="3622">
                  <c:v>185.72</c:v>
                </c:pt>
                <c:pt idx="3623">
                  <c:v>178.62</c:v>
                </c:pt>
                <c:pt idx="3624">
                  <c:v>177.76</c:v>
                </c:pt>
                <c:pt idx="3625">
                  <c:v>174.83</c:v>
                </c:pt>
                <c:pt idx="3626">
                  <c:v>175.68</c:v>
                </c:pt>
                <c:pt idx="3627">
                  <c:v>180.17</c:v>
                </c:pt>
                <c:pt idx="3628">
                  <c:v>179.64</c:v>
                </c:pt>
                <c:pt idx="3629">
                  <c:v>174.43</c:v>
                </c:pt>
                <c:pt idx="3630">
                  <c:v>179.18</c:v>
                </c:pt>
                <c:pt idx="3631">
                  <c:v>177.47</c:v>
                </c:pt>
                <c:pt idx="3632">
                  <c:v>172.78</c:v>
                </c:pt>
                <c:pt idx="3633">
                  <c:v>172.94</c:v>
                </c:pt>
                <c:pt idx="3634">
                  <c:v>167.5</c:v>
                </c:pt>
                <c:pt idx="3635">
                  <c:v>166.71</c:v>
                </c:pt>
                <c:pt idx="3636">
                  <c:v>161.43</c:v>
                </c:pt>
                <c:pt idx="3637">
                  <c:v>160.96</c:v>
                </c:pt>
                <c:pt idx="3638">
                  <c:v>162.52000000000001</c:v>
                </c:pt>
                <c:pt idx="3639">
                  <c:v>160.72999999999999</c:v>
                </c:pt>
                <c:pt idx="3640">
                  <c:v>156.51</c:v>
                </c:pt>
                <c:pt idx="3641">
                  <c:v>161</c:v>
                </c:pt>
                <c:pt idx="3642">
                  <c:v>153.31</c:v>
                </c:pt>
                <c:pt idx="3643">
                  <c:v>147.83000000000001</c:v>
                </c:pt>
                <c:pt idx="3644">
                  <c:v>145.25</c:v>
                </c:pt>
                <c:pt idx="3645">
                  <c:v>143.41</c:v>
                </c:pt>
                <c:pt idx="3646">
                  <c:v>148.72</c:v>
                </c:pt>
                <c:pt idx="3647">
                  <c:v>150.07</c:v>
                </c:pt>
                <c:pt idx="3648">
                  <c:v>150.07</c:v>
                </c:pt>
                <c:pt idx="3649">
                  <c:v>150.37</c:v>
                </c:pt>
                <c:pt idx="3650">
                  <c:v>148.65</c:v>
                </c:pt>
                <c:pt idx="3651">
                  <c:v>156.57</c:v>
                </c:pt>
                <c:pt idx="3652">
                  <c:v>152.02000000000001</c:v>
                </c:pt>
                <c:pt idx="3653">
                  <c:v>154.03</c:v>
                </c:pt>
                <c:pt idx="3654">
                  <c:v>154.56</c:v>
                </c:pt>
                <c:pt idx="3655">
                  <c:v>161.79</c:v>
                </c:pt>
                <c:pt idx="3656">
                  <c:v>156.74</c:v>
                </c:pt>
                <c:pt idx="3657">
                  <c:v>154.1</c:v>
                </c:pt>
                <c:pt idx="3658">
                  <c:v>160.93</c:v>
                </c:pt>
                <c:pt idx="3659">
                  <c:v>155.02000000000001</c:v>
                </c:pt>
                <c:pt idx="3660">
                  <c:v>156.28</c:v>
                </c:pt>
                <c:pt idx="3661">
                  <c:v>159.74</c:v>
                </c:pt>
                <c:pt idx="3662">
                  <c:v>155.97999999999999</c:v>
                </c:pt>
                <c:pt idx="3663">
                  <c:v>164.63</c:v>
                </c:pt>
                <c:pt idx="3664">
                  <c:v>166.08</c:v>
                </c:pt>
                <c:pt idx="3665">
                  <c:v>165.62</c:v>
                </c:pt>
                <c:pt idx="3666">
                  <c:v>168.03</c:v>
                </c:pt>
                <c:pt idx="3667">
                  <c:v>168.79</c:v>
                </c:pt>
                <c:pt idx="3668">
                  <c:v>174.23</c:v>
                </c:pt>
                <c:pt idx="3669">
                  <c:v>178.26</c:v>
                </c:pt>
                <c:pt idx="3670">
                  <c:v>170.63</c:v>
                </c:pt>
                <c:pt idx="3671">
                  <c:v>177.6</c:v>
                </c:pt>
                <c:pt idx="3672">
                  <c:v>181.46</c:v>
                </c:pt>
                <c:pt idx="3673">
                  <c:v>179.71</c:v>
                </c:pt>
                <c:pt idx="3674">
                  <c:v>163.21</c:v>
                </c:pt>
                <c:pt idx="3675">
                  <c:v>167.8</c:v>
                </c:pt>
                <c:pt idx="3676">
                  <c:v>166.51</c:v>
                </c:pt>
                <c:pt idx="3677">
                  <c:v>167.86</c:v>
                </c:pt>
                <c:pt idx="3678">
                  <c:v>172.45</c:v>
                </c:pt>
                <c:pt idx="3679">
                  <c:v>166.44</c:v>
                </c:pt>
                <c:pt idx="3680">
                  <c:v>173.94</c:v>
                </c:pt>
                <c:pt idx="3681">
                  <c:v>170.67</c:v>
                </c:pt>
                <c:pt idx="3682">
                  <c:v>179.84</c:v>
                </c:pt>
                <c:pt idx="3683">
                  <c:v>177.3</c:v>
                </c:pt>
                <c:pt idx="3684">
                  <c:v>169.91</c:v>
                </c:pt>
                <c:pt idx="3685">
                  <c:v>159.21</c:v>
                </c:pt>
                <c:pt idx="3686">
                  <c:v>133.34</c:v>
                </c:pt>
                <c:pt idx="3687">
                  <c:v>133.6</c:v>
                </c:pt>
                <c:pt idx="3688">
                  <c:v>135.75</c:v>
                </c:pt>
                <c:pt idx="3689">
                  <c:v>134.4</c:v>
                </c:pt>
                <c:pt idx="3690">
                  <c:v>135.25</c:v>
                </c:pt>
                <c:pt idx="3691">
                  <c:v>143.41</c:v>
                </c:pt>
                <c:pt idx="3692">
                  <c:v>146.01</c:v>
                </c:pt>
                <c:pt idx="3693">
                  <c:v>134.66</c:v>
                </c:pt>
                <c:pt idx="3694">
                  <c:v>132.18</c:v>
                </c:pt>
                <c:pt idx="3695">
                  <c:v>128.59</c:v>
                </c:pt>
                <c:pt idx="3696">
                  <c:v>123.11</c:v>
                </c:pt>
                <c:pt idx="3697">
                  <c:v>121.66</c:v>
                </c:pt>
                <c:pt idx="3698">
                  <c:v>121.16</c:v>
                </c:pt>
                <c:pt idx="3699">
                  <c:v>122.81</c:v>
                </c:pt>
                <c:pt idx="3700">
                  <c:v>126.77</c:v>
                </c:pt>
                <c:pt idx="3701">
                  <c:v>124.39</c:v>
                </c:pt>
                <c:pt idx="3702">
                  <c:v>128.59</c:v>
                </c:pt>
                <c:pt idx="3703">
                  <c:v>132.81</c:v>
                </c:pt>
                <c:pt idx="3704">
                  <c:v>131.94999999999999</c:v>
                </c:pt>
                <c:pt idx="3705">
                  <c:v>129.77000000000001</c:v>
                </c:pt>
                <c:pt idx="3706">
                  <c:v>123.73</c:v>
                </c:pt>
                <c:pt idx="3707">
                  <c:v>133.63999999999999</c:v>
                </c:pt>
                <c:pt idx="3708">
                  <c:v>133.87</c:v>
                </c:pt>
                <c:pt idx="3709">
                  <c:v>127</c:v>
                </c:pt>
                <c:pt idx="3710">
                  <c:v>125.48</c:v>
                </c:pt>
                <c:pt idx="3711">
                  <c:v>115.15</c:v>
                </c:pt>
                <c:pt idx="3712">
                  <c:v>113.27</c:v>
                </c:pt>
                <c:pt idx="3713">
                  <c:v>112.22</c:v>
                </c:pt>
                <c:pt idx="3714">
                  <c:v>110.3</c:v>
                </c:pt>
                <c:pt idx="3715">
                  <c:v>109.58</c:v>
                </c:pt>
                <c:pt idx="3716">
                  <c:v>112.55</c:v>
                </c:pt>
                <c:pt idx="3717">
                  <c:v>112.05</c:v>
                </c:pt>
                <c:pt idx="3718">
                  <c:v>114.39</c:v>
                </c:pt>
                <c:pt idx="3719">
                  <c:v>114.66</c:v>
                </c:pt>
                <c:pt idx="3720">
                  <c:v>110.7</c:v>
                </c:pt>
                <c:pt idx="3721">
                  <c:v>108.09</c:v>
                </c:pt>
                <c:pt idx="3722">
                  <c:v>109.81</c:v>
                </c:pt>
                <c:pt idx="3723">
                  <c:v>112.28</c:v>
                </c:pt>
                <c:pt idx="3724">
                  <c:v>107.96</c:v>
                </c:pt>
                <c:pt idx="3725">
                  <c:v>111.62</c:v>
                </c:pt>
                <c:pt idx="3726">
                  <c:v>99.15</c:v>
                </c:pt>
                <c:pt idx="3727">
                  <c:v>90.9</c:v>
                </c:pt>
                <c:pt idx="3728">
                  <c:v>96.7</c:v>
                </c:pt>
                <c:pt idx="3729">
                  <c:v>102.81</c:v>
                </c:pt>
                <c:pt idx="3730">
                  <c:v>104.56</c:v>
                </c:pt>
                <c:pt idx="3731">
                  <c:v>104.63</c:v>
                </c:pt>
                <c:pt idx="3732">
                  <c:v>104.86</c:v>
                </c:pt>
                <c:pt idx="3733">
                  <c:v>105.71</c:v>
                </c:pt>
                <c:pt idx="3734">
                  <c:v>106.44</c:v>
                </c:pt>
                <c:pt idx="3735">
                  <c:v>108.98</c:v>
                </c:pt>
                <c:pt idx="3736">
                  <c:v>107.27</c:v>
                </c:pt>
                <c:pt idx="3737">
                  <c:v>106.84</c:v>
                </c:pt>
                <c:pt idx="3738">
                  <c:v>107.3</c:v>
                </c:pt>
                <c:pt idx="3739">
                  <c:v>111.92</c:v>
                </c:pt>
                <c:pt idx="3740">
                  <c:v>112.35</c:v>
                </c:pt>
                <c:pt idx="3741">
                  <c:v>112.22</c:v>
                </c:pt>
                <c:pt idx="3742">
                  <c:v>115.71</c:v>
                </c:pt>
                <c:pt idx="3743">
                  <c:v>113.6</c:v>
                </c:pt>
                <c:pt idx="3744">
                  <c:v>109.71</c:v>
                </c:pt>
                <c:pt idx="3745">
                  <c:v>108.59</c:v>
                </c:pt>
                <c:pt idx="3746">
                  <c:v>108.75</c:v>
                </c:pt>
                <c:pt idx="3747">
                  <c:v>109.31</c:v>
                </c:pt>
                <c:pt idx="3748">
                  <c:v>110.37</c:v>
                </c:pt>
                <c:pt idx="3749">
                  <c:v>110.76</c:v>
                </c:pt>
                <c:pt idx="3750">
                  <c:v>111.19</c:v>
                </c:pt>
                <c:pt idx="3751">
                  <c:v>106.8</c:v>
                </c:pt>
                <c:pt idx="3752">
                  <c:v>108.85</c:v>
                </c:pt>
                <c:pt idx="3753">
                  <c:v>107.46</c:v>
                </c:pt>
                <c:pt idx="3754">
                  <c:v>106.22</c:v>
                </c:pt>
                <c:pt idx="3755">
                  <c:v>98.83</c:v>
                </c:pt>
                <c:pt idx="3756">
                  <c:v>101.48</c:v>
                </c:pt>
                <c:pt idx="3757">
                  <c:v>97.29</c:v>
                </c:pt>
                <c:pt idx="3758">
                  <c:v>99.06</c:v>
                </c:pt>
                <c:pt idx="3759">
                  <c:v>105.57</c:v>
                </c:pt>
                <c:pt idx="3760">
                  <c:v>110.54</c:v>
                </c:pt>
                <c:pt idx="3761">
                  <c:v>109.98</c:v>
                </c:pt>
                <c:pt idx="3762">
                  <c:v>109.1</c:v>
                </c:pt>
                <c:pt idx="3763">
                  <c:v>112.43</c:v>
                </c:pt>
                <c:pt idx="3764">
                  <c:v>108.77</c:v>
                </c:pt>
                <c:pt idx="3765">
                  <c:v>107.82</c:v>
                </c:pt>
                <c:pt idx="3766">
                  <c:v>107.4</c:v>
                </c:pt>
                <c:pt idx="3767">
                  <c:v>111.39</c:v>
                </c:pt>
                <c:pt idx="3768">
                  <c:v>107.79</c:v>
                </c:pt>
                <c:pt idx="3769">
                  <c:v>119.73</c:v>
                </c:pt>
                <c:pt idx="3770">
                  <c:v>120.71</c:v>
                </c:pt>
                <c:pt idx="3771">
                  <c:v>121.26</c:v>
                </c:pt>
                <c:pt idx="3772">
                  <c:v>118.03</c:v>
                </c:pt>
                <c:pt idx="3773">
                  <c:v>120.38</c:v>
                </c:pt>
                <c:pt idx="3774">
                  <c:v>110.67</c:v>
                </c:pt>
                <c:pt idx="3775">
                  <c:v>107.63</c:v>
                </c:pt>
                <c:pt idx="3776">
                  <c:v>106.71</c:v>
                </c:pt>
                <c:pt idx="3777">
                  <c:v>104.85</c:v>
                </c:pt>
                <c:pt idx="3778">
                  <c:v>106.19</c:v>
                </c:pt>
                <c:pt idx="3779">
                  <c:v>108.64</c:v>
                </c:pt>
                <c:pt idx="3780">
                  <c:v>106.09</c:v>
                </c:pt>
                <c:pt idx="3781">
                  <c:v>100.92</c:v>
                </c:pt>
                <c:pt idx="3782">
                  <c:v>102.82</c:v>
                </c:pt>
                <c:pt idx="3783">
                  <c:v>105.37</c:v>
                </c:pt>
                <c:pt idx="3784">
                  <c:v>108.61</c:v>
                </c:pt>
                <c:pt idx="3785">
                  <c:v>108.8</c:v>
                </c:pt>
                <c:pt idx="3786">
                  <c:v>111.78</c:v>
                </c:pt>
                <c:pt idx="3787">
                  <c:v>108.08</c:v>
                </c:pt>
                <c:pt idx="3788">
                  <c:v>108.58</c:v>
                </c:pt>
                <c:pt idx="3789">
                  <c:v>112.27</c:v>
                </c:pt>
                <c:pt idx="3790">
                  <c:v>112.86</c:v>
                </c:pt>
                <c:pt idx="3791">
                  <c:v>93.07</c:v>
                </c:pt>
                <c:pt idx="3792">
                  <c:v>82.48</c:v>
                </c:pt>
                <c:pt idx="3793">
                  <c:v>83.1</c:v>
                </c:pt>
                <c:pt idx="3794">
                  <c:v>84.28</c:v>
                </c:pt>
                <c:pt idx="3795">
                  <c:v>84.28</c:v>
                </c:pt>
                <c:pt idx="3796">
                  <c:v>86.08</c:v>
                </c:pt>
                <c:pt idx="3797">
                  <c:v>88.1</c:v>
                </c:pt>
                <c:pt idx="3798">
                  <c:v>92.98</c:v>
                </c:pt>
                <c:pt idx="3799">
                  <c:v>89.02</c:v>
                </c:pt>
                <c:pt idx="3800">
                  <c:v>89.38</c:v>
                </c:pt>
                <c:pt idx="3801">
                  <c:v>92.29</c:v>
                </c:pt>
                <c:pt idx="3802">
                  <c:v>104.26</c:v>
                </c:pt>
                <c:pt idx="3803">
                  <c:v>105.4</c:v>
                </c:pt>
                <c:pt idx="3804">
                  <c:v>106.42</c:v>
                </c:pt>
                <c:pt idx="3805">
                  <c:v>108.61</c:v>
                </c:pt>
                <c:pt idx="3806">
                  <c:v>104.98</c:v>
                </c:pt>
                <c:pt idx="3807">
                  <c:v>102.49</c:v>
                </c:pt>
                <c:pt idx="3808">
                  <c:v>94.81</c:v>
                </c:pt>
                <c:pt idx="3809">
                  <c:v>100.11</c:v>
                </c:pt>
                <c:pt idx="3810">
                  <c:v>100.92</c:v>
                </c:pt>
                <c:pt idx="3811">
                  <c:v>97.1</c:v>
                </c:pt>
                <c:pt idx="3812">
                  <c:v>97.49</c:v>
                </c:pt>
                <c:pt idx="3813">
                  <c:v>88.36</c:v>
                </c:pt>
                <c:pt idx="3814">
                  <c:v>90.82</c:v>
                </c:pt>
                <c:pt idx="3815">
                  <c:v>104.62</c:v>
                </c:pt>
                <c:pt idx="3816">
                  <c:v>110.41</c:v>
                </c:pt>
                <c:pt idx="3817">
                  <c:v>113.32</c:v>
                </c:pt>
                <c:pt idx="3818">
                  <c:v>114.23</c:v>
                </c:pt>
                <c:pt idx="3819">
                  <c:v>110.7</c:v>
                </c:pt>
                <c:pt idx="3820">
                  <c:v>109.36</c:v>
                </c:pt>
                <c:pt idx="3821">
                  <c:v>110.41</c:v>
                </c:pt>
                <c:pt idx="3822">
                  <c:v>118.12</c:v>
                </c:pt>
                <c:pt idx="3823">
                  <c:v>118.88</c:v>
                </c:pt>
                <c:pt idx="3824">
                  <c:v>110.21</c:v>
                </c:pt>
                <c:pt idx="3825">
                  <c:v>104.78</c:v>
                </c:pt>
                <c:pt idx="3826">
                  <c:v>115.57</c:v>
                </c:pt>
                <c:pt idx="3827">
                  <c:v>123.59</c:v>
                </c:pt>
                <c:pt idx="3828">
                  <c:v>123.55</c:v>
                </c:pt>
                <c:pt idx="3829">
                  <c:v>132.81</c:v>
                </c:pt>
                <c:pt idx="3830">
                  <c:v>130.58000000000001</c:v>
                </c:pt>
                <c:pt idx="3831">
                  <c:v>130.78</c:v>
                </c:pt>
                <c:pt idx="3832">
                  <c:v>126.37</c:v>
                </c:pt>
                <c:pt idx="3833">
                  <c:v>130.49</c:v>
                </c:pt>
                <c:pt idx="3834">
                  <c:v>133.88999999999999</c:v>
                </c:pt>
                <c:pt idx="3835">
                  <c:v>142.85</c:v>
                </c:pt>
                <c:pt idx="3836">
                  <c:v>143.47</c:v>
                </c:pt>
                <c:pt idx="3837">
                  <c:v>148.83000000000001</c:v>
                </c:pt>
                <c:pt idx="3838">
                  <c:v>146.87</c:v>
                </c:pt>
                <c:pt idx="3839">
                  <c:v>139.71</c:v>
                </c:pt>
                <c:pt idx="3840">
                  <c:v>145.19999999999999</c:v>
                </c:pt>
                <c:pt idx="3841">
                  <c:v>145.76</c:v>
                </c:pt>
                <c:pt idx="3842">
                  <c:v>145.69</c:v>
                </c:pt>
                <c:pt idx="3843">
                  <c:v>150.63</c:v>
                </c:pt>
                <c:pt idx="3844">
                  <c:v>150.5</c:v>
                </c:pt>
                <c:pt idx="3845">
                  <c:v>151.97</c:v>
                </c:pt>
                <c:pt idx="3846">
                  <c:v>152.5</c:v>
                </c:pt>
                <c:pt idx="3847">
                  <c:v>152.13999999999999</c:v>
                </c:pt>
                <c:pt idx="3848">
                  <c:v>153.58000000000001</c:v>
                </c:pt>
                <c:pt idx="3849">
                  <c:v>154.91999999999999</c:v>
                </c:pt>
                <c:pt idx="3850">
                  <c:v>154.79</c:v>
                </c:pt>
                <c:pt idx="3851">
                  <c:v>154.49</c:v>
                </c:pt>
                <c:pt idx="3852">
                  <c:v>155.77000000000001</c:v>
                </c:pt>
                <c:pt idx="3853">
                  <c:v>156.06</c:v>
                </c:pt>
                <c:pt idx="3854">
                  <c:v>159.19999999999999</c:v>
                </c:pt>
                <c:pt idx="3855">
                  <c:v>157.96</c:v>
                </c:pt>
                <c:pt idx="3856">
                  <c:v>157.63</c:v>
                </c:pt>
                <c:pt idx="3857">
                  <c:v>158.12</c:v>
                </c:pt>
                <c:pt idx="3858">
                  <c:v>155.05000000000001</c:v>
                </c:pt>
                <c:pt idx="3859">
                  <c:v>158.06</c:v>
                </c:pt>
                <c:pt idx="3860">
                  <c:v>157.37</c:v>
                </c:pt>
                <c:pt idx="3861">
                  <c:v>156.85</c:v>
                </c:pt>
                <c:pt idx="3862">
                  <c:v>161.29</c:v>
                </c:pt>
                <c:pt idx="3863">
                  <c:v>164.5</c:v>
                </c:pt>
                <c:pt idx="3864">
                  <c:v>164.86</c:v>
                </c:pt>
                <c:pt idx="3865">
                  <c:v>163.52000000000001</c:v>
                </c:pt>
                <c:pt idx="3866">
                  <c:v>161.80000000000001</c:v>
                </c:pt>
                <c:pt idx="3867">
                  <c:v>161.12</c:v>
                </c:pt>
                <c:pt idx="3868">
                  <c:v>161.12</c:v>
                </c:pt>
                <c:pt idx="3869">
                  <c:v>160.83000000000001</c:v>
                </c:pt>
                <c:pt idx="3870">
                  <c:v>159.05000000000001</c:v>
                </c:pt>
                <c:pt idx="3871">
                  <c:v>153.93</c:v>
                </c:pt>
                <c:pt idx="3872">
                  <c:v>152.51</c:v>
                </c:pt>
                <c:pt idx="3873">
                  <c:v>150.79</c:v>
                </c:pt>
                <c:pt idx="3874">
                  <c:v>150.05000000000001</c:v>
                </c:pt>
                <c:pt idx="3875">
                  <c:v>175.56</c:v>
                </c:pt>
                <c:pt idx="3876">
                  <c:v>173.36</c:v>
                </c:pt>
                <c:pt idx="3877">
                  <c:v>179.16</c:v>
                </c:pt>
                <c:pt idx="3878">
                  <c:v>182.82</c:v>
                </c:pt>
                <c:pt idx="3879">
                  <c:v>180.06</c:v>
                </c:pt>
                <c:pt idx="3880">
                  <c:v>179.38</c:v>
                </c:pt>
                <c:pt idx="3881">
                  <c:v>176.89</c:v>
                </c:pt>
                <c:pt idx="3882">
                  <c:v>169.99</c:v>
                </c:pt>
                <c:pt idx="3883">
                  <c:v>166.56</c:v>
                </c:pt>
                <c:pt idx="3884">
                  <c:v>172.16</c:v>
                </c:pt>
                <c:pt idx="3885">
                  <c:v>185.15</c:v>
                </c:pt>
                <c:pt idx="3886">
                  <c:v>185.37</c:v>
                </c:pt>
                <c:pt idx="3887">
                  <c:v>185.21</c:v>
                </c:pt>
                <c:pt idx="3888">
                  <c:v>191.56</c:v>
                </c:pt>
                <c:pt idx="3889">
                  <c:v>174.01</c:v>
                </c:pt>
                <c:pt idx="3890">
                  <c:v>175.24</c:v>
                </c:pt>
                <c:pt idx="3891">
                  <c:v>164.2</c:v>
                </c:pt>
                <c:pt idx="3892">
                  <c:v>155.75</c:v>
                </c:pt>
                <c:pt idx="3893">
                  <c:v>167.89</c:v>
                </c:pt>
                <c:pt idx="3894">
                  <c:v>171.19</c:v>
                </c:pt>
                <c:pt idx="3895">
                  <c:v>183.85</c:v>
                </c:pt>
                <c:pt idx="3896">
                  <c:v>198.97</c:v>
                </c:pt>
                <c:pt idx="3897">
                  <c:v>203.86</c:v>
                </c:pt>
                <c:pt idx="3898">
                  <c:v>205.45</c:v>
                </c:pt>
                <c:pt idx="3899">
                  <c:v>186.83</c:v>
                </c:pt>
                <c:pt idx="3900">
                  <c:v>201.76</c:v>
                </c:pt>
                <c:pt idx="3901">
                  <c:v>221.41</c:v>
                </c:pt>
                <c:pt idx="3902">
                  <c:v>214.64</c:v>
                </c:pt>
                <c:pt idx="3903">
                  <c:v>212.7</c:v>
                </c:pt>
                <c:pt idx="3904">
                  <c:v>225.3</c:v>
                </c:pt>
                <c:pt idx="3905">
                  <c:v>220.08</c:v>
                </c:pt>
                <c:pt idx="3906">
                  <c:v>218.47</c:v>
                </c:pt>
                <c:pt idx="3907">
                  <c:v>222.06</c:v>
                </c:pt>
                <c:pt idx="3908">
                  <c:v>222.19</c:v>
                </c:pt>
                <c:pt idx="3909">
                  <c:v>223.16</c:v>
                </c:pt>
                <c:pt idx="3910">
                  <c:v>217.69</c:v>
                </c:pt>
                <c:pt idx="3911">
                  <c:v>228.08</c:v>
                </c:pt>
                <c:pt idx="3912">
                  <c:v>230.54</c:v>
                </c:pt>
                <c:pt idx="3913">
                  <c:v>215.71</c:v>
                </c:pt>
                <c:pt idx="3914">
                  <c:v>222.93</c:v>
                </c:pt>
                <c:pt idx="3915">
                  <c:v>223.81</c:v>
                </c:pt>
                <c:pt idx="3916">
                  <c:v>233.98</c:v>
                </c:pt>
                <c:pt idx="3917">
                  <c:v>212.38</c:v>
                </c:pt>
                <c:pt idx="3918">
                  <c:v>203.7</c:v>
                </c:pt>
                <c:pt idx="3919">
                  <c:v>208.2</c:v>
                </c:pt>
                <c:pt idx="3920">
                  <c:v>219.83</c:v>
                </c:pt>
                <c:pt idx="3921">
                  <c:v>229.83</c:v>
                </c:pt>
                <c:pt idx="3922">
                  <c:v>233.17</c:v>
                </c:pt>
                <c:pt idx="3923">
                  <c:v>234.01</c:v>
                </c:pt>
                <c:pt idx="3924">
                  <c:v>225.59</c:v>
                </c:pt>
                <c:pt idx="3925">
                  <c:v>230.25</c:v>
                </c:pt>
                <c:pt idx="3926">
                  <c:v>226.85</c:v>
                </c:pt>
                <c:pt idx="3927">
                  <c:v>218.5</c:v>
                </c:pt>
                <c:pt idx="3928">
                  <c:v>213.41</c:v>
                </c:pt>
                <c:pt idx="3929">
                  <c:v>214.97</c:v>
                </c:pt>
                <c:pt idx="3930">
                  <c:v>207.29</c:v>
                </c:pt>
                <c:pt idx="3931">
                  <c:v>216.1</c:v>
                </c:pt>
                <c:pt idx="3932">
                  <c:v>215.2</c:v>
                </c:pt>
                <c:pt idx="3933">
                  <c:v>215.81</c:v>
                </c:pt>
                <c:pt idx="3934">
                  <c:v>223.35</c:v>
                </c:pt>
                <c:pt idx="3935">
                  <c:v>224.13</c:v>
                </c:pt>
                <c:pt idx="3936">
                  <c:v>206.87</c:v>
                </c:pt>
                <c:pt idx="3937">
                  <c:v>202.44</c:v>
                </c:pt>
                <c:pt idx="3938">
                  <c:v>200.62</c:v>
                </c:pt>
                <c:pt idx="3939">
                  <c:v>198.91</c:v>
                </c:pt>
                <c:pt idx="3940">
                  <c:v>198.71</c:v>
                </c:pt>
                <c:pt idx="3941">
                  <c:v>198.58</c:v>
                </c:pt>
                <c:pt idx="3942">
                  <c:v>191.23</c:v>
                </c:pt>
                <c:pt idx="3943">
                  <c:v>192.08</c:v>
                </c:pt>
                <c:pt idx="3944">
                  <c:v>192.14</c:v>
                </c:pt>
                <c:pt idx="3945">
                  <c:v>193.01</c:v>
                </c:pt>
                <c:pt idx="3946">
                  <c:v>192.72</c:v>
                </c:pt>
                <c:pt idx="3947">
                  <c:v>191.53</c:v>
                </c:pt>
                <c:pt idx="3948">
                  <c:v>190.78</c:v>
                </c:pt>
                <c:pt idx="3949">
                  <c:v>191.4</c:v>
                </c:pt>
                <c:pt idx="3950">
                  <c:v>192.24</c:v>
                </c:pt>
                <c:pt idx="3951">
                  <c:v>190.49</c:v>
                </c:pt>
                <c:pt idx="3952">
                  <c:v>192.01</c:v>
                </c:pt>
                <c:pt idx="3953">
                  <c:v>193.57</c:v>
                </c:pt>
                <c:pt idx="3954">
                  <c:v>194.02</c:v>
                </c:pt>
                <c:pt idx="3955">
                  <c:v>195.8</c:v>
                </c:pt>
                <c:pt idx="3956">
                  <c:v>195.83</c:v>
                </c:pt>
                <c:pt idx="3957">
                  <c:v>188.55</c:v>
                </c:pt>
                <c:pt idx="3958">
                  <c:v>187.7</c:v>
                </c:pt>
                <c:pt idx="3959">
                  <c:v>190.65</c:v>
                </c:pt>
                <c:pt idx="3960">
                  <c:v>193.4</c:v>
                </c:pt>
                <c:pt idx="3961">
                  <c:v>183.53</c:v>
                </c:pt>
                <c:pt idx="3962">
                  <c:v>192.43</c:v>
                </c:pt>
                <c:pt idx="3963">
                  <c:v>187.45</c:v>
                </c:pt>
                <c:pt idx="3964">
                  <c:v>187.93</c:v>
                </c:pt>
                <c:pt idx="3965">
                  <c:v>195.48</c:v>
                </c:pt>
                <c:pt idx="3966">
                  <c:v>193.37</c:v>
                </c:pt>
                <c:pt idx="3967">
                  <c:v>196.87</c:v>
                </c:pt>
                <c:pt idx="3968">
                  <c:v>201.27</c:v>
                </c:pt>
                <c:pt idx="3969">
                  <c:v>191.36</c:v>
                </c:pt>
                <c:pt idx="3970">
                  <c:v>192.89</c:v>
                </c:pt>
                <c:pt idx="3971">
                  <c:v>199.75</c:v>
                </c:pt>
                <c:pt idx="3972">
                  <c:v>199.88</c:v>
                </c:pt>
                <c:pt idx="3973">
                  <c:v>206.61</c:v>
                </c:pt>
                <c:pt idx="3974">
                  <c:v>204.35</c:v>
                </c:pt>
                <c:pt idx="3975">
                  <c:v>200.85</c:v>
                </c:pt>
                <c:pt idx="3976">
                  <c:v>206.65</c:v>
                </c:pt>
                <c:pt idx="3977">
                  <c:v>206.1</c:v>
                </c:pt>
                <c:pt idx="3978">
                  <c:v>207.59</c:v>
                </c:pt>
                <c:pt idx="3979">
                  <c:v>200.88</c:v>
                </c:pt>
                <c:pt idx="3980">
                  <c:v>202.53</c:v>
                </c:pt>
                <c:pt idx="3981">
                  <c:v>201.34</c:v>
                </c:pt>
                <c:pt idx="3982">
                  <c:v>207.84</c:v>
                </c:pt>
                <c:pt idx="3983">
                  <c:v>208.82</c:v>
                </c:pt>
                <c:pt idx="3984">
                  <c:v>209.79</c:v>
                </c:pt>
                <c:pt idx="3985">
                  <c:v>209.85</c:v>
                </c:pt>
                <c:pt idx="3986">
                  <c:v>210.27</c:v>
                </c:pt>
                <c:pt idx="3987">
                  <c:v>209.76</c:v>
                </c:pt>
                <c:pt idx="3988">
                  <c:v>198.45</c:v>
                </c:pt>
                <c:pt idx="3989">
                  <c:v>209.85</c:v>
                </c:pt>
                <c:pt idx="3990">
                  <c:v>214.39</c:v>
                </c:pt>
                <c:pt idx="3991">
                  <c:v>217.75</c:v>
                </c:pt>
                <c:pt idx="3992">
                  <c:v>224.39</c:v>
                </c:pt>
                <c:pt idx="3993">
                  <c:v>225.43</c:v>
                </c:pt>
                <c:pt idx="3994">
                  <c:v>222.58</c:v>
                </c:pt>
                <c:pt idx="3995">
                  <c:v>230.8</c:v>
                </c:pt>
                <c:pt idx="3996">
                  <c:v>221.64</c:v>
                </c:pt>
                <c:pt idx="3997">
                  <c:v>228.02</c:v>
                </c:pt>
                <c:pt idx="3998">
                  <c:v>215.75</c:v>
                </c:pt>
                <c:pt idx="3999">
                  <c:v>227.4</c:v>
                </c:pt>
                <c:pt idx="4000">
                  <c:v>228.37</c:v>
                </c:pt>
                <c:pt idx="4001">
                  <c:v>240.22</c:v>
                </c:pt>
                <c:pt idx="4002">
                  <c:v>193.34</c:v>
                </c:pt>
                <c:pt idx="4003">
                  <c:v>233.3</c:v>
                </c:pt>
                <c:pt idx="4004">
                  <c:v>237.15</c:v>
                </c:pt>
                <c:pt idx="4005">
                  <c:v>249.94</c:v>
                </c:pt>
                <c:pt idx="4006">
                  <c:v>261.27</c:v>
                </c:pt>
                <c:pt idx="4007">
                  <c:v>252.14</c:v>
                </c:pt>
                <c:pt idx="4008">
                  <c:v>263.20999999999998</c:v>
                </c:pt>
                <c:pt idx="4009">
                  <c:v>267.91000000000003</c:v>
                </c:pt>
                <c:pt idx="4010">
                  <c:v>269.43</c:v>
                </c:pt>
                <c:pt idx="4011">
                  <c:v>270.37</c:v>
                </c:pt>
                <c:pt idx="4012">
                  <c:v>273.35000000000002</c:v>
                </c:pt>
                <c:pt idx="4013">
                  <c:v>272.08999999999997</c:v>
                </c:pt>
                <c:pt idx="4014">
                  <c:v>272.73</c:v>
                </c:pt>
                <c:pt idx="4015">
                  <c:v>259.62</c:v>
                </c:pt>
                <c:pt idx="4016">
                  <c:v>263.14999999999998</c:v>
                </c:pt>
                <c:pt idx="4017">
                  <c:v>265.12</c:v>
                </c:pt>
                <c:pt idx="4018">
                  <c:v>262.79000000000002</c:v>
                </c:pt>
                <c:pt idx="4019">
                  <c:v>262.99</c:v>
                </c:pt>
                <c:pt idx="4020">
                  <c:v>264.87</c:v>
                </c:pt>
                <c:pt idx="4021">
                  <c:v>261.79000000000002</c:v>
                </c:pt>
                <c:pt idx="4022">
                  <c:v>247.48</c:v>
                </c:pt>
                <c:pt idx="4023">
                  <c:v>245.6</c:v>
                </c:pt>
                <c:pt idx="4024">
                  <c:v>255.35</c:v>
                </c:pt>
                <c:pt idx="4025">
                  <c:v>264.14999999999998</c:v>
                </c:pt>
                <c:pt idx="4026">
                  <c:v>251.75</c:v>
                </c:pt>
                <c:pt idx="4027">
                  <c:v>265.51</c:v>
                </c:pt>
                <c:pt idx="4028">
                  <c:v>262.76</c:v>
                </c:pt>
                <c:pt idx="4029">
                  <c:v>264.19</c:v>
                </c:pt>
                <c:pt idx="4030">
                  <c:v>258.07</c:v>
                </c:pt>
                <c:pt idx="4031">
                  <c:v>250.91</c:v>
                </c:pt>
                <c:pt idx="4032">
                  <c:v>240.26</c:v>
                </c:pt>
                <c:pt idx="4033">
                  <c:v>239.48</c:v>
                </c:pt>
                <c:pt idx="4034">
                  <c:v>244.14</c:v>
                </c:pt>
                <c:pt idx="4035">
                  <c:v>240.94</c:v>
                </c:pt>
                <c:pt idx="4036">
                  <c:v>246.15</c:v>
                </c:pt>
                <c:pt idx="4037">
                  <c:v>246.12</c:v>
                </c:pt>
                <c:pt idx="4038">
                  <c:v>233</c:v>
                </c:pt>
                <c:pt idx="4039">
                  <c:v>222.8</c:v>
                </c:pt>
                <c:pt idx="4040">
                  <c:v>204.09</c:v>
                </c:pt>
                <c:pt idx="4041">
                  <c:v>202.99</c:v>
                </c:pt>
                <c:pt idx="4042">
                  <c:v>199.39</c:v>
                </c:pt>
                <c:pt idx="4043">
                  <c:v>202.18</c:v>
                </c:pt>
                <c:pt idx="4044">
                  <c:v>202.41</c:v>
                </c:pt>
                <c:pt idx="4045">
                  <c:v>205.06</c:v>
                </c:pt>
                <c:pt idx="4046">
                  <c:v>203.93</c:v>
                </c:pt>
                <c:pt idx="4047">
                  <c:v>200.95</c:v>
                </c:pt>
                <c:pt idx="4048">
                  <c:v>203.99</c:v>
                </c:pt>
                <c:pt idx="4049">
                  <c:v>210.92</c:v>
                </c:pt>
                <c:pt idx="4050">
                  <c:v>200.69</c:v>
                </c:pt>
                <c:pt idx="4051">
                  <c:v>201.11</c:v>
                </c:pt>
                <c:pt idx="4052">
                  <c:v>200.98</c:v>
                </c:pt>
                <c:pt idx="4053">
                  <c:v>200.79</c:v>
                </c:pt>
                <c:pt idx="4054">
                  <c:v>201.34</c:v>
                </c:pt>
                <c:pt idx="4055">
                  <c:v>201.56</c:v>
                </c:pt>
                <c:pt idx="4056">
                  <c:v>205.9</c:v>
                </c:pt>
                <c:pt idx="4057">
                  <c:v>205.45</c:v>
                </c:pt>
                <c:pt idx="4058">
                  <c:v>211.44</c:v>
                </c:pt>
                <c:pt idx="4059">
                  <c:v>207.07</c:v>
                </c:pt>
                <c:pt idx="4060">
                  <c:v>206.29</c:v>
                </c:pt>
                <c:pt idx="4061">
                  <c:v>206.39</c:v>
                </c:pt>
                <c:pt idx="4062">
                  <c:v>203.41</c:v>
                </c:pt>
                <c:pt idx="4063">
                  <c:v>210.69</c:v>
                </c:pt>
                <c:pt idx="4064">
                  <c:v>216.2</c:v>
                </c:pt>
                <c:pt idx="4065">
                  <c:v>203.86</c:v>
                </c:pt>
                <c:pt idx="4066">
                  <c:v>205.48</c:v>
                </c:pt>
                <c:pt idx="4067">
                  <c:v>207.04</c:v>
                </c:pt>
                <c:pt idx="4068">
                  <c:v>204.19</c:v>
                </c:pt>
                <c:pt idx="4069">
                  <c:v>219.21</c:v>
                </c:pt>
                <c:pt idx="4070">
                  <c:v>220.44</c:v>
                </c:pt>
                <c:pt idx="4071">
                  <c:v>208.27</c:v>
                </c:pt>
                <c:pt idx="4072">
                  <c:v>215.55</c:v>
                </c:pt>
                <c:pt idx="4073">
                  <c:v>211.41</c:v>
                </c:pt>
                <c:pt idx="4074">
                  <c:v>200.56</c:v>
                </c:pt>
                <c:pt idx="4075">
                  <c:v>192.01</c:v>
                </c:pt>
                <c:pt idx="4076">
                  <c:v>205.84</c:v>
                </c:pt>
                <c:pt idx="4077">
                  <c:v>211.67</c:v>
                </c:pt>
                <c:pt idx="4078">
                  <c:v>212.67</c:v>
                </c:pt>
                <c:pt idx="4079">
                  <c:v>217.49</c:v>
                </c:pt>
                <c:pt idx="4080">
                  <c:v>218.79</c:v>
                </c:pt>
                <c:pt idx="4081">
                  <c:v>218.34</c:v>
                </c:pt>
                <c:pt idx="4082">
                  <c:v>222.77</c:v>
                </c:pt>
                <c:pt idx="4083">
                  <c:v>226.27</c:v>
                </c:pt>
                <c:pt idx="4084">
                  <c:v>233.1</c:v>
                </c:pt>
                <c:pt idx="4085">
                  <c:v>230.67</c:v>
                </c:pt>
                <c:pt idx="4086">
                  <c:v>229.02</c:v>
                </c:pt>
                <c:pt idx="4087">
                  <c:v>216.72</c:v>
                </c:pt>
                <c:pt idx="4088">
                  <c:v>213.25</c:v>
                </c:pt>
                <c:pt idx="4089">
                  <c:v>213.41</c:v>
                </c:pt>
                <c:pt idx="4090">
                  <c:v>213.77</c:v>
                </c:pt>
                <c:pt idx="4091">
                  <c:v>212.9</c:v>
                </c:pt>
                <c:pt idx="4092">
                  <c:v>213.67</c:v>
                </c:pt>
                <c:pt idx="4093">
                  <c:v>213.67</c:v>
                </c:pt>
                <c:pt idx="4094">
                  <c:v>215.36</c:v>
                </c:pt>
                <c:pt idx="4095">
                  <c:v>220.15</c:v>
                </c:pt>
                <c:pt idx="4096">
                  <c:v>220.8</c:v>
                </c:pt>
                <c:pt idx="4097">
                  <c:v>221.31</c:v>
                </c:pt>
                <c:pt idx="4098">
                  <c:v>221.96</c:v>
                </c:pt>
                <c:pt idx="4099">
                  <c:v>220.54</c:v>
                </c:pt>
                <c:pt idx="4100">
                  <c:v>216.39</c:v>
                </c:pt>
                <c:pt idx="4101">
                  <c:v>213.9</c:v>
                </c:pt>
                <c:pt idx="4102">
                  <c:v>202.05</c:v>
                </c:pt>
                <c:pt idx="4103">
                  <c:v>203.31</c:v>
                </c:pt>
                <c:pt idx="4104">
                  <c:v>200.11</c:v>
                </c:pt>
                <c:pt idx="4105">
                  <c:v>192.14</c:v>
                </c:pt>
                <c:pt idx="4106">
                  <c:v>186.99</c:v>
                </c:pt>
                <c:pt idx="4107">
                  <c:v>193.92</c:v>
                </c:pt>
                <c:pt idx="4108">
                  <c:v>193.57</c:v>
                </c:pt>
                <c:pt idx="4109">
                  <c:v>218.76</c:v>
                </c:pt>
                <c:pt idx="4110">
                  <c:v>214</c:v>
                </c:pt>
                <c:pt idx="4111">
                  <c:v>213.25</c:v>
                </c:pt>
                <c:pt idx="4112">
                  <c:v>221.99</c:v>
                </c:pt>
                <c:pt idx="4113">
                  <c:v>227.89</c:v>
                </c:pt>
                <c:pt idx="4114">
                  <c:v>232.03</c:v>
                </c:pt>
                <c:pt idx="4115">
                  <c:v>238.64</c:v>
                </c:pt>
                <c:pt idx="4116">
                  <c:v>243.75</c:v>
                </c:pt>
                <c:pt idx="4117">
                  <c:v>241.88</c:v>
                </c:pt>
                <c:pt idx="4118">
                  <c:v>239.16</c:v>
                </c:pt>
                <c:pt idx="4119">
                  <c:v>245.31</c:v>
                </c:pt>
                <c:pt idx="4120">
                  <c:v>251.3</c:v>
                </c:pt>
                <c:pt idx="4121">
                  <c:v>259.72000000000003</c:v>
                </c:pt>
                <c:pt idx="4122">
                  <c:v>275.94</c:v>
                </c:pt>
                <c:pt idx="4123">
                  <c:v>279.33999999999997</c:v>
                </c:pt>
                <c:pt idx="4124">
                  <c:v>280.7</c:v>
                </c:pt>
                <c:pt idx="4125">
                  <c:v>287.27</c:v>
                </c:pt>
                <c:pt idx="4126">
                  <c:v>276.42</c:v>
                </c:pt>
                <c:pt idx="4127">
                  <c:v>275.42</c:v>
                </c:pt>
                <c:pt idx="4128">
                  <c:v>282.74</c:v>
                </c:pt>
                <c:pt idx="4129">
                  <c:v>284.74</c:v>
                </c:pt>
                <c:pt idx="4130">
                  <c:v>276.08</c:v>
                </c:pt>
                <c:pt idx="4131">
                  <c:v>271.35000000000002</c:v>
                </c:pt>
                <c:pt idx="4132">
                  <c:v>274.5</c:v>
                </c:pt>
                <c:pt idx="4133">
                  <c:v>279.29000000000002</c:v>
                </c:pt>
                <c:pt idx="4134">
                  <c:v>257.89999999999998</c:v>
                </c:pt>
                <c:pt idx="4135">
                  <c:v>259.08</c:v>
                </c:pt>
                <c:pt idx="4136">
                  <c:v>258.05</c:v>
                </c:pt>
                <c:pt idx="4137">
                  <c:v>258.49</c:v>
                </c:pt>
                <c:pt idx="4138">
                  <c:v>262.17</c:v>
                </c:pt>
                <c:pt idx="4139">
                  <c:v>260.48</c:v>
                </c:pt>
                <c:pt idx="4140">
                  <c:v>262.91000000000003</c:v>
                </c:pt>
                <c:pt idx="4141">
                  <c:v>261.39</c:v>
                </c:pt>
                <c:pt idx="4142">
                  <c:v>264.58999999999997</c:v>
                </c:pt>
                <c:pt idx="4143">
                  <c:v>255.74</c:v>
                </c:pt>
                <c:pt idx="4144">
                  <c:v>258.07</c:v>
                </c:pt>
                <c:pt idx="4145">
                  <c:v>248.7</c:v>
                </c:pt>
                <c:pt idx="4146">
                  <c:v>257.81</c:v>
                </c:pt>
                <c:pt idx="4147">
                  <c:v>262.57</c:v>
                </c:pt>
                <c:pt idx="4148">
                  <c:v>259.47000000000003</c:v>
                </c:pt>
                <c:pt idx="4149">
                  <c:v>264.88</c:v>
                </c:pt>
                <c:pt idx="4150">
                  <c:v>252.93</c:v>
                </c:pt>
                <c:pt idx="4151">
                  <c:v>248.87</c:v>
                </c:pt>
                <c:pt idx="4152">
                  <c:v>238.05</c:v>
                </c:pt>
                <c:pt idx="4153">
                  <c:v>230.51</c:v>
                </c:pt>
                <c:pt idx="4154">
                  <c:v>238.2</c:v>
                </c:pt>
                <c:pt idx="4155">
                  <c:v>235.07</c:v>
                </c:pt>
                <c:pt idx="4156">
                  <c:v>220.84</c:v>
                </c:pt>
                <c:pt idx="4157">
                  <c:v>217.84</c:v>
                </c:pt>
                <c:pt idx="4158">
                  <c:v>218.15</c:v>
                </c:pt>
                <c:pt idx="4159">
                  <c:v>213.26</c:v>
                </c:pt>
                <c:pt idx="4160">
                  <c:v>220.15</c:v>
                </c:pt>
                <c:pt idx="4161">
                  <c:v>222.11</c:v>
                </c:pt>
                <c:pt idx="4162">
                  <c:v>229.71</c:v>
                </c:pt>
                <c:pt idx="4163">
                  <c:v>224.97</c:v>
                </c:pt>
                <c:pt idx="4164">
                  <c:v>231</c:v>
                </c:pt>
                <c:pt idx="4165">
                  <c:v>224.18</c:v>
                </c:pt>
                <c:pt idx="4166">
                  <c:v>226.63</c:v>
                </c:pt>
                <c:pt idx="4167">
                  <c:v>228.46</c:v>
                </c:pt>
                <c:pt idx="4168">
                  <c:v>229.35</c:v>
                </c:pt>
                <c:pt idx="4169">
                  <c:v>227.3</c:v>
                </c:pt>
                <c:pt idx="4170">
                  <c:v>228.65</c:v>
                </c:pt>
                <c:pt idx="4171">
                  <c:v>220.46</c:v>
                </c:pt>
                <c:pt idx="4172">
                  <c:v>219.52</c:v>
                </c:pt>
                <c:pt idx="4173">
                  <c:v>238.64</c:v>
                </c:pt>
                <c:pt idx="4174">
                  <c:v>246.33</c:v>
                </c:pt>
                <c:pt idx="4175">
                  <c:v>239.12</c:v>
                </c:pt>
                <c:pt idx="4176">
                  <c:v>238.67</c:v>
                </c:pt>
                <c:pt idx="4177">
                  <c:v>239.09</c:v>
                </c:pt>
                <c:pt idx="4178">
                  <c:v>247.96</c:v>
                </c:pt>
                <c:pt idx="4179">
                  <c:v>259.77</c:v>
                </c:pt>
                <c:pt idx="4180">
                  <c:v>261.81</c:v>
                </c:pt>
                <c:pt idx="4181">
                  <c:v>261.74</c:v>
                </c:pt>
                <c:pt idx="4182">
                  <c:v>259.52999999999997</c:v>
                </c:pt>
                <c:pt idx="4183">
                  <c:v>262.16000000000003</c:v>
                </c:pt>
                <c:pt idx="4184">
                  <c:v>264.48</c:v>
                </c:pt>
                <c:pt idx="4185">
                  <c:v>259.68</c:v>
                </c:pt>
                <c:pt idx="4186">
                  <c:v>260.29000000000002</c:v>
                </c:pt>
                <c:pt idx="4187">
                  <c:v>256.95999999999998</c:v>
                </c:pt>
                <c:pt idx="4188">
                  <c:v>261.3</c:v>
                </c:pt>
                <c:pt idx="4189">
                  <c:v>265.75</c:v>
                </c:pt>
                <c:pt idx="4190">
                  <c:v>264.52</c:v>
                </c:pt>
                <c:pt idx="4191">
                  <c:v>267.07</c:v>
                </c:pt>
                <c:pt idx="4192">
                  <c:v>265.76</c:v>
                </c:pt>
                <c:pt idx="4193">
                  <c:v>263.63</c:v>
                </c:pt>
                <c:pt idx="4194">
                  <c:v>268.97000000000003</c:v>
                </c:pt>
                <c:pt idx="4195">
                  <c:v>275.79000000000002</c:v>
                </c:pt>
                <c:pt idx="4196">
                  <c:v>277.86</c:v>
                </c:pt>
                <c:pt idx="4197">
                  <c:v>268.24</c:v>
                </c:pt>
                <c:pt idx="4198">
                  <c:v>265.20999999999998</c:v>
                </c:pt>
                <c:pt idx="4199">
                  <c:v>266.75</c:v>
                </c:pt>
                <c:pt idx="4200">
                  <c:v>257.24</c:v>
                </c:pt>
                <c:pt idx="4201">
                  <c:v>250.21</c:v>
                </c:pt>
                <c:pt idx="4202">
                  <c:v>247.14</c:v>
                </c:pt>
                <c:pt idx="4203">
                  <c:v>242.78</c:v>
                </c:pt>
                <c:pt idx="4204">
                  <c:v>240.45</c:v>
                </c:pt>
                <c:pt idx="4205">
                  <c:v>235.6</c:v>
                </c:pt>
                <c:pt idx="4206">
                  <c:v>245.18</c:v>
                </c:pt>
                <c:pt idx="4207">
                  <c:v>244.04</c:v>
                </c:pt>
                <c:pt idx="4208">
                  <c:v>249.57</c:v>
                </c:pt>
                <c:pt idx="4209">
                  <c:v>253.39</c:v>
                </c:pt>
                <c:pt idx="4210">
                  <c:v>257.42</c:v>
                </c:pt>
                <c:pt idx="4211">
                  <c:v>254.36</c:v>
                </c:pt>
                <c:pt idx="4212">
                  <c:v>250.34</c:v>
                </c:pt>
                <c:pt idx="4213">
                  <c:v>243.3</c:v>
                </c:pt>
                <c:pt idx="4214">
                  <c:v>236.35</c:v>
                </c:pt>
                <c:pt idx="4215">
                  <c:v>233.98</c:v>
                </c:pt>
                <c:pt idx="4216">
                  <c:v>239.67</c:v>
                </c:pt>
                <c:pt idx="4217">
                  <c:v>239.2</c:v>
                </c:pt>
                <c:pt idx="4218">
                  <c:v>245.48</c:v>
                </c:pt>
                <c:pt idx="4219">
                  <c:v>246.31</c:v>
                </c:pt>
                <c:pt idx="4220">
                  <c:v>234.53</c:v>
                </c:pt>
                <c:pt idx="4221">
                  <c:v>239.74</c:v>
                </c:pt>
                <c:pt idx="4222">
                  <c:v>232.29</c:v>
                </c:pt>
                <c:pt idx="4223">
                  <c:v>242.15</c:v>
                </c:pt>
                <c:pt idx="4224">
                  <c:v>233.13</c:v>
                </c:pt>
                <c:pt idx="4225">
                  <c:v>244.22</c:v>
                </c:pt>
                <c:pt idx="4226">
                  <c:v>246.94</c:v>
                </c:pt>
                <c:pt idx="4227">
                  <c:v>243.85</c:v>
                </c:pt>
                <c:pt idx="4228">
                  <c:v>250.93</c:v>
                </c:pt>
                <c:pt idx="4229">
                  <c:v>247.87</c:v>
                </c:pt>
                <c:pt idx="4230">
                  <c:v>254.18</c:v>
                </c:pt>
                <c:pt idx="4231">
                  <c:v>271.67</c:v>
                </c:pt>
                <c:pt idx="4232">
                  <c:v>272.27</c:v>
                </c:pt>
                <c:pt idx="4233">
                  <c:v>272.73</c:v>
                </c:pt>
                <c:pt idx="4234">
                  <c:v>282.5</c:v>
                </c:pt>
                <c:pt idx="4235">
                  <c:v>281.86</c:v>
                </c:pt>
                <c:pt idx="4236">
                  <c:v>277.06</c:v>
                </c:pt>
                <c:pt idx="4237">
                  <c:v>273.20999999999998</c:v>
                </c:pt>
                <c:pt idx="4238">
                  <c:v>266.75</c:v>
                </c:pt>
                <c:pt idx="4239">
                  <c:v>287.07</c:v>
                </c:pt>
                <c:pt idx="4240">
                  <c:v>294.93</c:v>
                </c:pt>
                <c:pt idx="4241">
                  <c:v>291.66000000000003</c:v>
                </c:pt>
                <c:pt idx="4242">
                  <c:v>282.56</c:v>
                </c:pt>
                <c:pt idx="4243">
                  <c:v>277.47000000000003</c:v>
                </c:pt>
                <c:pt idx="4244">
                  <c:v>279.93</c:v>
                </c:pt>
                <c:pt idx="4245">
                  <c:v>273.66000000000003</c:v>
                </c:pt>
                <c:pt idx="4246">
                  <c:v>273.16000000000003</c:v>
                </c:pt>
                <c:pt idx="4247">
                  <c:v>268.42</c:v>
                </c:pt>
                <c:pt idx="4248">
                  <c:v>272.82</c:v>
                </c:pt>
                <c:pt idx="4249">
                  <c:v>263.76</c:v>
                </c:pt>
                <c:pt idx="4250">
                  <c:v>260.44</c:v>
                </c:pt>
                <c:pt idx="4251">
                  <c:v>257.12</c:v>
                </c:pt>
                <c:pt idx="4252">
                  <c:v>258.72000000000003</c:v>
                </c:pt>
                <c:pt idx="4253">
                  <c:v>260.32</c:v>
                </c:pt>
                <c:pt idx="4254">
                  <c:v>248.13</c:v>
                </c:pt>
                <c:pt idx="4255">
                  <c:v>248.24</c:v>
                </c:pt>
                <c:pt idx="4256">
                  <c:v>248.83</c:v>
                </c:pt>
                <c:pt idx="4257">
                  <c:v>246.21</c:v>
                </c:pt>
                <c:pt idx="4258">
                  <c:v>249</c:v>
                </c:pt>
                <c:pt idx="4259">
                  <c:v>241.15</c:v>
                </c:pt>
                <c:pt idx="4260">
                  <c:v>242.16</c:v>
                </c:pt>
                <c:pt idx="4261">
                  <c:v>248.19</c:v>
                </c:pt>
                <c:pt idx="4262">
                  <c:v>249.65</c:v>
                </c:pt>
                <c:pt idx="4263">
                  <c:v>239.92</c:v>
                </c:pt>
                <c:pt idx="4264">
                  <c:v>232.74</c:v>
                </c:pt>
                <c:pt idx="4265">
                  <c:v>231.99</c:v>
                </c:pt>
                <c:pt idx="4266">
                  <c:v>231.76</c:v>
                </c:pt>
                <c:pt idx="4267">
                  <c:v>238.93</c:v>
                </c:pt>
                <c:pt idx="4268">
                  <c:v>232.04</c:v>
                </c:pt>
                <c:pt idx="4269">
                  <c:v>227.52</c:v>
                </c:pt>
                <c:pt idx="4270">
                  <c:v>218.55</c:v>
                </c:pt>
                <c:pt idx="4271">
                  <c:v>205.8</c:v>
                </c:pt>
                <c:pt idx="4272">
                  <c:v>202.5</c:v>
                </c:pt>
                <c:pt idx="4273">
                  <c:v>210.3</c:v>
                </c:pt>
                <c:pt idx="4274">
                  <c:v>212.27</c:v>
                </c:pt>
                <c:pt idx="4275">
                  <c:v>215.16</c:v>
                </c:pt>
                <c:pt idx="4276">
                  <c:v>214.38</c:v>
                </c:pt>
                <c:pt idx="4277">
                  <c:v>203.72</c:v>
                </c:pt>
                <c:pt idx="4278">
                  <c:v>193.5</c:v>
                </c:pt>
                <c:pt idx="4279">
                  <c:v>209.62</c:v>
                </c:pt>
                <c:pt idx="4280">
                  <c:v>225.24</c:v>
                </c:pt>
                <c:pt idx="4281">
                  <c:v>225.99</c:v>
                </c:pt>
                <c:pt idx="4282">
                  <c:v>227.32</c:v>
                </c:pt>
                <c:pt idx="4283">
                  <c:v>236.75</c:v>
                </c:pt>
                <c:pt idx="4284">
                  <c:v>243.99</c:v>
                </c:pt>
                <c:pt idx="4285">
                  <c:v>249.52</c:v>
                </c:pt>
                <c:pt idx="4286">
                  <c:v>246.53</c:v>
                </c:pt>
                <c:pt idx="4287">
                  <c:v>245.03</c:v>
                </c:pt>
                <c:pt idx="4288">
                  <c:v>239.41</c:v>
                </c:pt>
                <c:pt idx="4289">
                  <c:v>247.27</c:v>
                </c:pt>
                <c:pt idx="4290">
                  <c:v>244.36</c:v>
                </c:pt>
                <c:pt idx="4291">
                  <c:v>227.2</c:v>
                </c:pt>
                <c:pt idx="4292">
                  <c:v>228.23</c:v>
                </c:pt>
                <c:pt idx="4293">
                  <c:v>231.21</c:v>
                </c:pt>
                <c:pt idx="4294">
                  <c:v>220.5</c:v>
                </c:pt>
                <c:pt idx="4295">
                  <c:v>220.57</c:v>
                </c:pt>
                <c:pt idx="4296">
                  <c:v>225.6</c:v>
                </c:pt>
                <c:pt idx="4297">
                  <c:v>229.45</c:v>
                </c:pt>
                <c:pt idx="4298">
                  <c:v>228.74</c:v>
                </c:pt>
                <c:pt idx="4299">
                  <c:v>230.96</c:v>
                </c:pt>
                <c:pt idx="4300">
                  <c:v>229.88</c:v>
                </c:pt>
                <c:pt idx="4301">
                  <c:v>212.04</c:v>
                </c:pt>
                <c:pt idx="4302">
                  <c:v>205.13</c:v>
                </c:pt>
                <c:pt idx="4303">
                  <c:v>209.43</c:v>
                </c:pt>
                <c:pt idx="4304">
                  <c:v>204.37</c:v>
                </c:pt>
                <c:pt idx="4305">
                  <c:v>200.97</c:v>
                </c:pt>
                <c:pt idx="4306">
                  <c:v>203.21</c:v>
                </c:pt>
                <c:pt idx="4307">
                  <c:v>196.88</c:v>
                </c:pt>
                <c:pt idx="4308">
                  <c:v>195.58</c:v>
                </c:pt>
                <c:pt idx="4309">
                  <c:v>194.55</c:v>
                </c:pt>
                <c:pt idx="4310">
                  <c:v>195.02</c:v>
                </c:pt>
                <c:pt idx="4311">
                  <c:v>192.56</c:v>
                </c:pt>
                <c:pt idx="4312">
                  <c:v>196.42</c:v>
                </c:pt>
                <c:pt idx="4313">
                  <c:v>198.59</c:v>
                </c:pt>
                <c:pt idx="4314">
                  <c:v>197.99</c:v>
                </c:pt>
                <c:pt idx="4315">
                  <c:v>199.79</c:v>
                </c:pt>
                <c:pt idx="4316">
                  <c:v>199.55</c:v>
                </c:pt>
                <c:pt idx="4317">
                  <c:v>201.11</c:v>
                </c:pt>
                <c:pt idx="4318">
                  <c:v>201.98</c:v>
                </c:pt>
                <c:pt idx="4319">
                  <c:v>200.68</c:v>
                </c:pt>
                <c:pt idx="4320">
                  <c:v>198.96</c:v>
                </c:pt>
                <c:pt idx="4321">
                  <c:v>201.71</c:v>
                </c:pt>
                <c:pt idx="4322">
                  <c:v>202.78</c:v>
                </c:pt>
                <c:pt idx="4323">
                  <c:v>203.52</c:v>
                </c:pt>
                <c:pt idx="4324">
                  <c:v>201.76</c:v>
                </c:pt>
                <c:pt idx="4325">
                  <c:v>201.28</c:v>
                </c:pt>
                <c:pt idx="4326">
                  <c:v>205.31</c:v>
                </c:pt>
                <c:pt idx="4327">
                  <c:v>207.41</c:v>
                </c:pt>
                <c:pt idx="4328">
                  <c:v>202.21</c:v>
                </c:pt>
                <c:pt idx="4329">
                  <c:v>201.2</c:v>
                </c:pt>
                <c:pt idx="4330">
                  <c:v>201.5</c:v>
                </c:pt>
                <c:pt idx="4331">
                  <c:v>201.66</c:v>
                </c:pt>
                <c:pt idx="4332">
                  <c:v>203.46</c:v>
                </c:pt>
                <c:pt idx="4333">
                  <c:v>205.22</c:v>
                </c:pt>
                <c:pt idx="4334">
                  <c:v>204.54</c:v>
                </c:pt>
                <c:pt idx="4335">
                  <c:v>202.64</c:v>
                </c:pt>
                <c:pt idx="4336">
                  <c:v>210.62</c:v>
                </c:pt>
                <c:pt idx="4337">
                  <c:v>206.28</c:v>
                </c:pt>
                <c:pt idx="4338">
                  <c:v>207.8</c:v>
                </c:pt>
                <c:pt idx="4339">
                  <c:v>206.42</c:v>
                </c:pt>
                <c:pt idx="4340">
                  <c:v>197.95</c:v>
                </c:pt>
                <c:pt idx="4341">
                  <c:v>198.09</c:v>
                </c:pt>
                <c:pt idx="4342">
                  <c:v>210.97</c:v>
                </c:pt>
                <c:pt idx="4343">
                  <c:v>201.97</c:v>
                </c:pt>
                <c:pt idx="4344">
                  <c:v>199.32</c:v>
                </c:pt>
                <c:pt idx="4345">
                  <c:v>200.85</c:v>
                </c:pt>
                <c:pt idx="4346">
                  <c:v>194.76</c:v>
                </c:pt>
                <c:pt idx="4347">
                  <c:v>192.54</c:v>
                </c:pt>
                <c:pt idx="4348">
                  <c:v>193.25</c:v>
                </c:pt>
                <c:pt idx="4349">
                  <c:v>197.69</c:v>
                </c:pt>
                <c:pt idx="4350">
                  <c:v>193.85</c:v>
                </c:pt>
                <c:pt idx="4351">
                  <c:v>192.91</c:v>
                </c:pt>
                <c:pt idx="4352">
                  <c:v>196</c:v>
                </c:pt>
                <c:pt idx="4353">
                  <c:v>193.76</c:v>
                </c:pt>
                <c:pt idx="4354">
                  <c:v>199.01</c:v>
                </c:pt>
                <c:pt idx="4355">
                  <c:v>205.94</c:v>
                </c:pt>
                <c:pt idx="4356">
                  <c:v>207.39</c:v>
                </c:pt>
                <c:pt idx="4357">
                  <c:v>206.07</c:v>
                </c:pt>
                <c:pt idx="4358">
                  <c:v>211.8</c:v>
                </c:pt>
                <c:pt idx="4359">
                  <c:v>216.44</c:v>
                </c:pt>
                <c:pt idx="4360">
                  <c:v>190.1</c:v>
                </c:pt>
                <c:pt idx="4361">
                  <c:v>188.34</c:v>
                </c:pt>
                <c:pt idx="4362">
                  <c:v>187.65</c:v>
                </c:pt>
                <c:pt idx="4363">
                  <c:v>186.33</c:v>
                </c:pt>
                <c:pt idx="4364">
                  <c:v>186.37</c:v>
                </c:pt>
                <c:pt idx="4365">
                  <c:v>185.66</c:v>
                </c:pt>
                <c:pt idx="4366">
                  <c:v>184.94</c:v>
                </c:pt>
                <c:pt idx="4367">
                  <c:v>186.15</c:v>
                </c:pt>
                <c:pt idx="4368">
                  <c:v>188.66</c:v>
                </c:pt>
                <c:pt idx="4369">
                  <c:v>190.28</c:v>
                </c:pt>
                <c:pt idx="4370">
                  <c:v>186.95</c:v>
                </c:pt>
                <c:pt idx="4371">
                  <c:v>178.76</c:v>
                </c:pt>
                <c:pt idx="4372">
                  <c:v>177.07</c:v>
                </c:pt>
                <c:pt idx="4373">
                  <c:v>176.93</c:v>
                </c:pt>
                <c:pt idx="4374">
                  <c:v>173.89</c:v>
                </c:pt>
                <c:pt idx="4375">
                  <c:v>174.22</c:v>
                </c:pt>
                <c:pt idx="4376">
                  <c:v>172.46</c:v>
                </c:pt>
                <c:pt idx="4377">
                  <c:v>175.14</c:v>
                </c:pt>
                <c:pt idx="4378">
                  <c:v>169.44</c:v>
                </c:pt>
                <c:pt idx="4379">
                  <c:v>175.18</c:v>
                </c:pt>
                <c:pt idx="4380">
                  <c:v>172.46</c:v>
                </c:pt>
                <c:pt idx="4381">
                  <c:v>171.84</c:v>
                </c:pt>
                <c:pt idx="4382">
                  <c:v>169.54</c:v>
                </c:pt>
                <c:pt idx="4383">
                  <c:v>175.33</c:v>
                </c:pt>
                <c:pt idx="4384">
                  <c:v>171.95</c:v>
                </c:pt>
                <c:pt idx="4385">
                  <c:v>174.6</c:v>
                </c:pt>
                <c:pt idx="4386">
                  <c:v>172.51</c:v>
                </c:pt>
                <c:pt idx="4387">
                  <c:v>173.97</c:v>
                </c:pt>
                <c:pt idx="4388">
                  <c:v>178.48</c:v>
                </c:pt>
                <c:pt idx="4389">
                  <c:v>182.99</c:v>
                </c:pt>
                <c:pt idx="4390">
                  <c:v>168.1</c:v>
                </c:pt>
                <c:pt idx="4391">
                  <c:v>161.04</c:v>
                </c:pt>
                <c:pt idx="4392">
                  <c:v>161.16</c:v>
                </c:pt>
                <c:pt idx="4393">
                  <c:v>156.33000000000001</c:v>
                </c:pt>
                <c:pt idx="4394">
                  <c:v>157.9</c:v>
                </c:pt>
                <c:pt idx="4395">
                  <c:v>157.82</c:v>
                </c:pt>
                <c:pt idx="4396">
                  <c:v>157.57</c:v>
                </c:pt>
                <c:pt idx="4397">
                  <c:v>155.13</c:v>
                </c:pt>
                <c:pt idx="4398">
                  <c:v>154.99</c:v>
                </c:pt>
                <c:pt idx="4399">
                  <c:v>152.72</c:v>
                </c:pt>
                <c:pt idx="4400">
                  <c:v>156.86000000000001</c:v>
                </c:pt>
                <c:pt idx="4401">
                  <c:v>161.36000000000001</c:v>
                </c:pt>
                <c:pt idx="4402">
                  <c:v>151</c:v>
                </c:pt>
                <c:pt idx="4403">
                  <c:v>145.66999999999999</c:v>
                </c:pt>
                <c:pt idx="4404">
                  <c:v>145.43</c:v>
                </c:pt>
                <c:pt idx="4405">
                  <c:v>153.25</c:v>
                </c:pt>
                <c:pt idx="4406">
                  <c:v>165.49</c:v>
                </c:pt>
                <c:pt idx="4407">
                  <c:v>143</c:v>
                </c:pt>
                <c:pt idx="4408">
                  <c:v>175.84</c:v>
                </c:pt>
                <c:pt idx="4409">
                  <c:v>188.75</c:v>
                </c:pt>
                <c:pt idx="4410">
                  <c:v>186.66</c:v>
                </c:pt>
                <c:pt idx="4411">
                  <c:v>189.93</c:v>
                </c:pt>
                <c:pt idx="4412">
                  <c:v>198.1</c:v>
                </c:pt>
                <c:pt idx="4413">
                  <c:v>195.32</c:v>
                </c:pt>
                <c:pt idx="4414">
                  <c:v>192.87</c:v>
                </c:pt>
                <c:pt idx="4415">
                  <c:v>197.51</c:v>
                </c:pt>
                <c:pt idx="4416">
                  <c:v>195.76</c:v>
                </c:pt>
                <c:pt idx="4417">
                  <c:v>188.95</c:v>
                </c:pt>
                <c:pt idx="4418">
                  <c:v>185.48</c:v>
                </c:pt>
                <c:pt idx="4419">
                  <c:v>187.05</c:v>
                </c:pt>
                <c:pt idx="4420">
                  <c:v>186.28</c:v>
                </c:pt>
                <c:pt idx="4421">
                  <c:v>192.64</c:v>
                </c:pt>
                <c:pt idx="4422">
                  <c:v>197.61</c:v>
                </c:pt>
                <c:pt idx="4423">
                  <c:v>207.6</c:v>
                </c:pt>
                <c:pt idx="4424">
                  <c:v>214.54</c:v>
                </c:pt>
                <c:pt idx="4425">
                  <c:v>207.59</c:v>
                </c:pt>
                <c:pt idx="4426">
                  <c:v>222.75</c:v>
                </c:pt>
                <c:pt idx="4427">
                  <c:v>230.68</c:v>
                </c:pt>
                <c:pt idx="4428">
                  <c:v>238.99</c:v>
                </c:pt>
                <c:pt idx="4429">
                  <c:v>223.5</c:v>
                </c:pt>
                <c:pt idx="4430">
                  <c:v>207.4</c:v>
                </c:pt>
                <c:pt idx="4431">
                  <c:v>203.72</c:v>
                </c:pt>
                <c:pt idx="4432">
                  <c:v>205.36</c:v>
                </c:pt>
                <c:pt idx="4433">
                  <c:v>209.7</c:v>
                </c:pt>
                <c:pt idx="4434">
                  <c:v>210.77</c:v>
                </c:pt>
                <c:pt idx="4435">
                  <c:v>205.48</c:v>
                </c:pt>
                <c:pt idx="4436">
                  <c:v>214.28</c:v>
                </c:pt>
                <c:pt idx="4437">
                  <c:v>209.84</c:v>
                </c:pt>
                <c:pt idx="4438">
                  <c:v>211.45</c:v>
                </c:pt>
                <c:pt idx="4439">
                  <c:v>236.31</c:v>
                </c:pt>
              </c:numCache>
            </c:numRef>
          </c:val>
          <c:smooth val="0"/>
          <c:extLst>
            <c:ext xmlns:c16="http://schemas.microsoft.com/office/drawing/2014/chart" uri="{C3380CC4-5D6E-409C-BE32-E72D297353CC}">
              <c16:uniqueId val="{00000000-D088-436B-B319-986A484684B6}"/>
            </c:ext>
          </c:extLst>
        </c:ser>
        <c:dLbls>
          <c:showLegendKey val="0"/>
          <c:showVal val="0"/>
          <c:showCatName val="0"/>
          <c:showSerName val="0"/>
          <c:showPercent val="0"/>
          <c:showBubbleSize val="0"/>
        </c:dLbls>
        <c:smooth val="0"/>
        <c:axId val="18910736"/>
        <c:axId val="18909904"/>
      </c:lineChart>
      <c:dateAx>
        <c:axId val="189107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9904"/>
        <c:crosses val="autoZero"/>
        <c:auto val="1"/>
        <c:lblOffset val="100"/>
        <c:baseTimeUnit val="days"/>
      </c:dateAx>
      <c:valAx>
        <c:axId val="18909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07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1896006122435"/>
          <c:y val="4.8524063415839834E-2"/>
          <c:w val="0.78958103993877571"/>
          <c:h val="0.80808690580344122"/>
        </c:manualLayout>
      </c:layout>
      <c:lineChart>
        <c:grouping val="standard"/>
        <c:varyColors val="0"/>
        <c:ser>
          <c:idx val="0"/>
          <c:order val="0"/>
          <c:spPr>
            <a:ln w="28575" cap="rnd">
              <a:solidFill>
                <a:srgbClr val="F47310"/>
              </a:solidFill>
              <a:round/>
            </a:ln>
            <a:effectLst/>
          </c:spPr>
          <c:marker>
            <c:symbol val="none"/>
          </c:marker>
          <c:cat>
            <c:numRef>
              <c:f>'Share Price'!$B$3:$B$1069</c:f>
              <c:numCache>
                <c:formatCode>m/d/yyyy</c:formatCode>
                <c:ptCount val="1067"/>
                <c:pt idx="0">
                  <c:v>45405</c:v>
                </c:pt>
                <c:pt idx="1">
                  <c:v>45404</c:v>
                </c:pt>
                <c:pt idx="2">
                  <c:v>45401</c:v>
                </c:pt>
                <c:pt idx="3">
                  <c:v>45400</c:v>
                </c:pt>
                <c:pt idx="4">
                  <c:v>45398</c:v>
                </c:pt>
                <c:pt idx="5">
                  <c:v>45397</c:v>
                </c:pt>
                <c:pt idx="6">
                  <c:v>45394</c:v>
                </c:pt>
                <c:pt idx="7">
                  <c:v>45392</c:v>
                </c:pt>
                <c:pt idx="8">
                  <c:v>45391</c:v>
                </c:pt>
                <c:pt idx="9">
                  <c:v>45390</c:v>
                </c:pt>
                <c:pt idx="10">
                  <c:v>45387</c:v>
                </c:pt>
                <c:pt idx="11">
                  <c:v>45386</c:v>
                </c:pt>
                <c:pt idx="12">
                  <c:v>45385</c:v>
                </c:pt>
                <c:pt idx="13">
                  <c:v>45384</c:v>
                </c:pt>
                <c:pt idx="14">
                  <c:v>45383</c:v>
                </c:pt>
                <c:pt idx="15">
                  <c:v>45379</c:v>
                </c:pt>
                <c:pt idx="16">
                  <c:v>45378</c:v>
                </c:pt>
                <c:pt idx="17">
                  <c:v>45377</c:v>
                </c:pt>
                <c:pt idx="18">
                  <c:v>45373</c:v>
                </c:pt>
                <c:pt idx="19">
                  <c:v>45372</c:v>
                </c:pt>
                <c:pt idx="20">
                  <c:v>45371</c:v>
                </c:pt>
                <c:pt idx="21">
                  <c:v>45370</c:v>
                </c:pt>
                <c:pt idx="22">
                  <c:v>45369</c:v>
                </c:pt>
                <c:pt idx="23">
                  <c:v>45366</c:v>
                </c:pt>
                <c:pt idx="24">
                  <c:v>45365</c:v>
                </c:pt>
                <c:pt idx="25">
                  <c:v>45364</c:v>
                </c:pt>
                <c:pt idx="26">
                  <c:v>45363</c:v>
                </c:pt>
                <c:pt idx="27">
                  <c:v>45362</c:v>
                </c:pt>
                <c:pt idx="28">
                  <c:v>45358</c:v>
                </c:pt>
                <c:pt idx="29">
                  <c:v>45357</c:v>
                </c:pt>
                <c:pt idx="30">
                  <c:v>45356</c:v>
                </c:pt>
                <c:pt idx="31">
                  <c:v>45355</c:v>
                </c:pt>
                <c:pt idx="32">
                  <c:v>45352</c:v>
                </c:pt>
                <c:pt idx="33">
                  <c:v>45351</c:v>
                </c:pt>
                <c:pt idx="34">
                  <c:v>45350</c:v>
                </c:pt>
                <c:pt idx="35">
                  <c:v>45349</c:v>
                </c:pt>
                <c:pt idx="36">
                  <c:v>45348</c:v>
                </c:pt>
                <c:pt idx="37">
                  <c:v>45345</c:v>
                </c:pt>
                <c:pt idx="38">
                  <c:v>45344</c:v>
                </c:pt>
                <c:pt idx="39">
                  <c:v>45343</c:v>
                </c:pt>
                <c:pt idx="40">
                  <c:v>45342</c:v>
                </c:pt>
                <c:pt idx="41">
                  <c:v>45341</c:v>
                </c:pt>
                <c:pt idx="42">
                  <c:v>45338</c:v>
                </c:pt>
                <c:pt idx="43">
                  <c:v>45337</c:v>
                </c:pt>
                <c:pt idx="44">
                  <c:v>45336</c:v>
                </c:pt>
                <c:pt idx="45">
                  <c:v>45335</c:v>
                </c:pt>
                <c:pt idx="46">
                  <c:v>45334</c:v>
                </c:pt>
                <c:pt idx="47">
                  <c:v>45331</c:v>
                </c:pt>
                <c:pt idx="48">
                  <c:v>45330</c:v>
                </c:pt>
                <c:pt idx="49">
                  <c:v>45329</c:v>
                </c:pt>
                <c:pt idx="50">
                  <c:v>45328</c:v>
                </c:pt>
                <c:pt idx="51">
                  <c:v>45327</c:v>
                </c:pt>
                <c:pt idx="52">
                  <c:v>45324</c:v>
                </c:pt>
                <c:pt idx="53">
                  <c:v>45323</c:v>
                </c:pt>
                <c:pt idx="54">
                  <c:v>45322</c:v>
                </c:pt>
                <c:pt idx="55">
                  <c:v>45321</c:v>
                </c:pt>
                <c:pt idx="56">
                  <c:v>45320</c:v>
                </c:pt>
                <c:pt idx="57">
                  <c:v>45316</c:v>
                </c:pt>
                <c:pt idx="58">
                  <c:v>45315</c:v>
                </c:pt>
                <c:pt idx="59">
                  <c:v>45314</c:v>
                </c:pt>
                <c:pt idx="60">
                  <c:v>45310</c:v>
                </c:pt>
                <c:pt idx="61">
                  <c:v>45309</c:v>
                </c:pt>
                <c:pt idx="62">
                  <c:v>45308</c:v>
                </c:pt>
                <c:pt idx="63">
                  <c:v>45307</c:v>
                </c:pt>
                <c:pt idx="64">
                  <c:v>45306</c:v>
                </c:pt>
                <c:pt idx="65">
                  <c:v>45303</c:v>
                </c:pt>
                <c:pt idx="66">
                  <c:v>45302</c:v>
                </c:pt>
                <c:pt idx="67">
                  <c:v>45301</c:v>
                </c:pt>
                <c:pt idx="68">
                  <c:v>45300</c:v>
                </c:pt>
                <c:pt idx="69">
                  <c:v>45299</c:v>
                </c:pt>
                <c:pt idx="70">
                  <c:v>45296</c:v>
                </c:pt>
                <c:pt idx="71">
                  <c:v>45295</c:v>
                </c:pt>
                <c:pt idx="72">
                  <c:v>45294</c:v>
                </c:pt>
                <c:pt idx="73">
                  <c:v>45293</c:v>
                </c:pt>
                <c:pt idx="74">
                  <c:v>45292</c:v>
                </c:pt>
                <c:pt idx="75">
                  <c:v>45289</c:v>
                </c:pt>
                <c:pt idx="76">
                  <c:v>45288</c:v>
                </c:pt>
                <c:pt idx="77">
                  <c:v>45287</c:v>
                </c:pt>
                <c:pt idx="78">
                  <c:v>45286</c:v>
                </c:pt>
                <c:pt idx="79">
                  <c:v>45282</c:v>
                </c:pt>
                <c:pt idx="80">
                  <c:v>45281</c:v>
                </c:pt>
                <c:pt idx="81">
                  <c:v>45280</c:v>
                </c:pt>
                <c:pt idx="82">
                  <c:v>45279</c:v>
                </c:pt>
                <c:pt idx="83">
                  <c:v>45278</c:v>
                </c:pt>
                <c:pt idx="84">
                  <c:v>45275</c:v>
                </c:pt>
                <c:pt idx="85">
                  <c:v>45274</c:v>
                </c:pt>
                <c:pt idx="86">
                  <c:v>45273</c:v>
                </c:pt>
                <c:pt idx="87">
                  <c:v>45272</c:v>
                </c:pt>
                <c:pt idx="88">
                  <c:v>45271</c:v>
                </c:pt>
                <c:pt idx="89">
                  <c:v>45268</c:v>
                </c:pt>
                <c:pt idx="90">
                  <c:v>45267</c:v>
                </c:pt>
                <c:pt idx="91">
                  <c:v>45266</c:v>
                </c:pt>
                <c:pt idx="92">
                  <c:v>45265</c:v>
                </c:pt>
                <c:pt idx="93">
                  <c:v>45264</c:v>
                </c:pt>
                <c:pt idx="94">
                  <c:v>45261</c:v>
                </c:pt>
                <c:pt idx="95">
                  <c:v>45260</c:v>
                </c:pt>
                <c:pt idx="96">
                  <c:v>45259</c:v>
                </c:pt>
                <c:pt idx="97">
                  <c:v>45258</c:v>
                </c:pt>
                <c:pt idx="98">
                  <c:v>45254</c:v>
                </c:pt>
                <c:pt idx="99">
                  <c:v>45253</c:v>
                </c:pt>
                <c:pt idx="100">
                  <c:v>45252</c:v>
                </c:pt>
                <c:pt idx="101">
                  <c:v>45251</c:v>
                </c:pt>
                <c:pt idx="102">
                  <c:v>45250</c:v>
                </c:pt>
                <c:pt idx="103">
                  <c:v>45247</c:v>
                </c:pt>
                <c:pt idx="104">
                  <c:v>45246</c:v>
                </c:pt>
                <c:pt idx="105">
                  <c:v>45245</c:v>
                </c:pt>
                <c:pt idx="106">
                  <c:v>45243</c:v>
                </c:pt>
                <c:pt idx="107">
                  <c:v>45240</c:v>
                </c:pt>
                <c:pt idx="108">
                  <c:v>45239</c:v>
                </c:pt>
                <c:pt idx="109">
                  <c:v>45238</c:v>
                </c:pt>
                <c:pt idx="110">
                  <c:v>45237</c:v>
                </c:pt>
                <c:pt idx="111">
                  <c:v>45236</c:v>
                </c:pt>
                <c:pt idx="112">
                  <c:v>45233</c:v>
                </c:pt>
                <c:pt idx="113">
                  <c:v>45232</c:v>
                </c:pt>
                <c:pt idx="114">
                  <c:v>45231</c:v>
                </c:pt>
                <c:pt idx="115">
                  <c:v>45230</c:v>
                </c:pt>
                <c:pt idx="116">
                  <c:v>45229</c:v>
                </c:pt>
                <c:pt idx="117">
                  <c:v>45226</c:v>
                </c:pt>
                <c:pt idx="118">
                  <c:v>45225</c:v>
                </c:pt>
                <c:pt idx="119">
                  <c:v>45224</c:v>
                </c:pt>
                <c:pt idx="120">
                  <c:v>45222</c:v>
                </c:pt>
                <c:pt idx="121">
                  <c:v>45219</c:v>
                </c:pt>
                <c:pt idx="122">
                  <c:v>45218</c:v>
                </c:pt>
                <c:pt idx="123">
                  <c:v>45217</c:v>
                </c:pt>
                <c:pt idx="124">
                  <c:v>45216</c:v>
                </c:pt>
                <c:pt idx="125">
                  <c:v>45215</c:v>
                </c:pt>
                <c:pt idx="126">
                  <c:v>45212</c:v>
                </c:pt>
                <c:pt idx="127">
                  <c:v>45211</c:v>
                </c:pt>
                <c:pt idx="128">
                  <c:v>45210</c:v>
                </c:pt>
                <c:pt idx="129">
                  <c:v>45209</c:v>
                </c:pt>
                <c:pt idx="130">
                  <c:v>45208</c:v>
                </c:pt>
                <c:pt idx="131">
                  <c:v>45205</c:v>
                </c:pt>
                <c:pt idx="132">
                  <c:v>45204</c:v>
                </c:pt>
                <c:pt idx="133">
                  <c:v>45203</c:v>
                </c:pt>
                <c:pt idx="134">
                  <c:v>45202</c:v>
                </c:pt>
                <c:pt idx="135">
                  <c:v>45198</c:v>
                </c:pt>
                <c:pt idx="136">
                  <c:v>45197</c:v>
                </c:pt>
                <c:pt idx="137">
                  <c:v>45196</c:v>
                </c:pt>
                <c:pt idx="138">
                  <c:v>45195</c:v>
                </c:pt>
                <c:pt idx="139">
                  <c:v>45194</c:v>
                </c:pt>
                <c:pt idx="140">
                  <c:v>45191</c:v>
                </c:pt>
                <c:pt idx="141">
                  <c:v>45190</c:v>
                </c:pt>
                <c:pt idx="142">
                  <c:v>45189</c:v>
                </c:pt>
                <c:pt idx="143">
                  <c:v>45187</c:v>
                </c:pt>
                <c:pt idx="144">
                  <c:v>45184</c:v>
                </c:pt>
                <c:pt idx="145">
                  <c:v>45183</c:v>
                </c:pt>
                <c:pt idx="146">
                  <c:v>45182</c:v>
                </c:pt>
                <c:pt idx="147">
                  <c:v>45181</c:v>
                </c:pt>
                <c:pt idx="148">
                  <c:v>45180</c:v>
                </c:pt>
                <c:pt idx="149">
                  <c:v>45177</c:v>
                </c:pt>
                <c:pt idx="150">
                  <c:v>45176</c:v>
                </c:pt>
                <c:pt idx="151">
                  <c:v>45175</c:v>
                </c:pt>
                <c:pt idx="152">
                  <c:v>45174</c:v>
                </c:pt>
                <c:pt idx="153">
                  <c:v>45173</c:v>
                </c:pt>
                <c:pt idx="154">
                  <c:v>45170</c:v>
                </c:pt>
                <c:pt idx="155">
                  <c:v>45169</c:v>
                </c:pt>
                <c:pt idx="156">
                  <c:v>45168</c:v>
                </c:pt>
                <c:pt idx="157">
                  <c:v>45167</c:v>
                </c:pt>
                <c:pt idx="158">
                  <c:v>45166</c:v>
                </c:pt>
                <c:pt idx="159">
                  <c:v>45163</c:v>
                </c:pt>
                <c:pt idx="160">
                  <c:v>45162</c:v>
                </c:pt>
                <c:pt idx="161">
                  <c:v>45161</c:v>
                </c:pt>
                <c:pt idx="162">
                  <c:v>45160</c:v>
                </c:pt>
                <c:pt idx="163">
                  <c:v>45159</c:v>
                </c:pt>
                <c:pt idx="164">
                  <c:v>45156</c:v>
                </c:pt>
                <c:pt idx="165">
                  <c:v>45155</c:v>
                </c:pt>
                <c:pt idx="166">
                  <c:v>45154</c:v>
                </c:pt>
                <c:pt idx="167">
                  <c:v>45152</c:v>
                </c:pt>
                <c:pt idx="168">
                  <c:v>45149</c:v>
                </c:pt>
                <c:pt idx="169">
                  <c:v>45148</c:v>
                </c:pt>
                <c:pt idx="170">
                  <c:v>45147</c:v>
                </c:pt>
                <c:pt idx="171">
                  <c:v>45146</c:v>
                </c:pt>
                <c:pt idx="172">
                  <c:v>45145</c:v>
                </c:pt>
                <c:pt idx="173">
                  <c:v>45142</c:v>
                </c:pt>
                <c:pt idx="174">
                  <c:v>45141</c:v>
                </c:pt>
                <c:pt idx="175">
                  <c:v>45140</c:v>
                </c:pt>
                <c:pt idx="176">
                  <c:v>45139</c:v>
                </c:pt>
                <c:pt idx="177">
                  <c:v>45138</c:v>
                </c:pt>
                <c:pt idx="178">
                  <c:v>45135</c:v>
                </c:pt>
                <c:pt idx="179">
                  <c:v>45134</c:v>
                </c:pt>
                <c:pt idx="180">
                  <c:v>45133</c:v>
                </c:pt>
                <c:pt idx="181">
                  <c:v>45132</c:v>
                </c:pt>
                <c:pt idx="182">
                  <c:v>45131</c:v>
                </c:pt>
                <c:pt idx="183">
                  <c:v>45128</c:v>
                </c:pt>
                <c:pt idx="184">
                  <c:v>45127</c:v>
                </c:pt>
                <c:pt idx="185">
                  <c:v>45126</c:v>
                </c:pt>
                <c:pt idx="186">
                  <c:v>45125</c:v>
                </c:pt>
                <c:pt idx="187">
                  <c:v>45124</c:v>
                </c:pt>
                <c:pt idx="188">
                  <c:v>45121</c:v>
                </c:pt>
                <c:pt idx="189">
                  <c:v>45120</c:v>
                </c:pt>
                <c:pt idx="190">
                  <c:v>45119</c:v>
                </c:pt>
                <c:pt idx="191">
                  <c:v>45118</c:v>
                </c:pt>
                <c:pt idx="192">
                  <c:v>45117</c:v>
                </c:pt>
                <c:pt idx="193">
                  <c:v>45114</c:v>
                </c:pt>
                <c:pt idx="194">
                  <c:v>45113</c:v>
                </c:pt>
                <c:pt idx="195">
                  <c:v>45112</c:v>
                </c:pt>
                <c:pt idx="196">
                  <c:v>45111</c:v>
                </c:pt>
                <c:pt idx="197">
                  <c:v>45110</c:v>
                </c:pt>
                <c:pt idx="198">
                  <c:v>45107</c:v>
                </c:pt>
                <c:pt idx="199">
                  <c:v>45105</c:v>
                </c:pt>
                <c:pt idx="200">
                  <c:v>45104</c:v>
                </c:pt>
                <c:pt idx="201">
                  <c:v>45103</c:v>
                </c:pt>
                <c:pt idx="202">
                  <c:v>45100</c:v>
                </c:pt>
                <c:pt idx="203">
                  <c:v>45099</c:v>
                </c:pt>
                <c:pt idx="204">
                  <c:v>45098</c:v>
                </c:pt>
                <c:pt idx="205">
                  <c:v>45097</c:v>
                </c:pt>
                <c:pt idx="206">
                  <c:v>45096</c:v>
                </c:pt>
                <c:pt idx="207">
                  <c:v>45093</c:v>
                </c:pt>
                <c:pt idx="208">
                  <c:v>45092</c:v>
                </c:pt>
                <c:pt idx="209">
                  <c:v>45091</c:v>
                </c:pt>
                <c:pt idx="210">
                  <c:v>45090</c:v>
                </c:pt>
                <c:pt idx="211">
                  <c:v>45089</c:v>
                </c:pt>
                <c:pt idx="212">
                  <c:v>45086</c:v>
                </c:pt>
                <c:pt idx="213">
                  <c:v>45085</c:v>
                </c:pt>
                <c:pt idx="214">
                  <c:v>45084</c:v>
                </c:pt>
                <c:pt idx="215">
                  <c:v>45083</c:v>
                </c:pt>
                <c:pt idx="216">
                  <c:v>45082</c:v>
                </c:pt>
                <c:pt idx="217">
                  <c:v>45079</c:v>
                </c:pt>
                <c:pt idx="218">
                  <c:v>45078</c:v>
                </c:pt>
                <c:pt idx="219">
                  <c:v>45077</c:v>
                </c:pt>
                <c:pt idx="220">
                  <c:v>45076</c:v>
                </c:pt>
                <c:pt idx="221">
                  <c:v>45075</c:v>
                </c:pt>
                <c:pt idx="222">
                  <c:v>45072</c:v>
                </c:pt>
                <c:pt idx="223">
                  <c:v>45071</c:v>
                </c:pt>
                <c:pt idx="224">
                  <c:v>45070</c:v>
                </c:pt>
                <c:pt idx="225">
                  <c:v>45069</c:v>
                </c:pt>
                <c:pt idx="226">
                  <c:v>45068</c:v>
                </c:pt>
                <c:pt idx="227">
                  <c:v>45065</c:v>
                </c:pt>
                <c:pt idx="228">
                  <c:v>45064</c:v>
                </c:pt>
                <c:pt idx="229">
                  <c:v>45063</c:v>
                </c:pt>
                <c:pt idx="230">
                  <c:v>45062</c:v>
                </c:pt>
                <c:pt idx="231">
                  <c:v>45061</c:v>
                </c:pt>
                <c:pt idx="232">
                  <c:v>45058</c:v>
                </c:pt>
                <c:pt idx="233">
                  <c:v>45057</c:v>
                </c:pt>
                <c:pt idx="234">
                  <c:v>45056</c:v>
                </c:pt>
                <c:pt idx="235">
                  <c:v>45055</c:v>
                </c:pt>
                <c:pt idx="236">
                  <c:v>45054</c:v>
                </c:pt>
                <c:pt idx="237">
                  <c:v>45051</c:v>
                </c:pt>
                <c:pt idx="238">
                  <c:v>45050</c:v>
                </c:pt>
                <c:pt idx="239">
                  <c:v>45049</c:v>
                </c:pt>
                <c:pt idx="240">
                  <c:v>45048</c:v>
                </c:pt>
                <c:pt idx="241">
                  <c:v>45044</c:v>
                </c:pt>
                <c:pt idx="242">
                  <c:v>45043</c:v>
                </c:pt>
                <c:pt idx="243">
                  <c:v>45042</c:v>
                </c:pt>
                <c:pt idx="244">
                  <c:v>45041</c:v>
                </c:pt>
                <c:pt idx="245">
                  <c:v>45040</c:v>
                </c:pt>
                <c:pt idx="246">
                  <c:v>45037</c:v>
                </c:pt>
                <c:pt idx="247">
                  <c:v>45036</c:v>
                </c:pt>
                <c:pt idx="248">
                  <c:v>45035</c:v>
                </c:pt>
                <c:pt idx="249">
                  <c:v>45034</c:v>
                </c:pt>
                <c:pt idx="250">
                  <c:v>45033</c:v>
                </c:pt>
                <c:pt idx="251">
                  <c:v>45029</c:v>
                </c:pt>
                <c:pt idx="252">
                  <c:v>45028</c:v>
                </c:pt>
                <c:pt idx="253">
                  <c:v>45027</c:v>
                </c:pt>
                <c:pt idx="254">
                  <c:v>45026</c:v>
                </c:pt>
                <c:pt idx="255">
                  <c:v>45022</c:v>
                </c:pt>
                <c:pt idx="256">
                  <c:v>45021</c:v>
                </c:pt>
                <c:pt idx="257">
                  <c:v>45019</c:v>
                </c:pt>
                <c:pt idx="258">
                  <c:v>45016</c:v>
                </c:pt>
                <c:pt idx="259">
                  <c:v>45014</c:v>
                </c:pt>
                <c:pt idx="260">
                  <c:v>45013</c:v>
                </c:pt>
                <c:pt idx="261">
                  <c:v>45012</c:v>
                </c:pt>
                <c:pt idx="262">
                  <c:v>45009</c:v>
                </c:pt>
                <c:pt idx="263">
                  <c:v>45008</c:v>
                </c:pt>
                <c:pt idx="264">
                  <c:v>45007</c:v>
                </c:pt>
                <c:pt idx="265">
                  <c:v>45006</c:v>
                </c:pt>
                <c:pt idx="266">
                  <c:v>45005</c:v>
                </c:pt>
                <c:pt idx="267">
                  <c:v>45002</c:v>
                </c:pt>
                <c:pt idx="268">
                  <c:v>45001</c:v>
                </c:pt>
                <c:pt idx="269">
                  <c:v>45000</c:v>
                </c:pt>
                <c:pt idx="270">
                  <c:v>44999</c:v>
                </c:pt>
                <c:pt idx="271">
                  <c:v>44998</c:v>
                </c:pt>
                <c:pt idx="272">
                  <c:v>44995</c:v>
                </c:pt>
                <c:pt idx="273">
                  <c:v>44994</c:v>
                </c:pt>
                <c:pt idx="274">
                  <c:v>44993</c:v>
                </c:pt>
                <c:pt idx="275">
                  <c:v>44991</c:v>
                </c:pt>
                <c:pt idx="276">
                  <c:v>44988</c:v>
                </c:pt>
                <c:pt idx="277">
                  <c:v>44987</c:v>
                </c:pt>
                <c:pt idx="278">
                  <c:v>44986</c:v>
                </c:pt>
                <c:pt idx="279">
                  <c:v>44985</c:v>
                </c:pt>
                <c:pt idx="280">
                  <c:v>44984</c:v>
                </c:pt>
                <c:pt idx="281">
                  <c:v>44981</c:v>
                </c:pt>
                <c:pt idx="282">
                  <c:v>44980</c:v>
                </c:pt>
                <c:pt idx="283">
                  <c:v>44979</c:v>
                </c:pt>
                <c:pt idx="284">
                  <c:v>44978</c:v>
                </c:pt>
                <c:pt idx="285">
                  <c:v>44977</c:v>
                </c:pt>
                <c:pt idx="286">
                  <c:v>44974</c:v>
                </c:pt>
                <c:pt idx="287">
                  <c:v>44973</c:v>
                </c:pt>
                <c:pt idx="288">
                  <c:v>44972</c:v>
                </c:pt>
                <c:pt idx="289">
                  <c:v>44971</c:v>
                </c:pt>
                <c:pt idx="290">
                  <c:v>44970</c:v>
                </c:pt>
                <c:pt idx="291">
                  <c:v>44967</c:v>
                </c:pt>
                <c:pt idx="292">
                  <c:v>44966</c:v>
                </c:pt>
                <c:pt idx="293">
                  <c:v>44965</c:v>
                </c:pt>
                <c:pt idx="294">
                  <c:v>44964</c:v>
                </c:pt>
                <c:pt idx="295">
                  <c:v>44963</c:v>
                </c:pt>
                <c:pt idx="296">
                  <c:v>44960</c:v>
                </c:pt>
                <c:pt idx="297">
                  <c:v>44959</c:v>
                </c:pt>
                <c:pt idx="298">
                  <c:v>44958</c:v>
                </c:pt>
                <c:pt idx="299">
                  <c:v>44957</c:v>
                </c:pt>
                <c:pt idx="300">
                  <c:v>44956</c:v>
                </c:pt>
                <c:pt idx="301">
                  <c:v>44953</c:v>
                </c:pt>
                <c:pt idx="302">
                  <c:v>44951</c:v>
                </c:pt>
                <c:pt idx="303">
                  <c:v>44950</c:v>
                </c:pt>
                <c:pt idx="304">
                  <c:v>44949</c:v>
                </c:pt>
                <c:pt idx="305">
                  <c:v>44946</c:v>
                </c:pt>
                <c:pt idx="306">
                  <c:v>44945</c:v>
                </c:pt>
                <c:pt idx="307">
                  <c:v>44944</c:v>
                </c:pt>
                <c:pt idx="308">
                  <c:v>44943</c:v>
                </c:pt>
                <c:pt idx="309">
                  <c:v>44942</c:v>
                </c:pt>
                <c:pt idx="310">
                  <c:v>44939</c:v>
                </c:pt>
                <c:pt idx="311">
                  <c:v>44938</c:v>
                </c:pt>
                <c:pt idx="312">
                  <c:v>44937</c:v>
                </c:pt>
                <c:pt idx="313">
                  <c:v>44936</c:v>
                </c:pt>
                <c:pt idx="314">
                  <c:v>44935</c:v>
                </c:pt>
                <c:pt idx="315">
                  <c:v>44932</c:v>
                </c:pt>
                <c:pt idx="316">
                  <c:v>44931</c:v>
                </c:pt>
                <c:pt idx="317">
                  <c:v>44930</c:v>
                </c:pt>
                <c:pt idx="318">
                  <c:v>44929</c:v>
                </c:pt>
                <c:pt idx="319">
                  <c:v>44928</c:v>
                </c:pt>
                <c:pt idx="320">
                  <c:v>44925</c:v>
                </c:pt>
                <c:pt idx="321">
                  <c:v>44924</c:v>
                </c:pt>
                <c:pt idx="322">
                  <c:v>44923</c:v>
                </c:pt>
                <c:pt idx="323">
                  <c:v>44922</c:v>
                </c:pt>
                <c:pt idx="324">
                  <c:v>44921</c:v>
                </c:pt>
                <c:pt idx="325">
                  <c:v>44918</c:v>
                </c:pt>
                <c:pt idx="326">
                  <c:v>44917</c:v>
                </c:pt>
                <c:pt idx="327">
                  <c:v>44916</c:v>
                </c:pt>
                <c:pt idx="328">
                  <c:v>44915</c:v>
                </c:pt>
                <c:pt idx="329">
                  <c:v>44914</c:v>
                </c:pt>
                <c:pt idx="330">
                  <c:v>44911</c:v>
                </c:pt>
                <c:pt idx="331">
                  <c:v>44910</c:v>
                </c:pt>
                <c:pt idx="332">
                  <c:v>44909</c:v>
                </c:pt>
                <c:pt idx="333">
                  <c:v>44908</c:v>
                </c:pt>
                <c:pt idx="334">
                  <c:v>44907</c:v>
                </c:pt>
                <c:pt idx="335">
                  <c:v>44904</c:v>
                </c:pt>
                <c:pt idx="336">
                  <c:v>44903</c:v>
                </c:pt>
                <c:pt idx="337">
                  <c:v>44902</c:v>
                </c:pt>
                <c:pt idx="338">
                  <c:v>44901</c:v>
                </c:pt>
                <c:pt idx="339">
                  <c:v>44900</c:v>
                </c:pt>
                <c:pt idx="340">
                  <c:v>44897</c:v>
                </c:pt>
                <c:pt idx="341">
                  <c:v>44896</c:v>
                </c:pt>
                <c:pt idx="342">
                  <c:v>44895</c:v>
                </c:pt>
                <c:pt idx="343">
                  <c:v>44894</c:v>
                </c:pt>
                <c:pt idx="344">
                  <c:v>44893</c:v>
                </c:pt>
                <c:pt idx="345">
                  <c:v>44890</c:v>
                </c:pt>
                <c:pt idx="346">
                  <c:v>44889</c:v>
                </c:pt>
                <c:pt idx="347">
                  <c:v>44888</c:v>
                </c:pt>
                <c:pt idx="348">
                  <c:v>44887</c:v>
                </c:pt>
                <c:pt idx="349">
                  <c:v>44886</c:v>
                </c:pt>
                <c:pt idx="350">
                  <c:v>44883</c:v>
                </c:pt>
                <c:pt idx="351">
                  <c:v>44882</c:v>
                </c:pt>
                <c:pt idx="352">
                  <c:v>44881</c:v>
                </c:pt>
                <c:pt idx="353">
                  <c:v>44880</c:v>
                </c:pt>
                <c:pt idx="354">
                  <c:v>44879</c:v>
                </c:pt>
                <c:pt idx="355">
                  <c:v>44876</c:v>
                </c:pt>
                <c:pt idx="356">
                  <c:v>44875</c:v>
                </c:pt>
                <c:pt idx="357">
                  <c:v>44874</c:v>
                </c:pt>
                <c:pt idx="358">
                  <c:v>44872</c:v>
                </c:pt>
                <c:pt idx="359">
                  <c:v>44869</c:v>
                </c:pt>
                <c:pt idx="360">
                  <c:v>44868</c:v>
                </c:pt>
                <c:pt idx="361">
                  <c:v>44867</c:v>
                </c:pt>
                <c:pt idx="362">
                  <c:v>44866</c:v>
                </c:pt>
                <c:pt idx="363">
                  <c:v>44865</c:v>
                </c:pt>
                <c:pt idx="364">
                  <c:v>44862</c:v>
                </c:pt>
                <c:pt idx="365">
                  <c:v>44861</c:v>
                </c:pt>
                <c:pt idx="366">
                  <c:v>44859</c:v>
                </c:pt>
                <c:pt idx="367">
                  <c:v>44858</c:v>
                </c:pt>
                <c:pt idx="368">
                  <c:v>44855</c:v>
                </c:pt>
                <c:pt idx="369">
                  <c:v>44854</c:v>
                </c:pt>
                <c:pt idx="370">
                  <c:v>44853</c:v>
                </c:pt>
                <c:pt idx="371">
                  <c:v>44852</c:v>
                </c:pt>
                <c:pt idx="372">
                  <c:v>44851</c:v>
                </c:pt>
                <c:pt idx="373">
                  <c:v>44848</c:v>
                </c:pt>
                <c:pt idx="374">
                  <c:v>44847</c:v>
                </c:pt>
                <c:pt idx="375">
                  <c:v>44846</c:v>
                </c:pt>
                <c:pt idx="376">
                  <c:v>44845</c:v>
                </c:pt>
                <c:pt idx="377">
                  <c:v>44844</c:v>
                </c:pt>
                <c:pt idx="378">
                  <c:v>44841</c:v>
                </c:pt>
                <c:pt idx="379">
                  <c:v>44840</c:v>
                </c:pt>
                <c:pt idx="380">
                  <c:v>44838</c:v>
                </c:pt>
                <c:pt idx="381">
                  <c:v>44837</c:v>
                </c:pt>
                <c:pt idx="382">
                  <c:v>44834</c:v>
                </c:pt>
                <c:pt idx="383">
                  <c:v>44833</c:v>
                </c:pt>
                <c:pt idx="384">
                  <c:v>44832</c:v>
                </c:pt>
                <c:pt idx="385">
                  <c:v>44831</c:v>
                </c:pt>
                <c:pt idx="386">
                  <c:v>44830</c:v>
                </c:pt>
                <c:pt idx="387">
                  <c:v>44827</c:v>
                </c:pt>
                <c:pt idx="388">
                  <c:v>44826</c:v>
                </c:pt>
                <c:pt idx="389">
                  <c:v>44825</c:v>
                </c:pt>
                <c:pt idx="390">
                  <c:v>44824</c:v>
                </c:pt>
                <c:pt idx="391">
                  <c:v>44823</c:v>
                </c:pt>
                <c:pt idx="392">
                  <c:v>44820</c:v>
                </c:pt>
                <c:pt idx="393">
                  <c:v>44819</c:v>
                </c:pt>
                <c:pt idx="394">
                  <c:v>44818</c:v>
                </c:pt>
                <c:pt idx="395">
                  <c:v>44817</c:v>
                </c:pt>
                <c:pt idx="396">
                  <c:v>44816</c:v>
                </c:pt>
                <c:pt idx="397">
                  <c:v>44813</c:v>
                </c:pt>
                <c:pt idx="398">
                  <c:v>44812</c:v>
                </c:pt>
                <c:pt idx="399">
                  <c:v>44811</c:v>
                </c:pt>
                <c:pt idx="400">
                  <c:v>44810</c:v>
                </c:pt>
                <c:pt idx="401">
                  <c:v>44809</c:v>
                </c:pt>
                <c:pt idx="402">
                  <c:v>44806</c:v>
                </c:pt>
                <c:pt idx="403">
                  <c:v>44805</c:v>
                </c:pt>
                <c:pt idx="404">
                  <c:v>44803</c:v>
                </c:pt>
                <c:pt idx="405">
                  <c:v>44802</c:v>
                </c:pt>
                <c:pt idx="406">
                  <c:v>44799</c:v>
                </c:pt>
                <c:pt idx="407">
                  <c:v>44798</c:v>
                </c:pt>
                <c:pt idx="408">
                  <c:v>44797</c:v>
                </c:pt>
                <c:pt idx="409">
                  <c:v>44796</c:v>
                </c:pt>
                <c:pt idx="410">
                  <c:v>44795</c:v>
                </c:pt>
                <c:pt idx="411">
                  <c:v>44792</c:v>
                </c:pt>
                <c:pt idx="412">
                  <c:v>44791</c:v>
                </c:pt>
                <c:pt idx="413">
                  <c:v>44790</c:v>
                </c:pt>
                <c:pt idx="414">
                  <c:v>44789</c:v>
                </c:pt>
                <c:pt idx="415">
                  <c:v>44785</c:v>
                </c:pt>
                <c:pt idx="416">
                  <c:v>44784</c:v>
                </c:pt>
                <c:pt idx="417">
                  <c:v>44783</c:v>
                </c:pt>
                <c:pt idx="418">
                  <c:v>44781</c:v>
                </c:pt>
                <c:pt idx="419">
                  <c:v>44778</c:v>
                </c:pt>
                <c:pt idx="420">
                  <c:v>44777</c:v>
                </c:pt>
                <c:pt idx="421">
                  <c:v>44776</c:v>
                </c:pt>
                <c:pt idx="422">
                  <c:v>44775</c:v>
                </c:pt>
                <c:pt idx="423">
                  <c:v>44774</c:v>
                </c:pt>
                <c:pt idx="424">
                  <c:v>44771</c:v>
                </c:pt>
                <c:pt idx="425">
                  <c:v>44770</c:v>
                </c:pt>
                <c:pt idx="426">
                  <c:v>44769</c:v>
                </c:pt>
                <c:pt idx="427">
                  <c:v>44768</c:v>
                </c:pt>
                <c:pt idx="428">
                  <c:v>44767</c:v>
                </c:pt>
                <c:pt idx="429">
                  <c:v>44764</c:v>
                </c:pt>
                <c:pt idx="430">
                  <c:v>44763</c:v>
                </c:pt>
                <c:pt idx="431">
                  <c:v>44762</c:v>
                </c:pt>
                <c:pt idx="432">
                  <c:v>44761</c:v>
                </c:pt>
                <c:pt idx="433">
                  <c:v>44760</c:v>
                </c:pt>
                <c:pt idx="434">
                  <c:v>44757</c:v>
                </c:pt>
                <c:pt idx="435">
                  <c:v>44756</c:v>
                </c:pt>
                <c:pt idx="436">
                  <c:v>44755</c:v>
                </c:pt>
                <c:pt idx="437">
                  <c:v>44754</c:v>
                </c:pt>
                <c:pt idx="438">
                  <c:v>44753</c:v>
                </c:pt>
                <c:pt idx="439">
                  <c:v>44750</c:v>
                </c:pt>
                <c:pt idx="440">
                  <c:v>44749</c:v>
                </c:pt>
                <c:pt idx="441">
                  <c:v>44748</c:v>
                </c:pt>
                <c:pt idx="442">
                  <c:v>44747</c:v>
                </c:pt>
                <c:pt idx="443">
                  <c:v>44746</c:v>
                </c:pt>
                <c:pt idx="444">
                  <c:v>44743</c:v>
                </c:pt>
                <c:pt idx="445">
                  <c:v>44742</c:v>
                </c:pt>
                <c:pt idx="446">
                  <c:v>44741</c:v>
                </c:pt>
                <c:pt idx="447">
                  <c:v>44740</c:v>
                </c:pt>
                <c:pt idx="448">
                  <c:v>44739</c:v>
                </c:pt>
                <c:pt idx="449">
                  <c:v>44736</c:v>
                </c:pt>
                <c:pt idx="450">
                  <c:v>44735</c:v>
                </c:pt>
                <c:pt idx="451">
                  <c:v>44734</c:v>
                </c:pt>
                <c:pt idx="452">
                  <c:v>44733</c:v>
                </c:pt>
                <c:pt idx="453">
                  <c:v>44732</c:v>
                </c:pt>
                <c:pt idx="454">
                  <c:v>44729</c:v>
                </c:pt>
                <c:pt idx="455">
                  <c:v>44728</c:v>
                </c:pt>
                <c:pt idx="456">
                  <c:v>44727</c:v>
                </c:pt>
                <c:pt idx="457">
                  <c:v>44726</c:v>
                </c:pt>
                <c:pt idx="458">
                  <c:v>44725</c:v>
                </c:pt>
                <c:pt idx="459">
                  <c:v>44722</c:v>
                </c:pt>
                <c:pt idx="460">
                  <c:v>44721</c:v>
                </c:pt>
                <c:pt idx="461">
                  <c:v>44720</c:v>
                </c:pt>
                <c:pt idx="462">
                  <c:v>44719</c:v>
                </c:pt>
                <c:pt idx="463">
                  <c:v>44718</c:v>
                </c:pt>
                <c:pt idx="464">
                  <c:v>44715</c:v>
                </c:pt>
                <c:pt idx="465">
                  <c:v>44714</c:v>
                </c:pt>
                <c:pt idx="466">
                  <c:v>44713</c:v>
                </c:pt>
                <c:pt idx="467">
                  <c:v>44712</c:v>
                </c:pt>
                <c:pt idx="468">
                  <c:v>44711</c:v>
                </c:pt>
                <c:pt idx="469">
                  <c:v>44708</c:v>
                </c:pt>
                <c:pt idx="470">
                  <c:v>44707</c:v>
                </c:pt>
                <c:pt idx="471">
                  <c:v>44706</c:v>
                </c:pt>
                <c:pt idx="472">
                  <c:v>44705</c:v>
                </c:pt>
                <c:pt idx="473">
                  <c:v>44704</c:v>
                </c:pt>
                <c:pt idx="474">
                  <c:v>44701</c:v>
                </c:pt>
                <c:pt idx="475">
                  <c:v>44700</c:v>
                </c:pt>
                <c:pt idx="476">
                  <c:v>44699</c:v>
                </c:pt>
                <c:pt idx="477">
                  <c:v>44698</c:v>
                </c:pt>
                <c:pt idx="478">
                  <c:v>44697</c:v>
                </c:pt>
                <c:pt idx="479">
                  <c:v>44694</c:v>
                </c:pt>
                <c:pt idx="480">
                  <c:v>44693</c:v>
                </c:pt>
                <c:pt idx="481">
                  <c:v>44692</c:v>
                </c:pt>
                <c:pt idx="482">
                  <c:v>44691</c:v>
                </c:pt>
                <c:pt idx="483">
                  <c:v>44690</c:v>
                </c:pt>
                <c:pt idx="484">
                  <c:v>44687</c:v>
                </c:pt>
                <c:pt idx="485">
                  <c:v>44686</c:v>
                </c:pt>
                <c:pt idx="486">
                  <c:v>44685</c:v>
                </c:pt>
                <c:pt idx="487">
                  <c:v>44683</c:v>
                </c:pt>
                <c:pt idx="488">
                  <c:v>44680</c:v>
                </c:pt>
                <c:pt idx="489">
                  <c:v>44679</c:v>
                </c:pt>
                <c:pt idx="490">
                  <c:v>44678</c:v>
                </c:pt>
                <c:pt idx="491">
                  <c:v>44677</c:v>
                </c:pt>
                <c:pt idx="492">
                  <c:v>44676</c:v>
                </c:pt>
                <c:pt idx="493">
                  <c:v>44673</c:v>
                </c:pt>
                <c:pt idx="494">
                  <c:v>44672</c:v>
                </c:pt>
                <c:pt idx="495">
                  <c:v>44671</c:v>
                </c:pt>
                <c:pt idx="496">
                  <c:v>44670</c:v>
                </c:pt>
                <c:pt idx="497">
                  <c:v>44669</c:v>
                </c:pt>
                <c:pt idx="498">
                  <c:v>44664</c:v>
                </c:pt>
                <c:pt idx="499">
                  <c:v>44663</c:v>
                </c:pt>
                <c:pt idx="500">
                  <c:v>44662</c:v>
                </c:pt>
                <c:pt idx="501">
                  <c:v>44659</c:v>
                </c:pt>
                <c:pt idx="502">
                  <c:v>44658</c:v>
                </c:pt>
                <c:pt idx="503">
                  <c:v>44657</c:v>
                </c:pt>
                <c:pt idx="504">
                  <c:v>44656</c:v>
                </c:pt>
                <c:pt idx="505">
                  <c:v>44655</c:v>
                </c:pt>
                <c:pt idx="506">
                  <c:v>44652</c:v>
                </c:pt>
                <c:pt idx="507">
                  <c:v>44651</c:v>
                </c:pt>
                <c:pt idx="508">
                  <c:v>44650</c:v>
                </c:pt>
                <c:pt idx="509">
                  <c:v>44649</c:v>
                </c:pt>
                <c:pt idx="510">
                  <c:v>44648</c:v>
                </c:pt>
                <c:pt idx="511">
                  <c:v>44645</c:v>
                </c:pt>
                <c:pt idx="512">
                  <c:v>44644</c:v>
                </c:pt>
                <c:pt idx="513">
                  <c:v>44643</c:v>
                </c:pt>
                <c:pt idx="514">
                  <c:v>44642</c:v>
                </c:pt>
                <c:pt idx="515">
                  <c:v>44641</c:v>
                </c:pt>
                <c:pt idx="516">
                  <c:v>44637</c:v>
                </c:pt>
                <c:pt idx="517">
                  <c:v>44636</c:v>
                </c:pt>
                <c:pt idx="518">
                  <c:v>44635</c:v>
                </c:pt>
                <c:pt idx="519">
                  <c:v>44634</c:v>
                </c:pt>
                <c:pt idx="520">
                  <c:v>44631</c:v>
                </c:pt>
                <c:pt idx="521">
                  <c:v>44630</c:v>
                </c:pt>
                <c:pt idx="522">
                  <c:v>44629</c:v>
                </c:pt>
                <c:pt idx="523">
                  <c:v>44628</c:v>
                </c:pt>
                <c:pt idx="524">
                  <c:v>44627</c:v>
                </c:pt>
                <c:pt idx="525">
                  <c:v>44624</c:v>
                </c:pt>
                <c:pt idx="526">
                  <c:v>44623</c:v>
                </c:pt>
                <c:pt idx="527">
                  <c:v>44622</c:v>
                </c:pt>
                <c:pt idx="528">
                  <c:v>44620</c:v>
                </c:pt>
                <c:pt idx="529">
                  <c:v>44617</c:v>
                </c:pt>
                <c:pt idx="530">
                  <c:v>44616</c:v>
                </c:pt>
                <c:pt idx="531">
                  <c:v>44615</c:v>
                </c:pt>
                <c:pt idx="532">
                  <c:v>44614</c:v>
                </c:pt>
                <c:pt idx="533">
                  <c:v>44613</c:v>
                </c:pt>
                <c:pt idx="534">
                  <c:v>44610</c:v>
                </c:pt>
                <c:pt idx="535">
                  <c:v>44609</c:v>
                </c:pt>
                <c:pt idx="536">
                  <c:v>44608</c:v>
                </c:pt>
                <c:pt idx="537">
                  <c:v>44607</c:v>
                </c:pt>
                <c:pt idx="538">
                  <c:v>44606</c:v>
                </c:pt>
                <c:pt idx="539">
                  <c:v>44603</c:v>
                </c:pt>
                <c:pt idx="540">
                  <c:v>44602</c:v>
                </c:pt>
                <c:pt idx="541">
                  <c:v>44601</c:v>
                </c:pt>
                <c:pt idx="542">
                  <c:v>44600</c:v>
                </c:pt>
                <c:pt idx="543">
                  <c:v>44599</c:v>
                </c:pt>
                <c:pt idx="544">
                  <c:v>44596</c:v>
                </c:pt>
                <c:pt idx="545">
                  <c:v>44595</c:v>
                </c:pt>
                <c:pt idx="546">
                  <c:v>44594</c:v>
                </c:pt>
                <c:pt idx="547">
                  <c:v>44593</c:v>
                </c:pt>
                <c:pt idx="548">
                  <c:v>44592</c:v>
                </c:pt>
                <c:pt idx="549">
                  <c:v>44589</c:v>
                </c:pt>
                <c:pt idx="550">
                  <c:v>44588</c:v>
                </c:pt>
                <c:pt idx="551">
                  <c:v>44586</c:v>
                </c:pt>
                <c:pt idx="552">
                  <c:v>44585</c:v>
                </c:pt>
                <c:pt idx="553">
                  <c:v>44582</c:v>
                </c:pt>
                <c:pt idx="554">
                  <c:v>44581</c:v>
                </c:pt>
                <c:pt idx="555">
                  <c:v>44580</c:v>
                </c:pt>
                <c:pt idx="556">
                  <c:v>44579</c:v>
                </c:pt>
                <c:pt idx="557">
                  <c:v>44578</c:v>
                </c:pt>
                <c:pt idx="558">
                  <c:v>44575</c:v>
                </c:pt>
                <c:pt idx="559">
                  <c:v>44574</c:v>
                </c:pt>
                <c:pt idx="560">
                  <c:v>44573</c:v>
                </c:pt>
                <c:pt idx="561">
                  <c:v>44572</c:v>
                </c:pt>
                <c:pt idx="562">
                  <c:v>44571</c:v>
                </c:pt>
                <c:pt idx="563">
                  <c:v>44568</c:v>
                </c:pt>
                <c:pt idx="564">
                  <c:v>44567</c:v>
                </c:pt>
                <c:pt idx="565">
                  <c:v>44566</c:v>
                </c:pt>
                <c:pt idx="566">
                  <c:v>44565</c:v>
                </c:pt>
                <c:pt idx="567">
                  <c:v>44564</c:v>
                </c:pt>
                <c:pt idx="568">
                  <c:v>44561</c:v>
                </c:pt>
                <c:pt idx="569">
                  <c:v>44560</c:v>
                </c:pt>
                <c:pt idx="570">
                  <c:v>44559</c:v>
                </c:pt>
                <c:pt idx="571">
                  <c:v>44558</c:v>
                </c:pt>
                <c:pt idx="572">
                  <c:v>44557</c:v>
                </c:pt>
                <c:pt idx="573">
                  <c:v>44554</c:v>
                </c:pt>
                <c:pt idx="574">
                  <c:v>44553</c:v>
                </c:pt>
                <c:pt idx="575">
                  <c:v>44552</c:v>
                </c:pt>
                <c:pt idx="576">
                  <c:v>44551</c:v>
                </c:pt>
                <c:pt idx="577">
                  <c:v>44550</c:v>
                </c:pt>
                <c:pt idx="578">
                  <c:v>44547</c:v>
                </c:pt>
                <c:pt idx="579">
                  <c:v>44546</c:v>
                </c:pt>
                <c:pt idx="580">
                  <c:v>44545</c:v>
                </c:pt>
                <c:pt idx="581">
                  <c:v>44544</c:v>
                </c:pt>
                <c:pt idx="582">
                  <c:v>44543</c:v>
                </c:pt>
                <c:pt idx="583">
                  <c:v>44540</c:v>
                </c:pt>
                <c:pt idx="584">
                  <c:v>44539</c:v>
                </c:pt>
                <c:pt idx="585">
                  <c:v>44538</c:v>
                </c:pt>
                <c:pt idx="586">
                  <c:v>44537</c:v>
                </c:pt>
                <c:pt idx="587">
                  <c:v>44536</c:v>
                </c:pt>
                <c:pt idx="588">
                  <c:v>44533</c:v>
                </c:pt>
                <c:pt idx="589">
                  <c:v>44532</c:v>
                </c:pt>
                <c:pt idx="590">
                  <c:v>44531</c:v>
                </c:pt>
                <c:pt idx="591">
                  <c:v>44530</c:v>
                </c:pt>
                <c:pt idx="592">
                  <c:v>44529</c:v>
                </c:pt>
                <c:pt idx="593">
                  <c:v>44526</c:v>
                </c:pt>
                <c:pt idx="594">
                  <c:v>44525</c:v>
                </c:pt>
                <c:pt idx="595">
                  <c:v>44524</c:v>
                </c:pt>
                <c:pt idx="596">
                  <c:v>44523</c:v>
                </c:pt>
                <c:pt idx="597">
                  <c:v>44522</c:v>
                </c:pt>
                <c:pt idx="598">
                  <c:v>44518</c:v>
                </c:pt>
                <c:pt idx="599">
                  <c:v>44517</c:v>
                </c:pt>
                <c:pt idx="600">
                  <c:v>44516</c:v>
                </c:pt>
                <c:pt idx="601">
                  <c:v>44515</c:v>
                </c:pt>
                <c:pt idx="602">
                  <c:v>44512</c:v>
                </c:pt>
                <c:pt idx="603">
                  <c:v>44511</c:v>
                </c:pt>
                <c:pt idx="604">
                  <c:v>44510</c:v>
                </c:pt>
                <c:pt idx="605">
                  <c:v>44509</c:v>
                </c:pt>
                <c:pt idx="606">
                  <c:v>44508</c:v>
                </c:pt>
                <c:pt idx="607">
                  <c:v>44504</c:v>
                </c:pt>
                <c:pt idx="608">
                  <c:v>44503</c:v>
                </c:pt>
                <c:pt idx="609">
                  <c:v>44502</c:v>
                </c:pt>
                <c:pt idx="610">
                  <c:v>44501</c:v>
                </c:pt>
                <c:pt idx="611">
                  <c:v>44498</c:v>
                </c:pt>
                <c:pt idx="612">
                  <c:v>44497</c:v>
                </c:pt>
                <c:pt idx="613">
                  <c:v>44496</c:v>
                </c:pt>
                <c:pt idx="614">
                  <c:v>44495</c:v>
                </c:pt>
                <c:pt idx="615">
                  <c:v>44494</c:v>
                </c:pt>
                <c:pt idx="616">
                  <c:v>44491</c:v>
                </c:pt>
                <c:pt idx="617">
                  <c:v>44490</c:v>
                </c:pt>
                <c:pt idx="618">
                  <c:v>44489</c:v>
                </c:pt>
                <c:pt idx="619">
                  <c:v>44488</c:v>
                </c:pt>
                <c:pt idx="620">
                  <c:v>44487</c:v>
                </c:pt>
                <c:pt idx="621">
                  <c:v>44483</c:v>
                </c:pt>
                <c:pt idx="622">
                  <c:v>44482</c:v>
                </c:pt>
                <c:pt idx="623">
                  <c:v>44481</c:v>
                </c:pt>
                <c:pt idx="624">
                  <c:v>44480</c:v>
                </c:pt>
                <c:pt idx="625">
                  <c:v>44477</c:v>
                </c:pt>
                <c:pt idx="626">
                  <c:v>44476</c:v>
                </c:pt>
                <c:pt idx="627">
                  <c:v>44475</c:v>
                </c:pt>
                <c:pt idx="628">
                  <c:v>44474</c:v>
                </c:pt>
                <c:pt idx="629">
                  <c:v>44473</c:v>
                </c:pt>
                <c:pt idx="630">
                  <c:v>44470</c:v>
                </c:pt>
                <c:pt idx="631">
                  <c:v>44469</c:v>
                </c:pt>
                <c:pt idx="632">
                  <c:v>44468</c:v>
                </c:pt>
                <c:pt idx="633">
                  <c:v>44467</c:v>
                </c:pt>
                <c:pt idx="634">
                  <c:v>44466</c:v>
                </c:pt>
                <c:pt idx="635">
                  <c:v>44463</c:v>
                </c:pt>
                <c:pt idx="636">
                  <c:v>44462</c:v>
                </c:pt>
                <c:pt idx="637">
                  <c:v>44461</c:v>
                </c:pt>
                <c:pt idx="638">
                  <c:v>44460</c:v>
                </c:pt>
                <c:pt idx="639">
                  <c:v>44459</c:v>
                </c:pt>
                <c:pt idx="640">
                  <c:v>44456</c:v>
                </c:pt>
                <c:pt idx="641">
                  <c:v>44455</c:v>
                </c:pt>
                <c:pt idx="642">
                  <c:v>44454</c:v>
                </c:pt>
                <c:pt idx="643">
                  <c:v>44453</c:v>
                </c:pt>
                <c:pt idx="644">
                  <c:v>44452</c:v>
                </c:pt>
                <c:pt idx="645">
                  <c:v>44448</c:v>
                </c:pt>
                <c:pt idx="646">
                  <c:v>44447</c:v>
                </c:pt>
                <c:pt idx="647">
                  <c:v>44446</c:v>
                </c:pt>
                <c:pt idx="648">
                  <c:v>44445</c:v>
                </c:pt>
                <c:pt idx="649">
                  <c:v>44442</c:v>
                </c:pt>
                <c:pt idx="650">
                  <c:v>44441</c:v>
                </c:pt>
                <c:pt idx="651">
                  <c:v>44440</c:v>
                </c:pt>
                <c:pt idx="652">
                  <c:v>44439</c:v>
                </c:pt>
                <c:pt idx="653">
                  <c:v>44438</c:v>
                </c:pt>
                <c:pt idx="654">
                  <c:v>44435</c:v>
                </c:pt>
                <c:pt idx="655">
                  <c:v>44434</c:v>
                </c:pt>
                <c:pt idx="656">
                  <c:v>44433</c:v>
                </c:pt>
                <c:pt idx="657">
                  <c:v>44432</c:v>
                </c:pt>
                <c:pt idx="658">
                  <c:v>44431</c:v>
                </c:pt>
                <c:pt idx="659">
                  <c:v>44428</c:v>
                </c:pt>
                <c:pt idx="660">
                  <c:v>44426</c:v>
                </c:pt>
                <c:pt idx="661">
                  <c:v>44425</c:v>
                </c:pt>
                <c:pt idx="662">
                  <c:v>44424</c:v>
                </c:pt>
                <c:pt idx="663">
                  <c:v>44421</c:v>
                </c:pt>
                <c:pt idx="664">
                  <c:v>44420</c:v>
                </c:pt>
                <c:pt idx="665">
                  <c:v>44419</c:v>
                </c:pt>
                <c:pt idx="666">
                  <c:v>44418</c:v>
                </c:pt>
                <c:pt idx="667">
                  <c:v>44417</c:v>
                </c:pt>
                <c:pt idx="668">
                  <c:v>44414</c:v>
                </c:pt>
                <c:pt idx="669">
                  <c:v>44413</c:v>
                </c:pt>
                <c:pt idx="670">
                  <c:v>44412</c:v>
                </c:pt>
                <c:pt idx="671">
                  <c:v>44411</c:v>
                </c:pt>
                <c:pt idx="672">
                  <c:v>44410</c:v>
                </c:pt>
                <c:pt idx="673">
                  <c:v>44407</c:v>
                </c:pt>
                <c:pt idx="674">
                  <c:v>44406</c:v>
                </c:pt>
                <c:pt idx="675">
                  <c:v>44405</c:v>
                </c:pt>
                <c:pt idx="676">
                  <c:v>44404</c:v>
                </c:pt>
                <c:pt idx="677">
                  <c:v>44403</c:v>
                </c:pt>
                <c:pt idx="678">
                  <c:v>44400</c:v>
                </c:pt>
                <c:pt idx="679">
                  <c:v>44399</c:v>
                </c:pt>
                <c:pt idx="680">
                  <c:v>44397</c:v>
                </c:pt>
                <c:pt idx="681">
                  <c:v>44396</c:v>
                </c:pt>
                <c:pt idx="682">
                  <c:v>44393</c:v>
                </c:pt>
                <c:pt idx="683">
                  <c:v>44392</c:v>
                </c:pt>
                <c:pt idx="684">
                  <c:v>44391</c:v>
                </c:pt>
                <c:pt idx="685">
                  <c:v>44390</c:v>
                </c:pt>
                <c:pt idx="686">
                  <c:v>44389</c:v>
                </c:pt>
                <c:pt idx="687">
                  <c:v>44386</c:v>
                </c:pt>
                <c:pt idx="688">
                  <c:v>44385</c:v>
                </c:pt>
                <c:pt idx="689">
                  <c:v>44384</c:v>
                </c:pt>
                <c:pt idx="690">
                  <c:v>44383</c:v>
                </c:pt>
                <c:pt idx="691">
                  <c:v>44382</c:v>
                </c:pt>
                <c:pt idx="692">
                  <c:v>44379</c:v>
                </c:pt>
                <c:pt idx="693">
                  <c:v>44378</c:v>
                </c:pt>
                <c:pt idx="694">
                  <c:v>44377</c:v>
                </c:pt>
                <c:pt idx="695">
                  <c:v>44376</c:v>
                </c:pt>
                <c:pt idx="696">
                  <c:v>44375</c:v>
                </c:pt>
                <c:pt idx="697">
                  <c:v>44372</c:v>
                </c:pt>
                <c:pt idx="698">
                  <c:v>44371</c:v>
                </c:pt>
                <c:pt idx="699">
                  <c:v>44370</c:v>
                </c:pt>
                <c:pt idx="700">
                  <c:v>44369</c:v>
                </c:pt>
                <c:pt idx="701">
                  <c:v>44368</c:v>
                </c:pt>
                <c:pt idx="702">
                  <c:v>44365</c:v>
                </c:pt>
                <c:pt idx="703">
                  <c:v>44364</c:v>
                </c:pt>
                <c:pt idx="704">
                  <c:v>44363</c:v>
                </c:pt>
                <c:pt idx="705">
                  <c:v>44362</c:v>
                </c:pt>
                <c:pt idx="706">
                  <c:v>44361</c:v>
                </c:pt>
                <c:pt idx="707">
                  <c:v>44358</c:v>
                </c:pt>
                <c:pt idx="708">
                  <c:v>44357</c:v>
                </c:pt>
                <c:pt idx="709">
                  <c:v>44356</c:v>
                </c:pt>
                <c:pt idx="710">
                  <c:v>44355</c:v>
                </c:pt>
                <c:pt idx="711">
                  <c:v>44354</c:v>
                </c:pt>
                <c:pt idx="712">
                  <c:v>44351</c:v>
                </c:pt>
                <c:pt idx="713">
                  <c:v>44350</c:v>
                </c:pt>
                <c:pt idx="714">
                  <c:v>44349</c:v>
                </c:pt>
                <c:pt idx="715">
                  <c:v>44348</c:v>
                </c:pt>
                <c:pt idx="716">
                  <c:v>44347</c:v>
                </c:pt>
                <c:pt idx="717">
                  <c:v>44344</c:v>
                </c:pt>
                <c:pt idx="718">
                  <c:v>44343</c:v>
                </c:pt>
                <c:pt idx="719">
                  <c:v>44342</c:v>
                </c:pt>
                <c:pt idx="720">
                  <c:v>44341</c:v>
                </c:pt>
                <c:pt idx="721">
                  <c:v>44340</c:v>
                </c:pt>
                <c:pt idx="722">
                  <c:v>44337</c:v>
                </c:pt>
                <c:pt idx="723">
                  <c:v>44336</c:v>
                </c:pt>
                <c:pt idx="724">
                  <c:v>44335</c:v>
                </c:pt>
                <c:pt idx="725">
                  <c:v>44334</c:v>
                </c:pt>
                <c:pt idx="726">
                  <c:v>44333</c:v>
                </c:pt>
                <c:pt idx="727">
                  <c:v>44330</c:v>
                </c:pt>
                <c:pt idx="728">
                  <c:v>44328</c:v>
                </c:pt>
                <c:pt idx="729">
                  <c:v>44327</c:v>
                </c:pt>
                <c:pt idx="730">
                  <c:v>44326</c:v>
                </c:pt>
                <c:pt idx="731">
                  <c:v>44323</c:v>
                </c:pt>
                <c:pt idx="732">
                  <c:v>44322</c:v>
                </c:pt>
                <c:pt idx="733">
                  <c:v>44321</c:v>
                </c:pt>
                <c:pt idx="734">
                  <c:v>44320</c:v>
                </c:pt>
                <c:pt idx="735">
                  <c:v>44319</c:v>
                </c:pt>
                <c:pt idx="736">
                  <c:v>44316</c:v>
                </c:pt>
                <c:pt idx="737">
                  <c:v>44315</c:v>
                </c:pt>
                <c:pt idx="738">
                  <c:v>44314</c:v>
                </c:pt>
                <c:pt idx="739">
                  <c:v>44313</c:v>
                </c:pt>
                <c:pt idx="740">
                  <c:v>44312</c:v>
                </c:pt>
                <c:pt idx="741">
                  <c:v>44309</c:v>
                </c:pt>
                <c:pt idx="742">
                  <c:v>44308</c:v>
                </c:pt>
                <c:pt idx="743">
                  <c:v>44306</c:v>
                </c:pt>
                <c:pt idx="744">
                  <c:v>44305</c:v>
                </c:pt>
                <c:pt idx="745">
                  <c:v>44302</c:v>
                </c:pt>
                <c:pt idx="746">
                  <c:v>44301</c:v>
                </c:pt>
                <c:pt idx="747">
                  <c:v>44299</c:v>
                </c:pt>
                <c:pt idx="748">
                  <c:v>44298</c:v>
                </c:pt>
                <c:pt idx="749">
                  <c:v>44295</c:v>
                </c:pt>
                <c:pt idx="750">
                  <c:v>44294</c:v>
                </c:pt>
                <c:pt idx="751">
                  <c:v>44293</c:v>
                </c:pt>
                <c:pt idx="752">
                  <c:v>44292</c:v>
                </c:pt>
                <c:pt idx="753">
                  <c:v>44291</c:v>
                </c:pt>
                <c:pt idx="754">
                  <c:v>44287</c:v>
                </c:pt>
                <c:pt idx="755">
                  <c:v>44286</c:v>
                </c:pt>
                <c:pt idx="756">
                  <c:v>44285</c:v>
                </c:pt>
                <c:pt idx="757">
                  <c:v>44281</c:v>
                </c:pt>
                <c:pt idx="758">
                  <c:v>44280</c:v>
                </c:pt>
                <c:pt idx="759">
                  <c:v>44279</c:v>
                </c:pt>
                <c:pt idx="760">
                  <c:v>44278</c:v>
                </c:pt>
                <c:pt idx="761">
                  <c:v>44277</c:v>
                </c:pt>
                <c:pt idx="762">
                  <c:v>44274</c:v>
                </c:pt>
                <c:pt idx="763">
                  <c:v>44273</c:v>
                </c:pt>
                <c:pt idx="764">
                  <c:v>44272</c:v>
                </c:pt>
                <c:pt idx="765">
                  <c:v>44271</c:v>
                </c:pt>
                <c:pt idx="766">
                  <c:v>44270</c:v>
                </c:pt>
                <c:pt idx="767">
                  <c:v>44267</c:v>
                </c:pt>
                <c:pt idx="768">
                  <c:v>44265</c:v>
                </c:pt>
                <c:pt idx="769">
                  <c:v>44264</c:v>
                </c:pt>
                <c:pt idx="770">
                  <c:v>44263</c:v>
                </c:pt>
                <c:pt idx="771">
                  <c:v>44260</c:v>
                </c:pt>
                <c:pt idx="772">
                  <c:v>44259</c:v>
                </c:pt>
                <c:pt idx="773">
                  <c:v>44258</c:v>
                </c:pt>
                <c:pt idx="774">
                  <c:v>44257</c:v>
                </c:pt>
                <c:pt idx="775">
                  <c:v>44256</c:v>
                </c:pt>
                <c:pt idx="776">
                  <c:v>44253</c:v>
                </c:pt>
                <c:pt idx="777">
                  <c:v>44252</c:v>
                </c:pt>
                <c:pt idx="778">
                  <c:v>44251</c:v>
                </c:pt>
                <c:pt idx="779">
                  <c:v>44250</c:v>
                </c:pt>
                <c:pt idx="780">
                  <c:v>44249</c:v>
                </c:pt>
                <c:pt idx="781">
                  <c:v>44246</c:v>
                </c:pt>
                <c:pt idx="782">
                  <c:v>44245</c:v>
                </c:pt>
                <c:pt idx="783">
                  <c:v>44244</c:v>
                </c:pt>
                <c:pt idx="784">
                  <c:v>44243</c:v>
                </c:pt>
                <c:pt idx="785">
                  <c:v>44242</c:v>
                </c:pt>
                <c:pt idx="786">
                  <c:v>44239</c:v>
                </c:pt>
                <c:pt idx="787">
                  <c:v>44238</c:v>
                </c:pt>
                <c:pt idx="788">
                  <c:v>44237</c:v>
                </c:pt>
                <c:pt idx="789">
                  <c:v>44236</c:v>
                </c:pt>
                <c:pt idx="790">
                  <c:v>44235</c:v>
                </c:pt>
                <c:pt idx="791">
                  <c:v>44232</c:v>
                </c:pt>
                <c:pt idx="792">
                  <c:v>44231</c:v>
                </c:pt>
                <c:pt idx="793">
                  <c:v>44230</c:v>
                </c:pt>
                <c:pt idx="794">
                  <c:v>44229</c:v>
                </c:pt>
                <c:pt idx="795">
                  <c:v>44228</c:v>
                </c:pt>
                <c:pt idx="796">
                  <c:v>44225</c:v>
                </c:pt>
                <c:pt idx="797">
                  <c:v>44224</c:v>
                </c:pt>
                <c:pt idx="798">
                  <c:v>44223</c:v>
                </c:pt>
                <c:pt idx="799">
                  <c:v>44221</c:v>
                </c:pt>
                <c:pt idx="800">
                  <c:v>44218</c:v>
                </c:pt>
                <c:pt idx="801">
                  <c:v>44217</c:v>
                </c:pt>
                <c:pt idx="802">
                  <c:v>44216</c:v>
                </c:pt>
                <c:pt idx="803">
                  <c:v>44215</c:v>
                </c:pt>
                <c:pt idx="804">
                  <c:v>44214</c:v>
                </c:pt>
                <c:pt idx="805">
                  <c:v>44211</c:v>
                </c:pt>
                <c:pt idx="806">
                  <c:v>44210</c:v>
                </c:pt>
                <c:pt idx="807">
                  <c:v>44209</c:v>
                </c:pt>
                <c:pt idx="808">
                  <c:v>44208</c:v>
                </c:pt>
                <c:pt idx="809">
                  <c:v>44207</c:v>
                </c:pt>
                <c:pt idx="810">
                  <c:v>44204</c:v>
                </c:pt>
                <c:pt idx="811">
                  <c:v>44203</c:v>
                </c:pt>
                <c:pt idx="812">
                  <c:v>44202</c:v>
                </c:pt>
                <c:pt idx="813">
                  <c:v>44201</c:v>
                </c:pt>
                <c:pt idx="814">
                  <c:v>44200</c:v>
                </c:pt>
                <c:pt idx="815">
                  <c:v>44197</c:v>
                </c:pt>
                <c:pt idx="816">
                  <c:v>44196</c:v>
                </c:pt>
                <c:pt idx="817">
                  <c:v>44195</c:v>
                </c:pt>
                <c:pt idx="818">
                  <c:v>44194</c:v>
                </c:pt>
                <c:pt idx="819">
                  <c:v>44193</c:v>
                </c:pt>
                <c:pt idx="820">
                  <c:v>44189</c:v>
                </c:pt>
                <c:pt idx="821">
                  <c:v>44188</c:v>
                </c:pt>
                <c:pt idx="822">
                  <c:v>44187</c:v>
                </c:pt>
                <c:pt idx="823">
                  <c:v>44186</c:v>
                </c:pt>
                <c:pt idx="824">
                  <c:v>44183</c:v>
                </c:pt>
                <c:pt idx="825">
                  <c:v>44182</c:v>
                </c:pt>
                <c:pt idx="826">
                  <c:v>44181</c:v>
                </c:pt>
                <c:pt idx="827">
                  <c:v>44180</c:v>
                </c:pt>
                <c:pt idx="828">
                  <c:v>44179</c:v>
                </c:pt>
                <c:pt idx="829">
                  <c:v>44176</c:v>
                </c:pt>
                <c:pt idx="830">
                  <c:v>44175</c:v>
                </c:pt>
                <c:pt idx="831">
                  <c:v>44174</c:v>
                </c:pt>
                <c:pt idx="832">
                  <c:v>44173</c:v>
                </c:pt>
                <c:pt idx="833">
                  <c:v>44172</c:v>
                </c:pt>
                <c:pt idx="834">
                  <c:v>44169</c:v>
                </c:pt>
                <c:pt idx="835">
                  <c:v>44168</c:v>
                </c:pt>
                <c:pt idx="836">
                  <c:v>44167</c:v>
                </c:pt>
                <c:pt idx="837">
                  <c:v>44166</c:v>
                </c:pt>
                <c:pt idx="838">
                  <c:v>44162</c:v>
                </c:pt>
                <c:pt idx="839">
                  <c:v>44161</c:v>
                </c:pt>
                <c:pt idx="840">
                  <c:v>44160</c:v>
                </c:pt>
                <c:pt idx="841">
                  <c:v>44159</c:v>
                </c:pt>
                <c:pt idx="842">
                  <c:v>44158</c:v>
                </c:pt>
                <c:pt idx="843">
                  <c:v>44155</c:v>
                </c:pt>
                <c:pt idx="844">
                  <c:v>44154</c:v>
                </c:pt>
                <c:pt idx="845">
                  <c:v>44153</c:v>
                </c:pt>
                <c:pt idx="846">
                  <c:v>44152</c:v>
                </c:pt>
                <c:pt idx="847">
                  <c:v>44149</c:v>
                </c:pt>
                <c:pt idx="848">
                  <c:v>44148</c:v>
                </c:pt>
                <c:pt idx="849">
                  <c:v>44147</c:v>
                </c:pt>
                <c:pt idx="850">
                  <c:v>44146</c:v>
                </c:pt>
                <c:pt idx="851">
                  <c:v>44145</c:v>
                </c:pt>
                <c:pt idx="852">
                  <c:v>44144</c:v>
                </c:pt>
                <c:pt idx="853">
                  <c:v>44141</c:v>
                </c:pt>
                <c:pt idx="854">
                  <c:v>44140</c:v>
                </c:pt>
                <c:pt idx="855">
                  <c:v>44139</c:v>
                </c:pt>
                <c:pt idx="856">
                  <c:v>44138</c:v>
                </c:pt>
                <c:pt idx="857">
                  <c:v>44137</c:v>
                </c:pt>
                <c:pt idx="858">
                  <c:v>44134</c:v>
                </c:pt>
                <c:pt idx="859">
                  <c:v>44133</c:v>
                </c:pt>
                <c:pt idx="860">
                  <c:v>44132</c:v>
                </c:pt>
                <c:pt idx="861">
                  <c:v>44131</c:v>
                </c:pt>
                <c:pt idx="862">
                  <c:v>44130</c:v>
                </c:pt>
                <c:pt idx="863">
                  <c:v>44127</c:v>
                </c:pt>
                <c:pt idx="864">
                  <c:v>44126</c:v>
                </c:pt>
                <c:pt idx="865">
                  <c:v>44125</c:v>
                </c:pt>
                <c:pt idx="866">
                  <c:v>44124</c:v>
                </c:pt>
                <c:pt idx="867">
                  <c:v>44123</c:v>
                </c:pt>
                <c:pt idx="868">
                  <c:v>44120</c:v>
                </c:pt>
                <c:pt idx="869">
                  <c:v>44119</c:v>
                </c:pt>
                <c:pt idx="870">
                  <c:v>44118</c:v>
                </c:pt>
                <c:pt idx="871">
                  <c:v>44117</c:v>
                </c:pt>
                <c:pt idx="872">
                  <c:v>44116</c:v>
                </c:pt>
                <c:pt idx="873">
                  <c:v>44113</c:v>
                </c:pt>
                <c:pt idx="874">
                  <c:v>44112</c:v>
                </c:pt>
                <c:pt idx="875">
                  <c:v>44111</c:v>
                </c:pt>
                <c:pt idx="876">
                  <c:v>44110</c:v>
                </c:pt>
                <c:pt idx="877">
                  <c:v>44109</c:v>
                </c:pt>
                <c:pt idx="878">
                  <c:v>44105</c:v>
                </c:pt>
                <c:pt idx="879">
                  <c:v>44104</c:v>
                </c:pt>
                <c:pt idx="880">
                  <c:v>44103</c:v>
                </c:pt>
                <c:pt idx="881">
                  <c:v>44102</c:v>
                </c:pt>
                <c:pt idx="882">
                  <c:v>44099</c:v>
                </c:pt>
                <c:pt idx="883">
                  <c:v>44098</c:v>
                </c:pt>
                <c:pt idx="884">
                  <c:v>44097</c:v>
                </c:pt>
                <c:pt idx="885">
                  <c:v>44096</c:v>
                </c:pt>
                <c:pt idx="886">
                  <c:v>44095</c:v>
                </c:pt>
                <c:pt idx="887">
                  <c:v>44092</c:v>
                </c:pt>
                <c:pt idx="888">
                  <c:v>44091</c:v>
                </c:pt>
                <c:pt idx="889">
                  <c:v>44090</c:v>
                </c:pt>
                <c:pt idx="890">
                  <c:v>44089</c:v>
                </c:pt>
                <c:pt idx="891">
                  <c:v>44088</c:v>
                </c:pt>
                <c:pt idx="892">
                  <c:v>44085</c:v>
                </c:pt>
                <c:pt idx="893">
                  <c:v>44084</c:v>
                </c:pt>
                <c:pt idx="894">
                  <c:v>44083</c:v>
                </c:pt>
                <c:pt idx="895">
                  <c:v>44082</c:v>
                </c:pt>
                <c:pt idx="896">
                  <c:v>44081</c:v>
                </c:pt>
                <c:pt idx="897">
                  <c:v>44078</c:v>
                </c:pt>
                <c:pt idx="898">
                  <c:v>44077</c:v>
                </c:pt>
                <c:pt idx="899">
                  <c:v>44076</c:v>
                </c:pt>
                <c:pt idx="900">
                  <c:v>44075</c:v>
                </c:pt>
                <c:pt idx="901">
                  <c:v>44074</c:v>
                </c:pt>
                <c:pt idx="902">
                  <c:v>44071</c:v>
                </c:pt>
                <c:pt idx="903">
                  <c:v>44070</c:v>
                </c:pt>
                <c:pt idx="904">
                  <c:v>44069</c:v>
                </c:pt>
                <c:pt idx="905">
                  <c:v>44068</c:v>
                </c:pt>
                <c:pt idx="906">
                  <c:v>44067</c:v>
                </c:pt>
                <c:pt idx="907">
                  <c:v>44064</c:v>
                </c:pt>
                <c:pt idx="908">
                  <c:v>44063</c:v>
                </c:pt>
                <c:pt idx="909">
                  <c:v>44062</c:v>
                </c:pt>
                <c:pt idx="910">
                  <c:v>44061</c:v>
                </c:pt>
                <c:pt idx="911">
                  <c:v>44060</c:v>
                </c:pt>
                <c:pt idx="912">
                  <c:v>44057</c:v>
                </c:pt>
                <c:pt idx="913">
                  <c:v>44056</c:v>
                </c:pt>
                <c:pt idx="914">
                  <c:v>44055</c:v>
                </c:pt>
                <c:pt idx="915">
                  <c:v>44054</c:v>
                </c:pt>
                <c:pt idx="916">
                  <c:v>44053</c:v>
                </c:pt>
                <c:pt idx="917">
                  <c:v>44050</c:v>
                </c:pt>
                <c:pt idx="918">
                  <c:v>44049</c:v>
                </c:pt>
                <c:pt idx="919">
                  <c:v>44048</c:v>
                </c:pt>
                <c:pt idx="920">
                  <c:v>44047</c:v>
                </c:pt>
                <c:pt idx="921">
                  <c:v>44046</c:v>
                </c:pt>
                <c:pt idx="922">
                  <c:v>44043</c:v>
                </c:pt>
                <c:pt idx="923">
                  <c:v>44042</c:v>
                </c:pt>
                <c:pt idx="924">
                  <c:v>44041</c:v>
                </c:pt>
                <c:pt idx="925">
                  <c:v>44040</c:v>
                </c:pt>
                <c:pt idx="926">
                  <c:v>44039</c:v>
                </c:pt>
                <c:pt idx="927">
                  <c:v>44036</c:v>
                </c:pt>
                <c:pt idx="928">
                  <c:v>44035</c:v>
                </c:pt>
                <c:pt idx="929">
                  <c:v>44034</c:v>
                </c:pt>
                <c:pt idx="930">
                  <c:v>44033</c:v>
                </c:pt>
                <c:pt idx="931">
                  <c:v>44032</c:v>
                </c:pt>
                <c:pt idx="932">
                  <c:v>44029</c:v>
                </c:pt>
                <c:pt idx="933">
                  <c:v>44028</c:v>
                </c:pt>
                <c:pt idx="934">
                  <c:v>44027</c:v>
                </c:pt>
                <c:pt idx="935">
                  <c:v>44026</c:v>
                </c:pt>
                <c:pt idx="936">
                  <c:v>44025</c:v>
                </c:pt>
                <c:pt idx="937">
                  <c:v>44022</c:v>
                </c:pt>
                <c:pt idx="938">
                  <c:v>44021</c:v>
                </c:pt>
                <c:pt idx="939">
                  <c:v>44020</c:v>
                </c:pt>
                <c:pt idx="940">
                  <c:v>44019</c:v>
                </c:pt>
                <c:pt idx="941">
                  <c:v>44018</c:v>
                </c:pt>
                <c:pt idx="942">
                  <c:v>44015</c:v>
                </c:pt>
                <c:pt idx="943">
                  <c:v>44014</c:v>
                </c:pt>
                <c:pt idx="944">
                  <c:v>44013</c:v>
                </c:pt>
                <c:pt idx="945">
                  <c:v>44012</c:v>
                </c:pt>
                <c:pt idx="946">
                  <c:v>44011</c:v>
                </c:pt>
                <c:pt idx="947">
                  <c:v>44008</c:v>
                </c:pt>
                <c:pt idx="948">
                  <c:v>44007</c:v>
                </c:pt>
                <c:pt idx="949">
                  <c:v>44006</c:v>
                </c:pt>
                <c:pt idx="950">
                  <c:v>44005</c:v>
                </c:pt>
                <c:pt idx="951">
                  <c:v>44004</c:v>
                </c:pt>
                <c:pt idx="952">
                  <c:v>44001</c:v>
                </c:pt>
                <c:pt idx="953">
                  <c:v>44000</c:v>
                </c:pt>
                <c:pt idx="954">
                  <c:v>43999</c:v>
                </c:pt>
                <c:pt idx="955">
                  <c:v>43998</c:v>
                </c:pt>
                <c:pt idx="956">
                  <c:v>43997</c:v>
                </c:pt>
                <c:pt idx="957">
                  <c:v>43994</c:v>
                </c:pt>
                <c:pt idx="958">
                  <c:v>43993</c:v>
                </c:pt>
                <c:pt idx="959">
                  <c:v>43992</c:v>
                </c:pt>
                <c:pt idx="960">
                  <c:v>43991</c:v>
                </c:pt>
                <c:pt idx="961">
                  <c:v>43990</c:v>
                </c:pt>
                <c:pt idx="962">
                  <c:v>43987</c:v>
                </c:pt>
                <c:pt idx="963">
                  <c:v>43986</c:v>
                </c:pt>
                <c:pt idx="964">
                  <c:v>43985</c:v>
                </c:pt>
                <c:pt idx="965">
                  <c:v>43984</c:v>
                </c:pt>
                <c:pt idx="966">
                  <c:v>43983</c:v>
                </c:pt>
                <c:pt idx="967">
                  <c:v>43980</c:v>
                </c:pt>
                <c:pt idx="968">
                  <c:v>43979</c:v>
                </c:pt>
                <c:pt idx="969">
                  <c:v>43978</c:v>
                </c:pt>
                <c:pt idx="970">
                  <c:v>43977</c:v>
                </c:pt>
                <c:pt idx="971">
                  <c:v>43973</c:v>
                </c:pt>
                <c:pt idx="972">
                  <c:v>43972</c:v>
                </c:pt>
                <c:pt idx="973">
                  <c:v>43971</c:v>
                </c:pt>
                <c:pt idx="974">
                  <c:v>43970</c:v>
                </c:pt>
                <c:pt idx="975">
                  <c:v>43969</c:v>
                </c:pt>
                <c:pt idx="976">
                  <c:v>43966</c:v>
                </c:pt>
                <c:pt idx="977">
                  <c:v>43965</c:v>
                </c:pt>
                <c:pt idx="978">
                  <c:v>43964</c:v>
                </c:pt>
                <c:pt idx="979">
                  <c:v>43963</c:v>
                </c:pt>
                <c:pt idx="980">
                  <c:v>43962</c:v>
                </c:pt>
                <c:pt idx="981">
                  <c:v>43959</c:v>
                </c:pt>
                <c:pt idx="982">
                  <c:v>43958</c:v>
                </c:pt>
                <c:pt idx="983">
                  <c:v>43957</c:v>
                </c:pt>
                <c:pt idx="984">
                  <c:v>43956</c:v>
                </c:pt>
                <c:pt idx="985">
                  <c:v>43955</c:v>
                </c:pt>
                <c:pt idx="986">
                  <c:v>43951</c:v>
                </c:pt>
                <c:pt idx="987">
                  <c:v>43950</c:v>
                </c:pt>
                <c:pt idx="988">
                  <c:v>43949</c:v>
                </c:pt>
                <c:pt idx="989">
                  <c:v>43948</c:v>
                </c:pt>
                <c:pt idx="990">
                  <c:v>43945</c:v>
                </c:pt>
                <c:pt idx="991">
                  <c:v>43944</c:v>
                </c:pt>
                <c:pt idx="992">
                  <c:v>43943</c:v>
                </c:pt>
                <c:pt idx="993">
                  <c:v>43942</c:v>
                </c:pt>
                <c:pt idx="994">
                  <c:v>43941</c:v>
                </c:pt>
                <c:pt idx="995">
                  <c:v>43938</c:v>
                </c:pt>
                <c:pt idx="996">
                  <c:v>43937</c:v>
                </c:pt>
                <c:pt idx="997">
                  <c:v>43936</c:v>
                </c:pt>
                <c:pt idx="998">
                  <c:v>43934</c:v>
                </c:pt>
                <c:pt idx="999">
                  <c:v>43930</c:v>
                </c:pt>
                <c:pt idx="1000">
                  <c:v>43929</c:v>
                </c:pt>
                <c:pt idx="1001">
                  <c:v>43928</c:v>
                </c:pt>
                <c:pt idx="1002">
                  <c:v>43924</c:v>
                </c:pt>
                <c:pt idx="1003">
                  <c:v>43922</c:v>
                </c:pt>
                <c:pt idx="1004">
                  <c:v>43921</c:v>
                </c:pt>
                <c:pt idx="1005">
                  <c:v>43920</c:v>
                </c:pt>
                <c:pt idx="1006">
                  <c:v>43917</c:v>
                </c:pt>
                <c:pt idx="1007">
                  <c:v>43916</c:v>
                </c:pt>
                <c:pt idx="1008">
                  <c:v>43915</c:v>
                </c:pt>
                <c:pt idx="1009">
                  <c:v>43914</c:v>
                </c:pt>
                <c:pt idx="1010">
                  <c:v>43913</c:v>
                </c:pt>
                <c:pt idx="1011">
                  <c:v>43910</c:v>
                </c:pt>
                <c:pt idx="1012">
                  <c:v>43909</c:v>
                </c:pt>
                <c:pt idx="1013">
                  <c:v>43908</c:v>
                </c:pt>
                <c:pt idx="1014">
                  <c:v>43907</c:v>
                </c:pt>
                <c:pt idx="1015">
                  <c:v>43906</c:v>
                </c:pt>
                <c:pt idx="1016">
                  <c:v>43903</c:v>
                </c:pt>
                <c:pt idx="1017">
                  <c:v>43902</c:v>
                </c:pt>
                <c:pt idx="1018">
                  <c:v>43901</c:v>
                </c:pt>
                <c:pt idx="1019">
                  <c:v>43899</c:v>
                </c:pt>
                <c:pt idx="1020">
                  <c:v>43896</c:v>
                </c:pt>
                <c:pt idx="1021">
                  <c:v>43895</c:v>
                </c:pt>
                <c:pt idx="1022">
                  <c:v>43894</c:v>
                </c:pt>
                <c:pt idx="1023">
                  <c:v>43893</c:v>
                </c:pt>
                <c:pt idx="1024">
                  <c:v>43892</c:v>
                </c:pt>
                <c:pt idx="1025">
                  <c:v>43889</c:v>
                </c:pt>
                <c:pt idx="1026">
                  <c:v>43888</c:v>
                </c:pt>
                <c:pt idx="1027">
                  <c:v>43887</c:v>
                </c:pt>
                <c:pt idx="1028">
                  <c:v>43886</c:v>
                </c:pt>
                <c:pt idx="1029">
                  <c:v>43885</c:v>
                </c:pt>
                <c:pt idx="1030">
                  <c:v>43881</c:v>
                </c:pt>
                <c:pt idx="1031">
                  <c:v>43880</c:v>
                </c:pt>
                <c:pt idx="1032">
                  <c:v>43879</c:v>
                </c:pt>
                <c:pt idx="1033">
                  <c:v>43878</c:v>
                </c:pt>
                <c:pt idx="1034">
                  <c:v>43875</c:v>
                </c:pt>
                <c:pt idx="1035">
                  <c:v>43874</c:v>
                </c:pt>
                <c:pt idx="1036">
                  <c:v>43873</c:v>
                </c:pt>
                <c:pt idx="1037">
                  <c:v>43872</c:v>
                </c:pt>
                <c:pt idx="1038">
                  <c:v>43871</c:v>
                </c:pt>
                <c:pt idx="1039">
                  <c:v>43868</c:v>
                </c:pt>
                <c:pt idx="1040">
                  <c:v>43867</c:v>
                </c:pt>
                <c:pt idx="1041">
                  <c:v>43866</c:v>
                </c:pt>
                <c:pt idx="1042">
                  <c:v>43865</c:v>
                </c:pt>
                <c:pt idx="1043">
                  <c:v>43864</c:v>
                </c:pt>
                <c:pt idx="1044">
                  <c:v>43861</c:v>
                </c:pt>
                <c:pt idx="1045">
                  <c:v>43860</c:v>
                </c:pt>
                <c:pt idx="1046">
                  <c:v>43859</c:v>
                </c:pt>
                <c:pt idx="1047">
                  <c:v>43858</c:v>
                </c:pt>
                <c:pt idx="1048">
                  <c:v>43857</c:v>
                </c:pt>
                <c:pt idx="1049">
                  <c:v>43854</c:v>
                </c:pt>
                <c:pt idx="1050">
                  <c:v>43853</c:v>
                </c:pt>
                <c:pt idx="1051">
                  <c:v>43852</c:v>
                </c:pt>
                <c:pt idx="1052">
                  <c:v>43851</c:v>
                </c:pt>
                <c:pt idx="1053">
                  <c:v>43850</c:v>
                </c:pt>
                <c:pt idx="1054">
                  <c:v>43847</c:v>
                </c:pt>
                <c:pt idx="1055">
                  <c:v>43846</c:v>
                </c:pt>
                <c:pt idx="1056">
                  <c:v>43845</c:v>
                </c:pt>
                <c:pt idx="1057">
                  <c:v>43844</c:v>
                </c:pt>
                <c:pt idx="1058">
                  <c:v>43843</c:v>
                </c:pt>
                <c:pt idx="1059">
                  <c:v>43840</c:v>
                </c:pt>
                <c:pt idx="1060">
                  <c:v>43839</c:v>
                </c:pt>
                <c:pt idx="1061">
                  <c:v>43838</c:v>
                </c:pt>
                <c:pt idx="1062">
                  <c:v>43837</c:v>
                </c:pt>
                <c:pt idx="1063">
                  <c:v>43836</c:v>
                </c:pt>
                <c:pt idx="1064">
                  <c:v>43833</c:v>
                </c:pt>
                <c:pt idx="1065">
                  <c:v>43832</c:v>
                </c:pt>
                <c:pt idx="1066">
                  <c:v>43831</c:v>
                </c:pt>
              </c:numCache>
            </c:numRef>
          </c:cat>
          <c:val>
            <c:numRef>
              <c:f>'Share Price'!$D$3:$D$1069</c:f>
              <c:numCache>
                <c:formatCode>General</c:formatCode>
                <c:ptCount val="1067"/>
                <c:pt idx="0">
                  <c:v>680997</c:v>
                </c:pt>
                <c:pt idx="1">
                  <c:v>857721</c:v>
                </c:pt>
                <c:pt idx="2">
                  <c:v>461871</c:v>
                </c:pt>
                <c:pt idx="3">
                  <c:v>668135</c:v>
                </c:pt>
                <c:pt idx="4">
                  <c:v>601849</c:v>
                </c:pt>
                <c:pt idx="5">
                  <c:v>803305</c:v>
                </c:pt>
                <c:pt idx="6">
                  <c:v>752012</c:v>
                </c:pt>
                <c:pt idx="7">
                  <c:v>2997261</c:v>
                </c:pt>
                <c:pt idx="8">
                  <c:v>810175</c:v>
                </c:pt>
                <c:pt idx="9">
                  <c:v>684072</c:v>
                </c:pt>
                <c:pt idx="10">
                  <c:v>295780</c:v>
                </c:pt>
                <c:pt idx="11">
                  <c:v>591340</c:v>
                </c:pt>
                <c:pt idx="12">
                  <c:v>576439</c:v>
                </c:pt>
                <c:pt idx="13">
                  <c:v>488243</c:v>
                </c:pt>
                <c:pt idx="14">
                  <c:v>558530</c:v>
                </c:pt>
                <c:pt idx="15">
                  <c:v>436534</c:v>
                </c:pt>
                <c:pt idx="16">
                  <c:v>514510</c:v>
                </c:pt>
                <c:pt idx="17">
                  <c:v>559350</c:v>
                </c:pt>
                <c:pt idx="18">
                  <c:v>317386</c:v>
                </c:pt>
                <c:pt idx="19">
                  <c:v>471015</c:v>
                </c:pt>
                <c:pt idx="20">
                  <c:v>299793</c:v>
                </c:pt>
                <c:pt idx="21">
                  <c:v>383147</c:v>
                </c:pt>
                <c:pt idx="22">
                  <c:v>363598</c:v>
                </c:pt>
                <c:pt idx="23">
                  <c:v>524707</c:v>
                </c:pt>
                <c:pt idx="24">
                  <c:v>370547</c:v>
                </c:pt>
                <c:pt idx="25">
                  <c:v>1123714</c:v>
                </c:pt>
                <c:pt idx="26">
                  <c:v>269006</c:v>
                </c:pt>
                <c:pt idx="27">
                  <c:v>361211</c:v>
                </c:pt>
                <c:pt idx="28">
                  <c:v>508209</c:v>
                </c:pt>
                <c:pt idx="29">
                  <c:v>1026553</c:v>
                </c:pt>
                <c:pt idx="30">
                  <c:v>820141</c:v>
                </c:pt>
                <c:pt idx="31">
                  <c:v>536739</c:v>
                </c:pt>
                <c:pt idx="32">
                  <c:v>415197</c:v>
                </c:pt>
                <c:pt idx="33">
                  <c:v>699878</c:v>
                </c:pt>
                <c:pt idx="34">
                  <c:v>292616</c:v>
                </c:pt>
                <c:pt idx="35">
                  <c:v>344037</c:v>
                </c:pt>
                <c:pt idx="36">
                  <c:v>862564</c:v>
                </c:pt>
                <c:pt idx="37">
                  <c:v>812345</c:v>
                </c:pt>
                <c:pt idx="38">
                  <c:v>931848</c:v>
                </c:pt>
                <c:pt idx="39">
                  <c:v>489671</c:v>
                </c:pt>
                <c:pt idx="40">
                  <c:v>706363</c:v>
                </c:pt>
                <c:pt idx="41">
                  <c:v>363239</c:v>
                </c:pt>
                <c:pt idx="42">
                  <c:v>531484</c:v>
                </c:pt>
                <c:pt idx="43">
                  <c:v>763645</c:v>
                </c:pt>
                <c:pt idx="44">
                  <c:v>473725</c:v>
                </c:pt>
                <c:pt idx="45">
                  <c:v>319590</c:v>
                </c:pt>
                <c:pt idx="46">
                  <c:v>333721</c:v>
                </c:pt>
                <c:pt idx="47">
                  <c:v>447540</c:v>
                </c:pt>
                <c:pt idx="48">
                  <c:v>545616</c:v>
                </c:pt>
                <c:pt idx="49">
                  <c:v>304649</c:v>
                </c:pt>
                <c:pt idx="50">
                  <c:v>691816</c:v>
                </c:pt>
                <c:pt idx="51">
                  <c:v>632818</c:v>
                </c:pt>
                <c:pt idx="52">
                  <c:v>484174</c:v>
                </c:pt>
                <c:pt idx="53">
                  <c:v>500565</c:v>
                </c:pt>
                <c:pt idx="54">
                  <c:v>840517</c:v>
                </c:pt>
                <c:pt idx="55">
                  <c:v>695940</c:v>
                </c:pt>
                <c:pt idx="56">
                  <c:v>493374</c:v>
                </c:pt>
                <c:pt idx="57">
                  <c:v>684222</c:v>
                </c:pt>
                <c:pt idx="58">
                  <c:v>821384</c:v>
                </c:pt>
                <c:pt idx="59">
                  <c:v>1238596</c:v>
                </c:pt>
                <c:pt idx="60">
                  <c:v>873394</c:v>
                </c:pt>
                <c:pt idx="61">
                  <c:v>526980</c:v>
                </c:pt>
                <c:pt idx="62">
                  <c:v>610944</c:v>
                </c:pt>
                <c:pt idx="63">
                  <c:v>656371</c:v>
                </c:pt>
                <c:pt idx="64">
                  <c:v>1133149</c:v>
                </c:pt>
                <c:pt idx="65">
                  <c:v>384697</c:v>
                </c:pt>
                <c:pt idx="66">
                  <c:v>910676</c:v>
                </c:pt>
                <c:pt idx="67">
                  <c:v>689294</c:v>
                </c:pt>
                <c:pt idx="68">
                  <c:v>466933</c:v>
                </c:pt>
                <c:pt idx="69">
                  <c:v>720520</c:v>
                </c:pt>
                <c:pt idx="70">
                  <c:v>544064</c:v>
                </c:pt>
                <c:pt idx="71">
                  <c:v>623308</c:v>
                </c:pt>
                <c:pt idx="72">
                  <c:v>913280</c:v>
                </c:pt>
                <c:pt idx="73">
                  <c:v>539315</c:v>
                </c:pt>
                <c:pt idx="74">
                  <c:v>311339</c:v>
                </c:pt>
                <c:pt idx="75">
                  <c:v>333020</c:v>
                </c:pt>
                <c:pt idx="76">
                  <c:v>895724</c:v>
                </c:pt>
                <c:pt idx="77">
                  <c:v>531449</c:v>
                </c:pt>
                <c:pt idx="78">
                  <c:v>938139</c:v>
                </c:pt>
                <c:pt idx="79">
                  <c:v>2134821</c:v>
                </c:pt>
                <c:pt idx="80">
                  <c:v>558175</c:v>
                </c:pt>
                <c:pt idx="81">
                  <c:v>2510191</c:v>
                </c:pt>
                <c:pt idx="82">
                  <c:v>301894</c:v>
                </c:pt>
                <c:pt idx="83">
                  <c:v>487736</c:v>
                </c:pt>
                <c:pt idx="84">
                  <c:v>975890</c:v>
                </c:pt>
                <c:pt idx="85">
                  <c:v>1204005</c:v>
                </c:pt>
                <c:pt idx="86">
                  <c:v>626211</c:v>
                </c:pt>
                <c:pt idx="87">
                  <c:v>943382</c:v>
                </c:pt>
                <c:pt idx="88">
                  <c:v>873481</c:v>
                </c:pt>
                <c:pt idx="89">
                  <c:v>2127330</c:v>
                </c:pt>
                <c:pt idx="90">
                  <c:v>808014</c:v>
                </c:pt>
                <c:pt idx="91">
                  <c:v>521789</c:v>
                </c:pt>
                <c:pt idx="92">
                  <c:v>637838</c:v>
                </c:pt>
                <c:pt idx="93">
                  <c:v>860549</c:v>
                </c:pt>
                <c:pt idx="94">
                  <c:v>1077574</c:v>
                </c:pt>
                <c:pt idx="95">
                  <c:v>778278</c:v>
                </c:pt>
                <c:pt idx="96">
                  <c:v>679573</c:v>
                </c:pt>
                <c:pt idx="97">
                  <c:v>778221</c:v>
                </c:pt>
                <c:pt idx="98">
                  <c:v>658001</c:v>
                </c:pt>
                <c:pt idx="99">
                  <c:v>651376</c:v>
                </c:pt>
                <c:pt idx="100">
                  <c:v>571677</c:v>
                </c:pt>
                <c:pt idx="101">
                  <c:v>467667</c:v>
                </c:pt>
                <c:pt idx="102">
                  <c:v>574690</c:v>
                </c:pt>
                <c:pt idx="103">
                  <c:v>1149709</c:v>
                </c:pt>
                <c:pt idx="104">
                  <c:v>724358</c:v>
                </c:pt>
                <c:pt idx="105">
                  <c:v>1045668</c:v>
                </c:pt>
                <c:pt idx="106">
                  <c:v>2257421</c:v>
                </c:pt>
                <c:pt idx="107">
                  <c:v>846814</c:v>
                </c:pt>
                <c:pt idx="108">
                  <c:v>640276</c:v>
                </c:pt>
                <c:pt idx="109">
                  <c:v>611392</c:v>
                </c:pt>
                <c:pt idx="110">
                  <c:v>377717</c:v>
                </c:pt>
                <c:pt idx="111">
                  <c:v>512872</c:v>
                </c:pt>
                <c:pt idx="112">
                  <c:v>967978</c:v>
                </c:pt>
                <c:pt idx="113">
                  <c:v>1058403</c:v>
                </c:pt>
                <c:pt idx="114">
                  <c:v>763988</c:v>
                </c:pt>
                <c:pt idx="115">
                  <c:v>714611</c:v>
                </c:pt>
                <c:pt idx="116">
                  <c:v>1186744</c:v>
                </c:pt>
                <c:pt idx="117">
                  <c:v>516722</c:v>
                </c:pt>
                <c:pt idx="118">
                  <c:v>1205433</c:v>
                </c:pt>
                <c:pt idx="119">
                  <c:v>1093809</c:v>
                </c:pt>
                <c:pt idx="120">
                  <c:v>1407807</c:v>
                </c:pt>
                <c:pt idx="121">
                  <c:v>508397</c:v>
                </c:pt>
                <c:pt idx="122">
                  <c:v>1550505</c:v>
                </c:pt>
                <c:pt idx="123">
                  <c:v>4214726</c:v>
                </c:pt>
                <c:pt idx="124">
                  <c:v>1640287</c:v>
                </c:pt>
                <c:pt idx="125">
                  <c:v>2748923</c:v>
                </c:pt>
                <c:pt idx="126">
                  <c:v>827113</c:v>
                </c:pt>
                <c:pt idx="127">
                  <c:v>2477911</c:v>
                </c:pt>
                <c:pt idx="128">
                  <c:v>677438</c:v>
                </c:pt>
                <c:pt idx="129">
                  <c:v>378212</c:v>
                </c:pt>
                <c:pt idx="130">
                  <c:v>694670</c:v>
                </c:pt>
                <c:pt idx="131">
                  <c:v>1609601</c:v>
                </c:pt>
                <c:pt idx="132">
                  <c:v>4182863</c:v>
                </c:pt>
                <c:pt idx="133">
                  <c:v>1030114</c:v>
                </c:pt>
                <c:pt idx="134">
                  <c:v>1730210</c:v>
                </c:pt>
                <c:pt idx="135">
                  <c:v>2784168</c:v>
                </c:pt>
                <c:pt idx="136">
                  <c:v>399253</c:v>
                </c:pt>
                <c:pt idx="137">
                  <c:v>503282</c:v>
                </c:pt>
                <c:pt idx="138">
                  <c:v>1745331</c:v>
                </c:pt>
                <c:pt idx="139">
                  <c:v>630717</c:v>
                </c:pt>
                <c:pt idx="140">
                  <c:v>797315</c:v>
                </c:pt>
                <c:pt idx="141">
                  <c:v>476185</c:v>
                </c:pt>
                <c:pt idx="142">
                  <c:v>758853</c:v>
                </c:pt>
                <c:pt idx="143">
                  <c:v>476309</c:v>
                </c:pt>
                <c:pt idx="144">
                  <c:v>1935529</c:v>
                </c:pt>
                <c:pt idx="145">
                  <c:v>490087</c:v>
                </c:pt>
                <c:pt idx="146">
                  <c:v>599928</c:v>
                </c:pt>
                <c:pt idx="147">
                  <c:v>1316328</c:v>
                </c:pt>
                <c:pt idx="148">
                  <c:v>843022</c:v>
                </c:pt>
                <c:pt idx="149">
                  <c:v>811102</c:v>
                </c:pt>
                <c:pt idx="150">
                  <c:v>828308</c:v>
                </c:pt>
                <c:pt idx="151">
                  <c:v>951048</c:v>
                </c:pt>
                <c:pt idx="152">
                  <c:v>880412</c:v>
                </c:pt>
                <c:pt idx="153">
                  <c:v>902868</c:v>
                </c:pt>
                <c:pt idx="154">
                  <c:v>965862</c:v>
                </c:pt>
                <c:pt idx="155">
                  <c:v>3184870</c:v>
                </c:pt>
                <c:pt idx="156">
                  <c:v>2615489</c:v>
                </c:pt>
                <c:pt idx="157">
                  <c:v>1050849</c:v>
                </c:pt>
                <c:pt idx="158">
                  <c:v>2467332</c:v>
                </c:pt>
                <c:pt idx="159">
                  <c:v>9286775</c:v>
                </c:pt>
                <c:pt idx="160">
                  <c:v>4608382</c:v>
                </c:pt>
                <c:pt idx="161">
                  <c:v>5326967</c:v>
                </c:pt>
                <c:pt idx="162">
                  <c:v>755207</c:v>
                </c:pt>
                <c:pt idx="163">
                  <c:v>1323308</c:v>
                </c:pt>
                <c:pt idx="164">
                  <c:v>423076</c:v>
                </c:pt>
                <c:pt idx="165">
                  <c:v>1644976</c:v>
                </c:pt>
                <c:pt idx="166">
                  <c:v>983767</c:v>
                </c:pt>
                <c:pt idx="167">
                  <c:v>2512511</c:v>
                </c:pt>
                <c:pt idx="168">
                  <c:v>894245</c:v>
                </c:pt>
                <c:pt idx="169">
                  <c:v>2140962</c:v>
                </c:pt>
                <c:pt idx="170">
                  <c:v>897847</c:v>
                </c:pt>
                <c:pt idx="171">
                  <c:v>689521</c:v>
                </c:pt>
                <c:pt idx="172">
                  <c:v>451514</c:v>
                </c:pt>
                <c:pt idx="173">
                  <c:v>664391</c:v>
                </c:pt>
                <c:pt idx="174">
                  <c:v>1041316</c:v>
                </c:pt>
                <c:pt idx="175">
                  <c:v>845349</c:v>
                </c:pt>
                <c:pt idx="176">
                  <c:v>741668</c:v>
                </c:pt>
                <c:pt idx="177">
                  <c:v>1022971</c:v>
                </c:pt>
                <c:pt idx="178">
                  <c:v>3567054</c:v>
                </c:pt>
                <c:pt idx="179">
                  <c:v>2312946</c:v>
                </c:pt>
                <c:pt idx="180">
                  <c:v>1184819</c:v>
                </c:pt>
                <c:pt idx="181">
                  <c:v>728732</c:v>
                </c:pt>
                <c:pt idx="182">
                  <c:v>1877269</c:v>
                </c:pt>
                <c:pt idx="183">
                  <c:v>3969725</c:v>
                </c:pt>
                <c:pt idx="184">
                  <c:v>946303</c:v>
                </c:pt>
                <c:pt idx="185">
                  <c:v>1910652</c:v>
                </c:pt>
                <c:pt idx="186">
                  <c:v>926253</c:v>
                </c:pt>
                <c:pt idx="187">
                  <c:v>1166280</c:v>
                </c:pt>
                <c:pt idx="188">
                  <c:v>1117072</c:v>
                </c:pt>
                <c:pt idx="189">
                  <c:v>1754858</c:v>
                </c:pt>
                <c:pt idx="190">
                  <c:v>2685863</c:v>
                </c:pt>
                <c:pt idx="191">
                  <c:v>1253534</c:v>
                </c:pt>
                <c:pt idx="192">
                  <c:v>690025</c:v>
                </c:pt>
                <c:pt idx="193">
                  <c:v>2264581</c:v>
                </c:pt>
                <c:pt idx="194">
                  <c:v>1669863</c:v>
                </c:pt>
                <c:pt idx="195">
                  <c:v>411055</c:v>
                </c:pt>
                <c:pt idx="196">
                  <c:v>708313</c:v>
                </c:pt>
                <c:pt idx="197">
                  <c:v>523620</c:v>
                </c:pt>
                <c:pt idx="198">
                  <c:v>457504</c:v>
                </c:pt>
                <c:pt idx="199">
                  <c:v>407796</c:v>
                </c:pt>
                <c:pt idx="200">
                  <c:v>739644</c:v>
                </c:pt>
                <c:pt idx="201">
                  <c:v>521373</c:v>
                </c:pt>
                <c:pt idx="202">
                  <c:v>784252</c:v>
                </c:pt>
                <c:pt idx="203">
                  <c:v>543909</c:v>
                </c:pt>
                <c:pt idx="204">
                  <c:v>808609</c:v>
                </c:pt>
                <c:pt idx="205">
                  <c:v>377917</c:v>
                </c:pt>
                <c:pt idx="206">
                  <c:v>281889</c:v>
                </c:pt>
                <c:pt idx="207">
                  <c:v>626596</c:v>
                </c:pt>
                <c:pt idx="208">
                  <c:v>271614</c:v>
                </c:pt>
                <c:pt idx="209">
                  <c:v>199015</c:v>
                </c:pt>
                <c:pt idx="210">
                  <c:v>636590</c:v>
                </c:pt>
                <c:pt idx="211">
                  <c:v>815858</c:v>
                </c:pt>
                <c:pt idx="212">
                  <c:v>573678</c:v>
                </c:pt>
                <c:pt idx="213">
                  <c:v>658572</c:v>
                </c:pt>
                <c:pt idx="214">
                  <c:v>824054</c:v>
                </c:pt>
                <c:pt idx="215">
                  <c:v>569099</c:v>
                </c:pt>
                <c:pt idx="216">
                  <c:v>998239</c:v>
                </c:pt>
                <c:pt idx="217">
                  <c:v>671483</c:v>
                </c:pt>
                <c:pt idx="218">
                  <c:v>622361</c:v>
                </c:pt>
                <c:pt idx="219">
                  <c:v>1322231</c:v>
                </c:pt>
                <c:pt idx="220">
                  <c:v>194115</c:v>
                </c:pt>
                <c:pt idx="221">
                  <c:v>349888</c:v>
                </c:pt>
                <c:pt idx="222">
                  <c:v>423692</c:v>
                </c:pt>
                <c:pt idx="223">
                  <c:v>612144</c:v>
                </c:pt>
                <c:pt idx="224">
                  <c:v>414720</c:v>
                </c:pt>
                <c:pt idx="225">
                  <c:v>868579</c:v>
                </c:pt>
                <c:pt idx="226">
                  <c:v>690166</c:v>
                </c:pt>
                <c:pt idx="227">
                  <c:v>626233</c:v>
                </c:pt>
                <c:pt idx="228">
                  <c:v>507468</c:v>
                </c:pt>
                <c:pt idx="229">
                  <c:v>358494</c:v>
                </c:pt>
                <c:pt idx="230">
                  <c:v>421537</c:v>
                </c:pt>
                <c:pt idx="231">
                  <c:v>1288456</c:v>
                </c:pt>
                <c:pt idx="232">
                  <c:v>357668</c:v>
                </c:pt>
                <c:pt idx="233">
                  <c:v>670894</c:v>
                </c:pt>
                <c:pt idx="234">
                  <c:v>196152</c:v>
                </c:pt>
                <c:pt idx="235">
                  <c:v>165004</c:v>
                </c:pt>
                <c:pt idx="236">
                  <c:v>188071</c:v>
                </c:pt>
                <c:pt idx="237">
                  <c:v>372394</c:v>
                </c:pt>
                <c:pt idx="238">
                  <c:v>226529</c:v>
                </c:pt>
                <c:pt idx="239">
                  <c:v>604866</c:v>
                </c:pt>
                <c:pt idx="240">
                  <c:v>477228</c:v>
                </c:pt>
                <c:pt idx="241">
                  <c:v>356593</c:v>
                </c:pt>
                <c:pt idx="242">
                  <c:v>631640</c:v>
                </c:pt>
                <c:pt idx="243">
                  <c:v>185865</c:v>
                </c:pt>
                <c:pt idx="244">
                  <c:v>335336</c:v>
                </c:pt>
                <c:pt idx="245">
                  <c:v>265323</c:v>
                </c:pt>
                <c:pt idx="246">
                  <c:v>306982</c:v>
                </c:pt>
                <c:pt idx="247">
                  <c:v>351695</c:v>
                </c:pt>
                <c:pt idx="248">
                  <c:v>238802</c:v>
                </c:pt>
                <c:pt idx="249">
                  <c:v>704981</c:v>
                </c:pt>
                <c:pt idx="250">
                  <c:v>278448</c:v>
                </c:pt>
                <c:pt idx="251">
                  <c:v>467517</c:v>
                </c:pt>
                <c:pt idx="252">
                  <c:v>360353</c:v>
                </c:pt>
                <c:pt idx="253">
                  <c:v>438223</c:v>
                </c:pt>
                <c:pt idx="254">
                  <c:v>250704</c:v>
                </c:pt>
                <c:pt idx="255">
                  <c:v>200768</c:v>
                </c:pt>
                <c:pt idx="256">
                  <c:v>634533</c:v>
                </c:pt>
                <c:pt idx="257">
                  <c:v>551700</c:v>
                </c:pt>
                <c:pt idx="258">
                  <c:v>1246008</c:v>
                </c:pt>
                <c:pt idx="259">
                  <c:v>495540</c:v>
                </c:pt>
                <c:pt idx="260">
                  <c:v>2003907</c:v>
                </c:pt>
                <c:pt idx="261">
                  <c:v>473610</c:v>
                </c:pt>
                <c:pt idx="262">
                  <c:v>279874</c:v>
                </c:pt>
                <c:pt idx="263">
                  <c:v>860459</c:v>
                </c:pt>
                <c:pt idx="264">
                  <c:v>308910</c:v>
                </c:pt>
                <c:pt idx="265">
                  <c:v>217421</c:v>
                </c:pt>
                <c:pt idx="266">
                  <c:v>196469</c:v>
                </c:pt>
                <c:pt idx="267">
                  <c:v>600340</c:v>
                </c:pt>
                <c:pt idx="268">
                  <c:v>639963</c:v>
                </c:pt>
                <c:pt idx="269">
                  <c:v>266195</c:v>
                </c:pt>
                <c:pt idx="270">
                  <c:v>317654</c:v>
                </c:pt>
                <c:pt idx="271">
                  <c:v>335711</c:v>
                </c:pt>
                <c:pt idx="272">
                  <c:v>589678</c:v>
                </c:pt>
                <c:pt idx="273">
                  <c:v>704562</c:v>
                </c:pt>
                <c:pt idx="274">
                  <c:v>481191</c:v>
                </c:pt>
                <c:pt idx="275">
                  <c:v>394890</c:v>
                </c:pt>
                <c:pt idx="276">
                  <c:v>224243</c:v>
                </c:pt>
                <c:pt idx="277">
                  <c:v>591242</c:v>
                </c:pt>
                <c:pt idx="278">
                  <c:v>379966</c:v>
                </c:pt>
                <c:pt idx="279">
                  <c:v>243065</c:v>
                </c:pt>
                <c:pt idx="280">
                  <c:v>309834</c:v>
                </c:pt>
                <c:pt idx="281">
                  <c:v>390452</c:v>
                </c:pt>
                <c:pt idx="282">
                  <c:v>378741</c:v>
                </c:pt>
                <c:pt idx="283">
                  <c:v>496310</c:v>
                </c:pt>
                <c:pt idx="284">
                  <c:v>469487</c:v>
                </c:pt>
                <c:pt idx="285">
                  <c:v>263275</c:v>
                </c:pt>
                <c:pt idx="286">
                  <c:v>385008</c:v>
                </c:pt>
                <c:pt idx="287">
                  <c:v>175435</c:v>
                </c:pt>
                <c:pt idx="288">
                  <c:v>482978</c:v>
                </c:pt>
                <c:pt idx="289">
                  <c:v>357384</c:v>
                </c:pt>
                <c:pt idx="290">
                  <c:v>416650</c:v>
                </c:pt>
                <c:pt idx="291">
                  <c:v>135168</c:v>
                </c:pt>
                <c:pt idx="292">
                  <c:v>202279</c:v>
                </c:pt>
                <c:pt idx="293">
                  <c:v>234052</c:v>
                </c:pt>
                <c:pt idx="294">
                  <c:v>461473</c:v>
                </c:pt>
                <c:pt idx="295">
                  <c:v>1161648</c:v>
                </c:pt>
                <c:pt idx="296">
                  <c:v>731839</c:v>
                </c:pt>
                <c:pt idx="297">
                  <c:v>415084</c:v>
                </c:pt>
                <c:pt idx="298">
                  <c:v>515214</c:v>
                </c:pt>
                <c:pt idx="299">
                  <c:v>761133</c:v>
                </c:pt>
                <c:pt idx="300">
                  <c:v>300930</c:v>
                </c:pt>
                <c:pt idx="301">
                  <c:v>600444</c:v>
                </c:pt>
                <c:pt idx="302">
                  <c:v>1135822</c:v>
                </c:pt>
                <c:pt idx="303">
                  <c:v>635034</c:v>
                </c:pt>
                <c:pt idx="304">
                  <c:v>405729</c:v>
                </c:pt>
                <c:pt idx="305">
                  <c:v>329425</c:v>
                </c:pt>
                <c:pt idx="306">
                  <c:v>313222</c:v>
                </c:pt>
                <c:pt idx="307">
                  <c:v>305294</c:v>
                </c:pt>
                <c:pt idx="308">
                  <c:v>324280</c:v>
                </c:pt>
                <c:pt idx="309">
                  <c:v>294909</c:v>
                </c:pt>
                <c:pt idx="310">
                  <c:v>774785</c:v>
                </c:pt>
                <c:pt idx="311">
                  <c:v>571116</c:v>
                </c:pt>
                <c:pt idx="312">
                  <c:v>1622570</c:v>
                </c:pt>
                <c:pt idx="313">
                  <c:v>367859</c:v>
                </c:pt>
                <c:pt idx="314">
                  <c:v>413271</c:v>
                </c:pt>
                <c:pt idx="315">
                  <c:v>212778</c:v>
                </c:pt>
                <c:pt idx="316">
                  <c:v>261171</c:v>
                </c:pt>
                <c:pt idx="317">
                  <c:v>574236</c:v>
                </c:pt>
                <c:pt idx="318">
                  <c:v>1095038</c:v>
                </c:pt>
                <c:pt idx="319">
                  <c:v>260254</c:v>
                </c:pt>
                <c:pt idx="320">
                  <c:v>452255</c:v>
                </c:pt>
                <c:pt idx="321">
                  <c:v>577329</c:v>
                </c:pt>
                <c:pt idx="322">
                  <c:v>408818</c:v>
                </c:pt>
                <c:pt idx="323">
                  <c:v>537988</c:v>
                </c:pt>
                <c:pt idx="324">
                  <c:v>393196</c:v>
                </c:pt>
                <c:pt idx="325">
                  <c:v>411049</c:v>
                </c:pt>
                <c:pt idx="326">
                  <c:v>624467</c:v>
                </c:pt>
                <c:pt idx="327">
                  <c:v>1506224</c:v>
                </c:pt>
                <c:pt idx="328">
                  <c:v>1525838</c:v>
                </c:pt>
                <c:pt idx="329">
                  <c:v>685177</c:v>
                </c:pt>
                <c:pt idx="330">
                  <c:v>610236</c:v>
                </c:pt>
                <c:pt idx="331">
                  <c:v>1150172</c:v>
                </c:pt>
                <c:pt idx="332">
                  <c:v>451592</c:v>
                </c:pt>
                <c:pt idx="333">
                  <c:v>1101125</c:v>
                </c:pt>
                <c:pt idx="334">
                  <c:v>324379</c:v>
                </c:pt>
                <c:pt idx="335">
                  <c:v>1469733</c:v>
                </c:pt>
                <c:pt idx="336">
                  <c:v>728071</c:v>
                </c:pt>
                <c:pt idx="337">
                  <c:v>559221</c:v>
                </c:pt>
                <c:pt idx="338">
                  <c:v>1186073</c:v>
                </c:pt>
                <c:pt idx="339">
                  <c:v>584787</c:v>
                </c:pt>
                <c:pt idx="340">
                  <c:v>2992317</c:v>
                </c:pt>
                <c:pt idx="341">
                  <c:v>1147402</c:v>
                </c:pt>
                <c:pt idx="342">
                  <c:v>875163</c:v>
                </c:pt>
                <c:pt idx="343">
                  <c:v>683519</c:v>
                </c:pt>
                <c:pt idx="344">
                  <c:v>728844</c:v>
                </c:pt>
                <c:pt idx="345">
                  <c:v>666584</c:v>
                </c:pt>
                <c:pt idx="346">
                  <c:v>1224661</c:v>
                </c:pt>
                <c:pt idx="347">
                  <c:v>2592198</c:v>
                </c:pt>
                <c:pt idx="348">
                  <c:v>811233</c:v>
                </c:pt>
                <c:pt idx="349">
                  <c:v>1062719</c:v>
                </c:pt>
                <c:pt idx="350">
                  <c:v>1146339</c:v>
                </c:pt>
                <c:pt idx="351">
                  <c:v>1364249</c:v>
                </c:pt>
                <c:pt idx="352">
                  <c:v>1558363</c:v>
                </c:pt>
                <c:pt idx="353">
                  <c:v>1639700</c:v>
                </c:pt>
                <c:pt idx="354">
                  <c:v>4128973</c:v>
                </c:pt>
                <c:pt idx="355">
                  <c:v>579146</c:v>
                </c:pt>
                <c:pt idx="356">
                  <c:v>1334701</c:v>
                </c:pt>
                <c:pt idx="357">
                  <c:v>1373842</c:v>
                </c:pt>
                <c:pt idx="358">
                  <c:v>456053</c:v>
                </c:pt>
                <c:pt idx="359">
                  <c:v>1787921</c:v>
                </c:pt>
                <c:pt idx="360">
                  <c:v>850636</c:v>
                </c:pt>
                <c:pt idx="361">
                  <c:v>2911762</c:v>
                </c:pt>
                <c:pt idx="362">
                  <c:v>524914</c:v>
                </c:pt>
                <c:pt idx="363">
                  <c:v>575488</c:v>
                </c:pt>
                <c:pt idx="364">
                  <c:v>613968</c:v>
                </c:pt>
                <c:pt idx="365">
                  <c:v>787430</c:v>
                </c:pt>
                <c:pt idx="366">
                  <c:v>632465</c:v>
                </c:pt>
                <c:pt idx="367">
                  <c:v>79085</c:v>
                </c:pt>
                <c:pt idx="368">
                  <c:v>808367</c:v>
                </c:pt>
                <c:pt idx="369">
                  <c:v>898435</c:v>
                </c:pt>
                <c:pt idx="370">
                  <c:v>574937</c:v>
                </c:pt>
                <c:pt idx="371">
                  <c:v>490008</c:v>
                </c:pt>
                <c:pt idx="372">
                  <c:v>638565</c:v>
                </c:pt>
                <c:pt idx="373">
                  <c:v>503091</c:v>
                </c:pt>
                <c:pt idx="374">
                  <c:v>1267973</c:v>
                </c:pt>
                <c:pt idx="375">
                  <c:v>1067202</c:v>
                </c:pt>
                <c:pt idx="376">
                  <c:v>2467723</c:v>
                </c:pt>
                <c:pt idx="377">
                  <c:v>1281185</c:v>
                </c:pt>
                <c:pt idx="378">
                  <c:v>1897424</c:v>
                </c:pt>
                <c:pt idx="379">
                  <c:v>1008611</c:v>
                </c:pt>
                <c:pt idx="380">
                  <c:v>852717</c:v>
                </c:pt>
                <c:pt idx="381">
                  <c:v>1242354</c:v>
                </c:pt>
                <c:pt idx="382">
                  <c:v>1731935</c:v>
                </c:pt>
                <c:pt idx="383">
                  <c:v>589545</c:v>
                </c:pt>
                <c:pt idx="384">
                  <c:v>796076</c:v>
                </c:pt>
                <c:pt idx="385">
                  <c:v>649410</c:v>
                </c:pt>
                <c:pt idx="386">
                  <c:v>653730</c:v>
                </c:pt>
                <c:pt idx="387">
                  <c:v>660145</c:v>
                </c:pt>
                <c:pt idx="388">
                  <c:v>2423650</c:v>
                </c:pt>
                <c:pt idx="389">
                  <c:v>699477</c:v>
                </c:pt>
                <c:pt idx="390">
                  <c:v>853940</c:v>
                </c:pt>
                <c:pt idx="391">
                  <c:v>581902</c:v>
                </c:pt>
                <c:pt idx="392">
                  <c:v>954765</c:v>
                </c:pt>
                <c:pt idx="393">
                  <c:v>838626</c:v>
                </c:pt>
                <c:pt idx="394">
                  <c:v>1268455</c:v>
                </c:pt>
                <c:pt idx="395">
                  <c:v>2471590</c:v>
                </c:pt>
                <c:pt idx="396">
                  <c:v>838623</c:v>
                </c:pt>
                <c:pt idx="397">
                  <c:v>530110</c:v>
                </c:pt>
                <c:pt idx="398">
                  <c:v>602970</c:v>
                </c:pt>
                <c:pt idx="399">
                  <c:v>572041</c:v>
                </c:pt>
                <c:pt idx="400">
                  <c:v>728775</c:v>
                </c:pt>
                <c:pt idx="401">
                  <c:v>758402</c:v>
                </c:pt>
                <c:pt idx="402">
                  <c:v>3171947</c:v>
                </c:pt>
                <c:pt idx="403">
                  <c:v>1301103</c:v>
                </c:pt>
                <c:pt idx="404">
                  <c:v>1187325</c:v>
                </c:pt>
                <c:pt idx="405">
                  <c:v>661016</c:v>
                </c:pt>
                <c:pt idx="406">
                  <c:v>1032500</c:v>
                </c:pt>
                <c:pt idx="407">
                  <c:v>2545051</c:v>
                </c:pt>
                <c:pt idx="408">
                  <c:v>4573033</c:v>
                </c:pt>
                <c:pt idx="409">
                  <c:v>1892866</c:v>
                </c:pt>
                <c:pt idx="410">
                  <c:v>4019224</c:v>
                </c:pt>
                <c:pt idx="411">
                  <c:v>2385192</c:v>
                </c:pt>
                <c:pt idx="412">
                  <c:v>687377</c:v>
                </c:pt>
                <c:pt idx="413">
                  <c:v>1026508</c:v>
                </c:pt>
                <c:pt idx="414">
                  <c:v>2886900</c:v>
                </c:pt>
                <c:pt idx="415">
                  <c:v>1113629</c:v>
                </c:pt>
                <c:pt idx="416">
                  <c:v>1254234</c:v>
                </c:pt>
                <c:pt idx="417">
                  <c:v>472235</c:v>
                </c:pt>
                <c:pt idx="418">
                  <c:v>416284</c:v>
                </c:pt>
                <c:pt idx="419">
                  <c:v>649320</c:v>
                </c:pt>
                <c:pt idx="420">
                  <c:v>2142821</c:v>
                </c:pt>
                <c:pt idx="421">
                  <c:v>575760</c:v>
                </c:pt>
                <c:pt idx="422">
                  <c:v>490975</c:v>
                </c:pt>
                <c:pt idx="423">
                  <c:v>577553</c:v>
                </c:pt>
                <c:pt idx="424">
                  <c:v>812380</c:v>
                </c:pt>
                <c:pt idx="425">
                  <c:v>876263</c:v>
                </c:pt>
                <c:pt idx="426">
                  <c:v>1515541</c:v>
                </c:pt>
                <c:pt idx="427">
                  <c:v>4349365</c:v>
                </c:pt>
                <c:pt idx="428">
                  <c:v>746211</c:v>
                </c:pt>
                <c:pt idx="429">
                  <c:v>653140</c:v>
                </c:pt>
                <c:pt idx="430">
                  <c:v>1524991</c:v>
                </c:pt>
                <c:pt idx="431">
                  <c:v>1136880</c:v>
                </c:pt>
                <c:pt idx="432">
                  <c:v>483150</c:v>
                </c:pt>
                <c:pt idx="433">
                  <c:v>807558</c:v>
                </c:pt>
                <c:pt idx="434">
                  <c:v>633579</c:v>
                </c:pt>
                <c:pt idx="435">
                  <c:v>542946</c:v>
                </c:pt>
                <c:pt idx="436">
                  <c:v>651533</c:v>
                </c:pt>
                <c:pt idx="437">
                  <c:v>328712</c:v>
                </c:pt>
                <c:pt idx="438">
                  <c:v>548252</c:v>
                </c:pt>
                <c:pt idx="439">
                  <c:v>1251897</c:v>
                </c:pt>
                <c:pt idx="440">
                  <c:v>723159</c:v>
                </c:pt>
                <c:pt idx="441">
                  <c:v>774676</c:v>
                </c:pt>
                <c:pt idx="442">
                  <c:v>950953</c:v>
                </c:pt>
                <c:pt idx="443">
                  <c:v>932646</c:v>
                </c:pt>
                <c:pt idx="444">
                  <c:v>2838077</c:v>
                </c:pt>
                <c:pt idx="445">
                  <c:v>2560792</c:v>
                </c:pt>
                <c:pt idx="446">
                  <c:v>678276</c:v>
                </c:pt>
                <c:pt idx="447">
                  <c:v>720905</c:v>
                </c:pt>
                <c:pt idx="448">
                  <c:v>1448961</c:v>
                </c:pt>
                <c:pt idx="449">
                  <c:v>802150</c:v>
                </c:pt>
                <c:pt idx="450">
                  <c:v>2136422</c:v>
                </c:pt>
                <c:pt idx="451">
                  <c:v>3683712</c:v>
                </c:pt>
                <c:pt idx="452">
                  <c:v>2490706</c:v>
                </c:pt>
                <c:pt idx="453">
                  <c:v>1628760</c:v>
                </c:pt>
                <c:pt idx="454">
                  <c:v>4466382</c:v>
                </c:pt>
                <c:pt idx="455">
                  <c:v>1788528</c:v>
                </c:pt>
                <c:pt idx="456">
                  <c:v>3085559</c:v>
                </c:pt>
                <c:pt idx="457">
                  <c:v>700078</c:v>
                </c:pt>
                <c:pt idx="458">
                  <c:v>525318</c:v>
                </c:pt>
                <c:pt idx="459">
                  <c:v>449978</c:v>
                </c:pt>
                <c:pt idx="460">
                  <c:v>437457</c:v>
                </c:pt>
                <c:pt idx="461">
                  <c:v>461034</c:v>
                </c:pt>
                <c:pt idx="462">
                  <c:v>470229</c:v>
                </c:pt>
                <c:pt idx="463">
                  <c:v>892657</c:v>
                </c:pt>
                <c:pt idx="464">
                  <c:v>587958</c:v>
                </c:pt>
                <c:pt idx="465">
                  <c:v>485663</c:v>
                </c:pt>
                <c:pt idx="466">
                  <c:v>1975815</c:v>
                </c:pt>
                <c:pt idx="467">
                  <c:v>1415219</c:v>
                </c:pt>
                <c:pt idx="468">
                  <c:v>686462</c:v>
                </c:pt>
                <c:pt idx="469">
                  <c:v>555322</c:v>
                </c:pt>
                <c:pt idx="470">
                  <c:v>1238774</c:v>
                </c:pt>
                <c:pt idx="471">
                  <c:v>999128</c:v>
                </c:pt>
                <c:pt idx="472">
                  <c:v>917292</c:v>
                </c:pt>
                <c:pt idx="473">
                  <c:v>820642</c:v>
                </c:pt>
                <c:pt idx="474">
                  <c:v>1392194</c:v>
                </c:pt>
                <c:pt idx="475">
                  <c:v>545936</c:v>
                </c:pt>
                <c:pt idx="476">
                  <c:v>655107</c:v>
                </c:pt>
                <c:pt idx="477">
                  <c:v>573484</c:v>
                </c:pt>
                <c:pt idx="478">
                  <c:v>693649</c:v>
                </c:pt>
                <c:pt idx="479">
                  <c:v>424502</c:v>
                </c:pt>
                <c:pt idx="480">
                  <c:v>646025</c:v>
                </c:pt>
                <c:pt idx="481">
                  <c:v>504866</c:v>
                </c:pt>
                <c:pt idx="482">
                  <c:v>355003</c:v>
                </c:pt>
                <c:pt idx="483">
                  <c:v>434444</c:v>
                </c:pt>
                <c:pt idx="484">
                  <c:v>425058</c:v>
                </c:pt>
                <c:pt idx="485">
                  <c:v>445154</c:v>
                </c:pt>
                <c:pt idx="486">
                  <c:v>743424</c:v>
                </c:pt>
                <c:pt idx="487">
                  <c:v>502602</c:v>
                </c:pt>
                <c:pt idx="488">
                  <c:v>514649</c:v>
                </c:pt>
                <c:pt idx="489">
                  <c:v>582711</c:v>
                </c:pt>
                <c:pt idx="490">
                  <c:v>417333</c:v>
                </c:pt>
                <c:pt idx="491">
                  <c:v>655338</c:v>
                </c:pt>
                <c:pt idx="492">
                  <c:v>650943</c:v>
                </c:pt>
                <c:pt idx="493">
                  <c:v>712962</c:v>
                </c:pt>
                <c:pt idx="494">
                  <c:v>569542</c:v>
                </c:pt>
                <c:pt idx="495">
                  <c:v>793305</c:v>
                </c:pt>
                <c:pt idx="496">
                  <c:v>851507</c:v>
                </c:pt>
                <c:pt idx="497">
                  <c:v>782153</c:v>
                </c:pt>
                <c:pt idx="498">
                  <c:v>952674</c:v>
                </c:pt>
                <c:pt idx="499">
                  <c:v>3564287</c:v>
                </c:pt>
                <c:pt idx="500">
                  <c:v>1752753</c:v>
                </c:pt>
                <c:pt idx="501">
                  <c:v>1888728</c:v>
                </c:pt>
                <c:pt idx="502">
                  <c:v>793610</c:v>
                </c:pt>
                <c:pt idx="503">
                  <c:v>1056473</c:v>
                </c:pt>
                <c:pt idx="504">
                  <c:v>558271</c:v>
                </c:pt>
                <c:pt idx="505">
                  <c:v>769914</c:v>
                </c:pt>
                <c:pt idx="506">
                  <c:v>797115</c:v>
                </c:pt>
                <c:pt idx="507">
                  <c:v>1807751</c:v>
                </c:pt>
                <c:pt idx="508">
                  <c:v>1760303</c:v>
                </c:pt>
                <c:pt idx="509">
                  <c:v>1385307</c:v>
                </c:pt>
                <c:pt idx="510">
                  <c:v>903849</c:v>
                </c:pt>
                <c:pt idx="511">
                  <c:v>947642</c:v>
                </c:pt>
                <c:pt idx="512">
                  <c:v>1922557</c:v>
                </c:pt>
                <c:pt idx="513">
                  <c:v>1078159</c:v>
                </c:pt>
                <c:pt idx="514">
                  <c:v>4455083</c:v>
                </c:pt>
                <c:pt idx="515">
                  <c:v>1437822</c:v>
                </c:pt>
                <c:pt idx="516">
                  <c:v>2446309</c:v>
                </c:pt>
                <c:pt idx="517">
                  <c:v>525587</c:v>
                </c:pt>
                <c:pt idx="518">
                  <c:v>620279</c:v>
                </c:pt>
                <c:pt idx="519">
                  <c:v>1337602</c:v>
                </c:pt>
                <c:pt idx="520">
                  <c:v>677385</c:v>
                </c:pt>
                <c:pt idx="521">
                  <c:v>1189188</c:v>
                </c:pt>
                <c:pt idx="522">
                  <c:v>1483775</c:v>
                </c:pt>
                <c:pt idx="523">
                  <c:v>1860022</c:v>
                </c:pt>
                <c:pt idx="524">
                  <c:v>988692</c:v>
                </c:pt>
                <c:pt idx="525">
                  <c:v>651124</c:v>
                </c:pt>
                <c:pt idx="526">
                  <c:v>853590</c:v>
                </c:pt>
                <c:pt idx="527">
                  <c:v>985801</c:v>
                </c:pt>
                <c:pt idx="528">
                  <c:v>1689794</c:v>
                </c:pt>
                <c:pt idx="529">
                  <c:v>982793</c:v>
                </c:pt>
                <c:pt idx="530">
                  <c:v>1701419</c:v>
                </c:pt>
                <c:pt idx="531">
                  <c:v>737130</c:v>
                </c:pt>
                <c:pt idx="532">
                  <c:v>1011286</c:v>
                </c:pt>
                <c:pt idx="533">
                  <c:v>1386972</c:v>
                </c:pt>
                <c:pt idx="534">
                  <c:v>1007625</c:v>
                </c:pt>
                <c:pt idx="535">
                  <c:v>1139108</c:v>
                </c:pt>
                <c:pt idx="536">
                  <c:v>805751</c:v>
                </c:pt>
                <c:pt idx="537">
                  <c:v>2259375</c:v>
                </c:pt>
                <c:pt idx="538">
                  <c:v>2660475</c:v>
                </c:pt>
                <c:pt idx="539">
                  <c:v>4839806</c:v>
                </c:pt>
                <c:pt idx="540">
                  <c:v>1125210</c:v>
                </c:pt>
                <c:pt idx="541">
                  <c:v>3016310</c:v>
                </c:pt>
                <c:pt idx="542">
                  <c:v>630782</c:v>
                </c:pt>
                <c:pt idx="543">
                  <c:v>632134</c:v>
                </c:pt>
                <c:pt idx="544">
                  <c:v>544445</c:v>
                </c:pt>
                <c:pt idx="545">
                  <c:v>752221</c:v>
                </c:pt>
                <c:pt idx="546">
                  <c:v>745038</c:v>
                </c:pt>
                <c:pt idx="547">
                  <c:v>543141</c:v>
                </c:pt>
                <c:pt idx="548">
                  <c:v>544340</c:v>
                </c:pt>
                <c:pt idx="549">
                  <c:v>1213951</c:v>
                </c:pt>
                <c:pt idx="550">
                  <c:v>1072154</c:v>
                </c:pt>
                <c:pt idx="551">
                  <c:v>1074273</c:v>
                </c:pt>
                <c:pt idx="552">
                  <c:v>733688</c:v>
                </c:pt>
                <c:pt idx="553">
                  <c:v>564895</c:v>
                </c:pt>
                <c:pt idx="554">
                  <c:v>598579</c:v>
                </c:pt>
                <c:pt idx="555">
                  <c:v>490765</c:v>
                </c:pt>
                <c:pt idx="556">
                  <c:v>410204</c:v>
                </c:pt>
                <c:pt idx="557">
                  <c:v>435538</c:v>
                </c:pt>
                <c:pt idx="558">
                  <c:v>478456</c:v>
                </c:pt>
                <c:pt idx="559">
                  <c:v>486176</c:v>
                </c:pt>
                <c:pt idx="560">
                  <c:v>916851</c:v>
                </c:pt>
                <c:pt idx="561">
                  <c:v>1032550</c:v>
                </c:pt>
                <c:pt idx="562">
                  <c:v>467803</c:v>
                </c:pt>
                <c:pt idx="563">
                  <c:v>755698</c:v>
                </c:pt>
                <c:pt idx="564">
                  <c:v>1437403</c:v>
                </c:pt>
                <c:pt idx="565">
                  <c:v>547743</c:v>
                </c:pt>
                <c:pt idx="566">
                  <c:v>507170</c:v>
                </c:pt>
                <c:pt idx="567">
                  <c:v>755347</c:v>
                </c:pt>
                <c:pt idx="568">
                  <c:v>884623</c:v>
                </c:pt>
                <c:pt idx="569">
                  <c:v>569755</c:v>
                </c:pt>
                <c:pt idx="570">
                  <c:v>807772</c:v>
                </c:pt>
                <c:pt idx="571">
                  <c:v>770062</c:v>
                </c:pt>
                <c:pt idx="572">
                  <c:v>769266</c:v>
                </c:pt>
                <c:pt idx="573">
                  <c:v>685559</c:v>
                </c:pt>
                <c:pt idx="574">
                  <c:v>897887</c:v>
                </c:pt>
                <c:pt idx="575">
                  <c:v>855956</c:v>
                </c:pt>
                <c:pt idx="576">
                  <c:v>730379</c:v>
                </c:pt>
                <c:pt idx="577">
                  <c:v>1536168</c:v>
                </c:pt>
                <c:pt idx="578">
                  <c:v>753446</c:v>
                </c:pt>
                <c:pt idx="579">
                  <c:v>1114115</c:v>
                </c:pt>
                <c:pt idx="580">
                  <c:v>515579</c:v>
                </c:pt>
                <c:pt idx="581">
                  <c:v>807281</c:v>
                </c:pt>
                <c:pt idx="582">
                  <c:v>796165</c:v>
                </c:pt>
                <c:pt idx="583">
                  <c:v>1483304</c:v>
                </c:pt>
                <c:pt idx="584">
                  <c:v>861550</c:v>
                </c:pt>
                <c:pt idx="585">
                  <c:v>1429682</c:v>
                </c:pt>
                <c:pt idx="586">
                  <c:v>948591</c:v>
                </c:pt>
                <c:pt idx="587">
                  <c:v>1104735</c:v>
                </c:pt>
                <c:pt idx="588">
                  <c:v>679161</c:v>
                </c:pt>
                <c:pt idx="589">
                  <c:v>772858</c:v>
                </c:pt>
                <c:pt idx="590">
                  <c:v>1036599</c:v>
                </c:pt>
                <c:pt idx="591">
                  <c:v>875950</c:v>
                </c:pt>
                <c:pt idx="592">
                  <c:v>1284166</c:v>
                </c:pt>
                <c:pt idx="593">
                  <c:v>1667184</c:v>
                </c:pt>
                <c:pt idx="594">
                  <c:v>2558178</c:v>
                </c:pt>
                <c:pt idx="595">
                  <c:v>1054609</c:v>
                </c:pt>
                <c:pt idx="596">
                  <c:v>1631452</c:v>
                </c:pt>
                <c:pt idx="597">
                  <c:v>1338075</c:v>
                </c:pt>
                <c:pt idx="598">
                  <c:v>1105136</c:v>
                </c:pt>
                <c:pt idx="599">
                  <c:v>1115665</c:v>
                </c:pt>
                <c:pt idx="600">
                  <c:v>818406</c:v>
                </c:pt>
                <c:pt idx="601">
                  <c:v>722416</c:v>
                </c:pt>
                <c:pt idx="602">
                  <c:v>1004838</c:v>
                </c:pt>
                <c:pt idx="603">
                  <c:v>854033</c:v>
                </c:pt>
                <c:pt idx="604">
                  <c:v>1051460</c:v>
                </c:pt>
                <c:pt idx="605">
                  <c:v>2005596</c:v>
                </c:pt>
                <c:pt idx="606">
                  <c:v>5888825</c:v>
                </c:pt>
                <c:pt idx="607">
                  <c:v>1888163</c:v>
                </c:pt>
                <c:pt idx="608">
                  <c:v>3047044</c:v>
                </c:pt>
                <c:pt idx="609">
                  <c:v>4045428</c:v>
                </c:pt>
                <c:pt idx="610">
                  <c:v>4794697</c:v>
                </c:pt>
                <c:pt idx="611">
                  <c:v>4705497</c:v>
                </c:pt>
                <c:pt idx="612">
                  <c:v>2809846</c:v>
                </c:pt>
                <c:pt idx="613">
                  <c:v>1619860</c:v>
                </c:pt>
                <c:pt idx="614">
                  <c:v>2430708</c:v>
                </c:pt>
                <c:pt idx="615">
                  <c:v>4926398</c:v>
                </c:pt>
                <c:pt idx="616">
                  <c:v>1960852</c:v>
                </c:pt>
                <c:pt idx="617">
                  <c:v>2007412</c:v>
                </c:pt>
                <c:pt idx="618">
                  <c:v>1349424</c:v>
                </c:pt>
                <c:pt idx="619">
                  <c:v>2710969</c:v>
                </c:pt>
                <c:pt idx="620">
                  <c:v>3015201</c:v>
                </c:pt>
                <c:pt idx="621">
                  <c:v>1724487</c:v>
                </c:pt>
                <c:pt idx="622">
                  <c:v>1840676</c:v>
                </c:pt>
                <c:pt idx="623">
                  <c:v>732341</c:v>
                </c:pt>
                <c:pt idx="624">
                  <c:v>996619</c:v>
                </c:pt>
                <c:pt idx="625">
                  <c:v>4616127</c:v>
                </c:pt>
                <c:pt idx="626">
                  <c:v>2524168</c:v>
                </c:pt>
                <c:pt idx="627">
                  <c:v>4184525</c:v>
                </c:pt>
                <c:pt idx="628">
                  <c:v>2444212</c:v>
                </c:pt>
                <c:pt idx="629">
                  <c:v>2428598</c:v>
                </c:pt>
                <c:pt idx="630">
                  <c:v>5504961</c:v>
                </c:pt>
                <c:pt idx="631">
                  <c:v>3126413</c:v>
                </c:pt>
                <c:pt idx="632">
                  <c:v>1071000</c:v>
                </c:pt>
                <c:pt idx="633">
                  <c:v>955259</c:v>
                </c:pt>
                <c:pt idx="634">
                  <c:v>1126040</c:v>
                </c:pt>
                <c:pt idx="635">
                  <c:v>3956793</c:v>
                </c:pt>
                <c:pt idx="636">
                  <c:v>3848279</c:v>
                </c:pt>
                <c:pt idx="637">
                  <c:v>5057913</c:v>
                </c:pt>
                <c:pt idx="638">
                  <c:v>737125</c:v>
                </c:pt>
                <c:pt idx="639">
                  <c:v>1566926</c:v>
                </c:pt>
                <c:pt idx="640">
                  <c:v>1656294</c:v>
                </c:pt>
                <c:pt idx="641">
                  <c:v>1140834</c:v>
                </c:pt>
                <c:pt idx="642">
                  <c:v>2755315</c:v>
                </c:pt>
                <c:pt idx="643">
                  <c:v>5441534</c:v>
                </c:pt>
                <c:pt idx="644">
                  <c:v>594710</c:v>
                </c:pt>
                <c:pt idx="645">
                  <c:v>1325696</c:v>
                </c:pt>
                <c:pt idx="646">
                  <c:v>1126733</c:v>
                </c:pt>
                <c:pt idx="647">
                  <c:v>861633</c:v>
                </c:pt>
                <c:pt idx="648">
                  <c:v>709195</c:v>
                </c:pt>
                <c:pt idx="649">
                  <c:v>2687202</c:v>
                </c:pt>
                <c:pt idx="650">
                  <c:v>958414</c:v>
                </c:pt>
                <c:pt idx="651">
                  <c:v>1725690</c:v>
                </c:pt>
                <c:pt idx="652">
                  <c:v>1134382</c:v>
                </c:pt>
                <c:pt idx="653">
                  <c:v>1363502</c:v>
                </c:pt>
                <c:pt idx="654">
                  <c:v>1468536</c:v>
                </c:pt>
                <c:pt idx="655">
                  <c:v>1677941</c:v>
                </c:pt>
                <c:pt idx="656">
                  <c:v>2899746</c:v>
                </c:pt>
                <c:pt idx="657">
                  <c:v>1890475</c:v>
                </c:pt>
                <c:pt idx="658">
                  <c:v>1080933</c:v>
                </c:pt>
                <c:pt idx="659">
                  <c:v>1330054</c:v>
                </c:pt>
                <c:pt idx="660">
                  <c:v>757764</c:v>
                </c:pt>
                <c:pt idx="661">
                  <c:v>1875202</c:v>
                </c:pt>
                <c:pt idx="662">
                  <c:v>1321295</c:v>
                </c:pt>
                <c:pt idx="663">
                  <c:v>1040889</c:v>
                </c:pt>
                <c:pt idx="664">
                  <c:v>763355</c:v>
                </c:pt>
                <c:pt idx="665">
                  <c:v>1410296</c:v>
                </c:pt>
                <c:pt idx="666">
                  <c:v>1960389</c:v>
                </c:pt>
                <c:pt idx="667">
                  <c:v>554743</c:v>
                </c:pt>
                <c:pt idx="668">
                  <c:v>979918</c:v>
                </c:pt>
                <c:pt idx="669">
                  <c:v>1171387</c:v>
                </c:pt>
                <c:pt idx="670">
                  <c:v>1172578</c:v>
                </c:pt>
                <c:pt idx="671">
                  <c:v>1021077</c:v>
                </c:pt>
                <c:pt idx="672">
                  <c:v>3253747</c:v>
                </c:pt>
                <c:pt idx="673">
                  <c:v>11137343</c:v>
                </c:pt>
                <c:pt idx="674">
                  <c:v>3362554</c:v>
                </c:pt>
                <c:pt idx="675">
                  <c:v>1852070</c:v>
                </c:pt>
                <c:pt idx="676">
                  <c:v>5489658</c:v>
                </c:pt>
                <c:pt idx="677">
                  <c:v>3758003</c:v>
                </c:pt>
                <c:pt idx="678">
                  <c:v>685519</c:v>
                </c:pt>
                <c:pt idx="679">
                  <c:v>678508</c:v>
                </c:pt>
                <c:pt idx="680">
                  <c:v>1136906</c:v>
                </c:pt>
                <c:pt idx="681">
                  <c:v>1902493</c:v>
                </c:pt>
                <c:pt idx="682">
                  <c:v>1224509</c:v>
                </c:pt>
                <c:pt idx="683">
                  <c:v>1502606</c:v>
                </c:pt>
                <c:pt idx="684">
                  <c:v>2341312</c:v>
                </c:pt>
                <c:pt idx="685">
                  <c:v>1210827</c:v>
                </c:pt>
                <c:pt idx="686">
                  <c:v>1191755</c:v>
                </c:pt>
                <c:pt idx="687">
                  <c:v>855558</c:v>
                </c:pt>
                <c:pt idx="688">
                  <c:v>1750128</c:v>
                </c:pt>
                <c:pt idx="689">
                  <c:v>1098217</c:v>
                </c:pt>
                <c:pt idx="690">
                  <c:v>1926367</c:v>
                </c:pt>
                <c:pt idx="691">
                  <c:v>1172866</c:v>
                </c:pt>
                <c:pt idx="692">
                  <c:v>1275231</c:v>
                </c:pt>
                <c:pt idx="693">
                  <c:v>1270177</c:v>
                </c:pt>
                <c:pt idx="694">
                  <c:v>1405544</c:v>
                </c:pt>
                <c:pt idx="695">
                  <c:v>2297703</c:v>
                </c:pt>
                <c:pt idx="696">
                  <c:v>2333898</c:v>
                </c:pt>
                <c:pt idx="697">
                  <c:v>3461770</c:v>
                </c:pt>
                <c:pt idx="698">
                  <c:v>3517109</c:v>
                </c:pt>
                <c:pt idx="699">
                  <c:v>1861306</c:v>
                </c:pt>
                <c:pt idx="700">
                  <c:v>2009105</c:v>
                </c:pt>
                <c:pt idx="701">
                  <c:v>8241148</c:v>
                </c:pt>
                <c:pt idx="702">
                  <c:v>6536218</c:v>
                </c:pt>
                <c:pt idx="703">
                  <c:v>6637920</c:v>
                </c:pt>
                <c:pt idx="704">
                  <c:v>2918153</c:v>
                </c:pt>
                <c:pt idx="705">
                  <c:v>2713813</c:v>
                </c:pt>
                <c:pt idx="706">
                  <c:v>5632109</c:v>
                </c:pt>
                <c:pt idx="707">
                  <c:v>1763624</c:v>
                </c:pt>
                <c:pt idx="708">
                  <c:v>1924388</c:v>
                </c:pt>
                <c:pt idx="709">
                  <c:v>1704562</c:v>
                </c:pt>
                <c:pt idx="710">
                  <c:v>1731800</c:v>
                </c:pt>
                <c:pt idx="711">
                  <c:v>1298476</c:v>
                </c:pt>
                <c:pt idx="712">
                  <c:v>1234470</c:v>
                </c:pt>
                <c:pt idx="713">
                  <c:v>2214120</c:v>
                </c:pt>
                <c:pt idx="714">
                  <c:v>1373804</c:v>
                </c:pt>
                <c:pt idx="715">
                  <c:v>1798289</c:v>
                </c:pt>
                <c:pt idx="716">
                  <c:v>1359295</c:v>
                </c:pt>
                <c:pt idx="717">
                  <c:v>7437940</c:v>
                </c:pt>
                <c:pt idx="718">
                  <c:v>4842595</c:v>
                </c:pt>
                <c:pt idx="719">
                  <c:v>5437948</c:v>
                </c:pt>
                <c:pt idx="720">
                  <c:v>1469825</c:v>
                </c:pt>
                <c:pt idx="721">
                  <c:v>2010843</c:v>
                </c:pt>
                <c:pt idx="722">
                  <c:v>1647713</c:v>
                </c:pt>
                <c:pt idx="723">
                  <c:v>5117893</c:v>
                </c:pt>
                <c:pt idx="724">
                  <c:v>1824560</c:v>
                </c:pt>
                <c:pt idx="725">
                  <c:v>1212391</c:v>
                </c:pt>
                <c:pt idx="726">
                  <c:v>1321382</c:v>
                </c:pt>
                <c:pt idx="727">
                  <c:v>2067472</c:v>
                </c:pt>
                <c:pt idx="728">
                  <c:v>3736434</c:v>
                </c:pt>
                <c:pt idx="729">
                  <c:v>4504552</c:v>
                </c:pt>
                <c:pt idx="730">
                  <c:v>2872999</c:v>
                </c:pt>
                <c:pt idx="731">
                  <c:v>2573864</c:v>
                </c:pt>
                <c:pt idx="732">
                  <c:v>2434682</c:v>
                </c:pt>
                <c:pt idx="733">
                  <c:v>3130867</c:v>
                </c:pt>
                <c:pt idx="734">
                  <c:v>4309315</c:v>
                </c:pt>
                <c:pt idx="735">
                  <c:v>13929340</c:v>
                </c:pt>
                <c:pt idx="736">
                  <c:v>13910216</c:v>
                </c:pt>
                <c:pt idx="737">
                  <c:v>5527581</c:v>
                </c:pt>
                <c:pt idx="738">
                  <c:v>5914042</c:v>
                </c:pt>
                <c:pt idx="739">
                  <c:v>3334705</c:v>
                </c:pt>
                <c:pt idx="740">
                  <c:v>1509176</c:v>
                </c:pt>
                <c:pt idx="741">
                  <c:v>904166</c:v>
                </c:pt>
                <c:pt idx="742">
                  <c:v>1752236</c:v>
                </c:pt>
                <c:pt idx="743">
                  <c:v>1387405</c:v>
                </c:pt>
                <c:pt idx="744">
                  <c:v>1238100</c:v>
                </c:pt>
                <c:pt idx="745">
                  <c:v>2061372</c:v>
                </c:pt>
                <c:pt idx="746">
                  <c:v>1176160</c:v>
                </c:pt>
                <c:pt idx="747">
                  <c:v>1242866</c:v>
                </c:pt>
                <c:pt idx="748">
                  <c:v>2947544</c:v>
                </c:pt>
                <c:pt idx="749">
                  <c:v>2497344</c:v>
                </c:pt>
                <c:pt idx="750">
                  <c:v>2214884</c:v>
                </c:pt>
                <c:pt idx="751">
                  <c:v>1576517</c:v>
                </c:pt>
                <c:pt idx="752">
                  <c:v>1622250</c:v>
                </c:pt>
                <c:pt idx="753">
                  <c:v>1347258</c:v>
                </c:pt>
                <c:pt idx="754">
                  <c:v>1268820</c:v>
                </c:pt>
                <c:pt idx="755">
                  <c:v>1618757</c:v>
                </c:pt>
                <c:pt idx="756">
                  <c:v>1544634</c:v>
                </c:pt>
                <c:pt idx="757">
                  <c:v>1645089</c:v>
                </c:pt>
                <c:pt idx="758">
                  <c:v>1855167</c:v>
                </c:pt>
                <c:pt idx="759">
                  <c:v>760045</c:v>
                </c:pt>
                <c:pt idx="760">
                  <c:v>876789</c:v>
                </c:pt>
                <c:pt idx="761">
                  <c:v>2554609</c:v>
                </c:pt>
                <c:pt idx="762">
                  <c:v>3108819</c:v>
                </c:pt>
                <c:pt idx="763">
                  <c:v>2506795</c:v>
                </c:pt>
                <c:pt idx="764">
                  <c:v>1778346</c:v>
                </c:pt>
                <c:pt idx="765">
                  <c:v>1208892</c:v>
                </c:pt>
                <c:pt idx="766">
                  <c:v>1392084</c:v>
                </c:pt>
                <c:pt idx="767">
                  <c:v>1374479</c:v>
                </c:pt>
                <c:pt idx="768">
                  <c:v>1793946</c:v>
                </c:pt>
                <c:pt idx="769">
                  <c:v>2180349</c:v>
                </c:pt>
                <c:pt idx="770">
                  <c:v>1694585</c:v>
                </c:pt>
                <c:pt idx="771">
                  <c:v>8254835</c:v>
                </c:pt>
                <c:pt idx="772">
                  <c:v>2425922</c:v>
                </c:pt>
                <c:pt idx="773">
                  <c:v>2301946</c:v>
                </c:pt>
                <c:pt idx="774">
                  <c:v>2815702</c:v>
                </c:pt>
                <c:pt idx="775">
                  <c:v>1956349</c:v>
                </c:pt>
                <c:pt idx="776">
                  <c:v>1803320</c:v>
                </c:pt>
                <c:pt idx="777">
                  <c:v>3364534</c:v>
                </c:pt>
                <c:pt idx="778">
                  <c:v>847307</c:v>
                </c:pt>
                <c:pt idx="779">
                  <c:v>1639909</c:v>
                </c:pt>
                <c:pt idx="780">
                  <c:v>1559495</c:v>
                </c:pt>
                <c:pt idx="781">
                  <c:v>2538376</c:v>
                </c:pt>
                <c:pt idx="782">
                  <c:v>2087248</c:v>
                </c:pt>
                <c:pt idx="783">
                  <c:v>3107983</c:v>
                </c:pt>
                <c:pt idx="784">
                  <c:v>1569320</c:v>
                </c:pt>
                <c:pt idx="785">
                  <c:v>2158240</c:v>
                </c:pt>
                <c:pt idx="786">
                  <c:v>4550068</c:v>
                </c:pt>
                <c:pt idx="787">
                  <c:v>2700243</c:v>
                </c:pt>
                <c:pt idx="788">
                  <c:v>4216997</c:v>
                </c:pt>
                <c:pt idx="789">
                  <c:v>11075085</c:v>
                </c:pt>
                <c:pt idx="790">
                  <c:v>6138525</c:v>
                </c:pt>
                <c:pt idx="791">
                  <c:v>5254268</c:v>
                </c:pt>
                <c:pt idx="792">
                  <c:v>7497030</c:v>
                </c:pt>
                <c:pt idx="793">
                  <c:v>2325735</c:v>
                </c:pt>
                <c:pt idx="794">
                  <c:v>4520335</c:v>
                </c:pt>
                <c:pt idx="795">
                  <c:v>2987409</c:v>
                </c:pt>
                <c:pt idx="796">
                  <c:v>1937202</c:v>
                </c:pt>
                <c:pt idx="797">
                  <c:v>2214186</c:v>
                </c:pt>
                <c:pt idx="798">
                  <c:v>1710093</c:v>
                </c:pt>
                <c:pt idx="799">
                  <c:v>2275144</c:v>
                </c:pt>
                <c:pt idx="800">
                  <c:v>2553316</c:v>
                </c:pt>
                <c:pt idx="801">
                  <c:v>2776340</c:v>
                </c:pt>
                <c:pt idx="802">
                  <c:v>3385932</c:v>
                </c:pt>
                <c:pt idx="803">
                  <c:v>2402229</c:v>
                </c:pt>
                <c:pt idx="804">
                  <c:v>3228784</c:v>
                </c:pt>
                <c:pt idx="805">
                  <c:v>3391571</c:v>
                </c:pt>
                <c:pt idx="806">
                  <c:v>4975405</c:v>
                </c:pt>
                <c:pt idx="807">
                  <c:v>4803358</c:v>
                </c:pt>
                <c:pt idx="808">
                  <c:v>2907396</c:v>
                </c:pt>
                <c:pt idx="809">
                  <c:v>2430226</c:v>
                </c:pt>
                <c:pt idx="810">
                  <c:v>9100927</c:v>
                </c:pt>
                <c:pt idx="811">
                  <c:v>6406879</c:v>
                </c:pt>
                <c:pt idx="812">
                  <c:v>3475134</c:v>
                </c:pt>
                <c:pt idx="813">
                  <c:v>2618522</c:v>
                </c:pt>
                <c:pt idx="814">
                  <c:v>3514752</c:v>
                </c:pt>
                <c:pt idx="815">
                  <c:v>1160750</c:v>
                </c:pt>
                <c:pt idx="816">
                  <c:v>1565614</c:v>
                </c:pt>
                <c:pt idx="817">
                  <c:v>1748005</c:v>
                </c:pt>
                <c:pt idx="818">
                  <c:v>2006404</c:v>
                </c:pt>
                <c:pt idx="819">
                  <c:v>2072423</c:v>
                </c:pt>
                <c:pt idx="820">
                  <c:v>3505462</c:v>
                </c:pt>
                <c:pt idx="821">
                  <c:v>2112357</c:v>
                </c:pt>
                <c:pt idx="822">
                  <c:v>3159068</c:v>
                </c:pt>
                <c:pt idx="823">
                  <c:v>3506466</c:v>
                </c:pt>
                <c:pt idx="824">
                  <c:v>3009324</c:v>
                </c:pt>
                <c:pt idx="825">
                  <c:v>5890999</c:v>
                </c:pt>
                <c:pt idx="826">
                  <c:v>3198584</c:v>
                </c:pt>
                <c:pt idx="827">
                  <c:v>6289591</c:v>
                </c:pt>
                <c:pt idx="828">
                  <c:v>7837269</c:v>
                </c:pt>
                <c:pt idx="829">
                  <c:v>4999383</c:v>
                </c:pt>
                <c:pt idx="830">
                  <c:v>2613776</c:v>
                </c:pt>
                <c:pt idx="831">
                  <c:v>7470287</c:v>
                </c:pt>
                <c:pt idx="832">
                  <c:v>7883976</c:v>
                </c:pt>
                <c:pt idx="833">
                  <c:v>6007813</c:v>
                </c:pt>
                <c:pt idx="834">
                  <c:v>10355986</c:v>
                </c:pt>
                <c:pt idx="835">
                  <c:v>6242018</c:v>
                </c:pt>
                <c:pt idx="836">
                  <c:v>4911269</c:v>
                </c:pt>
                <c:pt idx="837">
                  <c:v>2509110</c:v>
                </c:pt>
                <c:pt idx="838">
                  <c:v>6411874</c:v>
                </c:pt>
                <c:pt idx="839">
                  <c:v>1229438</c:v>
                </c:pt>
                <c:pt idx="840">
                  <c:v>1703464</c:v>
                </c:pt>
                <c:pt idx="841">
                  <c:v>1051026</c:v>
                </c:pt>
                <c:pt idx="842">
                  <c:v>2587937</c:v>
                </c:pt>
                <c:pt idx="843">
                  <c:v>1766651</c:v>
                </c:pt>
                <c:pt idx="844">
                  <c:v>2036732</c:v>
                </c:pt>
                <c:pt idx="845">
                  <c:v>1353339</c:v>
                </c:pt>
                <c:pt idx="846">
                  <c:v>1617872</c:v>
                </c:pt>
                <c:pt idx="847">
                  <c:v>232289</c:v>
                </c:pt>
                <c:pt idx="848">
                  <c:v>3519444</c:v>
                </c:pt>
                <c:pt idx="849">
                  <c:v>4406447</c:v>
                </c:pt>
                <c:pt idx="850">
                  <c:v>1684396</c:v>
                </c:pt>
                <c:pt idx="851">
                  <c:v>1201372</c:v>
                </c:pt>
                <c:pt idx="852">
                  <c:v>1160661</c:v>
                </c:pt>
                <c:pt idx="853">
                  <c:v>2174624</c:v>
                </c:pt>
                <c:pt idx="854">
                  <c:v>5090461</c:v>
                </c:pt>
                <c:pt idx="855">
                  <c:v>2475817</c:v>
                </c:pt>
                <c:pt idx="856">
                  <c:v>2714892</c:v>
                </c:pt>
                <c:pt idx="857">
                  <c:v>1582271</c:v>
                </c:pt>
                <c:pt idx="858">
                  <c:v>1384414</c:v>
                </c:pt>
                <c:pt idx="859">
                  <c:v>833795</c:v>
                </c:pt>
                <c:pt idx="860">
                  <c:v>1553211</c:v>
                </c:pt>
                <c:pt idx="861">
                  <c:v>1235761</c:v>
                </c:pt>
                <c:pt idx="862">
                  <c:v>1176809</c:v>
                </c:pt>
                <c:pt idx="863">
                  <c:v>940354</c:v>
                </c:pt>
                <c:pt idx="864">
                  <c:v>2302197</c:v>
                </c:pt>
                <c:pt idx="865">
                  <c:v>1694712</c:v>
                </c:pt>
                <c:pt idx="866">
                  <c:v>1489051</c:v>
                </c:pt>
                <c:pt idx="867">
                  <c:v>1142401</c:v>
                </c:pt>
                <c:pt idx="868">
                  <c:v>1014322</c:v>
                </c:pt>
                <c:pt idx="869">
                  <c:v>1609882</c:v>
                </c:pt>
                <c:pt idx="870">
                  <c:v>1239393</c:v>
                </c:pt>
                <c:pt idx="871">
                  <c:v>1093347</c:v>
                </c:pt>
                <c:pt idx="872">
                  <c:v>1282622</c:v>
                </c:pt>
                <c:pt idx="873">
                  <c:v>1202994</c:v>
                </c:pt>
                <c:pt idx="874">
                  <c:v>2462879</c:v>
                </c:pt>
                <c:pt idx="875">
                  <c:v>1843976</c:v>
                </c:pt>
                <c:pt idx="876">
                  <c:v>1187339</c:v>
                </c:pt>
                <c:pt idx="877">
                  <c:v>2512054</c:v>
                </c:pt>
                <c:pt idx="878">
                  <c:v>1592807</c:v>
                </c:pt>
                <c:pt idx="879">
                  <c:v>1627929</c:v>
                </c:pt>
                <c:pt idx="880">
                  <c:v>2337638</c:v>
                </c:pt>
                <c:pt idx="881">
                  <c:v>2115480</c:v>
                </c:pt>
                <c:pt idx="882">
                  <c:v>2272670</c:v>
                </c:pt>
                <c:pt idx="883">
                  <c:v>2770070</c:v>
                </c:pt>
                <c:pt idx="884">
                  <c:v>2708332</c:v>
                </c:pt>
                <c:pt idx="885">
                  <c:v>2881478</c:v>
                </c:pt>
                <c:pt idx="886">
                  <c:v>5494689</c:v>
                </c:pt>
                <c:pt idx="887">
                  <c:v>2100693</c:v>
                </c:pt>
                <c:pt idx="888">
                  <c:v>1532215</c:v>
                </c:pt>
                <c:pt idx="889">
                  <c:v>5616275</c:v>
                </c:pt>
                <c:pt idx="890">
                  <c:v>1831936</c:v>
                </c:pt>
                <c:pt idx="891">
                  <c:v>2679303</c:v>
                </c:pt>
                <c:pt idx="892">
                  <c:v>2959390</c:v>
                </c:pt>
                <c:pt idx="893">
                  <c:v>6740392</c:v>
                </c:pt>
                <c:pt idx="894">
                  <c:v>2095676</c:v>
                </c:pt>
                <c:pt idx="895">
                  <c:v>1764522</c:v>
                </c:pt>
                <c:pt idx="896">
                  <c:v>1646899</c:v>
                </c:pt>
                <c:pt idx="897">
                  <c:v>1762822</c:v>
                </c:pt>
                <c:pt idx="898">
                  <c:v>2749618</c:v>
                </c:pt>
                <c:pt idx="899">
                  <c:v>1804924</c:v>
                </c:pt>
                <c:pt idx="900">
                  <c:v>2761811</c:v>
                </c:pt>
                <c:pt idx="901">
                  <c:v>2502228</c:v>
                </c:pt>
                <c:pt idx="902">
                  <c:v>1251773</c:v>
                </c:pt>
                <c:pt idx="903">
                  <c:v>2126371</c:v>
                </c:pt>
                <c:pt idx="904">
                  <c:v>2645689</c:v>
                </c:pt>
                <c:pt idx="905">
                  <c:v>3969326</c:v>
                </c:pt>
                <c:pt idx="906">
                  <c:v>3877787</c:v>
                </c:pt>
                <c:pt idx="907">
                  <c:v>4352787</c:v>
                </c:pt>
                <c:pt idx="908">
                  <c:v>8296107</c:v>
                </c:pt>
                <c:pt idx="909">
                  <c:v>1860982</c:v>
                </c:pt>
                <c:pt idx="910">
                  <c:v>3943838</c:v>
                </c:pt>
                <c:pt idx="911">
                  <c:v>18645433</c:v>
                </c:pt>
                <c:pt idx="912">
                  <c:v>2402412</c:v>
                </c:pt>
                <c:pt idx="913">
                  <c:v>1833673</c:v>
                </c:pt>
                <c:pt idx="914">
                  <c:v>1143626</c:v>
                </c:pt>
                <c:pt idx="915">
                  <c:v>3209863</c:v>
                </c:pt>
                <c:pt idx="916">
                  <c:v>851388</c:v>
                </c:pt>
                <c:pt idx="917">
                  <c:v>937639</c:v>
                </c:pt>
                <c:pt idx="918">
                  <c:v>2394603</c:v>
                </c:pt>
                <c:pt idx="919">
                  <c:v>2496771</c:v>
                </c:pt>
                <c:pt idx="920">
                  <c:v>704895</c:v>
                </c:pt>
                <c:pt idx="921">
                  <c:v>1231509</c:v>
                </c:pt>
                <c:pt idx="922">
                  <c:v>1445030</c:v>
                </c:pt>
                <c:pt idx="923">
                  <c:v>1391503</c:v>
                </c:pt>
                <c:pt idx="924">
                  <c:v>2118683</c:v>
                </c:pt>
                <c:pt idx="925">
                  <c:v>2771961</c:v>
                </c:pt>
                <c:pt idx="926">
                  <c:v>822388</c:v>
                </c:pt>
                <c:pt idx="927">
                  <c:v>908437</c:v>
                </c:pt>
                <c:pt idx="928">
                  <c:v>820675</c:v>
                </c:pt>
                <c:pt idx="929">
                  <c:v>760108</c:v>
                </c:pt>
                <c:pt idx="930">
                  <c:v>591895</c:v>
                </c:pt>
                <c:pt idx="931">
                  <c:v>579003</c:v>
                </c:pt>
                <c:pt idx="932">
                  <c:v>782106</c:v>
                </c:pt>
                <c:pt idx="933">
                  <c:v>815018</c:v>
                </c:pt>
                <c:pt idx="934">
                  <c:v>1887878</c:v>
                </c:pt>
                <c:pt idx="935">
                  <c:v>3095986</c:v>
                </c:pt>
                <c:pt idx="936">
                  <c:v>3610534</c:v>
                </c:pt>
                <c:pt idx="937">
                  <c:v>1926565</c:v>
                </c:pt>
                <c:pt idx="938">
                  <c:v>2916165</c:v>
                </c:pt>
                <c:pt idx="939">
                  <c:v>3669212</c:v>
                </c:pt>
                <c:pt idx="940">
                  <c:v>2910131</c:v>
                </c:pt>
                <c:pt idx="941">
                  <c:v>1576656</c:v>
                </c:pt>
                <c:pt idx="942">
                  <c:v>1338646</c:v>
                </c:pt>
                <c:pt idx="943">
                  <c:v>1638708</c:v>
                </c:pt>
                <c:pt idx="944">
                  <c:v>2129535</c:v>
                </c:pt>
                <c:pt idx="945">
                  <c:v>5374002</c:v>
                </c:pt>
                <c:pt idx="946">
                  <c:v>4392487</c:v>
                </c:pt>
                <c:pt idx="947">
                  <c:v>4673344</c:v>
                </c:pt>
                <c:pt idx="948">
                  <c:v>4436100</c:v>
                </c:pt>
                <c:pt idx="949">
                  <c:v>3210048</c:v>
                </c:pt>
                <c:pt idx="950">
                  <c:v>1411792</c:v>
                </c:pt>
                <c:pt idx="951">
                  <c:v>2997776</c:v>
                </c:pt>
                <c:pt idx="952">
                  <c:v>3035851</c:v>
                </c:pt>
                <c:pt idx="953">
                  <c:v>3147202</c:v>
                </c:pt>
                <c:pt idx="954">
                  <c:v>2636514</c:v>
                </c:pt>
                <c:pt idx="955">
                  <c:v>3010217</c:v>
                </c:pt>
                <c:pt idx="956">
                  <c:v>3372873</c:v>
                </c:pt>
                <c:pt idx="957">
                  <c:v>3913080</c:v>
                </c:pt>
                <c:pt idx="958">
                  <c:v>6315582</c:v>
                </c:pt>
                <c:pt idx="959">
                  <c:v>2040296</c:v>
                </c:pt>
                <c:pt idx="960">
                  <c:v>3729746</c:v>
                </c:pt>
                <c:pt idx="961">
                  <c:v>2719271</c:v>
                </c:pt>
                <c:pt idx="962">
                  <c:v>2756531</c:v>
                </c:pt>
                <c:pt idx="963">
                  <c:v>2701306</c:v>
                </c:pt>
                <c:pt idx="964">
                  <c:v>2616589</c:v>
                </c:pt>
                <c:pt idx="965">
                  <c:v>4117920</c:v>
                </c:pt>
                <c:pt idx="966">
                  <c:v>5731680</c:v>
                </c:pt>
                <c:pt idx="967">
                  <c:v>2161427</c:v>
                </c:pt>
                <c:pt idx="968">
                  <c:v>1885992</c:v>
                </c:pt>
                <c:pt idx="969">
                  <c:v>3094912</c:v>
                </c:pt>
                <c:pt idx="970">
                  <c:v>1447925</c:v>
                </c:pt>
                <c:pt idx="971">
                  <c:v>3506414</c:v>
                </c:pt>
                <c:pt idx="972">
                  <c:v>1739218</c:v>
                </c:pt>
                <c:pt idx="973">
                  <c:v>2803654</c:v>
                </c:pt>
                <c:pt idx="974">
                  <c:v>2764080</c:v>
                </c:pt>
                <c:pt idx="975">
                  <c:v>2097752</c:v>
                </c:pt>
                <c:pt idx="976">
                  <c:v>1858871</c:v>
                </c:pt>
                <c:pt idx="977">
                  <c:v>1779817</c:v>
                </c:pt>
                <c:pt idx="978">
                  <c:v>3862926</c:v>
                </c:pt>
                <c:pt idx="979">
                  <c:v>3748008</c:v>
                </c:pt>
                <c:pt idx="980">
                  <c:v>2861407</c:v>
                </c:pt>
                <c:pt idx="981">
                  <c:v>8509328</c:v>
                </c:pt>
                <c:pt idx="982">
                  <c:v>1520185</c:v>
                </c:pt>
                <c:pt idx="983">
                  <c:v>2488850</c:v>
                </c:pt>
                <c:pt idx="984">
                  <c:v>1444179</c:v>
                </c:pt>
                <c:pt idx="985">
                  <c:v>2295036</c:v>
                </c:pt>
                <c:pt idx="986">
                  <c:v>2417645</c:v>
                </c:pt>
                <c:pt idx="987">
                  <c:v>3300424</c:v>
                </c:pt>
                <c:pt idx="988">
                  <c:v>2006104</c:v>
                </c:pt>
                <c:pt idx="989">
                  <c:v>1733523</c:v>
                </c:pt>
                <c:pt idx="990">
                  <c:v>3767795</c:v>
                </c:pt>
                <c:pt idx="991">
                  <c:v>3372999</c:v>
                </c:pt>
                <c:pt idx="992">
                  <c:v>2105841</c:v>
                </c:pt>
                <c:pt idx="993">
                  <c:v>2811645</c:v>
                </c:pt>
                <c:pt idx="994">
                  <c:v>1678493</c:v>
                </c:pt>
                <c:pt idx="995">
                  <c:v>1601043</c:v>
                </c:pt>
                <c:pt idx="996">
                  <c:v>4515582</c:v>
                </c:pt>
                <c:pt idx="997">
                  <c:v>2576147</c:v>
                </c:pt>
                <c:pt idx="998">
                  <c:v>3345287</c:v>
                </c:pt>
                <c:pt idx="999">
                  <c:v>3162187</c:v>
                </c:pt>
                <c:pt idx="1000">
                  <c:v>3770438</c:v>
                </c:pt>
                <c:pt idx="1001">
                  <c:v>2403470</c:v>
                </c:pt>
                <c:pt idx="1002">
                  <c:v>2483511</c:v>
                </c:pt>
                <c:pt idx="1003">
                  <c:v>1306511</c:v>
                </c:pt>
                <c:pt idx="1004">
                  <c:v>1761665</c:v>
                </c:pt>
                <c:pt idx="1005">
                  <c:v>2070769</c:v>
                </c:pt>
                <c:pt idx="1006">
                  <c:v>2356161</c:v>
                </c:pt>
                <c:pt idx="1007">
                  <c:v>1794307</c:v>
                </c:pt>
                <c:pt idx="1008">
                  <c:v>1019657</c:v>
                </c:pt>
                <c:pt idx="1009">
                  <c:v>1959705</c:v>
                </c:pt>
                <c:pt idx="1010">
                  <c:v>857821</c:v>
                </c:pt>
                <c:pt idx="1011">
                  <c:v>2083634</c:v>
                </c:pt>
                <c:pt idx="1012">
                  <c:v>3138188</c:v>
                </c:pt>
                <c:pt idx="1013">
                  <c:v>2081087</c:v>
                </c:pt>
                <c:pt idx="1014">
                  <c:v>3566114</c:v>
                </c:pt>
                <c:pt idx="1015">
                  <c:v>1068398</c:v>
                </c:pt>
                <c:pt idx="1016">
                  <c:v>2524268</c:v>
                </c:pt>
                <c:pt idx="1017">
                  <c:v>2889225</c:v>
                </c:pt>
                <c:pt idx="1018">
                  <c:v>3293472</c:v>
                </c:pt>
                <c:pt idx="1019">
                  <c:v>2583135</c:v>
                </c:pt>
                <c:pt idx="1020">
                  <c:v>1613984</c:v>
                </c:pt>
                <c:pt idx="1021">
                  <c:v>2182586</c:v>
                </c:pt>
                <c:pt idx="1022">
                  <c:v>2898133</c:v>
                </c:pt>
                <c:pt idx="1023">
                  <c:v>2651898</c:v>
                </c:pt>
                <c:pt idx="1024">
                  <c:v>1881546</c:v>
                </c:pt>
                <c:pt idx="1025">
                  <c:v>2896611</c:v>
                </c:pt>
                <c:pt idx="1026">
                  <c:v>1605979</c:v>
                </c:pt>
                <c:pt idx="1027">
                  <c:v>2190693</c:v>
                </c:pt>
                <c:pt idx="1028">
                  <c:v>1559228</c:v>
                </c:pt>
                <c:pt idx="1029">
                  <c:v>1638322</c:v>
                </c:pt>
                <c:pt idx="1030">
                  <c:v>2532878</c:v>
                </c:pt>
                <c:pt idx="1031">
                  <c:v>3305691</c:v>
                </c:pt>
                <c:pt idx="1032">
                  <c:v>2419197</c:v>
                </c:pt>
                <c:pt idx="1033">
                  <c:v>7616530</c:v>
                </c:pt>
                <c:pt idx="1034">
                  <c:v>2800483</c:v>
                </c:pt>
                <c:pt idx="1035">
                  <c:v>2196961</c:v>
                </c:pt>
                <c:pt idx="1036">
                  <c:v>3628016</c:v>
                </c:pt>
                <c:pt idx="1037">
                  <c:v>5591339</c:v>
                </c:pt>
                <c:pt idx="1038">
                  <c:v>1534833</c:v>
                </c:pt>
                <c:pt idx="1039">
                  <c:v>1453625</c:v>
                </c:pt>
                <c:pt idx="1040">
                  <c:v>1162166</c:v>
                </c:pt>
                <c:pt idx="1041">
                  <c:v>1409281</c:v>
                </c:pt>
                <c:pt idx="1042">
                  <c:v>2246049</c:v>
                </c:pt>
                <c:pt idx="1043">
                  <c:v>2382728</c:v>
                </c:pt>
                <c:pt idx="1044">
                  <c:v>1555460</c:v>
                </c:pt>
                <c:pt idx="1045">
                  <c:v>1237348</c:v>
                </c:pt>
                <c:pt idx="1046">
                  <c:v>1574731</c:v>
                </c:pt>
                <c:pt idx="1047">
                  <c:v>1765727</c:v>
                </c:pt>
                <c:pt idx="1048">
                  <c:v>1719346</c:v>
                </c:pt>
                <c:pt idx="1049">
                  <c:v>3505214</c:v>
                </c:pt>
                <c:pt idx="1050">
                  <c:v>2704935</c:v>
                </c:pt>
                <c:pt idx="1051">
                  <c:v>1946491</c:v>
                </c:pt>
                <c:pt idx="1052">
                  <c:v>1520871</c:v>
                </c:pt>
                <c:pt idx="1053">
                  <c:v>1812624</c:v>
                </c:pt>
                <c:pt idx="1054">
                  <c:v>2823409</c:v>
                </c:pt>
                <c:pt idx="1055">
                  <c:v>5309590</c:v>
                </c:pt>
                <c:pt idx="1056">
                  <c:v>2595325</c:v>
                </c:pt>
                <c:pt idx="1057">
                  <c:v>4594297</c:v>
                </c:pt>
                <c:pt idx="1058">
                  <c:v>6260490</c:v>
                </c:pt>
                <c:pt idx="1059">
                  <c:v>11874641</c:v>
                </c:pt>
                <c:pt idx="1060">
                  <c:v>4565888</c:v>
                </c:pt>
                <c:pt idx="1061">
                  <c:v>2234655</c:v>
                </c:pt>
                <c:pt idx="1062">
                  <c:v>1348267</c:v>
                </c:pt>
                <c:pt idx="1063">
                  <c:v>1385910</c:v>
                </c:pt>
                <c:pt idx="1064">
                  <c:v>2064472</c:v>
                </c:pt>
                <c:pt idx="1065">
                  <c:v>6011135</c:v>
                </c:pt>
                <c:pt idx="1066">
                  <c:v>703692</c:v>
                </c:pt>
              </c:numCache>
            </c:numRef>
          </c:val>
          <c:smooth val="0"/>
          <c:extLst>
            <c:ext xmlns:c16="http://schemas.microsoft.com/office/drawing/2014/chart" uri="{C3380CC4-5D6E-409C-BE32-E72D297353CC}">
              <c16:uniqueId val="{00000000-50AA-411E-95B7-DE50C3E4741E}"/>
            </c:ext>
          </c:extLst>
        </c:ser>
        <c:dLbls>
          <c:showLegendKey val="0"/>
          <c:showVal val="0"/>
          <c:showCatName val="0"/>
          <c:showSerName val="0"/>
          <c:showPercent val="0"/>
          <c:showBubbleSize val="0"/>
        </c:dLbls>
        <c:smooth val="0"/>
        <c:axId val="666194128"/>
        <c:axId val="666194544"/>
      </c:lineChart>
      <c:dateAx>
        <c:axId val="66619412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94544"/>
        <c:crosses val="autoZero"/>
        <c:auto val="1"/>
        <c:lblOffset val="100"/>
        <c:baseTimeUnit val="days"/>
      </c:dateAx>
      <c:valAx>
        <c:axId val="666194544"/>
        <c:scaling>
          <c:orientation val="minMax"/>
          <c:min val="10000"/>
        </c:scaling>
        <c:delete val="0"/>
        <c:axPos val="l"/>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941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595281080266941"/>
          <c:y val="9.1481536367214955E-2"/>
          <c:w val="0.75096375972693707"/>
          <c:h val="0.9040267409581092"/>
        </c:manualLayout>
      </c:layout>
      <c:pie3DChart>
        <c:varyColors val="1"/>
        <c:ser>
          <c:idx val="0"/>
          <c:order val="0"/>
          <c:dPt>
            <c:idx val="0"/>
            <c:bubble3D val="0"/>
            <c:explosion val="32"/>
            <c:spPr>
              <a:solidFill>
                <a:srgbClr val="F47310"/>
              </a:solidFill>
              <a:ln w="25400">
                <a:solidFill>
                  <a:schemeClr val="lt1"/>
                </a:solidFill>
              </a:ln>
              <a:effectLst/>
              <a:sp3d contourW="25400">
                <a:contourClr>
                  <a:schemeClr val="lt1"/>
                </a:contourClr>
              </a:sp3d>
            </c:spPr>
            <c:extLst>
              <c:ext xmlns:c16="http://schemas.microsoft.com/office/drawing/2014/chart" uri="{C3380CC4-5D6E-409C-BE32-E72D297353CC}">
                <c16:uniqueId val="{00000001-3468-488C-B586-432658CDA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468-488C-B586-432658CDA550}"/>
              </c:ext>
            </c:extLst>
          </c:dPt>
          <c:dPt>
            <c:idx val="2"/>
            <c:bubble3D val="0"/>
            <c:spPr>
              <a:solidFill>
                <a:srgbClr val="FFFF00"/>
              </a:solidFill>
              <a:ln w="25400">
                <a:solidFill>
                  <a:schemeClr val="lt1"/>
                </a:solidFill>
              </a:ln>
              <a:effectLst/>
              <a:sp3d contourW="25400">
                <a:contourClr>
                  <a:schemeClr val="lt1"/>
                </a:contourClr>
              </a:sp3d>
            </c:spPr>
            <c:extLst>
              <c:ext xmlns:c16="http://schemas.microsoft.com/office/drawing/2014/chart" uri="{C3380CC4-5D6E-409C-BE32-E72D297353CC}">
                <c16:uniqueId val="{00000005-3468-488C-B586-432658CDA55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468-488C-B586-432658CDA550}"/>
              </c:ext>
            </c:extLst>
          </c:dPt>
          <c:dLbls>
            <c:dLbl>
              <c:idx val="0"/>
              <c:dLblPos val="out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468-488C-B586-432658CDA550}"/>
                </c:ext>
              </c:extLst>
            </c:dLbl>
            <c:dLbl>
              <c:idx val="1"/>
              <c:dLblPos val="out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468-488C-B586-432658CDA550}"/>
                </c:ext>
              </c:extLst>
            </c:dLbl>
            <c:dLbl>
              <c:idx val="2"/>
              <c:dLblPos val="out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468-488C-B586-432658CDA550}"/>
                </c:ext>
              </c:extLst>
            </c:dLbl>
            <c:dLbl>
              <c:idx val="3"/>
              <c:dLblPos val="out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468-488C-B586-432658CDA5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'Share Price'!$F$17:$F$20</c:f>
              <c:strCache>
                <c:ptCount val="4"/>
                <c:pt idx="0">
                  <c:v>Promoters</c:v>
                </c:pt>
                <c:pt idx="1">
                  <c:v>FIIs</c:v>
                </c:pt>
                <c:pt idx="2">
                  <c:v>DIIS</c:v>
                </c:pt>
                <c:pt idx="3">
                  <c:v>Public</c:v>
                </c:pt>
              </c:strCache>
            </c:strRef>
          </c:cat>
          <c:val>
            <c:numRef>
              <c:f>'Share Price'!$G$17:$G$20</c:f>
              <c:numCache>
                <c:formatCode>0.00%</c:formatCode>
                <c:ptCount val="4"/>
                <c:pt idx="0">
                  <c:v>0.75009999999999999</c:v>
                </c:pt>
                <c:pt idx="1">
                  <c:v>8.8700000000000001E-2</c:v>
                </c:pt>
                <c:pt idx="2">
                  <c:v>6.5000000000000002E-2</c:v>
                </c:pt>
                <c:pt idx="3">
                  <c:v>9.6199999999999994E-2</c:v>
                </c:pt>
              </c:numCache>
            </c:numRef>
          </c:val>
          <c:extLst>
            <c:ext xmlns:c16="http://schemas.microsoft.com/office/drawing/2014/chart" uri="{C3380CC4-5D6E-409C-BE32-E72D297353CC}">
              <c16:uniqueId val="{00000008-3468-488C-B586-432658CDA550}"/>
            </c:ext>
          </c:extLst>
        </c:ser>
        <c:dLbls>
          <c:showLegendKey val="0"/>
          <c:showVal val="1"/>
          <c:showCatName val="0"/>
          <c:showSerName val="0"/>
          <c:showPercent val="0"/>
          <c:showBubbleSize val="0"/>
          <c:showLeaderLines val="1"/>
        </c:dLbls>
      </c:pie3DChart>
      <c:spPr>
        <a:noFill/>
        <a:ln>
          <a:noFill/>
        </a:ln>
        <a:effectLst/>
      </c:spPr>
    </c:plotArea>
    <c:legend>
      <c:legendPos val="t"/>
      <c:layout>
        <c:manualLayout>
          <c:xMode val="edge"/>
          <c:yMode val="edge"/>
          <c:x val="0.15421372614209675"/>
          <c:y val="8.7315866489657487E-2"/>
          <c:w val="0.75434055093870822"/>
          <c:h val="9.7159747754772666E-2"/>
        </c:manualLayout>
      </c:layout>
      <c:overlay val="0"/>
      <c:spPr>
        <a:blipFill>
          <a:blip xmlns:r="http://schemas.openxmlformats.org/officeDocument/2006/relationships" r:embed="rId3"/>
          <a:tile tx="0" ty="0" sx="100000" sy="100000" flip="none" algn="tl"/>
        </a:blip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Football</a:t>
            </a:r>
            <a:r>
              <a:rPr lang="en-IN" b="1" baseline="0"/>
              <a:t> Field Analysis - Valuation Summary (Rs)</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065567729290126"/>
          <c:y val="0.16699552988705479"/>
          <c:w val="0.80009951881014874"/>
          <c:h val="0.67262758821813939"/>
        </c:manualLayout>
      </c:layout>
      <c:stockChart>
        <c:ser>
          <c:idx val="0"/>
          <c:order val="0"/>
          <c:spPr>
            <a:ln w="38100" cap="rnd">
              <a:noFill/>
              <a:round/>
            </a:ln>
            <a:effectLst/>
          </c:spPr>
          <c:marker>
            <c:symbol val="none"/>
          </c:marker>
          <c:cat>
            <c:strRef>
              <c:f>'Footballfield Analysis'!$K$13:$K$17</c:f>
              <c:strCache>
                <c:ptCount val="5"/>
                <c:pt idx="0">
                  <c:v>Comps</c:v>
                </c:pt>
                <c:pt idx="1">
                  <c:v>DCF Bear</c:v>
                </c:pt>
                <c:pt idx="2">
                  <c:v>DCF Base </c:v>
                </c:pt>
                <c:pt idx="3">
                  <c:v>DCF Bull</c:v>
                </c:pt>
                <c:pt idx="4">
                  <c:v>52W H/L</c:v>
                </c:pt>
              </c:strCache>
            </c:strRef>
          </c:cat>
          <c:val>
            <c:numRef>
              <c:f>'Footballfield Analysis'!$M$13:$M$17</c:f>
              <c:numCache>
                <c:formatCode>0.00</c:formatCode>
                <c:ptCount val="5"/>
                <c:pt idx="0">
                  <c:v>213.09904827471004</c:v>
                </c:pt>
                <c:pt idx="1">
                  <c:v>214.16183866056451</c:v>
                </c:pt>
                <c:pt idx="2">
                  <c:v>256.45824827850856</c:v>
                </c:pt>
                <c:pt idx="3">
                  <c:v>652.47532328820307</c:v>
                </c:pt>
                <c:pt idx="4">
                  <c:v>416.05</c:v>
                </c:pt>
              </c:numCache>
            </c:numRef>
          </c:val>
          <c:smooth val="0"/>
          <c:extLst>
            <c:ext xmlns:c16="http://schemas.microsoft.com/office/drawing/2014/chart" uri="{C3380CC4-5D6E-409C-BE32-E72D297353CC}">
              <c16:uniqueId val="{00000000-C3E9-4B47-9FB7-054A95A9F577}"/>
            </c:ext>
          </c:extLst>
        </c:ser>
        <c:ser>
          <c:idx val="1"/>
          <c:order val="1"/>
          <c:spPr>
            <a:ln w="38100" cap="rnd">
              <a:noFill/>
              <a:round/>
            </a:ln>
            <a:effectLst/>
          </c:spPr>
          <c:marker>
            <c:symbol val="none"/>
          </c:marker>
          <c:dLbls>
            <c:numFmt formatCode="&quot;₹&quot;\ #,##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'Footballfield Analysis'!$K$13:$K$17</c:f>
              <c:strCache>
                <c:ptCount val="5"/>
                <c:pt idx="0">
                  <c:v>Comps</c:v>
                </c:pt>
                <c:pt idx="1">
                  <c:v>DCF Bear</c:v>
                </c:pt>
                <c:pt idx="2">
                  <c:v>DCF Base </c:v>
                </c:pt>
                <c:pt idx="3">
                  <c:v>DCF Bull</c:v>
                </c:pt>
                <c:pt idx="4">
                  <c:v>52W H/L</c:v>
                </c:pt>
              </c:strCache>
            </c:strRef>
          </c:cat>
          <c:val>
            <c:numRef>
              <c:f>'Footballfield Analysis'!$N$13:$N$17</c:f>
              <c:numCache>
                <c:formatCode>0.00</c:formatCode>
                <c:ptCount val="5"/>
                <c:pt idx="0">
                  <c:v>213.09904827471004</c:v>
                </c:pt>
                <c:pt idx="1">
                  <c:v>214.16183866056451</c:v>
                </c:pt>
                <c:pt idx="2">
                  <c:v>256.45824827850856</c:v>
                </c:pt>
                <c:pt idx="3">
                  <c:v>652.47532328820307</c:v>
                </c:pt>
                <c:pt idx="4">
                  <c:v>416.05</c:v>
                </c:pt>
              </c:numCache>
            </c:numRef>
          </c:val>
          <c:smooth val="0"/>
          <c:extLst>
            <c:ext xmlns:c16="http://schemas.microsoft.com/office/drawing/2014/chart" uri="{C3380CC4-5D6E-409C-BE32-E72D297353CC}">
              <c16:uniqueId val="{00000001-C3E9-4B47-9FB7-054A95A9F577}"/>
            </c:ext>
          </c:extLst>
        </c:ser>
        <c:ser>
          <c:idx val="2"/>
          <c:order val="2"/>
          <c:spPr>
            <a:ln w="38100" cap="rnd">
              <a:noFill/>
              <a:round/>
            </a:ln>
            <a:effectLst/>
          </c:spPr>
          <c:marker>
            <c:symbol val="none"/>
          </c:marker>
          <c:cat>
            <c:strRef>
              <c:f>'Footballfield Analysis'!$K$13:$K$17</c:f>
              <c:strCache>
                <c:ptCount val="5"/>
                <c:pt idx="0">
                  <c:v>Comps</c:v>
                </c:pt>
                <c:pt idx="1">
                  <c:v>DCF Bear</c:v>
                </c:pt>
                <c:pt idx="2">
                  <c:v>DCF Base </c:v>
                </c:pt>
                <c:pt idx="3">
                  <c:v>DCF Bull</c:v>
                </c:pt>
                <c:pt idx="4">
                  <c:v>52W H/L</c:v>
                </c:pt>
              </c:strCache>
            </c:strRef>
          </c:cat>
          <c:val>
            <c:numRef>
              <c:f>'Footballfield Analysis'!$O$13:$O$17</c:f>
              <c:numCache>
                <c:formatCode>0.00</c:formatCode>
                <c:ptCount val="5"/>
                <c:pt idx="0">
                  <c:v>1362.6837306355271</c:v>
                </c:pt>
                <c:pt idx="1">
                  <c:v>214.16015287808162</c:v>
                </c:pt>
                <c:pt idx="2">
                  <c:v>256.4565624960257</c:v>
                </c:pt>
                <c:pt idx="3">
                  <c:v>652.47363750572015</c:v>
                </c:pt>
                <c:pt idx="4">
                  <c:v>734.9</c:v>
                </c:pt>
              </c:numCache>
            </c:numRef>
          </c:val>
          <c:smooth val="0"/>
          <c:extLst>
            <c:ext xmlns:c16="http://schemas.microsoft.com/office/drawing/2014/chart" uri="{C3380CC4-5D6E-409C-BE32-E72D297353CC}">
              <c16:uniqueId val="{00000002-C3E9-4B47-9FB7-054A95A9F577}"/>
            </c:ext>
          </c:extLst>
        </c:ser>
        <c:ser>
          <c:idx val="3"/>
          <c:order val="3"/>
          <c:spPr>
            <a:ln w="38100" cap="rnd">
              <a:noFill/>
              <a:round/>
            </a:ln>
            <a:effectLst/>
          </c:spPr>
          <c:marker>
            <c:symbol val="none"/>
          </c:marker>
          <c:dLbls>
            <c:numFmt formatCode="&quot;₹&quot;\ #,##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'Footballfield Analysis'!$K$13:$K$17</c:f>
              <c:strCache>
                <c:ptCount val="5"/>
                <c:pt idx="0">
                  <c:v>Comps</c:v>
                </c:pt>
                <c:pt idx="1">
                  <c:v>DCF Bear</c:v>
                </c:pt>
                <c:pt idx="2">
                  <c:v>DCF Base </c:v>
                </c:pt>
                <c:pt idx="3">
                  <c:v>DCF Bull</c:v>
                </c:pt>
                <c:pt idx="4">
                  <c:v>52W H/L</c:v>
                </c:pt>
              </c:strCache>
            </c:strRef>
          </c:cat>
          <c:val>
            <c:numRef>
              <c:f>'Footballfield Analysis'!$P$13:$P$17</c:f>
              <c:numCache>
                <c:formatCode>0.00</c:formatCode>
                <c:ptCount val="5"/>
                <c:pt idx="0">
                  <c:v>1362.6837306355271</c:v>
                </c:pt>
                <c:pt idx="1">
                  <c:v>214.16015287808162</c:v>
                </c:pt>
                <c:pt idx="2">
                  <c:v>256.4565624960257</c:v>
                </c:pt>
                <c:pt idx="3">
                  <c:v>652.47363750572015</c:v>
                </c:pt>
                <c:pt idx="4">
                  <c:v>734.9</c:v>
                </c:pt>
              </c:numCache>
            </c:numRef>
          </c:val>
          <c:smooth val="0"/>
          <c:extLst>
            <c:ext xmlns:c16="http://schemas.microsoft.com/office/drawing/2014/chart" uri="{C3380CC4-5D6E-409C-BE32-E72D297353CC}">
              <c16:uniqueId val="{00000003-C3E9-4B47-9FB7-054A95A9F577}"/>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rgbClr val="F47310"/>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136519024"/>
        <c:axId val="136510288"/>
      </c:stockChart>
      <c:catAx>
        <c:axId val="13651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10288"/>
        <c:crosses val="autoZero"/>
        <c:auto val="1"/>
        <c:lblAlgn val="ctr"/>
        <c:lblOffset val="100"/>
        <c:noMultiLvlLbl val="0"/>
      </c:catAx>
      <c:valAx>
        <c:axId val="136510288"/>
        <c:scaling>
          <c:orientation val="minMax"/>
          <c:max val="1500"/>
        </c:scaling>
        <c:delete val="0"/>
        <c:axPos val="l"/>
        <c:numFmt formatCode="&quot;₹&quot;\ #,##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19024"/>
        <c:crosses val="autoZero"/>
        <c:crossBetween val="between"/>
        <c:majorUnit val="2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95C31B"/>
            </a:solidFill>
            <a:ln>
              <a:noFill/>
            </a:ln>
            <a:effectLst/>
          </c:spPr>
          <c:invertIfNegative val="0"/>
          <c:dPt>
            <c:idx val="0"/>
            <c:invertIfNegative val="0"/>
            <c:bubble3D val="0"/>
            <c:spPr>
              <a:solidFill>
                <a:srgbClr val="FF0000">
                  <a:alpha val="25000"/>
                </a:srgbClr>
              </a:solidFill>
              <a:ln>
                <a:noFill/>
              </a:ln>
              <a:effectLst/>
            </c:spPr>
            <c:extLst>
              <c:ext xmlns:c16="http://schemas.microsoft.com/office/drawing/2014/chart" uri="{C3380CC4-5D6E-409C-BE32-E72D297353CC}">
                <c16:uniqueId val="{0000000B-A694-4DE9-B525-9187D08E59C5}"/>
              </c:ext>
            </c:extLst>
          </c:dPt>
          <c:dPt>
            <c:idx val="1"/>
            <c:invertIfNegative val="0"/>
            <c:bubble3D val="0"/>
            <c:spPr>
              <a:solidFill>
                <a:srgbClr val="FF0000">
                  <a:alpha val="40000"/>
                </a:srgbClr>
              </a:solidFill>
              <a:ln>
                <a:noFill/>
              </a:ln>
              <a:effectLst/>
            </c:spPr>
            <c:extLst>
              <c:ext xmlns:c16="http://schemas.microsoft.com/office/drawing/2014/chart" uri="{C3380CC4-5D6E-409C-BE32-E72D297353CC}">
                <c16:uniqueId val="{0000000D-A694-4DE9-B525-9187D08E59C5}"/>
              </c:ext>
            </c:extLst>
          </c:dPt>
          <c:dPt>
            <c:idx val="2"/>
            <c:invertIfNegative val="0"/>
            <c:bubble3D val="0"/>
            <c:spPr>
              <a:solidFill>
                <a:srgbClr val="FF0000">
                  <a:alpha val="55000"/>
                </a:srgbClr>
              </a:solidFill>
              <a:ln>
                <a:noFill/>
              </a:ln>
              <a:effectLst/>
            </c:spPr>
            <c:extLst>
              <c:ext xmlns:c16="http://schemas.microsoft.com/office/drawing/2014/chart" uri="{C3380CC4-5D6E-409C-BE32-E72D297353CC}">
                <c16:uniqueId val="{0000000F-A694-4DE9-B525-9187D08E59C5}"/>
              </c:ext>
            </c:extLst>
          </c:dPt>
          <c:dPt>
            <c:idx val="3"/>
            <c:invertIfNegative val="0"/>
            <c:bubble3D val="0"/>
            <c:spPr>
              <a:solidFill>
                <a:srgbClr val="EF4823">
                  <a:alpha val="70000"/>
                </a:srgbClr>
              </a:solidFill>
              <a:ln>
                <a:noFill/>
              </a:ln>
              <a:effectLst/>
            </c:spPr>
            <c:extLst>
              <c:ext xmlns:c16="http://schemas.microsoft.com/office/drawing/2014/chart" uri="{C3380CC4-5D6E-409C-BE32-E72D297353CC}">
                <c16:uniqueId val="{00000011-A694-4DE9-B525-9187D08E59C5}"/>
              </c:ext>
            </c:extLst>
          </c:dPt>
          <c:dPt>
            <c:idx val="4"/>
            <c:invertIfNegative val="0"/>
            <c:bubble3D val="0"/>
            <c:spPr>
              <a:solidFill>
                <a:srgbClr val="EF4823"/>
              </a:solidFill>
              <a:ln>
                <a:noFill/>
              </a:ln>
              <a:effectLst/>
            </c:spPr>
            <c:extLst>
              <c:ext xmlns:c16="http://schemas.microsoft.com/office/drawing/2014/chart" uri="{C3380CC4-5D6E-409C-BE32-E72D297353CC}">
                <c16:uniqueId val="{00000013-A694-4DE9-B525-9187D08E59C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 analysis'!$E$66:$I$66</c:f>
              <c:numCache>
                <c:formatCode>mmm\-yy</c:formatCode>
                <c:ptCount val="5"/>
                <c:pt idx="0">
                  <c:v>43555</c:v>
                </c:pt>
                <c:pt idx="1">
                  <c:v>43921</c:v>
                </c:pt>
                <c:pt idx="2">
                  <c:v>44286</c:v>
                </c:pt>
                <c:pt idx="3">
                  <c:v>44651</c:v>
                </c:pt>
                <c:pt idx="4">
                  <c:v>45016</c:v>
                </c:pt>
              </c:numCache>
            </c:numRef>
          </c:cat>
          <c:val>
            <c:numRef>
              <c:f>'Altman Z score analysis'!$E$69:$I$69</c:f>
              <c:numCache>
                <c:formatCode>0.00%</c:formatCode>
                <c:ptCount val="5"/>
                <c:pt idx="0">
                  <c:v>0.25917313120195978</c:v>
                </c:pt>
                <c:pt idx="1">
                  <c:v>0.28048572442930764</c:v>
                </c:pt>
                <c:pt idx="2">
                  <c:v>0.32001791999677842</c:v>
                </c:pt>
                <c:pt idx="3">
                  <c:v>0.29568110045964868</c:v>
                </c:pt>
                <c:pt idx="4">
                  <c:v>0.19392830959156807</c:v>
                </c:pt>
              </c:numCache>
            </c:numRef>
          </c:val>
          <c:extLst>
            <c:ext xmlns:c16="http://schemas.microsoft.com/office/drawing/2014/chart" uri="{C3380CC4-5D6E-409C-BE32-E72D297353CC}">
              <c16:uniqueId val="{00000014-A694-4DE9-B525-9187D08E59C5}"/>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95C31B"/>
            </a:solidFill>
            <a:ln>
              <a:noFill/>
            </a:ln>
            <a:effectLst/>
          </c:spPr>
          <c:invertIfNegative val="0"/>
          <c:dPt>
            <c:idx val="0"/>
            <c:invertIfNegative val="0"/>
            <c:bubble3D val="0"/>
            <c:spPr>
              <a:solidFill>
                <a:srgbClr val="FF0000">
                  <a:alpha val="25000"/>
                </a:srgbClr>
              </a:solidFill>
              <a:ln>
                <a:noFill/>
              </a:ln>
              <a:effectLst/>
            </c:spPr>
            <c:extLst>
              <c:ext xmlns:c16="http://schemas.microsoft.com/office/drawing/2014/chart" uri="{C3380CC4-5D6E-409C-BE32-E72D297353CC}">
                <c16:uniqueId val="{00000017-9D62-476D-BC94-5B718B5A4A57}"/>
              </c:ext>
            </c:extLst>
          </c:dPt>
          <c:dPt>
            <c:idx val="1"/>
            <c:invertIfNegative val="0"/>
            <c:bubble3D val="0"/>
            <c:spPr>
              <a:solidFill>
                <a:srgbClr val="FF0000">
                  <a:alpha val="40000"/>
                </a:srgbClr>
              </a:solidFill>
              <a:ln>
                <a:noFill/>
              </a:ln>
              <a:effectLst/>
            </c:spPr>
            <c:extLst>
              <c:ext xmlns:c16="http://schemas.microsoft.com/office/drawing/2014/chart" uri="{C3380CC4-5D6E-409C-BE32-E72D297353CC}">
                <c16:uniqueId val="{00000019-9D62-476D-BC94-5B718B5A4A57}"/>
              </c:ext>
            </c:extLst>
          </c:dPt>
          <c:dPt>
            <c:idx val="2"/>
            <c:invertIfNegative val="0"/>
            <c:bubble3D val="0"/>
            <c:spPr>
              <a:solidFill>
                <a:srgbClr val="FF0000">
                  <a:alpha val="55000"/>
                </a:srgbClr>
              </a:solidFill>
              <a:ln>
                <a:noFill/>
              </a:ln>
              <a:effectLst/>
            </c:spPr>
            <c:extLst>
              <c:ext xmlns:c16="http://schemas.microsoft.com/office/drawing/2014/chart" uri="{C3380CC4-5D6E-409C-BE32-E72D297353CC}">
                <c16:uniqueId val="{0000001B-9D62-476D-BC94-5B718B5A4A57}"/>
              </c:ext>
            </c:extLst>
          </c:dPt>
          <c:dPt>
            <c:idx val="3"/>
            <c:invertIfNegative val="0"/>
            <c:bubble3D val="0"/>
            <c:spPr>
              <a:solidFill>
                <a:srgbClr val="EF4823">
                  <a:alpha val="70000"/>
                </a:srgbClr>
              </a:solidFill>
              <a:ln>
                <a:noFill/>
              </a:ln>
              <a:effectLst/>
            </c:spPr>
            <c:extLst>
              <c:ext xmlns:c16="http://schemas.microsoft.com/office/drawing/2014/chart" uri="{C3380CC4-5D6E-409C-BE32-E72D297353CC}">
                <c16:uniqueId val="{0000001D-9D62-476D-BC94-5B718B5A4A57}"/>
              </c:ext>
            </c:extLst>
          </c:dPt>
          <c:dPt>
            <c:idx val="4"/>
            <c:invertIfNegative val="0"/>
            <c:bubble3D val="0"/>
            <c:spPr>
              <a:solidFill>
                <a:srgbClr val="EF4823"/>
              </a:solidFill>
              <a:ln>
                <a:noFill/>
              </a:ln>
              <a:effectLst/>
            </c:spPr>
            <c:extLst>
              <c:ext xmlns:c16="http://schemas.microsoft.com/office/drawing/2014/chart" uri="{C3380CC4-5D6E-409C-BE32-E72D297353CC}">
                <c16:uniqueId val="{0000001F-9D62-476D-BC94-5B718B5A4A57}"/>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 analysis'!$E$72:$I$72</c:f>
              <c:numCache>
                <c:formatCode>mmm\-yy</c:formatCode>
                <c:ptCount val="5"/>
                <c:pt idx="0">
                  <c:v>43555</c:v>
                </c:pt>
                <c:pt idx="1">
                  <c:v>43921</c:v>
                </c:pt>
                <c:pt idx="2">
                  <c:v>44286</c:v>
                </c:pt>
                <c:pt idx="3">
                  <c:v>44651</c:v>
                </c:pt>
                <c:pt idx="4">
                  <c:v>45016</c:v>
                </c:pt>
              </c:numCache>
            </c:numRef>
          </c:cat>
          <c:val>
            <c:numRef>
              <c:f>'Altman Z score analysis'!$E$75:$I$75</c:f>
              <c:numCache>
                <c:formatCode>0.00%</c:formatCode>
                <c:ptCount val="5"/>
                <c:pt idx="0">
                  <c:v>0.14454630984906308</c:v>
                </c:pt>
                <c:pt idx="1">
                  <c:v>2.1485974945324449E-2</c:v>
                </c:pt>
                <c:pt idx="2">
                  <c:v>0.12859107800609829</c:v>
                </c:pt>
                <c:pt idx="3">
                  <c:v>9.4875310459536288E-2</c:v>
                </c:pt>
                <c:pt idx="4">
                  <c:v>7.245804132407313E-2</c:v>
                </c:pt>
              </c:numCache>
            </c:numRef>
          </c:val>
          <c:extLst>
            <c:ext xmlns:c16="http://schemas.microsoft.com/office/drawing/2014/chart" uri="{C3380CC4-5D6E-409C-BE32-E72D297353CC}">
              <c16:uniqueId val="{00000020-9D62-476D-BC94-5B718B5A4A57}"/>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95C31B"/>
            </a:solidFill>
            <a:ln>
              <a:noFill/>
            </a:ln>
            <a:effectLst/>
          </c:spPr>
          <c:invertIfNegative val="0"/>
          <c:dPt>
            <c:idx val="0"/>
            <c:invertIfNegative val="0"/>
            <c:bubble3D val="0"/>
            <c:spPr>
              <a:solidFill>
                <a:srgbClr val="FF0000">
                  <a:alpha val="25000"/>
                </a:srgbClr>
              </a:solidFill>
              <a:ln>
                <a:noFill/>
              </a:ln>
              <a:effectLst/>
            </c:spPr>
            <c:extLst>
              <c:ext xmlns:c16="http://schemas.microsoft.com/office/drawing/2014/chart" uri="{C3380CC4-5D6E-409C-BE32-E72D297353CC}">
                <c16:uniqueId val="{0000000B-E515-4233-8B35-D183C96C14FF}"/>
              </c:ext>
            </c:extLst>
          </c:dPt>
          <c:dPt>
            <c:idx val="1"/>
            <c:invertIfNegative val="0"/>
            <c:bubble3D val="0"/>
            <c:spPr>
              <a:solidFill>
                <a:srgbClr val="FF0000">
                  <a:alpha val="40000"/>
                </a:srgbClr>
              </a:solidFill>
              <a:ln>
                <a:noFill/>
              </a:ln>
              <a:effectLst/>
            </c:spPr>
            <c:extLst>
              <c:ext xmlns:c16="http://schemas.microsoft.com/office/drawing/2014/chart" uri="{C3380CC4-5D6E-409C-BE32-E72D297353CC}">
                <c16:uniqueId val="{0000000D-E515-4233-8B35-D183C96C14FF}"/>
              </c:ext>
            </c:extLst>
          </c:dPt>
          <c:dPt>
            <c:idx val="2"/>
            <c:invertIfNegative val="0"/>
            <c:bubble3D val="0"/>
            <c:spPr>
              <a:solidFill>
                <a:srgbClr val="FF0000">
                  <a:alpha val="55000"/>
                </a:srgbClr>
              </a:solidFill>
              <a:ln>
                <a:noFill/>
              </a:ln>
              <a:effectLst/>
            </c:spPr>
            <c:extLst>
              <c:ext xmlns:c16="http://schemas.microsoft.com/office/drawing/2014/chart" uri="{C3380CC4-5D6E-409C-BE32-E72D297353CC}">
                <c16:uniqueId val="{0000000F-E515-4233-8B35-D183C96C14FF}"/>
              </c:ext>
            </c:extLst>
          </c:dPt>
          <c:dPt>
            <c:idx val="3"/>
            <c:invertIfNegative val="0"/>
            <c:bubble3D val="0"/>
            <c:spPr>
              <a:solidFill>
                <a:srgbClr val="EF4823">
                  <a:alpha val="70000"/>
                </a:srgbClr>
              </a:solidFill>
              <a:ln>
                <a:noFill/>
              </a:ln>
              <a:effectLst/>
            </c:spPr>
            <c:extLst>
              <c:ext xmlns:c16="http://schemas.microsoft.com/office/drawing/2014/chart" uri="{C3380CC4-5D6E-409C-BE32-E72D297353CC}">
                <c16:uniqueId val="{00000011-E515-4233-8B35-D183C96C14FF}"/>
              </c:ext>
            </c:extLst>
          </c:dPt>
          <c:dPt>
            <c:idx val="4"/>
            <c:invertIfNegative val="0"/>
            <c:bubble3D val="0"/>
            <c:spPr>
              <a:solidFill>
                <a:srgbClr val="EF4823"/>
              </a:solidFill>
              <a:ln>
                <a:noFill/>
              </a:ln>
              <a:effectLst/>
            </c:spPr>
            <c:extLst>
              <c:ext xmlns:c16="http://schemas.microsoft.com/office/drawing/2014/chart" uri="{C3380CC4-5D6E-409C-BE32-E72D297353CC}">
                <c16:uniqueId val="{00000013-E515-4233-8B35-D183C96C14FF}"/>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 analysis'!$E$78:$I$78</c:f>
              <c:numCache>
                <c:formatCode>mmm\-yy</c:formatCode>
                <c:ptCount val="5"/>
                <c:pt idx="0">
                  <c:v>43555</c:v>
                </c:pt>
                <c:pt idx="1">
                  <c:v>43921</c:v>
                </c:pt>
                <c:pt idx="2">
                  <c:v>44286</c:v>
                </c:pt>
                <c:pt idx="3">
                  <c:v>44651</c:v>
                </c:pt>
                <c:pt idx="4">
                  <c:v>45016</c:v>
                </c:pt>
              </c:numCache>
            </c:numRef>
          </c:cat>
          <c:val>
            <c:numRef>
              <c:f>'Altman Z score analysis'!$E$81:$I$81</c:f>
              <c:numCache>
                <c:formatCode>0.00%</c:formatCode>
                <c:ptCount val="5"/>
                <c:pt idx="0">
                  <c:v>0.31371406716231237</c:v>
                </c:pt>
                <c:pt idx="1">
                  <c:v>0.24155737969467783</c:v>
                </c:pt>
                <c:pt idx="2">
                  <c:v>0.20909011971413571</c:v>
                </c:pt>
                <c:pt idx="3">
                  <c:v>0.22170800507973615</c:v>
                </c:pt>
                <c:pt idx="4">
                  <c:v>0.18792717440146317</c:v>
                </c:pt>
              </c:numCache>
            </c:numRef>
          </c:val>
          <c:extLst>
            <c:ext xmlns:c16="http://schemas.microsoft.com/office/drawing/2014/chart" uri="{C3380CC4-5D6E-409C-BE32-E72D297353CC}">
              <c16:uniqueId val="{00000014-E515-4233-8B35-D183C96C14FF}"/>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95C31B"/>
            </a:solidFill>
            <a:ln>
              <a:noFill/>
            </a:ln>
            <a:effectLst/>
          </c:spPr>
          <c:invertIfNegative val="0"/>
          <c:dPt>
            <c:idx val="0"/>
            <c:invertIfNegative val="0"/>
            <c:bubble3D val="0"/>
            <c:spPr>
              <a:solidFill>
                <a:srgbClr val="FF0000">
                  <a:alpha val="25000"/>
                </a:srgbClr>
              </a:solidFill>
              <a:ln>
                <a:noFill/>
              </a:ln>
              <a:effectLst/>
            </c:spPr>
            <c:extLst>
              <c:ext xmlns:c16="http://schemas.microsoft.com/office/drawing/2014/chart" uri="{C3380CC4-5D6E-409C-BE32-E72D297353CC}">
                <c16:uniqueId val="{00000017-B587-44D6-AABF-083807C15841}"/>
              </c:ext>
            </c:extLst>
          </c:dPt>
          <c:dPt>
            <c:idx val="1"/>
            <c:invertIfNegative val="0"/>
            <c:bubble3D val="0"/>
            <c:spPr>
              <a:solidFill>
                <a:srgbClr val="FF0000">
                  <a:alpha val="40000"/>
                </a:srgbClr>
              </a:solidFill>
              <a:ln>
                <a:noFill/>
              </a:ln>
              <a:effectLst/>
            </c:spPr>
            <c:extLst>
              <c:ext xmlns:c16="http://schemas.microsoft.com/office/drawing/2014/chart" uri="{C3380CC4-5D6E-409C-BE32-E72D297353CC}">
                <c16:uniqueId val="{00000019-B587-44D6-AABF-083807C15841}"/>
              </c:ext>
            </c:extLst>
          </c:dPt>
          <c:dPt>
            <c:idx val="2"/>
            <c:invertIfNegative val="0"/>
            <c:bubble3D val="0"/>
            <c:spPr>
              <a:solidFill>
                <a:srgbClr val="FF0000">
                  <a:alpha val="55000"/>
                </a:srgbClr>
              </a:solidFill>
              <a:ln>
                <a:noFill/>
              </a:ln>
              <a:effectLst/>
            </c:spPr>
            <c:extLst>
              <c:ext xmlns:c16="http://schemas.microsoft.com/office/drawing/2014/chart" uri="{C3380CC4-5D6E-409C-BE32-E72D297353CC}">
                <c16:uniqueId val="{0000001B-B587-44D6-AABF-083807C15841}"/>
              </c:ext>
            </c:extLst>
          </c:dPt>
          <c:dPt>
            <c:idx val="3"/>
            <c:invertIfNegative val="0"/>
            <c:bubble3D val="0"/>
            <c:spPr>
              <a:solidFill>
                <a:srgbClr val="EF4823">
                  <a:alpha val="70000"/>
                </a:srgbClr>
              </a:solidFill>
              <a:ln>
                <a:noFill/>
              </a:ln>
              <a:effectLst/>
            </c:spPr>
            <c:extLst>
              <c:ext xmlns:c16="http://schemas.microsoft.com/office/drawing/2014/chart" uri="{C3380CC4-5D6E-409C-BE32-E72D297353CC}">
                <c16:uniqueId val="{0000001D-B587-44D6-AABF-083807C15841}"/>
              </c:ext>
            </c:extLst>
          </c:dPt>
          <c:dPt>
            <c:idx val="4"/>
            <c:invertIfNegative val="0"/>
            <c:bubble3D val="0"/>
            <c:spPr>
              <a:solidFill>
                <a:srgbClr val="EF4823"/>
              </a:solidFill>
              <a:ln>
                <a:noFill/>
              </a:ln>
              <a:effectLst/>
            </c:spPr>
            <c:extLst>
              <c:ext xmlns:c16="http://schemas.microsoft.com/office/drawing/2014/chart" uri="{C3380CC4-5D6E-409C-BE32-E72D297353CC}">
                <c16:uniqueId val="{0000001F-B587-44D6-AABF-083807C15841}"/>
              </c:ext>
            </c:extLst>
          </c:dPt>
          <c:cat>
            <c:numRef>
              <c:f>'Altman Z score analysis'!$E$84:$I$84</c:f>
              <c:numCache>
                <c:formatCode>mmm\-yy</c:formatCode>
                <c:ptCount val="5"/>
                <c:pt idx="0">
                  <c:v>43555</c:v>
                </c:pt>
                <c:pt idx="1">
                  <c:v>43921</c:v>
                </c:pt>
                <c:pt idx="2">
                  <c:v>44286</c:v>
                </c:pt>
                <c:pt idx="3">
                  <c:v>44651</c:v>
                </c:pt>
                <c:pt idx="4">
                  <c:v>45016</c:v>
                </c:pt>
              </c:numCache>
            </c:numRef>
          </c:cat>
          <c:val>
            <c:numRef>
              <c:f>'Altman Z score analysis'!$E$87:$I$87</c:f>
              <c:numCache>
                <c:formatCode>0.00%</c:formatCode>
                <c:ptCount val="5"/>
                <c:pt idx="0">
                  <c:v>247.52454982200001</c:v>
                </c:pt>
                <c:pt idx="1">
                  <c:v>112.68849708899999</c:v>
                </c:pt>
                <c:pt idx="2">
                  <c:v>230.66334385314252</c:v>
                </c:pt>
                <c:pt idx="3">
                  <c:v>203.45947629321248</c:v>
                </c:pt>
                <c:pt idx="4">
                  <c:v>260.66500592810559</c:v>
                </c:pt>
              </c:numCache>
            </c:numRef>
          </c:val>
          <c:extLst>
            <c:ext xmlns:c16="http://schemas.microsoft.com/office/drawing/2014/chart" uri="{C3380CC4-5D6E-409C-BE32-E72D297353CC}">
              <c16:uniqueId val="{00000020-B587-44D6-AABF-083807C15841}"/>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834042556629E-2"/>
          <c:y val="7.2769261100953608E-2"/>
          <c:w val="0.87920909191522334"/>
          <c:h val="0.72325010577614202"/>
        </c:manualLayout>
      </c:layout>
      <c:barChart>
        <c:barDir val="col"/>
        <c:grouping val="clustered"/>
        <c:varyColors val="0"/>
        <c:ser>
          <c:idx val="0"/>
          <c:order val="0"/>
          <c:spPr>
            <a:solidFill>
              <a:srgbClr val="95C31B"/>
            </a:solidFill>
            <a:ln>
              <a:noFill/>
            </a:ln>
            <a:effectLst/>
          </c:spPr>
          <c:invertIfNegative val="0"/>
          <c:dPt>
            <c:idx val="0"/>
            <c:invertIfNegative val="0"/>
            <c:bubble3D val="0"/>
            <c:spPr>
              <a:solidFill>
                <a:srgbClr val="FF0000">
                  <a:alpha val="25000"/>
                </a:srgbClr>
              </a:solidFill>
              <a:ln>
                <a:noFill/>
              </a:ln>
              <a:effectLst/>
            </c:spPr>
            <c:extLst>
              <c:ext xmlns:c16="http://schemas.microsoft.com/office/drawing/2014/chart" uri="{C3380CC4-5D6E-409C-BE32-E72D297353CC}">
                <c16:uniqueId val="{0000000B-8CD0-4FD2-A29D-F1B314460F55}"/>
              </c:ext>
            </c:extLst>
          </c:dPt>
          <c:dPt>
            <c:idx val="1"/>
            <c:invertIfNegative val="0"/>
            <c:bubble3D val="0"/>
            <c:spPr>
              <a:solidFill>
                <a:srgbClr val="FF0000">
                  <a:alpha val="40000"/>
                </a:srgbClr>
              </a:solidFill>
              <a:ln>
                <a:noFill/>
              </a:ln>
              <a:effectLst/>
            </c:spPr>
            <c:extLst>
              <c:ext xmlns:c16="http://schemas.microsoft.com/office/drawing/2014/chart" uri="{C3380CC4-5D6E-409C-BE32-E72D297353CC}">
                <c16:uniqueId val="{0000000D-8CD0-4FD2-A29D-F1B314460F55}"/>
              </c:ext>
            </c:extLst>
          </c:dPt>
          <c:dPt>
            <c:idx val="2"/>
            <c:invertIfNegative val="0"/>
            <c:bubble3D val="0"/>
            <c:spPr>
              <a:solidFill>
                <a:srgbClr val="FF0000">
                  <a:alpha val="55000"/>
                </a:srgbClr>
              </a:solidFill>
              <a:ln>
                <a:noFill/>
              </a:ln>
              <a:effectLst/>
            </c:spPr>
            <c:extLst>
              <c:ext xmlns:c16="http://schemas.microsoft.com/office/drawing/2014/chart" uri="{C3380CC4-5D6E-409C-BE32-E72D297353CC}">
                <c16:uniqueId val="{0000000F-8CD0-4FD2-A29D-F1B314460F55}"/>
              </c:ext>
            </c:extLst>
          </c:dPt>
          <c:dPt>
            <c:idx val="3"/>
            <c:invertIfNegative val="0"/>
            <c:bubble3D val="0"/>
            <c:spPr>
              <a:solidFill>
                <a:srgbClr val="EF4823">
                  <a:alpha val="70000"/>
                </a:srgbClr>
              </a:solidFill>
              <a:ln>
                <a:noFill/>
              </a:ln>
              <a:effectLst/>
            </c:spPr>
            <c:extLst>
              <c:ext xmlns:c16="http://schemas.microsoft.com/office/drawing/2014/chart" uri="{C3380CC4-5D6E-409C-BE32-E72D297353CC}">
                <c16:uniqueId val="{00000011-8CD0-4FD2-A29D-F1B314460F55}"/>
              </c:ext>
            </c:extLst>
          </c:dPt>
          <c:dPt>
            <c:idx val="4"/>
            <c:invertIfNegative val="0"/>
            <c:bubble3D val="0"/>
            <c:spPr>
              <a:solidFill>
                <a:srgbClr val="EF4823"/>
              </a:solidFill>
              <a:ln>
                <a:noFill/>
              </a:ln>
              <a:effectLst/>
            </c:spPr>
            <c:extLst>
              <c:ext xmlns:c16="http://schemas.microsoft.com/office/drawing/2014/chart" uri="{C3380CC4-5D6E-409C-BE32-E72D297353CC}">
                <c16:uniqueId val="{00000013-8CD0-4FD2-A29D-F1B314460F5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 analysis'!$E$90:$I$90</c:f>
              <c:numCache>
                <c:formatCode>mmm\-yy</c:formatCode>
                <c:ptCount val="5"/>
                <c:pt idx="0">
                  <c:v>43555</c:v>
                </c:pt>
                <c:pt idx="1">
                  <c:v>43921</c:v>
                </c:pt>
                <c:pt idx="2">
                  <c:v>44286</c:v>
                </c:pt>
                <c:pt idx="3">
                  <c:v>44651</c:v>
                </c:pt>
                <c:pt idx="4">
                  <c:v>45016</c:v>
                </c:pt>
              </c:numCache>
            </c:numRef>
          </c:cat>
          <c:val>
            <c:numRef>
              <c:f>'Altman Z score analysis'!$E$93:$I$93</c:f>
              <c:numCache>
                <c:formatCode>0.00%</c:formatCode>
                <c:ptCount val="5"/>
                <c:pt idx="0">
                  <c:v>0.61041888897675023</c:v>
                </c:pt>
                <c:pt idx="1">
                  <c:v>0.54096859020958821</c:v>
                </c:pt>
                <c:pt idx="2">
                  <c:v>0.39978833262232222</c:v>
                </c:pt>
                <c:pt idx="3">
                  <c:v>0.40287477101853203</c:v>
                </c:pt>
                <c:pt idx="4">
                  <c:v>0.37170085375755813</c:v>
                </c:pt>
              </c:numCache>
            </c:numRef>
          </c:val>
          <c:extLst>
            <c:ext xmlns:c16="http://schemas.microsoft.com/office/drawing/2014/chart" uri="{C3380CC4-5D6E-409C-BE32-E72D297353CC}">
              <c16:uniqueId val="{00000014-8CD0-4FD2-A29D-F1B314460F55}"/>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95C31B"/>
            </a:solidFill>
            <a:ln>
              <a:noFill/>
            </a:ln>
            <a:effectLst/>
          </c:spPr>
          <c:invertIfNegative val="0"/>
          <c:dPt>
            <c:idx val="0"/>
            <c:invertIfNegative val="0"/>
            <c:bubble3D val="0"/>
            <c:spPr>
              <a:solidFill>
                <a:srgbClr val="FF0000">
                  <a:alpha val="25000"/>
                </a:srgbClr>
              </a:solidFill>
              <a:ln>
                <a:noFill/>
              </a:ln>
              <a:effectLst/>
            </c:spPr>
            <c:extLst>
              <c:ext xmlns:c16="http://schemas.microsoft.com/office/drawing/2014/chart" uri="{C3380CC4-5D6E-409C-BE32-E72D297353CC}">
                <c16:uniqueId val="{0000000B-63DD-450E-98C0-543D36FBC3CF}"/>
              </c:ext>
            </c:extLst>
          </c:dPt>
          <c:dPt>
            <c:idx val="1"/>
            <c:invertIfNegative val="0"/>
            <c:bubble3D val="0"/>
            <c:spPr>
              <a:solidFill>
                <a:srgbClr val="FF0000">
                  <a:alpha val="40000"/>
                </a:srgbClr>
              </a:solidFill>
              <a:ln>
                <a:noFill/>
              </a:ln>
              <a:effectLst/>
            </c:spPr>
            <c:extLst>
              <c:ext xmlns:c16="http://schemas.microsoft.com/office/drawing/2014/chart" uri="{C3380CC4-5D6E-409C-BE32-E72D297353CC}">
                <c16:uniqueId val="{0000000D-63DD-450E-98C0-543D36FBC3CF}"/>
              </c:ext>
            </c:extLst>
          </c:dPt>
          <c:dPt>
            <c:idx val="2"/>
            <c:invertIfNegative val="0"/>
            <c:bubble3D val="0"/>
            <c:spPr>
              <a:solidFill>
                <a:srgbClr val="FF0000">
                  <a:alpha val="55000"/>
                </a:srgbClr>
              </a:solidFill>
              <a:ln>
                <a:noFill/>
              </a:ln>
              <a:effectLst/>
            </c:spPr>
            <c:extLst>
              <c:ext xmlns:c16="http://schemas.microsoft.com/office/drawing/2014/chart" uri="{C3380CC4-5D6E-409C-BE32-E72D297353CC}">
                <c16:uniqueId val="{0000000F-63DD-450E-98C0-543D36FBC3CF}"/>
              </c:ext>
            </c:extLst>
          </c:dPt>
          <c:dPt>
            <c:idx val="3"/>
            <c:invertIfNegative val="0"/>
            <c:bubble3D val="0"/>
            <c:spPr>
              <a:solidFill>
                <a:srgbClr val="EF4823">
                  <a:alpha val="70000"/>
                </a:srgbClr>
              </a:solidFill>
              <a:ln>
                <a:noFill/>
              </a:ln>
              <a:effectLst/>
            </c:spPr>
            <c:extLst>
              <c:ext xmlns:c16="http://schemas.microsoft.com/office/drawing/2014/chart" uri="{C3380CC4-5D6E-409C-BE32-E72D297353CC}">
                <c16:uniqueId val="{00000011-63DD-450E-98C0-543D36FBC3CF}"/>
              </c:ext>
            </c:extLst>
          </c:dPt>
          <c:dPt>
            <c:idx val="4"/>
            <c:invertIfNegative val="0"/>
            <c:bubble3D val="0"/>
            <c:spPr>
              <a:solidFill>
                <a:srgbClr val="EF4823"/>
              </a:solidFill>
              <a:ln>
                <a:noFill/>
              </a:ln>
              <a:effectLst/>
            </c:spPr>
            <c:extLst>
              <c:ext xmlns:c16="http://schemas.microsoft.com/office/drawing/2014/chart" uri="{C3380CC4-5D6E-409C-BE32-E72D297353CC}">
                <c16:uniqueId val="{00000013-63DD-450E-98C0-543D36FBC3CF}"/>
              </c:ext>
            </c:extLst>
          </c:dPt>
          <c:dLbls>
            <c:numFmt formatCode="#,##0&quot;x&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 analysis'!$E$96:$I$96</c:f>
              <c:numCache>
                <c:formatCode>mmm\-yy</c:formatCode>
                <c:ptCount val="5"/>
                <c:pt idx="0">
                  <c:v>43555</c:v>
                </c:pt>
                <c:pt idx="1">
                  <c:v>43921</c:v>
                </c:pt>
                <c:pt idx="2">
                  <c:v>44286</c:v>
                </c:pt>
                <c:pt idx="3">
                  <c:v>44651</c:v>
                </c:pt>
                <c:pt idx="4">
                  <c:v>45016</c:v>
                </c:pt>
              </c:numCache>
            </c:numRef>
          </c:cat>
          <c:val>
            <c:numRef>
              <c:f>'Altman Z score analysis'!$E$97:$I$97</c:f>
              <c:numCache>
                <c:formatCode>0.00</c:formatCode>
                <c:ptCount val="5"/>
                <c:pt idx="0">
                  <c:v>150.67377779504343</c:v>
                </c:pt>
                <c:pt idx="1">
                  <c:v>69.317869430840645</c:v>
                </c:pt>
                <c:pt idx="2">
                  <c:v>140.05184105276916</c:v>
                </c:pt>
                <c:pt idx="3">
                  <c:v>123.69783971890408</c:v>
                </c:pt>
                <c:pt idx="4">
                  <c:v>157.72501931550929</c:v>
                </c:pt>
              </c:numCache>
            </c:numRef>
          </c:val>
          <c:extLst>
            <c:ext xmlns:c16="http://schemas.microsoft.com/office/drawing/2014/chart" uri="{C3380CC4-5D6E-409C-BE32-E72D297353CC}">
              <c16:uniqueId val="{00000014-63DD-450E-98C0-543D36FBC3CF}"/>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95C31B"/>
            </a:solidFill>
            <a:ln>
              <a:noFill/>
            </a:ln>
            <a:effectLst/>
          </c:spPr>
          <c:invertIfNegative val="0"/>
          <c:dPt>
            <c:idx val="0"/>
            <c:invertIfNegative val="0"/>
            <c:bubble3D val="0"/>
            <c:spPr>
              <a:solidFill>
                <a:srgbClr val="F47310">
                  <a:alpha val="25000"/>
                </a:srgbClr>
              </a:solidFill>
              <a:ln>
                <a:noFill/>
              </a:ln>
              <a:effectLst/>
            </c:spPr>
            <c:extLst>
              <c:ext xmlns:c16="http://schemas.microsoft.com/office/drawing/2014/chart" uri="{C3380CC4-5D6E-409C-BE32-E72D297353CC}">
                <c16:uniqueId val="{00000017-5355-4A77-9546-53E0750A4357}"/>
              </c:ext>
            </c:extLst>
          </c:dPt>
          <c:dPt>
            <c:idx val="1"/>
            <c:invertIfNegative val="0"/>
            <c:bubble3D val="0"/>
            <c:spPr>
              <a:solidFill>
                <a:srgbClr val="F47310">
                  <a:alpha val="40000"/>
                </a:srgbClr>
              </a:solidFill>
              <a:ln>
                <a:noFill/>
              </a:ln>
              <a:effectLst/>
            </c:spPr>
            <c:extLst>
              <c:ext xmlns:c16="http://schemas.microsoft.com/office/drawing/2014/chart" uri="{C3380CC4-5D6E-409C-BE32-E72D297353CC}">
                <c16:uniqueId val="{00000019-5355-4A77-9546-53E0750A4357}"/>
              </c:ext>
            </c:extLst>
          </c:dPt>
          <c:dPt>
            <c:idx val="2"/>
            <c:invertIfNegative val="0"/>
            <c:bubble3D val="0"/>
            <c:spPr>
              <a:solidFill>
                <a:srgbClr val="F47310">
                  <a:alpha val="55000"/>
                </a:srgbClr>
              </a:solidFill>
              <a:ln>
                <a:noFill/>
              </a:ln>
              <a:effectLst/>
            </c:spPr>
            <c:extLst>
              <c:ext xmlns:c16="http://schemas.microsoft.com/office/drawing/2014/chart" uri="{C3380CC4-5D6E-409C-BE32-E72D297353CC}">
                <c16:uniqueId val="{0000001B-5355-4A77-9546-53E0750A4357}"/>
              </c:ext>
            </c:extLst>
          </c:dPt>
          <c:dPt>
            <c:idx val="3"/>
            <c:invertIfNegative val="0"/>
            <c:bubble3D val="0"/>
            <c:spPr>
              <a:solidFill>
                <a:srgbClr val="EF4823">
                  <a:alpha val="70000"/>
                </a:srgbClr>
              </a:solidFill>
              <a:ln>
                <a:noFill/>
              </a:ln>
              <a:effectLst/>
            </c:spPr>
            <c:extLst>
              <c:ext xmlns:c16="http://schemas.microsoft.com/office/drawing/2014/chart" uri="{C3380CC4-5D6E-409C-BE32-E72D297353CC}">
                <c16:uniqueId val="{0000001D-5355-4A77-9546-53E0750A4357}"/>
              </c:ext>
            </c:extLst>
          </c:dPt>
          <c:dPt>
            <c:idx val="4"/>
            <c:invertIfNegative val="0"/>
            <c:bubble3D val="0"/>
            <c:spPr>
              <a:solidFill>
                <a:srgbClr val="F47310"/>
              </a:solidFill>
              <a:ln>
                <a:noFill/>
              </a:ln>
              <a:effectLst/>
            </c:spPr>
            <c:extLst>
              <c:ext xmlns:c16="http://schemas.microsoft.com/office/drawing/2014/chart" uri="{C3380CC4-5D6E-409C-BE32-E72D297353CC}">
                <c16:uniqueId val="{0000001F-5355-4A77-9546-53E0750A4357}"/>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'Dupout Analysis'!$E$72:$I$72</c:f>
              <c:numCache>
                <c:formatCode>mmm\-yy</c:formatCode>
                <c:ptCount val="5"/>
                <c:pt idx="0">
                  <c:v>43555</c:v>
                </c:pt>
                <c:pt idx="1">
                  <c:v>43921</c:v>
                </c:pt>
                <c:pt idx="2">
                  <c:v>44286</c:v>
                </c:pt>
                <c:pt idx="3">
                  <c:v>44651</c:v>
                </c:pt>
                <c:pt idx="4">
                  <c:v>45016</c:v>
                </c:pt>
              </c:numCache>
            </c:numRef>
          </c:cat>
          <c:val>
            <c:numRef>
              <c:f>'Dupout Analysis'!$E$74:$I$74</c:f>
              <c:numCache>
                <c:formatCode>0.00</c:formatCode>
                <c:ptCount val="5"/>
                <c:pt idx="0">
                  <c:v>3782.54</c:v>
                </c:pt>
                <c:pt idx="1">
                  <c:v>3519.85</c:v>
                </c:pt>
                <c:pt idx="2">
                  <c:v>3176.89</c:v>
                </c:pt>
                <c:pt idx="3">
                  <c:v>3584.82</c:v>
                </c:pt>
                <c:pt idx="4">
                  <c:v>3772.05</c:v>
                </c:pt>
              </c:numCache>
            </c:numRef>
          </c:val>
          <c:extLst>
            <c:ext xmlns:c16="http://schemas.microsoft.com/office/drawing/2014/chart" uri="{C3380CC4-5D6E-409C-BE32-E72D297353CC}">
              <c16:uniqueId val="{00000020-5355-4A77-9546-53E0750A4357}"/>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95C31B"/>
            </a:solidFill>
            <a:ln>
              <a:noFill/>
            </a:ln>
            <a:effectLst/>
          </c:spPr>
          <c:invertIfNegative val="0"/>
          <c:dPt>
            <c:idx val="0"/>
            <c:invertIfNegative val="0"/>
            <c:bubble3D val="0"/>
            <c:spPr>
              <a:solidFill>
                <a:srgbClr val="F47310">
                  <a:alpha val="25000"/>
                </a:srgbClr>
              </a:solidFill>
              <a:ln>
                <a:noFill/>
              </a:ln>
              <a:effectLst/>
            </c:spPr>
            <c:extLst>
              <c:ext xmlns:c16="http://schemas.microsoft.com/office/drawing/2014/chart" uri="{C3380CC4-5D6E-409C-BE32-E72D297353CC}">
                <c16:uniqueId val="{0000000C-FCDB-4F7D-A1F4-72AA9C79B528}"/>
              </c:ext>
            </c:extLst>
          </c:dPt>
          <c:dPt>
            <c:idx val="1"/>
            <c:invertIfNegative val="0"/>
            <c:bubble3D val="0"/>
            <c:spPr>
              <a:solidFill>
                <a:srgbClr val="F47310">
                  <a:alpha val="40000"/>
                </a:srgbClr>
              </a:solidFill>
              <a:ln>
                <a:noFill/>
              </a:ln>
              <a:effectLst/>
            </c:spPr>
            <c:extLst>
              <c:ext xmlns:c16="http://schemas.microsoft.com/office/drawing/2014/chart" uri="{C3380CC4-5D6E-409C-BE32-E72D297353CC}">
                <c16:uniqueId val="{0000000E-FCDB-4F7D-A1F4-72AA9C79B528}"/>
              </c:ext>
            </c:extLst>
          </c:dPt>
          <c:dPt>
            <c:idx val="2"/>
            <c:invertIfNegative val="0"/>
            <c:bubble3D val="0"/>
            <c:spPr>
              <a:solidFill>
                <a:srgbClr val="F47310">
                  <a:alpha val="55000"/>
                </a:srgbClr>
              </a:solidFill>
              <a:ln>
                <a:noFill/>
              </a:ln>
              <a:effectLst/>
            </c:spPr>
            <c:extLst>
              <c:ext xmlns:c16="http://schemas.microsoft.com/office/drawing/2014/chart" uri="{C3380CC4-5D6E-409C-BE32-E72D297353CC}">
                <c16:uniqueId val="{00000010-FCDB-4F7D-A1F4-72AA9C79B528}"/>
              </c:ext>
            </c:extLst>
          </c:dPt>
          <c:dPt>
            <c:idx val="3"/>
            <c:invertIfNegative val="0"/>
            <c:bubble3D val="0"/>
            <c:spPr>
              <a:solidFill>
                <a:srgbClr val="EF4823">
                  <a:alpha val="70000"/>
                </a:srgbClr>
              </a:solidFill>
              <a:ln>
                <a:noFill/>
              </a:ln>
              <a:effectLst/>
            </c:spPr>
            <c:extLst>
              <c:ext xmlns:c16="http://schemas.microsoft.com/office/drawing/2014/chart" uri="{C3380CC4-5D6E-409C-BE32-E72D297353CC}">
                <c16:uniqueId val="{00000012-FCDB-4F7D-A1F4-72AA9C79B528}"/>
              </c:ext>
            </c:extLst>
          </c:dPt>
          <c:dPt>
            <c:idx val="4"/>
            <c:invertIfNegative val="0"/>
            <c:bubble3D val="0"/>
            <c:spPr>
              <a:solidFill>
                <a:srgbClr val="F47310"/>
              </a:solidFill>
              <a:ln>
                <a:noFill/>
              </a:ln>
              <a:effectLst/>
            </c:spPr>
            <c:extLst>
              <c:ext xmlns:c16="http://schemas.microsoft.com/office/drawing/2014/chart" uri="{C3380CC4-5D6E-409C-BE32-E72D297353CC}">
                <c16:uniqueId val="{00000014-FCDB-4F7D-A1F4-72AA9C79B52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'Dupout Analysis'!$E$72:$I$72</c:f>
              <c:numCache>
                <c:formatCode>mmm\-yy</c:formatCode>
                <c:ptCount val="5"/>
                <c:pt idx="0">
                  <c:v>43555</c:v>
                </c:pt>
                <c:pt idx="1">
                  <c:v>43921</c:v>
                </c:pt>
                <c:pt idx="2">
                  <c:v>44286</c:v>
                </c:pt>
                <c:pt idx="3">
                  <c:v>44651</c:v>
                </c:pt>
                <c:pt idx="4">
                  <c:v>45016</c:v>
                </c:pt>
              </c:numCache>
            </c:numRef>
          </c:cat>
          <c:val>
            <c:numRef>
              <c:f>'Dupout Analysis'!$E$73:$I$73</c:f>
              <c:numCache>
                <c:formatCode>0.00</c:formatCode>
                <c:ptCount val="5"/>
                <c:pt idx="0">
                  <c:v>1433.27</c:v>
                </c:pt>
                <c:pt idx="1">
                  <c:v>1385.16</c:v>
                </c:pt>
                <c:pt idx="2">
                  <c:v>1525.03</c:v>
                </c:pt>
                <c:pt idx="3">
                  <c:v>1641.8</c:v>
                </c:pt>
                <c:pt idx="4">
                  <c:v>1706.41</c:v>
                </c:pt>
              </c:numCache>
            </c:numRef>
          </c:val>
          <c:extLst>
            <c:ext xmlns:c16="http://schemas.microsoft.com/office/drawing/2014/chart" uri="{C3380CC4-5D6E-409C-BE32-E72D297353CC}">
              <c16:uniqueId val="{00000015-FCDB-4F7D-A1F4-72AA9C79B528}"/>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95C31B"/>
            </a:solidFill>
            <a:ln>
              <a:noFill/>
            </a:ln>
            <a:effectLst/>
          </c:spPr>
          <c:invertIfNegative val="0"/>
          <c:dPt>
            <c:idx val="0"/>
            <c:invertIfNegative val="0"/>
            <c:bubble3D val="0"/>
            <c:spPr>
              <a:solidFill>
                <a:srgbClr val="F47310">
                  <a:alpha val="25000"/>
                </a:srgbClr>
              </a:solidFill>
              <a:ln>
                <a:noFill/>
              </a:ln>
              <a:effectLst/>
            </c:spPr>
            <c:extLst>
              <c:ext xmlns:c16="http://schemas.microsoft.com/office/drawing/2014/chart" uri="{C3380CC4-5D6E-409C-BE32-E72D297353CC}">
                <c16:uniqueId val="{00000017-AB1F-4E0F-80DE-7086F5A3DF6F}"/>
              </c:ext>
            </c:extLst>
          </c:dPt>
          <c:dPt>
            <c:idx val="1"/>
            <c:invertIfNegative val="0"/>
            <c:bubble3D val="0"/>
            <c:spPr>
              <a:solidFill>
                <a:srgbClr val="F47310">
                  <a:alpha val="40000"/>
                </a:srgbClr>
              </a:solidFill>
              <a:ln>
                <a:noFill/>
              </a:ln>
              <a:effectLst/>
            </c:spPr>
            <c:extLst>
              <c:ext xmlns:c16="http://schemas.microsoft.com/office/drawing/2014/chart" uri="{C3380CC4-5D6E-409C-BE32-E72D297353CC}">
                <c16:uniqueId val="{00000019-AB1F-4E0F-80DE-7086F5A3DF6F}"/>
              </c:ext>
            </c:extLst>
          </c:dPt>
          <c:dPt>
            <c:idx val="2"/>
            <c:invertIfNegative val="0"/>
            <c:bubble3D val="0"/>
            <c:spPr>
              <a:solidFill>
                <a:srgbClr val="F47310">
                  <a:alpha val="55000"/>
                </a:srgbClr>
              </a:solidFill>
              <a:ln>
                <a:noFill/>
              </a:ln>
              <a:effectLst/>
            </c:spPr>
            <c:extLst>
              <c:ext xmlns:c16="http://schemas.microsoft.com/office/drawing/2014/chart" uri="{C3380CC4-5D6E-409C-BE32-E72D297353CC}">
                <c16:uniqueId val="{0000001B-AB1F-4E0F-80DE-7086F5A3DF6F}"/>
              </c:ext>
            </c:extLst>
          </c:dPt>
          <c:dPt>
            <c:idx val="3"/>
            <c:invertIfNegative val="0"/>
            <c:bubble3D val="0"/>
            <c:spPr>
              <a:solidFill>
                <a:srgbClr val="EF4823">
                  <a:alpha val="70000"/>
                </a:srgbClr>
              </a:solidFill>
              <a:ln>
                <a:noFill/>
              </a:ln>
              <a:effectLst/>
            </c:spPr>
            <c:extLst>
              <c:ext xmlns:c16="http://schemas.microsoft.com/office/drawing/2014/chart" uri="{C3380CC4-5D6E-409C-BE32-E72D297353CC}">
                <c16:uniqueId val="{0000001D-AB1F-4E0F-80DE-7086F5A3DF6F}"/>
              </c:ext>
            </c:extLst>
          </c:dPt>
          <c:dPt>
            <c:idx val="4"/>
            <c:invertIfNegative val="0"/>
            <c:bubble3D val="0"/>
            <c:spPr>
              <a:solidFill>
                <a:srgbClr val="F47310"/>
              </a:solidFill>
              <a:ln>
                <a:noFill/>
              </a:ln>
              <a:effectLst/>
            </c:spPr>
            <c:extLst>
              <c:ext xmlns:c16="http://schemas.microsoft.com/office/drawing/2014/chart" uri="{C3380CC4-5D6E-409C-BE32-E72D297353CC}">
                <c16:uniqueId val="{0000001F-AB1F-4E0F-80DE-7086F5A3DF6F}"/>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'Dupout Analysis'!$E$72:$I$72</c:f>
              <c:numCache>
                <c:formatCode>mmm\-yy</c:formatCode>
                <c:ptCount val="5"/>
                <c:pt idx="0">
                  <c:v>43555</c:v>
                </c:pt>
                <c:pt idx="1">
                  <c:v>43921</c:v>
                </c:pt>
                <c:pt idx="2">
                  <c:v>44286</c:v>
                </c:pt>
                <c:pt idx="3">
                  <c:v>44651</c:v>
                </c:pt>
                <c:pt idx="4">
                  <c:v>45016</c:v>
                </c:pt>
              </c:numCache>
            </c:numRef>
          </c:cat>
          <c:val>
            <c:numRef>
              <c:f>'Dupout Analysis'!$E$78:$I$78</c:f>
              <c:numCache>
                <c:formatCode>0.00</c:formatCode>
                <c:ptCount val="5"/>
                <c:pt idx="0">
                  <c:v>8833.25</c:v>
                </c:pt>
                <c:pt idx="1">
                  <c:v>9604.8850000000002</c:v>
                </c:pt>
                <c:pt idx="2">
                  <c:v>11199.715</c:v>
                </c:pt>
                <c:pt idx="3">
                  <c:v>12871.315000000001</c:v>
                </c:pt>
                <c:pt idx="4">
                  <c:v>14597.130000000001</c:v>
                </c:pt>
              </c:numCache>
            </c:numRef>
          </c:val>
          <c:extLst>
            <c:ext xmlns:c16="http://schemas.microsoft.com/office/drawing/2014/chart" uri="{C3380CC4-5D6E-409C-BE32-E72D297353CC}">
              <c16:uniqueId val="{00000020-AB1F-4E0F-80DE-7086F5A3DF6F}"/>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95C31B"/>
            </a:solidFill>
            <a:ln>
              <a:noFill/>
            </a:ln>
            <a:effectLst/>
          </c:spPr>
          <c:invertIfNegative val="0"/>
          <c:dPt>
            <c:idx val="0"/>
            <c:invertIfNegative val="0"/>
            <c:bubble3D val="0"/>
            <c:spPr>
              <a:solidFill>
                <a:srgbClr val="F47310">
                  <a:alpha val="25000"/>
                </a:srgbClr>
              </a:solidFill>
              <a:ln>
                <a:noFill/>
              </a:ln>
              <a:effectLst/>
            </c:spPr>
            <c:extLst>
              <c:ext xmlns:c16="http://schemas.microsoft.com/office/drawing/2014/chart" uri="{C3380CC4-5D6E-409C-BE32-E72D297353CC}">
                <c16:uniqueId val="{00000023-806F-4CA4-A0F9-AB5444AC24C6}"/>
              </c:ext>
            </c:extLst>
          </c:dPt>
          <c:dPt>
            <c:idx val="1"/>
            <c:invertIfNegative val="0"/>
            <c:bubble3D val="0"/>
            <c:spPr>
              <a:solidFill>
                <a:srgbClr val="F47310">
                  <a:alpha val="40000"/>
                </a:srgbClr>
              </a:solidFill>
              <a:ln>
                <a:noFill/>
              </a:ln>
              <a:effectLst/>
            </c:spPr>
            <c:extLst>
              <c:ext xmlns:c16="http://schemas.microsoft.com/office/drawing/2014/chart" uri="{C3380CC4-5D6E-409C-BE32-E72D297353CC}">
                <c16:uniqueId val="{00000025-806F-4CA4-A0F9-AB5444AC24C6}"/>
              </c:ext>
            </c:extLst>
          </c:dPt>
          <c:dPt>
            <c:idx val="2"/>
            <c:invertIfNegative val="0"/>
            <c:bubble3D val="0"/>
            <c:spPr>
              <a:solidFill>
                <a:srgbClr val="F47310">
                  <a:alpha val="55000"/>
                </a:srgbClr>
              </a:solidFill>
              <a:ln>
                <a:noFill/>
              </a:ln>
              <a:effectLst/>
            </c:spPr>
            <c:extLst>
              <c:ext xmlns:c16="http://schemas.microsoft.com/office/drawing/2014/chart" uri="{C3380CC4-5D6E-409C-BE32-E72D297353CC}">
                <c16:uniqueId val="{00000027-806F-4CA4-A0F9-AB5444AC24C6}"/>
              </c:ext>
            </c:extLst>
          </c:dPt>
          <c:dPt>
            <c:idx val="3"/>
            <c:invertIfNegative val="0"/>
            <c:bubble3D val="0"/>
            <c:spPr>
              <a:solidFill>
                <a:srgbClr val="EF4823">
                  <a:alpha val="70000"/>
                </a:srgbClr>
              </a:solidFill>
              <a:ln>
                <a:noFill/>
              </a:ln>
              <a:effectLst/>
            </c:spPr>
            <c:extLst>
              <c:ext xmlns:c16="http://schemas.microsoft.com/office/drawing/2014/chart" uri="{C3380CC4-5D6E-409C-BE32-E72D297353CC}">
                <c16:uniqueId val="{00000029-806F-4CA4-A0F9-AB5444AC24C6}"/>
              </c:ext>
            </c:extLst>
          </c:dPt>
          <c:dPt>
            <c:idx val="4"/>
            <c:invertIfNegative val="0"/>
            <c:bubble3D val="0"/>
            <c:spPr>
              <a:solidFill>
                <a:srgbClr val="F47310"/>
              </a:solidFill>
              <a:ln>
                <a:noFill/>
              </a:ln>
              <a:effectLst/>
            </c:spPr>
            <c:extLst>
              <c:ext xmlns:c16="http://schemas.microsoft.com/office/drawing/2014/chart" uri="{C3380CC4-5D6E-409C-BE32-E72D297353CC}">
                <c16:uniqueId val="{0000002B-806F-4CA4-A0F9-AB5444AC24C6}"/>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'Dupout Analysis'!$E$66:$I$66</c:f>
              <c:numCache>
                <c:formatCode>mmm\-yy</c:formatCode>
                <c:ptCount val="5"/>
                <c:pt idx="0">
                  <c:v>43555</c:v>
                </c:pt>
                <c:pt idx="1">
                  <c:v>43921</c:v>
                </c:pt>
                <c:pt idx="2">
                  <c:v>44286</c:v>
                </c:pt>
                <c:pt idx="3">
                  <c:v>44651</c:v>
                </c:pt>
                <c:pt idx="4">
                  <c:v>45016</c:v>
                </c:pt>
              </c:numCache>
            </c:numRef>
          </c:cat>
          <c:val>
            <c:numRef>
              <c:f>'Dupout Analysis'!$E$69:$I$69</c:f>
              <c:numCache>
                <c:formatCode>0.00%</c:formatCode>
                <c:ptCount val="5"/>
                <c:pt idx="0">
                  <c:v>0.1821023201919528</c:v>
                </c:pt>
                <c:pt idx="1">
                  <c:v>0.16320278814777986</c:v>
                </c:pt>
                <c:pt idx="2">
                  <c:v>0.15379852184879331</c:v>
                </c:pt>
                <c:pt idx="3">
                  <c:v>0.14054034157517661</c:v>
                </c:pt>
                <c:pt idx="4">
                  <c:v>0.12782872968322423</c:v>
                </c:pt>
              </c:numCache>
            </c:numRef>
          </c:val>
          <c:extLst>
            <c:ext xmlns:c16="http://schemas.microsoft.com/office/drawing/2014/chart" uri="{C3380CC4-5D6E-409C-BE32-E72D297353CC}">
              <c16:uniqueId val="{0000002C-806F-4CA4-A0F9-AB5444AC24C6}"/>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95C31B"/>
            </a:solidFill>
            <a:ln>
              <a:noFill/>
            </a:ln>
            <a:effectLst/>
          </c:spPr>
          <c:invertIfNegative val="0"/>
          <c:dPt>
            <c:idx val="0"/>
            <c:invertIfNegative val="0"/>
            <c:bubble3D val="0"/>
            <c:spPr>
              <a:solidFill>
                <a:srgbClr val="F47310">
                  <a:alpha val="25000"/>
                </a:srgbClr>
              </a:solidFill>
              <a:ln>
                <a:noFill/>
              </a:ln>
              <a:effectLst/>
            </c:spPr>
            <c:extLst>
              <c:ext xmlns:c16="http://schemas.microsoft.com/office/drawing/2014/chart" uri="{C3380CC4-5D6E-409C-BE32-E72D297353CC}">
                <c16:uniqueId val="{00000034-C84E-4319-85CD-BC84E91AA9A6}"/>
              </c:ext>
            </c:extLst>
          </c:dPt>
          <c:dPt>
            <c:idx val="1"/>
            <c:invertIfNegative val="0"/>
            <c:bubble3D val="0"/>
            <c:spPr>
              <a:solidFill>
                <a:srgbClr val="F47310">
                  <a:alpha val="40000"/>
                </a:srgbClr>
              </a:solidFill>
              <a:ln>
                <a:noFill/>
              </a:ln>
              <a:effectLst/>
            </c:spPr>
            <c:extLst>
              <c:ext xmlns:c16="http://schemas.microsoft.com/office/drawing/2014/chart" uri="{C3380CC4-5D6E-409C-BE32-E72D297353CC}">
                <c16:uniqueId val="{00000036-C84E-4319-85CD-BC84E91AA9A6}"/>
              </c:ext>
            </c:extLst>
          </c:dPt>
          <c:dPt>
            <c:idx val="2"/>
            <c:invertIfNegative val="0"/>
            <c:bubble3D val="0"/>
            <c:spPr>
              <a:solidFill>
                <a:srgbClr val="F47310">
                  <a:alpha val="55000"/>
                </a:srgbClr>
              </a:solidFill>
              <a:ln>
                <a:noFill/>
              </a:ln>
              <a:effectLst/>
            </c:spPr>
            <c:extLst>
              <c:ext xmlns:c16="http://schemas.microsoft.com/office/drawing/2014/chart" uri="{C3380CC4-5D6E-409C-BE32-E72D297353CC}">
                <c16:uniqueId val="{00000038-C84E-4319-85CD-BC84E91AA9A6}"/>
              </c:ext>
            </c:extLst>
          </c:dPt>
          <c:dPt>
            <c:idx val="3"/>
            <c:invertIfNegative val="0"/>
            <c:bubble3D val="0"/>
            <c:spPr>
              <a:solidFill>
                <a:srgbClr val="EF4823">
                  <a:alpha val="70000"/>
                </a:srgbClr>
              </a:solidFill>
              <a:ln>
                <a:noFill/>
              </a:ln>
              <a:effectLst/>
            </c:spPr>
            <c:extLst>
              <c:ext xmlns:c16="http://schemas.microsoft.com/office/drawing/2014/chart" uri="{C3380CC4-5D6E-409C-BE32-E72D297353CC}">
                <c16:uniqueId val="{0000003A-C84E-4319-85CD-BC84E91AA9A6}"/>
              </c:ext>
            </c:extLst>
          </c:dPt>
          <c:dPt>
            <c:idx val="4"/>
            <c:invertIfNegative val="0"/>
            <c:bubble3D val="0"/>
            <c:spPr>
              <a:solidFill>
                <a:srgbClr val="F47310"/>
              </a:solidFill>
              <a:ln>
                <a:noFill/>
              </a:ln>
              <a:effectLst/>
            </c:spPr>
            <c:extLst>
              <c:ext xmlns:c16="http://schemas.microsoft.com/office/drawing/2014/chart" uri="{C3380CC4-5D6E-409C-BE32-E72D297353CC}">
                <c16:uniqueId val="{0000003C-C84E-4319-85CD-BC84E91AA9A6}"/>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'Dupout Analysis'!$E$66:$I$66</c:f>
              <c:numCache>
                <c:formatCode>mmm\-yy</c:formatCode>
                <c:ptCount val="5"/>
                <c:pt idx="0">
                  <c:v>43555</c:v>
                </c:pt>
                <c:pt idx="1">
                  <c:v>43921</c:v>
                </c:pt>
                <c:pt idx="2">
                  <c:v>44286</c:v>
                </c:pt>
                <c:pt idx="3">
                  <c:v>44651</c:v>
                </c:pt>
                <c:pt idx="4">
                  <c:v>45016</c:v>
                </c:pt>
              </c:numCache>
            </c:numRef>
          </c:cat>
          <c:val>
            <c:numRef>
              <c:f>'Dupout Analysis'!$E$91:$I$91</c:f>
              <c:numCache>
                <c:formatCode>0.00%</c:formatCode>
                <c:ptCount val="5"/>
                <c:pt idx="0">
                  <c:v>0.1622585118727535</c:v>
                </c:pt>
                <c:pt idx="1">
                  <c:v>0.14421411604615778</c:v>
                </c:pt>
                <c:pt idx="2">
                  <c:v>0.1361668578173641</c:v>
                </c:pt>
                <c:pt idx="3">
                  <c:v>0.12755495456369453</c:v>
                </c:pt>
                <c:pt idx="4">
                  <c:v>0.11690037699191554</c:v>
                </c:pt>
              </c:numCache>
            </c:numRef>
          </c:val>
          <c:extLst>
            <c:ext xmlns:c16="http://schemas.microsoft.com/office/drawing/2014/chart" uri="{C3380CC4-5D6E-409C-BE32-E72D297353CC}">
              <c16:uniqueId val="{0000003D-C84E-4319-85CD-BC84E91AA9A6}"/>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95C31B"/>
            </a:solidFill>
            <a:ln>
              <a:noFill/>
            </a:ln>
            <a:effectLst/>
          </c:spPr>
          <c:invertIfNegative val="0"/>
          <c:dPt>
            <c:idx val="0"/>
            <c:invertIfNegative val="0"/>
            <c:bubble3D val="0"/>
            <c:spPr>
              <a:solidFill>
                <a:srgbClr val="F47310">
                  <a:alpha val="25000"/>
                </a:srgbClr>
              </a:solidFill>
              <a:ln>
                <a:noFill/>
              </a:ln>
              <a:effectLst/>
            </c:spPr>
            <c:extLst>
              <c:ext xmlns:c16="http://schemas.microsoft.com/office/drawing/2014/chart" uri="{C3380CC4-5D6E-409C-BE32-E72D297353CC}">
                <c16:uniqueId val="{00000023-C525-4621-983F-B82E38077808}"/>
              </c:ext>
            </c:extLst>
          </c:dPt>
          <c:dPt>
            <c:idx val="1"/>
            <c:invertIfNegative val="0"/>
            <c:bubble3D val="0"/>
            <c:spPr>
              <a:solidFill>
                <a:srgbClr val="F47310">
                  <a:alpha val="40000"/>
                </a:srgbClr>
              </a:solidFill>
              <a:ln>
                <a:noFill/>
              </a:ln>
              <a:effectLst/>
            </c:spPr>
            <c:extLst>
              <c:ext xmlns:c16="http://schemas.microsoft.com/office/drawing/2014/chart" uri="{C3380CC4-5D6E-409C-BE32-E72D297353CC}">
                <c16:uniqueId val="{00000025-C525-4621-983F-B82E38077808}"/>
              </c:ext>
            </c:extLst>
          </c:dPt>
          <c:dPt>
            <c:idx val="2"/>
            <c:invertIfNegative val="0"/>
            <c:bubble3D val="0"/>
            <c:spPr>
              <a:solidFill>
                <a:srgbClr val="F47310">
                  <a:alpha val="55000"/>
                </a:srgbClr>
              </a:solidFill>
              <a:ln>
                <a:noFill/>
              </a:ln>
              <a:effectLst/>
            </c:spPr>
            <c:extLst>
              <c:ext xmlns:c16="http://schemas.microsoft.com/office/drawing/2014/chart" uri="{C3380CC4-5D6E-409C-BE32-E72D297353CC}">
                <c16:uniqueId val="{00000027-C525-4621-983F-B82E38077808}"/>
              </c:ext>
            </c:extLst>
          </c:dPt>
          <c:dPt>
            <c:idx val="3"/>
            <c:invertIfNegative val="0"/>
            <c:bubble3D val="0"/>
            <c:spPr>
              <a:solidFill>
                <a:srgbClr val="EF4823">
                  <a:alpha val="70000"/>
                </a:srgbClr>
              </a:solidFill>
              <a:ln>
                <a:noFill/>
              </a:ln>
              <a:effectLst/>
            </c:spPr>
            <c:extLst>
              <c:ext xmlns:c16="http://schemas.microsoft.com/office/drawing/2014/chart" uri="{C3380CC4-5D6E-409C-BE32-E72D297353CC}">
                <c16:uniqueId val="{00000029-C525-4621-983F-B82E38077808}"/>
              </c:ext>
            </c:extLst>
          </c:dPt>
          <c:dPt>
            <c:idx val="4"/>
            <c:invertIfNegative val="0"/>
            <c:bubble3D val="0"/>
            <c:spPr>
              <a:solidFill>
                <a:srgbClr val="F47310"/>
              </a:solidFill>
              <a:ln>
                <a:noFill/>
              </a:ln>
              <a:effectLst/>
            </c:spPr>
            <c:extLst>
              <c:ext xmlns:c16="http://schemas.microsoft.com/office/drawing/2014/chart" uri="{C3380CC4-5D6E-409C-BE32-E72D297353CC}">
                <c16:uniqueId val="{0000002B-C525-4621-983F-B82E38077808}"/>
              </c:ext>
            </c:extLst>
          </c:dPt>
          <c:dLbls>
            <c:numFmt formatCode="#,##0.00&quot;x&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'Dupout Analysis'!$E$66:$I$66</c:f>
              <c:numCache>
                <c:formatCode>mmm\-yy</c:formatCode>
                <c:ptCount val="5"/>
                <c:pt idx="0">
                  <c:v>43555</c:v>
                </c:pt>
                <c:pt idx="1">
                  <c:v>43921</c:v>
                </c:pt>
                <c:pt idx="2">
                  <c:v>44286</c:v>
                </c:pt>
                <c:pt idx="3">
                  <c:v>44651</c:v>
                </c:pt>
                <c:pt idx="4">
                  <c:v>45016</c:v>
                </c:pt>
              </c:numCache>
            </c:numRef>
          </c:cat>
          <c:val>
            <c:numRef>
              <c:f>'Dupout Analysis'!$E$83:$I$83</c:f>
              <c:numCache>
                <c:formatCode>0.00\x</c:formatCode>
                <c:ptCount val="5"/>
                <c:pt idx="0">
                  <c:v>1.1222974874486784</c:v>
                </c:pt>
                <c:pt idx="1">
                  <c:v>1.1316699961295362</c:v>
                </c:pt>
                <c:pt idx="2">
                  <c:v>1.1294857229875861</c:v>
                </c:pt>
                <c:pt idx="3">
                  <c:v>1.1018022942025183</c:v>
                </c:pt>
                <c:pt idx="4">
                  <c:v>1.093484323767959</c:v>
                </c:pt>
              </c:numCache>
            </c:numRef>
          </c:val>
          <c:extLst>
            <c:ext xmlns:c16="http://schemas.microsoft.com/office/drawing/2014/chart" uri="{C3380CC4-5D6E-409C-BE32-E72D297353CC}">
              <c16:uniqueId val="{0000002C-C525-4621-983F-B82E38077808}"/>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x"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'Share Price'!$D$2</c:f>
              <c:strCache>
                <c:ptCount val="1"/>
                <c:pt idx="0">
                  <c:v>Volume</c:v>
                </c:pt>
              </c:strCache>
            </c:strRef>
          </c:tx>
          <c:spPr>
            <a:solidFill>
              <a:srgbClr val="95C31B"/>
            </a:solidFill>
            <a:ln>
              <a:noFill/>
            </a:ln>
            <a:effectLst/>
          </c:spPr>
          <c:invertIfNegative val="0"/>
          <c:cat>
            <c:numRef>
              <c:f>'Share Price'!$B$3:$B$1197</c:f>
              <c:numCache>
                <c:formatCode>m/d/yyyy</c:formatCode>
                <c:ptCount val="1195"/>
                <c:pt idx="0">
                  <c:v>45405</c:v>
                </c:pt>
                <c:pt idx="1">
                  <c:v>45404</c:v>
                </c:pt>
                <c:pt idx="2">
                  <c:v>45401</c:v>
                </c:pt>
                <c:pt idx="3">
                  <c:v>45400</c:v>
                </c:pt>
                <c:pt idx="4">
                  <c:v>45398</c:v>
                </c:pt>
                <c:pt idx="5">
                  <c:v>45397</c:v>
                </c:pt>
                <c:pt idx="6">
                  <c:v>45394</c:v>
                </c:pt>
                <c:pt idx="7">
                  <c:v>45392</c:v>
                </c:pt>
                <c:pt idx="8">
                  <c:v>45391</c:v>
                </c:pt>
                <c:pt idx="9">
                  <c:v>45390</c:v>
                </c:pt>
                <c:pt idx="10">
                  <c:v>45387</c:v>
                </c:pt>
                <c:pt idx="11">
                  <c:v>45386</c:v>
                </c:pt>
                <c:pt idx="12">
                  <c:v>45385</c:v>
                </c:pt>
                <c:pt idx="13">
                  <c:v>45384</c:v>
                </c:pt>
                <c:pt idx="14">
                  <c:v>45383</c:v>
                </c:pt>
                <c:pt idx="15">
                  <c:v>45379</c:v>
                </c:pt>
                <c:pt idx="16">
                  <c:v>45378</c:v>
                </c:pt>
                <c:pt idx="17">
                  <c:v>45377</c:v>
                </c:pt>
                <c:pt idx="18">
                  <c:v>45373</c:v>
                </c:pt>
                <c:pt idx="19">
                  <c:v>45372</c:v>
                </c:pt>
                <c:pt idx="20">
                  <c:v>45371</c:v>
                </c:pt>
                <c:pt idx="21">
                  <c:v>45370</c:v>
                </c:pt>
                <c:pt idx="22">
                  <c:v>45369</c:v>
                </c:pt>
                <c:pt idx="23">
                  <c:v>45366</c:v>
                </c:pt>
                <c:pt idx="24">
                  <c:v>45365</c:v>
                </c:pt>
                <c:pt idx="25">
                  <c:v>45364</c:v>
                </c:pt>
                <c:pt idx="26">
                  <c:v>45363</c:v>
                </c:pt>
                <c:pt idx="27">
                  <c:v>45362</c:v>
                </c:pt>
                <c:pt idx="28">
                  <c:v>45358</c:v>
                </c:pt>
                <c:pt idx="29">
                  <c:v>45357</c:v>
                </c:pt>
                <c:pt idx="30">
                  <c:v>45356</c:v>
                </c:pt>
                <c:pt idx="31">
                  <c:v>45355</c:v>
                </c:pt>
                <c:pt idx="32">
                  <c:v>45352</c:v>
                </c:pt>
                <c:pt idx="33">
                  <c:v>45351</c:v>
                </c:pt>
                <c:pt idx="34">
                  <c:v>45350</c:v>
                </c:pt>
                <c:pt idx="35">
                  <c:v>45349</c:v>
                </c:pt>
                <c:pt idx="36">
                  <c:v>45348</c:v>
                </c:pt>
                <c:pt idx="37">
                  <c:v>45345</c:v>
                </c:pt>
                <c:pt idx="38">
                  <c:v>45344</c:v>
                </c:pt>
                <c:pt idx="39">
                  <c:v>45343</c:v>
                </c:pt>
                <c:pt idx="40">
                  <c:v>45342</c:v>
                </c:pt>
                <c:pt idx="41">
                  <c:v>45341</c:v>
                </c:pt>
                <c:pt idx="42">
                  <c:v>45338</c:v>
                </c:pt>
                <c:pt idx="43">
                  <c:v>45337</c:v>
                </c:pt>
                <c:pt idx="44">
                  <c:v>45336</c:v>
                </c:pt>
                <c:pt idx="45">
                  <c:v>45335</c:v>
                </c:pt>
                <c:pt idx="46">
                  <c:v>45334</c:v>
                </c:pt>
                <c:pt idx="47">
                  <c:v>45331</c:v>
                </c:pt>
                <c:pt idx="48">
                  <c:v>45330</c:v>
                </c:pt>
                <c:pt idx="49">
                  <c:v>45329</c:v>
                </c:pt>
                <c:pt idx="50">
                  <c:v>45328</c:v>
                </c:pt>
                <c:pt idx="51">
                  <c:v>45327</c:v>
                </c:pt>
                <c:pt idx="52">
                  <c:v>45324</c:v>
                </c:pt>
                <c:pt idx="53">
                  <c:v>45323</c:v>
                </c:pt>
                <c:pt idx="54">
                  <c:v>45322</c:v>
                </c:pt>
                <c:pt idx="55">
                  <c:v>45321</c:v>
                </c:pt>
                <c:pt idx="56">
                  <c:v>45320</c:v>
                </c:pt>
                <c:pt idx="57">
                  <c:v>45316</c:v>
                </c:pt>
                <c:pt idx="58">
                  <c:v>45315</c:v>
                </c:pt>
                <c:pt idx="59">
                  <c:v>45314</c:v>
                </c:pt>
                <c:pt idx="60">
                  <c:v>45310</c:v>
                </c:pt>
                <c:pt idx="61">
                  <c:v>45309</c:v>
                </c:pt>
                <c:pt idx="62">
                  <c:v>45308</c:v>
                </c:pt>
                <c:pt idx="63">
                  <c:v>45307</c:v>
                </c:pt>
                <c:pt idx="64">
                  <c:v>45306</c:v>
                </c:pt>
                <c:pt idx="65">
                  <c:v>45303</c:v>
                </c:pt>
                <c:pt idx="66">
                  <c:v>45302</c:v>
                </c:pt>
                <c:pt idx="67">
                  <c:v>45301</c:v>
                </c:pt>
                <c:pt idx="68">
                  <c:v>45300</c:v>
                </c:pt>
                <c:pt idx="69">
                  <c:v>45299</c:v>
                </c:pt>
                <c:pt idx="70">
                  <c:v>45296</c:v>
                </c:pt>
                <c:pt idx="71">
                  <c:v>45295</c:v>
                </c:pt>
                <c:pt idx="72">
                  <c:v>45294</c:v>
                </c:pt>
                <c:pt idx="73">
                  <c:v>45293</c:v>
                </c:pt>
                <c:pt idx="74">
                  <c:v>45292</c:v>
                </c:pt>
                <c:pt idx="75">
                  <c:v>45289</c:v>
                </c:pt>
                <c:pt idx="76">
                  <c:v>45288</c:v>
                </c:pt>
                <c:pt idx="77">
                  <c:v>45287</c:v>
                </c:pt>
                <c:pt idx="78">
                  <c:v>45286</c:v>
                </c:pt>
                <c:pt idx="79">
                  <c:v>45282</c:v>
                </c:pt>
                <c:pt idx="80">
                  <c:v>45281</c:v>
                </c:pt>
                <c:pt idx="81">
                  <c:v>45280</c:v>
                </c:pt>
                <c:pt idx="82">
                  <c:v>45279</c:v>
                </c:pt>
                <c:pt idx="83">
                  <c:v>45278</c:v>
                </c:pt>
                <c:pt idx="84">
                  <c:v>45275</c:v>
                </c:pt>
                <c:pt idx="85">
                  <c:v>45274</c:v>
                </c:pt>
                <c:pt idx="86">
                  <c:v>45273</c:v>
                </c:pt>
                <c:pt idx="87">
                  <c:v>45272</c:v>
                </c:pt>
                <c:pt idx="88">
                  <c:v>45271</c:v>
                </c:pt>
                <c:pt idx="89">
                  <c:v>45268</c:v>
                </c:pt>
                <c:pt idx="90">
                  <c:v>45267</c:v>
                </c:pt>
                <c:pt idx="91">
                  <c:v>45266</c:v>
                </c:pt>
                <c:pt idx="92">
                  <c:v>45265</c:v>
                </c:pt>
                <c:pt idx="93">
                  <c:v>45264</c:v>
                </c:pt>
                <c:pt idx="94">
                  <c:v>45261</c:v>
                </c:pt>
                <c:pt idx="95">
                  <c:v>45260</c:v>
                </c:pt>
                <c:pt idx="96">
                  <c:v>45259</c:v>
                </c:pt>
                <c:pt idx="97">
                  <c:v>45258</c:v>
                </c:pt>
                <c:pt idx="98">
                  <c:v>45254</c:v>
                </c:pt>
                <c:pt idx="99">
                  <c:v>45253</c:v>
                </c:pt>
                <c:pt idx="100">
                  <c:v>45252</c:v>
                </c:pt>
                <c:pt idx="101">
                  <c:v>45251</c:v>
                </c:pt>
                <c:pt idx="102">
                  <c:v>45250</c:v>
                </c:pt>
                <c:pt idx="103">
                  <c:v>45247</c:v>
                </c:pt>
                <c:pt idx="104">
                  <c:v>45246</c:v>
                </c:pt>
                <c:pt idx="105">
                  <c:v>45245</c:v>
                </c:pt>
                <c:pt idx="106">
                  <c:v>45243</c:v>
                </c:pt>
                <c:pt idx="107">
                  <c:v>45240</c:v>
                </c:pt>
                <c:pt idx="108">
                  <c:v>45239</c:v>
                </c:pt>
                <c:pt idx="109">
                  <c:v>45238</c:v>
                </c:pt>
                <c:pt idx="110">
                  <c:v>45237</c:v>
                </c:pt>
                <c:pt idx="111">
                  <c:v>45236</c:v>
                </c:pt>
                <c:pt idx="112">
                  <c:v>45233</c:v>
                </c:pt>
                <c:pt idx="113">
                  <c:v>45232</c:v>
                </c:pt>
                <c:pt idx="114">
                  <c:v>45231</c:v>
                </c:pt>
                <c:pt idx="115">
                  <c:v>45230</c:v>
                </c:pt>
                <c:pt idx="116">
                  <c:v>45229</c:v>
                </c:pt>
                <c:pt idx="117">
                  <c:v>45226</c:v>
                </c:pt>
                <c:pt idx="118">
                  <c:v>45225</c:v>
                </c:pt>
                <c:pt idx="119">
                  <c:v>45224</c:v>
                </c:pt>
                <c:pt idx="120">
                  <c:v>45222</c:v>
                </c:pt>
                <c:pt idx="121">
                  <c:v>45219</c:v>
                </c:pt>
                <c:pt idx="122">
                  <c:v>45218</c:v>
                </c:pt>
                <c:pt idx="123">
                  <c:v>45217</c:v>
                </c:pt>
                <c:pt idx="124">
                  <c:v>45216</c:v>
                </c:pt>
                <c:pt idx="125">
                  <c:v>45215</c:v>
                </c:pt>
                <c:pt idx="126">
                  <c:v>45212</c:v>
                </c:pt>
                <c:pt idx="127">
                  <c:v>45211</c:v>
                </c:pt>
                <c:pt idx="128">
                  <c:v>45210</c:v>
                </c:pt>
                <c:pt idx="129">
                  <c:v>45209</c:v>
                </c:pt>
                <c:pt idx="130">
                  <c:v>45208</c:v>
                </c:pt>
                <c:pt idx="131">
                  <c:v>45205</c:v>
                </c:pt>
                <c:pt idx="132">
                  <c:v>45204</c:v>
                </c:pt>
                <c:pt idx="133">
                  <c:v>45203</c:v>
                </c:pt>
                <c:pt idx="134">
                  <c:v>45202</c:v>
                </c:pt>
                <c:pt idx="135">
                  <c:v>45198</c:v>
                </c:pt>
                <c:pt idx="136">
                  <c:v>45197</c:v>
                </c:pt>
                <c:pt idx="137">
                  <c:v>45196</c:v>
                </c:pt>
                <c:pt idx="138">
                  <c:v>45195</c:v>
                </c:pt>
                <c:pt idx="139">
                  <c:v>45194</c:v>
                </c:pt>
                <c:pt idx="140">
                  <c:v>45191</c:v>
                </c:pt>
                <c:pt idx="141">
                  <c:v>45190</c:v>
                </c:pt>
                <c:pt idx="142">
                  <c:v>45189</c:v>
                </c:pt>
                <c:pt idx="143">
                  <c:v>45187</c:v>
                </c:pt>
                <c:pt idx="144">
                  <c:v>45184</c:v>
                </c:pt>
                <c:pt idx="145">
                  <c:v>45183</c:v>
                </c:pt>
                <c:pt idx="146">
                  <c:v>45182</c:v>
                </c:pt>
                <c:pt idx="147">
                  <c:v>45181</c:v>
                </c:pt>
                <c:pt idx="148">
                  <c:v>45180</c:v>
                </c:pt>
                <c:pt idx="149">
                  <c:v>45177</c:v>
                </c:pt>
                <c:pt idx="150">
                  <c:v>45176</c:v>
                </c:pt>
                <c:pt idx="151">
                  <c:v>45175</c:v>
                </c:pt>
                <c:pt idx="152">
                  <c:v>45174</c:v>
                </c:pt>
                <c:pt idx="153">
                  <c:v>45173</c:v>
                </c:pt>
                <c:pt idx="154">
                  <c:v>45170</c:v>
                </c:pt>
                <c:pt idx="155">
                  <c:v>45169</c:v>
                </c:pt>
                <c:pt idx="156">
                  <c:v>45168</c:v>
                </c:pt>
                <c:pt idx="157">
                  <c:v>45167</c:v>
                </c:pt>
                <c:pt idx="158">
                  <c:v>45166</c:v>
                </c:pt>
                <c:pt idx="159">
                  <c:v>45163</c:v>
                </c:pt>
                <c:pt idx="160">
                  <c:v>45162</c:v>
                </c:pt>
                <c:pt idx="161">
                  <c:v>45161</c:v>
                </c:pt>
                <c:pt idx="162">
                  <c:v>45160</c:v>
                </c:pt>
                <c:pt idx="163">
                  <c:v>45159</c:v>
                </c:pt>
                <c:pt idx="164">
                  <c:v>45156</c:v>
                </c:pt>
                <c:pt idx="165">
                  <c:v>45155</c:v>
                </c:pt>
                <c:pt idx="166">
                  <c:v>45154</c:v>
                </c:pt>
                <c:pt idx="167">
                  <c:v>45152</c:v>
                </c:pt>
                <c:pt idx="168">
                  <c:v>45149</c:v>
                </c:pt>
                <c:pt idx="169">
                  <c:v>45148</c:v>
                </c:pt>
                <c:pt idx="170">
                  <c:v>45147</c:v>
                </c:pt>
                <c:pt idx="171">
                  <c:v>45146</c:v>
                </c:pt>
                <c:pt idx="172">
                  <c:v>45145</c:v>
                </c:pt>
                <c:pt idx="173">
                  <c:v>45142</c:v>
                </c:pt>
                <c:pt idx="174">
                  <c:v>45141</c:v>
                </c:pt>
                <c:pt idx="175">
                  <c:v>45140</c:v>
                </c:pt>
                <c:pt idx="176">
                  <c:v>45139</c:v>
                </c:pt>
                <c:pt idx="177">
                  <c:v>45138</c:v>
                </c:pt>
                <c:pt idx="178">
                  <c:v>45135</c:v>
                </c:pt>
                <c:pt idx="179">
                  <c:v>45134</c:v>
                </c:pt>
                <c:pt idx="180">
                  <c:v>45133</c:v>
                </c:pt>
                <c:pt idx="181">
                  <c:v>45132</c:v>
                </c:pt>
                <c:pt idx="182">
                  <c:v>45131</c:v>
                </c:pt>
                <c:pt idx="183">
                  <c:v>45128</c:v>
                </c:pt>
                <c:pt idx="184">
                  <c:v>45127</c:v>
                </c:pt>
                <c:pt idx="185">
                  <c:v>45126</c:v>
                </c:pt>
                <c:pt idx="186">
                  <c:v>45125</c:v>
                </c:pt>
                <c:pt idx="187">
                  <c:v>45124</c:v>
                </c:pt>
                <c:pt idx="188">
                  <c:v>45121</c:v>
                </c:pt>
                <c:pt idx="189">
                  <c:v>45120</c:v>
                </c:pt>
                <c:pt idx="190">
                  <c:v>45119</c:v>
                </c:pt>
                <c:pt idx="191">
                  <c:v>45118</c:v>
                </c:pt>
                <c:pt idx="192">
                  <c:v>45117</c:v>
                </c:pt>
                <c:pt idx="193">
                  <c:v>45114</c:v>
                </c:pt>
                <c:pt idx="194">
                  <c:v>45113</c:v>
                </c:pt>
                <c:pt idx="195">
                  <c:v>45112</c:v>
                </c:pt>
                <c:pt idx="196">
                  <c:v>45111</c:v>
                </c:pt>
                <c:pt idx="197">
                  <c:v>45110</c:v>
                </c:pt>
                <c:pt idx="198">
                  <c:v>45107</c:v>
                </c:pt>
                <c:pt idx="199">
                  <c:v>45105</c:v>
                </c:pt>
                <c:pt idx="200">
                  <c:v>45104</c:v>
                </c:pt>
                <c:pt idx="201">
                  <c:v>45103</c:v>
                </c:pt>
                <c:pt idx="202">
                  <c:v>45100</c:v>
                </c:pt>
                <c:pt idx="203">
                  <c:v>45099</c:v>
                </c:pt>
                <c:pt idx="204">
                  <c:v>45098</c:v>
                </c:pt>
                <c:pt idx="205">
                  <c:v>45097</c:v>
                </c:pt>
                <c:pt idx="206">
                  <c:v>45096</c:v>
                </c:pt>
                <c:pt idx="207">
                  <c:v>45093</c:v>
                </c:pt>
                <c:pt idx="208">
                  <c:v>45092</c:v>
                </c:pt>
                <c:pt idx="209">
                  <c:v>45091</c:v>
                </c:pt>
                <c:pt idx="210">
                  <c:v>45090</c:v>
                </c:pt>
                <c:pt idx="211">
                  <c:v>45089</c:v>
                </c:pt>
                <c:pt idx="212">
                  <c:v>45086</c:v>
                </c:pt>
                <c:pt idx="213">
                  <c:v>45085</c:v>
                </c:pt>
                <c:pt idx="214">
                  <c:v>45084</c:v>
                </c:pt>
                <c:pt idx="215">
                  <c:v>45083</c:v>
                </c:pt>
                <c:pt idx="216">
                  <c:v>45082</c:v>
                </c:pt>
                <c:pt idx="217">
                  <c:v>45079</c:v>
                </c:pt>
                <c:pt idx="218">
                  <c:v>45078</c:v>
                </c:pt>
                <c:pt idx="219">
                  <c:v>45077</c:v>
                </c:pt>
                <c:pt idx="220">
                  <c:v>45076</c:v>
                </c:pt>
                <c:pt idx="221">
                  <c:v>45075</c:v>
                </c:pt>
                <c:pt idx="222">
                  <c:v>45072</c:v>
                </c:pt>
                <c:pt idx="223">
                  <c:v>45071</c:v>
                </c:pt>
                <c:pt idx="224">
                  <c:v>45070</c:v>
                </c:pt>
                <c:pt idx="225">
                  <c:v>45069</c:v>
                </c:pt>
                <c:pt idx="226">
                  <c:v>45068</c:v>
                </c:pt>
                <c:pt idx="227">
                  <c:v>45065</c:v>
                </c:pt>
                <c:pt idx="228">
                  <c:v>45064</c:v>
                </c:pt>
                <c:pt idx="229">
                  <c:v>45063</c:v>
                </c:pt>
                <c:pt idx="230">
                  <c:v>45062</c:v>
                </c:pt>
                <c:pt idx="231">
                  <c:v>45061</c:v>
                </c:pt>
                <c:pt idx="232">
                  <c:v>45058</c:v>
                </c:pt>
                <c:pt idx="233">
                  <c:v>45057</c:v>
                </c:pt>
                <c:pt idx="234">
                  <c:v>45056</c:v>
                </c:pt>
                <c:pt idx="235">
                  <c:v>45055</c:v>
                </c:pt>
                <c:pt idx="236">
                  <c:v>45054</c:v>
                </c:pt>
                <c:pt idx="237">
                  <c:v>45051</c:v>
                </c:pt>
                <c:pt idx="238">
                  <c:v>45050</c:v>
                </c:pt>
                <c:pt idx="239">
                  <c:v>45049</c:v>
                </c:pt>
                <c:pt idx="240">
                  <c:v>45048</c:v>
                </c:pt>
                <c:pt idx="241">
                  <c:v>45044</c:v>
                </c:pt>
                <c:pt idx="242">
                  <c:v>45043</c:v>
                </c:pt>
                <c:pt idx="243">
                  <c:v>45042</c:v>
                </c:pt>
                <c:pt idx="244">
                  <c:v>45041</c:v>
                </c:pt>
                <c:pt idx="245">
                  <c:v>45040</c:v>
                </c:pt>
                <c:pt idx="246">
                  <c:v>45037</c:v>
                </c:pt>
                <c:pt idx="247">
                  <c:v>45036</c:v>
                </c:pt>
                <c:pt idx="248">
                  <c:v>45035</c:v>
                </c:pt>
                <c:pt idx="249">
                  <c:v>45034</c:v>
                </c:pt>
                <c:pt idx="250">
                  <c:v>45033</c:v>
                </c:pt>
                <c:pt idx="251">
                  <c:v>45029</c:v>
                </c:pt>
                <c:pt idx="252">
                  <c:v>45028</c:v>
                </c:pt>
                <c:pt idx="253">
                  <c:v>45027</c:v>
                </c:pt>
                <c:pt idx="254">
                  <c:v>45026</c:v>
                </c:pt>
                <c:pt idx="255">
                  <c:v>45022</c:v>
                </c:pt>
                <c:pt idx="256">
                  <c:v>45021</c:v>
                </c:pt>
                <c:pt idx="257">
                  <c:v>45019</c:v>
                </c:pt>
                <c:pt idx="258">
                  <c:v>45016</c:v>
                </c:pt>
                <c:pt idx="259">
                  <c:v>45014</c:v>
                </c:pt>
                <c:pt idx="260">
                  <c:v>45013</c:v>
                </c:pt>
                <c:pt idx="261">
                  <c:v>45012</c:v>
                </c:pt>
                <c:pt idx="262">
                  <c:v>45009</c:v>
                </c:pt>
                <c:pt idx="263">
                  <c:v>45008</c:v>
                </c:pt>
                <c:pt idx="264">
                  <c:v>45007</c:v>
                </c:pt>
                <c:pt idx="265">
                  <c:v>45006</c:v>
                </c:pt>
                <c:pt idx="266">
                  <c:v>45005</c:v>
                </c:pt>
                <c:pt idx="267">
                  <c:v>45002</c:v>
                </c:pt>
                <c:pt idx="268">
                  <c:v>45001</c:v>
                </c:pt>
                <c:pt idx="269">
                  <c:v>45000</c:v>
                </c:pt>
                <c:pt idx="270">
                  <c:v>44999</c:v>
                </c:pt>
                <c:pt idx="271">
                  <c:v>44998</c:v>
                </c:pt>
                <c:pt idx="272">
                  <c:v>44995</c:v>
                </c:pt>
                <c:pt idx="273">
                  <c:v>44994</c:v>
                </c:pt>
                <c:pt idx="274">
                  <c:v>44993</c:v>
                </c:pt>
                <c:pt idx="275">
                  <c:v>44991</c:v>
                </c:pt>
                <c:pt idx="276">
                  <c:v>44988</c:v>
                </c:pt>
                <c:pt idx="277">
                  <c:v>44987</c:v>
                </c:pt>
                <c:pt idx="278">
                  <c:v>44986</c:v>
                </c:pt>
                <c:pt idx="279">
                  <c:v>44985</c:v>
                </c:pt>
                <c:pt idx="280">
                  <c:v>44984</c:v>
                </c:pt>
                <c:pt idx="281">
                  <c:v>44981</c:v>
                </c:pt>
                <c:pt idx="282">
                  <c:v>44980</c:v>
                </c:pt>
                <c:pt idx="283">
                  <c:v>44979</c:v>
                </c:pt>
                <c:pt idx="284">
                  <c:v>44978</c:v>
                </c:pt>
                <c:pt idx="285">
                  <c:v>44977</c:v>
                </c:pt>
                <c:pt idx="286">
                  <c:v>44974</c:v>
                </c:pt>
                <c:pt idx="287">
                  <c:v>44973</c:v>
                </c:pt>
                <c:pt idx="288">
                  <c:v>44972</c:v>
                </c:pt>
                <c:pt idx="289">
                  <c:v>44971</c:v>
                </c:pt>
                <c:pt idx="290">
                  <c:v>44970</c:v>
                </c:pt>
                <c:pt idx="291">
                  <c:v>44967</c:v>
                </c:pt>
                <c:pt idx="292">
                  <c:v>44966</c:v>
                </c:pt>
                <c:pt idx="293">
                  <c:v>44965</c:v>
                </c:pt>
                <c:pt idx="294">
                  <c:v>44964</c:v>
                </c:pt>
                <c:pt idx="295">
                  <c:v>44963</c:v>
                </c:pt>
                <c:pt idx="296">
                  <c:v>44960</c:v>
                </c:pt>
                <c:pt idx="297">
                  <c:v>44959</c:v>
                </c:pt>
                <c:pt idx="298">
                  <c:v>44958</c:v>
                </c:pt>
                <c:pt idx="299">
                  <c:v>44957</c:v>
                </c:pt>
                <c:pt idx="300">
                  <c:v>44956</c:v>
                </c:pt>
                <c:pt idx="301">
                  <c:v>44953</c:v>
                </c:pt>
                <c:pt idx="302">
                  <c:v>44951</c:v>
                </c:pt>
                <c:pt idx="303">
                  <c:v>44950</c:v>
                </c:pt>
                <c:pt idx="304">
                  <c:v>44949</c:v>
                </c:pt>
                <c:pt idx="305">
                  <c:v>44946</c:v>
                </c:pt>
                <c:pt idx="306">
                  <c:v>44945</c:v>
                </c:pt>
                <c:pt idx="307">
                  <c:v>44944</c:v>
                </c:pt>
                <c:pt idx="308">
                  <c:v>44943</c:v>
                </c:pt>
                <c:pt idx="309">
                  <c:v>44942</c:v>
                </c:pt>
                <c:pt idx="310">
                  <c:v>44939</c:v>
                </c:pt>
                <c:pt idx="311">
                  <c:v>44938</c:v>
                </c:pt>
                <c:pt idx="312">
                  <c:v>44937</c:v>
                </c:pt>
                <c:pt idx="313">
                  <c:v>44936</c:v>
                </c:pt>
                <c:pt idx="314">
                  <c:v>44935</c:v>
                </c:pt>
                <c:pt idx="315">
                  <c:v>44932</c:v>
                </c:pt>
                <c:pt idx="316">
                  <c:v>44931</c:v>
                </c:pt>
                <c:pt idx="317">
                  <c:v>44930</c:v>
                </c:pt>
                <c:pt idx="318">
                  <c:v>44929</c:v>
                </c:pt>
                <c:pt idx="319">
                  <c:v>44928</c:v>
                </c:pt>
                <c:pt idx="320">
                  <c:v>44925</c:v>
                </c:pt>
                <c:pt idx="321">
                  <c:v>44924</c:v>
                </c:pt>
                <c:pt idx="322">
                  <c:v>44923</c:v>
                </c:pt>
                <c:pt idx="323">
                  <c:v>44922</c:v>
                </c:pt>
                <c:pt idx="324">
                  <c:v>44921</c:v>
                </c:pt>
                <c:pt idx="325">
                  <c:v>44918</c:v>
                </c:pt>
                <c:pt idx="326">
                  <c:v>44917</c:v>
                </c:pt>
                <c:pt idx="327">
                  <c:v>44916</c:v>
                </c:pt>
                <c:pt idx="328">
                  <c:v>44915</c:v>
                </c:pt>
                <c:pt idx="329">
                  <c:v>44914</c:v>
                </c:pt>
                <c:pt idx="330">
                  <c:v>44911</c:v>
                </c:pt>
                <c:pt idx="331">
                  <c:v>44910</c:v>
                </c:pt>
                <c:pt idx="332">
                  <c:v>44909</c:v>
                </c:pt>
                <c:pt idx="333">
                  <c:v>44908</c:v>
                </c:pt>
                <c:pt idx="334">
                  <c:v>44907</c:v>
                </c:pt>
                <c:pt idx="335">
                  <c:v>44904</c:v>
                </c:pt>
                <c:pt idx="336">
                  <c:v>44903</c:v>
                </c:pt>
                <c:pt idx="337">
                  <c:v>44902</c:v>
                </c:pt>
                <c:pt idx="338">
                  <c:v>44901</c:v>
                </c:pt>
                <c:pt idx="339">
                  <c:v>44900</c:v>
                </c:pt>
                <c:pt idx="340">
                  <c:v>44897</c:v>
                </c:pt>
                <c:pt idx="341">
                  <c:v>44896</c:v>
                </c:pt>
                <c:pt idx="342">
                  <c:v>44895</c:v>
                </c:pt>
                <c:pt idx="343">
                  <c:v>44894</c:v>
                </c:pt>
                <c:pt idx="344">
                  <c:v>44893</c:v>
                </c:pt>
                <c:pt idx="345">
                  <c:v>44890</c:v>
                </c:pt>
                <c:pt idx="346">
                  <c:v>44889</c:v>
                </c:pt>
                <c:pt idx="347">
                  <c:v>44888</c:v>
                </c:pt>
                <c:pt idx="348">
                  <c:v>44887</c:v>
                </c:pt>
                <c:pt idx="349">
                  <c:v>44886</c:v>
                </c:pt>
                <c:pt idx="350">
                  <c:v>44883</c:v>
                </c:pt>
                <c:pt idx="351">
                  <c:v>44882</c:v>
                </c:pt>
                <c:pt idx="352">
                  <c:v>44881</c:v>
                </c:pt>
                <c:pt idx="353">
                  <c:v>44880</c:v>
                </c:pt>
                <c:pt idx="354">
                  <c:v>44879</c:v>
                </c:pt>
                <c:pt idx="355">
                  <c:v>44876</c:v>
                </c:pt>
                <c:pt idx="356">
                  <c:v>44875</c:v>
                </c:pt>
                <c:pt idx="357">
                  <c:v>44874</c:v>
                </c:pt>
                <c:pt idx="358">
                  <c:v>44872</c:v>
                </c:pt>
                <c:pt idx="359">
                  <c:v>44869</c:v>
                </c:pt>
                <c:pt idx="360">
                  <c:v>44868</c:v>
                </c:pt>
                <c:pt idx="361">
                  <c:v>44867</c:v>
                </c:pt>
                <c:pt idx="362">
                  <c:v>44866</c:v>
                </c:pt>
                <c:pt idx="363">
                  <c:v>44865</c:v>
                </c:pt>
                <c:pt idx="364">
                  <c:v>44862</c:v>
                </c:pt>
                <c:pt idx="365">
                  <c:v>44861</c:v>
                </c:pt>
                <c:pt idx="366">
                  <c:v>44859</c:v>
                </c:pt>
                <c:pt idx="367">
                  <c:v>44858</c:v>
                </c:pt>
                <c:pt idx="368">
                  <c:v>44855</c:v>
                </c:pt>
                <c:pt idx="369">
                  <c:v>44854</c:v>
                </c:pt>
                <c:pt idx="370">
                  <c:v>44853</c:v>
                </c:pt>
                <c:pt idx="371">
                  <c:v>44852</c:v>
                </c:pt>
                <c:pt idx="372">
                  <c:v>44851</c:v>
                </c:pt>
                <c:pt idx="373">
                  <c:v>44848</c:v>
                </c:pt>
                <c:pt idx="374">
                  <c:v>44847</c:v>
                </c:pt>
                <c:pt idx="375">
                  <c:v>44846</c:v>
                </c:pt>
                <c:pt idx="376">
                  <c:v>44845</c:v>
                </c:pt>
                <c:pt idx="377">
                  <c:v>44844</c:v>
                </c:pt>
                <c:pt idx="378">
                  <c:v>44841</c:v>
                </c:pt>
                <c:pt idx="379">
                  <c:v>44840</c:v>
                </c:pt>
                <c:pt idx="380">
                  <c:v>44838</c:v>
                </c:pt>
                <c:pt idx="381">
                  <c:v>44837</c:v>
                </c:pt>
                <c:pt idx="382">
                  <c:v>44834</c:v>
                </c:pt>
                <c:pt idx="383">
                  <c:v>44833</c:v>
                </c:pt>
                <c:pt idx="384">
                  <c:v>44832</c:v>
                </c:pt>
                <c:pt idx="385">
                  <c:v>44831</c:v>
                </c:pt>
                <c:pt idx="386">
                  <c:v>44830</c:v>
                </c:pt>
                <c:pt idx="387">
                  <c:v>44827</c:v>
                </c:pt>
                <c:pt idx="388">
                  <c:v>44826</c:v>
                </c:pt>
                <c:pt idx="389">
                  <c:v>44825</c:v>
                </c:pt>
                <c:pt idx="390">
                  <c:v>44824</c:v>
                </c:pt>
                <c:pt idx="391">
                  <c:v>44823</c:v>
                </c:pt>
                <c:pt idx="392">
                  <c:v>44820</c:v>
                </c:pt>
                <c:pt idx="393">
                  <c:v>44819</c:v>
                </c:pt>
                <c:pt idx="394">
                  <c:v>44818</c:v>
                </c:pt>
                <c:pt idx="395">
                  <c:v>44817</c:v>
                </c:pt>
                <c:pt idx="396">
                  <c:v>44816</c:v>
                </c:pt>
                <c:pt idx="397">
                  <c:v>44813</c:v>
                </c:pt>
                <c:pt idx="398">
                  <c:v>44812</c:v>
                </c:pt>
                <c:pt idx="399">
                  <c:v>44811</c:v>
                </c:pt>
                <c:pt idx="400">
                  <c:v>44810</c:v>
                </c:pt>
                <c:pt idx="401">
                  <c:v>44809</c:v>
                </c:pt>
                <c:pt idx="402">
                  <c:v>44806</c:v>
                </c:pt>
                <c:pt idx="403">
                  <c:v>44805</c:v>
                </c:pt>
                <c:pt idx="404">
                  <c:v>44803</c:v>
                </c:pt>
                <c:pt idx="405">
                  <c:v>44802</c:v>
                </c:pt>
                <c:pt idx="406">
                  <c:v>44799</c:v>
                </c:pt>
                <c:pt idx="407">
                  <c:v>44798</c:v>
                </c:pt>
                <c:pt idx="408">
                  <c:v>44797</c:v>
                </c:pt>
                <c:pt idx="409">
                  <c:v>44796</c:v>
                </c:pt>
                <c:pt idx="410">
                  <c:v>44795</c:v>
                </c:pt>
                <c:pt idx="411">
                  <c:v>44792</c:v>
                </c:pt>
                <c:pt idx="412">
                  <c:v>44791</c:v>
                </c:pt>
                <c:pt idx="413">
                  <c:v>44790</c:v>
                </c:pt>
                <c:pt idx="414">
                  <c:v>44789</c:v>
                </c:pt>
                <c:pt idx="415">
                  <c:v>44785</c:v>
                </c:pt>
                <c:pt idx="416">
                  <c:v>44784</c:v>
                </c:pt>
                <c:pt idx="417">
                  <c:v>44783</c:v>
                </c:pt>
                <c:pt idx="418">
                  <c:v>44781</c:v>
                </c:pt>
                <c:pt idx="419">
                  <c:v>44778</c:v>
                </c:pt>
                <c:pt idx="420">
                  <c:v>44777</c:v>
                </c:pt>
                <c:pt idx="421">
                  <c:v>44776</c:v>
                </c:pt>
                <c:pt idx="422">
                  <c:v>44775</c:v>
                </c:pt>
                <c:pt idx="423">
                  <c:v>44774</c:v>
                </c:pt>
                <c:pt idx="424">
                  <c:v>44771</c:v>
                </c:pt>
                <c:pt idx="425">
                  <c:v>44770</c:v>
                </c:pt>
                <c:pt idx="426">
                  <c:v>44769</c:v>
                </c:pt>
                <c:pt idx="427">
                  <c:v>44768</c:v>
                </c:pt>
                <c:pt idx="428">
                  <c:v>44767</c:v>
                </c:pt>
                <c:pt idx="429">
                  <c:v>44764</c:v>
                </c:pt>
                <c:pt idx="430">
                  <c:v>44763</c:v>
                </c:pt>
                <c:pt idx="431">
                  <c:v>44762</c:v>
                </c:pt>
                <c:pt idx="432">
                  <c:v>44761</c:v>
                </c:pt>
                <c:pt idx="433">
                  <c:v>44760</c:v>
                </c:pt>
                <c:pt idx="434">
                  <c:v>44757</c:v>
                </c:pt>
                <c:pt idx="435">
                  <c:v>44756</c:v>
                </c:pt>
                <c:pt idx="436">
                  <c:v>44755</c:v>
                </c:pt>
                <c:pt idx="437">
                  <c:v>44754</c:v>
                </c:pt>
                <c:pt idx="438">
                  <c:v>44753</c:v>
                </c:pt>
                <c:pt idx="439">
                  <c:v>44750</c:v>
                </c:pt>
                <c:pt idx="440">
                  <c:v>44749</c:v>
                </c:pt>
                <c:pt idx="441">
                  <c:v>44748</c:v>
                </c:pt>
                <c:pt idx="442">
                  <c:v>44747</c:v>
                </c:pt>
                <c:pt idx="443">
                  <c:v>44746</c:v>
                </c:pt>
                <c:pt idx="444">
                  <c:v>44743</c:v>
                </c:pt>
                <c:pt idx="445">
                  <c:v>44742</c:v>
                </c:pt>
                <c:pt idx="446">
                  <c:v>44741</c:v>
                </c:pt>
                <c:pt idx="447">
                  <c:v>44740</c:v>
                </c:pt>
                <c:pt idx="448">
                  <c:v>44739</c:v>
                </c:pt>
                <c:pt idx="449">
                  <c:v>44736</c:v>
                </c:pt>
                <c:pt idx="450">
                  <c:v>44735</c:v>
                </c:pt>
                <c:pt idx="451">
                  <c:v>44734</c:v>
                </c:pt>
                <c:pt idx="452">
                  <c:v>44733</c:v>
                </c:pt>
                <c:pt idx="453">
                  <c:v>44732</c:v>
                </c:pt>
                <c:pt idx="454">
                  <c:v>44729</c:v>
                </c:pt>
                <c:pt idx="455">
                  <c:v>44728</c:v>
                </c:pt>
                <c:pt idx="456">
                  <c:v>44727</c:v>
                </c:pt>
                <c:pt idx="457">
                  <c:v>44726</c:v>
                </c:pt>
                <c:pt idx="458">
                  <c:v>44725</c:v>
                </c:pt>
                <c:pt idx="459">
                  <c:v>44722</c:v>
                </c:pt>
                <c:pt idx="460">
                  <c:v>44721</c:v>
                </c:pt>
                <c:pt idx="461">
                  <c:v>44720</c:v>
                </c:pt>
                <c:pt idx="462">
                  <c:v>44719</c:v>
                </c:pt>
                <c:pt idx="463">
                  <c:v>44718</c:v>
                </c:pt>
                <c:pt idx="464">
                  <c:v>44715</c:v>
                </c:pt>
                <c:pt idx="465">
                  <c:v>44714</c:v>
                </c:pt>
                <c:pt idx="466">
                  <c:v>44713</c:v>
                </c:pt>
                <c:pt idx="467">
                  <c:v>44712</c:v>
                </c:pt>
                <c:pt idx="468">
                  <c:v>44711</c:v>
                </c:pt>
                <c:pt idx="469">
                  <c:v>44708</c:v>
                </c:pt>
                <c:pt idx="470">
                  <c:v>44707</c:v>
                </c:pt>
                <c:pt idx="471">
                  <c:v>44706</c:v>
                </c:pt>
                <c:pt idx="472">
                  <c:v>44705</c:v>
                </c:pt>
                <c:pt idx="473">
                  <c:v>44704</c:v>
                </c:pt>
                <c:pt idx="474">
                  <c:v>44701</c:v>
                </c:pt>
                <c:pt idx="475">
                  <c:v>44700</c:v>
                </c:pt>
                <c:pt idx="476">
                  <c:v>44699</c:v>
                </c:pt>
                <c:pt idx="477">
                  <c:v>44698</c:v>
                </c:pt>
                <c:pt idx="478">
                  <c:v>44697</c:v>
                </c:pt>
                <c:pt idx="479">
                  <c:v>44694</c:v>
                </c:pt>
                <c:pt idx="480">
                  <c:v>44693</c:v>
                </c:pt>
                <c:pt idx="481">
                  <c:v>44692</c:v>
                </c:pt>
                <c:pt idx="482">
                  <c:v>44691</c:v>
                </c:pt>
                <c:pt idx="483">
                  <c:v>44690</c:v>
                </c:pt>
                <c:pt idx="484">
                  <c:v>44687</c:v>
                </c:pt>
                <c:pt idx="485">
                  <c:v>44686</c:v>
                </c:pt>
                <c:pt idx="486">
                  <c:v>44685</c:v>
                </c:pt>
                <c:pt idx="487">
                  <c:v>44683</c:v>
                </c:pt>
                <c:pt idx="488">
                  <c:v>44680</c:v>
                </c:pt>
                <c:pt idx="489">
                  <c:v>44679</c:v>
                </c:pt>
                <c:pt idx="490">
                  <c:v>44678</c:v>
                </c:pt>
                <c:pt idx="491">
                  <c:v>44677</c:v>
                </c:pt>
                <c:pt idx="492">
                  <c:v>44676</c:v>
                </c:pt>
                <c:pt idx="493">
                  <c:v>44673</c:v>
                </c:pt>
                <c:pt idx="494">
                  <c:v>44672</c:v>
                </c:pt>
                <c:pt idx="495">
                  <c:v>44671</c:v>
                </c:pt>
                <c:pt idx="496">
                  <c:v>44670</c:v>
                </c:pt>
                <c:pt idx="497">
                  <c:v>44669</c:v>
                </c:pt>
                <c:pt idx="498">
                  <c:v>44664</c:v>
                </c:pt>
                <c:pt idx="499">
                  <c:v>44663</c:v>
                </c:pt>
                <c:pt idx="500">
                  <c:v>44662</c:v>
                </c:pt>
                <c:pt idx="501">
                  <c:v>44659</c:v>
                </c:pt>
                <c:pt idx="502">
                  <c:v>44658</c:v>
                </c:pt>
                <c:pt idx="503">
                  <c:v>44657</c:v>
                </c:pt>
                <c:pt idx="504">
                  <c:v>44656</c:v>
                </c:pt>
                <c:pt idx="505">
                  <c:v>44655</c:v>
                </c:pt>
                <c:pt idx="506">
                  <c:v>44652</c:v>
                </c:pt>
                <c:pt idx="507">
                  <c:v>44651</c:v>
                </c:pt>
                <c:pt idx="508">
                  <c:v>44650</c:v>
                </c:pt>
                <c:pt idx="509">
                  <c:v>44649</c:v>
                </c:pt>
                <c:pt idx="510">
                  <c:v>44648</c:v>
                </c:pt>
                <c:pt idx="511">
                  <c:v>44645</c:v>
                </c:pt>
                <c:pt idx="512">
                  <c:v>44644</c:v>
                </c:pt>
                <c:pt idx="513">
                  <c:v>44643</c:v>
                </c:pt>
                <c:pt idx="514">
                  <c:v>44642</c:v>
                </c:pt>
                <c:pt idx="515">
                  <c:v>44641</c:v>
                </c:pt>
                <c:pt idx="516">
                  <c:v>44637</c:v>
                </c:pt>
                <c:pt idx="517">
                  <c:v>44636</c:v>
                </c:pt>
                <c:pt idx="518">
                  <c:v>44635</c:v>
                </c:pt>
                <c:pt idx="519">
                  <c:v>44634</c:v>
                </c:pt>
                <c:pt idx="520">
                  <c:v>44631</c:v>
                </c:pt>
                <c:pt idx="521">
                  <c:v>44630</c:v>
                </c:pt>
                <c:pt idx="522">
                  <c:v>44629</c:v>
                </c:pt>
                <c:pt idx="523">
                  <c:v>44628</c:v>
                </c:pt>
                <c:pt idx="524">
                  <c:v>44627</c:v>
                </c:pt>
                <c:pt idx="525">
                  <c:v>44624</c:v>
                </c:pt>
                <c:pt idx="526">
                  <c:v>44623</c:v>
                </c:pt>
                <c:pt idx="527">
                  <c:v>44622</c:v>
                </c:pt>
                <c:pt idx="528">
                  <c:v>44620</c:v>
                </c:pt>
                <c:pt idx="529">
                  <c:v>44617</c:v>
                </c:pt>
                <c:pt idx="530">
                  <c:v>44616</c:v>
                </c:pt>
                <c:pt idx="531">
                  <c:v>44615</c:v>
                </c:pt>
                <c:pt idx="532">
                  <c:v>44614</c:v>
                </c:pt>
                <c:pt idx="533">
                  <c:v>44613</c:v>
                </c:pt>
                <c:pt idx="534">
                  <c:v>44610</c:v>
                </c:pt>
                <c:pt idx="535">
                  <c:v>44609</c:v>
                </c:pt>
                <c:pt idx="536">
                  <c:v>44608</c:v>
                </c:pt>
                <c:pt idx="537">
                  <c:v>44607</c:v>
                </c:pt>
                <c:pt idx="538">
                  <c:v>44606</c:v>
                </c:pt>
                <c:pt idx="539">
                  <c:v>44603</c:v>
                </c:pt>
                <c:pt idx="540">
                  <c:v>44602</c:v>
                </c:pt>
                <c:pt idx="541">
                  <c:v>44601</c:v>
                </c:pt>
                <c:pt idx="542">
                  <c:v>44600</c:v>
                </c:pt>
                <c:pt idx="543">
                  <c:v>44599</c:v>
                </c:pt>
                <c:pt idx="544">
                  <c:v>44596</c:v>
                </c:pt>
                <c:pt idx="545">
                  <c:v>44595</c:v>
                </c:pt>
                <c:pt idx="546">
                  <c:v>44594</c:v>
                </c:pt>
                <c:pt idx="547">
                  <c:v>44593</c:v>
                </c:pt>
                <c:pt idx="548">
                  <c:v>44592</c:v>
                </c:pt>
                <c:pt idx="549">
                  <c:v>44589</c:v>
                </c:pt>
                <c:pt idx="550">
                  <c:v>44588</c:v>
                </c:pt>
                <c:pt idx="551">
                  <c:v>44586</c:v>
                </c:pt>
                <c:pt idx="552">
                  <c:v>44585</c:v>
                </c:pt>
                <c:pt idx="553">
                  <c:v>44582</c:v>
                </c:pt>
                <c:pt idx="554">
                  <c:v>44581</c:v>
                </c:pt>
                <c:pt idx="555">
                  <c:v>44580</c:v>
                </c:pt>
                <c:pt idx="556">
                  <c:v>44579</c:v>
                </c:pt>
                <c:pt idx="557">
                  <c:v>44578</c:v>
                </c:pt>
                <c:pt idx="558">
                  <c:v>44575</c:v>
                </c:pt>
                <c:pt idx="559">
                  <c:v>44574</c:v>
                </c:pt>
                <c:pt idx="560">
                  <c:v>44573</c:v>
                </c:pt>
                <c:pt idx="561">
                  <c:v>44572</c:v>
                </c:pt>
                <c:pt idx="562">
                  <c:v>44571</c:v>
                </c:pt>
                <c:pt idx="563">
                  <c:v>44568</c:v>
                </c:pt>
                <c:pt idx="564">
                  <c:v>44567</c:v>
                </c:pt>
                <c:pt idx="565">
                  <c:v>44566</c:v>
                </c:pt>
                <c:pt idx="566">
                  <c:v>44565</c:v>
                </c:pt>
                <c:pt idx="567">
                  <c:v>44564</c:v>
                </c:pt>
                <c:pt idx="568">
                  <c:v>44561</c:v>
                </c:pt>
                <c:pt idx="569">
                  <c:v>44560</c:v>
                </c:pt>
                <c:pt idx="570">
                  <c:v>44559</c:v>
                </c:pt>
                <c:pt idx="571">
                  <c:v>44558</c:v>
                </c:pt>
                <c:pt idx="572">
                  <c:v>44557</c:v>
                </c:pt>
                <c:pt idx="573">
                  <c:v>44554</c:v>
                </c:pt>
                <c:pt idx="574">
                  <c:v>44553</c:v>
                </c:pt>
                <c:pt idx="575">
                  <c:v>44552</c:v>
                </c:pt>
                <c:pt idx="576">
                  <c:v>44551</c:v>
                </c:pt>
                <c:pt idx="577">
                  <c:v>44550</c:v>
                </c:pt>
                <c:pt idx="578">
                  <c:v>44547</c:v>
                </c:pt>
                <c:pt idx="579">
                  <c:v>44546</c:v>
                </c:pt>
                <c:pt idx="580">
                  <c:v>44545</c:v>
                </c:pt>
                <c:pt idx="581">
                  <c:v>44544</c:v>
                </c:pt>
                <c:pt idx="582">
                  <c:v>44543</c:v>
                </c:pt>
                <c:pt idx="583">
                  <c:v>44540</c:v>
                </c:pt>
                <c:pt idx="584">
                  <c:v>44539</c:v>
                </c:pt>
                <c:pt idx="585">
                  <c:v>44538</c:v>
                </c:pt>
                <c:pt idx="586">
                  <c:v>44537</c:v>
                </c:pt>
                <c:pt idx="587">
                  <c:v>44536</c:v>
                </c:pt>
                <c:pt idx="588">
                  <c:v>44533</c:v>
                </c:pt>
                <c:pt idx="589">
                  <c:v>44532</c:v>
                </c:pt>
                <c:pt idx="590">
                  <c:v>44531</c:v>
                </c:pt>
                <c:pt idx="591">
                  <c:v>44530</c:v>
                </c:pt>
                <c:pt idx="592">
                  <c:v>44529</c:v>
                </c:pt>
                <c:pt idx="593">
                  <c:v>44526</c:v>
                </c:pt>
                <c:pt idx="594">
                  <c:v>44525</c:v>
                </c:pt>
                <c:pt idx="595">
                  <c:v>44524</c:v>
                </c:pt>
                <c:pt idx="596">
                  <c:v>44523</c:v>
                </c:pt>
                <c:pt idx="597">
                  <c:v>44522</c:v>
                </c:pt>
                <c:pt idx="598">
                  <c:v>44518</c:v>
                </c:pt>
                <c:pt idx="599">
                  <c:v>44517</c:v>
                </c:pt>
                <c:pt idx="600">
                  <c:v>44516</c:v>
                </c:pt>
                <c:pt idx="601">
                  <c:v>44515</c:v>
                </c:pt>
                <c:pt idx="602">
                  <c:v>44512</c:v>
                </c:pt>
                <c:pt idx="603">
                  <c:v>44511</c:v>
                </c:pt>
                <c:pt idx="604">
                  <c:v>44510</c:v>
                </c:pt>
                <c:pt idx="605">
                  <c:v>44509</c:v>
                </c:pt>
                <c:pt idx="606">
                  <c:v>44508</c:v>
                </c:pt>
                <c:pt idx="607">
                  <c:v>44504</c:v>
                </c:pt>
                <c:pt idx="608">
                  <c:v>44503</c:v>
                </c:pt>
                <c:pt idx="609">
                  <c:v>44502</c:v>
                </c:pt>
                <c:pt idx="610">
                  <c:v>44501</c:v>
                </c:pt>
                <c:pt idx="611">
                  <c:v>44498</c:v>
                </c:pt>
                <c:pt idx="612">
                  <c:v>44497</c:v>
                </c:pt>
                <c:pt idx="613">
                  <c:v>44496</c:v>
                </c:pt>
                <c:pt idx="614">
                  <c:v>44495</c:v>
                </c:pt>
                <c:pt idx="615">
                  <c:v>44494</c:v>
                </c:pt>
                <c:pt idx="616">
                  <c:v>44491</c:v>
                </c:pt>
                <c:pt idx="617">
                  <c:v>44490</c:v>
                </c:pt>
                <c:pt idx="618">
                  <c:v>44489</c:v>
                </c:pt>
                <c:pt idx="619">
                  <c:v>44488</c:v>
                </c:pt>
                <c:pt idx="620">
                  <c:v>44487</c:v>
                </c:pt>
                <c:pt idx="621">
                  <c:v>44483</c:v>
                </c:pt>
                <c:pt idx="622">
                  <c:v>44482</c:v>
                </c:pt>
                <c:pt idx="623">
                  <c:v>44481</c:v>
                </c:pt>
                <c:pt idx="624">
                  <c:v>44480</c:v>
                </c:pt>
                <c:pt idx="625">
                  <c:v>44477</c:v>
                </c:pt>
                <c:pt idx="626">
                  <c:v>44476</c:v>
                </c:pt>
                <c:pt idx="627">
                  <c:v>44475</c:v>
                </c:pt>
                <c:pt idx="628">
                  <c:v>44474</c:v>
                </c:pt>
                <c:pt idx="629">
                  <c:v>44473</c:v>
                </c:pt>
                <c:pt idx="630">
                  <c:v>44470</c:v>
                </c:pt>
                <c:pt idx="631">
                  <c:v>44469</c:v>
                </c:pt>
                <c:pt idx="632">
                  <c:v>44468</c:v>
                </c:pt>
                <c:pt idx="633">
                  <c:v>44467</c:v>
                </c:pt>
                <c:pt idx="634">
                  <c:v>44466</c:v>
                </c:pt>
                <c:pt idx="635">
                  <c:v>44463</c:v>
                </c:pt>
                <c:pt idx="636">
                  <c:v>44462</c:v>
                </c:pt>
                <c:pt idx="637">
                  <c:v>44461</c:v>
                </c:pt>
                <c:pt idx="638">
                  <c:v>44460</c:v>
                </c:pt>
                <c:pt idx="639">
                  <c:v>44459</c:v>
                </c:pt>
                <c:pt idx="640">
                  <c:v>44456</c:v>
                </c:pt>
                <c:pt idx="641">
                  <c:v>44455</c:v>
                </c:pt>
                <c:pt idx="642">
                  <c:v>44454</c:v>
                </c:pt>
                <c:pt idx="643">
                  <c:v>44453</c:v>
                </c:pt>
                <c:pt idx="644">
                  <c:v>44452</c:v>
                </c:pt>
                <c:pt idx="645">
                  <c:v>44448</c:v>
                </c:pt>
                <c:pt idx="646">
                  <c:v>44447</c:v>
                </c:pt>
                <c:pt idx="647">
                  <c:v>44446</c:v>
                </c:pt>
                <c:pt idx="648">
                  <c:v>44445</c:v>
                </c:pt>
                <c:pt idx="649">
                  <c:v>44442</c:v>
                </c:pt>
                <c:pt idx="650">
                  <c:v>44441</c:v>
                </c:pt>
                <c:pt idx="651">
                  <c:v>44440</c:v>
                </c:pt>
                <c:pt idx="652">
                  <c:v>44439</c:v>
                </c:pt>
                <c:pt idx="653">
                  <c:v>44438</c:v>
                </c:pt>
                <c:pt idx="654">
                  <c:v>44435</c:v>
                </c:pt>
                <c:pt idx="655">
                  <c:v>44434</c:v>
                </c:pt>
                <c:pt idx="656">
                  <c:v>44433</c:v>
                </c:pt>
                <c:pt idx="657">
                  <c:v>44432</c:v>
                </c:pt>
                <c:pt idx="658">
                  <c:v>44431</c:v>
                </c:pt>
                <c:pt idx="659">
                  <c:v>44428</c:v>
                </c:pt>
                <c:pt idx="660">
                  <c:v>44426</c:v>
                </c:pt>
                <c:pt idx="661">
                  <c:v>44425</c:v>
                </c:pt>
                <c:pt idx="662">
                  <c:v>44424</c:v>
                </c:pt>
                <c:pt idx="663">
                  <c:v>44421</c:v>
                </c:pt>
                <c:pt idx="664">
                  <c:v>44420</c:v>
                </c:pt>
                <c:pt idx="665">
                  <c:v>44419</c:v>
                </c:pt>
                <c:pt idx="666">
                  <c:v>44418</c:v>
                </c:pt>
                <c:pt idx="667">
                  <c:v>44417</c:v>
                </c:pt>
                <c:pt idx="668">
                  <c:v>44414</c:v>
                </c:pt>
                <c:pt idx="669">
                  <c:v>44413</c:v>
                </c:pt>
                <c:pt idx="670">
                  <c:v>44412</c:v>
                </c:pt>
                <c:pt idx="671">
                  <c:v>44411</c:v>
                </c:pt>
                <c:pt idx="672">
                  <c:v>44410</c:v>
                </c:pt>
                <c:pt idx="673">
                  <c:v>44407</c:v>
                </c:pt>
                <c:pt idx="674">
                  <c:v>44406</c:v>
                </c:pt>
                <c:pt idx="675">
                  <c:v>44405</c:v>
                </c:pt>
                <c:pt idx="676">
                  <c:v>44404</c:v>
                </c:pt>
                <c:pt idx="677">
                  <c:v>44403</c:v>
                </c:pt>
                <c:pt idx="678">
                  <c:v>44400</c:v>
                </c:pt>
                <c:pt idx="679">
                  <c:v>44399</c:v>
                </c:pt>
                <c:pt idx="680">
                  <c:v>44397</c:v>
                </c:pt>
                <c:pt idx="681">
                  <c:v>44396</c:v>
                </c:pt>
                <c:pt idx="682">
                  <c:v>44393</c:v>
                </c:pt>
                <c:pt idx="683">
                  <c:v>44392</c:v>
                </c:pt>
                <c:pt idx="684">
                  <c:v>44391</c:v>
                </c:pt>
                <c:pt idx="685">
                  <c:v>44390</c:v>
                </c:pt>
                <c:pt idx="686">
                  <c:v>44389</c:v>
                </c:pt>
                <c:pt idx="687">
                  <c:v>44386</c:v>
                </c:pt>
                <c:pt idx="688">
                  <c:v>44385</c:v>
                </c:pt>
                <c:pt idx="689">
                  <c:v>44384</c:v>
                </c:pt>
                <c:pt idx="690">
                  <c:v>44383</c:v>
                </c:pt>
                <c:pt idx="691">
                  <c:v>44382</c:v>
                </c:pt>
                <c:pt idx="692">
                  <c:v>44379</c:v>
                </c:pt>
                <c:pt idx="693">
                  <c:v>44378</c:v>
                </c:pt>
                <c:pt idx="694">
                  <c:v>44377</c:v>
                </c:pt>
                <c:pt idx="695">
                  <c:v>44376</c:v>
                </c:pt>
                <c:pt idx="696">
                  <c:v>44375</c:v>
                </c:pt>
                <c:pt idx="697">
                  <c:v>44372</c:v>
                </c:pt>
                <c:pt idx="698">
                  <c:v>44371</c:v>
                </c:pt>
                <c:pt idx="699">
                  <c:v>44370</c:v>
                </c:pt>
                <c:pt idx="700">
                  <c:v>44369</c:v>
                </c:pt>
                <c:pt idx="701">
                  <c:v>44368</c:v>
                </c:pt>
                <c:pt idx="702">
                  <c:v>44365</c:v>
                </c:pt>
                <c:pt idx="703">
                  <c:v>44364</c:v>
                </c:pt>
                <c:pt idx="704">
                  <c:v>44363</c:v>
                </c:pt>
                <c:pt idx="705">
                  <c:v>44362</c:v>
                </c:pt>
                <c:pt idx="706">
                  <c:v>44361</c:v>
                </c:pt>
                <c:pt idx="707">
                  <c:v>44358</c:v>
                </c:pt>
                <c:pt idx="708">
                  <c:v>44357</c:v>
                </c:pt>
                <c:pt idx="709">
                  <c:v>44356</c:v>
                </c:pt>
                <c:pt idx="710">
                  <c:v>44355</c:v>
                </c:pt>
                <c:pt idx="711">
                  <c:v>44354</c:v>
                </c:pt>
                <c:pt idx="712">
                  <c:v>44351</c:v>
                </c:pt>
                <c:pt idx="713">
                  <c:v>44350</c:v>
                </c:pt>
                <c:pt idx="714">
                  <c:v>44349</c:v>
                </c:pt>
                <c:pt idx="715">
                  <c:v>44348</c:v>
                </c:pt>
                <c:pt idx="716">
                  <c:v>44347</c:v>
                </c:pt>
                <c:pt idx="717">
                  <c:v>44344</c:v>
                </c:pt>
                <c:pt idx="718">
                  <c:v>44343</c:v>
                </c:pt>
                <c:pt idx="719">
                  <c:v>44342</c:v>
                </c:pt>
                <c:pt idx="720">
                  <c:v>44341</c:v>
                </c:pt>
                <c:pt idx="721">
                  <c:v>44340</c:v>
                </c:pt>
                <c:pt idx="722">
                  <c:v>44337</c:v>
                </c:pt>
                <c:pt idx="723">
                  <c:v>44336</c:v>
                </c:pt>
                <c:pt idx="724">
                  <c:v>44335</c:v>
                </c:pt>
                <c:pt idx="725">
                  <c:v>44334</c:v>
                </c:pt>
                <c:pt idx="726">
                  <c:v>44333</c:v>
                </c:pt>
                <c:pt idx="727">
                  <c:v>44330</c:v>
                </c:pt>
                <c:pt idx="728">
                  <c:v>44328</c:v>
                </c:pt>
                <c:pt idx="729">
                  <c:v>44327</c:v>
                </c:pt>
                <c:pt idx="730">
                  <c:v>44326</c:v>
                </c:pt>
                <c:pt idx="731">
                  <c:v>44323</c:v>
                </c:pt>
                <c:pt idx="732">
                  <c:v>44322</c:v>
                </c:pt>
                <c:pt idx="733">
                  <c:v>44321</c:v>
                </c:pt>
                <c:pt idx="734">
                  <c:v>44320</c:v>
                </c:pt>
                <c:pt idx="735">
                  <c:v>44319</c:v>
                </c:pt>
                <c:pt idx="736">
                  <c:v>44316</c:v>
                </c:pt>
                <c:pt idx="737">
                  <c:v>44315</c:v>
                </c:pt>
                <c:pt idx="738">
                  <c:v>44314</c:v>
                </c:pt>
                <c:pt idx="739">
                  <c:v>44313</c:v>
                </c:pt>
                <c:pt idx="740">
                  <c:v>44312</c:v>
                </c:pt>
                <c:pt idx="741">
                  <c:v>44309</c:v>
                </c:pt>
                <c:pt idx="742">
                  <c:v>44308</c:v>
                </c:pt>
                <c:pt idx="743">
                  <c:v>44306</c:v>
                </c:pt>
                <c:pt idx="744">
                  <c:v>44305</c:v>
                </c:pt>
                <c:pt idx="745">
                  <c:v>44302</c:v>
                </c:pt>
                <c:pt idx="746">
                  <c:v>44301</c:v>
                </c:pt>
                <c:pt idx="747">
                  <c:v>44299</c:v>
                </c:pt>
                <c:pt idx="748">
                  <c:v>44298</c:v>
                </c:pt>
                <c:pt idx="749">
                  <c:v>44295</c:v>
                </c:pt>
                <c:pt idx="750">
                  <c:v>44294</c:v>
                </c:pt>
                <c:pt idx="751">
                  <c:v>44293</c:v>
                </c:pt>
                <c:pt idx="752">
                  <c:v>44292</c:v>
                </c:pt>
                <c:pt idx="753">
                  <c:v>44291</c:v>
                </c:pt>
                <c:pt idx="754">
                  <c:v>44287</c:v>
                </c:pt>
                <c:pt idx="755">
                  <c:v>44286</c:v>
                </c:pt>
                <c:pt idx="756">
                  <c:v>44285</c:v>
                </c:pt>
                <c:pt idx="757">
                  <c:v>44281</c:v>
                </c:pt>
                <c:pt idx="758">
                  <c:v>44280</c:v>
                </c:pt>
                <c:pt idx="759">
                  <c:v>44279</c:v>
                </c:pt>
                <c:pt idx="760">
                  <c:v>44278</c:v>
                </c:pt>
                <c:pt idx="761">
                  <c:v>44277</c:v>
                </c:pt>
                <c:pt idx="762">
                  <c:v>44274</c:v>
                </c:pt>
                <c:pt idx="763">
                  <c:v>44273</c:v>
                </c:pt>
                <c:pt idx="764">
                  <c:v>44272</c:v>
                </c:pt>
                <c:pt idx="765">
                  <c:v>44271</c:v>
                </c:pt>
                <c:pt idx="766">
                  <c:v>44270</c:v>
                </c:pt>
                <c:pt idx="767">
                  <c:v>44267</c:v>
                </c:pt>
                <c:pt idx="768">
                  <c:v>44265</c:v>
                </c:pt>
                <c:pt idx="769">
                  <c:v>44264</c:v>
                </c:pt>
                <c:pt idx="770">
                  <c:v>44263</c:v>
                </c:pt>
                <c:pt idx="771">
                  <c:v>44260</c:v>
                </c:pt>
                <c:pt idx="772">
                  <c:v>44259</c:v>
                </c:pt>
                <c:pt idx="773">
                  <c:v>44258</c:v>
                </c:pt>
                <c:pt idx="774">
                  <c:v>44257</c:v>
                </c:pt>
                <c:pt idx="775">
                  <c:v>44256</c:v>
                </c:pt>
                <c:pt idx="776">
                  <c:v>44253</c:v>
                </c:pt>
                <c:pt idx="777">
                  <c:v>44252</c:v>
                </c:pt>
                <c:pt idx="778">
                  <c:v>44251</c:v>
                </c:pt>
                <c:pt idx="779">
                  <c:v>44250</c:v>
                </c:pt>
                <c:pt idx="780">
                  <c:v>44249</c:v>
                </c:pt>
                <c:pt idx="781">
                  <c:v>44246</c:v>
                </c:pt>
                <c:pt idx="782">
                  <c:v>44245</c:v>
                </c:pt>
                <c:pt idx="783">
                  <c:v>44244</c:v>
                </c:pt>
                <c:pt idx="784">
                  <c:v>44243</c:v>
                </c:pt>
                <c:pt idx="785">
                  <c:v>44242</c:v>
                </c:pt>
                <c:pt idx="786">
                  <c:v>44239</c:v>
                </c:pt>
                <c:pt idx="787">
                  <c:v>44238</c:v>
                </c:pt>
                <c:pt idx="788">
                  <c:v>44237</c:v>
                </c:pt>
                <c:pt idx="789">
                  <c:v>44236</c:v>
                </c:pt>
                <c:pt idx="790">
                  <c:v>44235</c:v>
                </c:pt>
                <c:pt idx="791">
                  <c:v>44232</c:v>
                </c:pt>
                <c:pt idx="792">
                  <c:v>44231</c:v>
                </c:pt>
                <c:pt idx="793">
                  <c:v>44230</c:v>
                </c:pt>
                <c:pt idx="794">
                  <c:v>44229</c:v>
                </c:pt>
                <c:pt idx="795">
                  <c:v>44228</c:v>
                </c:pt>
                <c:pt idx="796">
                  <c:v>44225</c:v>
                </c:pt>
                <c:pt idx="797">
                  <c:v>44224</c:v>
                </c:pt>
                <c:pt idx="798">
                  <c:v>44223</c:v>
                </c:pt>
                <c:pt idx="799">
                  <c:v>44221</c:v>
                </c:pt>
                <c:pt idx="800">
                  <c:v>44218</c:v>
                </c:pt>
                <c:pt idx="801">
                  <c:v>44217</c:v>
                </c:pt>
                <c:pt idx="802">
                  <c:v>44216</c:v>
                </c:pt>
                <c:pt idx="803">
                  <c:v>44215</c:v>
                </c:pt>
                <c:pt idx="804">
                  <c:v>44214</c:v>
                </c:pt>
                <c:pt idx="805">
                  <c:v>44211</c:v>
                </c:pt>
                <c:pt idx="806">
                  <c:v>44210</c:v>
                </c:pt>
                <c:pt idx="807">
                  <c:v>44209</c:v>
                </c:pt>
                <c:pt idx="808">
                  <c:v>44208</c:v>
                </c:pt>
                <c:pt idx="809">
                  <c:v>44207</c:v>
                </c:pt>
                <c:pt idx="810">
                  <c:v>44204</c:v>
                </c:pt>
                <c:pt idx="811">
                  <c:v>44203</c:v>
                </c:pt>
                <c:pt idx="812">
                  <c:v>44202</c:v>
                </c:pt>
                <c:pt idx="813">
                  <c:v>44201</c:v>
                </c:pt>
                <c:pt idx="814">
                  <c:v>44200</c:v>
                </c:pt>
                <c:pt idx="815">
                  <c:v>44197</c:v>
                </c:pt>
                <c:pt idx="816">
                  <c:v>44196</c:v>
                </c:pt>
                <c:pt idx="817">
                  <c:v>44195</c:v>
                </c:pt>
                <c:pt idx="818">
                  <c:v>44194</c:v>
                </c:pt>
                <c:pt idx="819">
                  <c:v>44193</c:v>
                </c:pt>
                <c:pt idx="820">
                  <c:v>44189</c:v>
                </c:pt>
                <c:pt idx="821">
                  <c:v>44188</c:v>
                </c:pt>
                <c:pt idx="822">
                  <c:v>44187</c:v>
                </c:pt>
                <c:pt idx="823">
                  <c:v>44186</c:v>
                </c:pt>
                <c:pt idx="824">
                  <c:v>44183</c:v>
                </c:pt>
                <c:pt idx="825">
                  <c:v>44182</c:v>
                </c:pt>
                <c:pt idx="826">
                  <c:v>44181</c:v>
                </c:pt>
                <c:pt idx="827">
                  <c:v>44180</c:v>
                </c:pt>
                <c:pt idx="828">
                  <c:v>44179</c:v>
                </c:pt>
                <c:pt idx="829">
                  <c:v>44176</c:v>
                </c:pt>
                <c:pt idx="830">
                  <c:v>44175</c:v>
                </c:pt>
                <c:pt idx="831">
                  <c:v>44174</c:v>
                </c:pt>
                <c:pt idx="832">
                  <c:v>44173</c:v>
                </c:pt>
                <c:pt idx="833">
                  <c:v>44172</c:v>
                </c:pt>
                <c:pt idx="834">
                  <c:v>44169</c:v>
                </c:pt>
                <c:pt idx="835">
                  <c:v>44168</c:v>
                </c:pt>
                <c:pt idx="836">
                  <c:v>44167</c:v>
                </c:pt>
                <c:pt idx="837">
                  <c:v>44166</c:v>
                </c:pt>
                <c:pt idx="838">
                  <c:v>44162</c:v>
                </c:pt>
                <c:pt idx="839">
                  <c:v>44161</c:v>
                </c:pt>
                <c:pt idx="840">
                  <c:v>44160</c:v>
                </c:pt>
                <c:pt idx="841">
                  <c:v>44159</c:v>
                </c:pt>
                <c:pt idx="842">
                  <c:v>44158</c:v>
                </c:pt>
                <c:pt idx="843">
                  <c:v>44155</c:v>
                </c:pt>
                <c:pt idx="844">
                  <c:v>44154</c:v>
                </c:pt>
                <c:pt idx="845">
                  <c:v>44153</c:v>
                </c:pt>
                <c:pt idx="846">
                  <c:v>44152</c:v>
                </c:pt>
                <c:pt idx="847">
                  <c:v>44149</c:v>
                </c:pt>
                <c:pt idx="848">
                  <c:v>44148</c:v>
                </c:pt>
                <c:pt idx="849">
                  <c:v>44147</c:v>
                </c:pt>
                <c:pt idx="850">
                  <c:v>44146</c:v>
                </c:pt>
                <c:pt idx="851">
                  <c:v>44145</c:v>
                </c:pt>
                <c:pt idx="852">
                  <c:v>44144</c:v>
                </c:pt>
                <c:pt idx="853">
                  <c:v>44141</c:v>
                </c:pt>
                <c:pt idx="854">
                  <c:v>44140</c:v>
                </c:pt>
                <c:pt idx="855">
                  <c:v>44139</c:v>
                </c:pt>
                <c:pt idx="856">
                  <c:v>44138</c:v>
                </c:pt>
                <c:pt idx="857">
                  <c:v>44137</c:v>
                </c:pt>
                <c:pt idx="858">
                  <c:v>44134</c:v>
                </c:pt>
                <c:pt idx="859">
                  <c:v>44133</c:v>
                </c:pt>
                <c:pt idx="860">
                  <c:v>44132</c:v>
                </c:pt>
                <c:pt idx="861">
                  <c:v>44131</c:v>
                </c:pt>
                <c:pt idx="862">
                  <c:v>44130</c:v>
                </c:pt>
                <c:pt idx="863">
                  <c:v>44127</c:v>
                </c:pt>
                <c:pt idx="864">
                  <c:v>44126</c:v>
                </c:pt>
                <c:pt idx="865">
                  <c:v>44125</c:v>
                </c:pt>
                <c:pt idx="866">
                  <c:v>44124</c:v>
                </c:pt>
                <c:pt idx="867">
                  <c:v>44123</c:v>
                </c:pt>
                <c:pt idx="868">
                  <c:v>44120</c:v>
                </c:pt>
                <c:pt idx="869">
                  <c:v>44119</c:v>
                </c:pt>
                <c:pt idx="870">
                  <c:v>44118</c:v>
                </c:pt>
                <c:pt idx="871">
                  <c:v>44117</c:v>
                </c:pt>
                <c:pt idx="872">
                  <c:v>44116</c:v>
                </c:pt>
                <c:pt idx="873">
                  <c:v>44113</c:v>
                </c:pt>
                <c:pt idx="874">
                  <c:v>44112</c:v>
                </c:pt>
                <c:pt idx="875">
                  <c:v>44111</c:v>
                </c:pt>
                <c:pt idx="876">
                  <c:v>44110</c:v>
                </c:pt>
                <c:pt idx="877">
                  <c:v>44109</c:v>
                </c:pt>
                <c:pt idx="878">
                  <c:v>44105</c:v>
                </c:pt>
                <c:pt idx="879">
                  <c:v>44104</c:v>
                </c:pt>
                <c:pt idx="880">
                  <c:v>44103</c:v>
                </c:pt>
                <c:pt idx="881">
                  <c:v>44102</c:v>
                </c:pt>
                <c:pt idx="882">
                  <c:v>44099</c:v>
                </c:pt>
                <c:pt idx="883">
                  <c:v>44098</c:v>
                </c:pt>
                <c:pt idx="884">
                  <c:v>44097</c:v>
                </c:pt>
                <c:pt idx="885">
                  <c:v>44096</c:v>
                </c:pt>
                <c:pt idx="886">
                  <c:v>44095</c:v>
                </c:pt>
                <c:pt idx="887">
                  <c:v>44092</c:v>
                </c:pt>
                <c:pt idx="888">
                  <c:v>44091</c:v>
                </c:pt>
                <c:pt idx="889">
                  <c:v>44090</c:v>
                </c:pt>
                <c:pt idx="890">
                  <c:v>44089</c:v>
                </c:pt>
                <c:pt idx="891">
                  <c:v>44088</c:v>
                </c:pt>
                <c:pt idx="892">
                  <c:v>44085</c:v>
                </c:pt>
                <c:pt idx="893">
                  <c:v>44084</c:v>
                </c:pt>
                <c:pt idx="894">
                  <c:v>44083</c:v>
                </c:pt>
                <c:pt idx="895">
                  <c:v>44082</c:v>
                </c:pt>
                <c:pt idx="896">
                  <c:v>44081</c:v>
                </c:pt>
                <c:pt idx="897">
                  <c:v>44078</c:v>
                </c:pt>
                <c:pt idx="898">
                  <c:v>44077</c:v>
                </c:pt>
                <c:pt idx="899">
                  <c:v>44076</c:v>
                </c:pt>
                <c:pt idx="900">
                  <c:v>44075</c:v>
                </c:pt>
                <c:pt idx="901">
                  <c:v>44074</c:v>
                </c:pt>
                <c:pt idx="902">
                  <c:v>44071</c:v>
                </c:pt>
                <c:pt idx="903">
                  <c:v>44070</c:v>
                </c:pt>
                <c:pt idx="904">
                  <c:v>44069</c:v>
                </c:pt>
                <c:pt idx="905">
                  <c:v>44068</c:v>
                </c:pt>
                <c:pt idx="906">
                  <c:v>44067</c:v>
                </c:pt>
                <c:pt idx="907">
                  <c:v>44064</c:v>
                </c:pt>
                <c:pt idx="908">
                  <c:v>44063</c:v>
                </c:pt>
                <c:pt idx="909">
                  <c:v>44062</c:v>
                </c:pt>
                <c:pt idx="910">
                  <c:v>44061</c:v>
                </c:pt>
                <c:pt idx="911">
                  <c:v>44060</c:v>
                </c:pt>
                <c:pt idx="912">
                  <c:v>44057</c:v>
                </c:pt>
                <c:pt idx="913">
                  <c:v>44056</c:v>
                </c:pt>
                <c:pt idx="914">
                  <c:v>44055</c:v>
                </c:pt>
                <c:pt idx="915">
                  <c:v>44054</c:v>
                </c:pt>
                <c:pt idx="916">
                  <c:v>44053</c:v>
                </c:pt>
                <c:pt idx="917">
                  <c:v>44050</c:v>
                </c:pt>
                <c:pt idx="918">
                  <c:v>44049</c:v>
                </c:pt>
                <c:pt idx="919">
                  <c:v>44048</c:v>
                </c:pt>
                <c:pt idx="920">
                  <c:v>44047</c:v>
                </c:pt>
                <c:pt idx="921">
                  <c:v>44046</c:v>
                </c:pt>
                <c:pt idx="922">
                  <c:v>44043</c:v>
                </c:pt>
                <c:pt idx="923">
                  <c:v>44042</c:v>
                </c:pt>
                <c:pt idx="924">
                  <c:v>44041</c:v>
                </c:pt>
                <c:pt idx="925">
                  <c:v>44040</c:v>
                </c:pt>
                <c:pt idx="926">
                  <c:v>44039</c:v>
                </c:pt>
                <c:pt idx="927">
                  <c:v>44036</c:v>
                </c:pt>
                <c:pt idx="928">
                  <c:v>44035</c:v>
                </c:pt>
                <c:pt idx="929">
                  <c:v>44034</c:v>
                </c:pt>
                <c:pt idx="930">
                  <c:v>44033</c:v>
                </c:pt>
                <c:pt idx="931">
                  <c:v>44032</c:v>
                </c:pt>
                <c:pt idx="932">
                  <c:v>44029</c:v>
                </c:pt>
                <c:pt idx="933">
                  <c:v>44028</c:v>
                </c:pt>
                <c:pt idx="934">
                  <c:v>44027</c:v>
                </c:pt>
                <c:pt idx="935">
                  <c:v>44026</c:v>
                </c:pt>
                <c:pt idx="936">
                  <c:v>44025</c:v>
                </c:pt>
                <c:pt idx="937">
                  <c:v>44022</c:v>
                </c:pt>
                <c:pt idx="938">
                  <c:v>44021</c:v>
                </c:pt>
                <c:pt idx="939">
                  <c:v>44020</c:v>
                </c:pt>
                <c:pt idx="940">
                  <c:v>44019</c:v>
                </c:pt>
                <c:pt idx="941">
                  <c:v>44018</c:v>
                </c:pt>
                <c:pt idx="942">
                  <c:v>44015</c:v>
                </c:pt>
                <c:pt idx="943">
                  <c:v>44014</c:v>
                </c:pt>
                <c:pt idx="944">
                  <c:v>44013</c:v>
                </c:pt>
                <c:pt idx="945">
                  <c:v>44012</c:v>
                </c:pt>
                <c:pt idx="946">
                  <c:v>44011</c:v>
                </c:pt>
                <c:pt idx="947">
                  <c:v>44008</c:v>
                </c:pt>
                <c:pt idx="948">
                  <c:v>44007</c:v>
                </c:pt>
                <c:pt idx="949">
                  <c:v>44006</c:v>
                </c:pt>
                <c:pt idx="950">
                  <c:v>44005</c:v>
                </c:pt>
                <c:pt idx="951">
                  <c:v>44004</c:v>
                </c:pt>
                <c:pt idx="952">
                  <c:v>44001</c:v>
                </c:pt>
                <c:pt idx="953">
                  <c:v>44000</c:v>
                </c:pt>
                <c:pt idx="954">
                  <c:v>43999</c:v>
                </c:pt>
                <c:pt idx="955">
                  <c:v>43998</c:v>
                </c:pt>
                <c:pt idx="956">
                  <c:v>43997</c:v>
                </c:pt>
                <c:pt idx="957">
                  <c:v>43994</c:v>
                </c:pt>
                <c:pt idx="958">
                  <c:v>43993</c:v>
                </c:pt>
                <c:pt idx="959">
                  <c:v>43992</c:v>
                </c:pt>
                <c:pt idx="960">
                  <c:v>43991</c:v>
                </c:pt>
                <c:pt idx="961">
                  <c:v>43990</c:v>
                </c:pt>
                <c:pt idx="962">
                  <c:v>43987</c:v>
                </c:pt>
                <c:pt idx="963">
                  <c:v>43986</c:v>
                </c:pt>
                <c:pt idx="964">
                  <c:v>43985</c:v>
                </c:pt>
                <c:pt idx="965">
                  <c:v>43984</c:v>
                </c:pt>
                <c:pt idx="966">
                  <c:v>43983</c:v>
                </c:pt>
                <c:pt idx="967">
                  <c:v>43980</c:v>
                </c:pt>
                <c:pt idx="968">
                  <c:v>43979</c:v>
                </c:pt>
                <c:pt idx="969">
                  <c:v>43978</c:v>
                </c:pt>
                <c:pt idx="970">
                  <c:v>43977</c:v>
                </c:pt>
                <c:pt idx="971">
                  <c:v>43973</c:v>
                </c:pt>
                <c:pt idx="972">
                  <c:v>43972</c:v>
                </c:pt>
                <c:pt idx="973">
                  <c:v>43971</c:v>
                </c:pt>
                <c:pt idx="974">
                  <c:v>43970</c:v>
                </c:pt>
                <c:pt idx="975">
                  <c:v>43969</c:v>
                </c:pt>
                <c:pt idx="976">
                  <c:v>43966</c:v>
                </c:pt>
                <c:pt idx="977">
                  <c:v>43965</c:v>
                </c:pt>
                <c:pt idx="978">
                  <c:v>43964</c:v>
                </c:pt>
                <c:pt idx="979">
                  <c:v>43963</c:v>
                </c:pt>
                <c:pt idx="980">
                  <c:v>43962</c:v>
                </c:pt>
                <c:pt idx="981">
                  <c:v>43959</c:v>
                </c:pt>
                <c:pt idx="982">
                  <c:v>43958</c:v>
                </c:pt>
                <c:pt idx="983">
                  <c:v>43957</c:v>
                </c:pt>
                <c:pt idx="984">
                  <c:v>43956</c:v>
                </c:pt>
                <c:pt idx="985">
                  <c:v>43955</c:v>
                </c:pt>
                <c:pt idx="986">
                  <c:v>43951</c:v>
                </c:pt>
                <c:pt idx="987">
                  <c:v>43950</c:v>
                </c:pt>
                <c:pt idx="988">
                  <c:v>43949</c:v>
                </c:pt>
                <c:pt idx="989">
                  <c:v>43948</c:v>
                </c:pt>
                <c:pt idx="990">
                  <c:v>43945</c:v>
                </c:pt>
                <c:pt idx="991">
                  <c:v>43944</c:v>
                </c:pt>
                <c:pt idx="992">
                  <c:v>43943</c:v>
                </c:pt>
                <c:pt idx="993">
                  <c:v>43942</c:v>
                </c:pt>
                <c:pt idx="994">
                  <c:v>43941</c:v>
                </c:pt>
                <c:pt idx="995">
                  <c:v>43938</c:v>
                </c:pt>
                <c:pt idx="996">
                  <c:v>43937</c:v>
                </c:pt>
                <c:pt idx="997">
                  <c:v>43936</c:v>
                </c:pt>
                <c:pt idx="998">
                  <c:v>43934</c:v>
                </c:pt>
                <c:pt idx="999">
                  <c:v>43930</c:v>
                </c:pt>
                <c:pt idx="1000">
                  <c:v>43929</c:v>
                </c:pt>
                <c:pt idx="1001">
                  <c:v>43928</c:v>
                </c:pt>
                <c:pt idx="1002">
                  <c:v>43924</c:v>
                </c:pt>
                <c:pt idx="1003">
                  <c:v>43922</c:v>
                </c:pt>
                <c:pt idx="1004">
                  <c:v>43921</c:v>
                </c:pt>
                <c:pt idx="1005">
                  <c:v>43920</c:v>
                </c:pt>
                <c:pt idx="1006">
                  <c:v>43917</c:v>
                </c:pt>
                <c:pt idx="1007">
                  <c:v>43916</c:v>
                </c:pt>
                <c:pt idx="1008">
                  <c:v>43915</c:v>
                </c:pt>
                <c:pt idx="1009">
                  <c:v>43914</c:v>
                </c:pt>
                <c:pt idx="1010">
                  <c:v>43913</c:v>
                </c:pt>
                <c:pt idx="1011">
                  <c:v>43910</c:v>
                </c:pt>
                <c:pt idx="1012">
                  <c:v>43909</c:v>
                </c:pt>
                <c:pt idx="1013">
                  <c:v>43908</c:v>
                </c:pt>
                <c:pt idx="1014">
                  <c:v>43907</c:v>
                </c:pt>
                <c:pt idx="1015">
                  <c:v>43906</c:v>
                </c:pt>
                <c:pt idx="1016">
                  <c:v>43903</c:v>
                </c:pt>
                <c:pt idx="1017">
                  <c:v>43902</c:v>
                </c:pt>
                <c:pt idx="1018">
                  <c:v>43901</c:v>
                </c:pt>
                <c:pt idx="1019">
                  <c:v>43899</c:v>
                </c:pt>
                <c:pt idx="1020">
                  <c:v>43896</c:v>
                </c:pt>
                <c:pt idx="1021">
                  <c:v>43895</c:v>
                </c:pt>
                <c:pt idx="1022">
                  <c:v>43894</c:v>
                </c:pt>
                <c:pt idx="1023">
                  <c:v>43893</c:v>
                </c:pt>
                <c:pt idx="1024">
                  <c:v>43892</c:v>
                </c:pt>
                <c:pt idx="1025">
                  <c:v>43889</c:v>
                </c:pt>
                <c:pt idx="1026">
                  <c:v>43888</c:v>
                </c:pt>
                <c:pt idx="1027">
                  <c:v>43887</c:v>
                </c:pt>
                <c:pt idx="1028">
                  <c:v>43886</c:v>
                </c:pt>
                <c:pt idx="1029">
                  <c:v>43885</c:v>
                </c:pt>
                <c:pt idx="1030">
                  <c:v>43881</c:v>
                </c:pt>
                <c:pt idx="1031">
                  <c:v>43880</c:v>
                </c:pt>
                <c:pt idx="1032">
                  <c:v>43879</c:v>
                </c:pt>
                <c:pt idx="1033">
                  <c:v>43878</c:v>
                </c:pt>
                <c:pt idx="1034">
                  <c:v>43875</c:v>
                </c:pt>
                <c:pt idx="1035">
                  <c:v>43874</c:v>
                </c:pt>
                <c:pt idx="1036">
                  <c:v>43873</c:v>
                </c:pt>
                <c:pt idx="1037">
                  <c:v>43872</c:v>
                </c:pt>
                <c:pt idx="1038">
                  <c:v>43871</c:v>
                </c:pt>
                <c:pt idx="1039">
                  <c:v>43868</c:v>
                </c:pt>
                <c:pt idx="1040">
                  <c:v>43867</c:v>
                </c:pt>
                <c:pt idx="1041">
                  <c:v>43866</c:v>
                </c:pt>
                <c:pt idx="1042">
                  <c:v>43865</c:v>
                </c:pt>
                <c:pt idx="1043">
                  <c:v>43864</c:v>
                </c:pt>
                <c:pt idx="1044">
                  <c:v>43861</c:v>
                </c:pt>
                <c:pt idx="1045">
                  <c:v>43860</c:v>
                </c:pt>
                <c:pt idx="1046">
                  <c:v>43859</c:v>
                </c:pt>
                <c:pt idx="1047">
                  <c:v>43858</c:v>
                </c:pt>
                <c:pt idx="1048">
                  <c:v>43857</c:v>
                </c:pt>
                <c:pt idx="1049">
                  <c:v>43854</c:v>
                </c:pt>
                <c:pt idx="1050">
                  <c:v>43853</c:v>
                </c:pt>
                <c:pt idx="1051">
                  <c:v>43852</c:v>
                </c:pt>
                <c:pt idx="1052">
                  <c:v>43851</c:v>
                </c:pt>
                <c:pt idx="1053">
                  <c:v>43850</c:v>
                </c:pt>
                <c:pt idx="1054">
                  <c:v>43847</c:v>
                </c:pt>
                <c:pt idx="1055">
                  <c:v>43846</c:v>
                </c:pt>
                <c:pt idx="1056">
                  <c:v>43845</c:v>
                </c:pt>
                <c:pt idx="1057">
                  <c:v>43844</c:v>
                </c:pt>
                <c:pt idx="1058">
                  <c:v>43843</c:v>
                </c:pt>
                <c:pt idx="1059">
                  <c:v>43840</c:v>
                </c:pt>
                <c:pt idx="1060">
                  <c:v>43839</c:v>
                </c:pt>
                <c:pt idx="1061">
                  <c:v>43838</c:v>
                </c:pt>
                <c:pt idx="1062">
                  <c:v>43837</c:v>
                </c:pt>
                <c:pt idx="1063">
                  <c:v>43836</c:v>
                </c:pt>
                <c:pt idx="1064">
                  <c:v>43833</c:v>
                </c:pt>
                <c:pt idx="1065">
                  <c:v>43832</c:v>
                </c:pt>
                <c:pt idx="1066">
                  <c:v>43831</c:v>
                </c:pt>
                <c:pt idx="1067">
                  <c:v>43830</c:v>
                </c:pt>
                <c:pt idx="1068">
                  <c:v>43829</c:v>
                </c:pt>
                <c:pt idx="1069">
                  <c:v>43826</c:v>
                </c:pt>
                <c:pt idx="1070">
                  <c:v>43825</c:v>
                </c:pt>
                <c:pt idx="1071">
                  <c:v>43823</c:v>
                </c:pt>
                <c:pt idx="1072">
                  <c:v>43822</c:v>
                </c:pt>
                <c:pt idx="1073">
                  <c:v>43819</c:v>
                </c:pt>
                <c:pt idx="1074">
                  <c:v>43818</c:v>
                </c:pt>
                <c:pt idx="1075">
                  <c:v>43817</c:v>
                </c:pt>
                <c:pt idx="1076">
                  <c:v>43816</c:v>
                </c:pt>
                <c:pt idx="1077">
                  <c:v>43815</c:v>
                </c:pt>
                <c:pt idx="1078">
                  <c:v>43812</c:v>
                </c:pt>
                <c:pt idx="1079">
                  <c:v>43811</c:v>
                </c:pt>
                <c:pt idx="1080">
                  <c:v>43810</c:v>
                </c:pt>
                <c:pt idx="1081">
                  <c:v>43809</c:v>
                </c:pt>
                <c:pt idx="1082">
                  <c:v>43808</c:v>
                </c:pt>
                <c:pt idx="1083">
                  <c:v>43805</c:v>
                </c:pt>
                <c:pt idx="1084">
                  <c:v>43804</c:v>
                </c:pt>
                <c:pt idx="1085">
                  <c:v>43803</c:v>
                </c:pt>
                <c:pt idx="1086">
                  <c:v>43802</c:v>
                </c:pt>
                <c:pt idx="1087">
                  <c:v>43801</c:v>
                </c:pt>
                <c:pt idx="1088">
                  <c:v>43798</c:v>
                </c:pt>
                <c:pt idx="1089">
                  <c:v>43797</c:v>
                </c:pt>
                <c:pt idx="1090">
                  <c:v>43796</c:v>
                </c:pt>
                <c:pt idx="1091">
                  <c:v>43795</c:v>
                </c:pt>
                <c:pt idx="1092">
                  <c:v>43794</c:v>
                </c:pt>
                <c:pt idx="1093">
                  <c:v>43791</c:v>
                </c:pt>
                <c:pt idx="1094">
                  <c:v>43790</c:v>
                </c:pt>
                <c:pt idx="1095">
                  <c:v>43789</c:v>
                </c:pt>
                <c:pt idx="1096">
                  <c:v>43788</c:v>
                </c:pt>
                <c:pt idx="1097">
                  <c:v>43787</c:v>
                </c:pt>
                <c:pt idx="1098">
                  <c:v>43784</c:v>
                </c:pt>
                <c:pt idx="1099">
                  <c:v>43783</c:v>
                </c:pt>
                <c:pt idx="1100">
                  <c:v>43782</c:v>
                </c:pt>
                <c:pt idx="1101">
                  <c:v>43780</c:v>
                </c:pt>
                <c:pt idx="1102">
                  <c:v>43777</c:v>
                </c:pt>
                <c:pt idx="1103">
                  <c:v>43776</c:v>
                </c:pt>
                <c:pt idx="1104">
                  <c:v>43775</c:v>
                </c:pt>
                <c:pt idx="1105">
                  <c:v>43774</c:v>
                </c:pt>
                <c:pt idx="1106">
                  <c:v>43773</c:v>
                </c:pt>
                <c:pt idx="1107">
                  <c:v>43770</c:v>
                </c:pt>
                <c:pt idx="1108">
                  <c:v>43769</c:v>
                </c:pt>
                <c:pt idx="1109">
                  <c:v>43768</c:v>
                </c:pt>
                <c:pt idx="1110">
                  <c:v>43767</c:v>
                </c:pt>
                <c:pt idx="1111">
                  <c:v>43765</c:v>
                </c:pt>
                <c:pt idx="1112">
                  <c:v>43763</c:v>
                </c:pt>
                <c:pt idx="1113">
                  <c:v>43762</c:v>
                </c:pt>
                <c:pt idx="1114">
                  <c:v>43761</c:v>
                </c:pt>
                <c:pt idx="1115">
                  <c:v>43760</c:v>
                </c:pt>
                <c:pt idx="1116">
                  <c:v>43756</c:v>
                </c:pt>
                <c:pt idx="1117">
                  <c:v>43755</c:v>
                </c:pt>
                <c:pt idx="1118">
                  <c:v>43754</c:v>
                </c:pt>
                <c:pt idx="1119">
                  <c:v>43753</c:v>
                </c:pt>
                <c:pt idx="1120">
                  <c:v>43752</c:v>
                </c:pt>
                <c:pt idx="1121">
                  <c:v>43749</c:v>
                </c:pt>
                <c:pt idx="1122">
                  <c:v>43748</c:v>
                </c:pt>
                <c:pt idx="1123">
                  <c:v>43747</c:v>
                </c:pt>
                <c:pt idx="1124">
                  <c:v>43745</c:v>
                </c:pt>
                <c:pt idx="1125">
                  <c:v>43742</c:v>
                </c:pt>
                <c:pt idx="1126">
                  <c:v>43741</c:v>
                </c:pt>
                <c:pt idx="1127">
                  <c:v>43739</c:v>
                </c:pt>
                <c:pt idx="1128">
                  <c:v>43738</c:v>
                </c:pt>
                <c:pt idx="1129">
                  <c:v>43735</c:v>
                </c:pt>
                <c:pt idx="1130">
                  <c:v>43734</c:v>
                </c:pt>
                <c:pt idx="1131">
                  <c:v>43733</c:v>
                </c:pt>
                <c:pt idx="1132">
                  <c:v>43732</c:v>
                </c:pt>
                <c:pt idx="1133">
                  <c:v>43731</c:v>
                </c:pt>
                <c:pt idx="1134">
                  <c:v>43728</c:v>
                </c:pt>
                <c:pt idx="1135">
                  <c:v>43727</c:v>
                </c:pt>
                <c:pt idx="1136">
                  <c:v>43726</c:v>
                </c:pt>
                <c:pt idx="1137">
                  <c:v>43725</c:v>
                </c:pt>
                <c:pt idx="1138">
                  <c:v>43724</c:v>
                </c:pt>
                <c:pt idx="1139">
                  <c:v>43721</c:v>
                </c:pt>
                <c:pt idx="1140">
                  <c:v>43720</c:v>
                </c:pt>
                <c:pt idx="1141">
                  <c:v>43719</c:v>
                </c:pt>
                <c:pt idx="1142">
                  <c:v>43717</c:v>
                </c:pt>
                <c:pt idx="1143">
                  <c:v>43714</c:v>
                </c:pt>
                <c:pt idx="1144">
                  <c:v>43713</c:v>
                </c:pt>
                <c:pt idx="1145">
                  <c:v>43712</c:v>
                </c:pt>
                <c:pt idx="1146">
                  <c:v>43711</c:v>
                </c:pt>
                <c:pt idx="1147">
                  <c:v>43707</c:v>
                </c:pt>
                <c:pt idx="1148">
                  <c:v>43706</c:v>
                </c:pt>
                <c:pt idx="1149">
                  <c:v>43705</c:v>
                </c:pt>
                <c:pt idx="1150">
                  <c:v>43704</c:v>
                </c:pt>
                <c:pt idx="1151">
                  <c:v>43703</c:v>
                </c:pt>
                <c:pt idx="1152">
                  <c:v>43700</c:v>
                </c:pt>
                <c:pt idx="1153">
                  <c:v>43699</c:v>
                </c:pt>
                <c:pt idx="1154">
                  <c:v>43698</c:v>
                </c:pt>
                <c:pt idx="1155">
                  <c:v>43697</c:v>
                </c:pt>
                <c:pt idx="1156">
                  <c:v>43696</c:v>
                </c:pt>
                <c:pt idx="1157">
                  <c:v>43693</c:v>
                </c:pt>
                <c:pt idx="1158">
                  <c:v>43691</c:v>
                </c:pt>
                <c:pt idx="1159">
                  <c:v>43690</c:v>
                </c:pt>
                <c:pt idx="1160">
                  <c:v>43686</c:v>
                </c:pt>
                <c:pt idx="1161">
                  <c:v>43685</c:v>
                </c:pt>
                <c:pt idx="1162">
                  <c:v>43684</c:v>
                </c:pt>
                <c:pt idx="1163">
                  <c:v>43683</c:v>
                </c:pt>
                <c:pt idx="1164">
                  <c:v>43682</c:v>
                </c:pt>
                <c:pt idx="1165">
                  <c:v>43679</c:v>
                </c:pt>
                <c:pt idx="1166">
                  <c:v>43678</c:v>
                </c:pt>
                <c:pt idx="1167">
                  <c:v>43677</c:v>
                </c:pt>
                <c:pt idx="1168">
                  <c:v>43676</c:v>
                </c:pt>
                <c:pt idx="1169">
                  <c:v>43675</c:v>
                </c:pt>
                <c:pt idx="1170">
                  <c:v>43672</c:v>
                </c:pt>
                <c:pt idx="1171">
                  <c:v>43671</c:v>
                </c:pt>
                <c:pt idx="1172">
                  <c:v>43670</c:v>
                </c:pt>
                <c:pt idx="1173">
                  <c:v>43669</c:v>
                </c:pt>
                <c:pt idx="1174">
                  <c:v>43668</c:v>
                </c:pt>
                <c:pt idx="1175">
                  <c:v>43665</c:v>
                </c:pt>
                <c:pt idx="1176">
                  <c:v>43664</c:v>
                </c:pt>
                <c:pt idx="1177">
                  <c:v>43663</c:v>
                </c:pt>
                <c:pt idx="1178">
                  <c:v>43662</c:v>
                </c:pt>
                <c:pt idx="1179">
                  <c:v>43661</c:v>
                </c:pt>
                <c:pt idx="1180">
                  <c:v>43658</c:v>
                </c:pt>
                <c:pt idx="1181">
                  <c:v>43657</c:v>
                </c:pt>
                <c:pt idx="1182">
                  <c:v>43656</c:v>
                </c:pt>
                <c:pt idx="1183">
                  <c:v>43655</c:v>
                </c:pt>
                <c:pt idx="1184">
                  <c:v>43654</c:v>
                </c:pt>
                <c:pt idx="1185">
                  <c:v>43651</c:v>
                </c:pt>
                <c:pt idx="1186">
                  <c:v>43650</c:v>
                </c:pt>
                <c:pt idx="1187">
                  <c:v>43649</c:v>
                </c:pt>
                <c:pt idx="1188">
                  <c:v>43648</c:v>
                </c:pt>
                <c:pt idx="1189">
                  <c:v>43647</c:v>
                </c:pt>
                <c:pt idx="1190">
                  <c:v>43644</c:v>
                </c:pt>
                <c:pt idx="1191">
                  <c:v>43643</c:v>
                </c:pt>
                <c:pt idx="1192">
                  <c:v>43642</c:v>
                </c:pt>
                <c:pt idx="1193">
                  <c:v>43641</c:v>
                </c:pt>
                <c:pt idx="1194">
                  <c:v>43640</c:v>
                </c:pt>
              </c:numCache>
            </c:numRef>
          </c:cat>
          <c:val>
            <c:numRef>
              <c:f>'Share Price'!$D$3:$D$1197</c:f>
              <c:numCache>
                <c:formatCode>General</c:formatCode>
                <c:ptCount val="1195"/>
                <c:pt idx="0">
                  <c:v>680997</c:v>
                </c:pt>
                <c:pt idx="1">
                  <c:v>857721</c:v>
                </c:pt>
                <c:pt idx="2">
                  <c:v>461871</c:v>
                </c:pt>
                <c:pt idx="3">
                  <c:v>668135</c:v>
                </c:pt>
                <c:pt idx="4">
                  <c:v>601849</c:v>
                </c:pt>
                <c:pt idx="5">
                  <c:v>803305</c:v>
                </c:pt>
                <c:pt idx="6">
                  <c:v>752012</c:v>
                </c:pt>
                <c:pt idx="7">
                  <c:v>2997261</c:v>
                </c:pt>
                <c:pt idx="8">
                  <c:v>810175</c:v>
                </c:pt>
                <c:pt idx="9">
                  <c:v>684072</c:v>
                </c:pt>
                <c:pt idx="10">
                  <c:v>295780</c:v>
                </c:pt>
                <c:pt idx="11">
                  <c:v>591340</c:v>
                </c:pt>
                <c:pt idx="12">
                  <c:v>576439</c:v>
                </c:pt>
                <c:pt idx="13">
                  <c:v>488243</c:v>
                </c:pt>
                <c:pt idx="14">
                  <c:v>558530</c:v>
                </c:pt>
                <c:pt idx="15">
                  <c:v>436534</c:v>
                </c:pt>
                <c:pt idx="16">
                  <c:v>514510</c:v>
                </c:pt>
                <c:pt idx="17">
                  <c:v>559350</c:v>
                </c:pt>
                <c:pt idx="18">
                  <c:v>317386</c:v>
                </c:pt>
                <c:pt idx="19">
                  <c:v>471015</c:v>
                </c:pt>
                <c:pt idx="20">
                  <c:v>299793</c:v>
                </c:pt>
                <c:pt idx="21">
                  <c:v>383147</c:v>
                </c:pt>
                <c:pt idx="22">
                  <c:v>363598</c:v>
                </c:pt>
                <c:pt idx="23">
                  <c:v>524707</c:v>
                </c:pt>
                <c:pt idx="24">
                  <c:v>370547</c:v>
                </c:pt>
                <c:pt idx="25">
                  <c:v>1123714</c:v>
                </c:pt>
                <c:pt idx="26">
                  <c:v>269006</c:v>
                </c:pt>
                <c:pt idx="27">
                  <c:v>361211</c:v>
                </c:pt>
                <c:pt idx="28">
                  <c:v>508209</c:v>
                </c:pt>
                <c:pt idx="29">
                  <c:v>1026553</c:v>
                </c:pt>
                <c:pt idx="30">
                  <c:v>820141</c:v>
                </c:pt>
                <c:pt idx="31">
                  <c:v>536739</c:v>
                </c:pt>
                <c:pt idx="32">
                  <c:v>415197</c:v>
                </c:pt>
                <c:pt idx="33">
                  <c:v>699878</c:v>
                </c:pt>
                <c:pt idx="34">
                  <c:v>292616</c:v>
                </c:pt>
                <c:pt idx="35">
                  <c:v>344037</c:v>
                </c:pt>
                <c:pt idx="36">
                  <c:v>862564</c:v>
                </c:pt>
                <c:pt idx="37">
                  <c:v>812345</c:v>
                </c:pt>
                <c:pt idx="38">
                  <c:v>931848</c:v>
                </c:pt>
                <c:pt idx="39">
                  <c:v>489671</c:v>
                </c:pt>
                <c:pt idx="40">
                  <c:v>706363</c:v>
                </c:pt>
                <c:pt idx="41">
                  <c:v>363239</c:v>
                </c:pt>
                <c:pt idx="42">
                  <c:v>531484</c:v>
                </c:pt>
                <c:pt idx="43">
                  <c:v>763645</c:v>
                </c:pt>
                <c:pt idx="44">
                  <c:v>473725</c:v>
                </c:pt>
                <c:pt idx="45">
                  <c:v>319590</c:v>
                </c:pt>
                <c:pt idx="46">
                  <c:v>333721</c:v>
                </c:pt>
                <c:pt idx="47">
                  <c:v>447540</c:v>
                </c:pt>
                <c:pt idx="48">
                  <c:v>545616</c:v>
                </c:pt>
                <c:pt idx="49">
                  <c:v>304649</c:v>
                </c:pt>
                <c:pt idx="50">
                  <c:v>691816</c:v>
                </c:pt>
                <c:pt idx="51">
                  <c:v>632818</c:v>
                </c:pt>
                <c:pt idx="52">
                  <c:v>484174</c:v>
                </c:pt>
                <c:pt idx="53">
                  <c:v>500565</c:v>
                </c:pt>
                <c:pt idx="54">
                  <c:v>840517</c:v>
                </c:pt>
                <c:pt idx="55">
                  <c:v>695940</c:v>
                </c:pt>
                <c:pt idx="56">
                  <c:v>493374</c:v>
                </c:pt>
                <c:pt idx="57">
                  <c:v>684222</c:v>
                </c:pt>
                <c:pt idx="58">
                  <c:v>821384</c:v>
                </c:pt>
                <c:pt idx="59">
                  <c:v>1238596</c:v>
                </c:pt>
                <c:pt idx="60">
                  <c:v>873394</c:v>
                </c:pt>
                <c:pt idx="61">
                  <c:v>526980</c:v>
                </c:pt>
                <c:pt idx="62">
                  <c:v>610944</c:v>
                </c:pt>
                <c:pt idx="63">
                  <c:v>656371</c:v>
                </c:pt>
                <c:pt idx="64">
                  <c:v>1133149</c:v>
                </c:pt>
                <c:pt idx="65">
                  <c:v>384697</c:v>
                </c:pt>
                <c:pt idx="66">
                  <c:v>910676</c:v>
                </c:pt>
                <c:pt idx="67">
                  <c:v>689294</c:v>
                </c:pt>
                <c:pt idx="68">
                  <c:v>466933</c:v>
                </c:pt>
                <c:pt idx="69">
                  <c:v>720520</c:v>
                </c:pt>
                <c:pt idx="70">
                  <c:v>544064</c:v>
                </c:pt>
                <c:pt idx="71">
                  <c:v>623308</c:v>
                </c:pt>
                <c:pt idx="72">
                  <c:v>913280</c:v>
                </c:pt>
                <c:pt idx="73">
                  <c:v>539315</c:v>
                </c:pt>
                <c:pt idx="74">
                  <c:v>311339</c:v>
                </c:pt>
                <c:pt idx="75">
                  <c:v>333020</c:v>
                </c:pt>
                <c:pt idx="76">
                  <c:v>895724</c:v>
                </c:pt>
                <c:pt idx="77">
                  <c:v>531449</c:v>
                </c:pt>
                <c:pt idx="78">
                  <c:v>938139</c:v>
                </c:pt>
                <c:pt idx="79">
                  <c:v>2134821</c:v>
                </c:pt>
                <c:pt idx="80">
                  <c:v>558175</c:v>
                </c:pt>
                <c:pt idx="81">
                  <c:v>2510191</c:v>
                </c:pt>
                <c:pt idx="82">
                  <c:v>301894</c:v>
                </c:pt>
                <c:pt idx="83">
                  <c:v>487736</c:v>
                </c:pt>
                <c:pt idx="84">
                  <c:v>975890</c:v>
                </c:pt>
                <c:pt idx="85">
                  <c:v>1204005</c:v>
                </c:pt>
                <c:pt idx="86">
                  <c:v>626211</c:v>
                </c:pt>
                <c:pt idx="87">
                  <c:v>943382</c:v>
                </c:pt>
                <c:pt idx="88">
                  <c:v>873481</c:v>
                </c:pt>
                <c:pt idx="89">
                  <c:v>2127330</c:v>
                </c:pt>
                <c:pt idx="90">
                  <c:v>808014</c:v>
                </c:pt>
                <c:pt idx="91">
                  <c:v>521789</c:v>
                </c:pt>
                <c:pt idx="92">
                  <c:v>637838</c:v>
                </c:pt>
                <c:pt idx="93">
                  <c:v>860549</c:v>
                </c:pt>
                <c:pt idx="94">
                  <c:v>1077574</c:v>
                </c:pt>
                <c:pt idx="95">
                  <c:v>778278</c:v>
                </c:pt>
                <c:pt idx="96">
                  <c:v>679573</c:v>
                </c:pt>
                <c:pt idx="97">
                  <c:v>778221</c:v>
                </c:pt>
                <c:pt idx="98">
                  <c:v>658001</c:v>
                </c:pt>
                <c:pt idx="99">
                  <c:v>651376</c:v>
                </c:pt>
                <c:pt idx="100">
                  <c:v>571677</c:v>
                </c:pt>
                <c:pt idx="101">
                  <c:v>467667</c:v>
                </c:pt>
                <c:pt idx="102">
                  <c:v>574690</c:v>
                </c:pt>
                <c:pt idx="103">
                  <c:v>1149709</c:v>
                </c:pt>
                <c:pt idx="104">
                  <c:v>724358</c:v>
                </c:pt>
                <c:pt idx="105">
                  <c:v>1045668</c:v>
                </c:pt>
                <c:pt idx="106">
                  <c:v>2257421</c:v>
                </c:pt>
                <c:pt idx="107">
                  <c:v>846814</c:v>
                </c:pt>
                <c:pt idx="108">
                  <c:v>640276</c:v>
                </c:pt>
                <c:pt idx="109">
                  <c:v>611392</c:v>
                </c:pt>
                <c:pt idx="110">
                  <c:v>377717</c:v>
                </c:pt>
                <c:pt idx="111">
                  <c:v>512872</c:v>
                </c:pt>
                <c:pt idx="112">
                  <c:v>967978</c:v>
                </c:pt>
                <c:pt idx="113">
                  <c:v>1058403</c:v>
                </c:pt>
                <c:pt idx="114">
                  <c:v>763988</c:v>
                </c:pt>
                <c:pt idx="115">
                  <c:v>714611</c:v>
                </c:pt>
                <c:pt idx="116">
                  <c:v>1186744</c:v>
                </c:pt>
                <c:pt idx="117">
                  <c:v>516722</c:v>
                </c:pt>
                <c:pt idx="118">
                  <c:v>1205433</c:v>
                </c:pt>
                <c:pt idx="119">
                  <c:v>1093809</c:v>
                </c:pt>
                <c:pt idx="120">
                  <c:v>1407807</c:v>
                </c:pt>
                <c:pt idx="121">
                  <c:v>508397</c:v>
                </c:pt>
                <c:pt idx="122">
                  <c:v>1550505</c:v>
                </c:pt>
                <c:pt idx="123">
                  <c:v>4214726</c:v>
                </c:pt>
                <c:pt idx="124">
                  <c:v>1640287</c:v>
                </c:pt>
                <c:pt idx="125">
                  <c:v>2748923</c:v>
                </c:pt>
                <c:pt idx="126">
                  <c:v>827113</c:v>
                </c:pt>
                <c:pt idx="127">
                  <c:v>2477911</c:v>
                </c:pt>
                <c:pt idx="128">
                  <c:v>677438</c:v>
                </c:pt>
                <c:pt idx="129">
                  <c:v>378212</c:v>
                </c:pt>
                <c:pt idx="130">
                  <c:v>694670</c:v>
                </c:pt>
                <c:pt idx="131">
                  <c:v>1609601</c:v>
                </c:pt>
                <c:pt idx="132">
                  <c:v>4182863</c:v>
                </c:pt>
                <c:pt idx="133">
                  <c:v>1030114</c:v>
                </c:pt>
                <c:pt idx="134">
                  <c:v>1730210</c:v>
                </c:pt>
                <c:pt idx="135">
                  <c:v>2784168</c:v>
                </c:pt>
                <c:pt idx="136">
                  <c:v>399253</c:v>
                </c:pt>
                <c:pt idx="137">
                  <c:v>503282</c:v>
                </c:pt>
                <c:pt idx="138">
                  <c:v>1745331</c:v>
                </c:pt>
                <c:pt idx="139">
                  <c:v>630717</c:v>
                </c:pt>
                <c:pt idx="140">
                  <c:v>797315</c:v>
                </c:pt>
                <c:pt idx="141">
                  <c:v>476185</c:v>
                </c:pt>
                <c:pt idx="142">
                  <c:v>758853</c:v>
                </c:pt>
                <c:pt idx="143">
                  <c:v>476309</c:v>
                </c:pt>
                <c:pt idx="144">
                  <c:v>1935529</c:v>
                </c:pt>
                <c:pt idx="145">
                  <c:v>490087</c:v>
                </c:pt>
                <c:pt idx="146">
                  <c:v>599928</c:v>
                </c:pt>
                <c:pt idx="147">
                  <c:v>1316328</c:v>
                </c:pt>
                <c:pt idx="148">
                  <c:v>843022</c:v>
                </c:pt>
                <c:pt idx="149">
                  <c:v>811102</c:v>
                </c:pt>
                <c:pt idx="150">
                  <c:v>828308</c:v>
                </c:pt>
                <c:pt idx="151">
                  <c:v>951048</c:v>
                </c:pt>
                <c:pt idx="152">
                  <c:v>880412</c:v>
                </c:pt>
                <c:pt idx="153">
                  <c:v>902868</c:v>
                </c:pt>
                <c:pt idx="154">
                  <c:v>965862</c:v>
                </c:pt>
                <c:pt idx="155">
                  <c:v>3184870</c:v>
                </c:pt>
                <c:pt idx="156">
                  <c:v>2615489</c:v>
                </c:pt>
                <c:pt idx="157">
                  <c:v>1050849</c:v>
                </c:pt>
                <c:pt idx="158">
                  <c:v>2467332</c:v>
                </c:pt>
                <c:pt idx="159">
                  <c:v>9286775</c:v>
                </c:pt>
                <c:pt idx="160">
                  <c:v>4608382</c:v>
                </c:pt>
                <c:pt idx="161">
                  <c:v>5326967</c:v>
                </c:pt>
                <c:pt idx="162">
                  <c:v>755207</c:v>
                </c:pt>
                <c:pt idx="163">
                  <c:v>1323308</c:v>
                </c:pt>
                <c:pt idx="164">
                  <c:v>423076</c:v>
                </c:pt>
                <c:pt idx="165">
                  <c:v>1644976</c:v>
                </c:pt>
                <c:pt idx="166">
                  <c:v>983767</c:v>
                </c:pt>
                <c:pt idx="167">
                  <c:v>2512511</c:v>
                </c:pt>
                <c:pt idx="168">
                  <c:v>894245</c:v>
                </c:pt>
                <c:pt idx="169">
                  <c:v>2140962</c:v>
                </c:pt>
                <c:pt idx="170">
                  <c:v>897847</c:v>
                </c:pt>
                <c:pt idx="171">
                  <c:v>689521</c:v>
                </c:pt>
                <c:pt idx="172">
                  <c:v>451514</c:v>
                </c:pt>
                <c:pt idx="173">
                  <c:v>664391</c:v>
                </c:pt>
                <c:pt idx="174">
                  <c:v>1041316</c:v>
                </c:pt>
                <c:pt idx="175">
                  <c:v>845349</c:v>
                </c:pt>
                <c:pt idx="176">
                  <c:v>741668</c:v>
                </c:pt>
                <c:pt idx="177">
                  <c:v>1022971</c:v>
                </c:pt>
                <c:pt idx="178">
                  <c:v>3567054</c:v>
                </c:pt>
                <c:pt idx="179">
                  <c:v>2312946</c:v>
                </c:pt>
                <c:pt idx="180">
                  <c:v>1184819</c:v>
                </c:pt>
                <c:pt idx="181">
                  <c:v>728732</c:v>
                </c:pt>
                <c:pt idx="182">
                  <c:v>1877269</c:v>
                </c:pt>
                <c:pt idx="183">
                  <c:v>3969725</c:v>
                </c:pt>
                <c:pt idx="184">
                  <c:v>946303</c:v>
                </c:pt>
                <c:pt idx="185">
                  <c:v>1910652</c:v>
                </c:pt>
                <c:pt idx="186">
                  <c:v>926253</c:v>
                </c:pt>
                <c:pt idx="187">
                  <c:v>1166280</c:v>
                </c:pt>
                <c:pt idx="188">
                  <c:v>1117072</c:v>
                </c:pt>
                <c:pt idx="189">
                  <c:v>1754858</c:v>
                </c:pt>
                <c:pt idx="190">
                  <c:v>2685863</c:v>
                </c:pt>
                <c:pt idx="191">
                  <c:v>1253534</c:v>
                </c:pt>
                <c:pt idx="192">
                  <c:v>690025</c:v>
                </c:pt>
                <c:pt idx="193">
                  <c:v>2264581</c:v>
                </c:pt>
                <c:pt idx="194">
                  <c:v>1669863</c:v>
                </c:pt>
                <c:pt idx="195">
                  <c:v>411055</c:v>
                </c:pt>
                <c:pt idx="196">
                  <c:v>708313</c:v>
                </c:pt>
                <c:pt idx="197">
                  <c:v>523620</c:v>
                </c:pt>
                <c:pt idx="198">
                  <c:v>457504</c:v>
                </c:pt>
                <c:pt idx="199">
                  <c:v>407796</c:v>
                </c:pt>
                <c:pt idx="200">
                  <c:v>739644</c:v>
                </c:pt>
                <c:pt idx="201">
                  <c:v>521373</c:v>
                </c:pt>
                <c:pt idx="202">
                  <c:v>784252</c:v>
                </c:pt>
                <c:pt idx="203">
                  <c:v>543909</c:v>
                </c:pt>
                <c:pt idx="204">
                  <c:v>808609</c:v>
                </c:pt>
                <c:pt idx="205">
                  <c:v>377917</c:v>
                </c:pt>
                <c:pt idx="206">
                  <c:v>281889</c:v>
                </c:pt>
                <c:pt idx="207">
                  <c:v>626596</c:v>
                </c:pt>
                <c:pt idx="208">
                  <c:v>271614</c:v>
                </c:pt>
                <c:pt idx="209">
                  <c:v>199015</c:v>
                </c:pt>
                <c:pt idx="210">
                  <c:v>636590</c:v>
                </c:pt>
                <c:pt idx="211">
                  <c:v>815858</c:v>
                </c:pt>
                <c:pt idx="212">
                  <c:v>573678</c:v>
                </c:pt>
                <c:pt idx="213">
                  <c:v>658572</c:v>
                </c:pt>
                <c:pt idx="214">
                  <c:v>824054</c:v>
                </c:pt>
                <c:pt idx="215">
                  <c:v>569099</c:v>
                </c:pt>
                <c:pt idx="216">
                  <c:v>998239</c:v>
                </c:pt>
                <c:pt idx="217">
                  <c:v>671483</c:v>
                </c:pt>
                <c:pt idx="218">
                  <c:v>622361</c:v>
                </c:pt>
                <c:pt idx="219">
                  <c:v>1322231</c:v>
                </c:pt>
                <c:pt idx="220">
                  <c:v>194115</c:v>
                </c:pt>
                <c:pt idx="221">
                  <c:v>349888</c:v>
                </c:pt>
                <c:pt idx="222">
                  <c:v>423692</c:v>
                </c:pt>
                <c:pt idx="223">
                  <c:v>612144</c:v>
                </c:pt>
                <c:pt idx="224">
                  <c:v>414720</c:v>
                </c:pt>
                <c:pt idx="225">
                  <c:v>868579</c:v>
                </c:pt>
                <c:pt idx="226">
                  <c:v>690166</c:v>
                </c:pt>
                <c:pt idx="227">
                  <c:v>626233</c:v>
                </c:pt>
                <c:pt idx="228">
                  <c:v>507468</c:v>
                </c:pt>
                <c:pt idx="229">
                  <c:v>358494</c:v>
                </c:pt>
                <c:pt idx="230">
                  <c:v>421537</c:v>
                </c:pt>
                <c:pt idx="231">
                  <c:v>1288456</c:v>
                </c:pt>
                <c:pt idx="232">
                  <c:v>357668</c:v>
                </c:pt>
                <c:pt idx="233">
                  <c:v>670894</c:v>
                </c:pt>
                <c:pt idx="234">
                  <c:v>196152</c:v>
                </c:pt>
                <c:pt idx="235">
                  <c:v>165004</c:v>
                </c:pt>
                <c:pt idx="236">
                  <c:v>188071</c:v>
                </c:pt>
                <c:pt idx="237">
                  <c:v>372394</c:v>
                </c:pt>
                <c:pt idx="238">
                  <c:v>226529</c:v>
                </c:pt>
                <c:pt idx="239">
                  <c:v>604866</c:v>
                </c:pt>
                <c:pt idx="240">
                  <c:v>477228</c:v>
                </c:pt>
                <c:pt idx="241">
                  <c:v>356593</c:v>
                </c:pt>
                <c:pt idx="242">
                  <c:v>631640</c:v>
                </c:pt>
                <c:pt idx="243">
                  <c:v>185865</c:v>
                </c:pt>
                <c:pt idx="244">
                  <c:v>335336</c:v>
                </c:pt>
                <c:pt idx="245">
                  <c:v>265323</c:v>
                </c:pt>
                <c:pt idx="246">
                  <c:v>306982</c:v>
                </c:pt>
                <c:pt idx="247">
                  <c:v>351695</c:v>
                </c:pt>
                <c:pt idx="248">
                  <c:v>238802</c:v>
                </c:pt>
                <c:pt idx="249">
                  <c:v>704981</c:v>
                </c:pt>
                <c:pt idx="250">
                  <c:v>278448</c:v>
                </c:pt>
                <c:pt idx="251">
                  <c:v>467517</c:v>
                </c:pt>
                <c:pt idx="252">
                  <c:v>360353</c:v>
                </c:pt>
                <c:pt idx="253">
                  <c:v>438223</c:v>
                </c:pt>
                <c:pt idx="254">
                  <c:v>250704</c:v>
                </c:pt>
                <c:pt idx="255">
                  <c:v>200768</c:v>
                </c:pt>
                <c:pt idx="256">
                  <c:v>634533</c:v>
                </c:pt>
                <c:pt idx="257">
                  <c:v>551700</c:v>
                </c:pt>
                <c:pt idx="258">
                  <c:v>1246008</c:v>
                </c:pt>
                <c:pt idx="259">
                  <c:v>495540</c:v>
                </c:pt>
                <c:pt idx="260">
                  <c:v>2003907</c:v>
                </c:pt>
                <c:pt idx="261">
                  <c:v>473610</c:v>
                </c:pt>
                <c:pt idx="262">
                  <c:v>279874</c:v>
                </c:pt>
                <c:pt idx="263">
                  <c:v>860459</c:v>
                </c:pt>
                <c:pt idx="264">
                  <c:v>308910</c:v>
                </c:pt>
                <c:pt idx="265">
                  <c:v>217421</c:v>
                </c:pt>
                <c:pt idx="266">
                  <c:v>196469</c:v>
                </c:pt>
                <c:pt idx="267">
                  <c:v>600340</c:v>
                </c:pt>
                <c:pt idx="268">
                  <c:v>639963</c:v>
                </c:pt>
                <c:pt idx="269">
                  <c:v>266195</c:v>
                </c:pt>
                <c:pt idx="270">
                  <c:v>317654</c:v>
                </c:pt>
                <c:pt idx="271">
                  <c:v>335711</c:v>
                </c:pt>
                <c:pt idx="272">
                  <c:v>589678</c:v>
                </c:pt>
                <c:pt idx="273">
                  <c:v>704562</c:v>
                </c:pt>
                <c:pt idx="274">
                  <c:v>481191</c:v>
                </c:pt>
                <c:pt idx="275">
                  <c:v>394890</c:v>
                </c:pt>
                <c:pt idx="276">
                  <c:v>224243</c:v>
                </c:pt>
                <c:pt idx="277">
                  <c:v>591242</c:v>
                </c:pt>
                <c:pt idx="278">
                  <c:v>379966</c:v>
                </c:pt>
                <c:pt idx="279">
                  <c:v>243065</c:v>
                </c:pt>
                <c:pt idx="280">
                  <c:v>309834</c:v>
                </c:pt>
                <c:pt idx="281">
                  <c:v>390452</c:v>
                </c:pt>
                <c:pt idx="282">
                  <c:v>378741</c:v>
                </c:pt>
                <c:pt idx="283">
                  <c:v>496310</c:v>
                </c:pt>
                <c:pt idx="284">
                  <c:v>469487</c:v>
                </c:pt>
                <c:pt idx="285">
                  <c:v>263275</c:v>
                </c:pt>
                <c:pt idx="286">
                  <c:v>385008</c:v>
                </c:pt>
                <c:pt idx="287">
                  <c:v>175435</c:v>
                </c:pt>
                <c:pt idx="288">
                  <c:v>482978</c:v>
                </c:pt>
                <c:pt idx="289">
                  <c:v>357384</c:v>
                </c:pt>
                <c:pt idx="290">
                  <c:v>416650</c:v>
                </c:pt>
                <c:pt idx="291">
                  <c:v>135168</c:v>
                </c:pt>
                <c:pt idx="292">
                  <c:v>202279</c:v>
                </c:pt>
                <c:pt idx="293">
                  <c:v>234052</c:v>
                </c:pt>
                <c:pt idx="294">
                  <c:v>461473</c:v>
                </c:pt>
                <c:pt idx="295">
                  <c:v>1161648</c:v>
                </c:pt>
                <c:pt idx="296">
                  <c:v>731839</c:v>
                </c:pt>
                <c:pt idx="297">
                  <c:v>415084</c:v>
                </c:pt>
                <c:pt idx="298">
                  <c:v>515214</c:v>
                </c:pt>
                <c:pt idx="299">
                  <c:v>761133</c:v>
                </c:pt>
                <c:pt idx="300">
                  <c:v>300930</c:v>
                </c:pt>
                <c:pt idx="301">
                  <c:v>600444</c:v>
                </c:pt>
                <c:pt idx="302">
                  <c:v>1135822</c:v>
                </c:pt>
                <c:pt idx="303">
                  <c:v>635034</c:v>
                </c:pt>
                <c:pt idx="304">
                  <c:v>405729</c:v>
                </c:pt>
                <c:pt idx="305">
                  <c:v>329425</c:v>
                </c:pt>
                <c:pt idx="306">
                  <c:v>313222</c:v>
                </c:pt>
                <c:pt idx="307">
                  <c:v>305294</c:v>
                </c:pt>
                <c:pt idx="308">
                  <c:v>324280</c:v>
                </c:pt>
                <c:pt idx="309">
                  <c:v>294909</c:v>
                </c:pt>
                <c:pt idx="310">
                  <c:v>774785</c:v>
                </c:pt>
                <c:pt idx="311">
                  <c:v>571116</c:v>
                </c:pt>
                <c:pt idx="312">
                  <c:v>1622570</c:v>
                </c:pt>
                <c:pt idx="313">
                  <c:v>367859</c:v>
                </c:pt>
                <c:pt idx="314">
                  <c:v>413271</c:v>
                </c:pt>
                <c:pt idx="315">
                  <c:v>212778</c:v>
                </c:pt>
                <c:pt idx="316">
                  <c:v>261171</c:v>
                </c:pt>
                <c:pt idx="317">
                  <c:v>574236</c:v>
                </c:pt>
                <c:pt idx="318">
                  <c:v>1095038</c:v>
                </c:pt>
                <c:pt idx="319">
                  <c:v>260254</c:v>
                </c:pt>
                <c:pt idx="320">
                  <c:v>452255</c:v>
                </c:pt>
                <c:pt idx="321">
                  <c:v>577329</c:v>
                </c:pt>
                <c:pt idx="322">
                  <c:v>408818</c:v>
                </c:pt>
                <c:pt idx="323">
                  <c:v>537988</c:v>
                </c:pt>
                <c:pt idx="324">
                  <c:v>393196</c:v>
                </c:pt>
                <c:pt idx="325">
                  <c:v>411049</c:v>
                </c:pt>
                <c:pt idx="326">
                  <c:v>624467</c:v>
                </c:pt>
                <c:pt idx="327">
                  <c:v>1506224</c:v>
                </c:pt>
                <c:pt idx="328">
                  <c:v>1525838</c:v>
                </c:pt>
                <c:pt idx="329">
                  <c:v>685177</c:v>
                </c:pt>
                <c:pt idx="330">
                  <c:v>610236</c:v>
                </c:pt>
                <c:pt idx="331">
                  <c:v>1150172</c:v>
                </c:pt>
                <c:pt idx="332">
                  <c:v>451592</c:v>
                </c:pt>
                <c:pt idx="333">
                  <c:v>1101125</c:v>
                </c:pt>
                <c:pt idx="334">
                  <c:v>324379</c:v>
                </c:pt>
                <c:pt idx="335">
                  <c:v>1469733</c:v>
                </c:pt>
                <c:pt idx="336">
                  <c:v>728071</c:v>
                </c:pt>
                <c:pt idx="337">
                  <c:v>559221</c:v>
                </c:pt>
                <c:pt idx="338">
                  <c:v>1186073</c:v>
                </c:pt>
                <c:pt idx="339">
                  <c:v>584787</c:v>
                </c:pt>
                <c:pt idx="340">
                  <c:v>2992317</c:v>
                </c:pt>
                <c:pt idx="341">
                  <c:v>1147402</c:v>
                </c:pt>
                <c:pt idx="342">
                  <c:v>875163</c:v>
                </c:pt>
                <c:pt idx="343">
                  <c:v>683519</c:v>
                </c:pt>
                <c:pt idx="344">
                  <c:v>728844</c:v>
                </c:pt>
                <c:pt idx="345">
                  <c:v>666584</c:v>
                </c:pt>
                <c:pt idx="346">
                  <c:v>1224661</c:v>
                </c:pt>
                <c:pt idx="347">
                  <c:v>2592198</c:v>
                </c:pt>
                <c:pt idx="348">
                  <c:v>811233</c:v>
                </c:pt>
                <c:pt idx="349">
                  <c:v>1062719</c:v>
                </c:pt>
                <c:pt idx="350">
                  <c:v>1146339</c:v>
                </c:pt>
                <c:pt idx="351">
                  <c:v>1364249</c:v>
                </c:pt>
                <c:pt idx="352">
                  <c:v>1558363</c:v>
                </c:pt>
                <c:pt idx="353">
                  <c:v>1639700</c:v>
                </c:pt>
                <c:pt idx="354">
                  <c:v>4128973</c:v>
                </c:pt>
                <c:pt idx="355">
                  <c:v>579146</c:v>
                </c:pt>
                <c:pt idx="356">
                  <c:v>1334701</c:v>
                </c:pt>
                <c:pt idx="357">
                  <c:v>1373842</c:v>
                </c:pt>
                <c:pt idx="358">
                  <c:v>456053</c:v>
                </c:pt>
                <c:pt idx="359">
                  <c:v>1787921</c:v>
                </c:pt>
                <c:pt idx="360">
                  <c:v>850636</c:v>
                </c:pt>
                <c:pt idx="361">
                  <c:v>2911762</c:v>
                </c:pt>
                <c:pt idx="362">
                  <c:v>524914</c:v>
                </c:pt>
                <c:pt idx="363">
                  <c:v>575488</c:v>
                </c:pt>
                <c:pt idx="364">
                  <c:v>613968</c:v>
                </c:pt>
                <c:pt idx="365">
                  <c:v>787430</c:v>
                </c:pt>
                <c:pt idx="366">
                  <c:v>632465</c:v>
                </c:pt>
                <c:pt idx="367">
                  <c:v>79085</c:v>
                </c:pt>
                <c:pt idx="368">
                  <c:v>808367</c:v>
                </c:pt>
                <c:pt idx="369">
                  <c:v>898435</c:v>
                </c:pt>
                <c:pt idx="370">
                  <c:v>574937</c:v>
                </c:pt>
                <c:pt idx="371">
                  <c:v>490008</c:v>
                </c:pt>
                <c:pt idx="372">
                  <c:v>638565</c:v>
                </c:pt>
                <c:pt idx="373">
                  <c:v>503091</c:v>
                </c:pt>
                <c:pt idx="374">
                  <c:v>1267973</c:v>
                </c:pt>
                <c:pt idx="375">
                  <c:v>1067202</c:v>
                </c:pt>
                <c:pt idx="376">
                  <c:v>2467723</c:v>
                </c:pt>
                <c:pt idx="377">
                  <c:v>1281185</c:v>
                </c:pt>
                <c:pt idx="378">
                  <c:v>1897424</c:v>
                </c:pt>
                <c:pt idx="379">
                  <c:v>1008611</c:v>
                </c:pt>
                <c:pt idx="380">
                  <c:v>852717</c:v>
                </c:pt>
                <c:pt idx="381">
                  <c:v>1242354</c:v>
                </c:pt>
                <c:pt idx="382">
                  <c:v>1731935</c:v>
                </c:pt>
                <c:pt idx="383">
                  <c:v>589545</c:v>
                </c:pt>
                <c:pt idx="384">
                  <c:v>796076</c:v>
                </c:pt>
                <c:pt idx="385">
                  <c:v>649410</c:v>
                </c:pt>
                <c:pt idx="386">
                  <c:v>653730</c:v>
                </c:pt>
                <c:pt idx="387">
                  <c:v>660145</c:v>
                </c:pt>
                <c:pt idx="388">
                  <c:v>2423650</c:v>
                </c:pt>
                <c:pt idx="389">
                  <c:v>699477</c:v>
                </c:pt>
                <c:pt idx="390">
                  <c:v>853940</c:v>
                </c:pt>
                <c:pt idx="391">
                  <c:v>581902</c:v>
                </c:pt>
                <c:pt idx="392">
                  <c:v>954765</c:v>
                </c:pt>
                <c:pt idx="393">
                  <c:v>838626</c:v>
                </c:pt>
                <c:pt idx="394">
                  <c:v>1268455</c:v>
                </c:pt>
                <c:pt idx="395">
                  <c:v>2471590</c:v>
                </c:pt>
                <c:pt idx="396">
                  <c:v>838623</c:v>
                </c:pt>
                <c:pt idx="397">
                  <c:v>530110</c:v>
                </c:pt>
                <c:pt idx="398">
                  <c:v>602970</c:v>
                </c:pt>
                <c:pt idx="399">
                  <c:v>572041</c:v>
                </c:pt>
                <c:pt idx="400">
                  <c:v>728775</c:v>
                </c:pt>
                <c:pt idx="401">
                  <c:v>758402</c:v>
                </c:pt>
                <c:pt idx="402">
                  <c:v>3171947</c:v>
                </c:pt>
                <c:pt idx="403">
                  <c:v>1301103</c:v>
                </c:pt>
                <c:pt idx="404">
                  <c:v>1187325</c:v>
                </c:pt>
                <c:pt idx="405">
                  <c:v>661016</c:v>
                </c:pt>
                <c:pt idx="406">
                  <c:v>1032500</c:v>
                </c:pt>
                <c:pt idx="407">
                  <c:v>2545051</c:v>
                </c:pt>
                <c:pt idx="408">
                  <c:v>4573033</c:v>
                </c:pt>
                <c:pt idx="409">
                  <c:v>1892866</c:v>
                </c:pt>
                <c:pt idx="410">
                  <c:v>4019224</c:v>
                </c:pt>
                <c:pt idx="411">
                  <c:v>2385192</c:v>
                </c:pt>
                <c:pt idx="412">
                  <c:v>687377</c:v>
                </c:pt>
                <c:pt idx="413">
                  <c:v>1026508</c:v>
                </c:pt>
                <c:pt idx="414">
                  <c:v>2886900</c:v>
                </c:pt>
                <c:pt idx="415">
                  <c:v>1113629</c:v>
                </c:pt>
                <c:pt idx="416">
                  <c:v>1254234</c:v>
                </c:pt>
                <c:pt idx="417">
                  <c:v>472235</c:v>
                </c:pt>
                <c:pt idx="418">
                  <c:v>416284</c:v>
                </c:pt>
                <c:pt idx="419">
                  <c:v>649320</c:v>
                </c:pt>
                <c:pt idx="420">
                  <c:v>2142821</c:v>
                </c:pt>
                <c:pt idx="421">
                  <c:v>575760</c:v>
                </c:pt>
                <c:pt idx="422">
                  <c:v>490975</c:v>
                </c:pt>
                <c:pt idx="423">
                  <c:v>577553</c:v>
                </c:pt>
                <c:pt idx="424">
                  <c:v>812380</c:v>
                </c:pt>
                <c:pt idx="425">
                  <c:v>876263</c:v>
                </c:pt>
                <c:pt idx="426">
                  <c:v>1515541</c:v>
                </c:pt>
                <c:pt idx="427">
                  <c:v>4349365</c:v>
                </c:pt>
                <c:pt idx="428">
                  <c:v>746211</c:v>
                </c:pt>
                <c:pt idx="429">
                  <c:v>653140</c:v>
                </c:pt>
                <c:pt idx="430">
                  <c:v>1524991</c:v>
                </c:pt>
                <c:pt idx="431">
                  <c:v>1136880</c:v>
                </c:pt>
                <c:pt idx="432">
                  <c:v>483150</c:v>
                </c:pt>
                <c:pt idx="433">
                  <c:v>807558</c:v>
                </c:pt>
                <c:pt idx="434">
                  <c:v>633579</c:v>
                </c:pt>
                <c:pt idx="435">
                  <c:v>542946</c:v>
                </c:pt>
                <c:pt idx="436">
                  <c:v>651533</c:v>
                </c:pt>
                <c:pt idx="437">
                  <c:v>328712</c:v>
                </c:pt>
                <c:pt idx="438">
                  <c:v>548252</c:v>
                </c:pt>
                <c:pt idx="439">
                  <c:v>1251897</c:v>
                </c:pt>
                <c:pt idx="440">
                  <c:v>723159</c:v>
                </c:pt>
                <c:pt idx="441">
                  <c:v>774676</c:v>
                </c:pt>
                <c:pt idx="442">
                  <c:v>950953</c:v>
                </c:pt>
                <c:pt idx="443">
                  <c:v>932646</c:v>
                </c:pt>
                <c:pt idx="444">
                  <c:v>2838077</c:v>
                </c:pt>
                <c:pt idx="445">
                  <c:v>2560792</c:v>
                </c:pt>
                <c:pt idx="446">
                  <c:v>678276</c:v>
                </c:pt>
                <c:pt idx="447">
                  <c:v>720905</c:v>
                </c:pt>
                <c:pt idx="448">
                  <c:v>1448961</c:v>
                </c:pt>
                <c:pt idx="449">
                  <c:v>802150</c:v>
                </c:pt>
                <c:pt idx="450">
                  <c:v>2136422</c:v>
                </c:pt>
                <c:pt idx="451">
                  <c:v>3683712</c:v>
                </c:pt>
                <c:pt idx="452">
                  <c:v>2490706</c:v>
                </c:pt>
                <c:pt idx="453">
                  <c:v>1628760</c:v>
                </c:pt>
                <c:pt idx="454">
                  <c:v>4466382</c:v>
                </c:pt>
                <c:pt idx="455">
                  <c:v>1788528</c:v>
                </c:pt>
                <c:pt idx="456">
                  <c:v>3085559</c:v>
                </c:pt>
                <c:pt idx="457">
                  <c:v>700078</c:v>
                </c:pt>
                <c:pt idx="458">
                  <c:v>525318</c:v>
                </c:pt>
                <c:pt idx="459">
                  <c:v>449978</c:v>
                </c:pt>
                <c:pt idx="460">
                  <c:v>437457</c:v>
                </c:pt>
                <c:pt idx="461">
                  <c:v>461034</c:v>
                </c:pt>
                <c:pt idx="462">
                  <c:v>470229</c:v>
                </c:pt>
                <c:pt idx="463">
                  <c:v>892657</c:v>
                </c:pt>
                <c:pt idx="464">
                  <c:v>587958</c:v>
                </c:pt>
                <c:pt idx="465">
                  <c:v>485663</c:v>
                </c:pt>
                <c:pt idx="466">
                  <c:v>1975815</c:v>
                </c:pt>
                <c:pt idx="467">
                  <c:v>1415219</c:v>
                </c:pt>
                <c:pt idx="468">
                  <c:v>686462</c:v>
                </c:pt>
                <c:pt idx="469">
                  <c:v>555322</c:v>
                </c:pt>
                <c:pt idx="470">
                  <c:v>1238774</c:v>
                </c:pt>
                <c:pt idx="471">
                  <c:v>999128</c:v>
                </c:pt>
                <c:pt idx="472">
                  <c:v>917292</c:v>
                </c:pt>
                <c:pt idx="473">
                  <c:v>820642</c:v>
                </c:pt>
                <c:pt idx="474">
                  <c:v>1392194</c:v>
                </c:pt>
                <c:pt idx="475">
                  <c:v>545936</c:v>
                </c:pt>
                <c:pt idx="476">
                  <c:v>655107</c:v>
                </c:pt>
                <c:pt idx="477">
                  <c:v>573484</c:v>
                </c:pt>
                <c:pt idx="478">
                  <c:v>693649</c:v>
                </c:pt>
                <c:pt idx="479">
                  <c:v>424502</c:v>
                </c:pt>
                <c:pt idx="480">
                  <c:v>646025</c:v>
                </c:pt>
                <c:pt idx="481">
                  <c:v>504866</c:v>
                </c:pt>
                <c:pt idx="482">
                  <c:v>355003</c:v>
                </c:pt>
                <c:pt idx="483">
                  <c:v>434444</c:v>
                </c:pt>
                <c:pt idx="484">
                  <c:v>425058</c:v>
                </c:pt>
                <c:pt idx="485">
                  <c:v>445154</c:v>
                </c:pt>
                <c:pt idx="486">
                  <c:v>743424</c:v>
                </c:pt>
                <c:pt idx="487">
                  <c:v>502602</c:v>
                </c:pt>
                <c:pt idx="488">
                  <c:v>514649</c:v>
                </c:pt>
                <c:pt idx="489">
                  <c:v>582711</c:v>
                </c:pt>
                <c:pt idx="490">
                  <c:v>417333</c:v>
                </c:pt>
                <c:pt idx="491">
                  <c:v>655338</c:v>
                </c:pt>
                <c:pt idx="492">
                  <c:v>650943</c:v>
                </c:pt>
                <c:pt idx="493">
                  <c:v>712962</c:v>
                </c:pt>
                <c:pt idx="494">
                  <c:v>569542</c:v>
                </c:pt>
                <c:pt idx="495">
                  <c:v>793305</c:v>
                </c:pt>
                <c:pt idx="496">
                  <c:v>851507</c:v>
                </c:pt>
                <c:pt idx="497">
                  <c:v>782153</c:v>
                </c:pt>
                <c:pt idx="498">
                  <c:v>952674</c:v>
                </c:pt>
                <c:pt idx="499">
                  <c:v>3564287</c:v>
                </c:pt>
                <c:pt idx="500">
                  <c:v>1752753</c:v>
                </c:pt>
                <c:pt idx="501">
                  <c:v>1888728</c:v>
                </c:pt>
                <c:pt idx="502">
                  <c:v>793610</c:v>
                </c:pt>
                <c:pt idx="503">
                  <c:v>1056473</c:v>
                </c:pt>
                <c:pt idx="504">
                  <c:v>558271</c:v>
                </c:pt>
                <c:pt idx="505">
                  <c:v>769914</c:v>
                </c:pt>
                <c:pt idx="506">
                  <c:v>797115</c:v>
                </c:pt>
                <c:pt idx="507">
                  <c:v>1807751</c:v>
                </c:pt>
                <c:pt idx="508">
                  <c:v>1760303</c:v>
                </c:pt>
                <c:pt idx="509">
                  <c:v>1385307</c:v>
                </c:pt>
                <c:pt idx="510">
                  <c:v>903849</c:v>
                </c:pt>
                <c:pt idx="511">
                  <c:v>947642</c:v>
                </c:pt>
                <c:pt idx="512">
                  <c:v>1922557</c:v>
                </c:pt>
                <c:pt idx="513">
                  <c:v>1078159</c:v>
                </c:pt>
                <c:pt idx="514">
                  <c:v>4455083</c:v>
                </c:pt>
                <c:pt idx="515">
                  <c:v>1437822</c:v>
                </c:pt>
                <c:pt idx="516">
                  <c:v>2446309</c:v>
                </c:pt>
                <c:pt idx="517">
                  <c:v>525587</c:v>
                </c:pt>
                <c:pt idx="518">
                  <c:v>620279</c:v>
                </c:pt>
                <c:pt idx="519">
                  <c:v>1337602</c:v>
                </c:pt>
                <c:pt idx="520">
                  <c:v>677385</c:v>
                </c:pt>
                <c:pt idx="521">
                  <c:v>1189188</c:v>
                </c:pt>
                <c:pt idx="522">
                  <c:v>1483775</c:v>
                </c:pt>
                <c:pt idx="523">
                  <c:v>1860022</c:v>
                </c:pt>
                <c:pt idx="524">
                  <c:v>988692</c:v>
                </c:pt>
                <c:pt idx="525">
                  <c:v>651124</c:v>
                </c:pt>
                <c:pt idx="526">
                  <c:v>853590</c:v>
                </c:pt>
                <c:pt idx="527">
                  <c:v>985801</c:v>
                </c:pt>
                <c:pt idx="528">
                  <c:v>1689794</c:v>
                </c:pt>
                <c:pt idx="529">
                  <c:v>982793</c:v>
                </c:pt>
                <c:pt idx="530">
                  <c:v>1701419</c:v>
                </c:pt>
                <c:pt idx="531">
                  <c:v>737130</c:v>
                </c:pt>
                <c:pt idx="532">
                  <c:v>1011286</c:v>
                </c:pt>
                <c:pt idx="533">
                  <c:v>1386972</c:v>
                </c:pt>
                <c:pt idx="534">
                  <c:v>1007625</c:v>
                </c:pt>
                <c:pt idx="535">
                  <c:v>1139108</c:v>
                </c:pt>
                <c:pt idx="536">
                  <c:v>805751</c:v>
                </c:pt>
                <c:pt idx="537">
                  <c:v>2259375</c:v>
                </c:pt>
                <c:pt idx="538">
                  <c:v>2660475</c:v>
                </c:pt>
                <c:pt idx="539">
                  <c:v>4839806</c:v>
                </c:pt>
                <c:pt idx="540">
                  <c:v>1125210</c:v>
                </c:pt>
                <c:pt idx="541">
                  <c:v>3016310</c:v>
                </c:pt>
                <c:pt idx="542">
                  <c:v>630782</c:v>
                </c:pt>
                <c:pt idx="543">
                  <c:v>632134</c:v>
                </c:pt>
                <c:pt idx="544">
                  <c:v>544445</c:v>
                </c:pt>
                <c:pt idx="545">
                  <c:v>752221</c:v>
                </c:pt>
                <c:pt idx="546">
                  <c:v>745038</c:v>
                </c:pt>
                <c:pt idx="547">
                  <c:v>543141</c:v>
                </c:pt>
                <c:pt idx="548">
                  <c:v>544340</c:v>
                </c:pt>
                <c:pt idx="549">
                  <c:v>1213951</c:v>
                </c:pt>
                <c:pt idx="550">
                  <c:v>1072154</c:v>
                </c:pt>
                <c:pt idx="551">
                  <c:v>1074273</c:v>
                </c:pt>
                <c:pt idx="552">
                  <c:v>733688</c:v>
                </c:pt>
                <c:pt idx="553">
                  <c:v>564895</c:v>
                </c:pt>
                <c:pt idx="554">
                  <c:v>598579</c:v>
                </c:pt>
                <c:pt idx="555">
                  <c:v>490765</c:v>
                </c:pt>
                <c:pt idx="556">
                  <c:v>410204</c:v>
                </c:pt>
                <c:pt idx="557">
                  <c:v>435538</c:v>
                </c:pt>
                <c:pt idx="558">
                  <c:v>478456</c:v>
                </c:pt>
                <c:pt idx="559">
                  <c:v>486176</c:v>
                </c:pt>
                <c:pt idx="560">
                  <c:v>916851</c:v>
                </c:pt>
                <c:pt idx="561">
                  <c:v>1032550</c:v>
                </c:pt>
                <c:pt idx="562">
                  <c:v>467803</c:v>
                </c:pt>
                <c:pt idx="563">
                  <c:v>755698</c:v>
                </c:pt>
                <c:pt idx="564">
                  <c:v>1437403</c:v>
                </c:pt>
                <c:pt idx="565">
                  <c:v>547743</c:v>
                </c:pt>
                <c:pt idx="566">
                  <c:v>507170</c:v>
                </c:pt>
                <c:pt idx="567">
                  <c:v>755347</c:v>
                </c:pt>
                <c:pt idx="568">
                  <c:v>884623</c:v>
                </c:pt>
                <c:pt idx="569">
                  <c:v>569755</c:v>
                </c:pt>
                <c:pt idx="570">
                  <c:v>807772</c:v>
                </c:pt>
                <c:pt idx="571">
                  <c:v>770062</c:v>
                </c:pt>
                <c:pt idx="572">
                  <c:v>769266</c:v>
                </c:pt>
                <c:pt idx="573">
                  <c:v>685559</c:v>
                </c:pt>
                <c:pt idx="574">
                  <c:v>897887</c:v>
                </c:pt>
                <c:pt idx="575">
                  <c:v>855956</c:v>
                </c:pt>
                <c:pt idx="576">
                  <c:v>730379</c:v>
                </c:pt>
                <c:pt idx="577">
                  <c:v>1536168</c:v>
                </c:pt>
                <c:pt idx="578">
                  <c:v>753446</c:v>
                </c:pt>
                <c:pt idx="579">
                  <c:v>1114115</c:v>
                </c:pt>
                <c:pt idx="580">
                  <c:v>515579</c:v>
                </c:pt>
                <c:pt idx="581">
                  <c:v>807281</c:v>
                </c:pt>
                <c:pt idx="582">
                  <c:v>796165</c:v>
                </c:pt>
                <c:pt idx="583">
                  <c:v>1483304</c:v>
                </c:pt>
                <c:pt idx="584">
                  <c:v>861550</c:v>
                </c:pt>
                <c:pt idx="585">
                  <c:v>1429682</c:v>
                </c:pt>
                <c:pt idx="586">
                  <c:v>948591</c:v>
                </c:pt>
                <c:pt idx="587">
                  <c:v>1104735</c:v>
                </c:pt>
                <c:pt idx="588">
                  <c:v>679161</c:v>
                </c:pt>
                <c:pt idx="589">
                  <c:v>772858</c:v>
                </c:pt>
                <c:pt idx="590">
                  <c:v>1036599</c:v>
                </c:pt>
                <c:pt idx="591">
                  <c:v>875950</c:v>
                </c:pt>
                <c:pt idx="592">
                  <c:v>1284166</c:v>
                </c:pt>
                <c:pt idx="593">
                  <c:v>1667184</c:v>
                </c:pt>
                <c:pt idx="594">
                  <c:v>2558178</c:v>
                </c:pt>
                <c:pt idx="595">
                  <c:v>1054609</c:v>
                </c:pt>
                <c:pt idx="596">
                  <c:v>1631452</c:v>
                </c:pt>
                <c:pt idx="597">
                  <c:v>1338075</c:v>
                </c:pt>
                <c:pt idx="598">
                  <c:v>1105136</c:v>
                </c:pt>
                <c:pt idx="599">
                  <c:v>1115665</c:v>
                </c:pt>
                <c:pt idx="600">
                  <c:v>818406</c:v>
                </c:pt>
                <c:pt idx="601">
                  <c:v>722416</c:v>
                </c:pt>
                <c:pt idx="602">
                  <c:v>1004838</c:v>
                </c:pt>
                <c:pt idx="603">
                  <c:v>854033</c:v>
                </c:pt>
                <c:pt idx="604">
                  <c:v>1051460</c:v>
                </c:pt>
                <c:pt idx="605">
                  <c:v>2005596</c:v>
                </c:pt>
                <c:pt idx="606">
                  <c:v>5888825</c:v>
                </c:pt>
                <c:pt idx="607">
                  <c:v>1888163</c:v>
                </c:pt>
                <c:pt idx="608">
                  <c:v>3047044</c:v>
                </c:pt>
                <c:pt idx="609">
                  <c:v>4045428</c:v>
                </c:pt>
                <c:pt idx="610">
                  <c:v>4794697</c:v>
                </c:pt>
                <c:pt idx="611">
                  <c:v>4705497</c:v>
                </c:pt>
                <c:pt idx="612">
                  <c:v>2809846</c:v>
                </c:pt>
                <c:pt idx="613">
                  <c:v>1619860</c:v>
                </c:pt>
                <c:pt idx="614">
                  <c:v>2430708</c:v>
                </c:pt>
                <c:pt idx="615">
                  <c:v>4926398</c:v>
                </c:pt>
                <c:pt idx="616">
                  <c:v>1960852</c:v>
                </c:pt>
                <c:pt idx="617">
                  <c:v>2007412</c:v>
                </c:pt>
                <c:pt idx="618">
                  <c:v>1349424</c:v>
                </c:pt>
                <c:pt idx="619">
                  <c:v>2710969</c:v>
                </c:pt>
                <c:pt idx="620">
                  <c:v>3015201</c:v>
                </c:pt>
                <c:pt idx="621">
                  <c:v>1724487</c:v>
                </c:pt>
                <c:pt idx="622">
                  <c:v>1840676</c:v>
                </c:pt>
                <c:pt idx="623">
                  <c:v>732341</c:v>
                </c:pt>
                <c:pt idx="624">
                  <c:v>996619</c:v>
                </c:pt>
                <c:pt idx="625">
                  <c:v>4616127</c:v>
                </c:pt>
                <c:pt idx="626">
                  <c:v>2524168</c:v>
                </c:pt>
                <c:pt idx="627">
                  <c:v>4184525</c:v>
                </c:pt>
                <c:pt idx="628">
                  <c:v>2444212</c:v>
                </c:pt>
                <c:pt idx="629">
                  <c:v>2428598</c:v>
                </c:pt>
                <c:pt idx="630">
                  <c:v>5504961</c:v>
                </c:pt>
                <c:pt idx="631">
                  <c:v>3126413</c:v>
                </c:pt>
                <c:pt idx="632">
                  <c:v>1071000</c:v>
                </c:pt>
                <c:pt idx="633">
                  <c:v>955259</c:v>
                </c:pt>
                <c:pt idx="634">
                  <c:v>1126040</c:v>
                </c:pt>
                <c:pt idx="635">
                  <c:v>3956793</c:v>
                </c:pt>
                <c:pt idx="636">
                  <c:v>3848279</c:v>
                </c:pt>
                <c:pt idx="637">
                  <c:v>5057913</c:v>
                </c:pt>
                <c:pt idx="638">
                  <c:v>737125</c:v>
                </c:pt>
                <c:pt idx="639">
                  <c:v>1566926</c:v>
                </c:pt>
                <c:pt idx="640">
                  <c:v>1656294</c:v>
                </c:pt>
                <c:pt idx="641">
                  <c:v>1140834</c:v>
                </c:pt>
                <c:pt idx="642">
                  <c:v>2755315</c:v>
                </c:pt>
                <c:pt idx="643">
                  <c:v>5441534</c:v>
                </c:pt>
                <c:pt idx="644">
                  <c:v>594710</c:v>
                </c:pt>
                <c:pt idx="645">
                  <c:v>1325696</c:v>
                </c:pt>
                <c:pt idx="646">
                  <c:v>1126733</c:v>
                </c:pt>
                <c:pt idx="647">
                  <c:v>861633</c:v>
                </c:pt>
                <c:pt idx="648">
                  <c:v>709195</c:v>
                </c:pt>
                <c:pt idx="649">
                  <c:v>2687202</c:v>
                </c:pt>
                <c:pt idx="650">
                  <c:v>958414</c:v>
                </c:pt>
                <c:pt idx="651">
                  <c:v>1725690</c:v>
                </c:pt>
                <c:pt idx="652">
                  <c:v>1134382</c:v>
                </c:pt>
                <c:pt idx="653">
                  <c:v>1363502</c:v>
                </c:pt>
                <c:pt idx="654">
                  <c:v>1468536</c:v>
                </c:pt>
                <c:pt idx="655">
                  <c:v>1677941</c:v>
                </c:pt>
                <c:pt idx="656">
                  <c:v>2899746</c:v>
                </c:pt>
                <c:pt idx="657">
                  <c:v>1890475</c:v>
                </c:pt>
                <c:pt idx="658">
                  <c:v>1080933</c:v>
                </c:pt>
                <c:pt idx="659">
                  <c:v>1330054</c:v>
                </c:pt>
                <c:pt idx="660">
                  <c:v>757764</c:v>
                </c:pt>
                <c:pt idx="661">
                  <c:v>1875202</c:v>
                </c:pt>
                <c:pt idx="662">
                  <c:v>1321295</c:v>
                </c:pt>
                <c:pt idx="663">
                  <c:v>1040889</c:v>
                </c:pt>
                <c:pt idx="664">
                  <c:v>763355</c:v>
                </c:pt>
                <c:pt idx="665">
                  <c:v>1410296</c:v>
                </c:pt>
                <c:pt idx="666">
                  <c:v>1960389</c:v>
                </c:pt>
                <c:pt idx="667">
                  <c:v>554743</c:v>
                </c:pt>
                <c:pt idx="668">
                  <c:v>979918</c:v>
                </c:pt>
                <c:pt idx="669">
                  <c:v>1171387</c:v>
                </c:pt>
                <c:pt idx="670">
                  <c:v>1172578</c:v>
                </c:pt>
                <c:pt idx="671">
                  <c:v>1021077</c:v>
                </c:pt>
                <c:pt idx="672">
                  <c:v>3253747</c:v>
                </c:pt>
                <c:pt idx="673">
                  <c:v>11137343</c:v>
                </c:pt>
                <c:pt idx="674">
                  <c:v>3362554</c:v>
                </c:pt>
                <c:pt idx="675">
                  <c:v>1852070</c:v>
                </c:pt>
                <c:pt idx="676">
                  <c:v>5489658</c:v>
                </c:pt>
                <c:pt idx="677">
                  <c:v>3758003</c:v>
                </c:pt>
                <c:pt idx="678">
                  <c:v>685519</c:v>
                </c:pt>
                <c:pt idx="679">
                  <c:v>678508</c:v>
                </c:pt>
                <c:pt idx="680">
                  <c:v>1136906</c:v>
                </c:pt>
                <c:pt idx="681">
                  <c:v>1902493</c:v>
                </c:pt>
                <c:pt idx="682">
                  <c:v>1224509</c:v>
                </c:pt>
                <c:pt idx="683">
                  <c:v>1502606</c:v>
                </c:pt>
                <c:pt idx="684">
                  <c:v>2341312</c:v>
                </c:pt>
                <c:pt idx="685">
                  <c:v>1210827</c:v>
                </c:pt>
                <c:pt idx="686">
                  <c:v>1191755</c:v>
                </c:pt>
                <c:pt idx="687">
                  <c:v>855558</c:v>
                </c:pt>
                <c:pt idx="688">
                  <c:v>1750128</c:v>
                </c:pt>
                <c:pt idx="689">
                  <c:v>1098217</c:v>
                </c:pt>
                <c:pt idx="690">
                  <c:v>1926367</c:v>
                </c:pt>
                <c:pt idx="691">
                  <c:v>1172866</c:v>
                </c:pt>
                <c:pt idx="692">
                  <c:v>1275231</c:v>
                </c:pt>
                <c:pt idx="693">
                  <c:v>1270177</c:v>
                </c:pt>
                <c:pt idx="694">
                  <c:v>1405544</c:v>
                </c:pt>
                <c:pt idx="695">
                  <c:v>2297703</c:v>
                </c:pt>
                <c:pt idx="696">
                  <c:v>2333898</c:v>
                </c:pt>
                <c:pt idx="697">
                  <c:v>3461770</c:v>
                </c:pt>
                <c:pt idx="698">
                  <c:v>3517109</c:v>
                </c:pt>
                <c:pt idx="699">
                  <c:v>1861306</c:v>
                </c:pt>
                <c:pt idx="700">
                  <c:v>2009105</c:v>
                </c:pt>
                <c:pt idx="701">
                  <c:v>8241148</c:v>
                </c:pt>
                <c:pt idx="702">
                  <c:v>6536218</c:v>
                </c:pt>
                <c:pt idx="703">
                  <c:v>6637920</c:v>
                </c:pt>
                <c:pt idx="704">
                  <c:v>2918153</c:v>
                </c:pt>
                <c:pt idx="705">
                  <c:v>2713813</c:v>
                </c:pt>
                <c:pt idx="706">
                  <c:v>5632109</c:v>
                </c:pt>
                <c:pt idx="707">
                  <c:v>1763624</c:v>
                </c:pt>
                <c:pt idx="708">
                  <c:v>1924388</c:v>
                </c:pt>
                <c:pt idx="709">
                  <c:v>1704562</c:v>
                </c:pt>
                <c:pt idx="710">
                  <c:v>1731800</c:v>
                </c:pt>
                <c:pt idx="711">
                  <c:v>1298476</c:v>
                </c:pt>
                <c:pt idx="712">
                  <c:v>1234470</c:v>
                </c:pt>
                <c:pt idx="713">
                  <c:v>2214120</c:v>
                </c:pt>
                <c:pt idx="714">
                  <c:v>1373804</c:v>
                </c:pt>
                <c:pt idx="715">
                  <c:v>1798289</c:v>
                </c:pt>
                <c:pt idx="716">
                  <c:v>1359295</c:v>
                </c:pt>
                <c:pt idx="717">
                  <c:v>7437940</c:v>
                </c:pt>
                <c:pt idx="718">
                  <c:v>4842595</c:v>
                </c:pt>
                <c:pt idx="719">
                  <c:v>5437948</c:v>
                </c:pt>
                <c:pt idx="720">
                  <c:v>1469825</c:v>
                </c:pt>
                <c:pt idx="721">
                  <c:v>2010843</c:v>
                </c:pt>
                <c:pt idx="722">
                  <c:v>1647713</c:v>
                </c:pt>
                <c:pt idx="723">
                  <c:v>5117893</c:v>
                </c:pt>
                <c:pt idx="724">
                  <c:v>1824560</c:v>
                </c:pt>
                <c:pt idx="725">
                  <c:v>1212391</c:v>
                </c:pt>
                <c:pt idx="726">
                  <c:v>1321382</c:v>
                </c:pt>
                <c:pt idx="727">
                  <c:v>2067472</c:v>
                </c:pt>
                <c:pt idx="728">
                  <c:v>3736434</c:v>
                </c:pt>
                <c:pt idx="729">
                  <c:v>4504552</c:v>
                </c:pt>
                <c:pt idx="730">
                  <c:v>2872999</c:v>
                </c:pt>
                <c:pt idx="731">
                  <c:v>2573864</c:v>
                </c:pt>
                <c:pt idx="732">
                  <c:v>2434682</c:v>
                </c:pt>
                <c:pt idx="733">
                  <c:v>3130867</c:v>
                </c:pt>
                <c:pt idx="734">
                  <c:v>4309315</c:v>
                </c:pt>
                <c:pt idx="735">
                  <c:v>13929340</c:v>
                </c:pt>
                <c:pt idx="736">
                  <c:v>13910216</c:v>
                </c:pt>
                <c:pt idx="737">
                  <c:v>5527581</c:v>
                </c:pt>
                <c:pt idx="738">
                  <c:v>5914042</c:v>
                </c:pt>
                <c:pt idx="739">
                  <c:v>3334705</c:v>
                </c:pt>
                <c:pt idx="740">
                  <c:v>1509176</c:v>
                </c:pt>
                <c:pt idx="741">
                  <c:v>904166</c:v>
                </c:pt>
                <c:pt idx="742">
                  <c:v>1752236</c:v>
                </c:pt>
                <c:pt idx="743">
                  <c:v>1387405</c:v>
                </c:pt>
                <c:pt idx="744">
                  <c:v>1238100</c:v>
                </c:pt>
                <c:pt idx="745">
                  <c:v>2061372</c:v>
                </c:pt>
                <c:pt idx="746">
                  <c:v>1176160</c:v>
                </c:pt>
                <c:pt idx="747">
                  <c:v>1242866</c:v>
                </c:pt>
                <c:pt idx="748">
                  <c:v>2947544</c:v>
                </c:pt>
                <c:pt idx="749">
                  <c:v>2497344</c:v>
                </c:pt>
                <c:pt idx="750">
                  <c:v>2214884</c:v>
                </c:pt>
                <c:pt idx="751">
                  <c:v>1576517</c:v>
                </c:pt>
                <c:pt idx="752">
                  <c:v>1622250</c:v>
                </c:pt>
                <c:pt idx="753">
                  <c:v>1347258</c:v>
                </c:pt>
                <c:pt idx="754">
                  <c:v>1268820</c:v>
                </c:pt>
                <c:pt idx="755">
                  <c:v>1618757</c:v>
                </c:pt>
                <c:pt idx="756">
                  <c:v>1544634</c:v>
                </c:pt>
                <c:pt idx="757">
                  <c:v>1645089</c:v>
                </c:pt>
                <c:pt idx="758">
                  <c:v>1855167</c:v>
                </c:pt>
                <c:pt idx="759">
                  <c:v>760045</c:v>
                </c:pt>
                <c:pt idx="760">
                  <c:v>876789</c:v>
                </c:pt>
                <c:pt idx="761">
                  <c:v>2554609</c:v>
                </c:pt>
                <c:pt idx="762">
                  <c:v>3108819</c:v>
                </c:pt>
                <c:pt idx="763">
                  <c:v>2506795</c:v>
                </c:pt>
                <c:pt idx="764">
                  <c:v>1778346</c:v>
                </c:pt>
                <c:pt idx="765">
                  <c:v>1208892</c:v>
                </c:pt>
                <c:pt idx="766">
                  <c:v>1392084</c:v>
                </c:pt>
                <c:pt idx="767">
                  <c:v>1374479</c:v>
                </c:pt>
                <c:pt idx="768">
                  <c:v>1793946</c:v>
                </c:pt>
                <c:pt idx="769">
                  <c:v>2180349</c:v>
                </c:pt>
                <c:pt idx="770">
                  <c:v>1694585</c:v>
                </c:pt>
                <c:pt idx="771">
                  <c:v>8254835</c:v>
                </c:pt>
                <c:pt idx="772">
                  <c:v>2425922</c:v>
                </c:pt>
                <c:pt idx="773">
                  <c:v>2301946</c:v>
                </c:pt>
                <c:pt idx="774">
                  <c:v>2815702</c:v>
                </c:pt>
                <c:pt idx="775">
                  <c:v>1956349</c:v>
                </c:pt>
                <c:pt idx="776">
                  <c:v>1803320</c:v>
                </c:pt>
                <c:pt idx="777">
                  <c:v>3364534</c:v>
                </c:pt>
                <c:pt idx="778">
                  <c:v>847307</c:v>
                </c:pt>
                <c:pt idx="779">
                  <c:v>1639909</c:v>
                </c:pt>
                <c:pt idx="780">
                  <c:v>1559495</c:v>
                </c:pt>
                <c:pt idx="781">
                  <c:v>2538376</c:v>
                </c:pt>
                <c:pt idx="782">
                  <c:v>2087248</c:v>
                </c:pt>
                <c:pt idx="783">
                  <c:v>3107983</c:v>
                </c:pt>
                <c:pt idx="784">
                  <c:v>1569320</c:v>
                </c:pt>
                <c:pt idx="785">
                  <c:v>2158240</c:v>
                </c:pt>
                <c:pt idx="786">
                  <c:v>4550068</c:v>
                </c:pt>
                <c:pt idx="787">
                  <c:v>2700243</c:v>
                </c:pt>
                <c:pt idx="788">
                  <c:v>4216997</c:v>
                </c:pt>
                <c:pt idx="789">
                  <c:v>11075085</c:v>
                </c:pt>
                <c:pt idx="790">
                  <c:v>6138525</c:v>
                </c:pt>
                <c:pt idx="791">
                  <c:v>5254268</c:v>
                </c:pt>
                <c:pt idx="792">
                  <c:v>7497030</c:v>
                </c:pt>
                <c:pt idx="793">
                  <c:v>2325735</c:v>
                </c:pt>
                <c:pt idx="794">
                  <c:v>4520335</c:v>
                </c:pt>
                <c:pt idx="795">
                  <c:v>2987409</c:v>
                </c:pt>
                <c:pt idx="796">
                  <c:v>1937202</c:v>
                </c:pt>
                <c:pt idx="797">
                  <c:v>2214186</c:v>
                </c:pt>
                <c:pt idx="798">
                  <c:v>1710093</c:v>
                </c:pt>
                <c:pt idx="799">
                  <c:v>2275144</c:v>
                </c:pt>
                <c:pt idx="800">
                  <c:v>2553316</c:v>
                </c:pt>
                <c:pt idx="801">
                  <c:v>2776340</c:v>
                </c:pt>
                <c:pt idx="802">
                  <c:v>3385932</c:v>
                </c:pt>
                <c:pt idx="803">
                  <c:v>2402229</c:v>
                </c:pt>
                <c:pt idx="804">
                  <c:v>3228784</c:v>
                </c:pt>
                <c:pt idx="805">
                  <c:v>3391571</c:v>
                </c:pt>
                <c:pt idx="806">
                  <c:v>4975405</c:v>
                </c:pt>
                <c:pt idx="807">
                  <c:v>4803358</c:v>
                </c:pt>
                <c:pt idx="808">
                  <c:v>2907396</c:v>
                </c:pt>
                <c:pt idx="809">
                  <c:v>2430226</c:v>
                </c:pt>
                <c:pt idx="810">
                  <c:v>9100927</c:v>
                </c:pt>
                <c:pt idx="811">
                  <c:v>6406879</c:v>
                </c:pt>
                <c:pt idx="812">
                  <c:v>3475134</c:v>
                </c:pt>
                <c:pt idx="813">
                  <c:v>2618522</c:v>
                </c:pt>
                <c:pt idx="814">
                  <c:v>3514752</c:v>
                </c:pt>
                <c:pt idx="815">
                  <c:v>1160750</c:v>
                </c:pt>
                <c:pt idx="816">
                  <c:v>1565614</c:v>
                </c:pt>
                <c:pt idx="817">
                  <c:v>1748005</c:v>
                </c:pt>
                <c:pt idx="818">
                  <c:v>2006404</c:v>
                </c:pt>
                <c:pt idx="819">
                  <c:v>2072423</c:v>
                </c:pt>
                <c:pt idx="820">
                  <c:v>3505462</c:v>
                </c:pt>
                <c:pt idx="821">
                  <c:v>2112357</c:v>
                </c:pt>
                <c:pt idx="822">
                  <c:v>3159068</c:v>
                </c:pt>
                <c:pt idx="823">
                  <c:v>3506466</c:v>
                </c:pt>
                <c:pt idx="824">
                  <c:v>3009324</c:v>
                </c:pt>
                <c:pt idx="825">
                  <c:v>5890999</c:v>
                </c:pt>
                <c:pt idx="826">
                  <c:v>3198584</c:v>
                </c:pt>
                <c:pt idx="827">
                  <c:v>6289591</c:v>
                </c:pt>
                <c:pt idx="828">
                  <c:v>7837269</c:v>
                </c:pt>
                <c:pt idx="829">
                  <c:v>4999383</c:v>
                </c:pt>
                <c:pt idx="830">
                  <c:v>2613776</c:v>
                </c:pt>
                <c:pt idx="831">
                  <c:v>7470287</c:v>
                </c:pt>
                <c:pt idx="832">
                  <c:v>7883976</c:v>
                </c:pt>
                <c:pt idx="833">
                  <c:v>6007813</c:v>
                </c:pt>
                <c:pt idx="834">
                  <c:v>10355986</c:v>
                </c:pt>
                <c:pt idx="835">
                  <c:v>6242018</c:v>
                </c:pt>
                <c:pt idx="836">
                  <c:v>4911269</c:v>
                </c:pt>
                <c:pt idx="837">
                  <c:v>2509110</c:v>
                </c:pt>
                <c:pt idx="838">
                  <c:v>6411874</c:v>
                </c:pt>
                <c:pt idx="839">
                  <c:v>1229438</c:v>
                </c:pt>
                <c:pt idx="840">
                  <c:v>1703464</c:v>
                </c:pt>
                <c:pt idx="841">
                  <c:v>1051026</c:v>
                </c:pt>
                <c:pt idx="842">
                  <c:v>2587937</c:v>
                </c:pt>
                <c:pt idx="843">
                  <c:v>1766651</c:v>
                </c:pt>
                <c:pt idx="844">
                  <c:v>2036732</c:v>
                </c:pt>
                <c:pt idx="845">
                  <c:v>1353339</c:v>
                </c:pt>
                <c:pt idx="846">
                  <c:v>1617872</c:v>
                </c:pt>
                <c:pt idx="847">
                  <c:v>232289</c:v>
                </c:pt>
                <c:pt idx="848">
                  <c:v>3519444</c:v>
                </c:pt>
                <c:pt idx="849">
                  <c:v>4406447</c:v>
                </c:pt>
                <c:pt idx="850">
                  <c:v>1684396</c:v>
                </c:pt>
                <c:pt idx="851">
                  <c:v>1201372</c:v>
                </c:pt>
                <c:pt idx="852">
                  <c:v>1160661</c:v>
                </c:pt>
                <c:pt idx="853">
                  <c:v>2174624</c:v>
                </c:pt>
                <c:pt idx="854">
                  <c:v>5090461</c:v>
                </c:pt>
                <c:pt idx="855">
                  <c:v>2475817</c:v>
                </c:pt>
                <c:pt idx="856">
                  <c:v>2714892</c:v>
                </c:pt>
                <c:pt idx="857">
                  <c:v>1582271</c:v>
                </c:pt>
                <c:pt idx="858">
                  <c:v>1384414</c:v>
                </c:pt>
                <c:pt idx="859">
                  <c:v>833795</c:v>
                </c:pt>
                <c:pt idx="860">
                  <c:v>1553211</c:v>
                </c:pt>
                <c:pt idx="861">
                  <c:v>1235761</c:v>
                </c:pt>
                <c:pt idx="862">
                  <c:v>1176809</c:v>
                </c:pt>
                <c:pt idx="863">
                  <c:v>940354</c:v>
                </c:pt>
                <c:pt idx="864">
                  <c:v>2302197</c:v>
                </c:pt>
                <c:pt idx="865">
                  <c:v>1694712</c:v>
                </c:pt>
                <c:pt idx="866">
                  <c:v>1489051</c:v>
                </c:pt>
                <c:pt idx="867">
                  <c:v>1142401</c:v>
                </c:pt>
                <c:pt idx="868">
                  <c:v>1014322</c:v>
                </c:pt>
                <c:pt idx="869">
                  <c:v>1609882</c:v>
                </c:pt>
                <c:pt idx="870">
                  <c:v>1239393</c:v>
                </c:pt>
                <c:pt idx="871">
                  <c:v>1093347</c:v>
                </c:pt>
                <c:pt idx="872">
                  <c:v>1282622</c:v>
                </c:pt>
                <c:pt idx="873">
                  <c:v>1202994</c:v>
                </c:pt>
                <c:pt idx="874">
                  <c:v>2462879</c:v>
                </c:pt>
                <c:pt idx="875">
                  <c:v>1843976</c:v>
                </c:pt>
                <c:pt idx="876">
                  <c:v>1187339</c:v>
                </c:pt>
                <c:pt idx="877">
                  <c:v>2512054</c:v>
                </c:pt>
                <c:pt idx="878">
                  <c:v>1592807</c:v>
                </c:pt>
                <c:pt idx="879">
                  <c:v>1627929</c:v>
                </c:pt>
                <c:pt idx="880">
                  <c:v>2337638</c:v>
                </c:pt>
                <c:pt idx="881">
                  <c:v>2115480</c:v>
                </c:pt>
                <c:pt idx="882">
                  <c:v>2272670</c:v>
                </c:pt>
                <c:pt idx="883">
                  <c:v>2770070</c:v>
                </c:pt>
                <c:pt idx="884">
                  <c:v>2708332</c:v>
                </c:pt>
                <c:pt idx="885">
                  <c:v>2881478</c:v>
                </c:pt>
                <c:pt idx="886">
                  <c:v>5494689</c:v>
                </c:pt>
                <c:pt idx="887">
                  <c:v>2100693</c:v>
                </c:pt>
                <c:pt idx="888">
                  <c:v>1532215</c:v>
                </c:pt>
                <c:pt idx="889">
                  <c:v>5616275</c:v>
                </c:pt>
                <c:pt idx="890">
                  <c:v>1831936</c:v>
                </c:pt>
                <c:pt idx="891">
                  <c:v>2679303</c:v>
                </c:pt>
                <c:pt idx="892">
                  <c:v>2959390</c:v>
                </c:pt>
                <c:pt idx="893">
                  <c:v>6740392</c:v>
                </c:pt>
                <c:pt idx="894">
                  <c:v>2095676</c:v>
                </c:pt>
                <c:pt idx="895">
                  <c:v>1764522</c:v>
                </c:pt>
                <c:pt idx="896">
                  <c:v>1646899</c:v>
                </c:pt>
                <c:pt idx="897">
                  <c:v>1762822</c:v>
                </c:pt>
                <c:pt idx="898">
                  <c:v>2749618</c:v>
                </c:pt>
                <c:pt idx="899">
                  <c:v>1804924</c:v>
                </c:pt>
                <c:pt idx="900">
                  <c:v>2761811</c:v>
                </c:pt>
                <c:pt idx="901">
                  <c:v>2502228</c:v>
                </c:pt>
                <c:pt idx="902">
                  <c:v>1251773</c:v>
                </c:pt>
                <c:pt idx="903">
                  <c:v>2126371</c:v>
                </c:pt>
                <c:pt idx="904">
                  <c:v>2645689</c:v>
                </c:pt>
                <c:pt idx="905">
                  <c:v>3969326</c:v>
                </c:pt>
                <c:pt idx="906">
                  <c:v>3877787</c:v>
                </c:pt>
                <c:pt idx="907">
                  <c:v>4352787</c:v>
                </c:pt>
                <c:pt idx="908">
                  <c:v>8296107</c:v>
                </c:pt>
                <c:pt idx="909">
                  <c:v>1860982</c:v>
                </c:pt>
                <c:pt idx="910">
                  <c:v>3943838</c:v>
                </c:pt>
                <c:pt idx="911">
                  <c:v>18645433</c:v>
                </c:pt>
                <c:pt idx="912">
                  <c:v>2402412</c:v>
                </c:pt>
                <c:pt idx="913">
                  <c:v>1833673</c:v>
                </c:pt>
                <c:pt idx="914">
                  <c:v>1143626</c:v>
                </c:pt>
                <c:pt idx="915">
                  <c:v>3209863</c:v>
                </c:pt>
                <c:pt idx="916">
                  <c:v>851388</c:v>
                </c:pt>
                <c:pt idx="917">
                  <c:v>937639</c:v>
                </c:pt>
                <c:pt idx="918">
                  <c:v>2394603</c:v>
                </c:pt>
                <c:pt idx="919">
                  <c:v>2496771</c:v>
                </c:pt>
                <c:pt idx="920">
                  <c:v>704895</c:v>
                </c:pt>
                <c:pt idx="921">
                  <c:v>1231509</c:v>
                </c:pt>
                <c:pt idx="922">
                  <c:v>1445030</c:v>
                </c:pt>
                <c:pt idx="923">
                  <c:v>1391503</c:v>
                </c:pt>
                <c:pt idx="924">
                  <c:v>2118683</c:v>
                </c:pt>
                <c:pt idx="925">
                  <c:v>2771961</c:v>
                </c:pt>
                <c:pt idx="926">
                  <c:v>822388</c:v>
                </c:pt>
                <c:pt idx="927">
                  <c:v>908437</c:v>
                </c:pt>
                <c:pt idx="928">
                  <c:v>820675</c:v>
                </c:pt>
                <c:pt idx="929">
                  <c:v>760108</c:v>
                </c:pt>
                <c:pt idx="930">
                  <c:v>591895</c:v>
                </c:pt>
                <c:pt idx="931">
                  <c:v>579003</c:v>
                </c:pt>
                <c:pt idx="932">
                  <c:v>782106</c:v>
                </c:pt>
                <c:pt idx="933">
                  <c:v>815018</c:v>
                </c:pt>
                <c:pt idx="934">
                  <c:v>1887878</c:v>
                </c:pt>
                <c:pt idx="935">
                  <c:v>3095986</c:v>
                </c:pt>
                <c:pt idx="936">
                  <c:v>3610534</c:v>
                </c:pt>
                <c:pt idx="937">
                  <c:v>1926565</c:v>
                </c:pt>
                <c:pt idx="938">
                  <c:v>2916165</c:v>
                </c:pt>
                <c:pt idx="939">
                  <c:v>3669212</c:v>
                </c:pt>
                <c:pt idx="940">
                  <c:v>2910131</c:v>
                </c:pt>
                <c:pt idx="941">
                  <c:v>1576656</c:v>
                </c:pt>
                <c:pt idx="942">
                  <c:v>1338646</c:v>
                </c:pt>
                <c:pt idx="943">
                  <c:v>1638708</c:v>
                </c:pt>
                <c:pt idx="944">
                  <c:v>2129535</c:v>
                </c:pt>
                <c:pt idx="945">
                  <c:v>5374002</c:v>
                </c:pt>
                <c:pt idx="946">
                  <c:v>4392487</c:v>
                </c:pt>
                <c:pt idx="947">
                  <c:v>4673344</c:v>
                </c:pt>
                <c:pt idx="948">
                  <c:v>4436100</c:v>
                </c:pt>
                <c:pt idx="949">
                  <c:v>3210048</c:v>
                </c:pt>
                <c:pt idx="950">
                  <c:v>1411792</c:v>
                </c:pt>
                <c:pt idx="951">
                  <c:v>2997776</c:v>
                </c:pt>
                <c:pt idx="952">
                  <c:v>3035851</c:v>
                </c:pt>
                <c:pt idx="953">
                  <c:v>3147202</c:v>
                </c:pt>
                <c:pt idx="954">
                  <c:v>2636514</c:v>
                </c:pt>
                <c:pt idx="955">
                  <c:v>3010217</c:v>
                </c:pt>
                <c:pt idx="956">
                  <c:v>3372873</c:v>
                </c:pt>
                <c:pt idx="957">
                  <c:v>3913080</c:v>
                </c:pt>
                <c:pt idx="958">
                  <c:v>6315582</c:v>
                </c:pt>
                <c:pt idx="959">
                  <c:v>2040296</c:v>
                </c:pt>
                <c:pt idx="960">
                  <c:v>3729746</c:v>
                </c:pt>
                <c:pt idx="961">
                  <c:v>2719271</c:v>
                </c:pt>
                <c:pt idx="962">
                  <c:v>2756531</c:v>
                </c:pt>
                <c:pt idx="963">
                  <c:v>2701306</c:v>
                </c:pt>
                <c:pt idx="964">
                  <c:v>2616589</c:v>
                </c:pt>
                <c:pt idx="965">
                  <c:v>4117920</c:v>
                </c:pt>
                <c:pt idx="966">
                  <c:v>5731680</c:v>
                </c:pt>
                <c:pt idx="967">
                  <c:v>2161427</c:v>
                </c:pt>
                <c:pt idx="968">
                  <c:v>1885992</c:v>
                </c:pt>
                <c:pt idx="969">
                  <c:v>3094912</c:v>
                </c:pt>
                <c:pt idx="970">
                  <c:v>1447925</c:v>
                </c:pt>
                <c:pt idx="971">
                  <c:v>3506414</c:v>
                </c:pt>
                <c:pt idx="972">
                  <c:v>1739218</c:v>
                </c:pt>
                <c:pt idx="973">
                  <c:v>2803654</c:v>
                </c:pt>
                <c:pt idx="974">
                  <c:v>2764080</c:v>
                </c:pt>
                <c:pt idx="975">
                  <c:v>2097752</c:v>
                </c:pt>
                <c:pt idx="976">
                  <c:v>1858871</c:v>
                </c:pt>
                <c:pt idx="977">
                  <c:v>1779817</c:v>
                </c:pt>
                <c:pt idx="978">
                  <c:v>3862926</c:v>
                </c:pt>
                <c:pt idx="979">
                  <c:v>3748008</c:v>
                </c:pt>
                <c:pt idx="980">
                  <c:v>2861407</c:v>
                </c:pt>
                <c:pt idx="981">
                  <c:v>8509328</c:v>
                </c:pt>
                <c:pt idx="982">
                  <c:v>1520185</c:v>
                </c:pt>
                <c:pt idx="983">
                  <c:v>2488850</c:v>
                </c:pt>
                <c:pt idx="984">
                  <c:v>1444179</c:v>
                </c:pt>
                <c:pt idx="985">
                  <c:v>2295036</c:v>
                </c:pt>
                <c:pt idx="986">
                  <c:v>2417645</c:v>
                </c:pt>
                <c:pt idx="987">
                  <c:v>3300424</c:v>
                </c:pt>
                <c:pt idx="988">
                  <c:v>2006104</c:v>
                </c:pt>
                <c:pt idx="989">
                  <c:v>1733523</c:v>
                </c:pt>
                <c:pt idx="990">
                  <c:v>3767795</c:v>
                </c:pt>
                <c:pt idx="991">
                  <c:v>3372999</c:v>
                </c:pt>
                <c:pt idx="992">
                  <c:v>2105841</c:v>
                </c:pt>
                <c:pt idx="993">
                  <c:v>2811645</c:v>
                </c:pt>
                <c:pt idx="994">
                  <c:v>1678493</c:v>
                </c:pt>
                <c:pt idx="995">
                  <c:v>1601043</c:v>
                </c:pt>
                <c:pt idx="996">
                  <c:v>4515582</c:v>
                </c:pt>
                <c:pt idx="997">
                  <c:v>2576147</c:v>
                </c:pt>
                <c:pt idx="998">
                  <c:v>3345287</c:v>
                </c:pt>
                <c:pt idx="999">
                  <c:v>3162187</c:v>
                </c:pt>
                <c:pt idx="1000">
                  <c:v>3770438</c:v>
                </c:pt>
                <c:pt idx="1001">
                  <c:v>2403470</c:v>
                </c:pt>
                <c:pt idx="1002">
                  <c:v>2483511</c:v>
                </c:pt>
                <c:pt idx="1003">
                  <c:v>1306511</c:v>
                </c:pt>
                <c:pt idx="1004">
                  <c:v>1761665</c:v>
                </c:pt>
                <c:pt idx="1005">
                  <c:v>2070769</c:v>
                </c:pt>
                <c:pt idx="1006">
                  <c:v>2356161</c:v>
                </c:pt>
                <c:pt idx="1007">
                  <c:v>1794307</c:v>
                </c:pt>
                <c:pt idx="1008">
                  <c:v>1019657</c:v>
                </c:pt>
                <c:pt idx="1009">
                  <c:v>1959705</c:v>
                </c:pt>
                <c:pt idx="1010">
                  <c:v>857821</c:v>
                </c:pt>
                <c:pt idx="1011">
                  <c:v>2083634</c:v>
                </c:pt>
                <c:pt idx="1012">
                  <c:v>3138188</c:v>
                </c:pt>
                <c:pt idx="1013">
                  <c:v>2081087</c:v>
                </c:pt>
                <c:pt idx="1014">
                  <c:v>3566114</c:v>
                </c:pt>
                <c:pt idx="1015">
                  <c:v>1068398</c:v>
                </c:pt>
                <c:pt idx="1016">
                  <c:v>2524268</c:v>
                </c:pt>
                <c:pt idx="1017">
                  <c:v>2889225</c:v>
                </c:pt>
                <c:pt idx="1018">
                  <c:v>3293472</c:v>
                </c:pt>
                <c:pt idx="1019">
                  <c:v>2583135</c:v>
                </c:pt>
                <c:pt idx="1020">
                  <c:v>1613984</c:v>
                </c:pt>
                <c:pt idx="1021">
                  <c:v>2182586</c:v>
                </c:pt>
                <c:pt idx="1022">
                  <c:v>2898133</c:v>
                </c:pt>
                <c:pt idx="1023">
                  <c:v>2651898</c:v>
                </c:pt>
                <c:pt idx="1024">
                  <c:v>1881546</c:v>
                </c:pt>
                <c:pt idx="1025">
                  <c:v>2896611</c:v>
                </c:pt>
                <c:pt idx="1026">
                  <c:v>1605979</c:v>
                </c:pt>
                <c:pt idx="1027">
                  <c:v>2190693</c:v>
                </c:pt>
                <c:pt idx="1028">
                  <c:v>1559228</c:v>
                </c:pt>
                <c:pt idx="1029">
                  <c:v>1638322</c:v>
                </c:pt>
                <c:pt idx="1030">
                  <c:v>2532878</c:v>
                </c:pt>
                <c:pt idx="1031">
                  <c:v>3305691</c:v>
                </c:pt>
                <c:pt idx="1032">
                  <c:v>2419197</c:v>
                </c:pt>
                <c:pt idx="1033">
                  <c:v>7616530</c:v>
                </c:pt>
                <c:pt idx="1034">
                  <c:v>2800483</c:v>
                </c:pt>
                <c:pt idx="1035">
                  <c:v>2196961</c:v>
                </c:pt>
                <c:pt idx="1036">
                  <c:v>3628016</c:v>
                </c:pt>
                <c:pt idx="1037">
                  <c:v>5591339</c:v>
                </c:pt>
                <c:pt idx="1038">
                  <c:v>1534833</c:v>
                </c:pt>
                <c:pt idx="1039">
                  <c:v>1453625</c:v>
                </c:pt>
                <c:pt idx="1040">
                  <c:v>1162166</c:v>
                </c:pt>
                <c:pt idx="1041">
                  <c:v>1409281</c:v>
                </c:pt>
                <c:pt idx="1042">
                  <c:v>2246049</c:v>
                </c:pt>
                <c:pt idx="1043">
                  <c:v>2382728</c:v>
                </c:pt>
                <c:pt idx="1044">
                  <c:v>1555460</c:v>
                </c:pt>
                <c:pt idx="1045">
                  <c:v>1237348</c:v>
                </c:pt>
                <c:pt idx="1046">
                  <c:v>1574731</c:v>
                </c:pt>
                <c:pt idx="1047">
                  <c:v>1765727</c:v>
                </c:pt>
                <c:pt idx="1048">
                  <c:v>1719346</c:v>
                </c:pt>
                <c:pt idx="1049">
                  <c:v>3505214</c:v>
                </c:pt>
                <c:pt idx="1050">
                  <c:v>2704935</c:v>
                </c:pt>
                <c:pt idx="1051">
                  <c:v>1946491</c:v>
                </c:pt>
                <c:pt idx="1052">
                  <c:v>1520871</c:v>
                </c:pt>
                <c:pt idx="1053">
                  <c:v>1812624</c:v>
                </c:pt>
                <c:pt idx="1054">
                  <c:v>2823409</c:v>
                </c:pt>
                <c:pt idx="1055">
                  <c:v>5309590</c:v>
                </c:pt>
                <c:pt idx="1056">
                  <c:v>2595325</c:v>
                </c:pt>
                <c:pt idx="1057">
                  <c:v>4594297</c:v>
                </c:pt>
                <c:pt idx="1058">
                  <c:v>6260490</c:v>
                </c:pt>
                <c:pt idx="1059">
                  <c:v>11874641</c:v>
                </c:pt>
                <c:pt idx="1060">
                  <c:v>4565888</c:v>
                </c:pt>
                <c:pt idx="1061">
                  <c:v>2234655</c:v>
                </c:pt>
                <c:pt idx="1062">
                  <c:v>1348267</c:v>
                </c:pt>
                <c:pt idx="1063">
                  <c:v>1385910</c:v>
                </c:pt>
                <c:pt idx="1064">
                  <c:v>2064472</c:v>
                </c:pt>
                <c:pt idx="1065">
                  <c:v>6011135</c:v>
                </c:pt>
                <c:pt idx="1066">
                  <c:v>703692</c:v>
                </c:pt>
                <c:pt idx="1067">
                  <c:v>1028918</c:v>
                </c:pt>
                <c:pt idx="1068">
                  <c:v>541227</c:v>
                </c:pt>
                <c:pt idx="1069">
                  <c:v>1367919</c:v>
                </c:pt>
                <c:pt idx="1070">
                  <c:v>903943</c:v>
                </c:pt>
                <c:pt idx="1071">
                  <c:v>992488</c:v>
                </c:pt>
                <c:pt idx="1072">
                  <c:v>1347220</c:v>
                </c:pt>
                <c:pt idx="1073">
                  <c:v>2182698</c:v>
                </c:pt>
                <c:pt idx="1074">
                  <c:v>1364347</c:v>
                </c:pt>
                <c:pt idx="1075">
                  <c:v>2649989</c:v>
                </c:pt>
                <c:pt idx="1076">
                  <c:v>1757854</c:v>
                </c:pt>
                <c:pt idx="1077">
                  <c:v>1506963</c:v>
                </c:pt>
                <c:pt idx="1078">
                  <c:v>1164468</c:v>
                </c:pt>
                <c:pt idx="1079">
                  <c:v>1431921</c:v>
                </c:pt>
                <c:pt idx="1080">
                  <c:v>1115067</c:v>
                </c:pt>
                <c:pt idx="1081">
                  <c:v>1240422</c:v>
                </c:pt>
                <c:pt idx="1082">
                  <c:v>1223887</c:v>
                </c:pt>
                <c:pt idx="1083">
                  <c:v>1011651</c:v>
                </c:pt>
                <c:pt idx="1084">
                  <c:v>1208056</c:v>
                </c:pt>
                <c:pt idx="1085">
                  <c:v>1823933</c:v>
                </c:pt>
                <c:pt idx="1086">
                  <c:v>1545726</c:v>
                </c:pt>
                <c:pt idx="1087">
                  <c:v>2026837</c:v>
                </c:pt>
                <c:pt idx="1088">
                  <c:v>987250</c:v>
                </c:pt>
                <c:pt idx="1089">
                  <c:v>1100053</c:v>
                </c:pt>
                <c:pt idx="1090">
                  <c:v>1399766</c:v>
                </c:pt>
                <c:pt idx="1091">
                  <c:v>1447642</c:v>
                </c:pt>
                <c:pt idx="1092">
                  <c:v>1279823</c:v>
                </c:pt>
                <c:pt idx="1093">
                  <c:v>2006469</c:v>
                </c:pt>
                <c:pt idx="1094">
                  <c:v>3948062</c:v>
                </c:pt>
                <c:pt idx="1095">
                  <c:v>1305786</c:v>
                </c:pt>
                <c:pt idx="1096">
                  <c:v>1027871</c:v>
                </c:pt>
                <c:pt idx="1097">
                  <c:v>1739405</c:v>
                </c:pt>
                <c:pt idx="1098">
                  <c:v>3647354</c:v>
                </c:pt>
                <c:pt idx="1099">
                  <c:v>5421401</c:v>
                </c:pt>
                <c:pt idx="1100">
                  <c:v>11262961</c:v>
                </c:pt>
                <c:pt idx="1101">
                  <c:v>1142981</c:v>
                </c:pt>
                <c:pt idx="1102">
                  <c:v>977588</c:v>
                </c:pt>
                <c:pt idx="1103">
                  <c:v>806540</c:v>
                </c:pt>
                <c:pt idx="1104">
                  <c:v>851007</c:v>
                </c:pt>
                <c:pt idx="1105">
                  <c:v>1398222</c:v>
                </c:pt>
                <c:pt idx="1106">
                  <c:v>1435501</c:v>
                </c:pt>
                <c:pt idx="1107">
                  <c:v>1653964</c:v>
                </c:pt>
                <c:pt idx="1108">
                  <c:v>1152882</c:v>
                </c:pt>
                <c:pt idx="1109">
                  <c:v>1150048</c:v>
                </c:pt>
                <c:pt idx="1110">
                  <c:v>1137942</c:v>
                </c:pt>
                <c:pt idx="1111">
                  <c:v>80643</c:v>
                </c:pt>
                <c:pt idx="1112">
                  <c:v>1363039</c:v>
                </c:pt>
                <c:pt idx="1113">
                  <c:v>1347034</c:v>
                </c:pt>
                <c:pt idx="1114">
                  <c:v>954999</c:v>
                </c:pt>
                <c:pt idx="1115">
                  <c:v>2076744</c:v>
                </c:pt>
                <c:pt idx="1116">
                  <c:v>1880802</c:v>
                </c:pt>
                <c:pt idx="1117">
                  <c:v>1848392</c:v>
                </c:pt>
                <c:pt idx="1118">
                  <c:v>1721899</c:v>
                </c:pt>
                <c:pt idx="1119">
                  <c:v>2254599</c:v>
                </c:pt>
                <c:pt idx="1120">
                  <c:v>981882</c:v>
                </c:pt>
                <c:pt idx="1121">
                  <c:v>1385288</c:v>
                </c:pt>
                <c:pt idx="1122">
                  <c:v>1536015</c:v>
                </c:pt>
                <c:pt idx="1123">
                  <c:v>1400243</c:v>
                </c:pt>
                <c:pt idx="1124">
                  <c:v>1365246</c:v>
                </c:pt>
                <c:pt idx="1125">
                  <c:v>1575271</c:v>
                </c:pt>
                <c:pt idx="1126">
                  <c:v>1937035</c:v>
                </c:pt>
                <c:pt idx="1127">
                  <c:v>2715261</c:v>
                </c:pt>
                <c:pt idx="1128">
                  <c:v>2364232</c:v>
                </c:pt>
                <c:pt idx="1129">
                  <c:v>4185643</c:v>
                </c:pt>
                <c:pt idx="1130">
                  <c:v>1685449</c:v>
                </c:pt>
                <c:pt idx="1131">
                  <c:v>1761616</c:v>
                </c:pt>
                <c:pt idx="1132">
                  <c:v>3189317</c:v>
                </c:pt>
                <c:pt idx="1133">
                  <c:v>5051341</c:v>
                </c:pt>
                <c:pt idx="1134">
                  <c:v>7582750</c:v>
                </c:pt>
                <c:pt idx="1135">
                  <c:v>1140910</c:v>
                </c:pt>
                <c:pt idx="1136">
                  <c:v>1321223</c:v>
                </c:pt>
                <c:pt idx="1137">
                  <c:v>1052401</c:v>
                </c:pt>
                <c:pt idx="1138">
                  <c:v>962807</c:v>
                </c:pt>
                <c:pt idx="1139">
                  <c:v>1156637</c:v>
                </c:pt>
                <c:pt idx="1140">
                  <c:v>1143620</c:v>
                </c:pt>
                <c:pt idx="1141">
                  <c:v>1237310</c:v>
                </c:pt>
                <c:pt idx="1142">
                  <c:v>1249648</c:v>
                </c:pt>
                <c:pt idx="1143">
                  <c:v>945663</c:v>
                </c:pt>
                <c:pt idx="1144">
                  <c:v>1102559</c:v>
                </c:pt>
                <c:pt idx="1145">
                  <c:v>1035209</c:v>
                </c:pt>
                <c:pt idx="1146">
                  <c:v>1300079</c:v>
                </c:pt>
                <c:pt idx="1147">
                  <c:v>2065106</c:v>
                </c:pt>
                <c:pt idx="1148">
                  <c:v>1354405</c:v>
                </c:pt>
                <c:pt idx="1149">
                  <c:v>1334382</c:v>
                </c:pt>
                <c:pt idx="1150">
                  <c:v>1589921</c:v>
                </c:pt>
                <c:pt idx="1151">
                  <c:v>1117124</c:v>
                </c:pt>
                <c:pt idx="1152">
                  <c:v>1435521</c:v>
                </c:pt>
                <c:pt idx="1153">
                  <c:v>1973498</c:v>
                </c:pt>
                <c:pt idx="1154">
                  <c:v>1014139</c:v>
                </c:pt>
                <c:pt idx="1155">
                  <c:v>1041613</c:v>
                </c:pt>
                <c:pt idx="1156">
                  <c:v>1359171</c:v>
                </c:pt>
                <c:pt idx="1157">
                  <c:v>1252404</c:v>
                </c:pt>
                <c:pt idx="1158">
                  <c:v>1506080</c:v>
                </c:pt>
                <c:pt idx="1159">
                  <c:v>3075934</c:v>
                </c:pt>
                <c:pt idx="1160">
                  <c:v>1532903</c:v>
                </c:pt>
                <c:pt idx="1161">
                  <c:v>912628</c:v>
                </c:pt>
                <c:pt idx="1162">
                  <c:v>1277334</c:v>
                </c:pt>
                <c:pt idx="1163">
                  <c:v>2324440</c:v>
                </c:pt>
                <c:pt idx="1164">
                  <c:v>1226317</c:v>
                </c:pt>
                <c:pt idx="1165">
                  <c:v>2137423</c:v>
                </c:pt>
                <c:pt idx="1166">
                  <c:v>1900537</c:v>
                </c:pt>
                <c:pt idx="1167">
                  <c:v>1156057</c:v>
                </c:pt>
                <c:pt idx="1168">
                  <c:v>1815425</c:v>
                </c:pt>
                <c:pt idx="1169">
                  <c:v>1871671</c:v>
                </c:pt>
                <c:pt idx="1170">
                  <c:v>1606280</c:v>
                </c:pt>
                <c:pt idx="1171">
                  <c:v>1862107</c:v>
                </c:pt>
                <c:pt idx="1172">
                  <c:v>1499714</c:v>
                </c:pt>
                <c:pt idx="1173">
                  <c:v>2020992</c:v>
                </c:pt>
                <c:pt idx="1174">
                  <c:v>1179215</c:v>
                </c:pt>
                <c:pt idx="1175">
                  <c:v>1356555</c:v>
                </c:pt>
                <c:pt idx="1176">
                  <c:v>1858951</c:v>
                </c:pt>
                <c:pt idx="1177">
                  <c:v>865982</c:v>
                </c:pt>
                <c:pt idx="1178">
                  <c:v>1149904</c:v>
                </c:pt>
                <c:pt idx="1179">
                  <c:v>825887</c:v>
                </c:pt>
                <c:pt idx="1180">
                  <c:v>2016799</c:v>
                </c:pt>
                <c:pt idx="1181">
                  <c:v>1920197</c:v>
                </c:pt>
                <c:pt idx="1182">
                  <c:v>4391555</c:v>
                </c:pt>
                <c:pt idx="1183">
                  <c:v>1390594</c:v>
                </c:pt>
                <c:pt idx="1184">
                  <c:v>1771429</c:v>
                </c:pt>
                <c:pt idx="1185">
                  <c:v>3899975</c:v>
                </c:pt>
                <c:pt idx="1186">
                  <c:v>1403921</c:v>
                </c:pt>
                <c:pt idx="1187">
                  <c:v>1495101</c:v>
                </c:pt>
                <c:pt idx="1188">
                  <c:v>1280979</c:v>
                </c:pt>
                <c:pt idx="1189">
                  <c:v>1236756</c:v>
                </c:pt>
                <c:pt idx="1190">
                  <c:v>2420416</c:v>
                </c:pt>
                <c:pt idx="1191">
                  <c:v>3890619</c:v>
                </c:pt>
                <c:pt idx="1192">
                  <c:v>1154649</c:v>
                </c:pt>
                <c:pt idx="1193">
                  <c:v>1561940</c:v>
                </c:pt>
                <c:pt idx="1194">
                  <c:v>1204649</c:v>
                </c:pt>
              </c:numCache>
            </c:numRef>
          </c:val>
          <c:extLst>
            <c:ext xmlns:c16="http://schemas.microsoft.com/office/drawing/2014/chart" uri="{C3380CC4-5D6E-409C-BE32-E72D297353CC}">
              <c16:uniqueId val="{00000000-2D1C-4ECE-8A66-CD9BEC08E7CE}"/>
            </c:ext>
          </c:extLst>
        </c:ser>
        <c:dLbls>
          <c:showLegendKey val="0"/>
          <c:showVal val="0"/>
          <c:showCatName val="0"/>
          <c:showSerName val="0"/>
          <c:showPercent val="0"/>
          <c:showBubbleSize val="0"/>
        </c:dLbls>
        <c:gapWidth val="219"/>
        <c:overlap val="-27"/>
        <c:axId val="574679007"/>
        <c:axId val="574679839"/>
      </c:barChart>
      <c:dateAx>
        <c:axId val="574679007"/>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679839"/>
        <c:crosses val="autoZero"/>
        <c:auto val="1"/>
        <c:lblOffset val="100"/>
        <c:baseTimeUnit val="days"/>
      </c:dateAx>
      <c:valAx>
        <c:axId val="574679839"/>
        <c:scaling>
          <c:orientation val="minMax"/>
          <c:max val="100"/>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67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17392600601485"/>
          <c:y val="8.9394781534661114E-2"/>
          <c:w val="0.86807676809879775"/>
          <c:h val="0.72699639005232841"/>
        </c:manualLayout>
      </c:layout>
      <c:lineChart>
        <c:grouping val="standard"/>
        <c:varyColors val="0"/>
        <c:ser>
          <c:idx val="0"/>
          <c:order val="0"/>
          <c:spPr>
            <a:ln w="28575" cap="rnd">
              <a:solidFill>
                <a:srgbClr val="F47310"/>
              </a:solidFill>
              <a:round/>
            </a:ln>
            <a:effectLst/>
          </c:spPr>
          <c:marker>
            <c:symbol val="none"/>
          </c:marker>
          <c:cat>
            <c:numRef>
              <c:f>'Share Price'!$B$3:$B$4442</c:f>
              <c:numCache>
                <c:formatCode>m/d/yyyy</c:formatCode>
                <c:ptCount val="4440"/>
                <c:pt idx="0">
                  <c:v>45405</c:v>
                </c:pt>
                <c:pt idx="1">
                  <c:v>45404</c:v>
                </c:pt>
                <c:pt idx="2">
                  <c:v>45401</c:v>
                </c:pt>
                <c:pt idx="3">
                  <c:v>45400</c:v>
                </c:pt>
                <c:pt idx="4">
                  <c:v>45398</c:v>
                </c:pt>
                <c:pt idx="5">
                  <c:v>45397</c:v>
                </c:pt>
                <c:pt idx="6">
                  <c:v>45394</c:v>
                </c:pt>
                <c:pt idx="7">
                  <c:v>45392</c:v>
                </c:pt>
                <c:pt idx="8">
                  <c:v>45391</c:v>
                </c:pt>
                <c:pt idx="9">
                  <c:v>45390</c:v>
                </c:pt>
                <c:pt idx="10">
                  <c:v>45387</c:v>
                </c:pt>
                <c:pt idx="11">
                  <c:v>45386</c:v>
                </c:pt>
                <c:pt idx="12">
                  <c:v>45385</c:v>
                </c:pt>
                <c:pt idx="13">
                  <c:v>45384</c:v>
                </c:pt>
                <c:pt idx="14">
                  <c:v>45383</c:v>
                </c:pt>
                <c:pt idx="15">
                  <c:v>45379</c:v>
                </c:pt>
                <c:pt idx="16">
                  <c:v>45378</c:v>
                </c:pt>
                <c:pt idx="17">
                  <c:v>45377</c:v>
                </c:pt>
                <c:pt idx="18">
                  <c:v>45373</c:v>
                </c:pt>
                <c:pt idx="19">
                  <c:v>45372</c:v>
                </c:pt>
                <c:pt idx="20">
                  <c:v>45371</c:v>
                </c:pt>
                <c:pt idx="21">
                  <c:v>45370</c:v>
                </c:pt>
                <c:pt idx="22">
                  <c:v>45369</c:v>
                </c:pt>
                <c:pt idx="23">
                  <c:v>45366</c:v>
                </c:pt>
                <c:pt idx="24">
                  <c:v>45365</c:v>
                </c:pt>
                <c:pt idx="25">
                  <c:v>45364</c:v>
                </c:pt>
                <c:pt idx="26">
                  <c:v>45363</c:v>
                </c:pt>
                <c:pt idx="27">
                  <c:v>45362</c:v>
                </c:pt>
                <c:pt idx="28">
                  <c:v>45358</c:v>
                </c:pt>
                <c:pt idx="29">
                  <c:v>45357</c:v>
                </c:pt>
                <c:pt idx="30">
                  <c:v>45356</c:v>
                </c:pt>
                <c:pt idx="31">
                  <c:v>45355</c:v>
                </c:pt>
                <c:pt idx="32">
                  <c:v>45352</c:v>
                </c:pt>
                <c:pt idx="33">
                  <c:v>45351</c:v>
                </c:pt>
                <c:pt idx="34">
                  <c:v>45350</c:v>
                </c:pt>
                <c:pt idx="35">
                  <c:v>45349</c:v>
                </c:pt>
                <c:pt idx="36">
                  <c:v>45348</c:v>
                </c:pt>
                <c:pt idx="37">
                  <c:v>45345</c:v>
                </c:pt>
                <c:pt idx="38">
                  <c:v>45344</c:v>
                </c:pt>
                <c:pt idx="39">
                  <c:v>45343</c:v>
                </c:pt>
                <c:pt idx="40">
                  <c:v>45342</c:v>
                </c:pt>
                <c:pt idx="41">
                  <c:v>45341</c:v>
                </c:pt>
                <c:pt idx="42">
                  <c:v>45338</c:v>
                </c:pt>
                <c:pt idx="43">
                  <c:v>45337</c:v>
                </c:pt>
                <c:pt idx="44">
                  <c:v>45336</c:v>
                </c:pt>
                <c:pt idx="45">
                  <c:v>45335</c:v>
                </c:pt>
                <c:pt idx="46">
                  <c:v>45334</c:v>
                </c:pt>
                <c:pt idx="47">
                  <c:v>45331</c:v>
                </c:pt>
                <c:pt idx="48">
                  <c:v>45330</c:v>
                </c:pt>
                <c:pt idx="49">
                  <c:v>45329</c:v>
                </c:pt>
                <c:pt idx="50">
                  <c:v>45328</c:v>
                </c:pt>
                <c:pt idx="51">
                  <c:v>45327</c:v>
                </c:pt>
                <c:pt idx="52">
                  <c:v>45324</c:v>
                </c:pt>
                <c:pt idx="53">
                  <c:v>45323</c:v>
                </c:pt>
                <c:pt idx="54">
                  <c:v>45322</c:v>
                </c:pt>
                <c:pt idx="55">
                  <c:v>45321</c:v>
                </c:pt>
                <c:pt idx="56">
                  <c:v>45320</c:v>
                </c:pt>
                <c:pt idx="57">
                  <c:v>45316</c:v>
                </c:pt>
                <c:pt idx="58">
                  <c:v>45315</c:v>
                </c:pt>
                <c:pt idx="59">
                  <c:v>45314</c:v>
                </c:pt>
                <c:pt idx="60">
                  <c:v>45310</c:v>
                </c:pt>
                <c:pt idx="61">
                  <c:v>45309</c:v>
                </c:pt>
                <c:pt idx="62">
                  <c:v>45308</c:v>
                </c:pt>
                <c:pt idx="63">
                  <c:v>45307</c:v>
                </c:pt>
                <c:pt idx="64">
                  <c:v>45306</c:v>
                </c:pt>
                <c:pt idx="65">
                  <c:v>45303</c:v>
                </c:pt>
                <c:pt idx="66">
                  <c:v>45302</c:v>
                </c:pt>
                <c:pt idx="67">
                  <c:v>45301</c:v>
                </c:pt>
                <c:pt idx="68">
                  <c:v>45300</c:v>
                </c:pt>
                <c:pt idx="69">
                  <c:v>45299</c:v>
                </c:pt>
                <c:pt idx="70">
                  <c:v>45296</c:v>
                </c:pt>
                <c:pt idx="71">
                  <c:v>45295</c:v>
                </c:pt>
                <c:pt idx="72">
                  <c:v>45294</c:v>
                </c:pt>
                <c:pt idx="73">
                  <c:v>45293</c:v>
                </c:pt>
                <c:pt idx="74">
                  <c:v>45292</c:v>
                </c:pt>
                <c:pt idx="75">
                  <c:v>45289</c:v>
                </c:pt>
                <c:pt idx="76">
                  <c:v>45288</c:v>
                </c:pt>
                <c:pt idx="77">
                  <c:v>45287</c:v>
                </c:pt>
                <c:pt idx="78">
                  <c:v>45286</c:v>
                </c:pt>
                <c:pt idx="79">
                  <c:v>45282</c:v>
                </c:pt>
                <c:pt idx="80">
                  <c:v>45281</c:v>
                </c:pt>
                <c:pt idx="81">
                  <c:v>45280</c:v>
                </c:pt>
                <c:pt idx="82">
                  <c:v>45279</c:v>
                </c:pt>
                <c:pt idx="83">
                  <c:v>45278</c:v>
                </c:pt>
                <c:pt idx="84">
                  <c:v>45275</c:v>
                </c:pt>
                <c:pt idx="85">
                  <c:v>45274</c:v>
                </c:pt>
                <c:pt idx="86">
                  <c:v>45273</c:v>
                </c:pt>
                <c:pt idx="87">
                  <c:v>45272</c:v>
                </c:pt>
                <c:pt idx="88">
                  <c:v>45271</c:v>
                </c:pt>
                <c:pt idx="89">
                  <c:v>45268</c:v>
                </c:pt>
                <c:pt idx="90">
                  <c:v>45267</c:v>
                </c:pt>
                <c:pt idx="91">
                  <c:v>45266</c:v>
                </c:pt>
                <c:pt idx="92">
                  <c:v>45265</c:v>
                </c:pt>
                <c:pt idx="93">
                  <c:v>45264</c:v>
                </c:pt>
                <c:pt idx="94">
                  <c:v>45261</c:v>
                </c:pt>
                <c:pt idx="95">
                  <c:v>45260</c:v>
                </c:pt>
                <c:pt idx="96">
                  <c:v>45259</c:v>
                </c:pt>
                <c:pt idx="97">
                  <c:v>45258</c:v>
                </c:pt>
                <c:pt idx="98">
                  <c:v>45254</c:v>
                </c:pt>
                <c:pt idx="99">
                  <c:v>45253</c:v>
                </c:pt>
                <c:pt idx="100">
                  <c:v>45252</c:v>
                </c:pt>
                <c:pt idx="101">
                  <c:v>45251</c:v>
                </c:pt>
                <c:pt idx="102">
                  <c:v>45250</c:v>
                </c:pt>
                <c:pt idx="103">
                  <c:v>45247</c:v>
                </c:pt>
                <c:pt idx="104">
                  <c:v>45246</c:v>
                </c:pt>
                <c:pt idx="105">
                  <c:v>45245</c:v>
                </c:pt>
                <c:pt idx="106">
                  <c:v>45243</c:v>
                </c:pt>
                <c:pt idx="107">
                  <c:v>45240</c:v>
                </c:pt>
                <c:pt idx="108">
                  <c:v>45239</c:v>
                </c:pt>
                <c:pt idx="109">
                  <c:v>45238</c:v>
                </c:pt>
                <c:pt idx="110">
                  <c:v>45237</c:v>
                </c:pt>
                <c:pt idx="111">
                  <c:v>45236</c:v>
                </c:pt>
                <c:pt idx="112">
                  <c:v>45233</c:v>
                </c:pt>
                <c:pt idx="113">
                  <c:v>45232</c:v>
                </c:pt>
                <c:pt idx="114">
                  <c:v>45231</c:v>
                </c:pt>
                <c:pt idx="115">
                  <c:v>45230</c:v>
                </c:pt>
                <c:pt idx="116">
                  <c:v>45229</c:v>
                </c:pt>
                <c:pt idx="117">
                  <c:v>45226</c:v>
                </c:pt>
                <c:pt idx="118">
                  <c:v>45225</c:v>
                </c:pt>
                <c:pt idx="119">
                  <c:v>45224</c:v>
                </c:pt>
                <c:pt idx="120">
                  <c:v>45222</c:v>
                </c:pt>
                <c:pt idx="121">
                  <c:v>45219</c:v>
                </c:pt>
                <c:pt idx="122">
                  <c:v>45218</c:v>
                </c:pt>
                <c:pt idx="123">
                  <c:v>45217</c:v>
                </c:pt>
                <c:pt idx="124">
                  <c:v>45216</c:v>
                </c:pt>
                <c:pt idx="125">
                  <c:v>45215</c:v>
                </c:pt>
                <c:pt idx="126">
                  <c:v>45212</c:v>
                </c:pt>
                <c:pt idx="127">
                  <c:v>45211</c:v>
                </c:pt>
                <c:pt idx="128">
                  <c:v>45210</c:v>
                </c:pt>
                <c:pt idx="129">
                  <c:v>45209</c:v>
                </c:pt>
                <c:pt idx="130">
                  <c:v>45208</c:v>
                </c:pt>
                <c:pt idx="131">
                  <c:v>45205</c:v>
                </c:pt>
                <c:pt idx="132">
                  <c:v>45204</c:v>
                </c:pt>
                <c:pt idx="133">
                  <c:v>45203</c:v>
                </c:pt>
                <c:pt idx="134">
                  <c:v>45202</c:v>
                </c:pt>
                <c:pt idx="135">
                  <c:v>45198</c:v>
                </c:pt>
                <c:pt idx="136">
                  <c:v>45197</c:v>
                </c:pt>
                <c:pt idx="137">
                  <c:v>45196</c:v>
                </c:pt>
                <c:pt idx="138">
                  <c:v>45195</c:v>
                </c:pt>
                <c:pt idx="139">
                  <c:v>45194</c:v>
                </c:pt>
                <c:pt idx="140">
                  <c:v>45191</c:v>
                </c:pt>
                <c:pt idx="141">
                  <c:v>45190</c:v>
                </c:pt>
                <c:pt idx="142">
                  <c:v>45189</c:v>
                </c:pt>
                <c:pt idx="143">
                  <c:v>45187</c:v>
                </c:pt>
                <c:pt idx="144">
                  <c:v>45184</c:v>
                </c:pt>
                <c:pt idx="145">
                  <c:v>45183</c:v>
                </c:pt>
                <c:pt idx="146">
                  <c:v>45182</c:v>
                </c:pt>
                <c:pt idx="147">
                  <c:v>45181</c:v>
                </c:pt>
                <c:pt idx="148">
                  <c:v>45180</c:v>
                </c:pt>
                <c:pt idx="149">
                  <c:v>45177</c:v>
                </c:pt>
                <c:pt idx="150">
                  <c:v>45176</c:v>
                </c:pt>
                <c:pt idx="151">
                  <c:v>45175</c:v>
                </c:pt>
                <c:pt idx="152">
                  <c:v>45174</c:v>
                </c:pt>
                <c:pt idx="153">
                  <c:v>45173</c:v>
                </c:pt>
                <c:pt idx="154">
                  <c:v>45170</c:v>
                </c:pt>
                <c:pt idx="155">
                  <c:v>45169</c:v>
                </c:pt>
                <c:pt idx="156">
                  <c:v>45168</c:v>
                </c:pt>
                <c:pt idx="157">
                  <c:v>45167</c:v>
                </c:pt>
                <c:pt idx="158">
                  <c:v>45166</c:v>
                </c:pt>
                <c:pt idx="159">
                  <c:v>45163</c:v>
                </c:pt>
                <c:pt idx="160">
                  <c:v>45162</c:v>
                </c:pt>
                <c:pt idx="161">
                  <c:v>45161</c:v>
                </c:pt>
                <c:pt idx="162">
                  <c:v>45160</c:v>
                </c:pt>
                <c:pt idx="163">
                  <c:v>45159</c:v>
                </c:pt>
                <c:pt idx="164">
                  <c:v>45156</c:v>
                </c:pt>
                <c:pt idx="165">
                  <c:v>45155</c:v>
                </c:pt>
                <c:pt idx="166">
                  <c:v>45154</c:v>
                </c:pt>
                <c:pt idx="167">
                  <c:v>45152</c:v>
                </c:pt>
                <c:pt idx="168">
                  <c:v>45149</c:v>
                </c:pt>
                <c:pt idx="169">
                  <c:v>45148</c:v>
                </c:pt>
                <c:pt idx="170">
                  <c:v>45147</c:v>
                </c:pt>
                <c:pt idx="171">
                  <c:v>45146</c:v>
                </c:pt>
                <c:pt idx="172">
                  <c:v>45145</c:v>
                </c:pt>
                <c:pt idx="173">
                  <c:v>45142</c:v>
                </c:pt>
                <c:pt idx="174">
                  <c:v>45141</c:v>
                </c:pt>
                <c:pt idx="175">
                  <c:v>45140</c:v>
                </c:pt>
                <c:pt idx="176">
                  <c:v>45139</c:v>
                </c:pt>
                <c:pt idx="177">
                  <c:v>45138</c:v>
                </c:pt>
                <c:pt idx="178">
                  <c:v>45135</c:v>
                </c:pt>
                <c:pt idx="179">
                  <c:v>45134</c:v>
                </c:pt>
                <c:pt idx="180">
                  <c:v>45133</c:v>
                </c:pt>
                <c:pt idx="181">
                  <c:v>45132</c:v>
                </c:pt>
                <c:pt idx="182">
                  <c:v>45131</c:v>
                </c:pt>
                <c:pt idx="183">
                  <c:v>45128</c:v>
                </c:pt>
                <c:pt idx="184">
                  <c:v>45127</c:v>
                </c:pt>
                <c:pt idx="185">
                  <c:v>45126</c:v>
                </c:pt>
                <c:pt idx="186">
                  <c:v>45125</c:v>
                </c:pt>
                <c:pt idx="187">
                  <c:v>45124</c:v>
                </c:pt>
                <c:pt idx="188">
                  <c:v>45121</c:v>
                </c:pt>
                <c:pt idx="189">
                  <c:v>45120</c:v>
                </c:pt>
                <c:pt idx="190">
                  <c:v>45119</c:v>
                </c:pt>
                <c:pt idx="191">
                  <c:v>45118</c:v>
                </c:pt>
                <c:pt idx="192">
                  <c:v>45117</c:v>
                </c:pt>
                <c:pt idx="193">
                  <c:v>45114</c:v>
                </c:pt>
                <c:pt idx="194">
                  <c:v>45113</c:v>
                </c:pt>
                <c:pt idx="195">
                  <c:v>45112</c:v>
                </c:pt>
                <c:pt idx="196">
                  <c:v>45111</c:v>
                </c:pt>
                <c:pt idx="197">
                  <c:v>45110</c:v>
                </c:pt>
                <c:pt idx="198">
                  <c:v>45107</c:v>
                </c:pt>
                <c:pt idx="199">
                  <c:v>45105</c:v>
                </c:pt>
                <c:pt idx="200">
                  <c:v>45104</c:v>
                </c:pt>
                <c:pt idx="201">
                  <c:v>45103</c:v>
                </c:pt>
                <c:pt idx="202">
                  <c:v>45100</c:v>
                </c:pt>
                <c:pt idx="203">
                  <c:v>45099</c:v>
                </c:pt>
                <c:pt idx="204">
                  <c:v>45098</c:v>
                </c:pt>
                <c:pt idx="205">
                  <c:v>45097</c:v>
                </c:pt>
                <c:pt idx="206">
                  <c:v>45096</c:v>
                </c:pt>
                <c:pt idx="207">
                  <c:v>45093</c:v>
                </c:pt>
                <c:pt idx="208">
                  <c:v>45092</c:v>
                </c:pt>
                <c:pt idx="209">
                  <c:v>45091</c:v>
                </c:pt>
                <c:pt idx="210">
                  <c:v>45090</c:v>
                </c:pt>
                <c:pt idx="211">
                  <c:v>45089</c:v>
                </c:pt>
                <c:pt idx="212">
                  <c:v>45086</c:v>
                </c:pt>
                <c:pt idx="213">
                  <c:v>45085</c:v>
                </c:pt>
                <c:pt idx="214">
                  <c:v>45084</c:v>
                </c:pt>
                <c:pt idx="215">
                  <c:v>45083</c:v>
                </c:pt>
                <c:pt idx="216">
                  <c:v>45082</c:v>
                </c:pt>
                <c:pt idx="217">
                  <c:v>45079</c:v>
                </c:pt>
                <c:pt idx="218">
                  <c:v>45078</c:v>
                </c:pt>
                <c:pt idx="219">
                  <c:v>45077</c:v>
                </c:pt>
                <c:pt idx="220">
                  <c:v>45076</c:v>
                </c:pt>
                <c:pt idx="221">
                  <c:v>45075</c:v>
                </c:pt>
                <c:pt idx="222">
                  <c:v>45072</c:v>
                </c:pt>
                <c:pt idx="223">
                  <c:v>45071</c:v>
                </c:pt>
                <c:pt idx="224">
                  <c:v>45070</c:v>
                </c:pt>
                <c:pt idx="225">
                  <c:v>45069</c:v>
                </c:pt>
                <c:pt idx="226">
                  <c:v>45068</c:v>
                </c:pt>
                <c:pt idx="227">
                  <c:v>45065</c:v>
                </c:pt>
                <c:pt idx="228">
                  <c:v>45064</c:v>
                </c:pt>
                <c:pt idx="229">
                  <c:v>45063</c:v>
                </c:pt>
                <c:pt idx="230">
                  <c:v>45062</c:v>
                </c:pt>
                <c:pt idx="231">
                  <c:v>45061</c:v>
                </c:pt>
                <c:pt idx="232">
                  <c:v>45058</c:v>
                </c:pt>
                <c:pt idx="233">
                  <c:v>45057</c:v>
                </c:pt>
                <c:pt idx="234">
                  <c:v>45056</c:v>
                </c:pt>
                <c:pt idx="235">
                  <c:v>45055</c:v>
                </c:pt>
                <c:pt idx="236">
                  <c:v>45054</c:v>
                </c:pt>
                <c:pt idx="237">
                  <c:v>45051</c:v>
                </c:pt>
                <c:pt idx="238">
                  <c:v>45050</c:v>
                </c:pt>
                <c:pt idx="239">
                  <c:v>45049</c:v>
                </c:pt>
                <c:pt idx="240">
                  <c:v>45048</c:v>
                </c:pt>
                <c:pt idx="241">
                  <c:v>45044</c:v>
                </c:pt>
                <c:pt idx="242">
                  <c:v>45043</c:v>
                </c:pt>
                <c:pt idx="243">
                  <c:v>45042</c:v>
                </c:pt>
                <c:pt idx="244">
                  <c:v>45041</c:v>
                </c:pt>
                <c:pt idx="245">
                  <c:v>45040</c:v>
                </c:pt>
                <c:pt idx="246">
                  <c:v>45037</c:v>
                </c:pt>
                <c:pt idx="247">
                  <c:v>45036</c:v>
                </c:pt>
                <c:pt idx="248">
                  <c:v>45035</c:v>
                </c:pt>
                <c:pt idx="249">
                  <c:v>45034</c:v>
                </c:pt>
                <c:pt idx="250">
                  <c:v>45033</c:v>
                </c:pt>
                <c:pt idx="251">
                  <c:v>45029</c:v>
                </c:pt>
                <c:pt idx="252">
                  <c:v>45028</c:v>
                </c:pt>
                <c:pt idx="253">
                  <c:v>45027</c:v>
                </c:pt>
                <c:pt idx="254">
                  <c:v>45026</c:v>
                </c:pt>
                <c:pt idx="255">
                  <c:v>45022</c:v>
                </c:pt>
                <c:pt idx="256">
                  <c:v>45021</c:v>
                </c:pt>
                <c:pt idx="257">
                  <c:v>45019</c:v>
                </c:pt>
                <c:pt idx="258">
                  <c:v>45016</c:v>
                </c:pt>
                <c:pt idx="259">
                  <c:v>45014</c:v>
                </c:pt>
                <c:pt idx="260">
                  <c:v>45013</c:v>
                </c:pt>
                <c:pt idx="261">
                  <c:v>45012</c:v>
                </c:pt>
                <c:pt idx="262">
                  <c:v>45009</c:v>
                </c:pt>
                <c:pt idx="263">
                  <c:v>45008</c:v>
                </c:pt>
                <c:pt idx="264">
                  <c:v>45007</c:v>
                </c:pt>
                <c:pt idx="265">
                  <c:v>45006</c:v>
                </c:pt>
                <c:pt idx="266">
                  <c:v>45005</c:v>
                </c:pt>
                <c:pt idx="267">
                  <c:v>45002</c:v>
                </c:pt>
                <c:pt idx="268">
                  <c:v>45001</c:v>
                </c:pt>
                <c:pt idx="269">
                  <c:v>45000</c:v>
                </c:pt>
                <c:pt idx="270">
                  <c:v>44999</c:v>
                </c:pt>
                <c:pt idx="271">
                  <c:v>44998</c:v>
                </c:pt>
                <c:pt idx="272">
                  <c:v>44995</c:v>
                </c:pt>
                <c:pt idx="273">
                  <c:v>44994</c:v>
                </c:pt>
                <c:pt idx="274">
                  <c:v>44993</c:v>
                </c:pt>
                <c:pt idx="275">
                  <c:v>44991</c:v>
                </c:pt>
                <c:pt idx="276">
                  <c:v>44988</c:v>
                </c:pt>
                <c:pt idx="277">
                  <c:v>44987</c:v>
                </c:pt>
                <c:pt idx="278">
                  <c:v>44986</c:v>
                </c:pt>
                <c:pt idx="279">
                  <c:v>44985</c:v>
                </c:pt>
                <c:pt idx="280">
                  <c:v>44984</c:v>
                </c:pt>
                <c:pt idx="281">
                  <c:v>44981</c:v>
                </c:pt>
                <c:pt idx="282">
                  <c:v>44980</c:v>
                </c:pt>
                <c:pt idx="283">
                  <c:v>44979</c:v>
                </c:pt>
                <c:pt idx="284">
                  <c:v>44978</c:v>
                </c:pt>
                <c:pt idx="285">
                  <c:v>44977</c:v>
                </c:pt>
                <c:pt idx="286">
                  <c:v>44974</c:v>
                </c:pt>
                <c:pt idx="287">
                  <c:v>44973</c:v>
                </c:pt>
                <c:pt idx="288">
                  <c:v>44972</c:v>
                </c:pt>
                <c:pt idx="289">
                  <c:v>44971</c:v>
                </c:pt>
                <c:pt idx="290">
                  <c:v>44970</c:v>
                </c:pt>
                <c:pt idx="291">
                  <c:v>44967</c:v>
                </c:pt>
                <c:pt idx="292">
                  <c:v>44966</c:v>
                </c:pt>
                <c:pt idx="293">
                  <c:v>44965</c:v>
                </c:pt>
                <c:pt idx="294">
                  <c:v>44964</c:v>
                </c:pt>
                <c:pt idx="295">
                  <c:v>44963</c:v>
                </c:pt>
                <c:pt idx="296">
                  <c:v>44960</c:v>
                </c:pt>
                <c:pt idx="297">
                  <c:v>44959</c:v>
                </c:pt>
                <c:pt idx="298">
                  <c:v>44958</c:v>
                </c:pt>
                <c:pt idx="299">
                  <c:v>44957</c:v>
                </c:pt>
                <c:pt idx="300">
                  <c:v>44956</c:v>
                </c:pt>
                <c:pt idx="301">
                  <c:v>44953</c:v>
                </c:pt>
                <c:pt idx="302">
                  <c:v>44951</c:v>
                </c:pt>
                <c:pt idx="303">
                  <c:v>44950</c:v>
                </c:pt>
                <c:pt idx="304">
                  <c:v>44949</c:v>
                </c:pt>
                <c:pt idx="305">
                  <c:v>44946</c:v>
                </c:pt>
                <c:pt idx="306">
                  <c:v>44945</c:v>
                </c:pt>
                <c:pt idx="307">
                  <c:v>44944</c:v>
                </c:pt>
                <c:pt idx="308">
                  <c:v>44943</c:v>
                </c:pt>
                <c:pt idx="309">
                  <c:v>44942</c:v>
                </c:pt>
                <c:pt idx="310">
                  <c:v>44939</c:v>
                </c:pt>
                <c:pt idx="311">
                  <c:v>44938</c:v>
                </c:pt>
                <c:pt idx="312">
                  <c:v>44937</c:v>
                </c:pt>
                <c:pt idx="313">
                  <c:v>44936</c:v>
                </c:pt>
                <c:pt idx="314">
                  <c:v>44935</c:v>
                </c:pt>
                <c:pt idx="315">
                  <c:v>44932</c:v>
                </c:pt>
                <c:pt idx="316">
                  <c:v>44931</c:v>
                </c:pt>
                <c:pt idx="317">
                  <c:v>44930</c:v>
                </c:pt>
                <c:pt idx="318">
                  <c:v>44929</c:v>
                </c:pt>
                <c:pt idx="319">
                  <c:v>44928</c:v>
                </c:pt>
                <c:pt idx="320">
                  <c:v>44925</c:v>
                </c:pt>
                <c:pt idx="321">
                  <c:v>44924</c:v>
                </c:pt>
                <c:pt idx="322">
                  <c:v>44923</c:v>
                </c:pt>
                <c:pt idx="323">
                  <c:v>44922</c:v>
                </c:pt>
                <c:pt idx="324">
                  <c:v>44921</c:v>
                </c:pt>
                <c:pt idx="325">
                  <c:v>44918</c:v>
                </c:pt>
                <c:pt idx="326">
                  <c:v>44917</c:v>
                </c:pt>
                <c:pt idx="327">
                  <c:v>44916</c:v>
                </c:pt>
                <c:pt idx="328">
                  <c:v>44915</c:v>
                </c:pt>
                <c:pt idx="329">
                  <c:v>44914</c:v>
                </c:pt>
                <c:pt idx="330">
                  <c:v>44911</c:v>
                </c:pt>
                <c:pt idx="331">
                  <c:v>44910</c:v>
                </c:pt>
                <c:pt idx="332">
                  <c:v>44909</c:v>
                </c:pt>
                <c:pt idx="333">
                  <c:v>44908</c:v>
                </c:pt>
                <c:pt idx="334">
                  <c:v>44907</c:v>
                </c:pt>
                <c:pt idx="335">
                  <c:v>44904</c:v>
                </c:pt>
                <c:pt idx="336">
                  <c:v>44903</c:v>
                </c:pt>
                <c:pt idx="337">
                  <c:v>44902</c:v>
                </c:pt>
                <c:pt idx="338">
                  <c:v>44901</c:v>
                </c:pt>
                <c:pt idx="339">
                  <c:v>44900</c:v>
                </c:pt>
                <c:pt idx="340">
                  <c:v>44897</c:v>
                </c:pt>
                <c:pt idx="341">
                  <c:v>44896</c:v>
                </c:pt>
                <c:pt idx="342">
                  <c:v>44895</c:v>
                </c:pt>
                <c:pt idx="343">
                  <c:v>44894</c:v>
                </c:pt>
                <c:pt idx="344">
                  <c:v>44893</c:v>
                </c:pt>
                <c:pt idx="345">
                  <c:v>44890</c:v>
                </c:pt>
                <c:pt idx="346">
                  <c:v>44889</c:v>
                </c:pt>
                <c:pt idx="347">
                  <c:v>44888</c:v>
                </c:pt>
                <c:pt idx="348">
                  <c:v>44887</c:v>
                </c:pt>
                <c:pt idx="349">
                  <c:v>44886</c:v>
                </c:pt>
                <c:pt idx="350">
                  <c:v>44883</c:v>
                </c:pt>
                <c:pt idx="351">
                  <c:v>44882</c:v>
                </c:pt>
                <c:pt idx="352">
                  <c:v>44881</c:v>
                </c:pt>
                <c:pt idx="353">
                  <c:v>44880</c:v>
                </c:pt>
                <c:pt idx="354">
                  <c:v>44879</c:v>
                </c:pt>
                <c:pt idx="355">
                  <c:v>44876</c:v>
                </c:pt>
                <c:pt idx="356">
                  <c:v>44875</c:v>
                </c:pt>
                <c:pt idx="357">
                  <c:v>44874</c:v>
                </c:pt>
                <c:pt idx="358">
                  <c:v>44872</c:v>
                </c:pt>
                <c:pt idx="359">
                  <c:v>44869</c:v>
                </c:pt>
                <c:pt idx="360">
                  <c:v>44868</c:v>
                </c:pt>
                <c:pt idx="361">
                  <c:v>44867</c:v>
                </c:pt>
                <c:pt idx="362">
                  <c:v>44866</c:v>
                </c:pt>
                <c:pt idx="363">
                  <c:v>44865</c:v>
                </c:pt>
                <c:pt idx="364">
                  <c:v>44862</c:v>
                </c:pt>
                <c:pt idx="365">
                  <c:v>44861</c:v>
                </c:pt>
                <c:pt idx="366">
                  <c:v>44859</c:v>
                </c:pt>
                <c:pt idx="367">
                  <c:v>44858</c:v>
                </c:pt>
                <c:pt idx="368">
                  <c:v>44855</c:v>
                </c:pt>
                <c:pt idx="369">
                  <c:v>44854</c:v>
                </c:pt>
                <c:pt idx="370">
                  <c:v>44853</c:v>
                </c:pt>
                <c:pt idx="371">
                  <c:v>44852</c:v>
                </c:pt>
                <c:pt idx="372">
                  <c:v>44851</c:v>
                </c:pt>
                <c:pt idx="373">
                  <c:v>44848</c:v>
                </c:pt>
                <c:pt idx="374">
                  <c:v>44847</c:v>
                </c:pt>
                <c:pt idx="375">
                  <c:v>44846</c:v>
                </c:pt>
                <c:pt idx="376">
                  <c:v>44845</c:v>
                </c:pt>
                <c:pt idx="377">
                  <c:v>44844</c:v>
                </c:pt>
                <c:pt idx="378">
                  <c:v>44841</c:v>
                </c:pt>
                <c:pt idx="379">
                  <c:v>44840</c:v>
                </c:pt>
                <c:pt idx="380">
                  <c:v>44838</c:v>
                </c:pt>
                <c:pt idx="381">
                  <c:v>44837</c:v>
                </c:pt>
                <c:pt idx="382">
                  <c:v>44834</c:v>
                </c:pt>
                <c:pt idx="383">
                  <c:v>44833</c:v>
                </c:pt>
                <c:pt idx="384">
                  <c:v>44832</c:v>
                </c:pt>
                <c:pt idx="385">
                  <c:v>44831</c:v>
                </c:pt>
                <c:pt idx="386">
                  <c:v>44830</c:v>
                </c:pt>
                <c:pt idx="387">
                  <c:v>44827</c:v>
                </c:pt>
                <c:pt idx="388">
                  <c:v>44826</c:v>
                </c:pt>
                <c:pt idx="389">
                  <c:v>44825</c:v>
                </c:pt>
                <c:pt idx="390">
                  <c:v>44824</c:v>
                </c:pt>
                <c:pt idx="391">
                  <c:v>44823</c:v>
                </c:pt>
                <c:pt idx="392">
                  <c:v>44820</c:v>
                </c:pt>
                <c:pt idx="393">
                  <c:v>44819</c:v>
                </c:pt>
                <c:pt idx="394">
                  <c:v>44818</c:v>
                </c:pt>
                <c:pt idx="395">
                  <c:v>44817</c:v>
                </c:pt>
                <c:pt idx="396">
                  <c:v>44816</c:v>
                </c:pt>
                <c:pt idx="397">
                  <c:v>44813</c:v>
                </c:pt>
                <c:pt idx="398">
                  <c:v>44812</c:v>
                </c:pt>
                <c:pt idx="399">
                  <c:v>44811</c:v>
                </c:pt>
                <c:pt idx="400">
                  <c:v>44810</c:v>
                </c:pt>
                <c:pt idx="401">
                  <c:v>44809</c:v>
                </c:pt>
                <c:pt idx="402">
                  <c:v>44806</c:v>
                </c:pt>
                <c:pt idx="403">
                  <c:v>44805</c:v>
                </c:pt>
                <c:pt idx="404">
                  <c:v>44803</c:v>
                </c:pt>
                <c:pt idx="405">
                  <c:v>44802</c:v>
                </c:pt>
                <c:pt idx="406">
                  <c:v>44799</c:v>
                </c:pt>
                <c:pt idx="407">
                  <c:v>44798</c:v>
                </c:pt>
                <c:pt idx="408">
                  <c:v>44797</c:v>
                </c:pt>
                <c:pt idx="409">
                  <c:v>44796</c:v>
                </c:pt>
                <c:pt idx="410">
                  <c:v>44795</c:v>
                </c:pt>
                <c:pt idx="411">
                  <c:v>44792</c:v>
                </c:pt>
                <c:pt idx="412">
                  <c:v>44791</c:v>
                </c:pt>
                <c:pt idx="413">
                  <c:v>44790</c:v>
                </c:pt>
                <c:pt idx="414">
                  <c:v>44789</c:v>
                </c:pt>
                <c:pt idx="415">
                  <c:v>44785</c:v>
                </c:pt>
                <c:pt idx="416">
                  <c:v>44784</c:v>
                </c:pt>
                <c:pt idx="417">
                  <c:v>44783</c:v>
                </c:pt>
                <c:pt idx="418">
                  <c:v>44781</c:v>
                </c:pt>
                <c:pt idx="419">
                  <c:v>44778</c:v>
                </c:pt>
                <c:pt idx="420">
                  <c:v>44777</c:v>
                </c:pt>
                <c:pt idx="421">
                  <c:v>44776</c:v>
                </c:pt>
                <c:pt idx="422">
                  <c:v>44775</c:v>
                </c:pt>
                <c:pt idx="423">
                  <c:v>44774</c:v>
                </c:pt>
                <c:pt idx="424">
                  <c:v>44771</c:v>
                </c:pt>
                <c:pt idx="425">
                  <c:v>44770</c:v>
                </c:pt>
                <c:pt idx="426">
                  <c:v>44769</c:v>
                </c:pt>
                <c:pt idx="427">
                  <c:v>44768</c:v>
                </c:pt>
                <c:pt idx="428">
                  <c:v>44767</c:v>
                </c:pt>
                <c:pt idx="429">
                  <c:v>44764</c:v>
                </c:pt>
                <c:pt idx="430">
                  <c:v>44763</c:v>
                </c:pt>
                <c:pt idx="431">
                  <c:v>44762</c:v>
                </c:pt>
                <c:pt idx="432">
                  <c:v>44761</c:v>
                </c:pt>
                <c:pt idx="433">
                  <c:v>44760</c:v>
                </c:pt>
                <c:pt idx="434">
                  <c:v>44757</c:v>
                </c:pt>
                <c:pt idx="435">
                  <c:v>44756</c:v>
                </c:pt>
                <c:pt idx="436">
                  <c:v>44755</c:v>
                </c:pt>
                <c:pt idx="437">
                  <c:v>44754</c:v>
                </c:pt>
                <c:pt idx="438">
                  <c:v>44753</c:v>
                </c:pt>
                <c:pt idx="439">
                  <c:v>44750</c:v>
                </c:pt>
                <c:pt idx="440">
                  <c:v>44749</c:v>
                </c:pt>
                <c:pt idx="441">
                  <c:v>44748</c:v>
                </c:pt>
                <c:pt idx="442">
                  <c:v>44747</c:v>
                </c:pt>
                <c:pt idx="443">
                  <c:v>44746</c:v>
                </c:pt>
                <c:pt idx="444">
                  <c:v>44743</c:v>
                </c:pt>
                <c:pt idx="445">
                  <c:v>44742</c:v>
                </c:pt>
                <c:pt idx="446">
                  <c:v>44741</c:v>
                </c:pt>
                <c:pt idx="447">
                  <c:v>44740</c:v>
                </c:pt>
                <c:pt idx="448">
                  <c:v>44739</c:v>
                </c:pt>
                <c:pt idx="449">
                  <c:v>44736</c:v>
                </c:pt>
                <c:pt idx="450">
                  <c:v>44735</c:v>
                </c:pt>
                <c:pt idx="451">
                  <c:v>44734</c:v>
                </c:pt>
                <c:pt idx="452">
                  <c:v>44733</c:v>
                </c:pt>
                <c:pt idx="453">
                  <c:v>44732</c:v>
                </c:pt>
                <c:pt idx="454">
                  <c:v>44729</c:v>
                </c:pt>
                <c:pt idx="455">
                  <c:v>44728</c:v>
                </c:pt>
                <c:pt idx="456">
                  <c:v>44727</c:v>
                </c:pt>
                <c:pt idx="457">
                  <c:v>44726</c:v>
                </c:pt>
                <c:pt idx="458">
                  <c:v>44725</c:v>
                </c:pt>
                <c:pt idx="459">
                  <c:v>44722</c:v>
                </c:pt>
                <c:pt idx="460">
                  <c:v>44721</c:v>
                </c:pt>
                <c:pt idx="461">
                  <c:v>44720</c:v>
                </c:pt>
                <c:pt idx="462">
                  <c:v>44719</c:v>
                </c:pt>
                <c:pt idx="463">
                  <c:v>44718</c:v>
                </c:pt>
                <c:pt idx="464">
                  <c:v>44715</c:v>
                </c:pt>
                <c:pt idx="465">
                  <c:v>44714</c:v>
                </c:pt>
                <c:pt idx="466">
                  <c:v>44713</c:v>
                </c:pt>
                <c:pt idx="467">
                  <c:v>44712</c:v>
                </c:pt>
                <c:pt idx="468">
                  <c:v>44711</c:v>
                </c:pt>
                <c:pt idx="469">
                  <c:v>44708</c:v>
                </c:pt>
                <c:pt idx="470">
                  <c:v>44707</c:v>
                </c:pt>
                <c:pt idx="471">
                  <c:v>44706</c:v>
                </c:pt>
                <c:pt idx="472">
                  <c:v>44705</c:v>
                </c:pt>
                <c:pt idx="473">
                  <c:v>44704</c:v>
                </c:pt>
                <c:pt idx="474">
                  <c:v>44701</c:v>
                </c:pt>
                <c:pt idx="475">
                  <c:v>44700</c:v>
                </c:pt>
                <c:pt idx="476">
                  <c:v>44699</c:v>
                </c:pt>
                <c:pt idx="477">
                  <c:v>44698</c:v>
                </c:pt>
                <c:pt idx="478">
                  <c:v>44697</c:v>
                </c:pt>
                <c:pt idx="479">
                  <c:v>44694</c:v>
                </c:pt>
                <c:pt idx="480">
                  <c:v>44693</c:v>
                </c:pt>
                <c:pt idx="481">
                  <c:v>44692</c:v>
                </c:pt>
                <c:pt idx="482">
                  <c:v>44691</c:v>
                </c:pt>
                <c:pt idx="483">
                  <c:v>44690</c:v>
                </c:pt>
                <c:pt idx="484">
                  <c:v>44687</c:v>
                </c:pt>
                <c:pt idx="485">
                  <c:v>44686</c:v>
                </c:pt>
                <c:pt idx="486">
                  <c:v>44685</c:v>
                </c:pt>
                <c:pt idx="487">
                  <c:v>44683</c:v>
                </c:pt>
                <c:pt idx="488">
                  <c:v>44680</c:v>
                </c:pt>
                <c:pt idx="489">
                  <c:v>44679</c:v>
                </c:pt>
                <c:pt idx="490">
                  <c:v>44678</c:v>
                </c:pt>
                <c:pt idx="491">
                  <c:v>44677</c:v>
                </c:pt>
                <c:pt idx="492">
                  <c:v>44676</c:v>
                </c:pt>
                <c:pt idx="493">
                  <c:v>44673</c:v>
                </c:pt>
                <c:pt idx="494">
                  <c:v>44672</c:v>
                </c:pt>
                <c:pt idx="495">
                  <c:v>44671</c:v>
                </c:pt>
                <c:pt idx="496">
                  <c:v>44670</c:v>
                </c:pt>
                <c:pt idx="497">
                  <c:v>44669</c:v>
                </c:pt>
                <c:pt idx="498">
                  <c:v>44664</c:v>
                </c:pt>
                <c:pt idx="499">
                  <c:v>44663</c:v>
                </c:pt>
                <c:pt idx="500">
                  <c:v>44662</c:v>
                </c:pt>
                <c:pt idx="501">
                  <c:v>44659</c:v>
                </c:pt>
                <c:pt idx="502">
                  <c:v>44658</c:v>
                </c:pt>
                <c:pt idx="503">
                  <c:v>44657</c:v>
                </c:pt>
                <c:pt idx="504">
                  <c:v>44656</c:v>
                </c:pt>
                <c:pt idx="505">
                  <c:v>44655</c:v>
                </c:pt>
                <c:pt idx="506">
                  <c:v>44652</c:v>
                </c:pt>
                <c:pt idx="507">
                  <c:v>44651</c:v>
                </c:pt>
                <c:pt idx="508">
                  <c:v>44650</c:v>
                </c:pt>
                <c:pt idx="509">
                  <c:v>44649</c:v>
                </c:pt>
                <c:pt idx="510">
                  <c:v>44648</c:v>
                </c:pt>
                <c:pt idx="511">
                  <c:v>44645</c:v>
                </c:pt>
                <c:pt idx="512">
                  <c:v>44644</c:v>
                </c:pt>
                <c:pt idx="513">
                  <c:v>44643</c:v>
                </c:pt>
                <c:pt idx="514">
                  <c:v>44642</c:v>
                </c:pt>
                <c:pt idx="515">
                  <c:v>44641</c:v>
                </c:pt>
                <c:pt idx="516">
                  <c:v>44637</c:v>
                </c:pt>
                <c:pt idx="517">
                  <c:v>44636</c:v>
                </c:pt>
                <c:pt idx="518">
                  <c:v>44635</c:v>
                </c:pt>
                <c:pt idx="519">
                  <c:v>44634</c:v>
                </c:pt>
                <c:pt idx="520">
                  <c:v>44631</c:v>
                </c:pt>
                <c:pt idx="521">
                  <c:v>44630</c:v>
                </c:pt>
                <c:pt idx="522">
                  <c:v>44629</c:v>
                </c:pt>
                <c:pt idx="523">
                  <c:v>44628</c:v>
                </c:pt>
                <c:pt idx="524">
                  <c:v>44627</c:v>
                </c:pt>
                <c:pt idx="525">
                  <c:v>44624</c:v>
                </c:pt>
                <c:pt idx="526">
                  <c:v>44623</c:v>
                </c:pt>
                <c:pt idx="527">
                  <c:v>44622</c:v>
                </c:pt>
                <c:pt idx="528">
                  <c:v>44620</c:v>
                </c:pt>
                <c:pt idx="529">
                  <c:v>44617</c:v>
                </c:pt>
                <c:pt idx="530">
                  <c:v>44616</c:v>
                </c:pt>
                <c:pt idx="531">
                  <c:v>44615</c:v>
                </c:pt>
                <c:pt idx="532">
                  <c:v>44614</c:v>
                </c:pt>
                <c:pt idx="533">
                  <c:v>44613</c:v>
                </c:pt>
                <c:pt idx="534">
                  <c:v>44610</c:v>
                </c:pt>
                <c:pt idx="535">
                  <c:v>44609</c:v>
                </c:pt>
                <c:pt idx="536">
                  <c:v>44608</c:v>
                </c:pt>
                <c:pt idx="537">
                  <c:v>44607</c:v>
                </c:pt>
                <c:pt idx="538">
                  <c:v>44606</c:v>
                </c:pt>
                <c:pt idx="539">
                  <c:v>44603</c:v>
                </c:pt>
                <c:pt idx="540">
                  <c:v>44602</c:v>
                </c:pt>
                <c:pt idx="541">
                  <c:v>44601</c:v>
                </c:pt>
                <c:pt idx="542">
                  <c:v>44600</c:v>
                </c:pt>
                <c:pt idx="543">
                  <c:v>44599</c:v>
                </c:pt>
                <c:pt idx="544">
                  <c:v>44596</c:v>
                </c:pt>
                <c:pt idx="545">
                  <c:v>44595</c:v>
                </c:pt>
                <c:pt idx="546">
                  <c:v>44594</c:v>
                </c:pt>
                <c:pt idx="547">
                  <c:v>44593</c:v>
                </c:pt>
                <c:pt idx="548">
                  <c:v>44592</c:v>
                </c:pt>
                <c:pt idx="549">
                  <c:v>44589</c:v>
                </c:pt>
                <c:pt idx="550">
                  <c:v>44588</c:v>
                </c:pt>
                <c:pt idx="551">
                  <c:v>44586</c:v>
                </c:pt>
                <c:pt idx="552">
                  <c:v>44585</c:v>
                </c:pt>
                <c:pt idx="553">
                  <c:v>44582</c:v>
                </c:pt>
                <c:pt idx="554">
                  <c:v>44581</c:v>
                </c:pt>
                <c:pt idx="555">
                  <c:v>44580</c:v>
                </c:pt>
                <c:pt idx="556">
                  <c:v>44579</c:v>
                </c:pt>
                <c:pt idx="557">
                  <c:v>44578</c:v>
                </c:pt>
                <c:pt idx="558">
                  <c:v>44575</c:v>
                </c:pt>
                <c:pt idx="559">
                  <c:v>44574</c:v>
                </c:pt>
                <c:pt idx="560">
                  <c:v>44573</c:v>
                </c:pt>
                <c:pt idx="561">
                  <c:v>44572</c:v>
                </c:pt>
                <c:pt idx="562">
                  <c:v>44571</c:v>
                </c:pt>
                <c:pt idx="563">
                  <c:v>44568</c:v>
                </c:pt>
                <c:pt idx="564">
                  <c:v>44567</c:v>
                </c:pt>
                <c:pt idx="565">
                  <c:v>44566</c:v>
                </c:pt>
                <c:pt idx="566">
                  <c:v>44565</c:v>
                </c:pt>
                <c:pt idx="567">
                  <c:v>44564</c:v>
                </c:pt>
                <c:pt idx="568">
                  <c:v>44561</c:v>
                </c:pt>
                <c:pt idx="569">
                  <c:v>44560</c:v>
                </c:pt>
                <c:pt idx="570">
                  <c:v>44559</c:v>
                </c:pt>
                <c:pt idx="571">
                  <c:v>44558</c:v>
                </c:pt>
                <c:pt idx="572">
                  <c:v>44557</c:v>
                </c:pt>
                <c:pt idx="573">
                  <c:v>44554</c:v>
                </c:pt>
                <c:pt idx="574">
                  <c:v>44553</c:v>
                </c:pt>
                <c:pt idx="575">
                  <c:v>44552</c:v>
                </c:pt>
                <c:pt idx="576">
                  <c:v>44551</c:v>
                </c:pt>
                <c:pt idx="577">
                  <c:v>44550</c:v>
                </c:pt>
                <c:pt idx="578">
                  <c:v>44547</c:v>
                </c:pt>
                <c:pt idx="579">
                  <c:v>44546</c:v>
                </c:pt>
                <c:pt idx="580">
                  <c:v>44545</c:v>
                </c:pt>
                <c:pt idx="581">
                  <c:v>44544</c:v>
                </c:pt>
                <c:pt idx="582">
                  <c:v>44543</c:v>
                </c:pt>
                <c:pt idx="583">
                  <c:v>44540</c:v>
                </c:pt>
                <c:pt idx="584">
                  <c:v>44539</c:v>
                </c:pt>
                <c:pt idx="585">
                  <c:v>44538</c:v>
                </c:pt>
                <c:pt idx="586">
                  <c:v>44537</c:v>
                </c:pt>
                <c:pt idx="587">
                  <c:v>44536</c:v>
                </c:pt>
                <c:pt idx="588">
                  <c:v>44533</c:v>
                </c:pt>
                <c:pt idx="589">
                  <c:v>44532</c:v>
                </c:pt>
                <c:pt idx="590">
                  <c:v>44531</c:v>
                </c:pt>
                <c:pt idx="591">
                  <c:v>44530</c:v>
                </c:pt>
                <c:pt idx="592">
                  <c:v>44529</c:v>
                </c:pt>
                <c:pt idx="593">
                  <c:v>44526</c:v>
                </c:pt>
                <c:pt idx="594">
                  <c:v>44525</c:v>
                </c:pt>
                <c:pt idx="595">
                  <c:v>44524</c:v>
                </c:pt>
                <c:pt idx="596">
                  <c:v>44523</c:v>
                </c:pt>
                <c:pt idx="597">
                  <c:v>44522</c:v>
                </c:pt>
                <c:pt idx="598">
                  <c:v>44518</c:v>
                </c:pt>
                <c:pt idx="599">
                  <c:v>44517</c:v>
                </c:pt>
                <c:pt idx="600">
                  <c:v>44516</c:v>
                </c:pt>
                <c:pt idx="601">
                  <c:v>44515</c:v>
                </c:pt>
                <c:pt idx="602">
                  <c:v>44512</c:v>
                </c:pt>
                <c:pt idx="603">
                  <c:v>44511</c:v>
                </c:pt>
                <c:pt idx="604">
                  <c:v>44510</c:v>
                </c:pt>
                <c:pt idx="605">
                  <c:v>44509</c:v>
                </c:pt>
                <c:pt idx="606">
                  <c:v>44508</c:v>
                </c:pt>
                <c:pt idx="607">
                  <c:v>44504</c:v>
                </c:pt>
                <c:pt idx="608">
                  <c:v>44503</c:v>
                </c:pt>
                <c:pt idx="609">
                  <c:v>44502</c:v>
                </c:pt>
                <c:pt idx="610">
                  <c:v>44501</c:v>
                </c:pt>
                <c:pt idx="611">
                  <c:v>44498</c:v>
                </c:pt>
                <c:pt idx="612">
                  <c:v>44497</c:v>
                </c:pt>
                <c:pt idx="613">
                  <c:v>44496</c:v>
                </c:pt>
                <c:pt idx="614">
                  <c:v>44495</c:v>
                </c:pt>
                <c:pt idx="615">
                  <c:v>44494</c:v>
                </c:pt>
                <c:pt idx="616">
                  <c:v>44491</c:v>
                </c:pt>
                <c:pt idx="617">
                  <c:v>44490</c:v>
                </c:pt>
                <c:pt idx="618">
                  <c:v>44489</c:v>
                </c:pt>
                <c:pt idx="619">
                  <c:v>44488</c:v>
                </c:pt>
                <c:pt idx="620">
                  <c:v>44487</c:v>
                </c:pt>
                <c:pt idx="621">
                  <c:v>44483</c:v>
                </c:pt>
                <c:pt idx="622">
                  <c:v>44482</c:v>
                </c:pt>
                <c:pt idx="623">
                  <c:v>44481</c:v>
                </c:pt>
                <c:pt idx="624">
                  <c:v>44480</c:v>
                </c:pt>
                <c:pt idx="625">
                  <c:v>44477</c:v>
                </c:pt>
                <c:pt idx="626">
                  <c:v>44476</c:v>
                </c:pt>
                <c:pt idx="627">
                  <c:v>44475</c:v>
                </c:pt>
                <c:pt idx="628">
                  <c:v>44474</c:v>
                </c:pt>
                <c:pt idx="629">
                  <c:v>44473</c:v>
                </c:pt>
                <c:pt idx="630">
                  <c:v>44470</c:v>
                </c:pt>
                <c:pt idx="631">
                  <c:v>44469</c:v>
                </c:pt>
                <c:pt idx="632">
                  <c:v>44468</c:v>
                </c:pt>
                <c:pt idx="633">
                  <c:v>44467</c:v>
                </c:pt>
                <c:pt idx="634">
                  <c:v>44466</c:v>
                </c:pt>
                <c:pt idx="635">
                  <c:v>44463</c:v>
                </c:pt>
                <c:pt idx="636">
                  <c:v>44462</c:v>
                </c:pt>
                <c:pt idx="637">
                  <c:v>44461</c:v>
                </c:pt>
                <c:pt idx="638">
                  <c:v>44460</c:v>
                </c:pt>
                <c:pt idx="639">
                  <c:v>44459</c:v>
                </c:pt>
                <c:pt idx="640">
                  <c:v>44456</c:v>
                </c:pt>
                <c:pt idx="641">
                  <c:v>44455</c:v>
                </c:pt>
                <c:pt idx="642">
                  <c:v>44454</c:v>
                </c:pt>
                <c:pt idx="643">
                  <c:v>44453</c:v>
                </c:pt>
                <c:pt idx="644">
                  <c:v>44452</c:v>
                </c:pt>
                <c:pt idx="645">
                  <c:v>44448</c:v>
                </c:pt>
                <c:pt idx="646">
                  <c:v>44447</c:v>
                </c:pt>
                <c:pt idx="647">
                  <c:v>44446</c:v>
                </c:pt>
                <c:pt idx="648">
                  <c:v>44445</c:v>
                </c:pt>
                <c:pt idx="649">
                  <c:v>44442</c:v>
                </c:pt>
                <c:pt idx="650">
                  <c:v>44441</c:v>
                </c:pt>
                <c:pt idx="651">
                  <c:v>44440</c:v>
                </c:pt>
                <c:pt idx="652">
                  <c:v>44439</c:v>
                </c:pt>
                <c:pt idx="653">
                  <c:v>44438</c:v>
                </c:pt>
                <c:pt idx="654">
                  <c:v>44435</c:v>
                </c:pt>
                <c:pt idx="655">
                  <c:v>44434</c:v>
                </c:pt>
                <c:pt idx="656">
                  <c:v>44433</c:v>
                </c:pt>
                <c:pt idx="657">
                  <c:v>44432</c:v>
                </c:pt>
                <c:pt idx="658">
                  <c:v>44431</c:v>
                </c:pt>
                <c:pt idx="659">
                  <c:v>44428</c:v>
                </c:pt>
                <c:pt idx="660">
                  <c:v>44426</c:v>
                </c:pt>
                <c:pt idx="661">
                  <c:v>44425</c:v>
                </c:pt>
                <c:pt idx="662">
                  <c:v>44424</c:v>
                </c:pt>
                <c:pt idx="663">
                  <c:v>44421</c:v>
                </c:pt>
                <c:pt idx="664">
                  <c:v>44420</c:v>
                </c:pt>
                <c:pt idx="665">
                  <c:v>44419</c:v>
                </c:pt>
                <c:pt idx="666">
                  <c:v>44418</c:v>
                </c:pt>
                <c:pt idx="667">
                  <c:v>44417</c:v>
                </c:pt>
                <c:pt idx="668">
                  <c:v>44414</c:v>
                </c:pt>
                <c:pt idx="669">
                  <c:v>44413</c:v>
                </c:pt>
                <c:pt idx="670">
                  <c:v>44412</c:v>
                </c:pt>
                <c:pt idx="671">
                  <c:v>44411</c:v>
                </c:pt>
                <c:pt idx="672">
                  <c:v>44410</c:v>
                </c:pt>
                <c:pt idx="673">
                  <c:v>44407</c:v>
                </c:pt>
                <c:pt idx="674">
                  <c:v>44406</c:v>
                </c:pt>
                <c:pt idx="675">
                  <c:v>44405</c:v>
                </c:pt>
                <c:pt idx="676">
                  <c:v>44404</c:v>
                </c:pt>
                <c:pt idx="677">
                  <c:v>44403</c:v>
                </c:pt>
                <c:pt idx="678">
                  <c:v>44400</c:v>
                </c:pt>
                <c:pt idx="679">
                  <c:v>44399</c:v>
                </c:pt>
                <c:pt idx="680">
                  <c:v>44397</c:v>
                </c:pt>
                <c:pt idx="681">
                  <c:v>44396</c:v>
                </c:pt>
                <c:pt idx="682">
                  <c:v>44393</c:v>
                </c:pt>
                <c:pt idx="683">
                  <c:v>44392</c:v>
                </c:pt>
                <c:pt idx="684">
                  <c:v>44391</c:v>
                </c:pt>
                <c:pt idx="685">
                  <c:v>44390</c:v>
                </c:pt>
                <c:pt idx="686">
                  <c:v>44389</c:v>
                </c:pt>
                <c:pt idx="687">
                  <c:v>44386</c:v>
                </c:pt>
                <c:pt idx="688">
                  <c:v>44385</c:v>
                </c:pt>
                <c:pt idx="689">
                  <c:v>44384</c:v>
                </c:pt>
                <c:pt idx="690">
                  <c:v>44383</c:v>
                </c:pt>
                <c:pt idx="691">
                  <c:v>44382</c:v>
                </c:pt>
                <c:pt idx="692">
                  <c:v>44379</c:v>
                </c:pt>
                <c:pt idx="693">
                  <c:v>44378</c:v>
                </c:pt>
                <c:pt idx="694">
                  <c:v>44377</c:v>
                </c:pt>
                <c:pt idx="695">
                  <c:v>44376</c:v>
                </c:pt>
                <c:pt idx="696">
                  <c:v>44375</c:v>
                </c:pt>
                <c:pt idx="697">
                  <c:v>44372</c:v>
                </c:pt>
                <c:pt idx="698">
                  <c:v>44371</c:v>
                </c:pt>
                <c:pt idx="699">
                  <c:v>44370</c:v>
                </c:pt>
                <c:pt idx="700">
                  <c:v>44369</c:v>
                </c:pt>
                <c:pt idx="701">
                  <c:v>44368</c:v>
                </c:pt>
                <c:pt idx="702">
                  <c:v>44365</c:v>
                </c:pt>
                <c:pt idx="703">
                  <c:v>44364</c:v>
                </c:pt>
                <c:pt idx="704">
                  <c:v>44363</c:v>
                </c:pt>
                <c:pt idx="705">
                  <c:v>44362</c:v>
                </c:pt>
                <c:pt idx="706">
                  <c:v>44361</c:v>
                </c:pt>
                <c:pt idx="707">
                  <c:v>44358</c:v>
                </c:pt>
                <c:pt idx="708">
                  <c:v>44357</c:v>
                </c:pt>
                <c:pt idx="709">
                  <c:v>44356</c:v>
                </c:pt>
                <c:pt idx="710">
                  <c:v>44355</c:v>
                </c:pt>
                <c:pt idx="711">
                  <c:v>44354</c:v>
                </c:pt>
                <c:pt idx="712">
                  <c:v>44351</c:v>
                </c:pt>
                <c:pt idx="713">
                  <c:v>44350</c:v>
                </c:pt>
                <c:pt idx="714">
                  <c:v>44349</c:v>
                </c:pt>
                <c:pt idx="715">
                  <c:v>44348</c:v>
                </c:pt>
                <c:pt idx="716">
                  <c:v>44347</c:v>
                </c:pt>
                <c:pt idx="717">
                  <c:v>44344</c:v>
                </c:pt>
                <c:pt idx="718">
                  <c:v>44343</c:v>
                </c:pt>
                <c:pt idx="719">
                  <c:v>44342</c:v>
                </c:pt>
                <c:pt idx="720">
                  <c:v>44341</c:v>
                </c:pt>
                <c:pt idx="721">
                  <c:v>44340</c:v>
                </c:pt>
                <c:pt idx="722">
                  <c:v>44337</c:v>
                </c:pt>
                <c:pt idx="723">
                  <c:v>44336</c:v>
                </c:pt>
                <c:pt idx="724">
                  <c:v>44335</c:v>
                </c:pt>
                <c:pt idx="725">
                  <c:v>44334</c:v>
                </c:pt>
                <c:pt idx="726">
                  <c:v>44333</c:v>
                </c:pt>
                <c:pt idx="727">
                  <c:v>44330</c:v>
                </c:pt>
                <c:pt idx="728">
                  <c:v>44328</c:v>
                </c:pt>
                <c:pt idx="729">
                  <c:v>44327</c:v>
                </c:pt>
                <c:pt idx="730">
                  <c:v>44326</c:v>
                </c:pt>
                <c:pt idx="731">
                  <c:v>44323</c:v>
                </c:pt>
                <c:pt idx="732">
                  <c:v>44322</c:v>
                </c:pt>
                <c:pt idx="733">
                  <c:v>44321</c:v>
                </c:pt>
                <c:pt idx="734">
                  <c:v>44320</c:v>
                </c:pt>
                <c:pt idx="735">
                  <c:v>44319</c:v>
                </c:pt>
                <c:pt idx="736">
                  <c:v>44316</c:v>
                </c:pt>
                <c:pt idx="737">
                  <c:v>44315</c:v>
                </c:pt>
                <c:pt idx="738">
                  <c:v>44314</c:v>
                </c:pt>
                <c:pt idx="739">
                  <c:v>44313</c:v>
                </c:pt>
                <c:pt idx="740">
                  <c:v>44312</c:v>
                </c:pt>
                <c:pt idx="741">
                  <c:v>44309</c:v>
                </c:pt>
                <c:pt idx="742">
                  <c:v>44308</c:v>
                </c:pt>
                <c:pt idx="743">
                  <c:v>44306</c:v>
                </c:pt>
                <c:pt idx="744">
                  <c:v>44305</c:v>
                </c:pt>
                <c:pt idx="745">
                  <c:v>44302</c:v>
                </c:pt>
                <c:pt idx="746">
                  <c:v>44301</c:v>
                </c:pt>
                <c:pt idx="747">
                  <c:v>44299</c:v>
                </c:pt>
                <c:pt idx="748">
                  <c:v>44298</c:v>
                </c:pt>
                <c:pt idx="749">
                  <c:v>44295</c:v>
                </c:pt>
                <c:pt idx="750">
                  <c:v>44294</c:v>
                </c:pt>
                <c:pt idx="751">
                  <c:v>44293</c:v>
                </c:pt>
                <c:pt idx="752">
                  <c:v>44292</c:v>
                </c:pt>
                <c:pt idx="753">
                  <c:v>44291</c:v>
                </c:pt>
                <c:pt idx="754">
                  <c:v>44287</c:v>
                </c:pt>
                <c:pt idx="755">
                  <c:v>44286</c:v>
                </c:pt>
                <c:pt idx="756">
                  <c:v>44285</c:v>
                </c:pt>
                <c:pt idx="757">
                  <c:v>44281</c:v>
                </c:pt>
                <c:pt idx="758">
                  <c:v>44280</c:v>
                </c:pt>
                <c:pt idx="759">
                  <c:v>44279</c:v>
                </c:pt>
                <c:pt idx="760">
                  <c:v>44278</c:v>
                </c:pt>
                <c:pt idx="761">
                  <c:v>44277</c:v>
                </c:pt>
                <c:pt idx="762">
                  <c:v>44274</c:v>
                </c:pt>
                <c:pt idx="763">
                  <c:v>44273</c:v>
                </c:pt>
                <c:pt idx="764">
                  <c:v>44272</c:v>
                </c:pt>
                <c:pt idx="765">
                  <c:v>44271</c:v>
                </c:pt>
                <c:pt idx="766">
                  <c:v>44270</c:v>
                </c:pt>
                <c:pt idx="767">
                  <c:v>44267</c:v>
                </c:pt>
                <c:pt idx="768">
                  <c:v>44265</c:v>
                </c:pt>
                <c:pt idx="769">
                  <c:v>44264</c:v>
                </c:pt>
                <c:pt idx="770">
                  <c:v>44263</c:v>
                </c:pt>
                <c:pt idx="771">
                  <c:v>44260</c:v>
                </c:pt>
                <c:pt idx="772">
                  <c:v>44259</c:v>
                </c:pt>
                <c:pt idx="773">
                  <c:v>44258</c:v>
                </c:pt>
                <c:pt idx="774">
                  <c:v>44257</c:v>
                </c:pt>
                <c:pt idx="775">
                  <c:v>44256</c:v>
                </c:pt>
                <c:pt idx="776">
                  <c:v>44253</c:v>
                </c:pt>
                <c:pt idx="777">
                  <c:v>44252</c:v>
                </c:pt>
                <c:pt idx="778">
                  <c:v>44251</c:v>
                </c:pt>
                <c:pt idx="779">
                  <c:v>44250</c:v>
                </c:pt>
                <c:pt idx="780">
                  <c:v>44249</c:v>
                </c:pt>
                <c:pt idx="781">
                  <c:v>44246</c:v>
                </c:pt>
                <c:pt idx="782">
                  <c:v>44245</c:v>
                </c:pt>
                <c:pt idx="783">
                  <c:v>44244</c:v>
                </c:pt>
                <c:pt idx="784">
                  <c:v>44243</c:v>
                </c:pt>
                <c:pt idx="785">
                  <c:v>44242</c:v>
                </c:pt>
                <c:pt idx="786">
                  <c:v>44239</c:v>
                </c:pt>
                <c:pt idx="787">
                  <c:v>44238</c:v>
                </c:pt>
                <c:pt idx="788">
                  <c:v>44237</c:v>
                </c:pt>
                <c:pt idx="789">
                  <c:v>44236</c:v>
                </c:pt>
                <c:pt idx="790">
                  <c:v>44235</c:v>
                </c:pt>
                <c:pt idx="791">
                  <c:v>44232</c:v>
                </c:pt>
                <c:pt idx="792">
                  <c:v>44231</c:v>
                </c:pt>
                <c:pt idx="793">
                  <c:v>44230</c:v>
                </c:pt>
                <c:pt idx="794">
                  <c:v>44229</c:v>
                </c:pt>
                <c:pt idx="795">
                  <c:v>44228</c:v>
                </c:pt>
                <c:pt idx="796">
                  <c:v>44225</c:v>
                </c:pt>
                <c:pt idx="797">
                  <c:v>44224</c:v>
                </c:pt>
                <c:pt idx="798">
                  <c:v>44223</c:v>
                </c:pt>
                <c:pt idx="799">
                  <c:v>44221</c:v>
                </c:pt>
                <c:pt idx="800">
                  <c:v>44218</c:v>
                </c:pt>
                <c:pt idx="801">
                  <c:v>44217</c:v>
                </c:pt>
                <c:pt idx="802">
                  <c:v>44216</c:v>
                </c:pt>
                <c:pt idx="803">
                  <c:v>44215</c:v>
                </c:pt>
                <c:pt idx="804">
                  <c:v>44214</c:v>
                </c:pt>
                <c:pt idx="805">
                  <c:v>44211</c:v>
                </c:pt>
                <c:pt idx="806">
                  <c:v>44210</c:v>
                </c:pt>
                <c:pt idx="807">
                  <c:v>44209</c:v>
                </c:pt>
                <c:pt idx="808">
                  <c:v>44208</c:v>
                </c:pt>
                <c:pt idx="809">
                  <c:v>44207</c:v>
                </c:pt>
                <c:pt idx="810">
                  <c:v>44204</c:v>
                </c:pt>
                <c:pt idx="811">
                  <c:v>44203</c:v>
                </c:pt>
                <c:pt idx="812">
                  <c:v>44202</c:v>
                </c:pt>
                <c:pt idx="813">
                  <c:v>44201</c:v>
                </c:pt>
                <c:pt idx="814">
                  <c:v>44200</c:v>
                </c:pt>
                <c:pt idx="815">
                  <c:v>44197</c:v>
                </c:pt>
                <c:pt idx="816">
                  <c:v>44196</c:v>
                </c:pt>
                <c:pt idx="817">
                  <c:v>44195</c:v>
                </c:pt>
                <c:pt idx="818">
                  <c:v>44194</c:v>
                </c:pt>
                <c:pt idx="819">
                  <c:v>44193</c:v>
                </c:pt>
                <c:pt idx="820">
                  <c:v>44189</c:v>
                </c:pt>
                <c:pt idx="821">
                  <c:v>44188</c:v>
                </c:pt>
                <c:pt idx="822">
                  <c:v>44187</c:v>
                </c:pt>
                <c:pt idx="823">
                  <c:v>44186</c:v>
                </c:pt>
                <c:pt idx="824">
                  <c:v>44183</c:v>
                </c:pt>
                <c:pt idx="825">
                  <c:v>44182</c:v>
                </c:pt>
                <c:pt idx="826">
                  <c:v>44181</c:v>
                </c:pt>
                <c:pt idx="827">
                  <c:v>44180</c:v>
                </c:pt>
                <c:pt idx="828">
                  <c:v>44179</c:v>
                </c:pt>
                <c:pt idx="829">
                  <c:v>44176</c:v>
                </c:pt>
                <c:pt idx="830">
                  <c:v>44175</c:v>
                </c:pt>
                <c:pt idx="831">
                  <c:v>44174</c:v>
                </c:pt>
                <c:pt idx="832">
                  <c:v>44173</c:v>
                </c:pt>
                <c:pt idx="833">
                  <c:v>44172</c:v>
                </c:pt>
                <c:pt idx="834">
                  <c:v>44169</c:v>
                </c:pt>
                <c:pt idx="835">
                  <c:v>44168</c:v>
                </c:pt>
                <c:pt idx="836">
                  <c:v>44167</c:v>
                </c:pt>
                <c:pt idx="837">
                  <c:v>44166</c:v>
                </c:pt>
                <c:pt idx="838">
                  <c:v>44162</c:v>
                </c:pt>
                <c:pt idx="839">
                  <c:v>44161</c:v>
                </c:pt>
                <c:pt idx="840">
                  <c:v>44160</c:v>
                </c:pt>
                <c:pt idx="841">
                  <c:v>44159</c:v>
                </c:pt>
                <c:pt idx="842">
                  <c:v>44158</c:v>
                </c:pt>
                <c:pt idx="843">
                  <c:v>44155</c:v>
                </c:pt>
                <c:pt idx="844">
                  <c:v>44154</c:v>
                </c:pt>
                <c:pt idx="845">
                  <c:v>44153</c:v>
                </c:pt>
                <c:pt idx="846">
                  <c:v>44152</c:v>
                </c:pt>
                <c:pt idx="847">
                  <c:v>44149</c:v>
                </c:pt>
                <c:pt idx="848">
                  <c:v>44148</c:v>
                </c:pt>
                <c:pt idx="849">
                  <c:v>44147</c:v>
                </c:pt>
                <c:pt idx="850">
                  <c:v>44146</c:v>
                </c:pt>
                <c:pt idx="851">
                  <c:v>44145</c:v>
                </c:pt>
                <c:pt idx="852">
                  <c:v>44144</c:v>
                </c:pt>
                <c:pt idx="853">
                  <c:v>44141</c:v>
                </c:pt>
                <c:pt idx="854">
                  <c:v>44140</c:v>
                </c:pt>
                <c:pt idx="855">
                  <c:v>44139</c:v>
                </c:pt>
                <c:pt idx="856">
                  <c:v>44138</c:v>
                </c:pt>
                <c:pt idx="857">
                  <c:v>44137</c:v>
                </c:pt>
                <c:pt idx="858">
                  <c:v>44134</c:v>
                </c:pt>
                <c:pt idx="859">
                  <c:v>44133</c:v>
                </c:pt>
                <c:pt idx="860">
                  <c:v>44132</c:v>
                </c:pt>
                <c:pt idx="861">
                  <c:v>44131</c:v>
                </c:pt>
                <c:pt idx="862">
                  <c:v>44130</c:v>
                </c:pt>
                <c:pt idx="863">
                  <c:v>44127</c:v>
                </c:pt>
                <c:pt idx="864">
                  <c:v>44126</c:v>
                </c:pt>
                <c:pt idx="865">
                  <c:v>44125</c:v>
                </c:pt>
                <c:pt idx="866">
                  <c:v>44124</c:v>
                </c:pt>
                <c:pt idx="867">
                  <c:v>44123</c:v>
                </c:pt>
                <c:pt idx="868">
                  <c:v>44120</c:v>
                </c:pt>
                <c:pt idx="869">
                  <c:v>44119</c:v>
                </c:pt>
                <c:pt idx="870">
                  <c:v>44118</c:v>
                </c:pt>
                <c:pt idx="871">
                  <c:v>44117</c:v>
                </c:pt>
                <c:pt idx="872">
                  <c:v>44116</c:v>
                </c:pt>
                <c:pt idx="873">
                  <c:v>44113</c:v>
                </c:pt>
                <c:pt idx="874">
                  <c:v>44112</c:v>
                </c:pt>
                <c:pt idx="875">
                  <c:v>44111</c:v>
                </c:pt>
                <c:pt idx="876">
                  <c:v>44110</c:v>
                </c:pt>
                <c:pt idx="877">
                  <c:v>44109</c:v>
                </c:pt>
                <c:pt idx="878">
                  <c:v>44105</c:v>
                </c:pt>
                <c:pt idx="879">
                  <c:v>44104</c:v>
                </c:pt>
                <c:pt idx="880">
                  <c:v>44103</c:v>
                </c:pt>
                <c:pt idx="881">
                  <c:v>44102</c:v>
                </c:pt>
                <c:pt idx="882">
                  <c:v>44099</c:v>
                </c:pt>
                <c:pt idx="883">
                  <c:v>44098</c:v>
                </c:pt>
                <c:pt idx="884">
                  <c:v>44097</c:v>
                </c:pt>
                <c:pt idx="885">
                  <c:v>44096</c:v>
                </c:pt>
                <c:pt idx="886">
                  <c:v>44095</c:v>
                </c:pt>
                <c:pt idx="887">
                  <c:v>44092</c:v>
                </c:pt>
                <c:pt idx="888">
                  <c:v>44091</c:v>
                </c:pt>
                <c:pt idx="889">
                  <c:v>44090</c:v>
                </c:pt>
                <c:pt idx="890">
                  <c:v>44089</c:v>
                </c:pt>
                <c:pt idx="891">
                  <c:v>44088</c:v>
                </c:pt>
                <c:pt idx="892">
                  <c:v>44085</c:v>
                </c:pt>
                <c:pt idx="893">
                  <c:v>44084</c:v>
                </c:pt>
                <c:pt idx="894">
                  <c:v>44083</c:v>
                </c:pt>
                <c:pt idx="895">
                  <c:v>44082</c:v>
                </c:pt>
                <c:pt idx="896">
                  <c:v>44081</c:v>
                </c:pt>
                <c:pt idx="897">
                  <c:v>44078</c:v>
                </c:pt>
                <c:pt idx="898">
                  <c:v>44077</c:v>
                </c:pt>
                <c:pt idx="899">
                  <c:v>44076</c:v>
                </c:pt>
                <c:pt idx="900">
                  <c:v>44075</c:v>
                </c:pt>
                <c:pt idx="901">
                  <c:v>44074</c:v>
                </c:pt>
                <c:pt idx="902">
                  <c:v>44071</c:v>
                </c:pt>
                <c:pt idx="903">
                  <c:v>44070</c:v>
                </c:pt>
                <c:pt idx="904">
                  <c:v>44069</c:v>
                </c:pt>
                <c:pt idx="905">
                  <c:v>44068</c:v>
                </c:pt>
                <c:pt idx="906">
                  <c:v>44067</c:v>
                </c:pt>
                <c:pt idx="907">
                  <c:v>44064</c:v>
                </c:pt>
                <c:pt idx="908">
                  <c:v>44063</c:v>
                </c:pt>
                <c:pt idx="909">
                  <c:v>44062</c:v>
                </c:pt>
                <c:pt idx="910">
                  <c:v>44061</c:v>
                </c:pt>
                <c:pt idx="911">
                  <c:v>44060</c:v>
                </c:pt>
                <c:pt idx="912">
                  <c:v>44057</c:v>
                </c:pt>
                <c:pt idx="913">
                  <c:v>44056</c:v>
                </c:pt>
                <c:pt idx="914">
                  <c:v>44055</c:v>
                </c:pt>
                <c:pt idx="915">
                  <c:v>44054</c:v>
                </c:pt>
                <c:pt idx="916">
                  <c:v>44053</c:v>
                </c:pt>
                <c:pt idx="917">
                  <c:v>44050</c:v>
                </c:pt>
                <c:pt idx="918">
                  <c:v>44049</c:v>
                </c:pt>
                <c:pt idx="919">
                  <c:v>44048</c:v>
                </c:pt>
                <c:pt idx="920">
                  <c:v>44047</c:v>
                </c:pt>
                <c:pt idx="921">
                  <c:v>44046</c:v>
                </c:pt>
                <c:pt idx="922">
                  <c:v>44043</c:v>
                </c:pt>
                <c:pt idx="923">
                  <c:v>44042</c:v>
                </c:pt>
                <c:pt idx="924">
                  <c:v>44041</c:v>
                </c:pt>
                <c:pt idx="925">
                  <c:v>44040</c:v>
                </c:pt>
                <c:pt idx="926">
                  <c:v>44039</c:v>
                </c:pt>
                <c:pt idx="927">
                  <c:v>44036</c:v>
                </c:pt>
                <c:pt idx="928">
                  <c:v>44035</c:v>
                </c:pt>
                <c:pt idx="929">
                  <c:v>44034</c:v>
                </c:pt>
                <c:pt idx="930">
                  <c:v>44033</c:v>
                </c:pt>
                <c:pt idx="931">
                  <c:v>44032</c:v>
                </c:pt>
                <c:pt idx="932">
                  <c:v>44029</c:v>
                </c:pt>
                <c:pt idx="933">
                  <c:v>44028</c:v>
                </c:pt>
                <c:pt idx="934">
                  <c:v>44027</c:v>
                </c:pt>
                <c:pt idx="935">
                  <c:v>44026</c:v>
                </c:pt>
                <c:pt idx="936">
                  <c:v>44025</c:v>
                </c:pt>
                <c:pt idx="937">
                  <c:v>44022</c:v>
                </c:pt>
                <c:pt idx="938">
                  <c:v>44021</c:v>
                </c:pt>
                <c:pt idx="939">
                  <c:v>44020</c:v>
                </c:pt>
                <c:pt idx="940">
                  <c:v>44019</c:v>
                </c:pt>
                <c:pt idx="941">
                  <c:v>44018</c:v>
                </c:pt>
                <c:pt idx="942">
                  <c:v>44015</c:v>
                </c:pt>
                <c:pt idx="943">
                  <c:v>44014</c:v>
                </c:pt>
                <c:pt idx="944">
                  <c:v>44013</c:v>
                </c:pt>
                <c:pt idx="945">
                  <c:v>44012</c:v>
                </c:pt>
                <c:pt idx="946">
                  <c:v>44011</c:v>
                </c:pt>
                <c:pt idx="947">
                  <c:v>44008</c:v>
                </c:pt>
                <c:pt idx="948">
                  <c:v>44007</c:v>
                </c:pt>
                <c:pt idx="949">
                  <c:v>44006</c:v>
                </c:pt>
                <c:pt idx="950">
                  <c:v>44005</c:v>
                </c:pt>
                <c:pt idx="951">
                  <c:v>44004</c:v>
                </c:pt>
                <c:pt idx="952">
                  <c:v>44001</c:v>
                </c:pt>
                <c:pt idx="953">
                  <c:v>44000</c:v>
                </c:pt>
                <c:pt idx="954">
                  <c:v>43999</c:v>
                </c:pt>
                <c:pt idx="955">
                  <c:v>43998</c:v>
                </c:pt>
                <c:pt idx="956">
                  <c:v>43997</c:v>
                </c:pt>
                <c:pt idx="957">
                  <c:v>43994</c:v>
                </c:pt>
                <c:pt idx="958">
                  <c:v>43993</c:v>
                </c:pt>
                <c:pt idx="959">
                  <c:v>43992</c:v>
                </c:pt>
                <c:pt idx="960">
                  <c:v>43991</c:v>
                </c:pt>
                <c:pt idx="961">
                  <c:v>43990</c:v>
                </c:pt>
                <c:pt idx="962">
                  <c:v>43987</c:v>
                </c:pt>
                <c:pt idx="963">
                  <c:v>43986</c:v>
                </c:pt>
                <c:pt idx="964">
                  <c:v>43985</c:v>
                </c:pt>
                <c:pt idx="965">
                  <c:v>43984</c:v>
                </c:pt>
                <c:pt idx="966">
                  <c:v>43983</c:v>
                </c:pt>
                <c:pt idx="967">
                  <c:v>43980</c:v>
                </c:pt>
                <c:pt idx="968">
                  <c:v>43979</c:v>
                </c:pt>
                <c:pt idx="969">
                  <c:v>43978</c:v>
                </c:pt>
                <c:pt idx="970">
                  <c:v>43977</c:v>
                </c:pt>
                <c:pt idx="971">
                  <c:v>43973</c:v>
                </c:pt>
                <c:pt idx="972">
                  <c:v>43972</c:v>
                </c:pt>
                <c:pt idx="973">
                  <c:v>43971</c:v>
                </c:pt>
                <c:pt idx="974">
                  <c:v>43970</c:v>
                </c:pt>
                <c:pt idx="975">
                  <c:v>43969</c:v>
                </c:pt>
                <c:pt idx="976">
                  <c:v>43966</c:v>
                </c:pt>
                <c:pt idx="977">
                  <c:v>43965</c:v>
                </c:pt>
                <c:pt idx="978">
                  <c:v>43964</c:v>
                </c:pt>
                <c:pt idx="979">
                  <c:v>43963</c:v>
                </c:pt>
                <c:pt idx="980">
                  <c:v>43962</c:v>
                </c:pt>
                <c:pt idx="981">
                  <c:v>43959</c:v>
                </c:pt>
                <c:pt idx="982">
                  <c:v>43958</c:v>
                </c:pt>
                <c:pt idx="983">
                  <c:v>43957</c:v>
                </c:pt>
                <c:pt idx="984">
                  <c:v>43956</c:v>
                </c:pt>
                <c:pt idx="985">
                  <c:v>43955</c:v>
                </c:pt>
                <c:pt idx="986">
                  <c:v>43951</c:v>
                </c:pt>
                <c:pt idx="987">
                  <c:v>43950</c:v>
                </c:pt>
                <c:pt idx="988">
                  <c:v>43949</c:v>
                </c:pt>
                <c:pt idx="989">
                  <c:v>43948</c:v>
                </c:pt>
                <c:pt idx="990">
                  <c:v>43945</c:v>
                </c:pt>
                <c:pt idx="991">
                  <c:v>43944</c:v>
                </c:pt>
                <c:pt idx="992">
                  <c:v>43943</c:v>
                </c:pt>
                <c:pt idx="993">
                  <c:v>43942</c:v>
                </c:pt>
                <c:pt idx="994">
                  <c:v>43941</c:v>
                </c:pt>
                <c:pt idx="995">
                  <c:v>43938</c:v>
                </c:pt>
                <c:pt idx="996">
                  <c:v>43937</c:v>
                </c:pt>
                <c:pt idx="997">
                  <c:v>43936</c:v>
                </c:pt>
                <c:pt idx="998">
                  <c:v>43934</c:v>
                </c:pt>
                <c:pt idx="999">
                  <c:v>43930</c:v>
                </c:pt>
                <c:pt idx="1000">
                  <c:v>43929</c:v>
                </c:pt>
                <c:pt idx="1001">
                  <c:v>43928</c:v>
                </c:pt>
                <c:pt idx="1002">
                  <c:v>43924</c:v>
                </c:pt>
                <c:pt idx="1003">
                  <c:v>43922</c:v>
                </c:pt>
                <c:pt idx="1004">
                  <c:v>43921</c:v>
                </c:pt>
                <c:pt idx="1005">
                  <c:v>43920</c:v>
                </c:pt>
                <c:pt idx="1006">
                  <c:v>43917</c:v>
                </c:pt>
                <c:pt idx="1007">
                  <c:v>43916</c:v>
                </c:pt>
                <c:pt idx="1008">
                  <c:v>43915</c:v>
                </c:pt>
                <c:pt idx="1009">
                  <c:v>43914</c:v>
                </c:pt>
                <c:pt idx="1010">
                  <c:v>43913</c:v>
                </c:pt>
                <c:pt idx="1011">
                  <c:v>43910</c:v>
                </c:pt>
                <c:pt idx="1012">
                  <c:v>43909</c:v>
                </c:pt>
                <c:pt idx="1013">
                  <c:v>43908</c:v>
                </c:pt>
                <c:pt idx="1014">
                  <c:v>43907</c:v>
                </c:pt>
                <c:pt idx="1015">
                  <c:v>43906</c:v>
                </c:pt>
                <c:pt idx="1016">
                  <c:v>43903</c:v>
                </c:pt>
                <c:pt idx="1017">
                  <c:v>43902</c:v>
                </c:pt>
                <c:pt idx="1018">
                  <c:v>43901</c:v>
                </c:pt>
                <c:pt idx="1019">
                  <c:v>43899</c:v>
                </c:pt>
                <c:pt idx="1020">
                  <c:v>43896</c:v>
                </c:pt>
                <c:pt idx="1021">
                  <c:v>43895</c:v>
                </c:pt>
                <c:pt idx="1022">
                  <c:v>43894</c:v>
                </c:pt>
                <c:pt idx="1023">
                  <c:v>43893</c:v>
                </c:pt>
                <c:pt idx="1024">
                  <c:v>43892</c:v>
                </c:pt>
                <c:pt idx="1025">
                  <c:v>43889</c:v>
                </c:pt>
                <c:pt idx="1026">
                  <c:v>43888</c:v>
                </c:pt>
                <c:pt idx="1027">
                  <c:v>43887</c:v>
                </c:pt>
                <c:pt idx="1028">
                  <c:v>43886</c:v>
                </c:pt>
                <c:pt idx="1029">
                  <c:v>43885</c:v>
                </c:pt>
                <c:pt idx="1030">
                  <c:v>43881</c:v>
                </c:pt>
                <c:pt idx="1031">
                  <c:v>43880</c:v>
                </c:pt>
                <c:pt idx="1032">
                  <c:v>43879</c:v>
                </c:pt>
                <c:pt idx="1033">
                  <c:v>43878</c:v>
                </c:pt>
                <c:pt idx="1034">
                  <c:v>43875</c:v>
                </c:pt>
                <c:pt idx="1035">
                  <c:v>43874</c:v>
                </c:pt>
                <c:pt idx="1036">
                  <c:v>43873</c:v>
                </c:pt>
                <c:pt idx="1037">
                  <c:v>43872</c:v>
                </c:pt>
                <c:pt idx="1038">
                  <c:v>43871</c:v>
                </c:pt>
                <c:pt idx="1039">
                  <c:v>43868</c:v>
                </c:pt>
                <c:pt idx="1040">
                  <c:v>43867</c:v>
                </c:pt>
                <c:pt idx="1041">
                  <c:v>43866</c:v>
                </c:pt>
                <c:pt idx="1042">
                  <c:v>43865</c:v>
                </c:pt>
                <c:pt idx="1043">
                  <c:v>43864</c:v>
                </c:pt>
                <c:pt idx="1044">
                  <c:v>43861</c:v>
                </c:pt>
                <c:pt idx="1045">
                  <c:v>43860</c:v>
                </c:pt>
                <c:pt idx="1046">
                  <c:v>43859</c:v>
                </c:pt>
                <c:pt idx="1047">
                  <c:v>43858</c:v>
                </c:pt>
                <c:pt idx="1048">
                  <c:v>43857</c:v>
                </c:pt>
                <c:pt idx="1049">
                  <c:v>43854</c:v>
                </c:pt>
                <c:pt idx="1050">
                  <c:v>43853</c:v>
                </c:pt>
                <c:pt idx="1051">
                  <c:v>43852</c:v>
                </c:pt>
                <c:pt idx="1052">
                  <c:v>43851</c:v>
                </c:pt>
                <c:pt idx="1053">
                  <c:v>43850</c:v>
                </c:pt>
                <c:pt idx="1054">
                  <c:v>43847</c:v>
                </c:pt>
                <c:pt idx="1055">
                  <c:v>43846</c:v>
                </c:pt>
                <c:pt idx="1056">
                  <c:v>43845</c:v>
                </c:pt>
                <c:pt idx="1057">
                  <c:v>43844</c:v>
                </c:pt>
                <c:pt idx="1058">
                  <c:v>43843</c:v>
                </c:pt>
                <c:pt idx="1059">
                  <c:v>43840</c:v>
                </c:pt>
                <c:pt idx="1060">
                  <c:v>43839</c:v>
                </c:pt>
                <c:pt idx="1061">
                  <c:v>43838</c:v>
                </c:pt>
                <c:pt idx="1062">
                  <c:v>43837</c:v>
                </c:pt>
                <c:pt idx="1063">
                  <c:v>43836</c:v>
                </c:pt>
                <c:pt idx="1064">
                  <c:v>43833</c:v>
                </c:pt>
                <c:pt idx="1065">
                  <c:v>43832</c:v>
                </c:pt>
                <c:pt idx="1066">
                  <c:v>43831</c:v>
                </c:pt>
                <c:pt idx="1067">
                  <c:v>43830</c:v>
                </c:pt>
                <c:pt idx="1068">
                  <c:v>43829</c:v>
                </c:pt>
                <c:pt idx="1069">
                  <c:v>43826</c:v>
                </c:pt>
                <c:pt idx="1070">
                  <c:v>43825</c:v>
                </c:pt>
                <c:pt idx="1071">
                  <c:v>43823</c:v>
                </c:pt>
                <c:pt idx="1072">
                  <c:v>43822</c:v>
                </c:pt>
                <c:pt idx="1073">
                  <c:v>43819</c:v>
                </c:pt>
                <c:pt idx="1074">
                  <c:v>43818</c:v>
                </c:pt>
                <c:pt idx="1075">
                  <c:v>43817</c:v>
                </c:pt>
                <c:pt idx="1076">
                  <c:v>43816</c:v>
                </c:pt>
                <c:pt idx="1077">
                  <c:v>43815</c:v>
                </c:pt>
                <c:pt idx="1078">
                  <c:v>43812</c:v>
                </c:pt>
                <c:pt idx="1079">
                  <c:v>43811</c:v>
                </c:pt>
                <c:pt idx="1080">
                  <c:v>43810</c:v>
                </c:pt>
                <c:pt idx="1081">
                  <c:v>43809</c:v>
                </c:pt>
                <c:pt idx="1082">
                  <c:v>43808</c:v>
                </c:pt>
                <c:pt idx="1083">
                  <c:v>43805</c:v>
                </c:pt>
                <c:pt idx="1084">
                  <c:v>43804</c:v>
                </c:pt>
                <c:pt idx="1085">
                  <c:v>43803</c:v>
                </c:pt>
                <c:pt idx="1086">
                  <c:v>43802</c:v>
                </c:pt>
                <c:pt idx="1087">
                  <c:v>43801</c:v>
                </c:pt>
                <c:pt idx="1088">
                  <c:v>43798</c:v>
                </c:pt>
                <c:pt idx="1089">
                  <c:v>43797</c:v>
                </c:pt>
                <c:pt idx="1090">
                  <c:v>43796</c:v>
                </c:pt>
                <c:pt idx="1091">
                  <c:v>43795</c:v>
                </c:pt>
                <c:pt idx="1092">
                  <c:v>43794</c:v>
                </c:pt>
                <c:pt idx="1093">
                  <c:v>43791</c:v>
                </c:pt>
                <c:pt idx="1094">
                  <c:v>43790</c:v>
                </c:pt>
                <c:pt idx="1095">
                  <c:v>43789</c:v>
                </c:pt>
                <c:pt idx="1096">
                  <c:v>43788</c:v>
                </c:pt>
                <c:pt idx="1097">
                  <c:v>43787</c:v>
                </c:pt>
                <c:pt idx="1098">
                  <c:v>43784</c:v>
                </c:pt>
                <c:pt idx="1099">
                  <c:v>43783</c:v>
                </c:pt>
                <c:pt idx="1100">
                  <c:v>43782</c:v>
                </c:pt>
                <c:pt idx="1101">
                  <c:v>43780</c:v>
                </c:pt>
                <c:pt idx="1102">
                  <c:v>43777</c:v>
                </c:pt>
                <c:pt idx="1103">
                  <c:v>43776</c:v>
                </c:pt>
                <c:pt idx="1104">
                  <c:v>43775</c:v>
                </c:pt>
                <c:pt idx="1105">
                  <c:v>43774</c:v>
                </c:pt>
                <c:pt idx="1106">
                  <c:v>43773</c:v>
                </c:pt>
                <c:pt idx="1107">
                  <c:v>43770</c:v>
                </c:pt>
                <c:pt idx="1108">
                  <c:v>43769</c:v>
                </c:pt>
                <c:pt idx="1109">
                  <c:v>43768</c:v>
                </c:pt>
                <c:pt idx="1110">
                  <c:v>43767</c:v>
                </c:pt>
                <c:pt idx="1111">
                  <c:v>43765</c:v>
                </c:pt>
                <c:pt idx="1112">
                  <c:v>43763</c:v>
                </c:pt>
                <c:pt idx="1113">
                  <c:v>43762</c:v>
                </c:pt>
                <c:pt idx="1114">
                  <c:v>43761</c:v>
                </c:pt>
                <c:pt idx="1115">
                  <c:v>43760</c:v>
                </c:pt>
                <c:pt idx="1116">
                  <c:v>43756</c:v>
                </c:pt>
                <c:pt idx="1117">
                  <c:v>43755</c:v>
                </c:pt>
                <c:pt idx="1118">
                  <c:v>43754</c:v>
                </c:pt>
                <c:pt idx="1119">
                  <c:v>43753</c:v>
                </c:pt>
                <c:pt idx="1120">
                  <c:v>43752</c:v>
                </c:pt>
                <c:pt idx="1121">
                  <c:v>43749</c:v>
                </c:pt>
                <c:pt idx="1122">
                  <c:v>43748</c:v>
                </c:pt>
                <c:pt idx="1123">
                  <c:v>43747</c:v>
                </c:pt>
                <c:pt idx="1124">
                  <c:v>43745</c:v>
                </c:pt>
                <c:pt idx="1125">
                  <c:v>43742</c:v>
                </c:pt>
                <c:pt idx="1126">
                  <c:v>43741</c:v>
                </c:pt>
                <c:pt idx="1127">
                  <c:v>43739</c:v>
                </c:pt>
                <c:pt idx="1128">
                  <c:v>43738</c:v>
                </c:pt>
                <c:pt idx="1129">
                  <c:v>43735</c:v>
                </c:pt>
                <c:pt idx="1130">
                  <c:v>43734</c:v>
                </c:pt>
                <c:pt idx="1131">
                  <c:v>43733</c:v>
                </c:pt>
                <c:pt idx="1132">
                  <c:v>43732</c:v>
                </c:pt>
                <c:pt idx="1133">
                  <c:v>43731</c:v>
                </c:pt>
                <c:pt idx="1134">
                  <c:v>43728</c:v>
                </c:pt>
                <c:pt idx="1135">
                  <c:v>43727</c:v>
                </c:pt>
                <c:pt idx="1136">
                  <c:v>43726</c:v>
                </c:pt>
                <c:pt idx="1137">
                  <c:v>43725</c:v>
                </c:pt>
                <c:pt idx="1138">
                  <c:v>43724</c:v>
                </c:pt>
                <c:pt idx="1139">
                  <c:v>43721</c:v>
                </c:pt>
                <c:pt idx="1140">
                  <c:v>43720</c:v>
                </c:pt>
                <c:pt idx="1141">
                  <c:v>43719</c:v>
                </c:pt>
                <c:pt idx="1142">
                  <c:v>43717</c:v>
                </c:pt>
                <c:pt idx="1143">
                  <c:v>43714</c:v>
                </c:pt>
                <c:pt idx="1144">
                  <c:v>43713</c:v>
                </c:pt>
                <c:pt idx="1145">
                  <c:v>43712</c:v>
                </c:pt>
                <c:pt idx="1146">
                  <c:v>43711</c:v>
                </c:pt>
                <c:pt idx="1147">
                  <c:v>43707</c:v>
                </c:pt>
                <c:pt idx="1148">
                  <c:v>43706</c:v>
                </c:pt>
                <c:pt idx="1149">
                  <c:v>43705</c:v>
                </c:pt>
                <c:pt idx="1150">
                  <c:v>43704</c:v>
                </c:pt>
                <c:pt idx="1151">
                  <c:v>43703</c:v>
                </c:pt>
                <c:pt idx="1152">
                  <c:v>43700</c:v>
                </c:pt>
                <c:pt idx="1153">
                  <c:v>43699</c:v>
                </c:pt>
                <c:pt idx="1154">
                  <c:v>43698</c:v>
                </c:pt>
                <c:pt idx="1155">
                  <c:v>43697</c:v>
                </c:pt>
                <c:pt idx="1156">
                  <c:v>43696</c:v>
                </c:pt>
                <c:pt idx="1157">
                  <c:v>43693</c:v>
                </c:pt>
                <c:pt idx="1158">
                  <c:v>43691</c:v>
                </c:pt>
                <c:pt idx="1159">
                  <c:v>43690</c:v>
                </c:pt>
                <c:pt idx="1160">
                  <c:v>43686</c:v>
                </c:pt>
                <c:pt idx="1161">
                  <c:v>43685</c:v>
                </c:pt>
                <c:pt idx="1162">
                  <c:v>43684</c:v>
                </c:pt>
                <c:pt idx="1163">
                  <c:v>43683</c:v>
                </c:pt>
                <c:pt idx="1164">
                  <c:v>43682</c:v>
                </c:pt>
                <c:pt idx="1165">
                  <c:v>43679</c:v>
                </c:pt>
                <c:pt idx="1166">
                  <c:v>43678</c:v>
                </c:pt>
                <c:pt idx="1167">
                  <c:v>43677</c:v>
                </c:pt>
                <c:pt idx="1168">
                  <c:v>43676</c:v>
                </c:pt>
                <c:pt idx="1169">
                  <c:v>43675</c:v>
                </c:pt>
                <c:pt idx="1170">
                  <c:v>43672</c:v>
                </c:pt>
                <c:pt idx="1171">
                  <c:v>43671</c:v>
                </c:pt>
                <c:pt idx="1172">
                  <c:v>43670</c:v>
                </c:pt>
                <c:pt idx="1173">
                  <c:v>43669</c:v>
                </c:pt>
                <c:pt idx="1174">
                  <c:v>43668</c:v>
                </c:pt>
                <c:pt idx="1175">
                  <c:v>43665</c:v>
                </c:pt>
                <c:pt idx="1176">
                  <c:v>43664</c:v>
                </c:pt>
                <c:pt idx="1177">
                  <c:v>43663</c:v>
                </c:pt>
                <c:pt idx="1178">
                  <c:v>43662</c:v>
                </c:pt>
                <c:pt idx="1179">
                  <c:v>43661</c:v>
                </c:pt>
                <c:pt idx="1180">
                  <c:v>43658</c:v>
                </c:pt>
                <c:pt idx="1181">
                  <c:v>43657</c:v>
                </c:pt>
                <c:pt idx="1182">
                  <c:v>43656</c:v>
                </c:pt>
                <c:pt idx="1183">
                  <c:v>43655</c:v>
                </c:pt>
                <c:pt idx="1184">
                  <c:v>43654</c:v>
                </c:pt>
                <c:pt idx="1185">
                  <c:v>43651</c:v>
                </c:pt>
                <c:pt idx="1186">
                  <c:v>43650</c:v>
                </c:pt>
                <c:pt idx="1187">
                  <c:v>43649</c:v>
                </c:pt>
                <c:pt idx="1188">
                  <c:v>43648</c:v>
                </c:pt>
                <c:pt idx="1189">
                  <c:v>43647</c:v>
                </c:pt>
                <c:pt idx="1190">
                  <c:v>43644</c:v>
                </c:pt>
                <c:pt idx="1191">
                  <c:v>43643</c:v>
                </c:pt>
                <c:pt idx="1192">
                  <c:v>43642</c:v>
                </c:pt>
                <c:pt idx="1193">
                  <c:v>43641</c:v>
                </c:pt>
                <c:pt idx="1194">
                  <c:v>43640</c:v>
                </c:pt>
                <c:pt idx="1195">
                  <c:v>43637</c:v>
                </c:pt>
                <c:pt idx="1196">
                  <c:v>43636</c:v>
                </c:pt>
                <c:pt idx="1197">
                  <c:v>43635</c:v>
                </c:pt>
                <c:pt idx="1198">
                  <c:v>43634</c:v>
                </c:pt>
                <c:pt idx="1199">
                  <c:v>43633</c:v>
                </c:pt>
                <c:pt idx="1200">
                  <c:v>43630</c:v>
                </c:pt>
                <c:pt idx="1201">
                  <c:v>43629</c:v>
                </c:pt>
                <c:pt idx="1202">
                  <c:v>43628</c:v>
                </c:pt>
                <c:pt idx="1203">
                  <c:v>43627</c:v>
                </c:pt>
                <c:pt idx="1204">
                  <c:v>43626</c:v>
                </c:pt>
                <c:pt idx="1205">
                  <c:v>43623</c:v>
                </c:pt>
                <c:pt idx="1206">
                  <c:v>43622</c:v>
                </c:pt>
                <c:pt idx="1207">
                  <c:v>43620</c:v>
                </c:pt>
                <c:pt idx="1208">
                  <c:v>43619</c:v>
                </c:pt>
                <c:pt idx="1209">
                  <c:v>43616</c:v>
                </c:pt>
                <c:pt idx="1210">
                  <c:v>43615</c:v>
                </c:pt>
                <c:pt idx="1211">
                  <c:v>43614</c:v>
                </c:pt>
                <c:pt idx="1212">
                  <c:v>43613</c:v>
                </c:pt>
                <c:pt idx="1213">
                  <c:v>43612</c:v>
                </c:pt>
                <c:pt idx="1214">
                  <c:v>43609</c:v>
                </c:pt>
                <c:pt idx="1215">
                  <c:v>43608</c:v>
                </c:pt>
                <c:pt idx="1216">
                  <c:v>43607</c:v>
                </c:pt>
                <c:pt idx="1217">
                  <c:v>43606</c:v>
                </c:pt>
                <c:pt idx="1218">
                  <c:v>43605</c:v>
                </c:pt>
                <c:pt idx="1219">
                  <c:v>43602</c:v>
                </c:pt>
                <c:pt idx="1220">
                  <c:v>43601</c:v>
                </c:pt>
                <c:pt idx="1221">
                  <c:v>43600</c:v>
                </c:pt>
                <c:pt idx="1222">
                  <c:v>43599</c:v>
                </c:pt>
                <c:pt idx="1223">
                  <c:v>43598</c:v>
                </c:pt>
                <c:pt idx="1224">
                  <c:v>43595</c:v>
                </c:pt>
                <c:pt idx="1225">
                  <c:v>43594</c:v>
                </c:pt>
                <c:pt idx="1226">
                  <c:v>43593</c:v>
                </c:pt>
                <c:pt idx="1227">
                  <c:v>43592</c:v>
                </c:pt>
                <c:pt idx="1228">
                  <c:v>43591</c:v>
                </c:pt>
                <c:pt idx="1229">
                  <c:v>43588</c:v>
                </c:pt>
                <c:pt idx="1230">
                  <c:v>43587</c:v>
                </c:pt>
                <c:pt idx="1231">
                  <c:v>43585</c:v>
                </c:pt>
                <c:pt idx="1232">
                  <c:v>43581</c:v>
                </c:pt>
                <c:pt idx="1233">
                  <c:v>43580</c:v>
                </c:pt>
                <c:pt idx="1234">
                  <c:v>43579</c:v>
                </c:pt>
                <c:pt idx="1235">
                  <c:v>43578</c:v>
                </c:pt>
                <c:pt idx="1236">
                  <c:v>43577</c:v>
                </c:pt>
                <c:pt idx="1237">
                  <c:v>43573</c:v>
                </c:pt>
                <c:pt idx="1238">
                  <c:v>43571</c:v>
                </c:pt>
                <c:pt idx="1239">
                  <c:v>43570</c:v>
                </c:pt>
                <c:pt idx="1240">
                  <c:v>43567</c:v>
                </c:pt>
                <c:pt idx="1241">
                  <c:v>43566</c:v>
                </c:pt>
                <c:pt idx="1242">
                  <c:v>43565</c:v>
                </c:pt>
                <c:pt idx="1243">
                  <c:v>43564</c:v>
                </c:pt>
                <c:pt idx="1244">
                  <c:v>43563</c:v>
                </c:pt>
                <c:pt idx="1245">
                  <c:v>43560</c:v>
                </c:pt>
                <c:pt idx="1246">
                  <c:v>43559</c:v>
                </c:pt>
                <c:pt idx="1247">
                  <c:v>43558</c:v>
                </c:pt>
                <c:pt idx="1248">
                  <c:v>43557</c:v>
                </c:pt>
                <c:pt idx="1249">
                  <c:v>43556</c:v>
                </c:pt>
                <c:pt idx="1250">
                  <c:v>43552</c:v>
                </c:pt>
                <c:pt idx="1251">
                  <c:v>43551</c:v>
                </c:pt>
                <c:pt idx="1252">
                  <c:v>43550</c:v>
                </c:pt>
                <c:pt idx="1253">
                  <c:v>43549</c:v>
                </c:pt>
                <c:pt idx="1254">
                  <c:v>43546</c:v>
                </c:pt>
                <c:pt idx="1255">
                  <c:v>43544</c:v>
                </c:pt>
                <c:pt idx="1256">
                  <c:v>43543</c:v>
                </c:pt>
                <c:pt idx="1257">
                  <c:v>43542</c:v>
                </c:pt>
                <c:pt idx="1258">
                  <c:v>43539</c:v>
                </c:pt>
                <c:pt idx="1259">
                  <c:v>43538</c:v>
                </c:pt>
                <c:pt idx="1260">
                  <c:v>43537</c:v>
                </c:pt>
                <c:pt idx="1261">
                  <c:v>43536</c:v>
                </c:pt>
                <c:pt idx="1262">
                  <c:v>43535</c:v>
                </c:pt>
                <c:pt idx="1263">
                  <c:v>43532</c:v>
                </c:pt>
                <c:pt idx="1264">
                  <c:v>43531</c:v>
                </c:pt>
                <c:pt idx="1265">
                  <c:v>43530</c:v>
                </c:pt>
                <c:pt idx="1266">
                  <c:v>43529</c:v>
                </c:pt>
                <c:pt idx="1267">
                  <c:v>43525</c:v>
                </c:pt>
                <c:pt idx="1268">
                  <c:v>43524</c:v>
                </c:pt>
                <c:pt idx="1269">
                  <c:v>43523</c:v>
                </c:pt>
                <c:pt idx="1270">
                  <c:v>43522</c:v>
                </c:pt>
                <c:pt idx="1271">
                  <c:v>43521</c:v>
                </c:pt>
                <c:pt idx="1272">
                  <c:v>43518</c:v>
                </c:pt>
                <c:pt idx="1273">
                  <c:v>43517</c:v>
                </c:pt>
                <c:pt idx="1274">
                  <c:v>43516</c:v>
                </c:pt>
                <c:pt idx="1275">
                  <c:v>43515</c:v>
                </c:pt>
                <c:pt idx="1276">
                  <c:v>43514</c:v>
                </c:pt>
                <c:pt idx="1277">
                  <c:v>43511</c:v>
                </c:pt>
                <c:pt idx="1278">
                  <c:v>43510</c:v>
                </c:pt>
                <c:pt idx="1279">
                  <c:v>43508</c:v>
                </c:pt>
                <c:pt idx="1280">
                  <c:v>43507</c:v>
                </c:pt>
                <c:pt idx="1281">
                  <c:v>43504</c:v>
                </c:pt>
                <c:pt idx="1282">
                  <c:v>43503</c:v>
                </c:pt>
                <c:pt idx="1283">
                  <c:v>43502</c:v>
                </c:pt>
                <c:pt idx="1284">
                  <c:v>43501</c:v>
                </c:pt>
                <c:pt idx="1285">
                  <c:v>43500</c:v>
                </c:pt>
                <c:pt idx="1286">
                  <c:v>43497</c:v>
                </c:pt>
                <c:pt idx="1287">
                  <c:v>43496</c:v>
                </c:pt>
                <c:pt idx="1288">
                  <c:v>43495</c:v>
                </c:pt>
                <c:pt idx="1289">
                  <c:v>43494</c:v>
                </c:pt>
                <c:pt idx="1290">
                  <c:v>43493</c:v>
                </c:pt>
                <c:pt idx="1291">
                  <c:v>43490</c:v>
                </c:pt>
                <c:pt idx="1292">
                  <c:v>43489</c:v>
                </c:pt>
                <c:pt idx="1293">
                  <c:v>43488</c:v>
                </c:pt>
                <c:pt idx="1294">
                  <c:v>43487</c:v>
                </c:pt>
                <c:pt idx="1295">
                  <c:v>43486</c:v>
                </c:pt>
                <c:pt idx="1296">
                  <c:v>43483</c:v>
                </c:pt>
                <c:pt idx="1297">
                  <c:v>43482</c:v>
                </c:pt>
                <c:pt idx="1298">
                  <c:v>43481</c:v>
                </c:pt>
                <c:pt idx="1299">
                  <c:v>43480</c:v>
                </c:pt>
                <c:pt idx="1300">
                  <c:v>43479</c:v>
                </c:pt>
                <c:pt idx="1301">
                  <c:v>43476</c:v>
                </c:pt>
                <c:pt idx="1302">
                  <c:v>43475</c:v>
                </c:pt>
                <c:pt idx="1303">
                  <c:v>43474</c:v>
                </c:pt>
                <c:pt idx="1304">
                  <c:v>43473</c:v>
                </c:pt>
                <c:pt idx="1305">
                  <c:v>43472</c:v>
                </c:pt>
                <c:pt idx="1306">
                  <c:v>43469</c:v>
                </c:pt>
                <c:pt idx="1307">
                  <c:v>43468</c:v>
                </c:pt>
                <c:pt idx="1308">
                  <c:v>43467</c:v>
                </c:pt>
                <c:pt idx="1309">
                  <c:v>43466</c:v>
                </c:pt>
                <c:pt idx="1310">
                  <c:v>43465</c:v>
                </c:pt>
                <c:pt idx="1311">
                  <c:v>43462</c:v>
                </c:pt>
                <c:pt idx="1312">
                  <c:v>43461</c:v>
                </c:pt>
                <c:pt idx="1313">
                  <c:v>43460</c:v>
                </c:pt>
                <c:pt idx="1314">
                  <c:v>43458</c:v>
                </c:pt>
                <c:pt idx="1315">
                  <c:v>43455</c:v>
                </c:pt>
                <c:pt idx="1316">
                  <c:v>43454</c:v>
                </c:pt>
                <c:pt idx="1317">
                  <c:v>43453</c:v>
                </c:pt>
                <c:pt idx="1318">
                  <c:v>43452</c:v>
                </c:pt>
                <c:pt idx="1319">
                  <c:v>43451</c:v>
                </c:pt>
                <c:pt idx="1320">
                  <c:v>43448</c:v>
                </c:pt>
                <c:pt idx="1321">
                  <c:v>43447</c:v>
                </c:pt>
                <c:pt idx="1322">
                  <c:v>43446</c:v>
                </c:pt>
                <c:pt idx="1323">
                  <c:v>43445</c:v>
                </c:pt>
                <c:pt idx="1324">
                  <c:v>43444</c:v>
                </c:pt>
                <c:pt idx="1325">
                  <c:v>43441</c:v>
                </c:pt>
                <c:pt idx="1326">
                  <c:v>43440</c:v>
                </c:pt>
                <c:pt idx="1327">
                  <c:v>43439</c:v>
                </c:pt>
                <c:pt idx="1328">
                  <c:v>43438</c:v>
                </c:pt>
                <c:pt idx="1329">
                  <c:v>43437</c:v>
                </c:pt>
                <c:pt idx="1330">
                  <c:v>43434</c:v>
                </c:pt>
                <c:pt idx="1331">
                  <c:v>43433</c:v>
                </c:pt>
                <c:pt idx="1332">
                  <c:v>43432</c:v>
                </c:pt>
                <c:pt idx="1333">
                  <c:v>43431</c:v>
                </c:pt>
                <c:pt idx="1334">
                  <c:v>43430</c:v>
                </c:pt>
                <c:pt idx="1335">
                  <c:v>43426</c:v>
                </c:pt>
                <c:pt idx="1336">
                  <c:v>43425</c:v>
                </c:pt>
                <c:pt idx="1337">
                  <c:v>43424</c:v>
                </c:pt>
                <c:pt idx="1338">
                  <c:v>43423</c:v>
                </c:pt>
                <c:pt idx="1339">
                  <c:v>43420</c:v>
                </c:pt>
                <c:pt idx="1340">
                  <c:v>43419</c:v>
                </c:pt>
                <c:pt idx="1341">
                  <c:v>43418</c:v>
                </c:pt>
                <c:pt idx="1342">
                  <c:v>43417</c:v>
                </c:pt>
                <c:pt idx="1343">
                  <c:v>43416</c:v>
                </c:pt>
                <c:pt idx="1344">
                  <c:v>43413</c:v>
                </c:pt>
                <c:pt idx="1345">
                  <c:v>43411</c:v>
                </c:pt>
                <c:pt idx="1346">
                  <c:v>43410</c:v>
                </c:pt>
                <c:pt idx="1347">
                  <c:v>43409</c:v>
                </c:pt>
                <c:pt idx="1348">
                  <c:v>43406</c:v>
                </c:pt>
                <c:pt idx="1349">
                  <c:v>43405</c:v>
                </c:pt>
                <c:pt idx="1350">
                  <c:v>43404</c:v>
                </c:pt>
                <c:pt idx="1351">
                  <c:v>43403</c:v>
                </c:pt>
                <c:pt idx="1352">
                  <c:v>43402</c:v>
                </c:pt>
                <c:pt idx="1353">
                  <c:v>43399</c:v>
                </c:pt>
                <c:pt idx="1354">
                  <c:v>43398</c:v>
                </c:pt>
                <c:pt idx="1355">
                  <c:v>43397</c:v>
                </c:pt>
                <c:pt idx="1356">
                  <c:v>43396</c:v>
                </c:pt>
                <c:pt idx="1357">
                  <c:v>43395</c:v>
                </c:pt>
                <c:pt idx="1358">
                  <c:v>43392</c:v>
                </c:pt>
                <c:pt idx="1359">
                  <c:v>43390</c:v>
                </c:pt>
                <c:pt idx="1360">
                  <c:v>43389</c:v>
                </c:pt>
                <c:pt idx="1361">
                  <c:v>43388</c:v>
                </c:pt>
                <c:pt idx="1362">
                  <c:v>43385</c:v>
                </c:pt>
                <c:pt idx="1363">
                  <c:v>43384</c:v>
                </c:pt>
                <c:pt idx="1364">
                  <c:v>43383</c:v>
                </c:pt>
                <c:pt idx="1365">
                  <c:v>43382</c:v>
                </c:pt>
                <c:pt idx="1366">
                  <c:v>43381</c:v>
                </c:pt>
                <c:pt idx="1367">
                  <c:v>43378</c:v>
                </c:pt>
                <c:pt idx="1368">
                  <c:v>43377</c:v>
                </c:pt>
                <c:pt idx="1369">
                  <c:v>43376</c:v>
                </c:pt>
                <c:pt idx="1370">
                  <c:v>43374</c:v>
                </c:pt>
                <c:pt idx="1371">
                  <c:v>43371</c:v>
                </c:pt>
                <c:pt idx="1372">
                  <c:v>43370</c:v>
                </c:pt>
                <c:pt idx="1373">
                  <c:v>43369</c:v>
                </c:pt>
                <c:pt idx="1374">
                  <c:v>43368</c:v>
                </c:pt>
                <c:pt idx="1375">
                  <c:v>43367</c:v>
                </c:pt>
                <c:pt idx="1376">
                  <c:v>43364</c:v>
                </c:pt>
                <c:pt idx="1377">
                  <c:v>43362</c:v>
                </c:pt>
                <c:pt idx="1378">
                  <c:v>43361</c:v>
                </c:pt>
                <c:pt idx="1379">
                  <c:v>43360</c:v>
                </c:pt>
                <c:pt idx="1380">
                  <c:v>43357</c:v>
                </c:pt>
                <c:pt idx="1381">
                  <c:v>43355</c:v>
                </c:pt>
                <c:pt idx="1382">
                  <c:v>43354</c:v>
                </c:pt>
                <c:pt idx="1383">
                  <c:v>43353</c:v>
                </c:pt>
                <c:pt idx="1384">
                  <c:v>43350</c:v>
                </c:pt>
                <c:pt idx="1385">
                  <c:v>43349</c:v>
                </c:pt>
                <c:pt idx="1386">
                  <c:v>43348</c:v>
                </c:pt>
                <c:pt idx="1387">
                  <c:v>43347</c:v>
                </c:pt>
                <c:pt idx="1388">
                  <c:v>43346</c:v>
                </c:pt>
                <c:pt idx="1389">
                  <c:v>43343</c:v>
                </c:pt>
                <c:pt idx="1390">
                  <c:v>43342</c:v>
                </c:pt>
                <c:pt idx="1391">
                  <c:v>43341</c:v>
                </c:pt>
                <c:pt idx="1392">
                  <c:v>43340</c:v>
                </c:pt>
                <c:pt idx="1393">
                  <c:v>43339</c:v>
                </c:pt>
                <c:pt idx="1394">
                  <c:v>43336</c:v>
                </c:pt>
                <c:pt idx="1395">
                  <c:v>43335</c:v>
                </c:pt>
                <c:pt idx="1396">
                  <c:v>43333</c:v>
                </c:pt>
                <c:pt idx="1397">
                  <c:v>43332</c:v>
                </c:pt>
                <c:pt idx="1398">
                  <c:v>43329</c:v>
                </c:pt>
                <c:pt idx="1399">
                  <c:v>43328</c:v>
                </c:pt>
                <c:pt idx="1400">
                  <c:v>43326</c:v>
                </c:pt>
                <c:pt idx="1401">
                  <c:v>43325</c:v>
                </c:pt>
                <c:pt idx="1402">
                  <c:v>43322</c:v>
                </c:pt>
                <c:pt idx="1403">
                  <c:v>43321</c:v>
                </c:pt>
                <c:pt idx="1404">
                  <c:v>43320</c:v>
                </c:pt>
                <c:pt idx="1405">
                  <c:v>43319</c:v>
                </c:pt>
                <c:pt idx="1406">
                  <c:v>43318</c:v>
                </c:pt>
                <c:pt idx="1407">
                  <c:v>43315</c:v>
                </c:pt>
                <c:pt idx="1408">
                  <c:v>43314</c:v>
                </c:pt>
                <c:pt idx="1409">
                  <c:v>43313</c:v>
                </c:pt>
                <c:pt idx="1410">
                  <c:v>43312</c:v>
                </c:pt>
                <c:pt idx="1411">
                  <c:v>43311</c:v>
                </c:pt>
                <c:pt idx="1412">
                  <c:v>43308</c:v>
                </c:pt>
                <c:pt idx="1413">
                  <c:v>43307</c:v>
                </c:pt>
                <c:pt idx="1414">
                  <c:v>43306</c:v>
                </c:pt>
                <c:pt idx="1415">
                  <c:v>43305</c:v>
                </c:pt>
                <c:pt idx="1416">
                  <c:v>43304</c:v>
                </c:pt>
                <c:pt idx="1417">
                  <c:v>43301</c:v>
                </c:pt>
                <c:pt idx="1418">
                  <c:v>43300</c:v>
                </c:pt>
                <c:pt idx="1419">
                  <c:v>43299</c:v>
                </c:pt>
                <c:pt idx="1420">
                  <c:v>43298</c:v>
                </c:pt>
                <c:pt idx="1421">
                  <c:v>43297</c:v>
                </c:pt>
                <c:pt idx="1422">
                  <c:v>43294</c:v>
                </c:pt>
                <c:pt idx="1423">
                  <c:v>43293</c:v>
                </c:pt>
                <c:pt idx="1424">
                  <c:v>43292</c:v>
                </c:pt>
                <c:pt idx="1425">
                  <c:v>43291</c:v>
                </c:pt>
                <c:pt idx="1426">
                  <c:v>43290</c:v>
                </c:pt>
                <c:pt idx="1427">
                  <c:v>43287</c:v>
                </c:pt>
                <c:pt idx="1428">
                  <c:v>43286</c:v>
                </c:pt>
                <c:pt idx="1429">
                  <c:v>43285</c:v>
                </c:pt>
                <c:pt idx="1430">
                  <c:v>43284</c:v>
                </c:pt>
                <c:pt idx="1431">
                  <c:v>43283</c:v>
                </c:pt>
                <c:pt idx="1432">
                  <c:v>43280</c:v>
                </c:pt>
                <c:pt idx="1433">
                  <c:v>43279</c:v>
                </c:pt>
                <c:pt idx="1434">
                  <c:v>43278</c:v>
                </c:pt>
                <c:pt idx="1435">
                  <c:v>43277</c:v>
                </c:pt>
                <c:pt idx="1436">
                  <c:v>43276</c:v>
                </c:pt>
                <c:pt idx="1437">
                  <c:v>43273</c:v>
                </c:pt>
                <c:pt idx="1438">
                  <c:v>43272</c:v>
                </c:pt>
                <c:pt idx="1439">
                  <c:v>43271</c:v>
                </c:pt>
                <c:pt idx="1440">
                  <c:v>43270</c:v>
                </c:pt>
                <c:pt idx="1441">
                  <c:v>43269</c:v>
                </c:pt>
                <c:pt idx="1442">
                  <c:v>43266</c:v>
                </c:pt>
                <c:pt idx="1443">
                  <c:v>43265</c:v>
                </c:pt>
                <c:pt idx="1444">
                  <c:v>43264</c:v>
                </c:pt>
                <c:pt idx="1445">
                  <c:v>43263</c:v>
                </c:pt>
                <c:pt idx="1446">
                  <c:v>43262</c:v>
                </c:pt>
                <c:pt idx="1447">
                  <c:v>43259</c:v>
                </c:pt>
                <c:pt idx="1448">
                  <c:v>43258</c:v>
                </c:pt>
                <c:pt idx="1449">
                  <c:v>43257</c:v>
                </c:pt>
                <c:pt idx="1450">
                  <c:v>43256</c:v>
                </c:pt>
                <c:pt idx="1451">
                  <c:v>43255</c:v>
                </c:pt>
                <c:pt idx="1452">
                  <c:v>43252</c:v>
                </c:pt>
                <c:pt idx="1453">
                  <c:v>43251</c:v>
                </c:pt>
                <c:pt idx="1454">
                  <c:v>43250</c:v>
                </c:pt>
                <c:pt idx="1455">
                  <c:v>43249</c:v>
                </c:pt>
                <c:pt idx="1456">
                  <c:v>43248</c:v>
                </c:pt>
                <c:pt idx="1457">
                  <c:v>43245</c:v>
                </c:pt>
                <c:pt idx="1458">
                  <c:v>43244</c:v>
                </c:pt>
                <c:pt idx="1459">
                  <c:v>43243</c:v>
                </c:pt>
                <c:pt idx="1460">
                  <c:v>43242</c:v>
                </c:pt>
                <c:pt idx="1461">
                  <c:v>43241</c:v>
                </c:pt>
                <c:pt idx="1462">
                  <c:v>43238</c:v>
                </c:pt>
                <c:pt idx="1463">
                  <c:v>43237</c:v>
                </c:pt>
                <c:pt idx="1464">
                  <c:v>43236</c:v>
                </c:pt>
                <c:pt idx="1465">
                  <c:v>43235</c:v>
                </c:pt>
                <c:pt idx="1466">
                  <c:v>43234</c:v>
                </c:pt>
                <c:pt idx="1467">
                  <c:v>43231</c:v>
                </c:pt>
                <c:pt idx="1468">
                  <c:v>43230</c:v>
                </c:pt>
                <c:pt idx="1469">
                  <c:v>43229</c:v>
                </c:pt>
                <c:pt idx="1470">
                  <c:v>43228</c:v>
                </c:pt>
                <c:pt idx="1471">
                  <c:v>43227</c:v>
                </c:pt>
                <c:pt idx="1472">
                  <c:v>43224</c:v>
                </c:pt>
                <c:pt idx="1473">
                  <c:v>43223</c:v>
                </c:pt>
                <c:pt idx="1474">
                  <c:v>43222</c:v>
                </c:pt>
                <c:pt idx="1475">
                  <c:v>43220</c:v>
                </c:pt>
                <c:pt idx="1476">
                  <c:v>43217</c:v>
                </c:pt>
                <c:pt idx="1477">
                  <c:v>43216</c:v>
                </c:pt>
                <c:pt idx="1478">
                  <c:v>43215</c:v>
                </c:pt>
                <c:pt idx="1479">
                  <c:v>43214</c:v>
                </c:pt>
                <c:pt idx="1480">
                  <c:v>43213</c:v>
                </c:pt>
                <c:pt idx="1481">
                  <c:v>43210</c:v>
                </c:pt>
                <c:pt idx="1482">
                  <c:v>43209</c:v>
                </c:pt>
                <c:pt idx="1483">
                  <c:v>43208</c:v>
                </c:pt>
                <c:pt idx="1484">
                  <c:v>43207</c:v>
                </c:pt>
                <c:pt idx="1485">
                  <c:v>43206</c:v>
                </c:pt>
                <c:pt idx="1486">
                  <c:v>43203</c:v>
                </c:pt>
                <c:pt idx="1487">
                  <c:v>43202</c:v>
                </c:pt>
                <c:pt idx="1488">
                  <c:v>43201</c:v>
                </c:pt>
                <c:pt idx="1489">
                  <c:v>43200</c:v>
                </c:pt>
                <c:pt idx="1490">
                  <c:v>43199</c:v>
                </c:pt>
                <c:pt idx="1491">
                  <c:v>43196</c:v>
                </c:pt>
                <c:pt idx="1492">
                  <c:v>43195</c:v>
                </c:pt>
                <c:pt idx="1493">
                  <c:v>43194</c:v>
                </c:pt>
                <c:pt idx="1494">
                  <c:v>43193</c:v>
                </c:pt>
                <c:pt idx="1495">
                  <c:v>43192</c:v>
                </c:pt>
                <c:pt idx="1496">
                  <c:v>43187</c:v>
                </c:pt>
                <c:pt idx="1497">
                  <c:v>43186</c:v>
                </c:pt>
                <c:pt idx="1498">
                  <c:v>43185</c:v>
                </c:pt>
                <c:pt idx="1499">
                  <c:v>43182</c:v>
                </c:pt>
                <c:pt idx="1500">
                  <c:v>43181</c:v>
                </c:pt>
                <c:pt idx="1501">
                  <c:v>43180</c:v>
                </c:pt>
                <c:pt idx="1502">
                  <c:v>43179</c:v>
                </c:pt>
                <c:pt idx="1503">
                  <c:v>43178</c:v>
                </c:pt>
                <c:pt idx="1504">
                  <c:v>43175</c:v>
                </c:pt>
                <c:pt idx="1505">
                  <c:v>43174</c:v>
                </c:pt>
                <c:pt idx="1506">
                  <c:v>43173</c:v>
                </c:pt>
                <c:pt idx="1507">
                  <c:v>43172</c:v>
                </c:pt>
                <c:pt idx="1508">
                  <c:v>43171</c:v>
                </c:pt>
                <c:pt idx="1509">
                  <c:v>43168</c:v>
                </c:pt>
                <c:pt idx="1510">
                  <c:v>43167</c:v>
                </c:pt>
                <c:pt idx="1511">
                  <c:v>43166</c:v>
                </c:pt>
                <c:pt idx="1512">
                  <c:v>43165</c:v>
                </c:pt>
                <c:pt idx="1513">
                  <c:v>43164</c:v>
                </c:pt>
                <c:pt idx="1514">
                  <c:v>43160</c:v>
                </c:pt>
                <c:pt idx="1515">
                  <c:v>43159</c:v>
                </c:pt>
                <c:pt idx="1516">
                  <c:v>43158</c:v>
                </c:pt>
                <c:pt idx="1517">
                  <c:v>43157</c:v>
                </c:pt>
                <c:pt idx="1518">
                  <c:v>43154</c:v>
                </c:pt>
                <c:pt idx="1519">
                  <c:v>43153</c:v>
                </c:pt>
                <c:pt idx="1520">
                  <c:v>43152</c:v>
                </c:pt>
                <c:pt idx="1521">
                  <c:v>43151</c:v>
                </c:pt>
                <c:pt idx="1522">
                  <c:v>43150</c:v>
                </c:pt>
                <c:pt idx="1523">
                  <c:v>43147</c:v>
                </c:pt>
                <c:pt idx="1524">
                  <c:v>43146</c:v>
                </c:pt>
                <c:pt idx="1525">
                  <c:v>43145</c:v>
                </c:pt>
                <c:pt idx="1526">
                  <c:v>43143</c:v>
                </c:pt>
                <c:pt idx="1527">
                  <c:v>43140</c:v>
                </c:pt>
                <c:pt idx="1528">
                  <c:v>43139</c:v>
                </c:pt>
                <c:pt idx="1529">
                  <c:v>43138</c:v>
                </c:pt>
                <c:pt idx="1530">
                  <c:v>43137</c:v>
                </c:pt>
                <c:pt idx="1531">
                  <c:v>43136</c:v>
                </c:pt>
                <c:pt idx="1532">
                  <c:v>43133</c:v>
                </c:pt>
                <c:pt idx="1533">
                  <c:v>43132</c:v>
                </c:pt>
                <c:pt idx="1534">
                  <c:v>43131</c:v>
                </c:pt>
                <c:pt idx="1535">
                  <c:v>43130</c:v>
                </c:pt>
                <c:pt idx="1536">
                  <c:v>43129</c:v>
                </c:pt>
                <c:pt idx="1537">
                  <c:v>43125</c:v>
                </c:pt>
                <c:pt idx="1538">
                  <c:v>43124</c:v>
                </c:pt>
                <c:pt idx="1539">
                  <c:v>43123</c:v>
                </c:pt>
                <c:pt idx="1540">
                  <c:v>43122</c:v>
                </c:pt>
                <c:pt idx="1541">
                  <c:v>43119</c:v>
                </c:pt>
                <c:pt idx="1542">
                  <c:v>43118</c:v>
                </c:pt>
                <c:pt idx="1543">
                  <c:v>43117</c:v>
                </c:pt>
                <c:pt idx="1544">
                  <c:v>43116</c:v>
                </c:pt>
                <c:pt idx="1545">
                  <c:v>43115</c:v>
                </c:pt>
                <c:pt idx="1546">
                  <c:v>43112</c:v>
                </c:pt>
                <c:pt idx="1547">
                  <c:v>43111</c:v>
                </c:pt>
                <c:pt idx="1548">
                  <c:v>43110</c:v>
                </c:pt>
                <c:pt idx="1549">
                  <c:v>43109</c:v>
                </c:pt>
                <c:pt idx="1550">
                  <c:v>43108</c:v>
                </c:pt>
                <c:pt idx="1551">
                  <c:v>43105</c:v>
                </c:pt>
                <c:pt idx="1552">
                  <c:v>43104</c:v>
                </c:pt>
                <c:pt idx="1553">
                  <c:v>43103</c:v>
                </c:pt>
                <c:pt idx="1554">
                  <c:v>43102</c:v>
                </c:pt>
                <c:pt idx="1555">
                  <c:v>43101</c:v>
                </c:pt>
                <c:pt idx="1556">
                  <c:v>43098</c:v>
                </c:pt>
                <c:pt idx="1557">
                  <c:v>43097</c:v>
                </c:pt>
                <c:pt idx="1558">
                  <c:v>43096</c:v>
                </c:pt>
                <c:pt idx="1559">
                  <c:v>43095</c:v>
                </c:pt>
                <c:pt idx="1560">
                  <c:v>43091</c:v>
                </c:pt>
                <c:pt idx="1561">
                  <c:v>43090</c:v>
                </c:pt>
                <c:pt idx="1562">
                  <c:v>43089</c:v>
                </c:pt>
                <c:pt idx="1563">
                  <c:v>43088</c:v>
                </c:pt>
                <c:pt idx="1564">
                  <c:v>43087</c:v>
                </c:pt>
                <c:pt idx="1565">
                  <c:v>43084</c:v>
                </c:pt>
                <c:pt idx="1566">
                  <c:v>43083</c:v>
                </c:pt>
                <c:pt idx="1567">
                  <c:v>43082</c:v>
                </c:pt>
                <c:pt idx="1568">
                  <c:v>43081</c:v>
                </c:pt>
                <c:pt idx="1569">
                  <c:v>43080</c:v>
                </c:pt>
                <c:pt idx="1570">
                  <c:v>43077</c:v>
                </c:pt>
                <c:pt idx="1571">
                  <c:v>43076</c:v>
                </c:pt>
                <c:pt idx="1572">
                  <c:v>43075</c:v>
                </c:pt>
                <c:pt idx="1573">
                  <c:v>43074</c:v>
                </c:pt>
                <c:pt idx="1574">
                  <c:v>43073</c:v>
                </c:pt>
                <c:pt idx="1575">
                  <c:v>43070</c:v>
                </c:pt>
                <c:pt idx="1576">
                  <c:v>43069</c:v>
                </c:pt>
                <c:pt idx="1577">
                  <c:v>43068</c:v>
                </c:pt>
                <c:pt idx="1578">
                  <c:v>43067</c:v>
                </c:pt>
                <c:pt idx="1579">
                  <c:v>43066</c:v>
                </c:pt>
                <c:pt idx="1580">
                  <c:v>43063</c:v>
                </c:pt>
                <c:pt idx="1581">
                  <c:v>43062</c:v>
                </c:pt>
                <c:pt idx="1582">
                  <c:v>43061</c:v>
                </c:pt>
                <c:pt idx="1583">
                  <c:v>43060</c:v>
                </c:pt>
                <c:pt idx="1584">
                  <c:v>43059</c:v>
                </c:pt>
                <c:pt idx="1585">
                  <c:v>43056</c:v>
                </c:pt>
                <c:pt idx="1586">
                  <c:v>43055</c:v>
                </c:pt>
                <c:pt idx="1587">
                  <c:v>43054</c:v>
                </c:pt>
                <c:pt idx="1588">
                  <c:v>43053</c:v>
                </c:pt>
                <c:pt idx="1589">
                  <c:v>43052</c:v>
                </c:pt>
                <c:pt idx="1590">
                  <c:v>43049</c:v>
                </c:pt>
                <c:pt idx="1591">
                  <c:v>43048</c:v>
                </c:pt>
                <c:pt idx="1592">
                  <c:v>43047</c:v>
                </c:pt>
                <c:pt idx="1593">
                  <c:v>43046</c:v>
                </c:pt>
                <c:pt idx="1594">
                  <c:v>43045</c:v>
                </c:pt>
                <c:pt idx="1595">
                  <c:v>43042</c:v>
                </c:pt>
                <c:pt idx="1596">
                  <c:v>43041</c:v>
                </c:pt>
                <c:pt idx="1597">
                  <c:v>43040</c:v>
                </c:pt>
                <c:pt idx="1598">
                  <c:v>43039</c:v>
                </c:pt>
                <c:pt idx="1599">
                  <c:v>43038</c:v>
                </c:pt>
                <c:pt idx="1600">
                  <c:v>43035</c:v>
                </c:pt>
                <c:pt idx="1601">
                  <c:v>43034</c:v>
                </c:pt>
                <c:pt idx="1602">
                  <c:v>43033</c:v>
                </c:pt>
                <c:pt idx="1603">
                  <c:v>43032</c:v>
                </c:pt>
                <c:pt idx="1604">
                  <c:v>43031</c:v>
                </c:pt>
                <c:pt idx="1605">
                  <c:v>43027</c:v>
                </c:pt>
                <c:pt idx="1606">
                  <c:v>43026</c:v>
                </c:pt>
                <c:pt idx="1607">
                  <c:v>43025</c:v>
                </c:pt>
                <c:pt idx="1608">
                  <c:v>43024</c:v>
                </c:pt>
                <c:pt idx="1609">
                  <c:v>43021</c:v>
                </c:pt>
                <c:pt idx="1610">
                  <c:v>43020</c:v>
                </c:pt>
                <c:pt idx="1611">
                  <c:v>43019</c:v>
                </c:pt>
                <c:pt idx="1612">
                  <c:v>43018</c:v>
                </c:pt>
                <c:pt idx="1613">
                  <c:v>43017</c:v>
                </c:pt>
                <c:pt idx="1614">
                  <c:v>43014</c:v>
                </c:pt>
                <c:pt idx="1615">
                  <c:v>43013</c:v>
                </c:pt>
                <c:pt idx="1616">
                  <c:v>43012</c:v>
                </c:pt>
                <c:pt idx="1617">
                  <c:v>43011</c:v>
                </c:pt>
                <c:pt idx="1618">
                  <c:v>43007</c:v>
                </c:pt>
                <c:pt idx="1619">
                  <c:v>43006</c:v>
                </c:pt>
                <c:pt idx="1620">
                  <c:v>43005</c:v>
                </c:pt>
                <c:pt idx="1621">
                  <c:v>43004</c:v>
                </c:pt>
                <c:pt idx="1622">
                  <c:v>43003</c:v>
                </c:pt>
                <c:pt idx="1623">
                  <c:v>43000</c:v>
                </c:pt>
                <c:pt idx="1624">
                  <c:v>42999</c:v>
                </c:pt>
                <c:pt idx="1625">
                  <c:v>42998</c:v>
                </c:pt>
                <c:pt idx="1626">
                  <c:v>42997</c:v>
                </c:pt>
                <c:pt idx="1627">
                  <c:v>42996</c:v>
                </c:pt>
                <c:pt idx="1628">
                  <c:v>42993</c:v>
                </c:pt>
                <c:pt idx="1629">
                  <c:v>42992</c:v>
                </c:pt>
                <c:pt idx="1630">
                  <c:v>42991</c:v>
                </c:pt>
                <c:pt idx="1631">
                  <c:v>42990</c:v>
                </c:pt>
                <c:pt idx="1632">
                  <c:v>42989</c:v>
                </c:pt>
                <c:pt idx="1633">
                  <c:v>42986</c:v>
                </c:pt>
                <c:pt idx="1634">
                  <c:v>42985</c:v>
                </c:pt>
                <c:pt idx="1635">
                  <c:v>42984</c:v>
                </c:pt>
                <c:pt idx="1636">
                  <c:v>42983</c:v>
                </c:pt>
                <c:pt idx="1637">
                  <c:v>42982</c:v>
                </c:pt>
                <c:pt idx="1638">
                  <c:v>42979</c:v>
                </c:pt>
                <c:pt idx="1639">
                  <c:v>42978</c:v>
                </c:pt>
                <c:pt idx="1640">
                  <c:v>42977</c:v>
                </c:pt>
                <c:pt idx="1641">
                  <c:v>42976</c:v>
                </c:pt>
                <c:pt idx="1642">
                  <c:v>42975</c:v>
                </c:pt>
                <c:pt idx="1643">
                  <c:v>42971</c:v>
                </c:pt>
                <c:pt idx="1644">
                  <c:v>42970</c:v>
                </c:pt>
                <c:pt idx="1645">
                  <c:v>42969</c:v>
                </c:pt>
                <c:pt idx="1646">
                  <c:v>42968</c:v>
                </c:pt>
                <c:pt idx="1647">
                  <c:v>42965</c:v>
                </c:pt>
                <c:pt idx="1648">
                  <c:v>42964</c:v>
                </c:pt>
                <c:pt idx="1649">
                  <c:v>42963</c:v>
                </c:pt>
                <c:pt idx="1650">
                  <c:v>42961</c:v>
                </c:pt>
                <c:pt idx="1651">
                  <c:v>42958</c:v>
                </c:pt>
                <c:pt idx="1652">
                  <c:v>42957</c:v>
                </c:pt>
                <c:pt idx="1653">
                  <c:v>42956</c:v>
                </c:pt>
                <c:pt idx="1654">
                  <c:v>42955</c:v>
                </c:pt>
                <c:pt idx="1655">
                  <c:v>42954</c:v>
                </c:pt>
                <c:pt idx="1656">
                  <c:v>42951</c:v>
                </c:pt>
                <c:pt idx="1657">
                  <c:v>42950</c:v>
                </c:pt>
                <c:pt idx="1658">
                  <c:v>42949</c:v>
                </c:pt>
                <c:pt idx="1659">
                  <c:v>42948</c:v>
                </c:pt>
                <c:pt idx="1660">
                  <c:v>42947</c:v>
                </c:pt>
                <c:pt idx="1661">
                  <c:v>42944</c:v>
                </c:pt>
                <c:pt idx="1662">
                  <c:v>42943</c:v>
                </c:pt>
                <c:pt idx="1663">
                  <c:v>42942</c:v>
                </c:pt>
                <c:pt idx="1664">
                  <c:v>42941</c:v>
                </c:pt>
                <c:pt idx="1665">
                  <c:v>42940</c:v>
                </c:pt>
                <c:pt idx="1666">
                  <c:v>42937</c:v>
                </c:pt>
                <c:pt idx="1667">
                  <c:v>42936</c:v>
                </c:pt>
                <c:pt idx="1668">
                  <c:v>42935</c:v>
                </c:pt>
                <c:pt idx="1669">
                  <c:v>42934</c:v>
                </c:pt>
                <c:pt idx="1670">
                  <c:v>42933</c:v>
                </c:pt>
                <c:pt idx="1671">
                  <c:v>42930</c:v>
                </c:pt>
                <c:pt idx="1672">
                  <c:v>42929</c:v>
                </c:pt>
                <c:pt idx="1673">
                  <c:v>42928</c:v>
                </c:pt>
                <c:pt idx="1674">
                  <c:v>42927</c:v>
                </c:pt>
                <c:pt idx="1675">
                  <c:v>42926</c:v>
                </c:pt>
                <c:pt idx="1676">
                  <c:v>42923</c:v>
                </c:pt>
                <c:pt idx="1677">
                  <c:v>42922</c:v>
                </c:pt>
                <c:pt idx="1678">
                  <c:v>42921</c:v>
                </c:pt>
                <c:pt idx="1679">
                  <c:v>42920</c:v>
                </c:pt>
                <c:pt idx="1680">
                  <c:v>42919</c:v>
                </c:pt>
                <c:pt idx="1681">
                  <c:v>42916</c:v>
                </c:pt>
                <c:pt idx="1682">
                  <c:v>42915</c:v>
                </c:pt>
                <c:pt idx="1683">
                  <c:v>42914</c:v>
                </c:pt>
                <c:pt idx="1684">
                  <c:v>42913</c:v>
                </c:pt>
                <c:pt idx="1685">
                  <c:v>42909</c:v>
                </c:pt>
                <c:pt idx="1686">
                  <c:v>42908</c:v>
                </c:pt>
                <c:pt idx="1687">
                  <c:v>42907</c:v>
                </c:pt>
                <c:pt idx="1688">
                  <c:v>42906</c:v>
                </c:pt>
                <c:pt idx="1689">
                  <c:v>42905</c:v>
                </c:pt>
                <c:pt idx="1690">
                  <c:v>42902</c:v>
                </c:pt>
                <c:pt idx="1691">
                  <c:v>42901</c:v>
                </c:pt>
                <c:pt idx="1692">
                  <c:v>42900</c:v>
                </c:pt>
                <c:pt idx="1693">
                  <c:v>42899</c:v>
                </c:pt>
                <c:pt idx="1694">
                  <c:v>42898</c:v>
                </c:pt>
                <c:pt idx="1695">
                  <c:v>42895</c:v>
                </c:pt>
                <c:pt idx="1696">
                  <c:v>42894</c:v>
                </c:pt>
                <c:pt idx="1697">
                  <c:v>42893</c:v>
                </c:pt>
                <c:pt idx="1698">
                  <c:v>42892</c:v>
                </c:pt>
                <c:pt idx="1699">
                  <c:v>42891</c:v>
                </c:pt>
                <c:pt idx="1700">
                  <c:v>42888</c:v>
                </c:pt>
                <c:pt idx="1701">
                  <c:v>42887</c:v>
                </c:pt>
                <c:pt idx="1702">
                  <c:v>42886</c:v>
                </c:pt>
                <c:pt idx="1703">
                  <c:v>42885</c:v>
                </c:pt>
                <c:pt idx="1704">
                  <c:v>42884</c:v>
                </c:pt>
                <c:pt idx="1705">
                  <c:v>42881</c:v>
                </c:pt>
                <c:pt idx="1706">
                  <c:v>42880</c:v>
                </c:pt>
                <c:pt idx="1707">
                  <c:v>42879</c:v>
                </c:pt>
                <c:pt idx="1708">
                  <c:v>42878</c:v>
                </c:pt>
                <c:pt idx="1709">
                  <c:v>42877</c:v>
                </c:pt>
                <c:pt idx="1710">
                  <c:v>42874</c:v>
                </c:pt>
                <c:pt idx="1711">
                  <c:v>42873</c:v>
                </c:pt>
                <c:pt idx="1712">
                  <c:v>42872</c:v>
                </c:pt>
                <c:pt idx="1713">
                  <c:v>42871</c:v>
                </c:pt>
                <c:pt idx="1714">
                  <c:v>42870</c:v>
                </c:pt>
                <c:pt idx="1715">
                  <c:v>42867</c:v>
                </c:pt>
                <c:pt idx="1716">
                  <c:v>42866</c:v>
                </c:pt>
                <c:pt idx="1717">
                  <c:v>42865</c:v>
                </c:pt>
                <c:pt idx="1718">
                  <c:v>42864</c:v>
                </c:pt>
                <c:pt idx="1719">
                  <c:v>42863</c:v>
                </c:pt>
                <c:pt idx="1720">
                  <c:v>42860</c:v>
                </c:pt>
                <c:pt idx="1721">
                  <c:v>42859</c:v>
                </c:pt>
                <c:pt idx="1722">
                  <c:v>42858</c:v>
                </c:pt>
                <c:pt idx="1723">
                  <c:v>42857</c:v>
                </c:pt>
                <c:pt idx="1724">
                  <c:v>42853</c:v>
                </c:pt>
                <c:pt idx="1725">
                  <c:v>42852</c:v>
                </c:pt>
                <c:pt idx="1726">
                  <c:v>42851</c:v>
                </c:pt>
                <c:pt idx="1727">
                  <c:v>42850</c:v>
                </c:pt>
                <c:pt idx="1728">
                  <c:v>42849</c:v>
                </c:pt>
                <c:pt idx="1729">
                  <c:v>42846</c:v>
                </c:pt>
                <c:pt idx="1730">
                  <c:v>42845</c:v>
                </c:pt>
                <c:pt idx="1731">
                  <c:v>42844</c:v>
                </c:pt>
                <c:pt idx="1732">
                  <c:v>42843</c:v>
                </c:pt>
                <c:pt idx="1733">
                  <c:v>42842</c:v>
                </c:pt>
                <c:pt idx="1734">
                  <c:v>42838</c:v>
                </c:pt>
                <c:pt idx="1735">
                  <c:v>42837</c:v>
                </c:pt>
                <c:pt idx="1736">
                  <c:v>42836</c:v>
                </c:pt>
                <c:pt idx="1737">
                  <c:v>42835</c:v>
                </c:pt>
                <c:pt idx="1738">
                  <c:v>42832</c:v>
                </c:pt>
                <c:pt idx="1739">
                  <c:v>42831</c:v>
                </c:pt>
                <c:pt idx="1740">
                  <c:v>42830</c:v>
                </c:pt>
                <c:pt idx="1741">
                  <c:v>42828</c:v>
                </c:pt>
                <c:pt idx="1742">
                  <c:v>42825</c:v>
                </c:pt>
                <c:pt idx="1743">
                  <c:v>42824</c:v>
                </c:pt>
                <c:pt idx="1744">
                  <c:v>42823</c:v>
                </c:pt>
                <c:pt idx="1745">
                  <c:v>42822</c:v>
                </c:pt>
                <c:pt idx="1746">
                  <c:v>42821</c:v>
                </c:pt>
                <c:pt idx="1747">
                  <c:v>42818</c:v>
                </c:pt>
                <c:pt idx="1748">
                  <c:v>42817</c:v>
                </c:pt>
                <c:pt idx="1749">
                  <c:v>42816</c:v>
                </c:pt>
                <c:pt idx="1750">
                  <c:v>42815</c:v>
                </c:pt>
                <c:pt idx="1751">
                  <c:v>42814</c:v>
                </c:pt>
                <c:pt idx="1752">
                  <c:v>42811</c:v>
                </c:pt>
                <c:pt idx="1753">
                  <c:v>42810</c:v>
                </c:pt>
                <c:pt idx="1754">
                  <c:v>42809</c:v>
                </c:pt>
                <c:pt idx="1755">
                  <c:v>42808</c:v>
                </c:pt>
                <c:pt idx="1756">
                  <c:v>42804</c:v>
                </c:pt>
                <c:pt idx="1757">
                  <c:v>42803</c:v>
                </c:pt>
                <c:pt idx="1758">
                  <c:v>42802</c:v>
                </c:pt>
                <c:pt idx="1759">
                  <c:v>42801</c:v>
                </c:pt>
                <c:pt idx="1760">
                  <c:v>42800</c:v>
                </c:pt>
                <c:pt idx="1761">
                  <c:v>42797</c:v>
                </c:pt>
                <c:pt idx="1762">
                  <c:v>42796</c:v>
                </c:pt>
                <c:pt idx="1763">
                  <c:v>42795</c:v>
                </c:pt>
                <c:pt idx="1764">
                  <c:v>42794</c:v>
                </c:pt>
                <c:pt idx="1765">
                  <c:v>42793</c:v>
                </c:pt>
                <c:pt idx="1766">
                  <c:v>42789</c:v>
                </c:pt>
                <c:pt idx="1767">
                  <c:v>42788</c:v>
                </c:pt>
                <c:pt idx="1768">
                  <c:v>42787</c:v>
                </c:pt>
                <c:pt idx="1769">
                  <c:v>42786</c:v>
                </c:pt>
                <c:pt idx="1770">
                  <c:v>42783</c:v>
                </c:pt>
                <c:pt idx="1771">
                  <c:v>42782</c:v>
                </c:pt>
                <c:pt idx="1772">
                  <c:v>42781</c:v>
                </c:pt>
                <c:pt idx="1773">
                  <c:v>42780</c:v>
                </c:pt>
                <c:pt idx="1774">
                  <c:v>42779</c:v>
                </c:pt>
                <c:pt idx="1775">
                  <c:v>42776</c:v>
                </c:pt>
                <c:pt idx="1776">
                  <c:v>42775</c:v>
                </c:pt>
                <c:pt idx="1777">
                  <c:v>42774</c:v>
                </c:pt>
                <c:pt idx="1778">
                  <c:v>42773</c:v>
                </c:pt>
                <c:pt idx="1779">
                  <c:v>42772</c:v>
                </c:pt>
                <c:pt idx="1780">
                  <c:v>42769</c:v>
                </c:pt>
                <c:pt idx="1781">
                  <c:v>42768</c:v>
                </c:pt>
                <c:pt idx="1782">
                  <c:v>42767</c:v>
                </c:pt>
                <c:pt idx="1783">
                  <c:v>42766</c:v>
                </c:pt>
                <c:pt idx="1784">
                  <c:v>42765</c:v>
                </c:pt>
                <c:pt idx="1785">
                  <c:v>42762</c:v>
                </c:pt>
                <c:pt idx="1786">
                  <c:v>42760</c:v>
                </c:pt>
                <c:pt idx="1787">
                  <c:v>42759</c:v>
                </c:pt>
                <c:pt idx="1788">
                  <c:v>42758</c:v>
                </c:pt>
                <c:pt idx="1789">
                  <c:v>42755</c:v>
                </c:pt>
                <c:pt idx="1790">
                  <c:v>42754</c:v>
                </c:pt>
                <c:pt idx="1791">
                  <c:v>42753</c:v>
                </c:pt>
                <c:pt idx="1792">
                  <c:v>42752</c:v>
                </c:pt>
                <c:pt idx="1793">
                  <c:v>42751</c:v>
                </c:pt>
                <c:pt idx="1794">
                  <c:v>42748</c:v>
                </c:pt>
                <c:pt idx="1795">
                  <c:v>42747</c:v>
                </c:pt>
                <c:pt idx="1796">
                  <c:v>42746</c:v>
                </c:pt>
                <c:pt idx="1797">
                  <c:v>42745</c:v>
                </c:pt>
                <c:pt idx="1798">
                  <c:v>42744</c:v>
                </c:pt>
                <c:pt idx="1799">
                  <c:v>42741</c:v>
                </c:pt>
                <c:pt idx="1800">
                  <c:v>42740</c:v>
                </c:pt>
                <c:pt idx="1801">
                  <c:v>42739</c:v>
                </c:pt>
                <c:pt idx="1802">
                  <c:v>42738</c:v>
                </c:pt>
                <c:pt idx="1803">
                  <c:v>42737</c:v>
                </c:pt>
                <c:pt idx="1804">
                  <c:v>42734</c:v>
                </c:pt>
                <c:pt idx="1805">
                  <c:v>42733</c:v>
                </c:pt>
                <c:pt idx="1806">
                  <c:v>42732</c:v>
                </c:pt>
                <c:pt idx="1807">
                  <c:v>42731</c:v>
                </c:pt>
                <c:pt idx="1808">
                  <c:v>42730</c:v>
                </c:pt>
                <c:pt idx="1809">
                  <c:v>42727</c:v>
                </c:pt>
                <c:pt idx="1810">
                  <c:v>42726</c:v>
                </c:pt>
                <c:pt idx="1811">
                  <c:v>42725</c:v>
                </c:pt>
                <c:pt idx="1812">
                  <c:v>42724</c:v>
                </c:pt>
                <c:pt idx="1813">
                  <c:v>42723</c:v>
                </c:pt>
                <c:pt idx="1814">
                  <c:v>42720</c:v>
                </c:pt>
                <c:pt idx="1815">
                  <c:v>42719</c:v>
                </c:pt>
                <c:pt idx="1816">
                  <c:v>42718</c:v>
                </c:pt>
                <c:pt idx="1817">
                  <c:v>42717</c:v>
                </c:pt>
                <c:pt idx="1818">
                  <c:v>42716</c:v>
                </c:pt>
                <c:pt idx="1819">
                  <c:v>42713</c:v>
                </c:pt>
                <c:pt idx="1820">
                  <c:v>42712</c:v>
                </c:pt>
                <c:pt idx="1821">
                  <c:v>42711</c:v>
                </c:pt>
                <c:pt idx="1822">
                  <c:v>42710</c:v>
                </c:pt>
                <c:pt idx="1823">
                  <c:v>42709</c:v>
                </c:pt>
                <c:pt idx="1824">
                  <c:v>42706</c:v>
                </c:pt>
                <c:pt idx="1825">
                  <c:v>42705</c:v>
                </c:pt>
                <c:pt idx="1826">
                  <c:v>42704</c:v>
                </c:pt>
                <c:pt idx="1827">
                  <c:v>42703</c:v>
                </c:pt>
                <c:pt idx="1828">
                  <c:v>42702</c:v>
                </c:pt>
                <c:pt idx="1829">
                  <c:v>42699</c:v>
                </c:pt>
                <c:pt idx="1830">
                  <c:v>42698</c:v>
                </c:pt>
                <c:pt idx="1831">
                  <c:v>42697</c:v>
                </c:pt>
                <c:pt idx="1832">
                  <c:v>42696</c:v>
                </c:pt>
                <c:pt idx="1833">
                  <c:v>42695</c:v>
                </c:pt>
                <c:pt idx="1834">
                  <c:v>42692</c:v>
                </c:pt>
                <c:pt idx="1835">
                  <c:v>42691</c:v>
                </c:pt>
                <c:pt idx="1836">
                  <c:v>42690</c:v>
                </c:pt>
                <c:pt idx="1837">
                  <c:v>42689</c:v>
                </c:pt>
                <c:pt idx="1838">
                  <c:v>42685</c:v>
                </c:pt>
                <c:pt idx="1839">
                  <c:v>42684</c:v>
                </c:pt>
                <c:pt idx="1840">
                  <c:v>42683</c:v>
                </c:pt>
                <c:pt idx="1841">
                  <c:v>42682</c:v>
                </c:pt>
                <c:pt idx="1842">
                  <c:v>42681</c:v>
                </c:pt>
                <c:pt idx="1843">
                  <c:v>42678</c:v>
                </c:pt>
                <c:pt idx="1844">
                  <c:v>42677</c:v>
                </c:pt>
                <c:pt idx="1845">
                  <c:v>42676</c:v>
                </c:pt>
                <c:pt idx="1846">
                  <c:v>42675</c:v>
                </c:pt>
                <c:pt idx="1847">
                  <c:v>42671</c:v>
                </c:pt>
                <c:pt idx="1848">
                  <c:v>42670</c:v>
                </c:pt>
                <c:pt idx="1849">
                  <c:v>42669</c:v>
                </c:pt>
                <c:pt idx="1850">
                  <c:v>42668</c:v>
                </c:pt>
                <c:pt idx="1851">
                  <c:v>42667</c:v>
                </c:pt>
                <c:pt idx="1852">
                  <c:v>42664</c:v>
                </c:pt>
                <c:pt idx="1853">
                  <c:v>42663</c:v>
                </c:pt>
                <c:pt idx="1854">
                  <c:v>42662</c:v>
                </c:pt>
                <c:pt idx="1855">
                  <c:v>42661</c:v>
                </c:pt>
                <c:pt idx="1856">
                  <c:v>42660</c:v>
                </c:pt>
                <c:pt idx="1857">
                  <c:v>42657</c:v>
                </c:pt>
                <c:pt idx="1858">
                  <c:v>42656</c:v>
                </c:pt>
                <c:pt idx="1859">
                  <c:v>42653</c:v>
                </c:pt>
                <c:pt idx="1860">
                  <c:v>42650</c:v>
                </c:pt>
                <c:pt idx="1861">
                  <c:v>42649</c:v>
                </c:pt>
                <c:pt idx="1862">
                  <c:v>42648</c:v>
                </c:pt>
                <c:pt idx="1863">
                  <c:v>42647</c:v>
                </c:pt>
                <c:pt idx="1864">
                  <c:v>42646</c:v>
                </c:pt>
                <c:pt idx="1865">
                  <c:v>42643</c:v>
                </c:pt>
                <c:pt idx="1866">
                  <c:v>42642</c:v>
                </c:pt>
                <c:pt idx="1867">
                  <c:v>42641</c:v>
                </c:pt>
                <c:pt idx="1868">
                  <c:v>42640</c:v>
                </c:pt>
                <c:pt idx="1869">
                  <c:v>42639</c:v>
                </c:pt>
                <c:pt idx="1870">
                  <c:v>42636</c:v>
                </c:pt>
                <c:pt idx="1871">
                  <c:v>42635</c:v>
                </c:pt>
                <c:pt idx="1872">
                  <c:v>42634</c:v>
                </c:pt>
                <c:pt idx="1873">
                  <c:v>42633</c:v>
                </c:pt>
                <c:pt idx="1874">
                  <c:v>42632</c:v>
                </c:pt>
                <c:pt idx="1875">
                  <c:v>42629</c:v>
                </c:pt>
                <c:pt idx="1876">
                  <c:v>42628</c:v>
                </c:pt>
                <c:pt idx="1877">
                  <c:v>42627</c:v>
                </c:pt>
                <c:pt idx="1878">
                  <c:v>42625</c:v>
                </c:pt>
                <c:pt idx="1879">
                  <c:v>42622</c:v>
                </c:pt>
                <c:pt idx="1880">
                  <c:v>42621</c:v>
                </c:pt>
                <c:pt idx="1881">
                  <c:v>42620</c:v>
                </c:pt>
                <c:pt idx="1882">
                  <c:v>42619</c:v>
                </c:pt>
                <c:pt idx="1883">
                  <c:v>42615</c:v>
                </c:pt>
                <c:pt idx="1884">
                  <c:v>42614</c:v>
                </c:pt>
                <c:pt idx="1885">
                  <c:v>42613</c:v>
                </c:pt>
                <c:pt idx="1886">
                  <c:v>42612</c:v>
                </c:pt>
                <c:pt idx="1887">
                  <c:v>42611</c:v>
                </c:pt>
                <c:pt idx="1888">
                  <c:v>42608</c:v>
                </c:pt>
                <c:pt idx="1889">
                  <c:v>42607</c:v>
                </c:pt>
                <c:pt idx="1890">
                  <c:v>42606</c:v>
                </c:pt>
                <c:pt idx="1891">
                  <c:v>42605</c:v>
                </c:pt>
                <c:pt idx="1892">
                  <c:v>42604</c:v>
                </c:pt>
                <c:pt idx="1893">
                  <c:v>42601</c:v>
                </c:pt>
                <c:pt idx="1894">
                  <c:v>42600</c:v>
                </c:pt>
                <c:pt idx="1895">
                  <c:v>42599</c:v>
                </c:pt>
                <c:pt idx="1896">
                  <c:v>42598</c:v>
                </c:pt>
                <c:pt idx="1897">
                  <c:v>42594</c:v>
                </c:pt>
                <c:pt idx="1898">
                  <c:v>42593</c:v>
                </c:pt>
                <c:pt idx="1899">
                  <c:v>42592</c:v>
                </c:pt>
                <c:pt idx="1900">
                  <c:v>42591</c:v>
                </c:pt>
                <c:pt idx="1901">
                  <c:v>42590</c:v>
                </c:pt>
                <c:pt idx="1902">
                  <c:v>42587</c:v>
                </c:pt>
                <c:pt idx="1903">
                  <c:v>42586</c:v>
                </c:pt>
                <c:pt idx="1904">
                  <c:v>42585</c:v>
                </c:pt>
                <c:pt idx="1905">
                  <c:v>42584</c:v>
                </c:pt>
                <c:pt idx="1906">
                  <c:v>42583</c:v>
                </c:pt>
                <c:pt idx="1907">
                  <c:v>42580</c:v>
                </c:pt>
                <c:pt idx="1908">
                  <c:v>42579</c:v>
                </c:pt>
                <c:pt idx="1909">
                  <c:v>42578</c:v>
                </c:pt>
                <c:pt idx="1910">
                  <c:v>42577</c:v>
                </c:pt>
                <c:pt idx="1911">
                  <c:v>42576</c:v>
                </c:pt>
                <c:pt idx="1912">
                  <c:v>42573</c:v>
                </c:pt>
                <c:pt idx="1913">
                  <c:v>42572</c:v>
                </c:pt>
                <c:pt idx="1914">
                  <c:v>42571</c:v>
                </c:pt>
                <c:pt idx="1915">
                  <c:v>42570</c:v>
                </c:pt>
                <c:pt idx="1916">
                  <c:v>42569</c:v>
                </c:pt>
                <c:pt idx="1917">
                  <c:v>42566</c:v>
                </c:pt>
                <c:pt idx="1918">
                  <c:v>42565</c:v>
                </c:pt>
                <c:pt idx="1919">
                  <c:v>42564</c:v>
                </c:pt>
                <c:pt idx="1920">
                  <c:v>42563</c:v>
                </c:pt>
                <c:pt idx="1921">
                  <c:v>42562</c:v>
                </c:pt>
                <c:pt idx="1922">
                  <c:v>42559</c:v>
                </c:pt>
                <c:pt idx="1923">
                  <c:v>42558</c:v>
                </c:pt>
                <c:pt idx="1924">
                  <c:v>42556</c:v>
                </c:pt>
                <c:pt idx="1925">
                  <c:v>42555</c:v>
                </c:pt>
                <c:pt idx="1926">
                  <c:v>42552</c:v>
                </c:pt>
                <c:pt idx="1927">
                  <c:v>42551</c:v>
                </c:pt>
                <c:pt idx="1928">
                  <c:v>42550</c:v>
                </c:pt>
                <c:pt idx="1929">
                  <c:v>42549</c:v>
                </c:pt>
                <c:pt idx="1930">
                  <c:v>42548</c:v>
                </c:pt>
                <c:pt idx="1931">
                  <c:v>42545</c:v>
                </c:pt>
                <c:pt idx="1932">
                  <c:v>42544</c:v>
                </c:pt>
                <c:pt idx="1933">
                  <c:v>42543</c:v>
                </c:pt>
                <c:pt idx="1934">
                  <c:v>42542</c:v>
                </c:pt>
                <c:pt idx="1935">
                  <c:v>42541</c:v>
                </c:pt>
                <c:pt idx="1936">
                  <c:v>42538</c:v>
                </c:pt>
                <c:pt idx="1937">
                  <c:v>42537</c:v>
                </c:pt>
                <c:pt idx="1938">
                  <c:v>42536</c:v>
                </c:pt>
                <c:pt idx="1939">
                  <c:v>42535</c:v>
                </c:pt>
                <c:pt idx="1940">
                  <c:v>42534</c:v>
                </c:pt>
                <c:pt idx="1941">
                  <c:v>42531</c:v>
                </c:pt>
                <c:pt idx="1942">
                  <c:v>42530</c:v>
                </c:pt>
                <c:pt idx="1943">
                  <c:v>42529</c:v>
                </c:pt>
                <c:pt idx="1944">
                  <c:v>42528</c:v>
                </c:pt>
                <c:pt idx="1945">
                  <c:v>42527</c:v>
                </c:pt>
                <c:pt idx="1946">
                  <c:v>42524</c:v>
                </c:pt>
                <c:pt idx="1947">
                  <c:v>42523</c:v>
                </c:pt>
                <c:pt idx="1948">
                  <c:v>42522</c:v>
                </c:pt>
                <c:pt idx="1949">
                  <c:v>42521</c:v>
                </c:pt>
                <c:pt idx="1950">
                  <c:v>42520</c:v>
                </c:pt>
                <c:pt idx="1951">
                  <c:v>42517</c:v>
                </c:pt>
                <c:pt idx="1952">
                  <c:v>42516</c:v>
                </c:pt>
                <c:pt idx="1953">
                  <c:v>42515</c:v>
                </c:pt>
                <c:pt idx="1954">
                  <c:v>42514</c:v>
                </c:pt>
                <c:pt idx="1955">
                  <c:v>42513</c:v>
                </c:pt>
                <c:pt idx="1956">
                  <c:v>42510</c:v>
                </c:pt>
                <c:pt idx="1957">
                  <c:v>42509</c:v>
                </c:pt>
                <c:pt idx="1958">
                  <c:v>42508</c:v>
                </c:pt>
                <c:pt idx="1959">
                  <c:v>42507</c:v>
                </c:pt>
                <c:pt idx="1960">
                  <c:v>42506</c:v>
                </c:pt>
                <c:pt idx="1961">
                  <c:v>42503</c:v>
                </c:pt>
                <c:pt idx="1962">
                  <c:v>42502</c:v>
                </c:pt>
                <c:pt idx="1963">
                  <c:v>42501</c:v>
                </c:pt>
                <c:pt idx="1964">
                  <c:v>42500</c:v>
                </c:pt>
                <c:pt idx="1965">
                  <c:v>42499</c:v>
                </c:pt>
                <c:pt idx="1966">
                  <c:v>42496</c:v>
                </c:pt>
                <c:pt idx="1967">
                  <c:v>42495</c:v>
                </c:pt>
                <c:pt idx="1968">
                  <c:v>42494</c:v>
                </c:pt>
                <c:pt idx="1969">
                  <c:v>42493</c:v>
                </c:pt>
                <c:pt idx="1970">
                  <c:v>42492</c:v>
                </c:pt>
                <c:pt idx="1971">
                  <c:v>42489</c:v>
                </c:pt>
                <c:pt idx="1972">
                  <c:v>42488</c:v>
                </c:pt>
                <c:pt idx="1973">
                  <c:v>42487</c:v>
                </c:pt>
                <c:pt idx="1974">
                  <c:v>42486</c:v>
                </c:pt>
                <c:pt idx="1975">
                  <c:v>42485</c:v>
                </c:pt>
                <c:pt idx="1976">
                  <c:v>42482</c:v>
                </c:pt>
                <c:pt idx="1977">
                  <c:v>42481</c:v>
                </c:pt>
                <c:pt idx="1978">
                  <c:v>42480</c:v>
                </c:pt>
                <c:pt idx="1979">
                  <c:v>42478</c:v>
                </c:pt>
                <c:pt idx="1980">
                  <c:v>42473</c:v>
                </c:pt>
                <c:pt idx="1981">
                  <c:v>42472</c:v>
                </c:pt>
                <c:pt idx="1982">
                  <c:v>42471</c:v>
                </c:pt>
                <c:pt idx="1983">
                  <c:v>42468</c:v>
                </c:pt>
                <c:pt idx="1984">
                  <c:v>42467</c:v>
                </c:pt>
                <c:pt idx="1985">
                  <c:v>42466</c:v>
                </c:pt>
                <c:pt idx="1986">
                  <c:v>42465</c:v>
                </c:pt>
                <c:pt idx="1987">
                  <c:v>42464</c:v>
                </c:pt>
                <c:pt idx="1988">
                  <c:v>42461</c:v>
                </c:pt>
                <c:pt idx="1989">
                  <c:v>42460</c:v>
                </c:pt>
                <c:pt idx="1990">
                  <c:v>42459</c:v>
                </c:pt>
                <c:pt idx="1991">
                  <c:v>42458</c:v>
                </c:pt>
                <c:pt idx="1992">
                  <c:v>42457</c:v>
                </c:pt>
                <c:pt idx="1993">
                  <c:v>42452</c:v>
                </c:pt>
                <c:pt idx="1994">
                  <c:v>42451</c:v>
                </c:pt>
                <c:pt idx="1995">
                  <c:v>42450</c:v>
                </c:pt>
                <c:pt idx="1996">
                  <c:v>42447</c:v>
                </c:pt>
                <c:pt idx="1997">
                  <c:v>42446</c:v>
                </c:pt>
                <c:pt idx="1998">
                  <c:v>42445</c:v>
                </c:pt>
                <c:pt idx="1999">
                  <c:v>42444</c:v>
                </c:pt>
                <c:pt idx="2000">
                  <c:v>42443</c:v>
                </c:pt>
                <c:pt idx="2001">
                  <c:v>42440</c:v>
                </c:pt>
                <c:pt idx="2002">
                  <c:v>42439</c:v>
                </c:pt>
                <c:pt idx="2003">
                  <c:v>42438</c:v>
                </c:pt>
                <c:pt idx="2004">
                  <c:v>42437</c:v>
                </c:pt>
                <c:pt idx="2005">
                  <c:v>42433</c:v>
                </c:pt>
                <c:pt idx="2006">
                  <c:v>42432</c:v>
                </c:pt>
                <c:pt idx="2007">
                  <c:v>42431</c:v>
                </c:pt>
                <c:pt idx="2008">
                  <c:v>42430</c:v>
                </c:pt>
                <c:pt idx="2009">
                  <c:v>42429</c:v>
                </c:pt>
                <c:pt idx="2010">
                  <c:v>42426</c:v>
                </c:pt>
                <c:pt idx="2011">
                  <c:v>42425</c:v>
                </c:pt>
                <c:pt idx="2012">
                  <c:v>42424</c:v>
                </c:pt>
                <c:pt idx="2013">
                  <c:v>42423</c:v>
                </c:pt>
                <c:pt idx="2014">
                  <c:v>42422</c:v>
                </c:pt>
                <c:pt idx="2015">
                  <c:v>42419</c:v>
                </c:pt>
                <c:pt idx="2016">
                  <c:v>42418</c:v>
                </c:pt>
                <c:pt idx="2017">
                  <c:v>42417</c:v>
                </c:pt>
                <c:pt idx="2018">
                  <c:v>42416</c:v>
                </c:pt>
                <c:pt idx="2019">
                  <c:v>42415</c:v>
                </c:pt>
                <c:pt idx="2020">
                  <c:v>42412</c:v>
                </c:pt>
                <c:pt idx="2021">
                  <c:v>42411</c:v>
                </c:pt>
                <c:pt idx="2022">
                  <c:v>42410</c:v>
                </c:pt>
                <c:pt idx="2023">
                  <c:v>42409</c:v>
                </c:pt>
                <c:pt idx="2024">
                  <c:v>42408</c:v>
                </c:pt>
                <c:pt idx="2025">
                  <c:v>42405</c:v>
                </c:pt>
                <c:pt idx="2026">
                  <c:v>42404</c:v>
                </c:pt>
                <c:pt idx="2027">
                  <c:v>42403</c:v>
                </c:pt>
                <c:pt idx="2028">
                  <c:v>42402</c:v>
                </c:pt>
                <c:pt idx="2029">
                  <c:v>42401</c:v>
                </c:pt>
                <c:pt idx="2030">
                  <c:v>42398</c:v>
                </c:pt>
                <c:pt idx="2031">
                  <c:v>42397</c:v>
                </c:pt>
                <c:pt idx="2032">
                  <c:v>42396</c:v>
                </c:pt>
                <c:pt idx="2033">
                  <c:v>42394</c:v>
                </c:pt>
                <c:pt idx="2034">
                  <c:v>42391</c:v>
                </c:pt>
                <c:pt idx="2035">
                  <c:v>42390</c:v>
                </c:pt>
                <c:pt idx="2036">
                  <c:v>42389</c:v>
                </c:pt>
                <c:pt idx="2037">
                  <c:v>42388</c:v>
                </c:pt>
                <c:pt idx="2038">
                  <c:v>42387</c:v>
                </c:pt>
                <c:pt idx="2039">
                  <c:v>42384</c:v>
                </c:pt>
                <c:pt idx="2040">
                  <c:v>42383</c:v>
                </c:pt>
                <c:pt idx="2041">
                  <c:v>42382</c:v>
                </c:pt>
                <c:pt idx="2042">
                  <c:v>42381</c:v>
                </c:pt>
                <c:pt idx="2043">
                  <c:v>42380</c:v>
                </c:pt>
                <c:pt idx="2044">
                  <c:v>42377</c:v>
                </c:pt>
                <c:pt idx="2045">
                  <c:v>42376</c:v>
                </c:pt>
                <c:pt idx="2046">
                  <c:v>42375</c:v>
                </c:pt>
                <c:pt idx="2047">
                  <c:v>42374</c:v>
                </c:pt>
                <c:pt idx="2048">
                  <c:v>42373</c:v>
                </c:pt>
                <c:pt idx="2049">
                  <c:v>42370</c:v>
                </c:pt>
                <c:pt idx="2050">
                  <c:v>42369</c:v>
                </c:pt>
                <c:pt idx="2051">
                  <c:v>42368</c:v>
                </c:pt>
                <c:pt idx="2052">
                  <c:v>42367</c:v>
                </c:pt>
                <c:pt idx="2053">
                  <c:v>42366</c:v>
                </c:pt>
                <c:pt idx="2054">
                  <c:v>42362</c:v>
                </c:pt>
                <c:pt idx="2055">
                  <c:v>42361</c:v>
                </c:pt>
                <c:pt idx="2056">
                  <c:v>42360</c:v>
                </c:pt>
                <c:pt idx="2057">
                  <c:v>42359</c:v>
                </c:pt>
                <c:pt idx="2058">
                  <c:v>42356</c:v>
                </c:pt>
                <c:pt idx="2059">
                  <c:v>42355</c:v>
                </c:pt>
                <c:pt idx="2060">
                  <c:v>42354</c:v>
                </c:pt>
                <c:pt idx="2061">
                  <c:v>42353</c:v>
                </c:pt>
                <c:pt idx="2062">
                  <c:v>42352</c:v>
                </c:pt>
                <c:pt idx="2063">
                  <c:v>42349</c:v>
                </c:pt>
                <c:pt idx="2064">
                  <c:v>42348</c:v>
                </c:pt>
                <c:pt idx="2065">
                  <c:v>42347</c:v>
                </c:pt>
                <c:pt idx="2066">
                  <c:v>42346</c:v>
                </c:pt>
                <c:pt idx="2067">
                  <c:v>42345</c:v>
                </c:pt>
                <c:pt idx="2068">
                  <c:v>42342</c:v>
                </c:pt>
                <c:pt idx="2069">
                  <c:v>42341</c:v>
                </c:pt>
                <c:pt idx="2070">
                  <c:v>42340</c:v>
                </c:pt>
                <c:pt idx="2071">
                  <c:v>42339</c:v>
                </c:pt>
                <c:pt idx="2072">
                  <c:v>42338</c:v>
                </c:pt>
                <c:pt idx="2073">
                  <c:v>42335</c:v>
                </c:pt>
                <c:pt idx="2074">
                  <c:v>42334</c:v>
                </c:pt>
                <c:pt idx="2075">
                  <c:v>42332</c:v>
                </c:pt>
                <c:pt idx="2076">
                  <c:v>42331</c:v>
                </c:pt>
                <c:pt idx="2077">
                  <c:v>42328</c:v>
                </c:pt>
                <c:pt idx="2078">
                  <c:v>42327</c:v>
                </c:pt>
                <c:pt idx="2079">
                  <c:v>42326</c:v>
                </c:pt>
                <c:pt idx="2080">
                  <c:v>42325</c:v>
                </c:pt>
                <c:pt idx="2081">
                  <c:v>42324</c:v>
                </c:pt>
                <c:pt idx="2082">
                  <c:v>42321</c:v>
                </c:pt>
                <c:pt idx="2083">
                  <c:v>42318</c:v>
                </c:pt>
                <c:pt idx="2084">
                  <c:v>42317</c:v>
                </c:pt>
                <c:pt idx="2085">
                  <c:v>42314</c:v>
                </c:pt>
                <c:pt idx="2086">
                  <c:v>42313</c:v>
                </c:pt>
                <c:pt idx="2087">
                  <c:v>42312</c:v>
                </c:pt>
                <c:pt idx="2088">
                  <c:v>42311</c:v>
                </c:pt>
                <c:pt idx="2089">
                  <c:v>42310</c:v>
                </c:pt>
                <c:pt idx="2090">
                  <c:v>42307</c:v>
                </c:pt>
                <c:pt idx="2091">
                  <c:v>42306</c:v>
                </c:pt>
                <c:pt idx="2092">
                  <c:v>42305</c:v>
                </c:pt>
                <c:pt idx="2093">
                  <c:v>42304</c:v>
                </c:pt>
                <c:pt idx="2094">
                  <c:v>42303</c:v>
                </c:pt>
                <c:pt idx="2095">
                  <c:v>42300</c:v>
                </c:pt>
                <c:pt idx="2096">
                  <c:v>42298</c:v>
                </c:pt>
                <c:pt idx="2097">
                  <c:v>42297</c:v>
                </c:pt>
                <c:pt idx="2098">
                  <c:v>42296</c:v>
                </c:pt>
                <c:pt idx="2099">
                  <c:v>42293</c:v>
                </c:pt>
                <c:pt idx="2100">
                  <c:v>42292</c:v>
                </c:pt>
                <c:pt idx="2101">
                  <c:v>42291</c:v>
                </c:pt>
                <c:pt idx="2102">
                  <c:v>42290</c:v>
                </c:pt>
                <c:pt idx="2103">
                  <c:v>42289</c:v>
                </c:pt>
                <c:pt idx="2104">
                  <c:v>42286</c:v>
                </c:pt>
                <c:pt idx="2105">
                  <c:v>42285</c:v>
                </c:pt>
                <c:pt idx="2106">
                  <c:v>42284</c:v>
                </c:pt>
                <c:pt idx="2107">
                  <c:v>42283</c:v>
                </c:pt>
                <c:pt idx="2108">
                  <c:v>42282</c:v>
                </c:pt>
                <c:pt idx="2109">
                  <c:v>42278</c:v>
                </c:pt>
                <c:pt idx="2110">
                  <c:v>42277</c:v>
                </c:pt>
                <c:pt idx="2111">
                  <c:v>42276</c:v>
                </c:pt>
                <c:pt idx="2112">
                  <c:v>42275</c:v>
                </c:pt>
                <c:pt idx="2113">
                  <c:v>42271</c:v>
                </c:pt>
                <c:pt idx="2114">
                  <c:v>42270</c:v>
                </c:pt>
                <c:pt idx="2115">
                  <c:v>42269</c:v>
                </c:pt>
                <c:pt idx="2116">
                  <c:v>42268</c:v>
                </c:pt>
                <c:pt idx="2117">
                  <c:v>42265</c:v>
                </c:pt>
                <c:pt idx="2118">
                  <c:v>42263</c:v>
                </c:pt>
                <c:pt idx="2119">
                  <c:v>42262</c:v>
                </c:pt>
                <c:pt idx="2120">
                  <c:v>42261</c:v>
                </c:pt>
                <c:pt idx="2121">
                  <c:v>42258</c:v>
                </c:pt>
                <c:pt idx="2122">
                  <c:v>42257</c:v>
                </c:pt>
                <c:pt idx="2123">
                  <c:v>42256</c:v>
                </c:pt>
                <c:pt idx="2124">
                  <c:v>42255</c:v>
                </c:pt>
                <c:pt idx="2125">
                  <c:v>42254</c:v>
                </c:pt>
                <c:pt idx="2126">
                  <c:v>42251</c:v>
                </c:pt>
                <c:pt idx="2127">
                  <c:v>42250</c:v>
                </c:pt>
                <c:pt idx="2128">
                  <c:v>42249</c:v>
                </c:pt>
                <c:pt idx="2129">
                  <c:v>42248</c:v>
                </c:pt>
                <c:pt idx="2130">
                  <c:v>42247</c:v>
                </c:pt>
                <c:pt idx="2131">
                  <c:v>42244</c:v>
                </c:pt>
                <c:pt idx="2132">
                  <c:v>42243</c:v>
                </c:pt>
                <c:pt idx="2133">
                  <c:v>42242</c:v>
                </c:pt>
                <c:pt idx="2134">
                  <c:v>42241</c:v>
                </c:pt>
                <c:pt idx="2135">
                  <c:v>42240</c:v>
                </c:pt>
                <c:pt idx="2136">
                  <c:v>42237</c:v>
                </c:pt>
                <c:pt idx="2137">
                  <c:v>42236</c:v>
                </c:pt>
                <c:pt idx="2138">
                  <c:v>42235</c:v>
                </c:pt>
                <c:pt idx="2139">
                  <c:v>42234</c:v>
                </c:pt>
                <c:pt idx="2140">
                  <c:v>42233</c:v>
                </c:pt>
                <c:pt idx="2141">
                  <c:v>42230</c:v>
                </c:pt>
                <c:pt idx="2142">
                  <c:v>42229</c:v>
                </c:pt>
                <c:pt idx="2143">
                  <c:v>42228</c:v>
                </c:pt>
                <c:pt idx="2144">
                  <c:v>42227</c:v>
                </c:pt>
                <c:pt idx="2145">
                  <c:v>42226</c:v>
                </c:pt>
                <c:pt idx="2146">
                  <c:v>42223</c:v>
                </c:pt>
                <c:pt idx="2147">
                  <c:v>42222</c:v>
                </c:pt>
                <c:pt idx="2148">
                  <c:v>42221</c:v>
                </c:pt>
                <c:pt idx="2149">
                  <c:v>42220</c:v>
                </c:pt>
                <c:pt idx="2150">
                  <c:v>42219</c:v>
                </c:pt>
                <c:pt idx="2151">
                  <c:v>42216</c:v>
                </c:pt>
                <c:pt idx="2152">
                  <c:v>42215</c:v>
                </c:pt>
                <c:pt idx="2153">
                  <c:v>42214</c:v>
                </c:pt>
                <c:pt idx="2154">
                  <c:v>42213</c:v>
                </c:pt>
                <c:pt idx="2155">
                  <c:v>42212</c:v>
                </c:pt>
                <c:pt idx="2156">
                  <c:v>42209</c:v>
                </c:pt>
                <c:pt idx="2157">
                  <c:v>42208</c:v>
                </c:pt>
                <c:pt idx="2158">
                  <c:v>42207</c:v>
                </c:pt>
                <c:pt idx="2159">
                  <c:v>42206</c:v>
                </c:pt>
                <c:pt idx="2160">
                  <c:v>42205</c:v>
                </c:pt>
                <c:pt idx="2161">
                  <c:v>42202</c:v>
                </c:pt>
                <c:pt idx="2162">
                  <c:v>42201</c:v>
                </c:pt>
                <c:pt idx="2163">
                  <c:v>42200</c:v>
                </c:pt>
                <c:pt idx="2164">
                  <c:v>42199</c:v>
                </c:pt>
                <c:pt idx="2165">
                  <c:v>42198</c:v>
                </c:pt>
                <c:pt idx="2166">
                  <c:v>42195</c:v>
                </c:pt>
                <c:pt idx="2167">
                  <c:v>42194</c:v>
                </c:pt>
                <c:pt idx="2168">
                  <c:v>42193</c:v>
                </c:pt>
                <c:pt idx="2169">
                  <c:v>42192</c:v>
                </c:pt>
                <c:pt idx="2170">
                  <c:v>42191</c:v>
                </c:pt>
                <c:pt idx="2171">
                  <c:v>42188</c:v>
                </c:pt>
                <c:pt idx="2172">
                  <c:v>42187</c:v>
                </c:pt>
                <c:pt idx="2173">
                  <c:v>42186</c:v>
                </c:pt>
                <c:pt idx="2174">
                  <c:v>42185</c:v>
                </c:pt>
                <c:pt idx="2175">
                  <c:v>42184</c:v>
                </c:pt>
                <c:pt idx="2176">
                  <c:v>42181</c:v>
                </c:pt>
                <c:pt idx="2177">
                  <c:v>42180</c:v>
                </c:pt>
                <c:pt idx="2178">
                  <c:v>42179</c:v>
                </c:pt>
                <c:pt idx="2179">
                  <c:v>42178</c:v>
                </c:pt>
                <c:pt idx="2180">
                  <c:v>42177</c:v>
                </c:pt>
                <c:pt idx="2181">
                  <c:v>42174</c:v>
                </c:pt>
                <c:pt idx="2182">
                  <c:v>42173</c:v>
                </c:pt>
                <c:pt idx="2183">
                  <c:v>42172</c:v>
                </c:pt>
                <c:pt idx="2184">
                  <c:v>42171</c:v>
                </c:pt>
                <c:pt idx="2185">
                  <c:v>42170</c:v>
                </c:pt>
                <c:pt idx="2186">
                  <c:v>42167</c:v>
                </c:pt>
                <c:pt idx="2187">
                  <c:v>42166</c:v>
                </c:pt>
                <c:pt idx="2188">
                  <c:v>42165</c:v>
                </c:pt>
                <c:pt idx="2189">
                  <c:v>42164</c:v>
                </c:pt>
                <c:pt idx="2190">
                  <c:v>42163</c:v>
                </c:pt>
                <c:pt idx="2191">
                  <c:v>42160</c:v>
                </c:pt>
                <c:pt idx="2192">
                  <c:v>42159</c:v>
                </c:pt>
                <c:pt idx="2193">
                  <c:v>42158</c:v>
                </c:pt>
                <c:pt idx="2194">
                  <c:v>42157</c:v>
                </c:pt>
                <c:pt idx="2195">
                  <c:v>42156</c:v>
                </c:pt>
                <c:pt idx="2196">
                  <c:v>42153</c:v>
                </c:pt>
                <c:pt idx="2197">
                  <c:v>42152</c:v>
                </c:pt>
                <c:pt idx="2198">
                  <c:v>42151</c:v>
                </c:pt>
                <c:pt idx="2199">
                  <c:v>42150</c:v>
                </c:pt>
                <c:pt idx="2200">
                  <c:v>42149</c:v>
                </c:pt>
                <c:pt idx="2201">
                  <c:v>42146</c:v>
                </c:pt>
                <c:pt idx="2202">
                  <c:v>42145</c:v>
                </c:pt>
                <c:pt idx="2203">
                  <c:v>42144</c:v>
                </c:pt>
                <c:pt idx="2204">
                  <c:v>42143</c:v>
                </c:pt>
                <c:pt idx="2205">
                  <c:v>42142</c:v>
                </c:pt>
                <c:pt idx="2206">
                  <c:v>42139</c:v>
                </c:pt>
                <c:pt idx="2207">
                  <c:v>42138</c:v>
                </c:pt>
                <c:pt idx="2208">
                  <c:v>42137</c:v>
                </c:pt>
                <c:pt idx="2209">
                  <c:v>42136</c:v>
                </c:pt>
                <c:pt idx="2210">
                  <c:v>42135</c:v>
                </c:pt>
                <c:pt idx="2211">
                  <c:v>42132</c:v>
                </c:pt>
                <c:pt idx="2212">
                  <c:v>42131</c:v>
                </c:pt>
                <c:pt idx="2213">
                  <c:v>42130</c:v>
                </c:pt>
                <c:pt idx="2214">
                  <c:v>42129</c:v>
                </c:pt>
                <c:pt idx="2215">
                  <c:v>42128</c:v>
                </c:pt>
                <c:pt idx="2216">
                  <c:v>42124</c:v>
                </c:pt>
                <c:pt idx="2217">
                  <c:v>42123</c:v>
                </c:pt>
                <c:pt idx="2218">
                  <c:v>42122</c:v>
                </c:pt>
                <c:pt idx="2219">
                  <c:v>42121</c:v>
                </c:pt>
                <c:pt idx="2220">
                  <c:v>42118</c:v>
                </c:pt>
                <c:pt idx="2221">
                  <c:v>42117</c:v>
                </c:pt>
                <c:pt idx="2222">
                  <c:v>42116</c:v>
                </c:pt>
                <c:pt idx="2223">
                  <c:v>42115</c:v>
                </c:pt>
                <c:pt idx="2224">
                  <c:v>42114</c:v>
                </c:pt>
                <c:pt idx="2225">
                  <c:v>42111</c:v>
                </c:pt>
                <c:pt idx="2226">
                  <c:v>42110</c:v>
                </c:pt>
                <c:pt idx="2227">
                  <c:v>42109</c:v>
                </c:pt>
                <c:pt idx="2228">
                  <c:v>42107</c:v>
                </c:pt>
                <c:pt idx="2229">
                  <c:v>42104</c:v>
                </c:pt>
                <c:pt idx="2230">
                  <c:v>42103</c:v>
                </c:pt>
                <c:pt idx="2231">
                  <c:v>42102</c:v>
                </c:pt>
                <c:pt idx="2232">
                  <c:v>42101</c:v>
                </c:pt>
                <c:pt idx="2233">
                  <c:v>42100</c:v>
                </c:pt>
                <c:pt idx="2234">
                  <c:v>42095</c:v>
                </c:pt>
                <c:pt idx="2235">
                  <c:v>42094</c:v>
                </c:pt>
                <c:pt idx="2236">
                  <c:v>42093</c:v>
                </c:pt>
                <c:pt idx="2237">
                  <c:v>42090</c:v>
                </c:pt>
                <c:pt idx="2238">
                  <c:v>42089</c:v>
                </c:pt>
                <c:pt idx="2239">
                  <c:v>42088</c:v>
                </c:pt>
                <c:pt idx="2240">
                  <c:v>42087</c:v>
                </c:pt>
                <c:pt idx="2241">
                  <c:v>42086</c:v>
                </c:pt>
                <c:pt idx="2242">
                  <c:v>42083</c:v>
                </c:pt>
                <c:pt idx="2243">
                  <c:v>42082</c:v>
                </c:pt>
                <c:pt idx="2244">
                  <c:v>42081</c:v>
                </c:pt>
                <c:pt idx="2245">
                  <c:v>42080</c:v>
                </c:pt>
                <c:pt idx="2246">
                  <c:v>42079</c:v>
                </c:pt>
                <c:pt idx="2247">
                  <c:v>42076</c:v>
                </c:pt>
                <c:pt idx="2248">
                  <c:v>42075</c:v>
                </c:pt>
                <c:pt idx="2249">
                  <c:v>42074</c:v>
                </c:pt>
                <c:pt idx="2250">
                  <c:v>42073</c:v>
                </c:pt>
                <c:pt idx="2251">
                  <c:v>42072</c:v>
                </c:pt>
                <c:pt idx="2252">
                  <c:v>42068</c:v>
                </c:pt>
                <c:pt idx="2253">
                  <c:v>42067</c:v>
                </c:pt>
                <c:pt idx="2254">
                  <c:v>42066</c:v>
                </c:pt>
                <c:pt idx="2255">
                  <c:v>42065</c:v>
                </c:pt>
                <c:pt idx="2256">
                  <c:v>42062</c:v>
                </c:pt>
                <c:pt idx="2257">
                  <c:v>42061</c:v>
                </c:pt>
                <c:pt idx="2258">
                  <c:v>42060</c:v>
                </c:pt>
                <c:pt idx="2259">
                  <c:v>42059</c:v>
                </c:pt>
                <c:pt idx="2260">
                  <c:v>42058</c:v>
                </c:pt>
                <c:pt idx="2261">
                  <c:v>42055</c:v>
                </c:pt>
                <c:pt idx="2262">
                  <c:v>42054</c:v>
                </c:pt>
                <c:pt idx="2263">
                  <c:v>42053</c:v>
                </c:pt>
                <c:pt idx="2264">
                  <c:v>42051</c:v>
                </c:pt>
                <c:pt idx="2265">
                  <c:v>42048</c:v>
                </c:pt>
                <c:pt idx="2266">
                  <c:v>42047</c:v>
                </c:pt>
                <c:pt idx="2267">
                  <c:v>42046</c:v>
                </c:pt>
                <c:pt idx="2268">
                  <c:v>42045</c:v>
                </c:pt>
                <c:pt idx="2269">
                  <c:v>42044</c:v>
                </c:pt>
                <c:pt idx="2270">
                  <c:v>42041</c:v>
                </c:pt>
                <c:pt idx="2271">
                  <c:v>42040</c:v>
                </c:pt>
                <c:pt idx="2272">
                  <c:v>42039</c:v>
                </c:pt>
                <c:pt idx="2273">
                  <c:v>42038</c:v>
                </c:pt>
                <c:pt idx="2274">
                  <c:v>42037</c:v>
                </c:pt>
                <c:pt idx="2275">
                  <c:v>42034</c:v>
                </c:pt>
                <c:pt idx="2276">
                  <c:v>42033</c:v>
                </c:pt>
                <c:pt idx="2277">
                  <c:v>42032</c:v>
                </c:pt>
                <c:pt idx="2278">
                  <c:v>42031</c:v>
                </c:pt>
                <c:pt idx="2279">
                  <c:v>42027</c:v>
                </c:pt>
                <c:pt idx="2280">
                  <c:v>42026</c:v>
                </c:pt>
                <c:pt idx="2281">
                  <c:v>42025</c:v>
                </c:pt>
                <c:pt idx="2282">
                  <c:v>42024</c:v>
                </c:pt>
                <c:pt idx="2283">
                  <c:v>42023</c:v>
                </c:pt>
                <c:pt idx="2284">
                  <c:v>42020</c:v>
                </c:pt>
                <c:pt idx="2285">
                  <c:v>42019</c:v>
                </c:pt>
                <c:pt idx="2286">
                  <c:v>42018</c:v>
                </c:pt>
                <c:pt idx="2287">
                  <c:v>42017</c:v>
                </c:pt>
                <c:pt idx="2288">
                  <c:v>42016</c:v>
                </c:pt>
                <c:pt idx="2289">
                  <c:v>42013</c:v>
                </c:pt>
                <c:pt idx="2290">
                  <c:v>42012</c:v>
                </c:pt>
                <c:pt idx="2291">
                  <c:v>42011</c:v>
                </c:pt>
                <c:pt idx="2292">
                  <c:v>42010</c:v>
                </c:pt>
                <c:pt idx="2293">
                  <c:v>42009</c:v>
                </c:pt>
                <c:pt idx="2294">
                  <c:v>42006</c:v>
                </c:pt>
                <c:pt idx="2295">
                  <c:v>42005</c:v>
                </c:pt>
                <c:pt idx="2296">
                  <c:v>42004</c:v>
                </c:pt>
                <c:pt idx="2297">
                  <c:v>42003</c:v>
                </c:pt>
                <c:pt idx="2298">
                  <c:v>42002</c:v>
                </c:pt>
                <c:pt idx="2299">
                  <c:v>41999</c:v>
                </c:pt>
                <c:pt idx="2300">
                  <c:v>41997</c:v>
                </c:pt>
                <c:pt idx="2301">
                  <c:v>41996</c:v>
                </c:pt>
                <c:pt idx="2302">
                  <c:v>41995</c:v>
                </c:pt>
                <c:pt idx="2303">
                  <c:v>41992</c:v>
                </c:pt>
                <c:pt idx="2304">
                  <c:v>41991</c:v>
                </c:pt>
                <c:pt idx="2305">
                  <c:v>41990</c:v>
                </c:pt>
                <c:pt idx="2306">
                  <c:v>41989</c:v>
                </c:pt>
                <c:pt idx="2307">
                  <c:v>41988</c:v>
                </c:pt>
                <c:pt idx="2308">
                  <c:v>41985</c:v>
                </c:pt>
                <c:pt idx="2309">
                  <c:v>41984</c:v>
                </c:pt>
                <c:pt idx="2310">
                  <c:v>41983</c:v>
                </c:pt>
                <c:pt idx="2311">
                  <c:v>41982</c:v>
                </c:pt>
                <c:pt idx="2312">
                  <c:v>41981</c:v>
                </c:pt>
                <c:pt idx="2313">
                  <c:v>41978</c:v>
                </c:pt>
                <c:pt idx="2314">
                  <c:v>41977</c:v>
                </c:pt>
                <c:pt idx="2315">
                  <c:v>41976</c:v>
                </c:pt>
                <c:pt idx="2316">
                  <c:v>41975</c:v>
                </c:pt>
                <c:pt idx="2317">
                  <c:v>41974</c:v>
                </c:pt>
                <c:pt idx="2318">
                  <c:v>41971</c:v>
                </c:pt>
                <c:pt idx="2319">
                  <c:v>41970</c:v>
                </c:pt>
                <c:pt idx="2320">
                  <c:v>41969</c:v>
                </c:pt>
                <c:pt idx="2321">
                  <c:v>41968</c:v>
                </c:pt>
                <c:pt idx="2322">
                  <c:v>41967</c:v>
                </c:pt>
                <c:pt idx="2323">
                  <c:v>41964</c:v>
                </c:pt>
                <c:pt idx="2324">
                  <c:v>41963</c:v>
                </c:pt>
                <c:pt idx="2325">
                  <c:v>41962</c:v>
                </c:pt>
                <c:pt idx="2326">
                  <c:v>41961</c:v>
                </c:pt>
                <c:pt idx="2327">
                  <c:v>41960</c:v>
                </c:pt>
                <c:pt idx="2328">
                  <c:v>41957</c:v>
                </c:pt>
                <c:pt idx="2329">
                  <c:v>41956</c:v>
                </c:pt>
                <c:pt idx="2330">
                  <c:v>41955</c:v>
                </c:pt>
                <c:pt idx="2331">
                  <c:v>41954</c:v>
                </c:pt>
                <c:pt idx="2332">
                  <c:v>41953</c:v>
                </c:pt>
                <c:pt idx="2333">
                  <c:v>41950</c:v>
                </c:pt>
                <c:pt idx="2334">
                  <c:v>41948</c:v>
                </c:pt>
                <c:pt idx="2335">
                  <c:v>41946</c:v>
                </c:pt>
                <c:pt idx="2336">
                  <c:v>41943</c:v>
                </c:pt>
                <c:pt idx="2337">
                  <c:v>41942</c:v>
                </c:pt>
                <c:pt idx="2338">
                  <c:v>41941</c:v>
                </c:pt>
                <c:pt idx="2339">
                  <c:v>41940</c:v>
                </c:pt>
                <c:pt idx="2340">
                  <c:v>41939</c:v>
                </c:pt>
                <c:pt idx="2341">
                  <c:v>41934</c:v>
                </c:pt>
                <c:pt idx="2342">
                  <c:v>41933</c:v>
                </c:pt>
                <c:pt idx="2343">
                  <c:v>41932</c:v>
                </c:pt>
                <c:pt idx="2344">
                  <c:v>41929</c:v>
                </c:pt>
                <c:pt idx="2345">
                  <c:v>41928</c:v>
                </c:pt>
                <c:pt idx="2346">
                  <c:v>41927</c:v>
                </c:pt>
                <c:pt idx="2347">
                  <c:v>41926</c:v>
                </c:pt>
                <c:pt idx="2348">
                  <c:v>41925</c:v>
                </c:pt>
                <c:pt idx="2349">
                  <c:v>41922</c:v>
                </c:pt>
                <c:pt idx="2350">
                  <c:v>41921</c:v>
                </c:pt>
                <c:pt idx="2351">
                  <c:v>41920</c:v>
                </c:pt>
                <c:pt idx="2352">
                  <c:v>41919</c:v>
                </c:pt>
                <c:pt idx="2353">
                  <c:v>41913</c:v>
                </c:pt>
                <c:pt idx="2354">
                  <c:v>41912</c:v>
                </c:pt>
                <c:pt idx="2355">
                  <c:v>41911</c:v>
                </c:pt>
                <c:pt idx="2356">
                  <c:v>41908</c:v>
                </c:pt>
                <c:pt idx="2357">
                  <c:v>41907</c:v>
                </c:pt>
                <c:pt idx="2358">
                  <c:v>41906</c:v>
                </c:pt>
                <c:pt idx="2359">
                  <c:v>41905</c:v>
                </c:pt>
                <c:pt idx="2360">
                  <c:v>41904</c:v>
                </c:pt>
                <c:pt idx="2361">
                  <c:v>41901</c:v>
                </c:pt>
                <c:pt idx="2362">
                  <c:v>41900</c:v>
                </c:pt>
                <c:pt idx="2363">
                  <c:v>41899</c:v>
                </c:pt>
                <c:pt idx="2364">
                  <c:v>41898</c:v>
                </c:pt>
                <c:pt idx="2365">
                  <c:v>41897</c:v>
                </c:pt>
                <c:pt idx="2366">
                  <c:v>41894</c:v>
                </c:pt>
                <c:pt idx="2367">
                  <c:v>41893</c:v>
                </c:pt>
                <c:pt idx="2368">
                  <c:v>41892</c:v>
                </c:pt>
                <c:pt idx="2369">
                  <c:v>41891</c:v>
                </c:pt>
                <c:pt idx="2370">
                  <c:v>41890</c:v>
                </c:pt>
                <c:pt idx="2371">
                  <c:v>41887</c:v>
                </c:pt>
                <c:pt idx="2372">
                  <c:v>41886</c:v>
                </c:pt>
                <c:pt idx="2373">
                  <c:v>41885</c:v>
                </c:pt>
                <c:pt idx="2374">
                  <c:v>41884</c:v>
                </c:pt>
                <c:pt idx="2375">
                  <c:v>41883</c:v>
                </c:pt>
                <c:pt idx="2376">
                  <c:v>41879</c:v>
                </c:pt>
                <c:pt idx="2377">
                  <c:v>41878</c:v>
                </c:pt>
                <c:pt idx="2378">
                  <c:v>41877</c:v>
                </c:pt>
                <c:pt idx="2379">
                  <c:v>41876</c:v>
                </c:pt>
                <c:pt idx="2380">
                  <c:v>41873</c:v>
                </c:pt>
                <c:pt idx="2381">
                  <c:v>41872</c:v>
                </c:pt>
                <c:pt idx="2382">
                  <c:v>41871</c:v>
                </c:pt>
                <c:pt idx="2383">
                  <c:v>41870</c:v>
                </c:pt>
                <c:pt idx="2384">
                  <c:v>41869</c:v>
                </c:pt>
                <c:pt idx="2385">
                  <c:v>41865</c:v>
                </c:pt>
                <c:pt idx="2386">
                  <c:v>41864</c:v>
                </c:pt>
                <c:pt idx="2387">
                  <c:v>41863</c:v>
                </c:pt>
                <c:pt idx="2388">
                  <c:v>41862</c:v>
                </c:pt>
                <c:pt idx="2389">
                  <c:v>41859</c:v>
                </c:pt>
                <c:pt idx="2390">
                  <c:v>41858</c:v>
                </c:pt>
                <c:pt idx="2391">
                  <c:v>41857</c:v>
                </c:pt>
                <c:pt idx="2392">
                  <c:v>41856</c:v>
                </c:pt>
                <c:pt idx="2393">
                  <c:v>41855</c:v>
                </c:pt>
                <c:pt idx="2394">
                  <c:v>41852</c:v>
                </c:pt>
                <c:pt idx="2395">
                  <c:v>41851</c:v>
                </c:pt>
                <c:pt idx="2396">
                  <c:v>41850</c:v>
                </c:pt>
                <c:pt idx="2397">
                  <c:v>41848</c:v>
                </c:pt>
                <c:pt idx="2398">
                  <c:v>41845</c:v>
                </c:pt>
                <c:pt idx="2399">
                  <c:v>41844</c:v>
                </c:pt>
                <c:pt idx="2400">
                  <c:v>41843</c:v>
                </c:pt>
                <c:pt idx="2401">
                  <c:v>41842</c:v>
                </c:pt>
                <c:pt idx="2402">
                  <c:v>41841</c:v>
                </c:pt>
                <c:pt idx="2403">
                  <c:v>41838</c:v>
                </c:pt>
                <c:pt idx="2404">
                  <c:v>41837</c:v>
                </c:pt>
                <c:pt idx="2405">
                  <c:v>41836</c:v>
                </c:pt>
                <c:pt idx="2406">
                  <c:v>41835</c:v>
                </c:pt>
                <c:pt idx="2407">
                  <c:v>41834</c:v>
                </c:pt>
                <c:pt idx="2408">
                  <c:v>41831</c:v>
                </c:pt>
                <c:pt idx="2409">
                  <c:v>41830</c:v>
                </c:pt>
                <c:pt idx="2410">
                  <c:v>41829</c:v>
                </c:pt>
                <c:pt idx="2411">
                  <c:v>41828</c:v>
                </c:pt>
                <c:pt idx="2412">
                  <c:v>41827</c:v>
                </c:pt>
                <c:pt idx="2413">
                  <c:v>41824</c:v>
                </c:pt>
                <c:pt idx="2414">
                  <c:v>41823</c:v>
                </c:pt>
                <c:pt idx="2415">
                  <c:v>41822</c:v>
                </c:pt>
                <c:pt idx="2416">
                  <c:v>41821</c:v>
                </c:pt>
                <c:pt idx="2417">
                  <c:v>41820</c:v>
                </c:pt>
                <c:pt idx="2418">
                  <c:v>41817</c:v>
                </c:pt>
                <c:pt idx="2419">
                  <c:v>41816</c:v>
                </c:pt>
                <c:pt idx="2420">
                  <c:v>41815</c:v>
                </c:pt>
                <c:pt idx="2421">
                  <c:v>41814</c:v>
                </c:pt>
                <c:pt idx="2422">
                  <c:v>41813</c:v>
                </c:pt>
                <c:pt idx="2423">
                  <c:v>41810</c:v>
                </c:pt>
                <c:pt idx="2424">
                  <c:v>41809</c:v>
                </c:pt>
                <c:pt idx="2425">
                  <c:v>41808</c:v>
                </c:pt>
                <c:pt idx="2426">
                  <c:v>41807</c:v>
                </c:pt>
                <c:pt idx="2427">
                  <c:v>41806</c:v>
                </c:pt>
                <c:pt idx="2428">
                  <c:v>41803</c:v>
                </c:pt>
                <c:pt idx="2429">
                  <c:v>41802</c:v>
                </c:pt>
                <c:pt idx="2430">
                  <c:v>41801</c:v>
                </c:pt>
                <c:pt idx="2431">
                  <c:v>41800</c:v>
                </c:pt>
                <c:pt idx="2432">
                  <c:v>41799</c:v>
                </c:pt>
                <c:pt idx="2433">
                  <c:v>41796</c:v>
                </c:pt>
                <c:pt idx="2434">
                  <c:v>41795</c:v>
                </c:pt>
                <c:pt idx="2435">
                  <c:v>41794</c:v>
                </c:pt>
                <c:pt idx="2436">
                  <c:v>41793</c:v>
                </c:pt>
                <c:pt idx="2437">
                  <c:v>41792</c:v>
                </c:pt>
                <c:pt idx="2438">
                  <c:v>41789</c:v>
                </c:pt>
                <c:pt idx="2439">
                  <c:v>41788</c:v>
                </c:pt>
                <c:pt idx="2440">
                  <c:v>41787</c:v>
                </c:pt>
                <c:pt idx="2441">
                  <c:v>41786</c:v>
                </c:pt>
                <c:pt idx="2442">
                  <c:v>41785</c:v>
                </c:pt>
                <c:pt idx="2443">
                  <c:v>41782</c:v>
                </c:pt>
                <c:pt idx="2444">
                  <c:v>41781</c:v>
                </c:pt>
                <c:pt idx="2445">
                  <c:v>41780</c:v>
                </c:pt>
                <c:pt idx="2446">
                  <c:v>41779</c:v>
                </c:pt>
                <c:pt idx="2447">
                  <c:v>41778</c:v>
                </c:pt>
                <c:pt idx="2448">
                  <c:v>41775</c:v>
                </c:pt>
                <c:pt idx="2449">
                  <c:v>41774</c:v>
                </c:pt>
                <c:pt idx="2450">
                  <c:v>41773</c:v>
                </c:pt>
                <c:pt idx="2451">
                  <c:v>41772</c:v>
                </c:pt>
                <c:pt idx="2452">
                  <c:v>41771</c:v>
                </c:pt>
                <c:pt idx="2453">
                  <c:v>41768</c:v>
                </c:pt>
                <c:pt idx="2454">
                  <c:v>41767</c:v>
                </c:pt>
                <c:pt idx="2455">
                  <c:v>41766</c:v>
                </c:pt>
                <c:pt idx="2456">
                  <c:v>41765</c:v>
                </c:pt>
                <c:pt idx="2457">
                  <c:v>41764</c:v>
                </c:pt>
                <c:pt idx="2458">
                  <c:v>41761</c:v>
                </c:pt>
                <c:pt idx="2459">
                  <c:v>41759</c:v>
                </c:pt>
                <c:pt idx="2460">
                  <c:v>41758</c:v>
                </c:pt>
                <c:pt idx="2461">
                  <c:v>41757</c:v>
                </c:pt>
                <c:pt idx="2462">
                  <c:v>41754</c:v>
                </c:pt>
                <c:pt idx="2463">
                  <c:v>41753</c:v>
                </c:pt>
                <c:pt idx="2464">
                  <c:v>41752</c:v>
                </c:pt>
                <c:pt idx="2465">
                  <c:v>41751</c:v>
                </c:pt>
                <c:pt idx="2466">
                  <c:v>41750</c:v>
                </c:pt>
                <c:pt idx="2467">
                  <c:v>41746</c:v>
                </c:pt>
                <c:pt idx="2468">
                  <c:v>41745</c:v>
                </c:pt>
                <c:pt idx="2469">
                  <c:v>41744</c:v>
                </c:pt>
                <c:pt idx="2470">
                  <c:v>41740</c:v>
                </c:pt>
                <c:pt idx="2471">
                  <c:v>41739</c:v>
                </c:pt>
                <c:pt idx="2472">
                  <c:v>41738</c:v>
                </c:pt>
                <c:pt idx="2473">
                  <c:v>41736</c:v>
                </c:pt>
                <c:pt idx="2474">
                  <c:v>41733</c:v>
                </c:pt>
                <c:pt idx="2475">
                  <c:v>41732</c:v>
                </c:pt>
                <c:pt idx="2476">
                  <c:v>41731</c:v>
                </c:pt>
                <c:pt idx="2477">
                  <c:v>41730</c:v>
                </c:pt>
                <c:pt idx="2478">
                  <c:v>41729</c:v>
                </c:pt>
                <c:pt idx="2479">
                  <c:v>41726</c:v>
                </c:pt>
                <c:pt idx="2480">
                  <c:v>41725</c:v>
                </c:pt>
                <c:pt idx="2481">
                  <c:v>41724</c:v>
                </c:pt>
                <c:pt idx="2482">
                  <c:v>41723</c:v>
                </c:pt>
                <c:pt idx="2483">
                  <c:v>41722</c:v>
                </c:pt>
                <c:pt idx="2484">
                  <c:v>41719</c:v>
                </c:pt>
                <c:pt idx="2485">
                  <c:v>41718</c:v>
                </c:pt>
                <c:pt idx="2486">
                  <c:v>41717</c:v>
                </c:pt>
                <c:pt idx="2487">
                  <c:v>41716</c:v>
                </c:pt>
                <c:pt idx="2488">
                  <c:v>41712</c:v>
                </c:pt>
                <c:pt idx="2489">
                  <c:v>41711</c:v>
                </c:pt>
                <c:pt idx="2490">
                  <c:v>41710</c:v>
                </c:pt>
                <c:pt idx="2491">
                  <c:v>41709</c:v>
                </c:pt>
                <c:pt idx="2492">
                  <c:v>41708</c:v>
                </c:pt>
                <c:pt idx="2493">
                  <c:v>41705</c:v>
                </c:pt>
                <c:pt idx="2494">
                  <c:v>41704</c:v>
                </c:pt>
                <c:pt idx="2495">
                  <c:v>41703</c:v>
                </c:pt>
                <c:pt idx="2496">
                  <c:v>41702</c:v>
                </c:pt>
                <c:pt idx="2497">
                  <c:v>41701</c:v>
                </c:pt>
                <c:pt idx="2498">
                  <c:v>41698</c:v>
                </c:pt>
                <c:pt idx="2499">
                  <c:v>41696</c:v>
                </c:pt>
                <c:pt idx="2500">
                  <c:v>41695</c:v>
                </c:pt>
                <c:pt idx="2501">
                  <c:v>41694</c:v>
                </c:pt>
                <c:pt idx="2502">
                  <c:v>41691</c:v>
                </c:pt>
                <c:pt idx="2503">
                  <c:v>41690</c:v>
                </c:pt>
                <c:pt idx="2504">
                  <c:v>41689</c:v>
                </c:pt>
                <c:pt idx="2505">
                  <c:v>41688</c:v>
                </c:pt>
                <c:pt idx="2506">
                  <c:v>41687</c:v>
                </c:pt>
                <c:pt idx="2507">
                  <c:v>41684</c:v>
                </c:pt>
                <c:pt idx="2508">
                  <c:v>41683</c:v>
                </c:pt>
                <c:pt idx="2509">
                  <c:v>41682</c:v>
                </c:pt>
                <c:pt idx="2510">
                  <c:v>41681</c:v>
                </c:pt>
                <c:pt idx="2511">
                  <c:v>41680</c:v>
                </c:pt>
                <c:pt idx="2512">
                  <c:v>41677</c:v>
                </c:pt>
                <c:pt idx="2513">
                  <c:v>41676</c:v>
                </c:pt>
                <c:pt idx="2514">
                  <c:v>41675</c:v>
                </c:pt>
                <c:pt idx="2515">
                  <c:v>41674</c:v>
                </c:pt>
                <c:pt idx="2516">
                  <c:v>41673</c:v>
                </c:pt>
                <c:pt idx="2517">
                  <c:v>41670</c:v>
                </c:pt>
                <c:pt idx="2518">
                  <c:v>41669</c:v>
                </c:pt>
                <c:pt idx="2519">
                  <c:v>41668</c:v>
                </c:pt>
                <c:pt idx="2520">
                  <c:v>41667</c:v>
                </c:pt>
                <c:pt idx="2521">
                  <c:v>41666</c:v>
                </c:pt>
                <c:pt idx="2522">
                  <c:v>41663</c:v>
                </c:pt>
                <c:pt idx="2523">
                  <c:v>41662</c:v>
                </c:pt>
                <c:pt idx="2524">
                  <c:v>41661</c:v>
                </c:pt>
                <c:pt idx="2525">
                  <c:v>41660</c:v>
                </c:pt>
                <c:pt idx="2526">
                  <c:v>41659</c:v>
                </c:pt>
                <c:pt idx="2527">
                  <c:v>41656</c:v>
                </c:pt>
                <c:pt idx="2528">
                  <c:v>41655</c:v>
                </c:pt>
                <c:pt idx="2529">
                  <c:v>41654</c:v>
                </c:pt>
                <c:pt idx="2530">
                  <c:v>41653</c:v>
                </c:pt>
                <c:pt idx="2531">
                  <c:v>41652</c:v>
                </c:pt>
                <c:pt idx="2532">
                  <c:v>41649</c:v>
                </c:pt>
                <c:pt idx="2533">
                  <c:v>41648</c:v>
                </c:pt>
                <c:pt idx="2534">
                  <c:v>41647</c:v>
                </c:pt>
                <c:pt idx="2535">
                  <c:v>41646</c:v>
                </c:pt>
                <c:pt idx="2536">
                  <c:v>41645</c:v>
                </c:pt>
                <c:pt idx="2537">
                  <c:v>41642</c:v>
                </c:pt>
                <c:pt idx="2538">
                  <c:v>41641</c:v>
                </c:pt>
                <c:pt idx="2539">
                  <c:v>41640</c:v>
                </c:pt>
                <c:pt idx="2540">
                  <c:v>41639</c:v>
                </c:pt>
                <c:pt idx="2541">
                  <c:v>41638</c:v>
                </c:pt>
                <c:pt idx="2542">
                  <c:v>41635</c:v>
                </c:pt>
                <c:pt idx="2543">
                  <c:v>41634</c:v>
                </c:pt>
                <c:pt idx="2544">
                  <c:v>41632</c:v>
                </c:pt>
                <c:pt idx="2545">
                  <c:v>41631</c:v>
                </c:pt>
                <c:pt idx="2546">
                  <c:v>41628</c:v>
                </c:pt>
                <c:pt idx="2547">
                  <c:v>41627</c:v>
                </c:pt>
                <c:pt idx="2548">
                  <c:v>41626</c:v>
                </c:pt>
                <c:pt idx="2549">
                  <c:v>41625</c:v>
                </c:pt>
                <c:pt idx="2550">
                  <c:v>41624</c:v>
                </c:pt>
                <c:pt idx="2551">
                  <c:v>41621</c:v>
                </c:pt>
                <c:pt idx="2552">
                  <c:v>41620</c:v>
                </c:pt>
                <c:pt idx="2553">
                  <c:v>41619</c:v>
                </c:pt>
                <c:pt idx="2554">
                  <c:v>41618</c:v>
                </c:pt>
                <c:pt idx="2555">
                  <c:v>41617</c:v>
                </c:pt>
                <c:pt idx="2556">
                  <c:v>41614</c:v>
                </c:pt>
                <c:pt idx="2557">
                  <c:v>41613</c:v>
                </c:pt>
                <c:pt idx="2558">
                  <c:v>41612</c:v>
                </c:pt>
                <c:pt idx="2559">
                  <c:v>41611</c:v>
                </c:pt>
                <c:pt idx="2560">
                  <c:v>41610</c:v>
                </c:pt>
                <c:pt idx="2561">
                  <c:v>41607</c:v>
                </c:pt>
                <c:pt idx="2562">
                  <c:v>41606</c:v>
                </c:pt>
                <c:pt idx="2563">
                  <c:v>41605</c:v>
                </c:pt>
                <c:pt idx="2564">
                  <c:v>41604</c:v>
                </c:pt>
                <c:pt idx="2565">
                  <c:v>41603</c:v>
                </c:pt>
                <c:pt idx="2566">
                  <c:v>41600</c:v>
                </c:pt>
                <c:pt idx="2567">
                  <c:v>41599</c:v>
                </c:pt>
                <c:pt idx="2568">
                  <c:v>41598</c:v>
                </c:pt>
                <c:pt idx="2569">
                  <c:v>41597</c:v>
                </c:pt>
                <c:pt idx="2570">
                  <c:v>41596</c:v>
                </c:pt>
                <c:pt idx="2571">
                  <c:v>41592</c:v>
                </c:pt>
                <c:pt idx="2572">
                  <c:v>41591</c:v>
                </c:pt>
                <c:pt idx="2573">
                  <c:v>41590</c:v>
                </c:pt>
                <c:pt idx="2574">
                  <c:v>41589</c:v>
                </c:pt>
                <c:pt idx="2575">
                  <c:v>41586</c:v>
                </c:pt>
                <c:pt idx="2576">
                  <c:v>41585</c:v>
                </c:pt>
                <c:pt idx="2577">
                  <c:v>41584</c:v>
                </c:pt>
                <c:pt idx="2578">
                  <c:v>41583</c:v>
                </c:pt>
                <c:pt idx="2579">
                  <c:v>41579</c:v>
                </c:pt>
                <c:pt idx="2580">
                  <c:v>41578</c:v>
                </c:pt>
                <c:pt idx="2581">
                  <c:v>41577</c:v>
                </c:pt>
                <c:pt idx="2582">
                  <c:v>41576</c:v>
                </c:pt>
                <c:pt idx="2583">
                  <c:v>41575</c:v>
                </c:pt>
                <c:pt idx="2584">
                  <c:v>41572</c:v>
                </c:pt>
                <c:pt idx="2585">
                  <c:v>41571</c:v>
                </c:pt>
                <c:pt idx="2586">
                  <c:v>41570</c:v>
                </c:pt>
                <c:pt idx="2587">
                  <c:v>41569</c:v>
                </c:pt>
                <c:pt idx="2588">
                  <c:v>41568</c:v>
                </c:pt>
                <c:pt idx="2589">
                  <c:v>41565</c:v>
                </c:pt>
                <c:pt idx="2590">
                  <c:v>41564</c:v>
                </c:pt>
                <c:pt idx="2591">
                  <c:v>41562</c:v>
                </c:pt>
                <c:pt idx="2592">
                  <c:v>41561</c:v>
                </c:pt>
                <c:pt idx="2593">
                  <c:v>41558</c:v>
                </c:pt>
                <c:pt idx="2594">
                  <c:v>41557</c:v>
                </c:pt>
                <c:pt idx="2595">
                  <c:v>41556</c:v>
                </c:pt>
                <c:pt idx="2596">
                  <c:v>41555</c:v>
                </c:pt>
                <c:pt idx="2597">
                  <c:v>41554</c:v>
                </c:pt>
                <c:pt idx="2598">
                  <c:v>41551</c:v>
                </c:pt>
                <c:pt idx="2599">
                  <c:v>41550</c:v>
                </c:pt>
                <c:pt idx="2600">
                  <c:v>41548</c:v>
                </c:pt>
                <c:pt idx="2601">
                  <c:v>41547</c:v>
                </c:pt>
                <c:pt idx="2602">
                  <c:v>41544</c:v>
                </c:pt>
                <c:pt idx="2603">
                  <c:v>41543</c:v>
                </c:pt>
                <c:pt idx="2604">
                  <c:v>41542</c:v>
                </c:pt>
                <c:pt idx="2605">
                  <c:v>41541</c:v>
                </c:pt>
                <c:pt idx="2606">
                  <c:v>41540</c:v>
                </c:pt>
                <c:pt idx="2607">
                  <c:v>41537</c:v>
                </c:pt>
                <c:pt idx="2608">
                  <c:v>41536</c:v>
                </c:pt>
                <c:pt idx="2609">
                  <c:v>41535</c:v>
                </c:pt>
                <c:pt idx="2610">
                  <c:v>41534</c:v>
                </c:pt>
                <c:pt idx="2611">
                  <c:v>41533</c:v>
                </c:pt>
                <c:pt idx="2612">
                  <c:v>41530</c:v>
                </c:pt>
                <c:pt idx="2613">
                  <c:v>41529</c:v>
                </c:pt>
                <c:pt idx="2614">
                  <c:v>41528</c:v>
                </c:pt>
                <c:pt idx="2615">
                  <c:v>41527</c:v>
                </c:pt>
                <c:pt idx="2616">
                  <c:v>41523</c:v>
                </c:pt>
                <c:pt idx="2617">
                  <c:v>41522</c:v>
                </c:pt>
                <c:pt idx="2618">
                  <c:v>41521</c:v>
                </c:pt>
                <c:pt idx="2619">
                  <c:v>41520</c:v>
                </c:pt>
                <c:pt idx="2620">
                  <c:v>41519</c:v>
                </c:pt>
                <c:pt idx="2621">
                  <c:v>41516</c:v>
                </c:pt>
                <c:pt idx="2622">
                  <c:v>41515</c:v>
                </c:pt>
                <c:pt idx="2623">
                  <c:v>41514</c:v>
                </c:pt>
                <c:pt idx="2624">
                  <c:v>41513</c:v>
                </c:pt>
                <c:pt idx="2625">
                  <c:v>41512</c:v>
                </c:pt>
                <c:pt idx="2626">
                  <c:v>41509</c:v>
                </c:pt>
                <c:pt idx="2627">
                  <c:v>41508</c:v>
                </c:pt>
                <c:pt idx="2628">
                  <c:v>41507</c:v>
                </c:pt>
                <c:pt idx="2629">
                  <c:v>41506</c:v>
                </c:pt>
                <c:pt idx="2630">
                  <c:v>41505</c:v>
                </c:pt>
                <c:pt idx="2631">
                  <c:v>41502</c:v>
                </c:pt>
                <c:pt idx="2632">
                  <c:v>41500</c:v>
                </c:pt>
                <c:pt idx="2633">
                  <c:v>41499</c:v>
                </c:pt>
                <c:pt idx="2634">
                  <c:v>41498</c:v>
                </c:pt>
                <c:pt idx="2635">
                  <c:v>41494</c:v>
                </c:pt>
                <c:pt idx="2636">
                  <c:v>41493</c:v>
                </c:pt>
                <c:pt idx="2637">
                  <c:v>41492</c:v>
                </c:pt>
                <c:pt idx="2638">
                  <c:v>41491</c:v>
                </c:pt>
                <c:pt idx="2639">
                  <c:v>41488</c:v>
                </c:pt>
                <c:pt idx="2640">
                  <c:v>41487</c:v>
                </c:pt>
                <c:pt idx="2641">
                  <c:v>41486</c:v>
                </c:pt>
                <c:pt idx="2642">
                  <c:v>41485</c:v>
                </c:pt>
                <c:pt idx="2643">
                  <c:v>41484</c:v>
                </c:pt>
                <c:pt idx="2644">
                  <c:v>41481</c:v>
                </c:pt>
                <c:pt idx="2645">
                  <c:v>41480</c:v>
                </c:pt>
                <c:pt idx="2646">
                  <c:v>41479</c:v>
                </c:pt>
                <c:pt idx="2647">
                  <c:v>41478</c:v>
                </c:pt>
                <c:pt idx="2648">
                  <c:v>41477</c:v>
                </c:pt>
                <c:pt idx="2649">
                  <c:v>41474</c:v>
                </c:pt>
                <c:pt idx="2650">
                  <c:v>41473</c:v>
                </c:pt>
                <c:pt idx="2651">
                  <c:v>41472</c:v>
                </c:pt>
                <c:pt idx="2652">
                  <c:v>41471</c:v>
                </c:pt>
                <c:pt idx="2653">
                  <c:v>41470</c:v>
                </c:pt>
                <c:pt idx="2654">
                  <c:v>41467</c:v>
                </c:pt>
                <c:pt idx="2655">
                  <c:v>41466</c:v>
                </c:pt>
                <c:pt idx="2656">
                  <c:v>41465</c:v>
                </c:pt>
                <c:pt idx="2657">
                  <c:v>41464</c:v>
                </c:pt>
                <c:pt idx="2658">
                  <c:v>41463</c:v>
                </c:pt>
                <c:pt idx="2659">
                  <c:v>41460</c:v>
                </c:pt>
                <c:pt idx="2660">
                  <c:v>41459</c:v>
                </c:pt>
                <c:pt idx="2661">
                  <c:v>41458</c:v>
                </c:pt>
                <c:pt idx="2662">
                  <c:v>41457</c:v>
                </c:pt>
                <c:pt idx="2663">
                  <c:v>41456</c:v>
                </c:pt>
                <c:pt idx="2664">
                  <c:v>41453</c:v>
                </c:pt>
                <c:pt idx="2665">
                  <c:v>41452</c:v>
                </c:pt>
                <c:pt idx="2666">
                  <c:v>41451</c:v>
                </c:pt>
                <c:pt idx="2667">
                  <c:v>41450</c:v>
                </c:pt>
                <c:pt idx="2668">
                  <c:v>41449</c:v>
                </c:pt>
                <c:pt idx="2669">
                  <c:v>41446</c:v>
                </c:pt>
                <c:pt idx="2670">
                  <c:v>41445</c:v>
                </c:pt>
                <c:pt idx="2671">
                  <c:v>41444</c:v>
                </c:pt>
                <c:pt idx="2672">
                  <c:v>41443</c:v>
                </c:pt>
                <c:pt idx="2673">
                  <c:v>41442</c:v>
                </c:pt>
                <c:pt idx="2674">
                  <c:v>41439</c:v>
                </c:pt>
                <c:pt idx="2675">
                  <c:v>41438</c:v>
                </c:pt>
                <c:pt idx="2676">
                  <c:v>41437</c:v>
                </c:pt>
                <c:pt idx="2677">
                  <c:v>41436</c:v>
                </c:pt>
                <c:pt idx="2678">
                  <c:v>41435</c:v>
                </c:pt>
                <c:pt idx="2679">
                  <c:v>41432</c:v>
                </c:pt>
                <c:pt idx="2680">
                  <c:v>41431</c:v>
                </c:pt>
                <c:pt idx="2681">
                  <c:v>41430</c:v>
                </c:pt>
                <c:pt idx="2682">
                  <c:v>41429</c:v>
                </c:pt>
                <c:pt idx="2683">
                  <c:v>41428</c:v>
                </c:pt>
                <c:pt idx="2684">
                  <c:v>41425</c:v>
                </c:pt>
                <c:pt idx="2685">
                  <c:v>41424</c:v>
                </c:pt>
                <c:pt idx="2686">
                  <c:v>41423</c:v>
                </c:pt>
                <c:pt idx="2687">
                  <c:v>41422</c:v>
                </c:pt>
                <c:pt idx="2688">
                  <c:v>41421</c:v>
                </c:pt>
                <c:pt idx="2689">
                  <c:v>41418</c:v>
                </c:pt>
                <c:pt idx="2690">
                  <c:v>41417</c:v>
                </c:pt>
                <c:pt idx="2691">
                  <c:v>41416</c:v>
                </c:pt>
                <c:pt idx="2692">
                  <c:v>41415</c:v>
                </c:pt>
                <c:pt idx="2693">
                  <c:v>41414</c:v>
                </c:pt>
                <c:pt idx="2694">
                  <c:v>41411</c:v>
                </c:pt>
                <c:pt idx="2695">
                  <c:v>41410</c:v>
                </c:pt>
                <c:pt idx="2696">
                  <c:v>41409</c:v>
                </c:pt>
                <c:pt idx="2697">
                  <c:v>41408</c:v>
                </c:pt>
                <c:pt idx="2698">
                  <c:v>41407</c:v>
                </c:pt>
                <c:pt idx="2699">
                  <c:v>41404</c:v>
                </c:pt>
                <c:pt idx="2700">
                  <c:v>41403</c:v>
                </c:pt>
                <c:pt idx="2701">
                  <c:v>41402</c:v>
                </c:pt>
                <c:pt idx="2702">
                  <c:v>41401</c:v>
                </c:pt>
                <c:pt idx="2703">
                  <c:v>41400</c:v>
                </c:pt>
                <c:pt idx="2704">
                  <c:v>41397</c:v>
                </c:pt>
                <c:pt idx="2705">
                  <c:v>41396</c:v>
                </c:pt>
                <c:pt idx="2706">
                  <c:v>41394</c:v>
                </c:pt>
                <c:pt idx="2707">
                  <c:v>41393</c:v>
                </c:pt>
                <c:pt idx="2708">
                  <c:v>41390</c:v>
                </c:pt>
                <c:pt idx="2709">
                  <c:v>41389</c:v>
                </c:pt>
                <c:pt idx="2710">
                  <c:v>41387</c:v>
                </c:pt>
                <c:pt idx="2711">
                  <c:v>41386</c:v>
                </c:pt>
                <c:pt idx="2712">
                  <c:v>41382</c:v>
                </c:pt>
                <c:pt idx="2713">
                  <c:v>41381</c:v>
                </c:pt>
                <c:pt idx="2714">
                  <c:v>41380</c:v>
                </c:pt>
                <c:pt idx="2715">
                  <c:v>41379</c:v>
                </c:pt>
                <c:pt idx="2716">
                  <c:v>41376</c:v>
                </c:pt>
                <c:pt idx="2717">
                  <c:v>41375</c:v>
                </c:pt>
                <c:pt idx="2718">
                  <c:v>41374</c:v>
                </c:pt>
                <c:pt idx="2719">
                  <c:v>41373</c:v>
                </c:pt>
                <c:pt idx="2720">
                  <c:v>41372</c:v>
                </c:pt>
                <c:pt idx="2721">
                  <c:v>41369</c:v>
                </c:pt>
                <c:pt idx="2722">
                  <c:v>41368</c:v>
                </c:pt>
                <c:pt idx="2723">
                  <c:v>41367</c:v>
                </c:pt>
                <c:pt idx="2724">
                  <c:v>41366</c:v>
                </c:pt>
                <c:pt idx="2725">
                  <c:v>41365</c:v>
                </c:pt>
                <c:pt idx="2726">
                  <c:v>41361</c:v>
                </c:pt>
                <c:pt idx="2727">
                  <c:v>41359</c:v>
                </c:pt>
                <c:pt idx="2728">
                  <c:v>41358</c:v>
                </c:pt>
                <c:pt idx="2729">
                  <c:v>41355</c:v>
                </c:pt>
                <c:pt idx="2730">
                  <c:v>41354</c:v>
                </c:pt>
                <c:pt idx="2731">
                  <c:v>41353</c:v>
                </c:pt>
                <c:pt idx="2732">
                  <c:v>41352</c:v>
                </c:pt>
                <c:pt idx="2733">
                  <c:v>41351</c:v>
                </c:pt>
                <c:pt idx="2734">
                  <c:v>41348</c:v>
                </c:pt>
                <c:pt idx="2735">
                  <c:v>41347</c:v>
                </c:pt>
                <c:pt idx="2736">
                  <c:v>41346</c:v>
                </c:pt>
                <c:pt idx="2737">
                  <c:v>41345</c:v>
                </c:pt>
                <c:pt idx="2738">
                  <c:v>41344</c:v>
                </c:pt>
                <c:pt idx="2739">
                  <c:v>41341</c:v>
                </c:pt>
                <c:pt idx="2740">
                  <c:v>41340</c:v>
                </c:pt>
                <c:pt idx="2741">
                  <c:v>41339</c:v>
                </c:pt>
                <c:pt idx="2742">
                  <c:v>41338</c:v>
                </c:pt>
                <c:pt idx="2743">
                  <c:v>41337</c:v>
                </c:pt>
                <c:pt idx="2744">
                  <c:v>41334</c:v>
                </c:pt>
                <c:pt idx="2745">
                  <c:v>41333</c:v>
                </c:pt>
                <c:pt idx="2746">
                  <c:v>41332</c:v>
                </c:pt>
                <c:pt idx="2747">
                  <c:v>41331</c:v>
                </c:pt>
                <c:pt idx="2748">
                  <c:v>41330</c:v>
                </c:pt>
                <c:pt idx="2749">
                  <c:v>41327</c:v>
                </c:pt>
                <c:pt idx="2750">
                  <c:v>41326</c:v>
                </c:pt>
                <c:pt idx="2751">
                  <c:v>41325</c:v>
                </c:pt>
                <c:pt idx="2752">
                  <c:v>41324</c:v>
                </c:pt>
                <c:pt idx="2753">
                  <c:v>41323</c:v>
                </c:pt>
                <c:pt idx="2754">
                  <c:v>41320</c:v>
                </c:pt>
                <c:pt idx="2755">
                  <c:v>41319</c:v>
                </c:pt>
                <c:pt idx="2756">
                  <c:v>41318</c:v>
                </c:pt>
                <c:pt idx="2757">
                  <c:v>41317</c:v>
                </c:pt>
                <c:pt idx="2758">
                  <c:v>41316</c:v>
                </c:pt>
                <c:pt idx="2759">
                  <c:v>41313</c:v>
                </c:pt>
                <c:pt idx="2760">
                  <c:v>41312</c:v>
                </c:pt>
                <c:pt idx="2761">
                  <c:v>41311</c:v>
                </c:pt>
                <c:pt idx="2762">
                  <c:v>41310</c:v>
                </c:pt>
                <c:pt idx="2763">
                  <c:v>41309</c:v>
                </c:pt>
                <c:pt idx="2764">
                  <c:v>41306</c:v>
                </c:pt>
                <c:pt idx="2765">
                  <c:v>41305</c:v>
                </c:pt>
                <c:pt idx="2766">
                  <c:v>41304</c:v>
                </c:pt>
                <c:pt idx="2767">
                  <c:v>41303</c:v>
                </c:pt>
                <c:pt idx="2768">
                  <c:v>41302</c:v>
                </c:pt>
                <c:pt idx="2769">
                  <c:v>41299</c:v>
                </c:pt>
                <c:pt idx="2770">
                  <c:v>41298</c:v>
                </c:pt>
                <c:pt idx="2771">
                  <c:v>41297</c:v>
                </c:pt>
                <c:pt idx="2772">
                  <c:v>41296</c:v>
                </c:pt>
                <c:pt idx="2773">
                  <c:v>41295</c:v>
                </c:pt>
                <c:pt idx="2774">
                  <c:v>41292</c:v>
                </c:pt>
                <c:pt idx="2775">
                  <c:v>41291</c:v>
                </c:pt>
                <c:pt idx="2776">
                  <c:v>41290</c:v>
                </c:pt>
                <c:pt idx="2777">
                  <c:v>41289</c:v>
                </c:pt>
                <c:pt idx="2778">
                  <c:v>41288</c:v>
                </c:pt>
                <c:pt idx="2779">
                  <c:v>41285</c:v>
                </c:pt>
                <c:pt idx="2780">
                  <c:v>41284</c:v>
                </c:pt>
                <c:pt idx="2781">
                  <c:v>41283</c:v>
                </c:pt>
                <c:pt idx="2782">
                  <c:v>41282</c:v>
                </c:pt>
                <c:pt idx="2783">
                  <c:v>41281</c:v>
                </c:pt>
                <c:pt idx="2784">
                  <c:v>41278</c:v>
                </c:pt>
                <c:pt idx="2785">
                  <c:v>41277</c:v>
                </c:pt>
                <c:pt idx="2786">
                  <c:v>41276</c:v>
                </c:pt>
                <c:pt idx="2787">
                  <c:v>41275</c:v>
                </c:pt>
                <c:pt idx="2788">
                  <c:v>41274</c:v>
                </c:pt>
                <c:pt idx="2789">
                  <c:v>41271</c:v>
                </c:pt>
                <c:pt idx="2790">
                  <c:v>41270</c:v>
                </c:pt>
                <c:pt idx="2791">
                  <c:v>41269</c:v>
                </c:pt>
                <c:pt idx="2792">
                  <c:v>41267</c:v>
                </c:pt>
                <c:pt idx="2793">
                  <c:v>41264</c:v>
                </c:pt>
                <c:pt idx="2794">
                  <c:v>41263</c:v>
                </c:pt>
                <c:pt idx="2795">
                  <c:v>41262</c:v>
                </c:pt>
                <c:pt idx="2796">
                  <c:v>41261</c:v>
                </c:pt>
                <c:pt idx="2797">
                  <c:v>41260</c:v>
                </c:pt>
                <c:pt idx="2798">
                  <c:v>41257</c:v>
                </c:pt>
                <c:pt idx="2799">
                  <c:v>41256</c:v>
                </c:pt>
                <c:pt idx="2800">
                  <c:v>41255</c:v>
                </c:pt>
                <c:pt idx="2801">
                  <c:v>41254</c:v>
                </c:pt>
                <c:pt idx="2802">
                  <c:v>41253</c:v>
                </c:pt>
                <c:pt idx="2803">
                  <c:v>41250</c:v>
                </c:pt>
                <c:pt idx="2804">
                  <c:v>41249</c:v>
                </c:pt>
                <c:pt idx="2805">
                  <c:v>41248</c:v>
                </c:pt>
                <c:pt idx="2806">
                  <c:v>41247</c:v>
                </c:pt>
                <c:pt idx="2807">
                  <c:v>41246</c:v>
                </c:pt>
                <c:pt idx="2808">
                  <c:v>41243</c:v>
                </c:pt>
                <c:pt idx="2809">
                  <c:v>41242</c:v>
                </c:pt>
                <c:pt idx="2810">
                  <c:v>41240</c:v>
                </c:pt>
                <c:pt idx="2811">
                  <c:v>41239</c:v>
                </c:pt>
                <c:pt idx="2812">
                  <c:v>41236</c:v>
                </c:pt>
                <c:pt idx="2813">
                  <c:v>41235</c:v>
                </c:pt>
                <c:pt idx="2814">
                  <c:v>41234</c:v>
                </c:pt>
                <c:pt idx="2815">
                  <c:v>41233</c:v>
                </c:pt>
                <c:pt idx="2816">
                  <c:v>41232</c:v>
                </c:pt>
                <c:pt idx="2817">
                  <c:v>41229</c:v>
                </c:pt>
                <c:pt idx="2818">
                  <c:v>41228</c:v>
                </c:pt>
                <c:pt idx="2819">
                  <c:v>41225</c:v>
                </c:pt>
                <c:pt idx="2820">
                  <c:v>41222</c:v>
                </c:pt>
                <c:pt idx="2821">
                  <c:v>41221</c:v>
                </c:pt>
                <c:pt idx="2822">
                  <c:v>41220</c:v>
                </c:pt>
                <c:pt idx="2823">
                  <c:v>41219</c:v>
                </c:pt>
                <c:pt idx="2824">
                  <c:v>41218</c:v>
                </c:pt>
                <c:pt idx="2825">
                  <c:v>41215</c:v>
                </c:pt>
                <c:pt idx="2826">
                  <c:v>41214</c:v>
                </c:pt>
                <c:pt idx="2827">
                  <c:v>41213</c:v>
                </c:pt>
                <c:pt idx="2828">
                  <c:v>41212</c:v>
                </c:pt>
                <c:pt idx="2829">
                  <c:v>41211</c:v>
                </c:pt>
                <c:pt idx="2830">
                  <c:v>41207</c:v>
                </c:pt>
                <c:pt idx="2831">
                  <c:v>41205</c:v>
                </c:pt>
                <c:pt idx="2832">
                  <c:v>41204</c:v>
                </c:pt>
                <c:pt idx="2833">
                  <c:v>41201</c:v>
                </c:pt>
                <c:pt idx="2834">
                  <c:v>41200</c:v>
                </c:pt>
                <c:pt idx="2835">
                  <c:v>41199</c:v>
                </c:pt>
                <c:pt idx="2836">
                  <c:v>41198</c:v>
                </c:pt>
                <c:pt idx="2837">
                  <c:v>41197</c:v>
                </c:pt>
                <c:pt idx="2838">
                  <c:v>41194</c:v>
                </c:pt>
                <c:pt idx="2839">
                  <c:v>41193</c:v>
                </c:pt>
                <c:pt idx="2840">
                  <c:v>41192</c:v>
                </c:pt>
                <c:pt idx="2841">
                  <c:v>41191</c:v>
                </c:pt>
                <c:pt idx="2842">
                  <c:v>41190</c:v>
                </c:pt>
                <c:pt idx="2843">
                  <c:v>41187</c:v>
                </c:pt>
                <c:pt idx="2844">
                  <c:v>41186</c:v>
                </c:pt>
                <c:pt idx="2845">
                  <c:v>41185</c:v>
                </c:pt>
                <c:pt idx="2846">
                  <c:v>41183</c:v>
                </c:pt>
                <c:pt idx="2847">
                  <c:v>41180</c:v>
                </c:pt>
                <c:pt idx="2848">
                  <c:v>41179</c:v>
                </c:pt>
                <c:pt idx="2849">
                  <c:v>41178</c:v>
                </c:pt>
                <c:pt idx="2850">
                  <c:v>41177</c:v>
                </c:pt>
                <c:pt idx="2851">
                  <c:v>41176</c:v>
                </c:pt>
                <c:pt idx="2852">
                  <c:v>41173</c:v>
                </c:pt>
                <c:pt idx="2853">
                  <c:v>41172</c:v>
                </c:pt>
                <c:pt idx="2854">
                  <c:v>41170</c:v>
                </c:pt>
                <c:pt idx="2855">
                  <c:v>41169</c:v>
                </c:pt>
                <c:pt idx="2856">
                  <c:v>41166</c:v>
                </c:pt>
                <c:pt idx="2857">
                  <c:v>41165</c:v>
                </c:pt>
                <c:pt idx="2858">
                  <c:v>41164</c:v>
                </c:pt>
                <c:pt idx="2859">
                  <c:v>41163</c:v>
                </c:pt>
                <c:pt idx="2860">
                  <c:v>41162</c:v>
                </c:pt>
                <c:pt idx="2861">
                  <c:v>41159</c:v>
                </c:pt>
                <c:pt idx="2862">
                  <c:v>41158</c:v>
                </c:pt>
                <c:pt idx="2863">
                  <c:v>41157</c:v>
                </c:pt>
                <c:pt idx="2864">
                  <c:v>41156</c:v>
                </c:pt>
                <c:pt idx="2865">
                  <c:v>41155</c:v>
                </c:pt>
                <c:pt idx="2866">
                  <c:v>41152</c:v>
                </c:pt>
                <c:pt idx="2867">
                  <c:v>41151</c:v>
                </c:pt>
                <c:pt idx="2868">
                  <c:v>41150</c:v>
                </c:pt>
                <c:pt idx="2869">
                  <c:v>41149</c:v>
                </c:pt>
                <c:pt idx="2870">
                  <c:v>41148</c:v>
                </c:pt>
                <c:pt idx="2871">
                  <c:v>41145</c:v>
                </c:pt>
                <c:pt idx="2872">
                  <c:v>41144</c:v>
                </c:pt>
                <c:pt idx="2873">
                  <c:v>41143</c:v>
                </c:pt>
                <c:pt idx="2874">
                  <c:v>41142</c:v>
                </c:pt>
                <c:pt idx="2875">
                  <c:v>41138</c:v>
                </c:pt>
                <c:pt idx="2876">
                  <c:v>41137</c:v>
                </c:pt>
                <c:pt idx="2877">
                  <c:v>41135</c:v>
                </c:pt>
                <c:pt idx="2878">
                  <c:v>41134</c:v>
                </c:pt>
                <c:pt idx="2879">
                  <c:v>41131</c:v>
                </c:pt>
                <c:pt idx="2880">
                  <c:v>41130</c:v>
                </c:pt>
                <c:pt idx="2881">
                  <c:v>41129</c:v>
                </c:pt>
                <c:pt idx="2882">
                  <c:v>41128</c:v>
                </c:pt>
                <c:pt idx="2883">
                  <c:v>41127</c:v>
                </c:pt>
                <c:pt idx="2884">
                  <c:v>41124</c:v>
                </c:pt>
                <c:pt idx="2885">
                  <c:v>41123</c:v>
                </c:pt>
                <c:pt idx="2886">
                  <c:v>41122</c:v>
                </c:pt>
                <c:pt idx="2887">
                  <c:v>41121</c:v>
                </c:pt>
                <c:pt idx="2888">
                  <c:v>41120</c:v>
                </c:pt>
                <c:pt idx="2889">
                  <c:v>41117</c:v>
                </c:pt>
                <c:pt idx="2890">
                  <c:v>41116</c:v>
                </c:pt>
                <c:pt idx="2891">
                  <c:v>41115</c:v>
                </c:pt>
                <c:pt idx="2892">
                  <c:v>41114</c:v>
                </c:pt>
                <c:pt idx="2893">
                  <c:v>41113</c:v>
                </c:pt>
                <c:pt idx="2894">
                  <c:v>41110</c:v>
                </c:pt>
                <c:pt idx="2895">
                  <c:v>41109</c:v>
                </c:pt>
                <c:pt idx="2896">
                  <c:v>41108</c:v>
                </c:pt>
                <c:pt idx="2897">
                  <c:v>41107</c:v>
                </c:pt>
                <c:pt idx="2898">
                  <c:v>41106</c:v>
                </c:pt>
                <c:pt idx="2899">
                  <c:v>41103</c:v>
                </c:pt>
                <c:pt idx="2900">
                  <c:v>41102</c:v>
                </c:pt>
                <c:pt idx="2901">
                  <c:v>41101</c:v>
                </c:pt>
                <c:pt idx="2902">
                  <c:v>41100</c:v>
                </c:pt>
                <c:pt idx="2903">
                  <c:v>41099</c:v>
                </c:pt>
                <c:pt idx="2904">
                  <c:v>41096</c:v>
                </c:pt>
                <c:pt idx="2905">
                  <c:v>41095</c:v>
                </c:pt>
                <c:pt idx="2906">
                  <c:v>41094</c:v>
                </c:pt>
                <c:pt idx="2907">
                  <c:v>41093</c:v>
                </c:pt>
                <c:pt idx="2908">
                  <c:v>41092</c:v>
                </c:pt>
                <c:pt idx="2909">
                  <c:v>41089</c:v>
                </c:pt>
                <c:pt idx="2910">
                  <c:v>41088</c:v>
                </c:pt>
                <c:pt idx="2911">
                  <c:v>41087</c:v>
                </c:pt>
                <c:pt idx="2912">
                  <c:v>41086</c:v>
                </c:pt>
                <c:pt idx="2913">
                  <c:v>41085</c:v>
                </c:pt>
                <c:pt idx="2914">
                  <c:v>41082</c:v>
                </c:pt>
                <c:pt idx="2915">
                  <c:v>41081</c:v>
                </c:pt>
                <c:pt idx="2916">
                  <c:v>41080</c:v>
                </c:pt>
                <c:pt idx="2917">
                  <c:v>41079</c:v>
                </c:pt>
                <c:pt idx="2918">
                  <c:v>41078</c:v>
                </c:pt>
                <c:pt idx="2919">
                  <c:v>41075</c:v>
                </c:pt>
                <c:pt idx="2920">
                  <c:v>41074</c:v>
                </c:pt>
                <c:pt idx="2921">
                  <c:v>41073</c:v>
                </c:pt>
                <c:pt idx="2922">
                  <c:v>41072</c:v>
                </c:pt>
                <c:pt idx="2923">
                  <c:v>41071</c:v>
                </c:pt>
                <c:pt idx="2924">
                  <c:v>41068</c:v>
                </c:pt>
                <c:pt idx="2925">
                  <c:v>41067</c:v>
                </c:pt>
                <c:pt idx="2926">
                  <c:v>41066</c:v>
                </c:pt>
                <c:pt idx="2927">
                  <c:v>41065</c:v>
                </c:pt>
                <c:pt idx="2928">
                  <c:v>41064</c:v>
                </c:pt>
                <c:pt idx="2929">
                  <c:v>41061</c:v>
                </c:pt>
                <c:pt idx="2930">
                  <c:v>41060</c:v>
                </c:pt>
                <c:pt idx="2931">
                  <c:v>41059</c:v>
                </c:pt>
                <c:pt idx="2932">
                  <c:v>41058</c:v>
                </c:pt>
                <c:pt idx="2933">
                  <c:v>41057</c:v>
                </c:pt>
                <c:pt idx="2934">
                  <c:v>41054</c:v>
                </c:pt>
                <c:pt idx="2935">
                  <c:v>41053</c:v>
                </c:pt>
                <c:pt idx="2936">
                  <c:v>41052</c:v>
                </c:pt>
                <c:pt idx="2937">
                  <c:v>41051</c:v>
                </c:pt>
                <c:pt idx="2938">
                  <c:v>41050</c:v>
                </c:pt>
                <c:pt idx="2939">
                  <c:v>41047</c:v>
                </c:pt>
                <c:pt idx="2940">
                  <c:v>41046</c:v>
                </c:pt>
                <c:pt idx="2941">
                  <c:v>41045</c:v>
                </c:pt>
                <c:pt idx="2942">
                  <c:v>41044</c:v>
                </c:pt>
                <c:pt idx="2943">
                  <c:v>41043</c:v>
                </c:pt>
                <c:pt idx="2944">
                  <c:v>41040</c:v>
                </c:pt>
                <c:pt idx="2945">
                  <c:v>41039</c:v>
                </c:pt>
                <c:pt idx="2946">
                  <c:v>41038</c:v>
                </c:pt>
                <c:pt idx="2947">
                  <c:v>41037</c:v>
                </c:pt>
                <c:pt idx="2948">
                  <c:v>41036</c:v>
                </c:pt>
                <c:pt idx="2949">
                  <c:v>41033</c:v>
                </c:pt>
                <c:pt idx="2950">
                  <c:v>41032</c:v>
                </c:pt>
                <c:pt idx="2951">
                  <c:v>41031</c:v>
                </c:pt>
                <c:pt idx="2952">
                  <c:v>41029</c:v>
                </c:pt>
                <c:pt idx="2953">
                  <c:v>41026</c:v>
                </c:pt>
                <c:pt idx="2954">
                  <c:v>41025</c:v>
                </c:pt>
                <c:pt idx="2955">
                  <c:v>41024</c:v>
                </c:pt>
                <c:pt idx="2956">
                  <c:v>41023</c:v>
                </c:pt>
                <c:pt idx="2957">
                  <c:v>41022</c:v>
                </c:pt>
                <c:pt idx="2958">
                  <c:v>41019</c:v>
                </c:pt>
                <c:pt idx="2959">
                  <c:v>41018</c:v>
                </c:pt>
                <c:pt idx="2960">
                  <c:v>41017</c:v>
                </c:pt>
                <c:pt idx="2961">
                  <c:v>41016</c:v>
                </c:pt>
                <c:pt idx="2962">
                  <c:v>41015</c:v>
                </c:pt>
                <c:pt idx="2963">
                  <c:v>41012</c:v>
                </c:pt>
                <c:pt idx="2964">
                  <c:v>41011</c:v>
                </c:pt>
                <c:pt idx="2965">
                  <c:v>41010</c:v>
                </c:pt>
                <c:pt idx="2966">
                  <c:v>41009</c:v>
                </c:pt>
                <c:pt idx="2967">
                  <c:v>41008</c:v>
                </c:pt>
                <c:pt idx="2968">
                  <c:v>41003</c:v>
                </c:pt>
                <c:pt idx="2969">
                  <c:v>41002</c:v>
                </c:pt>
                <c:pt idx="2970">
                  <c:v>41001</c:v>
                </c:pt>
                <c:pt idx="2971">
                  <c:v>40998</c:v>
                </c:pt>
                <c:pt idx="2972">
                  <c:v>40997</c:v>
                </c:pt>
                <c:pt idx="2973">
                  <c:v>40996</c:v>
                </c:pt>
                <c:pt idx="2974">
                  <c:v>40995</c:v>
                </c:pt>
                <c:pt idx="2975">
                  <c:v>40994</c:v>
                </c:pt>
                <c:pt idx="2976">
                  <c:v>40991</c:v>
                </c:pt>
                <c:pt idx="2977">
                  <c:v>40990</c:v>
                </c:pt>
                <c:pt idx="2978">
                  <c:v>40989</c:v>
                </c:pt>
                <c:pt idx="2979">
                  <c:v>40988</c:v>
                </c:pt>
                <c:pt idx="2980">
                  <c:v>40987</c:v>
                </c:pt>
                <c:pt idx="2981">
                  <c:v>40984</c:v>
                </c:pt>
                <c:pt idx="2982">
                  <c:v>40983</c:v>
                </c:pt>
                <c:pt idx="2983">
                  <c:v>40982</c:v>
                </c:pt>
                <c:pt idx="2984">
                  <c:v>40981</c:v>
                </c:pt>
                <c:pt idx="2985">
                  <c:v>40980</c:v>
                </c:pt>
                <c:pt idx="2986">
                  <c:v>40977</c:v>
                </c:pt>
                <c:pt idx="2987">
                  <c:v>40975</c:v>
                </c:pt>
                <c:pt idx="2988">
                  <c:v>40974</c:v>
                </c:pt>
                <c:pt idx="2989">
                  <c:v>40973</c:v>
                </c:pt>
                <c:pt idx="2990">
                  <c:v>40970</c:v>
                </c:pt>
                <c:pt idx="2991">
                  <c:v>40969</c:v>
                </c:pt>
                <c:pt idx="2992">
                  <c:v>40968</c:v>
                </c:pt>
                <c:pt idx="2993">
                  <c:v>40967</c:v>
                </c:pt>
                <c:pt idx="2994">
                  <c:v>40966</c:v>
                </c:pt>
                <c:pt idx="2995">
                  <c:v>40963</c:v>
                </c:pt>
                <c:pt idx="2996">
                  <c:v>40962</c:v>
                </c:pt>
                <c:pt idx="2997">
                  <c:v>40961</c:v>
                </c:pt>
                <c:pt idx="2998">
                  <c:v>40960</c:v>
                </c:pt>
                <c:pt idx="2999">
                  <c:v>40956</c:v>
                </c:pt>
                <c:pt idx="3000">
                  <c:v>40955</c:v>
                </c:pt>
                <c:pt idx="3001">
                  <c:v>40954</c:v>
                </c:pt>
                <c:pt idx="3002">
                  <c:v>40953</c:v>
                </c:pt>
                <c:pt idx="3003">
                  <c:v>40952</c:v>
                </c:pt>
                <c:pt idx="3004">
                  <c:v>40949</c:v>
                </c:pt>
                <c:pt idx="3005">
                  <c:v>40948</c:v>
                </c:pt>
                <c:pt idx="3006">
                  <c:v>40947</c:v>
                </c:pt>
                <c:pt idx="3007">
                  <c:v>40946</c:v>
                </c:pt>
                <c:pt idx="3008">
                  <c:v>40945</c:v>
                </c:pt>
                <c:pt idx="3009">
                  <c:v>40942</c:v>
                </c:pt>
                <c:pt idx="3010">
                  <c:v>40941</c:v>
                </c:pt>
                <c:pt idx="3011">
                  <c:v>40940</c:v>
                </c:pt>
                <c:pt idx="3012">
                  <c:v>40939</c:v>
                </c:pt>
                <c:pt idx="3013">
                  <c:v>40938</c:v>
                </c:pt>
                <c:pt idx="3014">
                  <c:v>40935</c:v>
                </c:pt>
                <c:pt idx="3015">
                  <c:v>40933</c:v>
                </c:pt>
                <c:pt idx="3016">
                  <c:v>40932</c:v>
                </c:pt>
                <c:pt idx="3017">
                  <c:v>40931</c:v>
                </c:pt>
                <c:pt idx="3018">
                  <c:v>40928</c:v>
                </c:pt>
                <c:pt idx="3019">
                  <c:v>40927</c:v>
                </c:pt>
                <c:pt idx="3020">
                  <c:v>40926</c:v>
                </c:pt>
                <c:pt idx="3021">
                  <c:v>40925</c:v>
                </c:pt>
                <c:pt idx="3022">
                  <c:v>40924</c:v>
                </c:pt>
                <c:pt idx="3023">
                  <c:v>40921</c:v>
                </c:pt>
                <c:pt idx="3024">
                  <c:v>40920</c:v>
                </c:pt>
                <c:pt idx="3025">
                  <c:v>40919</c:v>
                </c:pt>
                <c:pt idx="3026">
                  <c:v>40918</c:v>
                </c:pt>
                <c:pt idx="3027">
                  <c:v>40917</c:v>
                </c:pt>
                <c:pt idx="3028">
                  <c:v>40914</c:v>
                </c:pt>
                <c:pt idx="3029">
                  <c:v>40913</c:v>
                </c:pt>
                <c:pt idx="3030">
                  <c:v>40912</c:v>
                </c:pt>
                <c:pt idx="3031">
                  <c:v>40911</c:v>
                </c:pt>
                <c:pt idx="3032">
                  <c:v>40910</c:v>
                </c:pt>
                <c:pt idx="3033">
                  <c:v>40907</c:v>
                </c:pt>
                <c:pt idx="3034">
                  <c:v>40906</c:v>
                </c:pt>
                <c:pt idx="3035">
                  <c:v>40905</c:v>
                </c:pt>
                <c:pt idx="3036">
                  <c:v>40904</c:v>
                </c:pt>
                <c:pt idx="3037">
                  <c:v>40903</c:v>
                </c:pt>
                <c:pt idx="3038">
                  <c:v>40900</c:v>
                </c:pt>
                <c:pt idx="3039">
                  <c:v>40899</c:v>
                </c:pt>
                <c:pt idx="3040">
                  <c:v>40898</c:v>
                </c:pt>
                <c:pt idx="3041">
                  <c:v>40897</c:v>
                </c:pt>
                <c:pt idx="3042">
                  <c:v>40896</c:v>
                </c:pt>
                <c:pt idx="3043">
                  <c:v>40893</c:v>
                </c:pt>
                <c:pt idx="3044">
                  <c:v>40892</c:v>
                </c:pt>
                <c:pt idx="3045">
                  <c:v>40891</c:v>
                </c:pt>
                <c:pt idx="3046">
                  <c:v>40890</c:v>
                </c:pt>
                <c:pt idx="3047">
                  <c:v>40889</c:v>
                </c:pt>
                <c:pt idx="3048">
                  <c:v>40886</c:v>
                </c:pt>
                <c:pt idx="3049">
                  <c:v>40885</c:v>
                </c:pt>
                <c:pt idx="3050">
                  <c:v>40884</c:v>
                </c:pt>
                <c:pt idx="3051">
                  <c:v>40882</c:v>
                </c:pt>
                <c:pt idx="3052">
                  <c:v>40879</c:v>
                </c:pt>
                <c:pt idx="3053">
                  <c:v>40878</c:v>
                </c:pt>
                <c:pt idx="3054">
                  <c:v>40877</c:v>
                </c:pt>
                <c:pt idx="3055">
                  <c:v>40876</c:v>
                </c:pt>
                <c:pt idx="3056">
                  <c:v>40875</c:v>
                </c:pt>
                <c:pt idx="3057">
                  <c:v>40872</c:v>
                </c:pt>
                <c:pt idx="3058">
                  <c:v>40871</c:v>
                </c:pt>
                <c:pt idx="3059">
                  <c:v>40870</c:v>
                </c:pt>
                <c:pt idx="3060">
                  <c:v>40869</c:v>
                </c:pt>
                <c:pt idx="3061">
                  <c:v>40868</c:v>
                </c:pt>
                <c:pt idx="3062">
                  <c:v>40865</c:v>
                </c:pt>
                <c:pt idx="3063">
                  <c:v>40864</c:v>
                </c:pt>
                <c:pt idx="3064">
                  <c:v>40863</c:v>
                </c:pt>
                <c:pt idx="3065">
                  <c:v>40862</c:v>
                </c:pt>
                <c:pt idx="3066">
                  <c:v>40861</c:v>
                </c:pt>
                <c:pt idx="3067">
                  <c:v>40858</c:v>
                </c:pt>
                <c:pt idx="3068">
                  <c:v>40856</c:v>
                </c:pt>
                <c:pt idx="3069">
                  <c:v>40855</c:v>
                </c:pt>
                <c:pt idx="3070">
                  <c:v>40851</c:v>
                </c:pt>
                <c:pt idx="3071">
                  <c:v>40850</c:v>
                </c:pt>
                <c:pt idx="3072">
                  <c:v>40849</c:v>
                </c:pt>
                <c:pt idx="3073">
                  <c:v>40848</c:v>
                </c:pt>
                <c:pt idx="3074">
                  <c:v>40847</c:v>
                </c:pt>
                <c:pt idx="3075">
                  <c:v>40844</c:v>
                </c:pt>
                <c:pt idx="3076">
                  <c:v>40841</c:v>
                </c:pt>
                <c:pt idx="3077">
                  <c:v>40840</c:v>
                </c:pt>
                <c:pt idx="3078">
                  <c:v>40837</c:v>
                </c:pt>
                <c:pt idx="3079">
                  <c:v>40836</c:v>
                </c:pt>
                <c:pt idx="3080">
                  <c:v>40835</c:v>
                </c:pt>
                <c:pt idx="3081">
                  <c:v>40834</c:v>
                </c:pt>
                <c:pt idx="3082">
                  <c:v>40833</c:v>
                </c:pt>
                <c:pt idx="3083">
                  <c:v>40830</c:v>
                </c:pt>
                <c:pt idx="3084">
                  <c:v>40829</c:v>
                </c:pt>
                <c:pt idx="3085">
                  <c:v>40828</c:v>
                </c:pt>
                <c:pt idx="3086">
                  <c:v>40827</c:v>
                </c:pt>
                <c:pt idx="3087">
                  <c:v>40826</c:v>
                </c:pt>
                <c:pt idx="3088">
                  <c:v>40823</c:v>
                </c:pt>
                <c:pt idx="3089">
                  <c:v>40821</c:v>
                </c:pt>
                <c:pt idx="3090">
                  <c:v>40820</c:v>
                </c:pt>
                <c:pt idx="3091">
                  <c:v>40819</c:v>
                </c:pt>
                <c:pt idx="3092">
                  <c:v>40816</c:v>
                </c:pt>
                <c:pt idx="3093">
                  <c:v>40815</c:v>
                </c:pt>
                <c:pt idx="3094">
                  <c:v>40814</c:v>
                </c:pt>
                <c:pt idx="3095">
                  <c:v>40813</c:v>
                </c:pt>
                <c:pt idx="3096">
                  <c:v>40812</c:v>
                </c:pt>
                <c:pt idx="3097">
                  <c:v>40809</c:v>
                </c:pt>
                <c:pt idx="3098">
                  <c:v>40808</c:v>
                </c:pt>
                <c:pt idx="3099">
                  <c:v>40807</c:v>
                </c:pt>
                <c:pt idx="3100">
                  <c:v>40806</c:v>
                </c:pt>
                <c:pt idx="3101">
                  <c:v>40805</c:v>
                </c:pt>
                <c:pt idx="3102">
                  <c:v>40802</c:v>
                </c:pt>
                <c:pt idx="3103">
                  <c:v>40801</c:v>
                </c:pt>
                <c:pt idx="3104">
                  <c:v>40800</c:v>
                </c:pt>
                <c:pt idx="3105">
                  <c:v>40799</c:v>
                </c:pt>
                <c:pt idx="3106">
                  <c:v>40798</c:v>
                </c:pt>
                <c:pt idx="3107">
                  <c:v>40795</c:v>
                </c:pt>
                <c:pt idx="3108">
                  <c:v>40794</c:v>
                </c:pt>
                <c:pt idx="3109">
                  <c:v>40793</c:v>
                </c:pt>
                <c:pt idx="3110">
                  <c:v>40792</c:v>
                </c:pt>
                <c:pt idx="3111">
                  <c:v>40791</c:v>
                </c:pt>
                <c:pt idx="3112">
                  <c:v>40788</c:v>
                </c:pt>
                <c:pt idx="3113">
                  <c:v>40785</c:v>
                </c:pt>
                <c:pt idx="3114">
                  <c:v>40784</c:v>
                </c:pt>
                <c:pt idx="3115">
                  <c:v>40781</c:v>
                </c:pt>
                <c:pt idx="3116">
                  <c:v>40780</c:v>
                </c:pt>
                <c:pt idx="3117">
                  <c:v>40779</c:v>
                </c:pt>
                <c:pt idx="3118">
                  <c:v>40778</c:v>
                </c:pt>
                <c:pt idx="3119">
                  <c:v>40777</c:v>
                </c:pt>
                <c:pt idx="3120">
                  <c:v>40774</c:v>
                </c:pt>
                <c:pt idx="3121">
                  <c:v>40773</c:v>
                </c:pt>
                <c:pt idx="3122">
                  <c:v>40772</c:v>
                </c:pt>
                <c:pt idx="3123">
                  <c:v>40771</c:v>
                </c:pt>
                <c:pt idx="3124">
                  <c:v>40767</c:v>
                </c:pt>
                <c:pt idx="3125">
                  <c:v>40766</c:v>
                </c:pt>
                <c:pt idx="3126">
                  <c:v>40765</c:v>
                </c:pt>
                <c:pt idx="3127">
                  <c:v>40764</c:v>
                </c:pt>
                <c:pt idx="3128">
                  <c:v>40763</c:v>
                </c:pt>
                <c:pt idx="3129">
                  <c:v>40760</c:v>
                </c:pt>
                <c:pt idx="3130">
                  <c:v>40759</c:v>
                </c:pt>
                <c:pt idx="3131">
                  <c:v>40758</c:v>
                </c:pt>
                <c:pt idx="3132">
                  <c:v>40757</c:v>
                </c:pt>
                <c:pt idx="3133">
                  <c:v>40756</c:v>
                </c:pt>
                <c:pt idx="3134">
                  <c:v>40753</c:v>
                </c:pt>
                <c:pt idx="3135">
                  <c:v>40752</c:v>
                </c:pt>
                <c:pt idx="3136">
                  <c:v>40751</c:v>
                </c:pt>
                <c:pt idx="3137">
                  <c:v>40750</c:v>
                </c:pt>
                <c:pt idx="3138">
                  <c:v>40749</c:v>
                </c:pt>
                <c:pt idx="3139">
                  <c:v>40746</c:v>
                </c:pt>
                <c:pt idx="3140">
                  <c:v>40745</c:v>
                </c:pt>
                <c:pt idx="3141">
                  <c:v>40744</c:v>
                </c:pt>
                <c:pt idx="3142">
                  <c:v>40743</c:v>
                </c:pt>
                <c:pt idx="3143">
                  <c:v>40742</c:v>
                </c:pt>
                <c:pt idx="3144">
                  <c:v>40739</c:v>
                </c:pt>
                <c:pt idx="3145">
                  <c:v>40738</c:v>
                </c:pt>
                <c:pt idx="3146">
                  <c:v>40737</c:v>
                </c:pt>
                <c:pt idx="3147">
                  <c:v>40736</c:v>
                </c:pt>
                <c:pt idx="3148">
                  <c:v>40735</c:v>
                </c:pt>
                <c:pt idx="3149">
                  <c:v>40732</c:v>
                </c:pt>
                <c:pt idx="3150">
                  <c:v>40731</c:v>
                </c:pt>
                <c:pt idx="3151">
                  <c:v>40730</c:v>
                </c:pt>
                <c:pt idx="3152">
                  <c:v>40729</c:v>
                </c:pt>
                <c:pt idx="3153">
                  <c:v>40728</c:v>
                </c:pt>
                <c:pt idx="3154">
                  <c:v>40725</c:v>
                </c:pt>
                <c:pt idx="3155">
                  <c:v>40724</c:v>
                </c:pt>
                <c:pt idx="3156">
                  <c:v>40723</c:v>
                </c:pt>
                <c:pt idx="3157">
                  <c:v>40722</c:v>
                </c:pt>
                <c:pt idx="3158">
                  <c:v>40721</c:v>
                </c:pt>
                <c:pt idx="3159">
                  <c:v>40718</c:v>
                </c:pt>
                <c:pt idx="3160">
                  <c:v>40717</c:v>
                </c:pt>
                <c:pt idx="3161">
                  <c:v>40716</c:v>
                </c:pt>
                <c:pt idx="3162">
                  <c:v>40715</c:v>
                </c:pt>
                <c:pt idx="3163">
                  <c:v>40714</c:v>
                </c:pt>
                <c:pt idx="3164">
                  <c:v>40711</c:v>
                </c:pt>
                <c:pt idx="3165">
                  <c:v>40710</c:v>
                </c:pt>
                <c:pt idx="3166">
                  <c:v>40709</c:v>
                </c:pt>
                <c:pt idx="3167">
                  <c:v>40708</c:v>
                </c:pt>
                <c:pt idx="3168">
                  <c:v>40707</c:v>
                </c:pt>
                <c:pt idx="3169">
                  <c:v>40704</c:v>
                </c:pt>
                <c:pt idx="3170">
                  <c:v>40703</c:v>
                </c:pt>
                <c:pt idx="3171">
                  <c:v>40702</c:v>
                </c:pt>
                <c:pt idx="3172">
                  <c:v>40701</c:v>
                </c:pt>
                <c:pt idx="3173">
                  <c:v>40700</c:v>
                </c:pt>
                <c:pt idx="3174">
                  <c:v>40697</c:v>
                </c:pt>
                <c:pt idx="3175">
                  <c:v>40696</c:v>
                </c:pt>
                <c:pt idx="3176">
                  <c:v>40695</c:v>
                </c:pt>
                <c:pt idx="3177">
                  <c:v>40694</c:v>
                </c:pt>
                <c:pt idx="3178">
                  <c:v>40693</c:v>
                </c:pt>
                <c:pt idx="3179">
                  <c:v>40690</c:v>
                </c:pt>
                <c:pt idx="3180">
                  <c:v>40689</c:v>
                </c:pt>
                <c:pt idx="3181">
                  <c:v>40688</c:v>
                </c:pt>
                <c:pt idx="3182">
                  <c:v>40687</c:v>
                </c:pt>
                <c:pt idx="3183">
                  <c:v>40686</c:v>
                </c:pt>
                <c:pt idx="3184">
                  <c:v>40683</c:v>
                </c:pt>
                <c:pt idx="3185">
                  <c:v>40682</c:v>
                </c:pt>
                <c:pt idx="3186">
                  <c:v>40681</c:v>
                </c:pt>
                <c:pt idx="3187">
                  <c:v>40680</c:v>
                </c:pt>
                <c:pt idx="3188">
                  <c:v>40679</c:v>
                </c:pt>
                <c:pt idx="3189">
                  <c:v>40676</c:v>
                </c:pt>
                <c:pt idx="3190">
                  <c:v>40675</c:v>
                </c:pt>
                <c:pt idx="3191">
                  <c:v>40674</c:v>
                </c:pt>
                <c:pt idx="3192">
                  <c:v>40673</c:v>
                </c:pt>
                <c:pt idx="3193">
                  <c:v>40672</c:v>
                </c:pt>
                <c:pt idx="3194">
                  <c:v>40669</c:v>
                </c:pt>
                <c:pt idx="3195">
                  <c:v>40668</c:v>
                </c:pt>
                <c:pt idx="3196">
                  <c:v>40667</c:v>
                </c:pt>
                <c:pt idx="3197">
                  <c:v>40666</c:v>
                </c:pt>
                <c:pt idx="3198">
                  <c:v>40665</c:v>
                </c:pt>
                <c:pt idx="3199">
                  <c:v>40662</c:v>
                </c:pt>
                <c:pt idx="3200">
                  <c:v>40661</c:v>
                </c:pt>
                <c:pt idx="3201">
                  <c:v>40660</c:v>
                </c:pt>
                <c:pt idx="3202">
                  <c:v>40659</c:v>
                </c:pt>
                <c:pt idx="3203">
                  <c:v>40658</c:v>
                </c:pt>
                <c:pt idx="3204">
                  <c:v>40654</c:v>
                </c:pt>
                <c:pt idx="3205">
                  <c:v>40653</c:v>
                </c:pt>
                <c:pt idx="3206">
                  <c:v>40652</c:v>
                </c:pt>
                <c:pt idx="3207">
                  <c:v>40651</c:v>
                </c:pt>
                <c:pt idx="3208">
                  <c:v>40648</c:v>
                </c:pt>
                <c:pt idx="3209">
                  <c:v>40646</c:v>
                </c:pt>
                <c:pt idx="3210">
                  <c:v>40644</c:v>
                </c:pt>
                <c:pt idx="3211">
                  <c:v>40641</c:v>
                </c:pt>
                <c:pt idx="3212">
                  <c:v>40640</c:v>
                </c:pt>
                <c:pt idx="3213">
                  <c:v>40639</c:v>
                </c:pt>
                <c:pt idx="3214">
                  <c:v>40638</c:v>
                </c:pt>
                <c:pt idx="3215">
                  <c:v>40637</c:v>
                </c:pt>
                <c:pt idx="3216">
                  <c:v>40634</c:v>
                </c:pt>
                <c:pt idx="3217">
                  <c:v>40633</c:v>
                </c:pt>
                <c:pt idx="3218">
                  <c:v>40632</c:v>
                </c:pt>
                <c:pt idx="3219">
                  <c:v>40631</c:v>
                </c:pt>
                <c:pt idx="3220">
                  <c:v>40630</c:v>
                </c:pt>
                <c:pt idx="3221">
                  <c:v>40627</c:v>
                </c:pt>
                <c:pt idx="3222">
                  <c:v>40626</c:v>
                </c:pt>
                <c:pt idx="3223">
                  <c:v>40625</c:v>
                </c:pt>
                <c:pt idx="3224">
                  <c:v>40624</c:v>
                </c:pt>
                <c:pt idx="3225">
                  <c:v>40623</c:v>
                </c:pt>
                <c:pt idx="3226">
                  <c:v>40620</c:v>
                </c:pt>
                <c:pt idx="3227">
                  <c:v>40619</c:v>
                </c:pt>
                <c:pt idx="3228">
                  <c:v>40618</c:v>
                </c:pt>
                <c:pt idx="3229">
                  <c:v>40617</c:v>
                </c:pt>
                <c:pt idx="3230">
                  <c:v>40616</c:v>
                </c:pt>
                <c:pt idx="3231">
                  <c:v>40613</c:v>
                </c:pt>
                <c:pt idx="3232">
                  <c:v>40612</c:v>
                </c:pt>
                <c:pt idx="3233">
                  <c:v>40611</c:v>
                </c:pt>
                <c:pt idx="3234">
                  <c:v>40610</c:v>
                </c:pt>
                <c:pt idx="3235">
                  <c:v>40609</c:v>
                </c:pt>
                <c:pt idx="3236">
                  <c:v>40606</c:v>
                </c:pt>
                <c:pt idx="3237">
                  <c:v>40605</c:v>
                </c:pt>
                <c:pt idx="3238">
                  <c:v>40603</c:v>
                </c:pt>
                <c:pt idx="3239">
                  <c:v>40602</c:v>
                </c:pt>
                <c:pt idx="3240">
                  <c:v>40599</c:v>
                </c:pt>
                <c:pt idx="3241">
                  <c:v>40598</c:v>
                </c:pt>
                <c:pt idx="3242">
                  <c:v>40597</c:v>
                </c:pt>
                <c:pt idx="3243">
                  <c:v>40596</c:v>
                </c:pt>
                <c:pt idx="3244">
                  <c:v>40595</c:v>
                </c:pt>
                <c:pt idx="3245">
                  <c:v>40592</c:v>
                </c:pt>
                <c:pt idx="3246">
                  <c:v>40591</c:v>
                </c:pt>
                <c:pt idx="3247">
                  <c:v>40590</c:v>
                </c:pt>
                <c:pt idx="3248">
                  <c:v>40589</c:v>
                </c:pt>
                <c:pt idx="3249">
                  <c:v>40588</c:v>
                </c:pt>
                <c:pt idx="3250">
                  <c:v>40585</c:v>
                </c:pt>
                <c:pt idx="3251">
                  <c:v>40584</c:v>
                </c:pt>
                <c:pt idx="3252">
                  <c:v>40583</c:v>
                </c:pt>
                <c:pt idx="3253">
                  <c:v>40582</c:v>
                </c:pt>
                <c:pt idx="3254">
                  <c:v>40581</c:v>
                </c:pt>
                <c:pt idx="3255">
                  <c:v>40578</c:v>
                </c:pt>
                <c:pt idx="3256">
                  <c:v>40577</c:v>
                </c:pt>
                <c:pt idx="3257">
                  <c:v>40576</c:v>
                </c:pt>
                <c:pt idx="3258">
                  <c:v>40575</c:v>
                </c:pt>
                <c:pt idx="3259">
                  <c:v>40574</c:v>
                </c:pt>
                <c:pt idx="3260">
                  <c:v>40571</c:v>
                </c:pt>
                <c:pt idx="3261">
                  <c:v>40570</c:v>
                </c:pt>
                <c:pt idx="3262">
                  <c:v>40568</c:v>
                </c:pt>
                <c:pt idx="3263">
                  <c:v>40567</c:v>
                </c:pt>
                <c:pt idx="3264">
                  <c:v>40564</c:v>
                </c:pt>
                <c:pt idx="3265">
                  <c:v>40563</c:v>
                </c:pt>
                <c:pt idx="3266">
                  <c:v>40562</c:v>
                </c:pt>
                <c:pt idx="3267">
                  <c:v>40561</c:v>
                </c:pt>
                <c:pt idx="3268">
                  <c:v>40560</c:v>
                </c:pt>
                <c:pt idx="3269">
                  <c:v>40557</c:v>
                </c:pt>
                <c:pt idx="3270">
                  <c:v>40556</c:v>
                </c:pt>
                <c:pt idx="3271">
                  <c:v>40555</c:v>
                </c:pt>
                <c:pt idx="3272">
                  <c:v>40554</c:v>
                </c:pt>
                <c:pt idx="3273">
                  <c:v>40553</c:v>
                </c:pt>
                <c:pt idx="3274">
                  <c:v>40550</c:v>
                </c:pt>
                <c:pt idx="3275">
                  <c:v>40549</c:v>
                </c:pt>
                <c:pt idx="3276">
                  <c:v>40548</c:v>
                </c:pt>
                <c:pt idx="3277">
                  <c:v>40547</c:v>
                </c:pt>
                <c:pt idx="3278">
                  <c:v>40546</c:v>
                </c:pt>
                <c:pt idx="3279">
                  <c:v>40543</c:v>
                </c:pt>
                <c:pt idx="3280">
                  <c:v>40542</c:v>
                </c:pt>
                <c:pt idx="3281">
                  <c:v>40541</c:v>
                </c:pt>
                <c:pt idx="3282">
                  <c:v>40540</c:v>
                </c:pt>
                <c:pt idx="3283">
                  <c:v>40539</c:v>
                </c:pt>
                <c:pt idx="3284">
                  <c:v>40536</c:v>
                </c:pt>
                <c:pt idx="3285">
                  <c:v>40535</c:v>
                </c:pt>
                <c:pt idx="3286">
                  <c:v>40534</c:v>
                </c:pt>
                <c:pt idx="3287">
                  <c:v>40533</c:v>
                </c:pt>
                <c:pt idx="3288">
                  <c:v>40532</c:v>
                </c:pt>
                <c:pt idx="3289">
                  <c:v>40528</c:v>
                </c:pt>
                <c:pt idx="3290">
                  <c:v>40527</c:v>
                </c:pt>
                <c:pt idx="3291">
                  <c:v>40526</c:v>
                </c:pt>
                <c:pt idx="3292">
                  <c:v>40525</c:v>
                </c:pt>
                <c:pt idx="3293">
                  <c:v>40522</c:v>
                </c:pt>
                <c:pt idx="3294">
                  <c:v>40521</c:v>
                </c:pt>
                <c:pt idx="3295">
                  <c:v>40520</c:v>
                </c:pt>
                <c:pt idx="3296">
                  <c:v>40519</c:v>
                </c:pt>
                <c:pt idx="3297">
                  <c:v>40518</c:v>
                </c:pt>
                <c:pt idx="3298">
                  <c:v>40515</c:v>
                </c:pt>
                <c:pt idx="3299">
                  <c:v>40514</c:v>
                </c:pt>
                <c:pt idx="3300">
                  <c:v>40513</c:v>
                </c:pt>
                <c:pt idx="3301">
                  <c:v>40512</c:v>
                </c:pt>
                <c:pt idx="3302">
                  <c:v>40511</c:v>
                </c:pt>
                <c:pt idx="3303">
                  <c:v>40508</c:v>
                </c:pt>
                <c:pt idx="3304">
                  <c:v>40507</c:v>
                </c:pt>
                <c:pt idx="3305">
                  <c:v>40506</c:v>
                </c:pt>
                <c:pt idx="3306">
                  <c:v>40505</c:v>
                </c:pt>
                <c:pt idx="3307">
                  <c:v>40504</c:v>
                </c:pt>
                <c:pt idx="3308">
                  <c:v>40501</c:v>
                </c:pt>
                <c:pt idx="3309">
                  <c:v>40500</c:v>
                </c:pt>
                <c:pt idx="3310">
                  <c:v>40498</c:v>
                </c:pt>
                <c:pt idx="3311">
                  <c:v>40497</c:v>
                </c:pt>
                <c:pt idx="3312">
                  <c:v>40494</c:v>
                </c:pt>
                <c:pt idx="3313">
                  <c:v>40493</c:v>
                </c:pt>
                <c:pt idx="3314">
                  <c:v>40492</c:v>
                </c:pt>
                <c:pt idx="3315">
                  <c:v>40491</c:v>
                </c:pt>
                <c:pt idx="3316">
                  <c:v>40490</c:v>
                </c:pt>
                <c:pt idx="3317">
                  <c:v>40486</c:v>
                </c:pt>
                <c:pt idx="3318">
                  <c:v>40485</c:v>
                </c:pt>
                <c:pt idx="3319">
                  <c:v>40484</c:v>
                </c:pt>
                <c:pt idx="3320">
                  <c:v>40483</c:v>
                </c:pt>
                <c:pt idx="3321">
                  <c:v>40480</c:v>
                </c:pt>
                <c:pt idx="3322">
                  <c:v>40479</c:v>
                </c:pt>
                <c:pt idx="3323">
                  <c:v>40478</c:v>
                </c:pt>
                <c:pt idx="3324">
                  <c:v>40477</c:v>
                </c:pt>
                <c:pt idx="3325">
                  <c:v>40476</c:v>
                </c:pt>
                <c:pt idx="3326">
                  <c:v>40473</c:v>
                </c:pt>
                <c:pt idx="3327">
                  <c:v>40472</c:v>
                </c:pt>
                <c:pt idx="3328">
                  <c:v>40471</c:v>
                </c:pt>
                <c:pt idx="3329">
                  <c:v>40470</c:v>
                </c:pt>
                <c:pt idx="3330">
                  <c:v>40469</c:v>
                </c:pt>
                <c:pt idx="3331">
                  <c:v>40466</c:v>
                </c:pt>
                <c:pt idx="3332">
                  <c:v>40465</c:v>
                </c:pt>
                <c:pt idx="3333">
                  <c:v>40464</c:v>
                </c:pt>
                <c:pt idx="3334">
                  <c:v>40463</c:v>
                </c:pt>
                <c:pt idx="3335">
                  <c:v>40462</c:v>
                </c:pt>
                <c:pt idx="3336">
                  <c:v>40459</c:v>
                </c:pt>
                <c:pt idx="3337">
                  <c:v>40458</c:v>
                </c:pt>
                <c:pt idx="3338">
                  <c:v>40457</c:v>
                </c:pt>
                <c:pt idx="3339">
                  <c:v>40456</c:v>
                </c:pt>
                <c:pt idx="3340">
                  <c:v>40455</c:v>
                </c:pt>
                <c:pt idx="3341">
                  <c:v>40452</c:v>
                </c:pt>
                <c:pt idx="3342">
                  <c:v>40451</c:v>
                </c:pt>
                <c:pt idx="3343">
                  <c:v>40450</c:v>
                </c:pt>
                <c:pt idx="3344">
                  <c:v>40449</c:v>
                </c:pt>
                <c:pt idx="3345">
                  <c:v>40448</c:v>
                </c:pt>
                <c:pt idx="3346">
                  <c:v>40445</c:v>
                </c:pt>
                <c:pt idx="3347">
                  <c:v>40444</c:v>
                </c:pt>
                <c:pt idx="3348">
                  <c:v>40443</c:v>
                </c:pt>
                <c:pt idx="3349">
                  <c:v>40442</c:v>
                </c:pt>
                <c:pt idx="3350">
                  <c:v>40441</c:v>
                </c:pt>
                <c:pt idx="3351">
                  <c:v>40438</c:v>
                </c:pt>
                <c:pt idx="3352">
                  <c:v>40437</c:v>
                </c:pt>
                <c:pt idx="3353">
                  <c:v>40436</c:v>
                </c:pt>
                <c:pt idx="3354">
                  <c:v>40435</c:v>
                </c:pt>
                <c:pt idx="3355">
                  <c:v>40434</c:v>
                </c:pt>
                <c:pt idx="3356">
                  <c:v>40430</c:v>
                </c:pt>
                <c:pt idx="3357">
                  <c:v>40429</c:v>
                </c:pt>
                <c:pt idx="3358">
                  <c:v>40428</c:v>
                </c:pt>
                <c:pt idx="3359">
                  <c:v>40427</c:v>
                </c:pt>
                <c:pt idx="3360">
                  <c:v>40424</c:v>
                </c:pt>
                <c:pt idx="3361">
                  <c:v>40423</c:v>
                </c:pt>
                <c:pt idx="3362">
                  <c:v>40422</c:v>
                </c:pt>
                <c:pt idx="3363">
                  <c:v>40421</c:v>
                </c:pt>
                <c:pt idx="3364">
                  <c:v>40420</c:v>
                </c:pt>
                <c:pt idx="3365">
                  <c:v>40417</c:v>
                </c:pt>
                <c:pt idx="3366">
                  <c:v>40416</c:v>
                </c:pt>
                <c:pt idx="3367">
                  <c:v>40415</c:v>
                </c:pt>
                <c:pt idx="3368">
                  <c:v>40414</c:v>
                </c:pt>
                <c:pt idx="3369">
                  <c:v>40413</c:v>
                </c:pt>
                <c:pt idx="3370">
                  <c:v>40410</c:v>
                </c:pt>
                <c:pt idx="3371">
                  <c:v>40409</c:v>
                </c:pt>
                <c:pt idx="3372">
                  <c:v>40408</c:v>
                </c:pt>
                <c:pt idx="3373">
                  <c:v>40407</c:v>
                </c:pt>
                <c:pt idx="3374">
                  <c:v>40406</c:v>
                </c:pt>
                <c:pt idx="3375">
                  <c:v>40403</c:v>
                </c:pt>
                <c:pt idx="3376">
                  <c:v>40402</c:v>
                </c:pt>
                <c:pt idx="3377">
                  <c:v>40401</c:v>
                </c:pt>
                <c:pt idx="3378">
                  <c:v>40400</c:v>
                </c:pt>
                <c:pt idx="3379">
                  <c:v>40399</c:v>
                </c:pt>
                <c:pt idx="3380">
                  <c:v>40396</c:v>
                </c:pt>
                <c:pt idx="3381">
                  <c:v>40395</c:v>
                </c:pt>
                <c:pt idx="3382">
                  <c:v>40394</c:v>
                </c:pt>
                <c:pt idx="3383">
                  <c:v>40393</c:v>
                </c:pt>
                <c:pt idx="3384">
                  <c:v>40392</c:v>
                </c:pt>
                <c:pt idx="3385">
                  <c:v>40389</c:v>
                </c:pt>
                <c:pt idx="3386">
                  <c:v>40388</c:v>
                </c:pt>
                <c:pt idx="3387">
                  <c:v>40387</c:v>
                </c:pt>
                <c:pt idx="3388">
                  <c:v>40386</c:v>
                </c:pt>
                <c:pt idx="3389">
                  <c:v>40385</c:v>
                </c:pt>
                <c:pt idx="3390">
                  <c:v>40382</c:v>
                </c:pt>
                <c:pt idx="3391">
                  <c:v>40381</c:v>
                </c:pt>
                <c:pt idx="3392">
                  <c:v>40380</c:v>
                </c:pt>
                <c:pt idx="3393">
                  <c:v>40379</c:v>
                </c:pt>
                <c:pt idx="3394">
                  <c:v>40378</c:v>
                </c:pt>
                <c:pt idx="3395">
                  <c:v>40375</c:v>
                </c:pt>
                <c:pt idx="3396">
                  <c:v>40374</c:v>
                </c:pt>
                <c:pt idx="3397">
                  <c:v>40373</c:v>
                </c:pt>
                <c:pt idx="3398">
                  <c:v>40372</c:v>
                </c:pt>
                <c:pt idx="3399">
                  <c:v>40371</c:v>
                </c:pt>
                <c:pt idx="3400">
                  <c:v>40368</c:v>
                </c:pt>
                <c:pt idx="3401">
                  <c:v>40367</c:v>
                </c:pt>
                <c:pt idx="3402">
                  <c:v>40366</c:v>
                </c:pt>
                <c:pt idx="3403">
                  <c:v>40365</c:v>
                </c:pt>
                <c:pt idx="3404">
                  <c:v>40364</c:v>
                </c:pt>
                <c:pt idx="3405">
                  <c:v>40361</c:v>
                </c:pt>
                <c:pt idx="3406">
                  <c:v>40360</c:v>
                </c:pt>
                <c:pt idx="3407">
                  <c:v>40359</c:v>
                </c:pt>
                <c:pt idx="3408">
                  <c:v>40358</c:v>
                </c:pt>
                <c:pt idx="3409">
                  <c:v>40357</c:v>
                </c:pt>
                <c:pt idx="3410">
                  <c:v>40354</c:v>
                </c:pt>
                <c:pt idx="3411">
                  <c:v>40353</c:v>
                </c:pt>
                <c:pt idx="3412">
                  <c:v>40352</c:v>
                </c:pt>
                <c:pt idx="3413">
                  <c:v>40351</c:v>
                </c:pt>
                <c:pt idx="3414">
                  <c:v>40350</c:v>
                </c:pt>
                <c:pt idx="3415">
                  <c:v>40347</c:v>
                </c:pt>
                <c:pt idx="3416">
                  <c:v>40346</c:v>
                </c:pt>
                <c:pt idx="3417">
                  <c:v>40345</c:v>
                </c:pt>
                <c:pt idx="3418">
                  <c:v>40344</c:v>
                </c:pt>
                <c:pt idx="3419">
                  <c:v>40343</c:v>
                </c:pt>
                <c:pt idx="3420">
                  <c:v>40340</c:v>
                </c:pt>
                <c:pt idx="3421">
                  <c:v>40339</c:v>
                </c:pt>
                <c:pt idx="3422">
                  <c:v>40338</c:v>
                </c:pt>
                <c:pt idx="3423">
                  <c:v>40337</c:v>
                </c:pt>
                <c:pt idx="3424">
                  <c:v>40336</c:v>
                </c:pt>
                <c:pt idx="3425">
                  <c:v>40333</c:v>
                </c:pt>
                <c:pt idx="3426">
                  <c:v>40332</c:v>
                </c:pt>
                <c:pt idx="3427">
                  <c:v>40331</c:v>
                </c:pt>
                <c:pt idx="3428">
                  <c:v>40330</c:v>
                </c:pt>
                <c:pt idx="3429">
                  <c:v>40329</c:v>
                </c:pt>
                <c:pt idx="3430">
                  <c:v>40326</c:v>
                </c:pt>
                <c:pt idx="3431">
                  <c:v>40325</c:v>
                </c:pt>
                <c:pt idx="3432">
                  <c:v>40324</c:v>
                </c:pt>
                <c:pt idx="3433">
                  <c:v>40323</c:v>
                </c:pt>
                <c:pt idx="3434">
                  <c:v>40322</c:v>
                </c:pt>
                <c:pt idx="3435">
                  <c:v>40319</c:v>
                </c:pt>
                <c:pt idx="3436">
                  <c:v>40318</c:v>
                </c:pt>
                <c:pt idx="3437">
                  <c:v>40317</c:v>
                </c:pt>
                <c:pt idx="3438">
                  <c:v>40316</c:v>
                </c:pt>
                <c:pt idx="3439">
                  <c:v>40315</c:v>
                </c:pt>
                <c:pt idx="3440">
                  <c:v>40312</c:v>
                </c:pt>
                <c:pt idx="3441">
                  <c:v>40311</c:v>
                </c:pt>
                <c:pt idx="3442">
                  <c:v>40310</c:v>
                </c:pt>
                <c:pt idx="3443">
                  <c:v>40309</c:v>
                </c:pt>
                <c:pt idx="3444">
                  <c:v>40308</c:v>
                </c:pt>
                <c:pt idx="3445">
                  <c:v>40305</c:v>
                </c:pt>
                <c:pt idx="3446">
                  <c:v>40304</c:v>
                </c:pt>
                <c:pt idx="3447">
                  <c:v>40303</c:v>
                </c:pt>
                <c:pt idx="3448">
                  <c:v>40302</c:v>
                </c:pt>
                <c:pt idx="3449">
                  <c:v>40301</c:v>
                </c:pt>
                <c:pt idx="3450">
                  <c:v>40298</c:v>
                </c:pt>
                <c:pt idx="3451">
                  <c:v>40297</c:v>
                </c:pt>
                <c:pt idx="3452">
                  <c:v>40296</c:v>
                </c:pt>
                <c:pt idx="3453">
                  <c:v>40295</c:v>
                </c:pt>
                <c:pt idx="3454">
                  <c:v>40294</c:v>
                </c:pt>
                <c:pt idx="3455">
                  <c:v>40291</c:v>
                </c:pt>
                <c:pt idx="3456">
                  <c:v>40290</c:v>
                </c:pt>
                <c:pt idx="3457">
                  <c:v>40289</c:v>
                </c:pt>
                <c:pt idx="3458">
                  <c:v>40288</c:v>
                </c:pt>
                <c:pt idx="3459">
                  <c:v>40287</c:v>
                </c:pt>
                <c:pt idx="3460">
                  <c:v>40284</c:v>
                </c:pt>
                <c:pt idx="3461">
                  <c:v>40283</c:v>
                </c:pt>
                <c:pt idx="3462">
                  <c:v>40281</c:v>
                </c:pt>
                <c:pt idx="3463">
                  <c:v>40280</c:v>
                </c:pt>
                <c:pt idx="3464">
                  <c:v>40277</c:v>
                </c:pt>
                <c:pt idx="3465">
                  <c:v>40276</c:v>
                </c:pt>
                <c:pt idx="3466">
                  <c:v>40275</c:v>
                </c:pt>
                <c:pt idx="3467">
                  <c:v>40274</c:v>
                </c:pt>
                <c:pt idx="3468">
                  <c:v>40273</c:v>
                </c:pt>
                <c:pt idx="3469">
                  <c:v>40269</c:v>
                </c:pt>
                <c:pt idx="3470">
                  <c:v>40268</c:v>
                </c:pt>
                <c:pt idx="3471">
                  <c:v>40267</c:v>
                </c:pt>
                <c:pt idx="3472">
                  <c:v>40266</c:v>
                </c:pt>
                <c:pt idx="3473">
                  <c:v>40263</c:v>
                </c:pt>
                <c:pt idx="3474">
                  <c:v>40262</c:v>
                </c:pt>
                <c:pt idx="3475">
                  <c:v>40260</c:v>
                </c:pt>
                <c:pt idx="3476">
                  <c:v>40259</c:v>
                </c:pt>
                <c:pt idx="3477">
                  <c:v>40256</c:v>
                </c:pt>
                <c:pt idx="3478">
                  <c:v>40255</c:v>
                </c:pt>
                <c:pt idx="3479">
                  <c:v>40254</c:v>
                </c:pt>
                <c:pt idx="3480">
                  <c:v>40253</c:v>
                </c:pt>
                <c:pt idx="3481">
                  <c:v>40252</c:v>
                </c:pt>
                <c:pt idx="3482">
                  <c:v>40249</c:v>
                </c:pt>
                <c:pt idx="3483">
                  <c:v>40248</c:v>
                </c:pt>
                <c:pt idx="3484">
                  <c:v>40247</c:v>
                </c:pt>
                <c:pt idx="3485">
                  <c:v>40246</c:v>
                </c:pt>
                <c:pt idx="3486">
                  <c:v>40245</c:v>
                </c:pt>
                <c:pt idx="3487">
                  <c:v>40242</c:v>
                </c:pt>
                <c:pt idx="3488">
                  <c:v>40241</c:v>
                </c:pt>
                <c:pt idx="3489">
                  <c:v>40240</c:v>
                </c:pt>
                <c:pt idx="3490">
                  <c:v>40239</c:v>
                </c:pt>
                <c:pt idx="3491">
                  <c:v>40235</c:v>
                </c:pt>
                <c:pt idx="3492">
                  <c:v>40234</c:v>
                </c:pt>
                <c:pt idx="3493">
                  <c:v>40233</c:v>
                </c:pt>
                <c:pt idx="3494">
                  <c:v>40232</c:v>
                </c:pt>
                <c:pt idx="3495">
                  <c:v>40231</c:v>
                </c:pt>
                <c:pt idx="3496">
                  <c:v>40228</c:v>
                </c:pt>
                <c:pt idx="3497">
                  <c:v>40227</c:v>
                </c:pt>
                <c:pt idx="3498">
                  <c:v>40226</c:v>
                </c:pt>
                <c:pt idx="3499">
                  <c:v>40225</c:v>
                </c:pt>
                <c:pt idx="3500">
                  <c:v>40224</c:v>
                </c:pt>
                <c:pt idx="3501">
                  <c:v>40220</c:v>
                </c:pt>
                <c:pt idx="3502">
                  <c:v>40219</c:v>
                </c:pt>
                <c:pt idx="3503">
                  <c:v>40218</c:v>
                </c:pt>
                <c:pt idx="3504">
                  <c:v>40217</c:v>
                </c:pt>
                <c:pt idx="3505">
                  <c:v>40214</c:v>
                </c:pt>
                <c:pt idx="3506">
                  <c:v>40213</c:v>
                </c:pt>
                <c:pt idx="3507">
                  <c:v>40212</c:v>
                </c:pt>
                <c:pt idx="3508">
                  <c:v>40211</c:v>
                </c:pt>
                <c:pt idx="3509">
                  <c:v>40210</c:v>
                </c:pt>
                <c:pt idx="3510">
                  <c:v>40207</c:v>
                </c:pt>
                <c:pt idx="3511">
                  <c:v>40206</c:v>
                </c:pt>
                <c:pt idx="3512">
                  <c:v>40205</c:v>
                </c:pt>
                <c:pt idx="3513">
                  <c:v>40203</c:v>
                </c:pt>
                <c:pt idx="3514">
                  <c:v>40200</c:v>
                </c:pt>
                <c:pt idx="3515">
                  <c:v>40199</c:v>
                </c:pt>
                <c:pt idx="3516">
                  <c:v>40198</c:v>
                </c:pt>
                <c:pt idx="3517">
                  <c:v>40197</c:v>
                </c:pt>
                <c:pt idx="3518">
                  <c:v>40196</c:v>
                </c:pt>
                <c:pt idx="3519">
                  <c:v>40193</c:v>
                </c:pt>
                <c:pt idx="3520">
                  <c:v>40192</c:v>
                </c:pt>
                <c:pt idx="3521">
                  <c:v>40191</c:v>
                </c:pt>
                <c:pt idx="3522">
                  <c:v>40190</c:v>
                </c:pt>
                <c:pt idx="3523">
                  <c:v>40189</c:v>
                </c:pt>
                <c:pt idx="3524">
                  <c:v>40186</c:v>
                </c:pt>
                <c:pt idx="3525">
                  <c:v>40185</c:v>
                </c:pt>
                <c:pt idx="3526">
                  <c:v>40184</c:v>
                </c:pt>
                <c:pt idx="3527">
                  <c:v>40183</c:v>
                </c:pt>
                <c:pt idx="3528">
                  <c:v>40182</c:v>
                </c:pt>
                <c:pt idx="3529">
                  <c:v>40178</c:v>
                </c:pt>
                <c:pt idx="3530">
                  <c:v>40177</c:v>
                </c:pt>
                <c:pt idx="3531">
                  <c:v>40176</c:v>
                </c:pt>
                <c:pt idx="3532">
                  <c:v>40171</c:v>
                </c:pt>
                <c:pt idx="3533">
                  <c:v>40170</c:v>
                </c:pt>
                <c:pt idx="3534">
                  <c:v>40169</c:v>
                </c:pt>
                <c:pt idx="3535">
                  <c:v>40168</c:v>
                </c:pt>
                <c:pt idx="3536">
                  <c:v>40165</c:v>
                </c:pt>
                <c:pt idx="3537">
                  <c:v>40164</c:v>
                </c:pt>
                <c:pt idx="3538">
                  <c:v>40163</c:v>
                </c:pt>
                <c:pt idx="3539">
                  <c:v>40162</c:v>
                </c:pt>
                <c:pt idx="3540">
                  <c:v>40161</c:v>
                </c:pt>
                <c:pt idx="3541">
                  <c:v>40158</c:v>
                </c:pt>
                <c:pt idx="3542">
                  <c:v>40157</c:v>
                </c:pt>
                <c:pt idx="3543">
                  <c:v>40156</c:v>
                </c:pt>
                <c:pt idx="3544">
                  <c:v>40155</c:v>
                </c:pt>
                <c:pt idx="3545">
                  <c:v>40154</c:v>
                </c:pt>
                <c:pt idx="3546">
                  <c:v>40151</c:v>
                </c:pt>
                <c:pt idx="3547">
                  <c:v>40150</c:v>
                </c:pt>
                <c:pt idx="3548">
                  <c:v>40149</c:v>
                </c:pt>
                <c:pt idx="3549">
                  <c:v>40148</c:v>
                </c:pt>
                <c:pt idx="3550">
                  <c:v>40147</c:v>
                </c:pt>
                <c:pt idx="3551">
                  <c:v>40144</c:v>
                </c:pt>
                <c:pt idx="3552">
                  <c:v>40143</c:v>
                </c:pt>
                <c:pt idx="3553">
                  <c:v>40142</c:v>
                </c:pt>
                <c:pt idx="3554">
                  <c:v>40141</c:v>
                </c:pt>
                <c:pt idx="3555">
                  <c:v>40140</c:v>
                </c:pt>
                <c:pt idx="3556">
                  <c:v>40137</c:v>
                </c:pt>
                <c:pt idx="3557">
                  <c:v>40136</c:v>
                </c:pt>
                <c:pt idx="3558">
                  <c:v>40135</c:v>
                </c:pt>
                <c:pt idx="3559">
                  <c:v>40134</c:v>
                </c:pt>
                <c:pt idx="3560">
                  <c:v>40133</c:v>
                </c:pt>
                <c:pt idx="3561">
                  <c:v>40130</c:v>
                </c:pt>
                <c:pt idx="3562">
                  <c:v>40129</c:v>
                </c:pt>
                <c:pt idx="3563">
                  <c:v>40128</c:v>
                </c:pt>
                <c:pt idx="3564">
                  <c:v>40127</c:v>
                </c:pt>
                <c:pt idx="3565">
                  <c:v>40126</c:v>
                </c:pt>
                <c:pt idx="3566">
                  <c:v>40123</c:v>
                </c:pt>
                <c:pt idx="3567">
                  <c:v>40122</c:v>
                </c:pt>
                <c:pt idx="3568">
                  <c:v>40121</c:v>
                </c:pt>
                <c:pt idx="3569">
                  <c:v>40120</c:v>
                </c:pt>
                <c:pt idx="3570">
                  <c:v>40116</c:v>
                </c:pt>
                <c:pt idx="3571">
                  <c:v>40115</c:v>
                </c:pt>
                <c:pt idx="3572">
                  <c:v>40114</c:v>
                </c:pt>
                <c:pt idx="3573">
                  <c:v>40113</c:v>
                </c:pt>
                <c:pt idx="3574">
                  <c:v>40112</c:v>
                </c:pt>
                <c:pt idx="3575">
                  <c:v>40109</c:v>
                </c:pt>
                <c:pt idx="3576">
                  <c:v>40108</c:v>
                </c:pt>
                <c:pt idx="3577">
                  <c:v>40107</c:v>
                </c:pt>
                <c:pt idx="3578">
                  <c:v>40106</c:v>
                </c:pt>
                <c:pt idx="3579">
                  <c:v>40102</c:v>
                </c:pt>
                <c:pt idx="3580">
                  <c:v>40101</c:v>
                </c:pt>
                <c:pt idx="3581">
                  <c:v>40100</c:v>
                </c:pt>
                <c:pt idx="3582">
                  <c:v>40099</c:v>
                </c:pt>
                <c:pt idx="3583">
                  <c:v>40098</c:v>
                </c:pt>
                <c:pt idx="3584">
                  <c:v>40095</c:v>
                </c:pt>
                <c:pt idx="3585">
                  <c:v>40094</c:v>
                </c:pt>
                <c:pt idx="3586">
                  <c:v>40093</c:v>
                </c:pt>
                <c:pt idx="3587">
                  <c:v>40092</c:v>
                </c:pt>
                <c:pt idx="3588">
                  <c:v>40091</c:v>
                </c:pt>
                <c:pt idx="3589">
                  <c:v>40087</c:v>
                </c:pt>
                <c:pt idx="3590">
                  <c:v>40086</c:v>
                </c:pt>
                <c:pt idx="3591">
                  <c:v>40085</c:v>
                </c:pt>
                <c:pt idx="3592">
                  <c:v>40081</c:v>
                </c:pt>
                <c:pt idx="3593">
                  <c:v>40080</c:v>
                </c:pt>
                <c:pt idx="3594">
                  <c:v>40079</c:v>
                </c:pt>
                <c:pt idx="3595">
                  <c:v>40078</c:v>
                </c:pt>
                <c:pt idx="3596">
                  <c:v>40074</c:v>
                </c:pt>
                <c:pt idx="3597">
                  <c:v>40073</c:v>
                </c:pt>
                <c:pt idx="3598">
                  <c:v>40072</c:v>
                </c:pt>
                <c:pt idx="3599">
                  <c:v>40071</c:v>
                </c:pt>
                <c:pt idx="3600">
                  <c:v>40070</c:v>
                </c:pt>
                <c:pt idx="3601">
                  <c:v>40067</c:v>
                </c:pt>
                <c:pt idx="3602">
                  <c:v>40066</c:v>
                </c:pt>
                <c:pt idx="3603">
                  <c:v>40065</c:v>
                </c:pt>
                <c:pt idx="3604">
                  <c:v>40064</c:v>
                </c:pt>
                <c:pt idx="3605">
                  <c:v>40063</c:v>
                </c:pt>
                <c:pt idx="3606">
                  <c:v>40060</c:v>
                </c:pt>
                <c:pt idx="3607">
                  <c:v>40059</c:v>
                </c:pt>
                <c:pt idx="3608">
                  <c:v>40058</c:v>
                </c:pt>
                <c:pt idx="3609">
                  <c:v>40057</c:v>
                </c:pt>
                <c:pt idx="3610">
                  <c:v>40056</c:v>
                </c:pt>
                <c:pt idx="3611">
                  <c:v>40053</c:v>
                </c:pt>
                <c:pt idx="3612">
                  <c:v>40052</c:v>
                </c:pt>
                <c:pt idx="3613">
                  <c:v>40051</c:v>
                </c:pt>
                <c:pt idx="3614">
                  <c:v>40050</c:v>
                </c:pt>
                <c:pt idx="3615">
                  <c:v>40049</c:v>
                </c:pt>
                <c:pt idx="3616">
                  <c:v>40046</c:v>
                </c:pt>
                <c:pt idx="3617">
                  <c:v>40045</c:v>
                </c:pt>
                <c:pt idx="3618">
                  <c:v>40044</c:v>
                </c:pt>
                <c:pt idx="3619">
                  <c:v>40043</c:v>
                </c:pt>
                <c:pt idx="3620">
                  <c:v>40042</c:v>
                </c:pt>
                <c:pt idx="3621">
                  <c:v>40039</c:v>
                </c:pt>
                <c:pt idx="3622">
                  <c:v>40038</c:v>
                </c:pt>
                <c:pt idx="3623">
                  <c:v>40037</c:v>
                </c:pt>
                <c:pt idx="3624">
                  <c:v>40036</c:v>
                </c:pt>
                <c:pt idx="3625">
                  <c:v>40035</c:v>
                </c:pt>
                <c:pt idx="3626">
                  <c:v>40032</c:v>
                </c:pt>
                <c:pt idx="3627">
                  <c:v>40031</c:v>
                </c:pt>
                <c:pt idx="3628">
                  <c:v>40030</c:v>
                </c:pt>
                <c:pt idx="3629">
                  <c:v>40029</c:v>
                </c:pt>
                <c:pt idx="3630">
                  <c:v>40028</c:v>
                </c:pt>
                <c:pt idx="3631">
                  <c:v>40025</c:v>
                </c:pt>
                <c:pt idx="3632">
                  <c:v>40024</c:v>
                </c:pt>
                <c:pt idx="3633">
                  <c:v>40023</c:v>
                </c:pt>
                <c:pt idx="3634">
                  <c:v>40022</c:v>
                </c:pt>
                <c:pt idx="3635">
                  <c:v>40021</c:v>
                </c:pt>
                <c:pt idx="3636">
                  <c:v>40018</c:v>
                </c:pt>
                <c:pt idx="3637">
                  <c:v>40017</c:v>
                </c:pt>
                <c:pt idx="3638">
                  <c:v>40016</c:v>
                </c:pt>
                <c:pt idx="3639">
                  <c:v>40015</c:v>
                </c:pt>
                <c:pt idx="3640">
                  <c:v>40014</c:v>
                </c:pt>
                <c:pt idx="3641">
                  <c:v>40011</c:v>
                </c:pt>
                <c:pt idx="3642">
                  <c:v>40010</c:v>
                </c:pt>
                <c:pt idx="3643">
                  <c:v>40009</c:v>
                </c:pt>
                <c:pt idx="3644">
                  <c:v>40008</c:v>
                </c:pt>
                <c:pt idx="3645">
                  <c:v>40007</c:v>
                </c:pt>
                <c:pt idx="3646">
                  <c:v>40004</c:v>
                </c:pt>
                <c:pt idx="3647">
                  <c:v>40003</c:v>
                </c:pt>
                <c:pt idx="3648">
                  <c:v>40002</c:v>
                </c:pt>
                <c:pt idx="3649">
                  <c:v>40001</c:v>
                </c:pt>
                <c:pt idx="3650">
                  <c:v>40000</c:v>
                </c:pt>
                <c:pt idx="3651">
                  <c:v>39997</c:v>
                </c:pt>
                <c:pt idx="3652">
                  <c:v>39996</c:v>
                </c:pt>
                <c:pt idx="3653">
                  <c:v>39995</c:v>
                </c:pt>
                <c:pt idx="3654">
                  <c:v>39994</c:v>
                </c:pt>
                <c:pt idx="3655">
                  <c:v>39993</c:v>
                </c:pt>
                <c:pt idx="3656">
                  <c:v>39990</c:v>
                </c:pt>
                <c:pt idx="3657">
                  <c:v>39989</c:v>
                </c:pt>
                <c:pt idx="3658">
                  <c:v>39988</c:v>
                </c:pt>
                <c:pt idx="3659">
                  <c:v>39987</c:v>
                </c:pt>
                <c:pt idx="3660">
                  <c:v>39986</c:v>
                </c:pt>
                <c:pt idx="3661">
                  <c:v>39983</c:v>
                </c:pt>
                <c:pt idx="3662">
                  <c:v>39982</c:v>
                </c:pt>
                <c:pt idx="3663">
                  <c:v>39981</c:v>
                </c:pt>
                <c:pt idx="3664">
                  <c:v>39980</c:v>
                </c:pt>
                <c:pt idx="3665">
                  <c:v>39979</c:v>
                </c:pt>
                <c:pt idx="3666">
                  <c:v>39976</c:v>
                </c:pt>
                <c:pt idx="3667">
                  <c:v>39975</c:v>
                </c:pt>
                <c:pt idx="3668">
                  <c:v>39974</c:v>
                </c:pt>
                <c:pt idx="3669">
                  <c:v>39973</c:v>
                </c:pt>
                <c:pt idx="3670">
                  <c:v>39972</c:v>
                </c:pt>
                <c:pt idx="3671">
                  <c:v>39969</c:v>
                </c:pt>
                <c:pt idx="3672">
                  <c:v>39968</c:v>
                </c:pt>
                <c:pt idx="3673">
                  <c:v>39967</c:v>
                </c:pt>
                <c:pt idx="3674">
                  <c:v>39966</c:v>
                </c:pt>
                <c:pt idx="3675">
                  <c:v>39965</c:v>
                </c:pt>
                <c:pt idx="3676">
                  <c:v>39962</c:v>
                </c:pt>
                <c:pt idx="3677">
                  <c:v>39961</c:v>
                </c:pt>
                <c:pt idx="3678">
                  <c:v>39960</c:v>
                </c:pt>
                <c:pt idx="3679">
                  <c:v>39959</c:v>
                </c:pt>
                <c:pt idx="3680">
                  <c:v>39958</c:v>
                </c:pt>
                <c:pt idx="3681">
                  <c:v>39955</c:v>
                </c:pt>
                <c:pt idx="3682">
                  <c:v>39954</c:v>
                </c:pt>
                <c:pt idx="3683">
                  <c:v>39953</c:v>
                </c:pt>
                <c:pt idx="3684">
                  <c:v>39952</c:v>
                </c:pt>
                <c:pt idx="3685">
                  <c:v>39951</c:v>
                </c:pt>
                <c:pt idx="3686">
                  <c:v>39948</c:v>
                </c:pt>
                <c:pt idx="3687">
                  <c:v>39947</c:v>
                </c:pt>
                <c:pt idx="3688">
                  <c:v>39946</c:v>
                </c:pt>
                <c:pt idx="3689">
                  <c:v>39945</c:v>
                </c:pt>
                <c:pt idx="3690">
                  <c:v>39944</c:v>
                </c:pt>
                <c:pt idx="3691">
                  <c:v>39941</c:v>
                </c:pt>
                <c:pt idx="3692">
                  <c:v>39940</c:v>
                </c:pt>
                <c:pt idx="3693">
                  <c:v>39939</c:v>
                </c:pt>
                <c:pt idx="3694">
                  <c:v>39938</c:v>
                </c:pt>
                <c:pt idx="3695">
                  <c:v>39937</c:v>
                </c:pt>
                <c:pt idx="3696">
                  <c:v>39933</c:v>
                </c:pt>
                <c:pt idx="3697">
                  <c:v>39932</c:v>
                </c:pt>
                <c:pt idx="3698">
                  <c:v>39931</c:v>
                </c:pt>
                <c:pt idx="3699">
                  <c:v>39930</c:v>
                </c:pt>
                <c:pt idx="3700">
                  <c:v>39927</c:v>
                </c:pt>
                <c:pt idx="3701">
                  <c:v>39926</c:v>
                </c:pt>
                <c:pt idx="3702">
                  <c:v>39925</c:v>
                </c:pt>
                <c:pt idx="3703">
                  <c:v>39924</c:v>
                </c:pt>
                <c:pt idx="3704">
                  <c:v>39923</c:v>
                </c:pt>
                <c:pt idx="3705">
                  <c:v>39920</c:v>
                </c:pt>
                <c:pt idx="3706">
                  <c:v>39919</c:v>
                </c:pt>
                <c:pt idx="3707">
                  <c:v>39918</c:v>
                </c:pt>
                <c:pt idx="3708">
                  <c:v>39916</c:v>
                </c:pt>
                <c:pt idx="3709">
                  <c:v>39912</c:v>
                </c:pt>
                <c:pt idx="3710">
                  <c:v>39911</c:v>
                </c:pt>
                <c:pt idx="3711">
                  <c:v>39909</c:v>
                </c:pt>
                <c:pt idx="3712">
                  <c:v>39905</c:v>
                </c:pt>
                <c:pt idx="3713">
                  <c:v>39904</c:v>
                </c:pt>
                <c:pt idx="3714">
                  <c:v>39903</c:v>
                </c:pt>
                <c:pt idx="3715">
                  <c:v>39902</c:v>
                </c:pt>
                <c:pt idx="3716">
                  <c:v>39899</c:v>
                </c:pt>
                <c:pt idx="3717">
                  <c:v>39898</c:v>
                </c:pt>
                <c:pt idx="3718">
                  <c:v>39897</c:v>
                </c:pt>
                <c:pt idx="3719">
                  <c:v>39896</c:v>
                </c:pt>
                <c:pt idx="3720">
                  <c:v>39895</c:v>
                </c:pt>
                <c:pt idx="3721">
                  <c:v>39892</c:v>
                </c:pt>
                <c:pt idx="3722">
                  <c:v>39891</c:v>
                </c:pt>
                <c:pt idx="3723">
                  <c:v>39890</c:v>
                </c:pt>
                <c:pt idx="3724">
                  <c:v>39889</c:v>
                </c:pt>
                <c:pt idx="3725">
                  <c:v>39888</c:v>
                </c:pt>
                <c:pt idx="3726">
                  <c:v>39885</c:v>
                </c:pt>
                <c:pt idx="3727">
                  <c:v>39884</c:v>
                </c:pt>
                <c:pt idx="3728">
                  <c:v>39881</c:v>
                </c:pt>
                <c:pt idx="3729">
                  <c:v>39878</c:v>
                </c:pt>
                <c:pt idx="3730">
                  <c:v>39877</c:v>
                </c:pt>
                <c:pt idx="3731">
                  <c:v>39876</c:v>
                </c:pt>
                <c:pt idx="3732">
                  <c:v>39875</c:v>
                </c:pt>
                <c:pt idx="3733">
                  <c:v>39874</c:v>
                </c:pt>
                <c:pt idx="3734">
                  <c:v>39871</c:v>
                </c:pt>
                <c:pt idx="3735">
                  <c:v>39870</c:v>
                </c:pt>
                <c:pt idx="3736">
                  <c:v>39869</c:v>
                </c:pt>
                <c:pt idx="3737">
                  <c:v>39868</c:v>
                </c:pt>
                <c:pt idx="3738">
                  <c:v>39864</c:v>
                </c:pt>
                <c:pt idx="3739">
                  <c:v>39863</c:v>
                </c:pt>
                <c:pt idx="3740">
                  <c:v>39862</c:v>
                </c:pt>
                <c:pt idx="3741">
                  <c:v>39861</c:v>
                </c:pt>
                <c:pt idx="3742">
                  <c:v>39860</c:v>
                </c:pt>
                <c:pt idx="3743">
                  <c:v>39857</c:v>
                </c:pt>
                <c:pt idx="3744">
                  <c:v>39856</c:v>
                </c:pt>
                <c:pt idx="3745">
                  <c:v>39855</c:v>
                </c:pt>
                <c:pt idx="3746">
                  <c:v>39854</c:v>
                </c:pt>
                <c:pt idx="3747">
                  <c:v>39853</c:v>
                </c:pt>
                <c:pt idx="3748">
                  <c:v>39850</c:v>
                </c:pt>
                <c:pt idx="3749">
                  <c:v>39849</c:v>
                </c:pt>
                <c:pt idx="3750">
                  <c:v>39848</c:v>
                </c:pt>
                <c:pt idx="3751">
                  <c:v>39847</c:v>
                </c:pt>
                <c:pt idx="3752">
                  <c:v>39846</c:v>
                </c:pt>
                <c:pt idx="3753">
                  <c:v>39843</c:v>
                </c:pt>
                <c:pt idx="3754">
                  <c:v>39842</c:v>
                </c:pt>
                <c:pt idx="3755">
                  <c:v>39841</c:v>
                </c:pt>
                <c:pt idx="3756">
                  <c:v>39840</c:v>
                </c:pt>
                <c:pt idx="3757">
                  <c:v>39836</c:v>
                </c:pt>
                <c:pt idx="3758">
                  <c:v>39835</c:v>
                </c:pt>
                <c:pt idx="3759">
                  <c:v>39834</c:v>
                </c:pt>
                <c:pt idx="3760">
                  <c:v>39833</c:v>
                </c:pt>
                <c:pt idx="3761">
                  <c:v>39832</c:v>
                </c:pt>
                <c:pt idx="3762">
                  <c:v>39829</c:v>
                </c:pt>
                <c:pt idx="3763">
                  <c:v>39828</c:v>
                </c:pt>
                <c:pt idx="3764">
                  <c:v>39827</c:v>
                </c:pt>
                <c:pt idx="3765">
                  <c:v>39826</c:v>
                </c:pt>
                <c:pt idx="3766">
                  <c:v>39825</c:v>
                </c:pt>
                <c:pt idx="3767">
                  <c:v>39822</c:v>
                </c:pt>
                <c:pt idx="3768">
                  <c:v>39820</c:v>
                </c:pt>
                <c:pt idx="3769">
                  <c:v>39819</c:v>
                </c:pt>
                <c:pt idx="3770">
                  <c:v>39818</c:v>
                </c:pt>
                <c:pt idx="3771">
                  <c:v>39815</c:v>
                </c:pt>
                <c:pt idx="3772">
                  <c:v>39813</c:v>
                </c:pt>
                <c:pt idx="3773">
                  <c:v>39812</c:v>
                </c:pt>
                <c:pt idx="3774">
                  <c:v>39811</c:v>
                </c:pt>
                <c:pt idx="3775">
                  <c:v>39808</c:v>
                </c:pt>
                <c:pt idx="3776">
                  <c:v>39806</c:v>
                </c:pt>
                <c:pt idx="3777">
                  <c:v>39805</c:v>
                </c:pt>
                <c:pt idx="3778">
                  <c:v>39804</c:v>
                </c:pt>
                <c:pt idx="3779">
                  <c:v>39801</c:v>
                </c:pt>
                <c:pt idx="3780">
                  <c:v>39800</c:v>
                </c:pt>
                <c:pt idx="3781">
                  <c:v>39799</c:v>
                </c:pt>
                <c:pt idx="3782">
                  <c:v>39798</c:v>
                </c:pt>
                <c:pt idx="3783">
                  <c:v>39797</c:v>
                </c:pt>
                <c:pt idx="3784">
                  <c:v>39794</c:v>
                </c:pt>
                <c:pt idx="3785">
                  <c:v>39793</c:v>
                </c:pt>
                <c:pt idx="3786">
                  <c:v>39792</c:v>
                </c:pt>
                <c:pt idx="3787">
                  <c:v>39790</c:v>
                </c:pt>
                <c:pt idx="3788">
                  <c:v>39787</c:v>
                </c:pt>
                <c:pt idx="3789">
                  <c:v>39786</c:v>
                </c:pt>
                <c:pt idx="3790">
                  <c:v>39785</c:v>
                </c:pt>
                <c:pt idx="3791">
                  <c:v>39784</c:v>
                </c:pt>
                <c:pt idx="3792">
                  <c:v>39783</c:v>
                </c:pt>
                <c:pt idx="3793">
                  <c:v>39780</c:v>
                </c:pt>
                <c:pt idx="3794">
                  <c:v>39779</c:v>
                </c:pt>
                <c:pt idx="3795">
                  <c:v>39778</c:v>
                </c:pt>
                <c:pt idx="3796">
                  <c:v>39777</c:v>
                </c:pt>
                <c:pt idx="3797">
                  <c:v>39776</c:v>
                </c:pt>
                <c:pt idx="3798">
                  <c:v>39773</c:v>
                </c:pt>
                <c:pt idx="3799">
                  <c:v>39772</c:v>
                </c:pt>
                <c:pt idx="3800">
                  <c:v>39771</c:v>
                </c:pt>
                <c:pt idx="3801">
                  <c:v>39770</c:v>
                </c:pt>
                <c:pt idx="3802">
                  <c:v>39769</c:v>
                </c:pt>
                <c:pt idx="3803">
                  <c:v>39766</c:v>
                </c:pt>
                <c:pt idx="3804">
                  <c:v>39764</c:v>
                </c:pt>
                <c:pt idx="3805">
                  <c:v>39763</c:v>
                </c:pt>
                <c:pt idx="3806">
                  <c:v>39762</c:v>
                </c:pt>
                <c:pt idx="3807">
                  <c:v>39759</c:v>
                </c:pt>
                <c:pt idx="3808">
                  <c:v>39758</c:v>
                </c:pt>
                <c:pt idx="3809">
                  <c:v>39757</c:v>
                </c:pt>
                <c:pt idx="3810">
                  <c:v>39756</c:v>
                </c:pt>
                <c:pt idx="3811">
                  <c:v>39755</c:v>
                </c:pt>
                <c:pt idx="3812">
                  <c:v>39752</c:v>
                </c:pt>
                <c:pt idx="3813">
                  <c:v>39750</c:v>
                </c:pt>
                <c:pt idx="3814">
                  <c:v>39748</c:v>
                </c:pt>
                <c:pt idx="3815">
                  <c:v>39745</c:v>
                </c:pt>
                <c:pt idx="3816">
                  <c:v>39744</c:v>
                </c:pt>
                <c:pt idx="3817">
                  <c:v>39743</c:v>
                </c:pt>
                <c:pt idx="3818">
                  <c:v>39742</c:v>
                </c:pt>
                <c:pt idx="3819">
                  <c:v>39741</c:v>
                </c:pt>
                <c:pt idx="3820">
                  <c:v>39738</c:v>
                </c:pt>
                <c:pt idx="3821">
                  <c:v>39737</c:v>
                </c:pt>
                <c:pt idx="3822">
                  <c:v>39736</c:v>
                </c:pt>
                <c:pt idx="3823">
                  <c:v>39735</c:v>
                </c:pt>
                <c:pt idx="3824">
                  <c:v>39734</c:v>
                </c:pt>
                <c:pt idx="3825">
                  <c:v>39731</c:v>
                </c:pt>
                <c:pt idx="3826">
                  <c:v>39729</c:v>
                </c:pt>
                <c:pt idx="3827">
                  <c:v>39728</c:v>
                </c:pt>
                <c:pt idx="3828">
                  <c:v>39727</c:v>
                </c:pt>
                <c:pt idx="3829">
                  <c:v>39724</c:v>
                </c:pt>
                <c:pt idx="3830">
                  <c:v>39722</c:v>
                </c:pt>
                <c:pt idx="3831">
                  <c:v>39721</c:v>
                </c:pt>
                <c:pt idx="3832">
                  <c:v>39720</c:v>
                </c:pt>
                <c:pt idx="3833">
                  <c:v>39717</c:v>
                </c:pt>
                <c:pt idx="3834">
                  <c:v>39716</c:v>
                </c:pt>
                <c:pt idx="3835">
                  <c:v>39715</c:v>
                </c:pt>
                <c:pt idx="3836">
                  <c:v>39714</c:v>
                </c:pt>
                <c:pt idx="3837">
                  <c:v>39713</c:v>
                </c:pt>
                <c:pt idx="3838">
                  <c:v>39710</c:v>
                </c:pt>
                <c:pt idx="3839">
                  <c:v>39709</c:v>
                </c:pt>
                <c:pt idx="3840">
                  <c:v>39708</c:v>
                </c:pt>
                <c:pt idx="3841">
                  <c:v>39707</c:v>
                </c:pt>
                <c:pt idx="3842">
                  <c:v>39706</c:v>
                </c:pt>
                <c:pt idx="3843">
                  <c:v>39703</c:v>
                </c:pt>
                <c:pt idx="3844">
                  <c:v>39702</c:v>
                </c:pt>
                <c:pt idx="3845">
                  <c:v>39701</c:v>
                </c:pt>
                <c:pt idx="3846">
                  <c:v>39700</c:v>
                </c:pt>
                <c:pt idx="3847">
                  <c:v>39699</c:v>
                </c:pt>
                <c:pt idx="3848">
                  <c:v>39696</c:v>
                </c:pt>
                <c:pt idx="3849">
                  <c:v>39695</c:v>
                </c:pt>
                <c:pt idx="3850">
                  <c:v>39693</c:v>
                </c:pt>
                <c:pt idx="3851">
                  <c:v>39692</c:v>
                </c:pt>
                <c:pt idx="3852">
                  <c:v>39689</c:v>
                </c:pt>
                <c:pt idx="3853">
                  <c:v>39688</c:v>
                </c:pt>
                <c:pt idx="3854">
                  <c:v>39687</c:v>
                </c:pt>
                <c:pt idx="3855">
                  <c:v>39686</c:v>
                </c:pt>
                <c:pt idx="3856">
                  <c:v>39685</c:v>
                </c:pt>
                <c:pt idx="3857">
                  <c:v>39682</c:v>
                </c:pt>
                <c:pt idx="3858">
                  <c:v>39681</c:v>
                </c:pt>
                <c:pt idx="3859">
                  <c:v>39680</c:v>
                </c:pt>
                <c:pt idx="3860">
                  <c:v>39679</c:v>
                </c:pt>
                <c:pt idx="3861">
                  <c:v>39678</c:v>
                </c:pt>
                <c:pt idx="3862">
                  <c:v>39674</c:v>
                </c:pt>
                <c:pt idx="3863">
                  <c:v>39673</c:v>
                </c:pt>
                <c:pt idx="3864">
                  <c:v>39672</c:v>
                </c:pt>
                <c:pt idx="3865">
                  <c:v>39671</c:v>
                </c:pt>
                <c:pt idx="3866">
                  <c:v>39668</c:v>
                </c:pt>
                <c:pt idx="3867">
                  <c:v>39667</c:v>
                </c:pt>
                <c:pt idx="3868">
                  <c:v>39666</c:v>
                </c:pt>
                <c:pt idx="3869">
                  <c:v>39665</c:v>
                </c:pt>
                <c:pt idx="3870">
                  <c:v>39664</c:v>
                </c:pt>
                <c:pt idx="3871">
                  <c:v>39661</c:v>
                </c:pt>
                <c:pt idx="3872">
                  <c:v>39660</c:v>
                </c:pt>
                <c:pt idx="3873">
                  <c:v>39659</c:v>
                </c:pt>
                <c:pt idx="3874">
                  <c:v>39658</c:v>
                </c:pt>
                <c:pt idx="3875">
                  <c:v>39657</c:v>
                </c:pt>
                <c:pt idx="3876">
                  <c:v>39654</c:v>
                </c:pt>
                <c:pt idx="3877">
                  <c:v>39653</c:v>
                </c:pt>
                <c:pt idx="3878">
                  <c:v>39652</c:v>
                </c:pt>
                <c:pt idx="3879">
                  <c:v>39651</c:v>
                </c:pt>
                <c:pt idx="3880">
                  <c:v>39650</c:v>
                </c:pt>
                <c:pt idx="3881">
                  <c:v>39647</c:v>
                </c:pt>
                <c:pt idx="3882">
                  <c:v>39646</c:v>
                </c:pt>
                <c:pt idx="3883">
                  <c:v>39645</c:v>
                </c:pt>
                <c:pt idx="3884">
                  <c:v>39644</c:v>
                </c:pt>
                <c:pt idx="3885">
                  <c:v>39643</c:v>
                </c:pt>
                <c:pt idx="3886">
                  <c:v>39640</c:v>
                </c:pt>
                <c:pt idx="3887">
                  <c:v>39639</c:v>
                </c:pt>
                <c:pt idx="3888">
                  <c:v>39638</c:v>
                </c:pt>
                <c:pt idx="3889">
                  <c:v>39637</c:v>
                </c:pt>
                <c:pt idx="3890">
                  <c:v>39636</c:v>
                </c:pt>
                <c:pt idx="3891">
                  <c:v>39633</c:v>
                </c:pt>
                <c:pt idx="3892">
                  <c:v>39632</c:v>
                </c:pt>
                <c:pt idx="3893">
                  <c:v>39631</c:v>
                </c:pt>
                <c:pt idx="3894">
                  <c:v>39630</c:v>
                </c:pt>
                <c:pt idx="3895">
                  <c:v>39629</c:v>
                </c:pt>
                <c:pt idx="3896">
                  <c:v>39626</c:v>
                </c:pt>
                <c:pt idx="3897">
                  <c:v>39625</c:v>
                </c:pt>
                <c:pt idx="3898">
                  <c:v>39624</c:v>
                </c:pt>
                <c:pt idx="3899">
                  <c:v>39623</c:v>
                </c:pt>
                <c:pt idx="3900">
                  <c:v>39622</c:v>
                </c:pt>
                <c:pt idx="3901">
                  <c:v>39619</c:v>
                </c:pt>
                <c:pt idx="3902">
                  <c:v>39618</c:v>
                </c:pt>
                <c:pt idx="3903">
                  <c:v>39617</c:v>
                </c:pt>
                <c:pt idx="3904">
                  <c:v>39616</c:v>
                </c:pt>
                <c:pt idx="3905">
                  <c:v>39615</c:v>
                </c:pt>
                <c:pt idx="3906">
                  <c:v>39612</c:v>
                </c:pt>
                <c:pt idx="3907">
                  <c:v>39611</c:v>
                </c:pt>
                <c:pt idx="3908">
                  <c:v>39610</c:v>
                </c:pt>
                <c:pt idx="3909">
                  <c:v>39609</c:v>
                </c:pt>
                <c:pt idx="3910">
                  <c:v>39608</c:v>
                </c:pt>
                <c:pt idx="3911">
                  <c:v>39605</c:v>
                </c:pt>
                <c:pt idx="3912">
                  <c:v>39604</c:v>
                </c:pt>
                <c:pt idx="3913">
                  <c:v>39603</c:v>
                </c:pt>
                <c:pt idx="3914">
                  <c:v>39602</c:v>
                </c:pt>
                <c:pt idx="3915">
                  <c:v>39601</c:v>
                </c:pt>
                <c:pt idx="3916">
                  <c:v>39598</c:v>
                </c:pt>
                <c:pt idx="3917">
                  <c:v>39597</c:v>
                </c:pt>
                <c:pt idx="3918">
                  <c:v>39596</c:v>
                </c:pt>
                <c:pt idx="3919">
                  <c:v>39595</c:v>
                </c:pt>
                <c:pt idx="3920">
                  <c:v>39594</c:v>
                </c:pt>
                <c:pt idx="3921">
                  <c:v>39591</c:v>
                </c:pt>
                <c:pt idx="3922">
                  <c:v>39590</c:v>
                </c:pt>
                <c:pt idx="3923">
                  <c:v>39589</c:v>
                </c:pt>
                <c:pt idx="3924">
                  <c:v>39588</c:v>
                </c:pt>
                <c:pt idx="3925">
                  <c:v>39584</c:v>
                </c:pt>
                <c:pt idx="3926">
                  <c:v>39583</c:v>
                </c:pt>
                <c:pt idx="3927">
                  <c:v>39582</c:v>
                </c:pt>
                <c:pt idx="3928">
                  <c:v>39581</c:v>
                </c:pt>
                <c:pt idx="3929">
                  <c:v>39580</c:v>
                </c:pt>
                <c:pt idx="3930">
                  <c:v>39577</c:v>
                </c:pt>
                <c:pt idx="3931">
                  <c:v>39576</c:v>
                </c:pt>
                <c:pt idx="3932">
                  <c:v>39575</c:v>
                </c:pt>
                <c:pt idx="3933">
                  <c:v>39574</c:v>
                </c:pt>
                <c:pt idx="3934">
                  <c:v>39573</c:v>
                </c:pt>
                <c:pt idx="3935">
                  <c:v>39570</c:v>
                </c:pt>
                <c:pt idx="3936">
                  <c:v>39568</c:v>
                </c:pt>
                <c:pt idx="3937">
                  <c:v>39567</c:v>
                </c:pt>
                <c:pt idx="3938">
                  <c:v>39566</c:v>
                </c:pt>
                <c:pt idx="3939">
                  <c:v>39563</c:v>
                </c:pt>
                <c:pt idx="3940">
                  <c:v>39562</c:v>
                </c:pt>
                <c:pt idx="3941">
                  <c:v>39561</c:v>
                </c:pt>
                <c:pt idx="3942">
                  <c:v>39560</c:v>
                </c:pt>
                <c:pt idx="3943">
                  <c:v>39559</c:v>
                </c:pt>
                <c:pt idx="3944">
                  <c:v>39555</c:v>
                </c:pt>
                <c:pt idx="3945">
                  <c:v>39554</c:v>
                </c:pt>
                <c:pt idx="3946">
                  <c:v>39553</c:v>
                </c:pt>
                <c:pt idx="3947">
                  <c:v>39549</c:v>
                </c:pt>
                <c:pt idx="3948">
                  <c:v>39548</c:v>
                </c:pt>
                <c:pt idx="3949">
                  <c:v>39547</c:v>
                </c:pt>
                <c:pt idx="3950">
                  <c:v>39546</c:v>
                </c:pt>
                <c:pt idx="3951">
                  <c:v>39545</c:v>
                </c:pt>
                <c:pt idx="3952">
                  <c:v>39542</c:v>
                </c:pt>
                <c:pt idx="3953">
                  <c:v>39541</c:v>
                </c:pt>
                <c:pt idx="3954">
                  <c:v>39540</c:v>
                </c:pt>
                <c:pt idx="3955">
                  <c:v>39539</c:v>
                </c:pt>
                <c:pt idx="3956">
                  <c:v>39538</c:v>
                </c:pt>
                <c:pt idx="3957">
                  <c:v>39535</c:v>
                </c:pt>
                <c:pt idx="3958">
                  <c:v>39534</c:v>
                </c:pt>
                <c:pt idx="3959">
                  <c:v>39533</c:v>
                </c:pt>
                <c:pt idx="3960">
                  <c:v>39532</c:v>
                </c:pt>
                <c:pt idx="3961">
                  <c:v>39531</c:v>
                </c:pt>
                <c:pt idx="3962">
                  <c:v>39526</c:v>
                </c:pt>
                <c:pt idx="3963">
                  <c:v>39525</c:v>
                </c:pt>
                <c:pt idx="3964">
                  <c:v>39524</c:v>
                </c:pt>
                <c:pt idx="3965">
                  <c:v>39521</c:v>
                </c:pt>
                <c:pt idx="3966">
                  <c:v>39520</c:v>
                </c:pt>
                <c:pt idx="3967">
                  <c:v>39519</c:v>
                </c:pt>
                <c:pt idx="3968">
                  <c:v>39518</c:v>
                </c:pt>
                <c:pt idx="3969">
                  <c:v>39517</c:v>
                </c:pt>
                <c:pt idx="3970">
                  <c:v>39514</c:v>
                </c:pt>
                <c:pt idx="3971">
                  <c:v>39512</c:v>
                </c:pt>
                <c:pt idx="3972">
                  <c:v>39511</c:v>
                </c:pt>
                <c:pt idx="3973">
                  <c:v>39510</c:v>
                </c:pt>
                <c:pt idx="3974">
                  <c:v>39507</c:v>
                </c:pt>
                <c:pt idx="3975">
                  <c:v>39506</c:v>
                </c:pt>
                <c:pt idx="3976">
                  <c:v>39505</c:v>
                </c:pt>
                <c:pt idx="3977">
                  <c:v>39504</c:v>
                </c:pt>
                <c:pt idx="3978">
                  <c:v>39503</c:v>
                </c:pt>
                <c:pt idx="3979">
                  <c:v>39500</c:v>
                </c:pt>
                <c:pt idx="3980">
                  <c:v>39499</c:v>
                </c:pt>
                <c:pt idx="3981">
                  <c:v>39498</c:v>
                </c:pt>
                <c:pt idx="3982">
                  <c:v>39497</c:v>
                </c:pt>
                <c:pt idx="3983">
                  <c:v>39496</c:v>
                </c:pt>
                <c:pt idx="3984">
                  <c:v>39493</c:v>
                </c:pt>
                <c:pt idx="3985">
                  <c:v>39492</c:v>
                </c:pt>
                <c:pt idx="3986">
                  <c:v>39491</c:v>
                </c:pt>
                <c:pt idx="3987">
                  <c:v>39490</c:v>
                </c:pt>
                <c:pt idx="3988">
                  <c:v>39489</c:v>
                </c:pt>
                <c:pt idx="3989">
                  <c:v>39486</c:v>
                </c:pt>
                <c:pt idx="3990">
                  <c:v>39485</c:v>
                </c:pt>
                <c:pt idx="3991">
                  <c:v>39484</c:v>
                </c:pt>
                <c:pt idx="3992">
                  <c:v>39483</c:v>
                </c:pt>
                <c:pt idx="3993">
                  <c:v>39482</c:v>
                </c:pt>
                <c:pt idx="3994">
                  <c:v>39479</c:v>
                </c:pt>
                <c:pt idx="3995">
                  <c:v>39478</c:v>
                </c:pt>
                <c:pt idx="3996">
                  <c:v>39477</c:v>
                </c:pt>
                <c:pt idx="3997">
                  <c:v>39476</c:v>
                </c:pt>
                <c:pt idx="3998">
                  <c:v>39475</c:v>
                </c:pt>
                <c:pt idx="3999">
                  <c:v>39472</c:v>
                </c:pt>
                <c:pt idx="4000">
                  <c:v>39471</c:v>
                </c:pt>
                <c:pt idx="4001">
                  <c:v>39470</c:v>
                </c:pt>
                <c:pt idx="4002">
                  <c:v>39469</c:v>
                </c:pt>
                <c:pt idx="4003">
                  <c:v>39468</c:v>
                </c:pt>
                <c:pt idx="4004">
                  <c:v>39465</c:v>
                </c:pt>
                <c:pt idx="4005">
                  <c:v>39464</c:v>
                </c:pt>
                <c:pt idx="4006">
                  <c:v>39463</c:v>
                </c:pt>
                <c:pt idx="4007">
                  <c:v>39462</c:v>
                </c:pt>
                <c:pt idx="4008">
                  <c:v>39461</c:v>
                </c:pt>
                <c:pt idx="4009">
                  <c:v>39458</c:v>
                </c:pt>
                <c:pt idx="4010">
                  <c:v>39457</c:v>
                </c:pt>
                <c:pt idx="4011">
                  <c:v>39456</c:v>
                </c:pt>
                <c:pt idx="4012">
                  <c:v>39455</c:v>
                </c:pt>
                <c:pt idx="4013">
                  <c:v>39454</c:v>
                </c:pt>
                <c:pt idx="4014">
                  <c:v>39451</c:v>
                </c:pt>
                <c:pt idx="4015">
                  <c:v>39450</c:v>
                </c:pt>
                <c:pt idx="4016">
                  <c:v>39449</c:v>
                </c:pt>
                <c:pt idx="4017">
                  <c:v>39448</c:v>
                </c:pt>
                <c:pt idx="4018">
                  <c:v>39447</c:v>
                </c:pt>
                <c:pt idx="4019">
                  <c:v>39444</c:v>
                </c:pt>
                <c:pt idx="4020">
                  <c:v>39443</c:v>
                </c:pt>
                <c:pt idx="4021">
                  <c:v>39442</c:v>
                </c:pt>
                <c:pt idx="4022">
                  <c:v>39440</c:v>
                </c:pt>
                <c:pt idx="4023">
                  <c:v>39436</c:v>
                </c:pt>
                <c:pt idx="4024">
                  <c:v>39435</c:v>
                </c:pt>
                <c:pt idx="4025">
                  <c:v>39434</c:v>
                </c:pt>
                <c:pt idx="4026">
                  <c:v>39433</c:v>
                </c:pt>
                <c:pt idx="4027">
                  <c:v>39430</c:v>
                </c:pt>
                <c:pt idx="4028">
                  <c:v>39429</c:v>
                </c:pt>
                <c:pt idx="4029">
                  <c:v>39428</c:v>
                </c:pt>
                <c:pt idx="4030">
                  <c:v>39427</c:v>
                </c:pt>
                <c:pt idx="4031">
                  <c:v>39426</c:v>
                </c:pt>
                <c:pt idx="4032">
                  <c:v>39423</c:v>
                </c:pt>
                <c:pt idx="4033">
                  <c:v>39422</c:v>
                </c:pt>
                <c:pt idx="4034">
                  <c:v>39421</c:v>
                </c:pt>
                <c:pt idx="4035">
                  <c:v>39420</c:v>
                </c:pt>
                <c:pt idx="4036">
                  <c:v>39419</c:v>
                </c:pt>
                <c:pt idx="4037">
                  <c:v>39416</c:v>
                </c:pt>
                <c:pt idx="4038">
                  <c:v>39415</c:v>
                </c:pt>
                <c:pt idx="4039">
                  <c:v>39414</c:v>
                </c:pt>
                <c:pt idx="4040">
                  <c:v>39413</c:v>
                </c:pt>
                <c:pt idx="4041">
                  <c:v>39412</c:v>
                </c:pt>
                <c:pt idx="4042">
                  <c:v>39409</c:v>
                </c:pt>
                <c:pt idx="4043">
                  <c:v>39408</c:v>
                </c:pt>
                <c:pt idx="4044">
                  <c:v>39407</c:v>
                </c:pt>
                <c:pt idx="4045">
                  <c:v>39406</c:v>
                </c:pt>
                <c:pt idx="4046">
                  <c:v>39405</c:v>
                </c:pt>
                <c:pt idx="4047">
                  <c:v>39402</c:v>
                </c:pt>
                <c:pt idx="4048">
                  <c:v>39401</c:v>
                </c:pt>
                <c:pt idx="4049">
                  <c:v>39400</c:v>
                </c:pt>
                <c:pt idx="4050">
                  <c:v>39399</c:v>
                </c:pt>
                <c:pt idx="4051">
                  <c:v>39398</c:v>
                </c:pt>
                <c:pt idx="4052">
                  <c:v>39394</c:v>
                </c:pt>
                <c:pt idx="4053">
                  <c:v>39393</c:v>
                </c:pt>
                <c:pt idx="4054">
                  <c:v>39392</c:v>
                </c:pt>
                <c:pt idx="4055">
                  <c:v>39391</c:v>
                </c:pt>
                <c:pt idx="4056">
                  <c:v>39388</c:v>
                </c:pt>
                <c:pt idx="4057">
                  <c:v>39387</c:v>
                </c:pt>
                <c:pt idx="4058">
                  <c:v>39386</c:v>
                </c:pt>
                <c:pt idx="4059">
                  <c:v>39385</c:v>
                </c:pt>
                <c:pt idx="4060">
                  <c:v>39384</c:v>
                </c:pt>
                <c:pt idx="4061">
                  <c:v>39381</c:v>
                </c:pt>
                <c:pt idx="4062">
                  <c:v>39380</c:v>
                </c:pt>
                <c:pt idx="4063">
                  <c:v>39379</c:v>
                </c:pt>
                <c:pt idx="4064">
                  <c:v>39378</c:v>
                </c:pt>
                <c:pt idx="4065">
                  <c:v>39377</c:v>
                </c:pt>
                <c:pt idx="4066">
                  <c:v>39374</c:v>
                </c:pt>
                <c:pt idx="4067">
                  <c:v>39373</c:v>
                </c:pt>
                <c:pt idx="4068">
                  <c:v>39372</c:v>
                </c:pt>
                <c:pt idx="4069">
                  <c:v>39371</c:v>
                </c:pt>
                <c:pt idx="4070">
                  <c:v>39370</c:v>
                </c:pt>
                <c:pt idx="4071">
                  <c:v>39367</c:v>
                </c:pt>
                <c:pt idx="4072">
                  <c:v>39366</c:v>
                </c:pt>
                <c:pt idx="4073">
                  <c:v>39365</c:v>
                </c:pt>
                <c:pt idx="4074">
                  <c:v>39364</c:v>
                </c:pt>
                <c:pt idx="4075">
                  <c:v>39363</c:v>
                </c:pt>
                <c:pt idx="4076">
                  <c:v>39360</c:v>
                </c:pt>
                <c:pt idx="4077">
                  <c:v>39359</c:v>
                </c:pt>
                <c:pt idx="4078">
                  <c:v>39358</c:v>
                </c:pt>
                <c:pt idx="4079">
                  <c:v>39356</c:v>
                </c:pt>
                <c:pt idx="4080">
                  <c:v>39353</c:v>
                </c:pt>
                <c:pt idx="4081">
                  <c:v>39352</c:v>
                </c:pt>
                <c:pt idx="4082">
                  <c:v>39351</c:v>
                </c:pt>
                <c:pt idx="4083">
                  <c:v>39350</c:v>
                </c:pt>
                <c:pt idx="4084">
                  <c:v>39349</c:v>
                </c:pt>
                <c:pt idx="4085">
                  <c:v>39346</c:v>
                </c:pt>
                <c:pt idx="4086">
                  <c:v>39345</c:v>
                </c:pt>
                <c:pt idx="4087">
                  <c:v>39344</c:v>
                </c:pt>
                <c:pt idx="4088">
                  <c:v>39343</c:v>
                </c:pt>
                <c:pt idx="4089">
                  <c:v>39342</c:v>
                </c:pt>
                <c:pt idx="4090">
                  <c:v>39339</c:v>
                </c:pt>
                <c:pt idx="4091">
                  <c:v>39338</c:v>
                </c:pt>
                <c:pt idx="4092">
                  <c:v>39337</c:v>
                </c:pt>
                <c:pt idx="4093">
                  <c:v>39336</c:v>
                </c:pt>
                <c:pt idx="4094">
                  <c:v>39335</c:v>
                </c:pt>
                <c:pt idx="4095">
                  <c:v>39332</c:v>
                </c:pt>
                <c:pt idx="4096">
                  <c:v>39331</c:v>
                </c:pt>
                <c:pt idx="4097">
                  <c:v>39330</c:v>
                </c:pt>
                <c:pt idx="4098">
                  <c:v>39329</c:v>
                </c:pt>
                <c:pt idx="4099">
                  <c:v>39328</c:v>
                </c:pt>
                <c:pt idx="4100">
                  <c:v>39325</c:v>
                </c:pt>
                <c:pt idx="4101">
                  <c:v>39324</c:v>
                </c:pt>
                <c:pt idx="4102">
                  <c:v>39323</c:v>
                </c:pt>
                <c:pt idx="4103">
                  <c:v>39322</c:v>
                </c:pt>
                <c:pt idx="4104">
                  <c:v>39321</c:v>
                </c:pt>
                <c:pt idx="4105">
                  <c:v>39318</c:v>
                </c:pt>
                <c:pt idx="4106">
                  <c:v>39317</c:v>
                </c:pt>
                <c:pt idx="4107">
                  <c:v>39316</c:v>
                </c:pt>
                <c:pt idx="4108">
                  <c:v>39315</c:v>
                </c:pt>
                <c:pt idx="4109">
                  <c:v>39314</c:v>
                </c:pt>
                <c:pt idx="4110">
                  <c:v>39311</c:v>
                </c:pt>
                <c:pt idx="4111">
                  <c:v>39310</c:v>
                </c:pt>
                <c:pt idx="4112">
                  <c:v>39308</c:v>
                </c:pt>
                <c:pt idx="4113">
                  <c:v>39307</c:v>
                </c:pt>
                <c:pt idx="4114">
                  <c:v>39304</c:v>
                </c:pt>
                <c:pt idx="4115">
                  <c:v>39303</c:v>
                </c:pt>
                <c:pt idx="4116">
                  <c:v>39302</c:v>
                </c:pt>
                <c:pt idx="4117">
                  <c:v>39301</c:v>
                </c:pt>
                <c:pt idx="4118">
                  <c:v>39300</c:v>
                </c:pt>
                <c:pt idx="4119">
                  <c:v>39297</c:v>
                </c:pt>
                <c:pt idx="4120">
                  <c:v>39296</c:v>
                </c:pt>
                <c:pt idx="4121">
                  <c:v>39295</c:v>
                </c:pt>
                <c:pt idx="4122">
                  <c:v>39294</c:v>
                </c:pt>
                <c:pt idx="4123">
                  <c:v>39293</c:v>
                </c:pt>
                <c:pt idx="4124">
                  <c:v>39290</c:v>
                </c:pt>
                <c:pt idx="4125">
                  <c:v>39289</c:v>
                </c:pt>
                <c:pt idx="4126">
                  <c:v>39288</c:v>
                </c:pt>
                <c:pt idx="4127">
                  <c:v>39287</c:v>
                </c:pt>
                <c:pt idx="4128">
                  <c:v>39286</c:v>
                </c:pt>
                <c:pt idx="4129">
                  <c:v>39283</c:v>
                </c:pt>
                <c:pt idx="4130">
                  <c:v>39282</c:v>
                </c:pt>
                <c:pt idx="4131">
                  <c:v>39281</c:v>
                </c:pt>
                <c:pt idx="4132">
                  <c:v>39280</c:v>
                </c:pt>
                <c:pt idx="4133">
                  <c:v>39279</c:v>
                </c:pt>
                <c:pt idx="4134">
                  <c:v>39276</c:v>
                </c:pt>
                <c:pt idx="4135">
                  <c:v>39275</c:v>
                </c:pt>
                <c:pt idx="4136">
                  <c:v>39274</c:v>
                </c:pt>
                <c:pt idx="4137">
                  <c:v>39273</c:v>
                </c:pt>
                <c:pt idx="4138">
                  <c:v>39272</c:v>
                </c:pt>
                <c:pt idx="4139">
                  <c:v>39269</c:v>
                </c:pt>
                <c:pt idx="4140">
                  <c:v>39268</c:v>
                </c:pt>
                <c:pt idx="4141">
                  <c:v>39267</c:v>
                </c:pt>
                <c:pt idx="4142">
                  <c:v>39266</c:v>
                </c:pt>
                <c:pt idx="4143">
                  <c:v>39265</c:v>
                </c:pt>
                <c:pt idx="4144">
                  <c:v>39262</c:v>
                </c:pt>
                <c:pt idx="4145">
                  <c:v>39261</c:v>
                </c:pt>
                <c:pt idx="4146">
                  <c:v>39260</c:v>
                </c:pt>
                <c:pt idx="4147">
                  <c:v>39259</c:v>
                </c:pt>
                <c:pt idx="4148">
                  <c:v>39258</c:v>
                </c:pt>
                <c:pt idx="4149">
                  <c:v>39255</c:v>
                </c:pt>
                <c:pt idx="4150">
                  <c:v>39254</c:v>
                </c:pt>
                <c:pt idx="4151">
                  <c:v>39253</c:v>
                </c:pt>
                <c:pt idx="4152">
                  <c:v>39252</c:v>
                </c:pt>
                <c:pt idx="4153">
                  <c:v>39251</c:v>
                </c:pt>
                <c:pt idx="4154">
                  <c:v>39248</c:v>
                </c:pt>
                <c:pt idx="4155">
                  <c:v>39247</c:v>
                </c:pt>
                <c:pt idx="4156">
                  <c:v>39246</c:v>
                </c:pt>
                <c:pt idx="4157">
                  <c:v>39245</c:v>
                </c:pt>
                <c:pt idx="4158">
                  <c:v>39244</c:v>
                </c:pt>
                <c:pt idx="4159">
                  <c:v>39241</c:v>
                </c:pt>
                <c:pt idx="4160">
                  <c:v>39240</c:v>
                </c:pt>
                <c:pt idx="4161">
                  <c:v>39239</c:v>
                </c:pt>
                <c:pt idx="4162">
                  <c:v>39238</c:v>
                </c:pt>
                <c:pt idx="4163">
                  <c:v>39237</c:v>
                </c:pt>
                <c:pt idx="4164">
                  <c:v>39234</c:v>
                </c:pt>
                <c:pt idx="4165">
                  <c:v>39233</c:v>
                </c:pt>
                <c:pt idx="4166">
                  <c:v>39232</c:v>
                </c:pt>
                <c:pt idx="4167">
                  <c:v>39231</c:v>
                </c:pt>
                <c:pt idx="4168">
                  <c:v>39230</c:v>
                </c:pt>
                <c:pt idx="4169">
                  <c:v>39227</c:v>
                </c:pt>
                <c:pt idx="4170">
                  <c:v>39226</c:v>
                </c:pt>
                <c:pt idx="4171">
                  <c:v>39225</c:v>
                </c:pt>
                <c:pt idx="4172">
                  <c:v>39224</c:v>
                </c:pt>
                <c:pt idx="4173">
                  <c:v>39223</c:v>
                </c:pt>
                <c:pt idx="4174">
                  <c:v>39220</c:v>
                </c:pt>
                <c:pt idx="4175">
                  <c:v>39219</c:v>
                </c:pt>
                <c:pt idx="4176">
                  <c:v>39218</c:v>
                </c:pt>
                <c:pt idx="4177">
                  <c:v>39217</c:v>
                </c:pt>
                <c:pt idx="4178">
                  <c:v>39216</c:v>
                </c:pt>
                <c:pt idx="4179">
                  <c:v>39213</c:v>
                </c:pt>
                <c:pt idx="4180">
                  <c:v>39212</c:v>
                </c:pt>
                <c:pt idx="4181">
                  <c:v>39211</c:v>
                </c:pt>
                <c:pt idx="4182">
                  <c:v>39210</c:v>
                </c:pt>
                <c:pt idx="4183">
                  <c:v>39209</c:v>
                </c:pt>
                <c:pt idx="4184">
                  <c:v>39206</c:v>
                </c:pt>
                <c:pt idx="4185">
                  <c:v>39205</c:v>
                </c:pt>
                <c:pt idx="4186">
                  <c:v>39202</c:v>
                </c:pt>
                <c:pt idx="4187">
                  <c:v>39199</c:v>
                </c:pt>
                <c:pt idx="4188">
                  <c:v>39198</c:v>
                </c:pt>
                <c:pt idx="4189">
                  <c:v>39197</c:v>
                </c:pt>
                <c:pt idx="4190">
                  <c:v>39196</c:v>
                </c:pt>
                <c:pt idx="4191">
                  <c:v>39195</c:v>
                </c:pt>
                <c:pt idx="4192">
                  <c:v>39192</c:v>
                </c:pt>
                <c:pt idx="4193">
                  <c:v>39191</c:v>
                </c:pt>
                <c:pt idx="4194">
                  <c:v>39190</c:v>
                </c:pt>
                <c:pt idx="4195">
                  <c:v>39189</c:v>
                </c:pt>
                <c:pt idx="4196">
                  <c:v>39188</c:v>
                </c:pt>
                <c:pt idx="4197">
                  <c:v>39185</c:v>
                </c:pt>
                <c:pt idx="4198">
                  <c:v>39184</c:v>
                </c:pt>
                <c:pt idx="4199">
                  <c:v>39183</c:v>
                </c:pt>
                <c:pt idx="4200">
                  <c:v>39182</c:v>
                </c:pt>
                <c:pt idx="4201">
                  <c:v>39181</c:v>
                </c:pt>
                <c:pt idx="4202">
                  <c:v>39177</c:v>
                </c:pt>
                <c:pt idx="4203">
                  <c:v>39176</c:v>
                </c:pt>
                <c:pt idx="4204">
                  <c:v>39175</c:v>
                </c:pt>
                <c:pt idx="4205">
                  <c:v>39174</c:v>
                </c:pt>
                <c:pt idx="4206">
                  <c:v>39171</c:v>
                </c:pt>
                <c:pt idx="4207">
                  <c:v>39170</c:v>
                </c:pt>
                <c:pt idx="4208">
                  <c:v>39169</c:v>
                </c:pt>
                <c:pt idx="4209">
                  <c:v>39167</c:v>
                </c:pt>
                <c:pt idx="4210">
                  <c:v>39164</c:v>
                </c:pt>
                <c:pt idx="4211">
                  <c:v>39163</c:v>
                </c:pt>
                <c:pt idx="4212">
                  <c:v>39162</c:v>
                </c:pt>
                <c:pt idx="4213">
                  <c:v>39161</c:v>
                </c:pt>
                <c:pt idx="4214">
                  <c:v>39160</c:v>
                </c:pt>
                <c:pt idx="4215">
                  <c:v>39157</c:v>
                </c:pt>
                <c:pt idx="4216">
                  <c:v>39156</c:v>
                </c:pt>
                <c:pt idx="4217">
                  <c:v>39155</c:v>
                </c:pt>
                <c:pt idx="4218">
                  <c:v>39154</c:v>
                </c:pt>
                <c:pt idx="4219">
                  <c:v>39153</c:v>
                </c:pt>
                <c:pt idx="4220">
                  <c:v>39150</c:v>
                </c:pt>
                <c:pt idx="4221">
                  <c:v>39149</c:v>
                </c:pt>
                <c:pt idx="4222">
                  <c:v>39148</c:v>
                </c:pt>
                <c:pt idx="4223">
                  <c:v>39147</c:v>
                </c:pt>
                <c:pt idx="4224">
                  <c:v>39146</c:v>
                </c:pt>
                <c:pt idx="4225">
                  <c:v>39143</c:v>
                </c:pt>
                <c:pt idx="4226">
                  <c:v>39142</c:v>
                </c:pt>
                <c:pt idx="4227">
                  <c:v>39141</c:v>
                </c:pt>
                <c:pt idx="4228">
                  <c:v>39140</c:v>
                </c:pt>
                <c:pt idx="4229">
                  <c:v>39139</c:v>
                </c:pt>
                <c:pt idx="4230">
                  <c:v>39136</c:v>
                </c:pt>
                <c:pt idx="4231">
                  <c:v>39135</c:v>
                </c:pt>
                <c:pt idx="4232">
                  <c:v>39134</c:v>
                </c:pt>
                <c:pt idx="4233">
                  <c:v>39133</c:v>
                </c:pt>
                <c:pt idx="4234">
                  <c:v>39132</c:v>
                </c:pt>
                <c:pt idx="4235">
                  <c:v>39128</c:v>
                </c:pt>
                <c:pt idx="4236">
                  <c:v>39127</c:v>
                </c:pt>
                <c:pt idx="4237">
                  <c:v>39126</c:v>
                </c:pt>
                <c:pt idx="4238">
                  <c:v>39125</c:v>
                </c:pt>
                <c:pt idx="4239">
                  <c:v>39122</c:v>
                </c:pt>
                <c:pt idx="4240">
                  <c:v>39121</c:v>
                </c:pt>
                <c:pt idx="4241">
                  <c:v>39120</c:v>
                </c:pt>
                <c:pt idx="4242">
                  <c:v>39119</c:v>
                </c:pt>
                <c:pt idx="4243">
                  <c:v>39118</c:v>
                </c:pt>
                <c:pt idx="4244">
                  <c:v>39115</c:v>
                </c:pt>
                <c:pt idx="4245">
                  <c:v>39114</c:v>
                </c:pt>
                <c:pt idx="4246">
                  <c:v>39113</c:v>
                </c:pt>
                <c:pt idx="4247">
                  <c:v>39111</c:v>
                </c:pt>
                <c:pt idx="4248">
                  <c:v>39107</c:v>
                </c:pt>
                <c:pt idx="4249">
                  <c:v>39106</c:v>
                </c:pt>
                <c:pt idx="4250">
                  <c:v>39105</c:v>
                </c:pt>
                <c:pt idx="4251">
                  <c:v>39104</c:v>
                </c:pt>
                <c:pt idx="4252">
                  <c:v>39101</c:v>
                </c:pt>
                <c:pt idx="4253">
                  <c:v>39100</c:v>
                </c:pt>
                <c:pt idx="4254">
                  <c:v>39099</c:v>
                </c:pt>
                <c:pt idx="4255">
                  <c:v>39098</c:v>
                </c:pt>
                <c:pt idx="4256">
                  <c:v>39097</c:v>
                </c:pt>
                <c:pt idx="4257">
                  <c:v>39094</c:v>
                </c:pt>
                <c:pt idx="4258">
                  <c:v>39093</c:v>
                </c:pt>
                <c:pt idx="4259">
                  <c:v>39092</c:v>
                </c:pt>
                <c:pt idx="4260">
                  <c:v>39091</c:v>
                </c:pt>
                <c:pt idx="4261">
                  <c:v>39090</c:v>
                </c:pt>
                <c:pt idx="4262">
                  <c:v>39087</c:v>
                </c:pt>
                <c:pt idx="4263">
                  <c:v>39086</c:v>
                </c:pt>
                <c:pt idx="4264">
                  <c:v>39085</c:v>
                </c:pt>
                <c:pt idx="4265">
                  <c:v>39084</c:v>
                </c:pt>
                <c:pt idx="4266">
                  <c:v>39080</c:v>
                </c:pt>
                <c:pt idx="4267">
                  <c:v>39079</c:v>
                </c:pt>
                <c:pt idx="4268">
                  <c:v>39078</c:v>
                </c:pt>
                <c:pt idx="4269">
                  <c:v>39077</c:v>
                </c:pt>
                <c:pt idx="4270">
                  <c:v>39073</c:v>
                </c:pt>
                <c:pt idx="4271">
                  <c:v>39072</c:v>
                </c:pt>
                <c:pt idx="4272">
                  <c:v>39071</c:v>
                </c:pt>
                <c:pt idx="4273">
                  <c:v>39070</c:v>
                </c:pt>
                <c:pt idx="4274">
                  <c:v>39069</c:v>
                </c:pt>
                <c:pt idx="4275">
                  <c:v>39066</c:v>
                </c:pt>
                <c:pt idx="4276">
                  <c:v>39065</c:v>
                </c:pt>
                <c:pt idx="4277">
                  <c:v>39064</c:v>
                </c:pt>
                <c:pt idx="4278">
                  <c:v>39063</c:v>
                </c:pt>
                <c:pt idx="4279">
                  <c:v>39062</c:v>
                </c:pt>
                <c:pt idx="4280">
                  <c:v>39059</c:v>
                </c:pt>
                <c:pt idx="4281">
                  <c:v>39058</c:v>
                </c:pt>
                <c:pt idx="4282">
                  <c:v>39057</c:v>
                </c:pt>
                <c:pt idx="4283">
                  <c:v>39056</c:v>
                </c:pt>
                <c:pt idx="4284">
                  <c:v>39055</c:v>
                </c:pt>
                <c:pt idx="4285">
                  <c:v>39052</c:v>
                </c:pt>
                <c:pt idx="4286">
                  <c:v>39051</c:v>
                </c:pt>
                <c:pt idx="4287">
                  <c:v>39050</c:v>
                </c:pt>
                <c:pt idx="4288">
                  <c:v>39049</c:v>
                </c:pt>
                <c:pt idx="4289">
                  <c:v>39048</c:v>
                </c:pt>
                <c:pt idx="4290">
                  <c:v>39045</c:v>
                </c:pt>
                <c:pt idx="4291">
                  <c:v>39044</c:v>
                </c:pt>
                <c:pt idx="4292">
                  <c:v>39043</c:v>
                </c:pt>
                <c:pt idx="4293">
                  <c:v>39042</c:v>
                </c:pt>
                <c:pt idx="4294">
                  <c:v>39041</c:v>
                </c:pt>
                <c:pt idx="4295">
                  <c:v>39038</c:v>
                </c:pt>
                <c:pt idx="4296">
                  <c:v>39037</c:v>
                </c:pt>
                <c:pt idx="4297">
                  <c:v>39036</c:v>
                </c:pt>
                <c:pt idx="4298">
                  <c:v>39035</c:v>
                </c:pt>
                <c:pt idx="4299">
                  <c:v>39034</c:v>
                </c:pt>
                <c:pt idx="4300">
                  <c:v>39031</c:v>
                </c:pt>
                <c:pt idx="4301">
                  <c:v>39030</c:v>
                </c:pt>
                <c:pt idx="4302">
                  <c:v>39029</c:v>
                </c:pt>
                <c:pt idx="4303">
                  <c:v>39028</c:v>
                </c:pt>
                <c:pt idx="4304">
                  <c:v>39027</c:v>
                </c:pt>
                <c:pt idx="4305">
                  <c:v>39024</c:v>
                </c:pt>
                <c:pt idx="4306">
                  <c:v>39023</c:v>
                </c:pt>
                <c:pt idx="4307">
                  <c:v>39022</c:v>
                </c:pt>
                <c:pt idx="4308">
                  <c:v>39021</c:v>
                </c:pt>
                <c:pt idx="4309">
                  <c:v>39020</c:v>
                </c:pt>
                <c:pt idx="4310">
                  <c:v>39017</c:v>
                </c:pt>
                <c:pt idx="4311">
                  <c:v>39016</c:v>
                </c:pt>
                <c:pt idx="4312">
                  <c:v>39013</c:v>
                </c:pt>
                <c:pt idx="4313">
                  <c:v>39010</c:v>
                </c:pt>
                <c:pt idx="4314">
                  <c:v>39009</c:v>
                </c:pt>
                <c:pt idx="4315">
                  <c:v>39008</c:v>
                </c:pt>
                <c:pt idx="4316">
                  <c:v>39007</c:v>
                </c:pt>
                <c:pt idx="4317">
                  <c:v>39006</c:v>
                </c:pt>
                <c:pt idx="4318">
                  <c:v>39003</c:v>
                </c:pt>
                <c:pt idx="4319">
                  <c:v>39002</c:v>
                </c:pt>
                <c:pt idx="4320">
                  <c:v>39001</c:v>
                </c:pt>
                <c:pt idx="4321">
                  <c:v>39000</c:v>
                </c:pt>
                <c:pt idx="4322">
                  <c:v>38999</c:v>
                </c:pt>
                <c:pt idx="4323">
                  <c:v>38996</c:v>
                </c:pt>
                <c:pt idx="4324">
                  <c:v>38995</c:v>
                </c:pt>
                <c:pt idx="4325">
                  <c:v>38994</c:v>
                </c:pt>
                <c:pt idx="4326">
                  <c:v>38993</c:v>
                </c:pt>
                <c:pt idx="4327">
                  <c:v>38989</c:v>
                </c:pt>
                <c:pt idx="4328">
                  <c:v>38988</c:v>
                </c:pt>
                <c:pt idx="4329">
                  <c:v>38987</c:v>
                </c:pt>
                <c:pt idx="4330">
                  <c:v>38986</c:v>
                </c:pt>
                <c:pt idx="4331">
                  <c:v>38985</c:v>
                </c:pt>
                <c:pt idx="4332">
                  <c:v>38982</c:v>
                </c:pt>
                <c:pt idx="4333">
                  <c:v>38981</c:v>
                </c:pt>
                <c:pt idx="4334">
                  <c:v>38980</c:v>
                </c:pt>
                <c:pt idx="4335">
                  <c:v>38979</c:v>
                </c:pt>
                <c:pt idx="4336">
                  <c:v>38978</c:v>
                </c:pt>
                <c:pt idx="4337">
                  <c:v>38975</c:v>
                </c:pt>
                <c:pt idx="4338">
                  <c:v>38974</c:v>
                </c:pt>
                <c:pt idx="4339">
                  <c:v>38973</c:v>
                </c:pt>
                <c:pt idx="4340">
                  <c:v>38972</c:v>
                </c:pt>
                <c:pt idx="4341">
                  <c:v>38971</c:v>
                </c:pt>
                <c:pt idx="4342">
                  <c:v>38968</c:v>
                </c:pt>
                <c:pt idx="4343">
                  <c:v>38967</c:v>
                </c:pt>
                <c:pt idx="4344">
                  <c:v>38966</c:v>
                </c:pt>
                <c:pt idx="4345">
                  <c:v>38965</c:v>
                </c:pt>
                <c:pt idx="4346">
                  <c:v>38964</c:v>
                </c:pt>
                <c:pt idx="4347">
                  <c:v>38961</c:v>
                </c:pt>
                <c:pt idx="4348">
                  <c:v>38960</c:v>
                </c:pt>
                <c:pt idx="4349">
                  <c:v>38959</c:v>
                </c:pt>
                <c:pt idx="4350">
                  <c:v>38958</c:v>
                </c:pt>
                <c:pt idx="4351">
                  <c:v>38957</c:v>
                </c:pt>
                <c:pt idx="4352">
                  <c:v>38954</c:v>
                </c:pt>
                <c:pt idx="4353">
                  <c:v>38953</c:v>
                </c:pt>
                <c:pt idx="4354">
                  <c:v>38952</c:v>
                </c:pt>
                <c:pt idx="4355">
                  <c:v>38951</c:v>
                </c:pt>
                <c:pt idx="4356">
                  <c:v>38950</c:v>
                </c:pt>
                <c:pt idx="4357">
                  <c:v>38947</c:v>
                </c:pt>
                <c:pt idx="4358">
                  <c:v>38946</c:v>
                </c:pt>
                <c:pt idx="4359">
                  <c:v>38945</c:v>
                </c:pt>
                <c:pt idx="4360">
                  <c:v>38943</c:v>
                </c:pt>
                <c:pt idx="4361">
                  <c:v>38940</c:v>
                </c:pt>
                <c:pt idx="4362">
                  <c:v>38939</c:v>
                </c:pt>
                <c:pt idx="4363">
                  <c:v>38938</c:v>
                </c:pt>
                <c:pt idx="4364">
                  <c:v>38937</c:v>
                </c:pt>
                <c:pt idx="4365">
                  <c:v>38936</c:v>
                </c:pt>
                <c:pt idx="4366">
                  <c:v>38933</c:v>
                </c:pt>
                <c:pt idx="4367">
                  <c:v>38932</c:v>
                </c:pt>
                <c:pt idx="4368">
                  <c:v>38931</c:v>
                </c:pt>
                <c:pt idx="4369">
                  <c:v>38930</c:v>
                </c:pt>
                <c:pt idx="4370">
                  <c:v>38929</c:v>
                </c:pt>
                <c:pt idx="4371">
                  <c:v>38926</c:v>
                </c:pt>
                <c:pt idx="4372">
                  <c:v>38925</c:v>
                </c:pt>
                <c:pt idx="4373">
                  <c:v>38924</c:v>
                </c:pt>
                <c:pt idx="4374">
                  <c:v>38923</c:v>
                </c:pt>
                <c:pt idx="4375">
                  <c:v>38922</c:v>
                </c:pt>
                <c:pt idx="4376">
                  <c:v>38919</c:v>
                </c:pt>
                <c:pt idx="4377">
                  <c:v>38918</c:v>
                </c:pt>
                <c:pt idx="4378">
                  <c:v>38917</c:v>
                </c:pt>
                <c:pt idx="4379">
                  <c:v>38916</c:v>
                </c:pt>
                <c:pt idx="4380">
                  <c:v>38915</c:v>
                </c:pt>
                <c:pt idx="4381">
                  <c:v>38912</c:v>
                </c:pt>
                <c:pt idx="4382">
                  <c:v>38911</c:v>
                </c:pt>
                <c:pt idx="4383">
                  <c:v>38910</c:v>
                </c:pt>
                <c:pt idx="4384">
                  <c:v>38909</c:v>
                </c:pt>
                <c:pt idx="4385">
                  <c:v>38908</c:v>
                </c:pt>
                <c:pt idx="4386">
                  <c:v>38905</c:v>
                </c:pt>
                <c:pt idx="4387">
                  <c:v>38904</c:v>
                </c:pt>
                <c:pt idx="4388">
                  <c:v>38903</c:v>
                </c:pt>
                <c:pt idx="4389">
                  <c:v>38902</c:v>
                </c:pt>
                <c:pt idx="4390">
                  <c:v>38901</c:v>
                </c:pt>
                <c:pt idx="4391">
                  <c:v>38898</c:v>
                </c:pt>
                <c:pt idx="4392">
                  <c:v>38897</c:v>
                </c:pt>
                <c:pt idx="4393">
                  <c:v>38896</c:v>
                </c:pt>
                <c:pt idx="4394">
                  <c:v>38895</c:v>
                </c:pt>
                <c:pt idx="4395">
                  <c:v>38894</c:v>
                </c:pt>
                <c:pt idx="4396">
                  <c:v>38891</c:v>
                </c:pt>
                <c:pt idx="4397">
                  <c:v>38890</c:v>
                </c:pt>
                <c:pt idx="4398">
                  <c:v>38889</c:v>
                </c:pt>
                <c:pt idx="4399">
                  <c:v>38888</c:v>
                </c:pt>
                <c:pt idx="4400">
                  <c:v>38887</c:v>
                </c:pt>
                <c:pt idx="4401">
                  <c:v>38884</c:v>
                </c:pt>
                <c:pt idx="4402">
                  <c:v>38883</c:v>
                </c:pt>
                <c:pt idx="4403">
                  <c:v>38882</c:v>
                </c:pt>
                <c:pt idx="4404">
                  <c:v>38881</c:v>
                </c:pt>
                <c:pt idx="4405">
                  <c:v>38880</c:v>
                </c:pt>
                <c:pt idx="4406">
                  <c:v>38877</c:v>
                </c:pt>
                <c:pt idx="4407">
                  <c:v>38876</c:v>
                </c:pt>
                <c:pt idx="4408">
                  <c:v>38875</c:v>
                </c:pt>
                <c:pt idx="4409">
                  <c:v>38874</c:v>
                </c:pt>
                <c:pt idx="4410">
                  <c:v>38873</c:v>
                </c:pt>
                <c:pt idx="4411">
                  <c:v>38870</c:v>
                </c:pt>
                <c:pt idx="4412">
                  <c:v>38869</c:v>
                </c:pt>
                <c:pt idx="4413">
                  <c:v>38868</c:v>
                </c:pt>
                <c:pt idx="4414">
                  <c:v>38867</c:v>
                </c:pt>
                <c:pt idx="4415">
                  <c:v>38866</c:v>
                </c:pt>
                <c:pt idx="4416">
                  <c:v>38863</c:v>
                </c:pt>
                <c:pt idx="4417">
                  <c:v>38862</c:v>
                </c:pt>
                <c:pt idx="4418">
                  <c:v>38861</c:v>
                </c:pt>
                <c:pt idx="4419">
                  <c:v>38860</c:v>
                </c:pt>
                <c:pt idx="4420">
                  <c:v>38859</c:v>
                </c:pt>
                <c:pt idx="4421">
                  <c:v>38856</c:v>
                </c:pt>
                <c:pt idx="4422">
                  <c:v>38855</c:v>
                </c:pt>
                <c:pt idx="4423">
                  <c:v>38854</c:v>
                </c:pt>
                <c:pt idx="4424">
                  <c:v>38853</c:v>
                </c:pt>
                <c:pt idx="4425">
                  <c:v>38852</c:v>
                </c:pt>
                <c:pt idx="4426">
                  <c:v>38849</c:v>
                </c:pt>
                <c:pt idx="4427">
                  <c:v>38848</c:v>
                </c:pt>
                <c:pt idx="4428">
                  <c:v>38847</c:v>
                </c:pt>
                <c:pt idx="4429">
                  <c:v>38846</c:v>
                </c:pt>
                <c:pt idx="4430">
                  <c:v>38845</c:v>
                </c:pt>
                <c:pt idx="4431">
                  <c:v>38842</c:v>
                </c:pt>
                <c:pt idx="4432">
                  <c:v>38841</c:v>
                </c:pt>
                <c:pt idx="4433">
                  <c:v>38840</c:v>
                </c:pt>
                <c:pt idx="4434">
                  <c:v>38839</c:v>
                </c:pt>
                <c:pt idx="4435">
                  <c:v>38835</c:v>
                </c:pt>
                <c:pt idx="4436">
                  <c:v>38834</c:v>
                </c:pt>
                <c:pt idx="4437">
                  <c:v>38833</c:v>
                </c:pt>
                <c:pt idx="4438">
                  <c:v>38832</c:v>
                </c:pt>
                <c:pt idx="4439">
                  <c:v>38831</c:v>
                </c:pt>
              </c:numCache>
            </c:numRef>
          </c:cat>
          <c:val>
            <c:numRef>
              <c:f>'Share Price'!$C$3:$C$4442</c:f>
              <c:numCache>
                <c:formatCode>General</c:formatCode>
                <c:ptCount val="4440"/>
                <c:pt idx="0">
                  <c:v>616.9</c:v>
                </c:pt>
                <c:pt idx="1">
                  <c:v>609.85</c:v>
                </c:pt>
                <c:pt idx="2">
                  <c:v>597.25</c:v>
                </c:pt>
                <c:pt idx="3">
                  <c:v>607.79999999999995</c:v>
                </c:pt>
                <c:pt idx="4">
                  <c:v>605.75</c:v>
                </c:pt>
                <c:pt idx="5">
                  <c:v>607.6</c:v>
                </c:pt>
                <c:pt idx="6">
                  <c:v>619.04999999999995</c:v>
                </c:pt>
                <c:pt idx="7">
                  <c:v>630.70000000000005</c:v>
                </c:pt>
                <c:pt idx="8">
                  <c:v>595.75</c:v>
                </c:pt>
                <c:pt idx="9">
                  <c:v>608.85</c:v>
                </c:pt>
                <c:pt idx="10">
                  <c:v>619.95000000000005</c:v>
                </c:pt>
                <c:pt idx="11">
                  <c:v>615.41999999999996</c:v>
                </c:pt>
                <c:pt idx="12">
                  <c:v>617.91</c:v>
                </c:pt>
                <c:pt idx="13">
                  <c:v>612.88</c:v>
                </c:pt>
                <c:pt idx="14">
                  <c:v>608.26</c:v>
                </c:pt>
                <c:pt idx="15">
                  <c:v>597.36</c:v>
                </c:pt>
                <c:pt idx="16">
                  <c:v>593.33000000000004</c:v>
                </c:pt>
                <c:pt idx="17">
                  <c:v>582.58000000000004</c:v>
                </c:pt>
                <c:pt idx="18">
                  <c:v>583.53</c:v>
                </c:pt>
                <c:pt idx="19">
                  <c:v>590.59</c:v>
                </c:pt>
                <c:pt idx="20">
                  <c:v>572.78</c:v>
                </c:pt>
                <c:pt idx="21">
                  <c:v>571.88</c:v>
                </c:pt>
                <c:pt idx="22">
                  <c:v>588.29999999999995</c:v>
                </c:pt>
                <c:pt idx="23">
                  <c:v>587.36</c:v>
                </c:pt>
                <c:pt idx="24">
                  <c:v>590.84</c:v>
                </c:pt>
                <c:pt idx="25">
                  <c:v>582.92999999999995</c:v>
                </c:pt>
                <c:pt idx="26">
                  <c:v>605.52</c:v>
                </c:pt>
                <c:pt idx="27">
                  <c:v>612.64</c:v>
                </c:pt>
                <c:pt idx="28">
                  <c:v>619.45000000000005</c:v>
                </c:pt>
                <c:pt idx="29">
                  <c:v>612.92999999999995</c:v>
                </c:pt>
                <c:pt idx="30">
                  <c:v>640.70000000000005</c:v>
                </c:pt>
                <c:pt idx="31">
                  <c:v>635.97</c:v>
                </c:pt>
                <c:pt idx="32">
                  <c:v>610.94000000000005</c:v>
                </c:pt>
                <c:pt idx="33">
                  <c:v>612.83000000000004</c:v>
                </c:pt>
                <c:pt idx="34">
                  <c:v>604.38</c:v>
                </c:pt>
                <c:pt idx="35">
                  <c:v>616.86</c:v>
                </c:pt>
                <c:pt idx="36">
                  <c:v>629.95000000000005</c:v>
                </c:pt>
                <c:pt idx="37">
                  <c:v>631.34</c:v>
                </c:pt>
                <c:pt idx="38">
                  <c:v>619.15</c:v>
                </c:pt>
                <c:pt idx="39">
                  <c:v>605.13</c:v>
                </c:pt>
                <c:pt idx="40">
                  <c:v>615.83000000000004</c:v>
                </c:pt>
                <c:pt idx="41">
                  <c:v>614.64</c:v>
                </c:pt>
                <c:pt idx="42">
                  <c:v>619.1</c:v>
                </c:pt>
                <c:pt idx="43">
                  <c:v>615.78</c:v>
                </c:pt>
                <c:pt idx="44">
                  <c:v>620.84</c:v>
                </c:pt>
                <c:pt idx="45">
                  <c:v>608</c:v>
                </c:pt>
                <c:pt idx="46">
                  <c:v>601.26</c:v>
                </c:pt>
                <c:pt idx="47">
                  <c:v>617.27</c:v>
                </c:pt>
                <c:pt idx="48">
                  <c:v>633.63</c:v>
                </c:pt>
                <c:pt idx="49">
                  <c:v>634.96</c:v>
                </c:pt>
                <c:pt idx="50">
                  <c:v>635.51</c:v>
                </c:pt>
                <c:pt idx="51">
                  <c:v>639.32000000000005</c:v>
                </c:pt>
                <c:pt idx="52">
                  <c:v>644.83000000000004</c:v>
                </c:pt>
                <c:pt idx="53">
                  <c:v>648.99</c:v>
                </c:pt>
                <c:pt idx="54">
                  <c:v>652.80999999999995</c:v>
                </c:pt>
                <c:pt idx="55">
                  <c:v>649.73</c:v>
                </c:pt>
                <c:pt idx="56">
                  <c:v>656.82</c:v>
                </c:pt>
                <c:pt idx="57">
                  <c:v>644.03</c:v>
                </c:pt>
                <c:pt idx="58">
                  <c:v>638.28</c:v>
                </c:pt>
                <c:pt idx="59">
                  <c:v>614.29999999999995</c:v>
                </c:pt>
                <c:pt idx="60">
                  <c:v>663.51</c:v>
                </c:pt>
                <c:pt idx="61">
                  <c:v>665.24</c:v>
                </c:pt>
                <c:pt idx="62">
                  <c:v>659.84</c:v>
                </c:pt>
                <c:pt idx="63">
                  <c:v>667.87</c:v>
                </c:pt>
                <c:pt idx="64">
                  <c:v>681.4</c:v>
                </c:pt>
                <c:pt idx="65">
                  <c:v>703.06</c:v>
                </c:pt>
                <c:pt idx="66">
                  <c:v>704.45</c:v>
                </c:pt>
                <c:pt idx="67">
                  <c:v>711.88</c:v>
                </c:pt>
                <c:pt idx="68">
                  <c:v>715.55</c:v>
                </c:pt>
                <c:pt idx="69">
                  <c:v>713.57</c:v>
                </c:pt>
                <c:pt idx="70">
                  <c:v>714.95</c:v>
                </c:pt>
                <c:pt idx="71">
                  <c:v>723.33</c:v>
                </c:pt>
                <c:pt idx="72">
                  <c:v>712.57</c:v>
                </c:pt>
                <c:pt idx="73">
                  <c:v>700.78</c:v>
                </c:pt>
                <c:pt idx="74">
                  <c:v>704.05</c:v>
                </c:pt>
                <c:pt idx="75">
                  <c:v>705.93</c:v>
                </c:pt>
                <c:pt idx="76">
                  <c:v>709.25</c:v>
                </c:pt>
                <c:pt idx="77">
                  <c:v>698.8</c:v>
                </c:pt>
                <c:pt idx="78">
                  <c:v>704.55</c:v>
                </c:pt>
                <c:pt idx="79">
                  <c:v>719.17</c:v>
                </c:pt>
                <c:pt idx="80">
                  <c:v>687.74</c:v>
                </c:pt>
                <c:pt idx="81">
                  <c:v>671.98</c:v>
                </c:pt>
                <c:pt idx="82">
                  <c:v>686.51</c:v>
                </c:pt>
                <c:pt idx="83">
                  <c:v>686.01</c:v>
                </c:pt>
                <c:pt idx="84">
                  <c:v>689.58</c:v>
                </c:pt>
                <c:pt idx="85">
                  <c:v>682.84</c:v>
                </c:pt>
                <c:pt idx="86">
                  <c:v>678.08</c:v>
                </c:pt>
                <c:pt idx="87">
                  <c:v>667.52</c:v>
                </c:pt>
                <c:pt idx="88">
                  <c:v>667.23</c:v>
                </c:pt>
                <c:pt idx="89">
                  <c:v>665.69</c:v>
                </c:pt>
                <c:pt idx="90">
                  <c:v>673.52</c:v>
                </c:pt>
                <c:pt idx="91">
                  <c:v>659.99</c:v>
                </c:pt>
                <c:pt idx="92">
                  <c:v>658.95</c:v>
                </c:pt>
                <c:pt idx="93">
                  <c:v>670.7</c:v>
                </c:pt>
                <c:pt idx="94">
                  <c:v>667.82</c:v>
                </c:pt>
                <c:pt idx="95">
                  <c:v>668.47</c:v>
                </c:pt>
                <c:pt idx="96">
                  <c:v>664.7</c:v>
                </c:pt>
                <c:pt idx="97">
                  <c:v>668.76</c:v>
                </c:pt>
                <c:pt idx="98">
                  <c:v>664.01</c:v>
                </c:pt>
                <c:pt idx="99">
                  <c:v>657.61</c:v>
                </c:pt>
                <c:pt idx="100">
                  <c:v>657.27</c:v>
                </c:pt>
                <c:pt idx="101">
                  <c:v>656.72</c:v>
                </c:pt>
                <c:pt idx="102">
                  <c:v>669.21</c:v>
                </c:pt>
                <c:pt idx="103">
                  <c:v>663.6</c:v>
                </c:pt>
                <c:pt idx="104">
                  <c:v>658.98</c:v>
                </c:pt>
                <c:pt idx="105">
                  <c:v>655.24</c:v>
                </c:pt>
                <c:pt idx="106">
                  <c:v>661.44</c:v>
                </c:pt>
                <c:pt idx="107">
                  <c:v>636.49</c:v>
                </c:pt>
                <c:pt idx="108">
                  <c:v>645.35</c:v>
                </c:pt>
                <c:pt idx="109">
                  <c:v>647.07000000000005</c:v>
                </c:pt>
                <c:pt idx="110">
                  <c:v>641.80999999999995</c:v>
                </c:pt>
                <c:pt idx="111">
                  <c:v>640.97</c:v>
                </c:pt>
                <c:pt idx="112">
                  <c:v>642.25</c:v>
                </c:pt>
                <c:pt idx="113">
                  <c:v>629.61</c:v>
                </c:pt>
                <c:pt idx="114">
                  <c:v>631.91999999999996</c:v>
                </c:pt>
                <c:pt idx="115">
                  <c:v>623.75</c:v>
                </c:pt>
                <c:pt idx="116">
                  <c:v>620.85</c:v>
                </c:pt>
                <c:pt idx="117">
                  <c:v>623.21</c:v>
                </c:pt>
                <c:pt idx="118">
                  <c:v>613.47</c:v>
                </c:pt>
                <c:pt idx="119">
                  <c:v>624.34</c:v>
                </c:pt>
                <c:pt idx="120">
                  <c:v>621.44000000000005</c:v>
                </c:pt>
                <c:pt idx="121">
                  <c:v>639.69000000000005</c:v>
                </c:pt>
                <c:pt idx="122">
                  <c:v>649.91999999999996</c:v>
                </c:pt>
                <c:pt idx="123">
                  <c:v>651.15</c:v>
                </c:pt>
                <c:pt idx="124">
                  <c:v>632.12</c:v>
                </c:pt>
                <c:pt idx="125">
                  <c:v>634.17999999999995</c:v>
                </c:pt>
                <c:pt idx="126">
                  <c:v>623.30999999999995</c:v>
                </c:pt>
                <c:pt idx="127">
                  <c:v>629.85</c:v>
                </c:pt>
                <c:pt idx="128">
                  <c:v>612.49</c:v>
                </c:pt>
                <c:pt idx="129">
                  <c:v>605.85</c:v>
                </c:pt>
                <c:pt idx="130">
                  <c:v>601.61</c:v>
                </c:pt>
                <c:pt idx="131">
                  <c:v>619.91999999999996</c:v>
                </c:pt>
                <c:pt idx="132">
                  <c:v>623.95000000000005</c:v>
                </c:pt>
                <c:pt idx="133">
                  <c:v>601.32000000000005</c:v>
                </c:pt>
                <c:pt idx="134">
                  <c:v>612.14</c:v>
                </c:pt>
                <c:pt idx="135">
                  <c:v>602.29999999999995</c:v>
                </c:pt>
                <c:pt idx="136">
                  <c:v>570.47</c:v>
                </c:pt>
                <c:pt idx="137">
                  <c:v>580.16999999999996</c:v>
                </c:pt>
                <c:pt idx="138">
                  <c:v>582.23</c:v>
                </c:pt>
                <c:pt idx="139">
                  <c:v>590</c:v>
                </c:pt>
                <c:pt idx="140">
                  <c:v>584.49</c:v>
                </c:pt>
                <c:pt idx="141">
                  <c:v>577.79999999999995</c:v>
                </c:pt>
                <c:pt idx="142">
                  <c:v>584.15</c:v>
                </c:pt>
                <c:pt idx="143">
                  <c:v>584.04999999999995</c:v>
                </c:pt>
                <c:pt idx="144">
                  <c:v>586.61</c:v>
                </c:pt>
                <c:pt idx="145">
                  <c:v>595.71</c:v>
                </c:pt>
                <c:pt idx="146">
                  <c:v>593.01</c:v>
                </c:pt>
                <c:pt idx="147">
                  <c:v>589.86</c:v>
                </c:pt>
                <c:pt idx="148">
                  <c:v>605.29999999999995</c:v>
                </c:pt>
                <c:pt idx="149">
                  <c:v>609.98</c:v>
                </c:pt>
                <c:pt idx="150">
                  <c:v>607.41999999999996</c:v>
                </c:pt>
                <c:pt idx="151">
                  <c:v>605.45000000000005</c:v>
                </c:pt>
                <c:pt idx="152">
                  <c:v>605.35</c:v>
                </c:pt>
                <c:pt idx="153">
                  <c:v>600.34</c:v>
                </c:pt>
                <c:pt idx="154">
                  <c:v>610.80999999999995</c:v>
                </c:pt>
                <c:pt idx="155">
                  <c:v>607.08000000000004</c:v>
                </c:pt>
                <c:pt idx="156">
                  <c:v>603.58000000000004</c:v>
                </c:pt>
                <c:pt idx="157">
                  <c:v>594.48</c:v>
                </c:pt>
                <c:pt idx="158">
                  <c:v>592.71</c:v>
                </c:pt>
                <c:pt idx="159">
                  <c:v>594.53</c:v>
                </c:pt>
                <c:pt idx="160">
                  <c:v>573.17999999999995</c:v>
                </c:pt>
                <c:pt idx="161">
                  <c:v>559.11</c:v>
                </c:pt>
                <c:pt idx="162">
                  <c:v>533.28</c:v>
                </c:pt>
                <c:pt idx="163">
                  <c:v>538.5</c:v>
                </c:pt>
                <c:pt idx="164">
                  <c:v>534.36</c:v>
                </c:pt>
                <c:pt idx="165">
                  <c:v>537.52</c:v>
                </c:pt>
                <c:pt idx="166">
                  <c:v>534.22</c:v>
                </c:pt>
                <c:pt idx="167">
                  <c:v>535.53</c:v>
                </c:pt>
                <c:pt idx="168">
                  <c:v>530.23</c:v>
                </c:pt>
                <c:pt idx="169">
                  <c:v>535.09</c:v>
                </c:pt>
                <c:pt idx="170">
                  <c:v>519.72</c:v>
                </c:pt>
                <c:pt idx="171">
                  <c:v>528.42999999999995</c:v>
                </c:pt>
                <c:pt idx="172">
                  <c:v>520.16</c:v>
                </c:pt>
                <c:pt idx="173">
                  <c:v>518.70000000000005</c:v>
                </c:pt>
                <c:pt idx="174">
                  <c:v>509.51</c:v>
                </c:pt>
                <c:pt idx="175">
                  <c:v>509.9</c:v>
                </c:pt>
                <c:pt idx="176">
                  <c:v>519.09</c:v>
                </c:pt>
                <c:pt idx="177">
                  <c:v>526.87</c:v>
                </c:pt>
                <c:pt idx="178">
                  <c:v>528.28</c:v>
                </c:pt>
                <c:pt idx="179">
                  <c:v>515.54</c:v>
                </c:pt>
                <c:pt idx="180">
                  <c:v>526.09</c:v>
                </c:pt>
                <c:pt idx="181">
                  <c:v>523.76</c:v>
                </c:pt>
                <c:pt idx="182">
                  <c:v>526.58000000000004</c:v>
                </c:pt>
                <c:pt idx="183">
                  <c:v>512.42999999999995</c:v>
                </c:pt>
                <c:pt idx="184">
                  <c:v>499.73</c:v>
                </c:pt>
                <c:pt idx="185">
                  <c:v>503.91</c:v>
                </c:pt>
                <c:pt idx="186">
                  <c:v>494.09</c:v>
                </c:pt>
                <c:pt idx="187">
                  <c:v>488.45</c:v>
                </c:pt>
                <c:pt idx="188">
                  <c:v>481.1</c:v>
                </c:pt>
                <c:pt idx="189">
                  <c:v>468.55</c:v>
                </c:pt>
                <c:pt idx="190">
                  <c:v>475.6</c:v>
                </c:pt>
                <c:pt idx="191">
                  <c:v>463.3</c:v>
                </c:pt>
                <c:pt idx="192">
                  <c:v>448.07</c:v>
                </c:pt>
                <c:pt idx="193">
                  <c:v>449.73</c:v>
                </c:pt>
                <c:pt idx="194">
                  <c:v>451.14</c:v>
                </c:pt>
                <c:pt idx="195">
                  <c:v>431.39</c:v>
                </c:pt>
                <c:pt idx="196">
                  <c:v>433.48</c:v>
                </c:pt>
                <c:pt idx="197">
                  <c:v>428.08</c:v>
                </c:pt>
                <c:pt idx="198">
                  <c:v>427.3</c:v>
                </c:pt>
                <c:pt idx="199">
                  <c:v>423.27</c:v>
                </c:pt>
                <c:pt idx="200">
                  <c:v>425.99</c:v>
                </c:pt>
                <c:pt idx="201">
                  <c:v>416.9</c:v>
                </c:pt>
                <c:pt idx="202">
                  <c:v>416.12</c:v>
                </c:pt>
                <c:pt idx="203">
                  <c:v>427.79</c:v>
                </c:pt>
                <c:pt idx="204">
                  <c:v>430.56</c:v>
                </c:pt>
                <c:pt idx="205">
                  <c:v>431.2</c:v>
                </c:pt>
                <c:pt idx="206">
                  <c:v>431</c:v>
                </c:pt>
                <c:pt idx="207">
                  <c:v>432.75</c:v>
                </c:pt>
                <c:pt idx="208">
                  <c:v>430.52</c:v>
                </c:pt>
                <c:pt idx="209">
                  <c:v>434.94</c:v>
                </c:pt>
                <c:pt idx="210">
                  <c:v>435.67</c:v>
                </c:pt>
                <c:pt idx="211">
                  <c:v>432.56</c:v>
                </c:pt>
                <c:pt idx="212">
                  <c:v>431.49</c:v>
                </c:pt>
                <c:pt idx="213">
                  <c:v>436.79</c:v>
                </c:pt>
                <c:pt idx="214">
                  <c:v>447.54</c:v>
                </c:pt>
                <c:pt idx="215">
                  <c:v>451.04</c:v>
                </c:pt>
                <c:pt idx="216">
                  <c:v>447.34</c:v>
                </c:pt>
                <c:pt idx="217">
                  <c:v>443.6</c:v>
                </c:pt>
                <c:pt idx="218">
                  <c:v>440.78</c:v>
                </c:pt>
                <c:pt idx="219">
                  <c:v>432.12</c:v>
                </c:pt>
                <c:pt idx="220">
                  <c:v>435.67</c:v>
                </c:pt>
                <c:pt idx="221">
                  <c:v>435.04</c:v>
                </c:pt>
                <c:pt idx="222">
                  <c:v>433.38</c:v>
                </c:pt>
                <c:pt idx="223">
                  <c:v>428.72</c:v>
                </c:pt>
                <c:pt idx="224">
                  <c:v>427.06</c:v>
                </c:pt>
                <c:pt idx="225">
                  <c:v>434.6</c:v>
                </c:pt>
                <c:pt idx="226">
                  <c:v>428.47</c:v>
                </c:pt>
                <c:pt idx="227">
                  <c:v>414.32</c:v>
                </c:pt>
                <c:pt idx="228">
                  <c:v>414.85</c:v>
                </c:pt>
                <c:pt idx="229">
                  <c:v>428.67</c:v>
                </c:pt>
                <c:pt idx="230">
                  <c:v>433.43</c:v>
                </c:pt>
                <c:pt idx="231">
                  <c:v>436.6</c:v>
                </c:pt>
                <c:pt idx="232">
                  <c:v>423.17</c:v>
                </c:pt>
                <c:pt idx="233">
                  <c:v>424.14</c:v>
                </c:pt>
                <c:pt idx="234">
                  <c:v>422.93</c:v>
                </c:pt>
                <c:pt idx="235">
                  <c:v>421.57</c:v>
                </c:pt>
                <c:pt idx="236">
                  <c:v>423.17</c:v>
                </c:pt>
                <c:pt idx="237">
                  <c:v>418.21</c:v>
                </c:pt>
                <c:pt idx="238">
                  <c:v>425.75</c:v>
                </c:pt>
                <c:pt idx="239">
                  <c:v>422.1</c:v>
                </c:pt>
                <c:pt idx="240">
                  <c:v>423.07</c:v>
                </c:pt>
                <c:pt idx="241">
                  <c:v>420.06</c:v>
                </c:pt>
                <c:pt idx="242">
                  <c:v>416.36</c:v>
                </c:pt>
                <c:pt idx="243">
                  <c:v>408.82</c:v>
                </c:pt>
                <c:pt idx="244">
                  <c:v>408.53</c:v>
                </c:pt>
                <c:pt idx="245">
                  <c:v>408.92</c:v>
                </c:pt>
                <c:pt idx="246">
                  <c:v>407.07</c:v>
                </c:pt>
                <c:pt idx="247">
                  <c:v>405.56</c:v>
                </c:pt>
                <c:pt idx="248">
                  <c:v>408.68</c:v>
                </c:pt>
                <c:pt idx="249">
                  <c:v>412.57</c:v>
                </c:pt>
                <c:pt idx="250">
                  <c:v>411.06</c:v>
                </c:pt>
                <c:pt idx="251">
                  <c:v>417.38</c:v>
                </c:pt>
                <c:pt idx="252">
                  <c:v>422.2</c:v>
                </c:pt>
                <c:pt idx="253">
                  <c:v>417.72</c:v>
                </c:pt>
                <c:pt idx="254">
                  <c:v>413.59</c:v>
                </c:pt>
                <c:pt idx="255">
                  <c:v>411.11</c:v>
                </c:pt>
                <c:pt idx="256">
                  <c:v>409.79</c:v>
                </c:pt>
                <c:pt idx="257">
                  <c:v>407.51</c:v>
                </c:pt>
                <c:pt idx="258">
                  <c:v>404.54</c:v>
                </c:pt>
                <c:pt idx="259">
                  <c:v>395.1</c:v>
                </c:pt>
                <c:pt idx="260">
                  <c:v>387.13</c:v>
                </c:pt>
                <c:pt idx="261">
                  <c:v>398.41</c:v>
                </c:pt>
                <c:pt idx="262">
                  <c:v>407.26</c:v>
                </c:pt>
                <c:pt idx="263">
                  <c:v>415.63</c:v>
                </c:pt>
                <c:pt idx="264">
                  <c:v>420.11</c:v>
                </c:pt>
                <c:pt idx="265">
                  <c:v>417.87</c:v>
                </c:pt>
                <c:pt idx="266">
                  <c:v>420.3</c:v>
                </c:pt>
                <c:pt idx="267">
                  <c:v>417.5</c:v>
                </c:pt>
                <c:pt idx="268">
                  <c:v>420.78</c:v>
                </c:pt>
                <c:pt idx="269">
                  <c:v>408.98</c:v>
                </c:pt>
                <c:pt idx="270">
                  <c:v>416.48</c:v>
                </c:pt>
                <c:pt idx="271">
                  <c:v>415.27</c:v>
                </c:pt>
                <c:pt idx="272">
                  <c:v>422.57</c:v>
                </c:pt>
                <c:pt idx="273">
                  <c:v>427.41</c:v>
                </c:pt>
                <c:pt idx="274">
                  <c:v>429.44</c:v>
                </c:pt>
                <c:pt idx="275">
                  <c:v>425.23</c:v>
                </c:pt>
                <c:pt idx="276">
                  <c:v>425.09</c:v>
                </c:pt>
                <c:pt idx="277">
                  <c:v>427.51</c:v>
                </c:pt>
                <c:pt idx="278">
                  <c:v>424.89</c:v>
                </c:pt>
                <c:pt idx="279">
                  <c:v>414.64</c:v>
                </c:pt>
                <c:pt idx="280">
                  <c:v>413.09</c:v>
                </c:pt>
                <c:pt idx="281">
                  <c:v>418.9</c:v>
                </c:pt>
                <c:pt idx="282">
                  <c:v>423.73</c:v>
                </c:pt>
                <c:pt idx="283">
                  <c:v>423.88</c:v>
                </c:pt>
                <c:pt idx="284">
                  <c:v>428.91</c:v>
                </c:pt>
                <c:pt idx="285">
                  <c:v>435.63</c:v>
                </c:pt>
                <c:pt idx="286">
                  <c:v>439.45</c:v>
                </c:pt>
                <c:pt idx="287">
                  <c:v>441.92</c:v>
                </c:pt>
                <c:pt idx="288">
                  <c:v>437.95</c:v>
                </c:pt>
                <c:pt idx="289">
                  <c:v>434.66</c:v>
                </c:pt>
                <c:pt idx="290">
                  <c:v>433.55</c:v>
                </c:pt>
                <c:pt idx="291">
                  <c:v>442.59</c:v>
                </c:pt>
                <c:pt idx="292">
                  <c:v>440.34</c:v>
                </c:pt>
                <c:pt idx="293">
                  <c:v>440.68</c:v>
                </c:pt>
                <c:pt idx="294">
                  <c:v>439.05</c:v>
                </c:pt>
                <c:pt idx="295">
                  <c:v>441.54</c:v>
                </c:pt>
                <c:pt idx="296">
                  <c:v>428.25</c:v>
                </c:pt>
                <c:pt idx="297">
                  <c:v>437.41</c:v>
                </c:pt>
                <c:pt idx="298">
                  <c:v>436.45</c:v>
                </c:pt>
                <c:pt idx="299">
                  <c:v>443.22</c:v>
                </c:pt>
                <c:pt idx="300">
                  <c:v>431.85</c:v>
                </c:pt>
                <c:pt idx="301">
                  <c:v>434.01</c:v>
                </c:pt>
                <c:pt idx="302">
                  <c:v>447.34</c:v>
                </c:pt>
                <c:pt idx="303">
                  <c:v>454.25</c:v>
                </c:pt>
                <c:pt idx="304">
                  <c:v>469.89</c:v>
                </c:pt>
                <c:pt idx="305">
                  <c:v>464.9</c:v>
                </c:pt>
                <c:pt idx="306">
                  <c:v>467.35</c:v>
                </c:pt>
                <c:pt idx="307">
                  <c:v>465.95</c:v>
                </c:pt>
                <c:pt idx="308">
                  <c:v>463.65</c:v>
                </c:pt>
                <c:pt idx="309">
                  <c:v>462.84</c:v>
                </c:pt>
                <c:pt idx="310">
                  <c:v>461.4</c:v>
                </c:pt>
                <c:pt idx="311">
                  <c:v>453.05</c:v>
                </c:pt>
                <c:pt idx="312">
                  <c:v>449.07</c:v>
                </c:pt>
                <c:pt idx="313">
                  <c:v>454.39</c:v>
                </c:pt>
                <c:pt idx="314">
                  <c:v>460.01</c:v>
                </c:pt>
                <c:pt idx="315">
                  <c:v>460.44</c:v>
                </c:pt>
                <c:pt idx="316">
                  <c:v>462.31</c:v>
                </c:pt>
                <c:pt idx="317">
                  <c:v>459</c:v>
                </c:pt>
                <c:pt idx="318">
                  <c:v>467.06</c:v>
                </c:pt>
                <c:pt idx="319">
                  <c:v>468.59</c:v>
                </c:pt>
                <c:pt idx="320">
                  <c:v>466.87</c:v>
                </c:pt>
                <c:pt idx="321">
                  <c:v>465.43</c:v>
                </c:pt>
                <c:pt idx="322">
                  <c:v>465.14</c:v>
                </c:pt>
                <c:pt idx="323">
                  <c:v>468.69</c:v>
                </c:pt>
                <c:pt idx="324">
                  <c:v>473.97</c:v>
                </c:pt>
                <c:pt idx="325">
                  <c:v>463.99</c:v>
                </c:pt>
                <c:pt idx="326">
                  <c:v>484.57</c:v>
                </c:pt>
                <c:pt idx="327">
                  <c:v>484.71</c:v>
                </c:pt>
                <c:pt idx="328">
                  <c:v>491.47</c:v>
                </c:pt>
                <c:pt idx="329">
                  <c:v>486.53</c:v>
                </c:pt>
                <c:pt idx="330">
                  <c:v>479.29</c:v>
                </c:pt>
                <c:pt idx="331">
                  <c:v>483.7</c:v>
                </c:pt>
                <c:pt idx="332">
                  <c:v>486.34</c:v>
                </c:pt>
                <c:pt idx="333">
                  <c:v>484.04</c:v>
                </c:pt>
                <c:pt idx="334">
                  <c:v>478.23</c:v>
                </c:pt>
                <c:pt idx="335">
                  <c:v>476.17</c:v>
                </c:pt>
                <c:pt idx="336">
                  <c:v>476.8</c:v>
                </c:pt>
                <c:pt idx="337">
                  <c:v>473.1</c:v>
                </c:pt>
                <c:pt idx="338">
                  <c:v>476.36</c:v>
                </c:pt>
                <c:pt idx="339">
                  <c:v>476.22</c:v>
                </c:pt>
                <c:pt idx="340">
                  <c:v>471.66</c:v>
                </c:pt>
                <c:pt idx="341">
                  <c:v>474.54</c:v>
                </c:pt>
                <c:pt idx="342">
                  <c:v>471.81</c:v>
                </c:pt>
                <c:pt idx="343">
                  <c:v>469.5</c:v>
                </c:pt>
                <c:pt idx="344">
                  <c:v>468.35</c:v>
                </c:pt>
                <c:pt idx="345">
                  <c:v>466.29</c:v>
                </c:pt>
                <c:pt idx="346">
                  <c:v>462.55</c:v>
                </c:pt>
                <c:pt idx="347">
                  <c:v>473.1</c:v>
                </c:pt>
                <c:pt idx="348">
                  <c:v>467.01</c:v>
                </c:pt>
                <c:pt idx="349">
                  <c:v>462.93</c:v>
                </c:pt>
                <c:pt idx="350">
                  <c:v>459.67</c:v>
                </c:pt>
                <c:pt idx="351">
                  <c:v>459.48</c:v>
                </c:pt>
                <c:pt idx="352">
                  <c:v>460</c:v>
                </c:pt>
                <c:pt idx="353">
                  <c:v>473.19</c:v>
                </c:pt>
                <c:pt idx="354">
                  <c:v>478.18</c:v>
                </c:pt>
                <c:pt idx="355">
                  <c:v>524.59</c:v>
                </c:pt>
                <c:pt idx="356">
                  <c:v>533.58000000000004</c:v>
                </c:pt>
                <c:pt idx="357">
                  <c:v>527.25</c:v>
                </c:pt>
                <c:pt idx="358">
                  <c:v>525.67999999999995</c:v>
                </c:pt>
                <c:pt idx="359">
                  <c:v>526.21</c:v>
                </c:pt>
                <c:pt idx="360">
                  <c:v>518.5</c:v>
                </c:pt>
                <c:pt idx="361">
                  <c:v>517.92999999999995</c:v>
                </c:pt>
                <c:pt idx="362">
                  <c:v>497.46</c:v>
                </c:pt>
                <c:pt idx="363">
                  <c:v>497.7</c:v>
                </c:pt>
                <c:pt idx="364">
                  <c:v>493.03</c:v>
                </c:pt>
                <c:pt idx="365">
                  <c:v>502.79</c:v>
                </c:pt>
                <c:pt idx="366">
                  <c:v>500.08</c:v>
                </c:pt>
                <c:pt idx="367">
                  <c:v>500.93</c:v>
                </c:pt>
                <c:pt idx="368">
                  <c:v>501.17</c:v>
                </c:pt>
                <c:pt idx="369">
                  <c:v>514.45000000000005</c:v>
                </c:pt>
                <c:pt idx="370">
                  <c:v>504.08</c:v>
                </c:pt>
                <c:pt idx="371">
                  <c:v>509.03</c:v>
                </c:pt>
                <c:pt idx="372">
                  <c:v>504.74</c:v>
                </c:pt>
                <c:pt idx="373">
                  <c:v>510.17</c:v>
                </c:pt>
                <c:pt idx="374">
                  <c:v>511.5</c:v>
                </c:pt>
                <c:pt idx="375">
                  <c:v>512.88</c:v>
                </c:pt>
                <c:pt idx="376">
                  <c:v>505.36</c:v>
                </c:pt>
                <c:pt idx="377">
                  <c:v>508.93</c:v>
                </c:pt>
                <c:pt idx="378">
                  <c:v>514.5</c:v>
                </c:pt>
                <c:pt idx="379">
                  <c:v>501.46</c:v>
                </c:pt>
                <c:pt idx="380">
                  <c:v>495.6</c:v>
                </c:pt>
                <c:pt idx="381">
                  <c:v>480.18</c:v>
                </c:pt>
                <c:pt idx="382">
                  <c:v>484.37</c:v>
                </c:pt>
                <c:pt idx="383">
                  <c:v>476.57</c:v>
                </c:pt>
                <c:pt idx="384">
                  <c:v>471.33</c:v>
                </c:pt>
                <c:pt idx="385">
                  <c:v>473.9</c:v>
                </c:pt>
                <c:pt idx="386">
                  <c:v>466</c:v>
                </c:pt>
                <c:pt idx="387">
                  <c:v>483.13</c:v>
                </c:pt>
                <c:pt idx="388">
                  <c:v>496.46</c:v>
                </c:pt>
                <c:pt idx="389">
                  <c:v>484.28</c:v>
                </c:pt>
                <c:pt idx="390">
                  <c:v>497.17</c:v>
                </c:pt>
                <c:pt idx="391">
                  <c:v>487.89</c:v>
                </c:pt>
                <c:pt idx="392">
                  <c:v>482.85</c:v>
                </c:pt>
                <c:pt idx="393">
                  <c:v>495.32</c:v>
                </c:pt>
                <c:pt idx="394">
                  <c:v>501.6</c:v>
                </c:pt>
                <c:pt idx="395">
                  <c:v>507.65</c:v>
                </c:pt>
                <c:pt idx="396">
                  <c:v>495.18</c:v>
                </c:pt>
                <c:pt idx="397">
                  <c:v>485.94</c:v>
                </c:pt>
                <c:pt idx="398">
                  <c:v>485.85</c:v>
                </c:pt>
                <c:pt idx="399">
                  <c:v>490.23</c:v>
                </c:pt>
                <c:pt idx="400">
                  <c:v>488.08</c:v>
                </c:pt>
                <c:pt idx="401">
                  <c:v>486.04</c:v>
                </c:pt>
                <c:pt idx="402">
                  <c:v>493.7</c:v>
                </c:pt>
                <c:pt idx="403">
                  <c:v>477.42</c:v>
                </c:pt>
                <c:pt idx="404">
                  <c:v>477.85</c:v>
                </c:pt>
                <c:pt idx="405">
                  <c:v>480.18</c:v>
                </c:pt>
                <c:pt idx="406">
                  <c:v>482.66</c:v>
                </c:pt>
                <c:pt idx="407">
                  <c:v>484.75</c:v>
                </c:pt>
                <c:pt idx="408">
                  <c:v>486.85</c:v>
                </c:pt>
                <c:pt idx="409">
                  <c:v>462.48</c:v>
                </c:pt>
                <c:pt idx="410">
                  <c:v>471.19</c:v>
                </c:pt>
                <c:pt idx="411">
                  <c:v>457.95</c:v>
                </c:pt>
                <c:pt idx="412">
                  <c:v>451.92</c:v>
                </c:pt>
                <c:pt idx="413">
                  <c:v>453.71</c:v>
                </c:pt>
                <c:pt idx="414">
                  <c:v>458.28</c:v>
                </c:pt>
                <c:pt idx="415">
                  <c:v>449.7</c:v>
                </c:pt>
                <c:pt idx="416">
                  <c:v>447.25</c:v>
                </c:pt>
                <c:pt idx="417">
                  <c:v>437.97</c:v>
                </c:pt>
                <c:pt idx="418">
                  <c:v>442.49</c:v>
                </c:pt>
                <c:pt idx="419">
                  <c:v>444.42</c:v>
                </c:pt>
                <c:pt idx="420">
                  <c:v>443.15</c:v>
                </c:pt>
                <c:pt idx="421">
                  <c:v>439.1</c:v>
                </c:pt>
                <c:pt idx="422">
                  <c:v>443.58</c:v>
                </c:pt>
                <c:pt idx="423">
                  <c:v>445.41</c:v>
                </c:pt>
                <c:pt idx="424">
                  <c:v>444.99</c:v>
                </c:pt>
                <c:pt idx="425">
                  <c:v>446.69</c:v>
                </c:pt>
                <c:pt idx="426">
                  <c:v>445.74</c:v>
                </c:pt>
                <c:pt idx="427">
                  <c:v>438.96</c:v>
                </c:pt>
                <c:pt idx="428">
                  <c:v>417.19</c:v>
                </c:pt>
                <c:pt idx="429">
                  <c:v>415.92</c:v>
                </c:pt>
                <c:pt idx="430">
                  <c:v>412.01</c:v>
                </c:pt>
                <c:pt idx="431">
                  <c:v>400.37</c:v>
                </c:pt>
                <c:pt idx="432">
                  <c:v>398.95</c:v>
                </c:pt>
                <c:pt idx="433">
                  <c:v>399.61</c:v>
                </c:pt>
                <c:pt idx="434">
                  <c:v>394.15</c:v>
                </c:pt>
                <c:pt idx="435">
                  <c:v>393.72</c:v>
                </c:pt>
                <c:pt idx="436">
                  <c:v>400.32</c:v>
                </c:pt>
                <c:pt idx="437">
                  <c:v>406.35</c:v>
                </c:pt>
                <c:pt idx="438">
                  <c:v>411.86</c:v>
                </c:pt>
                <c:pt idx="439">
                  <c:v>404.8</c:v>
                </c:pt>
                <c:pt idx="440">
                  <c:v>404.66</c:v>
                </c:pt>
                <c:pt idx="441">
                  <c:v>403.24</c:v>
                </c:pt>
                <c:pt idx="442">
                  <c:v>392.12</c:v>
                </c:pt>
                <c:pt idx="443">
                  <c:v>397.92</c:v>
                </c:pt>
                <c:pt idx="444">
                  <c:v>398.39</c:v>
                </c:pt>
                <c:pt idx="445">
                  <c:v>388.78</c:v>
                </c:pt>
                <c:pt idx="446">
                  <c:v>396.5</c:v>
                </c:pt>
                <c:pt idx="447">
                  <c:v>394.15</c:v>
                </c:pt>
                <c:pt idx="448">
                  <c:v>390.99</c:v>
                </c:pt>
                <c:pt idx="449">
                  <c:v>391.04</c:v>
                </c:pt>
                <c:pt idx="450">
                  <c:v>389.11</c:v>
                </c:pt>
                <c:pt idx="451">
                  <c:v>385.05</c:v>
                </c:pt>
                <c:pt idx="452">
                  <c:v>421.81</c:v>
                </c:pt>
                <c:pt idx="453">
                  <c:v>403.62</c:v>
                </c:pt>
                <c:pt idx="454">
                  <c:v>408.1</c:v>
                </c:pt>
                <c:pt idx="455">
                  <c:v>385.81</c:v>
                </c:pt>
                <c:pt idx="456">
                  <c:v>387.74</c:v>
                </c:pt>
                <c:pt idx="457">
                  <c:v>395.56</c:v>
                </c:pt>
                <c:pt idx="458">
                  <c:v>395.28</c:v>
                </c:pt>
                <c:pt idx="459">
                  <c:v>410.4</c:v>
                </c:pt>
                <c:pt idx="460">
                  <c:v>414.41</c:v>
                </c:pt>
                <c:pt idx="461">
                  <c:v>404.33</c:v>
                </c:pt>
                <c:pt idx="462">
                  <c:v>396.46</c:v>
                </c:pt>
                <c:pt idx="463">
                  <c:v>399.33</c:v>
                </c:pt>
                <c:pt idx="464">
                  <c:v>406.49</c:v>
                </c:pt>
                <c:pt idx="465">
                  <c:v>416.67</c:v>
                </c:pt>
                <c:pt idx="466">
                  <c:v>417.24</c:v>
                </c:pt>
                <c:pt idx="467">
                  <c:v>419.83</c:v>
                </c:pt>
                <c:pt idx="468">
                  <c:v>408.47</c:v>
                </c:pt>
                <c:pt idx="469">
                  <c:v>400.23</c:v>
                </c:pt>
                <c:pt idx="470">
                  <c:v>395.75</c:v>
                </c:pt>
                <c:pt idx="471">
                  <c:v>391.13</c:v>
                </c:pt>
                <c:pt idx="472">
                  <c:v>395.42</c:v>
                </c:pt>
                <c:pt idx="473">
                  <c:v>402.87</c:v>
                </c:pt>
                <c:pt idx="474">
                  <c:v>413.09</c:v>
                </c:pt>
                <c:pt idx="475">
                  <c:v>381.1</c:v>
                </c:pt>
                <c:pt idx="476">
                  <c:v>397.82</c:v>
                </c:pt>
                <c:pt idx="477">
                  <c:v>399.1</c:v>
                </c:pt>
                <c:pt idx="478">
                  <c:v>387.46</c:v>
                </c:pt>
                <c:pt idx="479">
                  <c:v>386.33</c:v>
                </c:pt>
                <c:pt idx="480">
                  <c:v>389.81</c:v>
                </c:pt>
                <c:pt idx="481">
                  <c:v>406.3</c:v>
                </c:pt>
                <c:pt idx="482">
                  <c:v>411.39</c:v>
                </c:pt>
                <c:pt idx="483">
                  <c:v>421.05</c:v>
                </c:pt>
                <c:pt idx="484">
                  <c:v>426.9</c:v>
                </c:pt>
                <c:pt idx="485">
                  <c:v>436.27</c:v>
                </c:pt>
                <c:pt idx="486">
                  <c:v>433.96</c:v>
                </c:pt>
                <c:pt idx="487">
                  <c:v>453.66</c:v>
                </c:pt>
                <c:pt idx="488">
                  <c:v>454.65</c:v>
                </c:pt>
                <c:pt idx="489">
                  <c:v>462.99</c:v>
                </c:pt>
                <c:pt idx="490">
                  <c:v>467.89</c:v>
                </c:pt>
                <c:pt idx="491">
                  <c:v>472.46</c:v>
                </c:pt>
                <c:pt idx="492">
                  <c:v>461.67</c:v>
                </c:pt>
                <c:pt idx="493">
                  <c:v>469.16</c:v>
                </c:pt>
                <c:pt idx="494">
                  <c:v>474.53</c:v>
                </c:pt>
                <c:pt idx="495">
                  <c:v>468.78</c:v>
                </c:pt>
                <c:pt idx="496">
                  <c:v>470.1</c:v>
                </c:pt>
                <c:pt idx="497">
                  <c:v>476.51</c:v>
                </c:pt>
                <c:pt idx="498">
                  <c:v>480.09</c:v>
                </c:pt>
                <c:pt idx="499">
                  <c:v>488.53</c:v>
                </c:pt>
                <c:pt idx="500">
                  <c:v>499.18</c:v>
                </c:pt>
                <c:pt idx="501">
                  <c:v>483.16</c:v>
                </c:pt>
                <c:pt idx="502">
                  <c:v>468.83</c:v>
                </c:pt>
                <c:pt idx="503">
                  <c:v>469.87</c:v>
                </c:pt>
                <c:pt idx="504">
                  <c:v>469.54</c:v>
                </c:pt>
                <c:pt idx="505">
                  <c:v>469.44</c:v>
                </c:pt>
                <c:pt idx="506">
                  <c:v>469.68</c:v>
                </c:pt>
                <c:pt idx="507">
                  <c:v>461.62</c:v>
                </c:pt>
                <c:pt idx="508">
                  <c:v>460.26</c:v>
                </c:pt>
                <c:pt idx="509">
                  <c:v>449.51</c:v>
                </c:pt>
                <c:pt idx="510">
                  <c:v>437.78</c:v>
                </c:pt>
                <c:pt idx="511">
                  <c:v>440.75</c:v>
                </c:pt>
                <c:pt idx="512">
                  <c:v>439.15</c:v>
                </c:pt>
                <c:pt idx="513">
                  <c:v>432.13</c:v>
                </c:pt>
                <c:pt idx="514">
                  <c:v>433.35</c:v>
                </c:pt>
                <c:pt idx="515">
                  <c:v>439.01</c:v>
                </c:pt>
                <c:pt idx="516">
                  <c:v>442.3</c:v>
                </c:pt>
                <c:pt idx="517">
                  <c:v>426.9</c:v>
                </c:pt>
                <c:pt idx="518">
                  <c:v>419.58</c:v>
                </c:pt>
                <c:pt idx="519">
                  <c:v>432.21</c:v>
                </c:pt>
                <c:pt idx="520">
                  <c:v>424.1</c:v>
                </c:pt>
                <c:pt idx="521">
                  <c:v>424.71</c:v>
                </c:pt>
                <c:pt idx="522">
                  <c:v>431.37</c:v>
                </c:pt>
                <c:pt idx="523">
                  <c:v>414.83</c:v>
                </c:pt>
                <c:pt idx="524">
                  <c:v>408.35</c:v>
                </c:pt>
                <c:pt idx="525">
                  <c:v>407.56</c:v>
                </c:pt>
                <c:pt idx="526">
                  <c:v>419.16</c:v>
                </c:pt>
                <c:pt idx="527">
                  <c:v>422.79</c:v>
                </c:pt>
                <c:pt idx="528">
                  <c:v>417.16</c:v>
                </c:pt>
                <c:pt idx="529">
                  <c:v>414.69</c:v>
                </c:pt>
                <c:pt idx="530">
                  <c:v>398.19</c:v>
                </c:pt>
                <c:pt idx="531">
                  <c:v>432.44</c:v>
                </c:pt>
                <c:pt idx="532">
                  <c:v>431.23</c:v>
                </c:pt>
                <c:pt idx="533">
                  <c:v>440.6</c:v>
                </c:pt>
                <c:pt idx="534">
                  <c:v>452.48</c:v>
                </c:pt>
                <c:pt idx="535">
                  <c:v>460.17</c:v>
                </c:pt>
                <c:pt idx="536">
                  <c:v>466</c:v>
                </c:pt>
                <c:pt idx="537">
                  <c:v>473.56</c:v>
                </c:pt>
                <c:pt idx="538">
                  <c:v>479.21</c:v>
                </c:pt>
                <c:pt idx="539">
                  <c:v>480.28</c:v>
                </c:pt>
                <c:pt idx="540">
                  <c:v>483.76</c:v>
                </c:pt>
                <c:pt idx="541">
                  <c:v>479.72</c:v>
                </c:pt>
                <c:pt idx="542">
                  <c:v>467.06</c:v>
                </c:pt>
                <c:pt idx="543">
                  <c:v>468.22</c:v>
                </c:pt>
                <c:pt idx="544">
                  <c:v>468.78</c:v>
                </c:pt>
                <c:pt idx="545">
                  <c:v>477.17</c:v>
                </c:pt>
                <c:pt idx="546">
                  <c:v>478.75</c:v>
                </c:pt>
                <c:pt idx="547">
                  <c:v>467.9</c:v>
                </c:pt>
                <c:pt idx="548">
                  <c:v>461.68</c:v>
                </c:pt>
                <c:pt idx="549">
                  <c:v>457.19</c:v>
                </c:pt>
                <c:pt idx="550">
                  <c:v>440.54</c:v>
                </c:pt>
                <c:pt idx="551">
                  <c:v>441.61</c:v>
                </c:pt>
                <c:pt idx="552">
                  <c:v>441.7</c:v>
                </c:pt>
                <c:pt idx="553">
                  <c:v>459.13</c:v>
                </c:pt>
                <c:pt idx="554">
                  <c:v>471.56</c:v>
                </c:pt>
                <c:pt idx="555">
                  <c:v>473.32</c:v>
                </c:pt>
                <c:pt idx="556">
                  <c:v>470.54</c:v>
                </c:pt>
                <c:pt idx="557">
                  <c:v>478.98</c:v>
                </c:pt>
                <c:pt idx="558">
                  <c:v>479.72</c:v>
                </c:pt>
                <c:pt idx="559">
                  <c:v>482.41</c:v>
                </c:pt>
                <c:pt idx="560">
                  <c:v>476.06</c:v>
                </c:pt>
                <c:pt idx="561">
                  <c:v>480</c:v>
                </c:pt>
                <c:pt idx="562">
                  <c:v>476.85</c:v>
                </c:pt>
                <c:pt idx="563">
                  <c:v>469.71</c:v>
                </c:pt>
                <c:pt idx="564">
                  <c:v>474.99</c:v>
                </c:pt>
                <c:pt idx="565">
                  <c:v>469.94</c:v>
                </c:pt>
                <c:pt idx="566">
                  <c:v>466.83</c:v>
                </c:pt>
                <c:pt idx="567">
                  <c:v>467.81</c:v>
                </c:pt>
                <c:pt idx="568">
                  <c:v>463.82</c:v>
                </c:pt>
                <c:pt idx="569">
                  <c:v>452.46</c:v>
                </c:pt>
                <c:pt idx="570">
                  <c:v>454.54</c:v>
                </c:pt>
                <c:pt idx="571">
                  <c:v>456.21</c:v>
                </c:pt>
                <c:pt idx="572">
                  <c:v>453.62</c:v>
                </c:pt>
                <c:pt idx="573">
                  <c:v>456.07</c:v>
                </c:pt>
                <c:pt idx="574">
                  <c:v>465.12</c:v>
                </c:pt>
                <c:pt idx="575">
                  <c:v>466</c:v>
                </c:pt>
                <c:pt idx="576">
                  <c:v>459.27</c:v>
                </c:pt>
                <c:pt idx="577">
                  <c:v>454.13</c:v>
                </c:pt>
                <c:pt idx="578">
                  <c:v>478.8</c:v>
                </c:pt>
                <c:pt idx="579">
                  <c:v>485.47</c:v>
                </c:pt>
                <c:pt idx="580">
                  <c:v>497.62</c:v>
                </c:pt>
                <c:pt idx="581">
                  <c:v>506.85</c:v>
                </c:pt>
                <c:pt idx="582">
                  <c:v>501.75</c:v>
                </c:pt>
                <c:pt idx="583">
                  <c:v>510.56</c:v>
                </c:pt>
                <c:pt idx="584">
                  <c:v>502.82</c:v>
                </c:pt>
                <c:pt idx="585">
                  <c:v>505.14</c:v>
                </c:pt>
                <c:pt idx="586">
                  <c:v>492.66</c:v>
                </c:pt>
                <c:pt idx="587">
                  <c:v>489.18</c:v>
                </c:pt>
                <c:pt idx="588">
                  <c:v>489.69</c:v>
                </c:pt>
                <c:pt idx="589">
                  <c:v>494.93</c:v>
                </c:pt>
                <c:pt idx="590">
                  <c:v>486.03</c:v>
                </c:pt>
                <c:pt idx="591">
                  <c:v>483.15</c:v>
                </c:pt>
                <c:pt idx="592">
                  <c:v>484.41</c:v>
                </c:pt>
                <c:pt idx="593">
                  <c:v>485.33</c:v>
                </c:pt>
                <c:pt idx="594">
                  <c:v>498.32</c:v>
                </c:pt>
                <c:pt idx="595">
                  <c:v>497.58</c:v>
                </c:pt>
                <c:pt idx="596">
                  <c:v>496.93</c:v>
                </c:pt>
                <c:pt idx="597">
                  <c:v>501.29</c:v>
                </c:pt>
                <c:pt idx="598">
                  <c:v>499.66</c:v>
                </c:pt>
                <c:pt idx="599">
                  <c:v>513.95000000000005</c:v>
                </c:pt>
                <c:pt idx="600">
                  <c:v>507.59</c:v>
                </c:pt>
                <c:pt idx="601">
                  <c:v>515.99</c:v>
                </c:pt>
                <c:pt idx="602">
                  <c:v>521.54999999999995</c:v>
                </c:pt>
                <c:pt idx="603">
                  <c:v>523.82000000000005</c:v>
                </c:pt>
                <c:pt idx="604">
                  <c:v>528.72</c:v>
                </c:pt>
                <c:pt idx="605">
                  <c:v>536.57000000000005</c:v>
                </c:pt>
                <c:pt idx="606">
                  <c:v>532.5</c:v>
                </c:pt>
                <c:pt idx="607">
                  <c:v>560.99</c:v>
                </c:pt>
                <c:pt idx="608">
                  <c:v>548.11</c:v>
                </c:pt>
                <c:pt idx="609">
                  <c:v>542.57000000000005</c:v>
                </c:pt>
                <c:pt idx="610">
                  <c:v>544.97</c:v>
                </c:pt>
                <c:pt idx="611">
                  <c:v>518.01</c:v>
                </c:pt>
                <c:pt idx="612">
                  <c:v>503.23</c:v>
                </c:pt>
                <c:pt idx="613">
                  <c:v>521.55999999999995</c:v>
                </c:pt>
                <c:pt idx="614">
                  <c:v>524.65</c:v>
                </c:pt>
                <c:pt idx="615">
                  <c:v>516.99</c:v>
                </c:pt>
                <c:pt idx="616">
                  <c:v>508.31</c:v>
                </c:pt>
                <c:pt idx="617">
                  <c:v>507.76</c:v>
                </c:pt>
                <c:pt idx="618">
                  <c:v>501.48</c:v>
                </c:pt>
                <c:pt idx="619">
                  <c:v>506.51</c:v>
                </c:pt>
                <c:pt idx="620">
                  <c:v>507.99</c:v>
                </c:pt>
                <c:pt idx="621">
                  <c:v>511.96</c:v>
                </c:pt>
                <c:pt idx="622">
                  <c:v>500.88</c:v>
                </c:pt>
                <c:pt idx="623">
                  <c:v>494.78</c:v>
                </c:pt>
                <c:pt idx="624">
                  <c:v>494.46</c:v>
                </c:pt>
                <c:pt idx="625">
                  <c:v>497.51</c:v>
                </c:pt>
                <c:pt idx="626">
                  <c:v>501.43</c:v>
                </c:pt>
                <c:pt idx="627">
                  <c:v>496.54</c:v>
                </c:pt>
                <c:pt idx="628">
                  <c:v>493.44</c:v>
                </c:pt>
                <c:pt idx="629">
                  <c:v>489.66</c:v>
                </c:pt>
                <c:pt idx="630">
                  <c:v>481.03</c:v>
                </c:pt>
                <c:pt idx="631">
                  <c:v>466.62</c:v>
                </c:pt>
                <c:pt idx="632">
                  <c:v>462.33</c:v>
                </c:pt>
                <c:pt idx="633">
                  <c:v>460.39</c:v>
                </c:pt>
                <c:pt idx="634">
                  <c:v>465.65</c:v>
                </c:pt>
                <c:pt idx="635">
                  <c:v>471.79</c:v>
                </c:pt>
                <c:pt idx="636">
                  <c:v>488.09</c:v>
                </c:pt>
                <c:pt idx="637">
                  <c:v>467.64</c:v>
                </c:pt>
                <c:pt idx="638">
                  <c:v>447.14</c:v>
                </c:pt>
                <c:pt idx="639">
                  <c:v>450.69</c:v>
                </c:pt>
                <c:pt idx="640">
                  <c:v>455.36</c:v>
                </c:pt>
                <c:pt idx="641">
                  <c:v>464.13</c:v>
                </c:pt>
                <c:pt idx="642">
                  <c:v>469.35</c:v>
                </c:pt>
                <c:pt idx="643">
                  <c:v>472.9</c:v>
                </c:pt>
                <c:pt idx="644">
                  <c:v>451.2</c:v>
                </c:pt>
                <c:pt idx="645">
                  <c:v>453.79</c:v>
                </c:pt>
                <c:pt idx="646">
                  <c:v>445.8</c:v>
                </c:pt>
                <c:pt idx="647">
                  <c:v>447.42</c:v>
                </c:pt>
                <c:pt idx="648">
                  <c:v>453.32</c:v>
                </c:pt>
                <c:pt idx="649">
                  <c:v>453</c:v>
                </c:pt>
                <c:pt idx="650">
                  <c:v>450</c:v>
                </c:pt>
                <c:pt idx="651">
                  <c:v>449.35</c:v>
                </c:pt>
                <c:pt idx="652">
                  <c:v>445.57</c:v>
                </c:pt>
                <c:pt idx="653">
                  <c:v>447.92</c:v>
                </c:pt>
                <c:pt idx="654">
                  <c:v>445.66</c:v>
                </c:pt>
                <c:pt idx="655">
                  <c:v>439.1</c:v>
                </c:pt>
                <c:pt idx="656">
                  <c:v>446.86</c:v>
                </c:pt>
                <c:pt idx="657">
                  <c:v>459.19</c:v>
                </c:pt>
                <c:pt idx="658">
                  <c:v>438.18</c:v>
                </c:pt>
                <c:pt idx="659">
                  <c:v>442.43</c:v>
                </c:pt>
                <c:pt idx="660">
                  <c:v>461.62</c:v>
                </c:pt>
                <c:pt idx="661">
                  <c:v>466.62</c:v>
                </c:pt>
                <c:pt idx="662">
                  <c:v>470.6</c:v>
                </c:pt>
                <c:pt idx="663">
                  <c:v>481.32</c:v>
                </c:pt>
                <c:pt idx="664">
                  <c:v>483.15</c:v>
                </c:pt>
                <c:pt idx="665">
                  <c:v>481.28</c:v>
                </c:pt>
                <c:pt idx="666">
                  <c:v>479.63</c:v>
                </c:pt>
                <c:pt idx="667">
                  <c:v>494.88</c:v>
                </c:pt>
                <c:pt idx="668">
                  <c:v>496.71</c:v>
                </c:pt>
                <c:pt idx="669">
                  <c:v>504.32</c:v>
                </c:pt>
                <c:pt idx="670">
                  <c:v>512.92999999999995</c:v>
                </c:pt>
                <c:pt idx="671">
                  <c:v>520.95000000000005</c:v>
                </c:pt>
                <c:pt idx="672">
                  <c:v>524.92999999999995</c:v>
                </c:pt>
                <c:pt idx="673">
                  <c:v>531.02</c:v>
                </c:pt>
                <c:pt idx="674">
                  <c:v>499.46</c:v>
                </c:pt>
                <c:pt idx="675">
                  <c:v>492.59</c:v>
                </c:pt>
                <c:pt idx="676">
                  <c:v>493.32</c:v>
                </c:pt>
                <c:pt idx="677">
                  <c:v>501.52</c:v>
                </c:pt>
                <c:pt idx="678">
                  <c:v>487.64</c:v>
                </c:pt>
                <c:pt idx="679">
                  <c:v>489.7</c:v>
                </c:pt>
                <c:pt idx="680">
                  <c:v>485.49</c:v>
                </c:pt>
                <c:pt idx="681">
                  <c:v>493.69</c:v>
                </c:pt>
                <c:pt idx="682">
                  <c:v>489.06</c:v>
                </c:pt>
                <c:pt idx="683">
                  <c:v>486.86</c:v>
                </c:pt>
                <c:pt idx="684">
                  <c:v>484.02</c:v>
                </c:pt>
                <c:pt idx="685">
                  <c:v>477.57</c:v>
                </c:pt>
                <c:pt idx="686">
                  <c:v>480.04</c:v>
                </c:pt>
                <c:pt idx="687">
                  <c:v>478.16</c:v>
                </c:pt>
                <c:pt idx="688">
                  <c:v>478.3</c:v>
                </c:pt>
                <c:pt idx="689">
                  <c:v>479.58</c:v>
                </c:pt>
                <c:pt idx="690">
                  <c:v>483.11</c:v>
                </c:pt>
                <c:pt idx="691">
                  <c:v>481.87</c:v>
                </c:pt>
                <c:pt idx="692">
                  <c:v>484.12</c:v>
                </c:pt>
                <c:pt idx="693">
                  <c:v>481.14</c:v>
                </c:pt>
                <c:pt idx="694">
                  <c:v>485.35</c:v>
                </c:pt>
                <c:pt idx="695">
                  <c:v>491.45</c:v>
                </c:pt>
                <c:pt idx="696">
                  <c:v>493.23</c:v>
                </c:pt>
                <c:pt idx="697">
                  <c:v>497.4</c:v>
                </c:pt>
                <c:pt idx="698">
                  <c:v>490.21</c:v>
                </c:pt>
                <c:pt idx="699">
                  <c:v>493.32</c:v>
                </c:pt>
                <c:pt idx="700">
                  <c:v>504.32</c:v>
                </c:pt>
                <c:pt idx="701">
                  <c:v>504.87</c:v>
                </c:pt>
                <c:pt idx="702">
                  <c:v>503.49</c:v>
                </c:pt>
                <c:pt idx="703">
                  <c:v>487.69</c:v>
                </c:pt>
                <c:pt idx="704">
                  <c:v>485.26</c:v>
                </c:pt>
                <c:pt idx="705">
                  <c:v>477.7</c:v>
                </c:pt>
                <c:pt idx="706">
                  <c:v>471.56</c:v>
                </c:pt>
                <c:pt idx="707">
                  <c:v>486.54</c:v>
                </c:pt>
                <c:pt idx="708">
                  <c:v>486.91</c:v>
                </c:pt>
                <c:pt idx="709">
                  <c:v>475.14</c:v>
                </c:pt>
                <c:pt idx="710">
                  <c:v>484.3</c:v>
                </c:pt>
                <c:pt idx="711">
                  <c:v>479.63</c:v>
                </c:pt>
                <c:pt idx="712">
                  <c:v>478.02</c:v>
                </c:pt>
                <c:pt idx="713">
                  <c:v>481.92</c:v>
                </c:pt>
                <c:pt idx="714">
                  <c:v>480.27</c:v>
                </c:pt>
                <c:pt idx="715">
                  <c:v>481.6</c:v>
                </c:pt>
                <c:pt idx="716">
                  <c:v>496.26</c:v>
                </c:pt>
                <c:pt idx="717">
                  <c:v>500.24</c:v>
                </c:pt>
                <c:pt idx="718">
                  <c:v>496.53</c:v>
                </c:pt>
                <c:pt idx="719">
                  <c:v>494.01</c:v>
                </c:pt>
                <c:pt idx="720">
                  <c:v>474.59</c:v>
                </c:pt>
                <c:pt idx="721">
                  <c:v>476.19</c:v>
                </c:pt>
                <c:pt idx="722">
                  <c:v>480.73</c:v>
                </c:pt>
                <c:pt idx="723">
                  <c:v>480.08</c:v>
                </c:pt>
                <c:pt idx="724">
                  <c:v>488.06</c:v>
                </c:pt>
                <c:pt idx="725">
                  <c:v>479.49</c:v>
                </c:pt>
                <c:pt idx="726">
                  <c:v>480.73</c:v>
                </c:pt>
                <c:pt idx="727">
                  <c:v>477.79</c:v>
                </c:pt>
                <c:pt idx="728">
                  <c:v>482.47</c:v>
                </c:pt>
                <c:pt idx="729">
                  <c:v>475.14</c:v>
                </c:pt>
                <c:pt idx="730">
                  <c:v>462.91</c:v>
                </c:pt>
                <c:pt idx="731">
                  <c:v>453.42</c:v>
                </c:pt>
                <c:pt idx="732">
                  <c:v>449.25</c:v>
                </c:pt>
                <c:pt idx="733">
                  <c:v>458.69</c:v>
                </c:pt>
                <c:pt idx="734">
                  <c:v>448.98</c:v>
                </c:pt>
                <c:pt idx="735">
                  <c:v>462.81</c:v>
                </c:pt>
                <c:pt idx="736">
                  <c:v>497.81</c:v>
                </c:pt>
                <c:pt idx="737">
                  <c:v>475.92</c:v>
                </c:pt>
                <c:pt idx="738">
                  <c:v>461.49</c:v>
                </c:pt>
                <c:pt idx="739">
                  <c:v>447.7</c:v>
                </c:pt>
                <c:pt idx="740">
                  <c:v>427.5</c:v>
                </c:pt>
                <c:pt idx="741">
                  <c:v>417.05</c:v>
                </c:pt>
                <c:pt idx="742">
                  <c:v>417.55</c:v>
                </c:pt>
                <c:pt idx="743">
                  <c:v>427.54</c:v>
                </c:pt>
                <c:pt idx="744">
                  <c:v>419.84</c:v>
                </c:pt>
                <c:pt idx="745">
                  <c:v>436.15</c:v>
                </c:pt>
                <c:pt idx="746">
                  <c:v>425.39</c:v>
                </c:pt>
                <c:pt idx="747">
                  <c:v>426.12</c:v>
                </c:pt>
                <c:pt idx="748">
                  <c:v>415.86</c:v>
                </c:pt>
                <c:pt idx="749">
                  <c:v>452.09</c:v>
                </c:pt>
                <c:pt idx="750">
                  <c:v>440.32</c:v>
                </c:pt>
                <c:pt idx="751">
                  <c:v>436.98</c:v>
                </c:pt>
                <c:pt idx="752">
                  <c:v>437.71</c:v>
                </c:pt>
                <c:pt idx="753">
                  <c:v>429.83</c:v>
                </c:pt>
                <c:pt idx="754">
                  <c:v>438.26</c:v>
                </c:pt>
                <c:pt idx="755">
                  <c:v>430.89</c:v>
                </c:pt>
                <c:pt idx="756">
                  <c:v>425.02</c:v>
                </c:pt>
                <c:pt idx="757">
                  <c:v>416.04</c:v>
                </c:pt>
                <c:pt idx="758">
                  <c:v>413.75</c:v>
                </c:pt>
                <c:pt idx="759">
                  <c:v>429.92</c:v>
                </c:pt>
                <c:pt idx="760">
                  <c:v>440.83</c:v>
                </c:pt>
                <c:pt idx="761">
                  <c:v>443.67</c:v>
                </c:pt>
                <c:pt idx="762">
                  <c:v>438.35</c:v>
                </c:pt>
                <c:pt idx="763">
                  <c:v>425.57</c:v>
                </c:pt>
                <c:pt idx="764">
                  <c:v>418.42</c:v>
                </c:pt>
                <c:pt idx="765">
                  <c:v>437.25</c:v>
                </c:pt>
                <c:pt idx="766">
                  <c:v>441.88</c:v>
                </c:pt>
                <c:pt idx="767">
                  <c:v>445.5</c:v>
                </c:pt>
                <c:pt idx="768">
                  <c:v>448.02</c:v>
                </c:pt>
                <c:pt idx="769">
                  <c:v>449.9</c:v>
                </c:pt>
                <c:pt idx="770">
                  <c:v>459.93</c:v>
                </c:pt>
                <c:pt idx="771">
                  <c:v>463.68</c:v>
                </c:pt>
                <c:pt idx="772">
                  <c:v>468.45</c:v>
                </c:pt>
                <c:pt idx="773">
                  <c:v>463.96</c:v>
                </c:pt>
                <c:pt idx="774">
                  <c:v>470.28</c:v>
                </c:pt>
                <c:pt idx="775">
                  <c:v>462.59</c:v>
                </c:pt>
                <c:pt idx="776">
                  <c:v>451.87</c:v>
                </c:pt>
                <c:pt idx="777">
                  <c:v>468.63</c:v>
                </c:pt>
                <c:pt idx="778">
                  <c:v>456.13</c:v>
                </c:pt>
                <c:pt idx="779">
                  <c:v>456.49</c:v>
                </c:pt>
                <c:pt idx="780">
                  <c:v>453.47</c:v>
                </c:pt>
                <c:pt idx="781">
                  <c:v>461.85</c:v>
                </c:pt>
                <c:pt idx="782">
                  <c:v>472.21</c:v>
                </c:pt>
                <c:pt idx="783">
                  <c:v>481.23</c:v>
                </c:pt>
                <c:pt idx="784">
                  <c:v>468.45</c:v>
                </c:pt>
                <c:pt idx="785">
                  <c:v>470.85</c:v>
                </c:pt>
                <c:pt idx="786">
                  <c:v>464.41</c:v>
                </c:pt>
                <c:pt idx="787">
                  <c:v>468.9</c:v>
                </c:pt>
                <c:pt idx="788">
                  <c:v>477.25</c:v>
                </c:pt>
                <c:pt idx="789">
                  <c:v>479.25</c:v>
                </c:pt>
                <c:pt idx="790">
                  <c:v>500.34</c:v>
                </c:pt>
                <c:pt idx="791">
                  <c:v>502.02</c:v>
                </c:pt>
                <c:pt idx="792">
                  <c:v>497.71</c:v>
                </c:pt>
                <c:pt idx="793">
                  <c:v>468.09</c:v>
                </c:pt>
                <c:pt idx="794">
                  <c:v>472.35</c:v>
                </c:pt>
                <c:pt idx="795">
                  <c:v>456.34</c:v>
                </c:pt>
                <c:pt idx="796">
                  <c:v>433.47</c:v>
                </c:pt>
                <c:pt idx="797">
                  <c:v>447.26</c:v>
                </c:pt>
                <c:pt idx="798">
                  <c:v>442.45</c:v>
                </c:pt>
                <c:pt idx="799">
                  <c:v>445.99</c:v>
                </c:pt>
                <c:pt idx="800">
                  <c:v>460.78</c:v>
                </c:pt>
                <c:pt idx="801">
                  <c:v>457.02</c:v>
                </c:pt>
                <c:pt idx="802">
                  <c:v>476.61</c:v>
                </c:pt>
                <c:pt idx="803">
                  <c:v>469.27</c:v>
                </c:pt>
                <c:pt idx="804">
                  <c:v>455.52</c:v>
                </c:pt>
                <c:pt idx="805">
                  <c:v>470.17</c:v>
                </c:pt>
                <c:pt idx="806">
                  <c:v>482.97</c:v>
                </c:pt>
                <c:pt idx="807">
                  <c:v>485.37</c:v>
                </c:pt>
                <c:pt idx="808">
                  <c:v>478.75</c:v>
                </c:pt>
                <c:pt idx="809">
                  <c:v>473.35</c:v>
                </c:pt>
                <c:pt idx="810">
                  <c:v>478.97</c:v>
                </c:pt>
                <c:pt idx="811">
                  <c:v>470.04</c:v>
                </c:pt>
                <c:pt idx="812">
                  <c:v>441.86</c:v>
                </c:pt>
                <c:pt idx="813">
                  <c:v>446.36</c:v>
                </c:pt>
                <c:pt idx="814">
                  <c:v>449.67</c:v>
                </c:pt>
                <c:pt idx="815">
                  <c:v>434.06</c:v>
                </c:pt>
                <c:pt idx="816">
                  <c:v>436.19</c:v>
                </c:pt>
                <c:pt idx="817">
                  <c:v>435.97</c:v>
                </c:pt>
                <c:pt idx="818">
                  <c:v>440.64</c:v>
                </c:pt>
                <c:pt idx="819">
                  <c:v>445.18</c:v>
                </c:pt>
                <c:pt idx="820">
                  <c:v>439.55</c:v>
                </c:pt>
                <c:pt idx="821">
                  <c:v>442.86</c:v>
                </c:pt>
                <c:pt idx="822">
                  <c:v>432.52</c:v>
                </c:pt>
                <c:pt idx="823">
                  <c:v>413.96</c:v>
                </c:pt>
                <c:pt idx="824">
                  <c:v>439.05</c:v>
                </c:pt>
                <c:pt idx="825">
                  <c:v>452.43</c:v>
                </c:pt>
                <c:pt idx="826">
                  <c:v>459.24</c:v>
                </c:pt>
                <c:pt idx="827">
                  <c:v>456.25</c:v>
                </c:pt>
                <c:pt idx="828">
                  <c:v>447.63</c:v>
                </c:pt>
                <c:pt idx="829">
                  <c:v>426.3</c:v>
                </c:pt>
                <c:pt idx="830">
                  <c:v>430.43</c:v>
                </c:pt>
                <c:pt idx="831">
                  <c:v>430.89</c:v>
                </c:pt>
                <c:pt idx="832">
                  <c:v>415.78</c:v>
                </c:pt>
                <c:pt idx="833">
                  <c:v>420.81</c:v>
                </c:pt>
                <c:pt idx="834">
                  <c:v>402.67</c:v>
                </c:pt>
                <c:pt idx="835">
                  <c:v>402.17</c:v>
                </c:pt>
                <c:pt idx="836">
                  <c:v>391.83</c:v>
                </c:pt>
                <c:pt idx="837">
                  <c:v>403.8</c:v>
                </c:pt>
                <c:pt idx="838">
                  <c:v>399.18</c:v>
                </c:pt>
                <c:pt idx="839">
                  <c:v>381.39</c:v>
                </c:pt>
                <c:pt idx="840">
                  <c:v>377.54</c:v>
                </c:pt>
                <c:pt idx="841">
                  <c:v>386.74</c:v>
                </c:pt>
                <c:pt idx="842">
                  <c:v>389.51</c:v>
                </c:pt>
                <c:pt idx="843">
                  <c:v>389.1</c:v>
                </c:pt>
                <c:pt idx="844">
                  <c:v>382.62</c:v>
                </c:pt>
                <c:pt idx="845">
                  <c:v>378.76</c:v>
                </c:pt>
                <c:pt idx="846">
                  <c:v>377.67</c:v>
                </c:pt>
                <c:pt idx="847">
                  <c:v>387.06</c:v>
                </c:pt>
                <c:pt idx="848">
                  <c:v>385.43</c:v>
                </c:pt>
                <c:pt idx="849">
                  <c:v>401.08</c:v>
                </c:pt>
                <c:pt idx="850">
                  <c:v>401.53</c:v>
                </c:pt>
                <c:pt idx="851">
                  <c:v>399.22</c:v>
                </c:pt>
                <c:pt idx="852">
                  <c:v>400.22</c:v>
                </c:pt>
                <c:pt idx="853">
                  <c:v>395.09</c:v>
                </c:pt>
                <c:pt idx="854">
                  <c:v>398.63</c:v>
                </c:pt>
                <c:pt idx="855">
                  <c:v>379.21</c:v>
                </c:pt>
                <c:pt idx="856">
                  <c:v>378.49</c:v>
                </c:pt>
                <c:pt idx="857">
                  <c:v>384.07</c:v>
                </c:pt>
                <c:pt idx="858">
                  <c:v>382.89</c:v>
                </c:pt>
                <c:pt idx="859">
                  <c:v>381.26</c:v>
                </c:pt>
                <c:pt idx="860">
                  <c:v>383.39</c:v>
                </c:pt>
                <c:pt idx="861">
                  <c:v>387.65</c:v>
                </c:pt>
                <c:pt idx="862">
                  <c:v>379.3</c:v>
                </c:pt>
                <c:pt idx="863">
                  <c:v>388.7</c:v>
                </c:pt>
                <c:pt idx="864">
                  <c:v>390.37</c:v>
                </c:pt>
                <c:pt idx="865">
                  <c:v>387.33</c:v>
                </c:pt>
                <c:pt idx="866">
                  <c:v>389.01</c:v>
                </c:pt>
                <c:pt idx="867">
                  <c:v>387.43</c:v>
                </c:pt>
                <c:pt idx="868">
                  <c:v>394.5</c:v>
                </c:pt>
                <c:pt idx="869">
                  <c:v>391.55</c:v>
                </c:pt>
                <c:pt idx="870">
                  <c:v>398.72</c:v>
                </c:pt>
                <c:pt idx="871">
                  <c:v>401.58</c:v>
                </c:pt>
                <c:pt idx="872">
                  <c:v>407.93</c:v>
                </c:pt>
                <c:pt idx="873">
                  <c:v>417.41</c:v>
                </c:pt>
                <c:pt idx="874">
                  <c:v>423.36</c:v>
                </c:pt>
                <c:pt idx="875">
                  <c:v>420.5</c:v>
                </c:pt>
                <c:pt idx="876">
                  <c:v>423.76</c:v>
                </c:pt>
                <c:pt idx="877">
                  <c:v>417.78</c:v>
                </c:pt>
                <c:pt idx="878">
                  <c:v>423.04</c:v>
                </c:pt>
                <c:pt idx="879">
                  <c:v>422.49</c:v>
                </c:pt>
                <c:pt idx="880">
                  <c:v>427.26</c:v>
                </c:pt>
                <c:pt idx="881">
                  <c:v>424.31</c:v>
                </c:pt>
                <c:pt idx="882">
                  <c:v>415.55</c:v>
                </c:pt>
                <c:pt idx="883">
                  <c:v>401.67</c:v>
                </c:pt>
                <c:pt idx="884">
                  <c:v>418</c:v>
                </c:pt>
                <c:pt idx="885">
                  <c:v>435.42</c:v>
                </c:pt>
                <c:pt idx="886">
                  <c:v>430.61</c:v>
                </c:pt>
                <c:pt idx="887">
                  <c:v>439.6</c:v>
                </c:pt>
                <c:pt idx="888">
                  <c:v>430.11</c:v>
                </c:pt>
                <c:pt idx="889">
                  <c:v>434.65</c:v>
                </c:pt>
                <c:pt idx="890">
                  <c:v>449.89</c:v>
                </c:pt>
                <c:pt idx="891">
                  <c:v>453.07</c:v>
                </c:pt>
                <c:pt idx="892">
                  <c:v>441.77</c:v>
                </c:pt>
                <c:pt idx="893">
                  <c:v>436.01</c:v>
                </c:pt>
                <c:pt idx="894">
                  <c:v>421.4</c:v>
                </c:pt>
                <c:pt idx="895">
                  <c:v>430.34</c:v>
                </c:pt>
                <c:pt idx="896">
                  <c:v>436.74</c:v>
                </c:pt>
                <c:pt idx="897">
                  <c:v>432.34</c:v>
                </c:pt>
                <c:pt idx="898">
                  <c:v>432.84</c:v>
                </c:pt>
                <c:pt idx="899">
                  <c:v>434.79</c:v>
                </c:pt>
                <c:pt idx="900">
                  <c:v>423.08</c:v>
                </c:pt>
                <c:pt idx="901">
                  <c:v>410.65</c:v>
                </c:pt>
                <c:pt idx="902">
                  <c:v>432.47</c:v>
                </c:pt>
                <c:pt idx="903">
                  <c:v>437.06</c:v>
                </c:pt>
                <c:pt idx="904">
                  <c:v>440.14</c:v>
                </c:pt>
                <c:pt idx="905">
                  <c:v>435.24</c:v>
                </c:pt>
                <c:pt idx="906">
                  <c:v>425.99</c:v>
                </c:pt>
                <c:pt idx="907">
                  <c:v>430.57</c:v>
                </c:pt>
                <c:pt idx="908">
                  <c:v>427.39</c:v>
                </c:pt>
                <c:pt idx="909">
                  <c:v>397.27</c:v>
                </c:pt>
                <c:pt idx="910">
                  <c:v>394</c:v>
                </c:pt>
                <c:pt idx="911">
                  <c:v>386.74</c:v>
                </c:pt>
                <c:pt idx="912">
                  <c:v>363.06</c:v>
                </c:pt>
                <c:pt idx="913">
                  <c:v>368.05</c:v>
                </c:pt>
                <c:pt idx="914">
                  <c:v>364.65</c:v>
                </c:pt>
                <c:pt idx="915">
                  <c:v>360.21</c:v>
                </c:pt>
                <c:pt idx="916">
                  <c:v>361.16</c:v>
                </c:pt>
                <c:pt idx="917">
                  <c:v>357.8</c:v>
                </c:pt>
                <c:pt idx="918">
                  <c:v>359.62</c:v>
                </c:pt>
                <c:pt idx="919">
                  <c:v>358.84</c:v>
                </c:pt>
                <c:pt idx="920">
                  <c:v>353.36</c:v>
                </c:pt>
                <c:pt idx="921">
                  <c:v>349.73</c:v>
                </c:pt>
                <c:pt idx="922">
                  <c:v>351.04</c:v>
                </c:pt>
                <c:pt idx="923">
                  <c:v>350.63</c:v>
                </c:pt>
                <c:pt idx="924">
                  <c:v>351.27</c:v>
                </c:pt>
                <c:pt idx="925">
                  <c:v>352.54</c:v>
                </c:pt>
                <c:pt idx="926">
                  <c:v>344.1</c:v>
                </c:pt>
                <c:pt idx="927">
                  <c:v>340.83</c:v>
                </c:pt>
                <c:pt idx="928">
                  <c:v>342.51</c:v>
                </c:pt>
                <c:pt idx="929">
                  <c:v>344.74</c:v>
                </c:pt>
                <c:pt idx="930">
                  <c:v>346.32</c:v>
                </c:pt>
                <c:pt idx="931">
                  <c:v>347.23</c:v>
                </c:pt>
                <c:pt idx="932">
                  <c:v>347.09</c:v>
                </c:pt>
                <c:pt idx="933">
                  <c:v>345.05</c:v>
                </c:pt>
                <c:pt idx="934">
                  <c:v>344.01</c:v>
                </c:pt>
                <c:pt idx="935">
                  <c:v>354.76</c:v>
                </c:pt>
                <c:pt idx="936">
                  <c:v>354.08</c:v>
                </c:pt>
                <c:pt idx="937">
                  <c:v>353.17</c:v>
                </c:pt>
                <c:pt idx="938">
                  <c:v>363.7</c:v>
                </c:pt>
                <c:pt idx="939">
                  <c:v>354.31</c:v>
                </c:pt>
                <c:pt idx="940">
                  <c:v>353.49</c:v>
                </c:pt>
                <c:pt idx="941">
                  <c:v>362.02</c:v>
                </c:pt>
                <c:pt idx="942">
                  <c:v>362.7</c:v>
                </c:pt>
                <c:pt idx="943">
                  <c:v>363.93</c:v>
                </c:pt>
                <c:pt idx="944">
                  <c:v>364.79</c:v>
                </c:pt>
                <c:pt idx="945">
                  <c:v>365.97</c:v>
                </c:pt>
                <c:pt idx="946">
                  <c:v>360.57</c:v>
                </c:pt>
                <c:pt idx="947">
                  <c:v>382.16</c:v>
                </c:pt>
                <c:pt idx="948">
                  <c:v>375.36</c:v>
                </c:pt>
                <c:pt idx="949">
                  <c:v>360.16</c:v>
                </c:pt>
                <c:pt idx="950">
                  <c:v>367.96</c:v>
                </c:pt>
                <c:pt idx="951">
                  <c:v>366.28</c:v>
                </c:pt>
                <c:pt idx="952">
                  <c:v>361.34</c:v>
                </c:pt>
                <c:pt idx="953">
                  <c:v>358.71</c:v>
                </c:pt>
                <c:pt idx="954">
                  <c:v>349.82</c:v>
                </c:pt>
                <c:pt idx="955">
                  <c:v>340.02</c:v>
                </c:pt>
                <c:pt idx="956">
                  <c:v>338.84</c:v>
                </c:pt>
                <c:pt idx="957">
                  <c:v>345.51</c:v>
                </c:pt>
                <c:pt idx="958">
                  <c:v>348.55</c:v>
                </c:pt>
                <c:pt idx="959">
                  <c:v>350.23</c:v>
                </c:pt>
                <c:pt idx="960">
                  <c:v>353.22</c:v>
                </c:pt>
                <c:pt idx="961">
                  <c:v>355.53</c:v>
                </c:pt>
                <c:pt idx="962">
                  <c:v>364.88</c:v>
                </c:pt>
                <c:pt idx="963">
                  <c:v>367.87</c:v>
                </c:pt>
                <c:pt idx="964">
                  <c:v>365.24</c:v>
                </c:pt>
                <c:pt idx="965">
                  <c:v>376.36</c:v>
                </c:pt>
                <c:pt idx="966">
                  <c:v>368.96</c:v>
                </c:pt>
                <c:pt idx="967">
                  <c:v>349.27</c:v>
                </c:pt>
                <c:pt idx="968">
                  <c:v>353.76</c:v>
                </c:pt>
                <c:pt idx="969">
                  <c:v>357.26</c:v>
                </c:pt>
                <c:pt idx="970">
                  <c:v>356.62</c:v>
                </c:pt>
                <c:pt idx="971">
                  <c:v>357.44</c:v>
                </c:pt>
                <c:pt idx="972">
                  <c:v>350.32</c:v>
                </c:pt>
                <c:pt idx="973">
                  <c:v>344.28</c:v>
                </c:pt>
                <c:pt idx="974">
                  <c:v>335.66</c:v>
                </c:pt>
                <c:pt idx="975">
                  <c:v>324.87</c:v>
                </c:pt>
                <c:pt idx="976">
                  <c:v>350.54</c:v>
                </c:pt>
                <c:pt idx="977">
                  <c:v>349.82</c:v>
                </c:pt>
                <c:pt idx="978">
                  <c:v>355.12</c:v>
                </c:pt>
                <c:pt idx="979">
                  <c:v>370.46</c:v>
                </c:pt>
                <c:pt idx="980">
                  <c:v>356.12</c:v>
                </c:pt>
                <c:pt idx="981">
                  <c:v>343.65</c:v>
                </c:pt>
                <c:pt idx="982">
                  <c:v>346.82</c:v>
                </c:pt>
                <c:pt idx="983">
                  <c:v>342.01</c:v>
                </c:pt>
                <c:pt idx="984">
                  <c:v>342.56</c:v>
                </c:pt>
                <c:pt idx="985">
                  <c:v>345.92</c:v>
                </c:pt>
                <c:pt idx="986">
                  <c:v>348.5</c:v>
                </c:pt>
                <c:pt idx="987">
                  <c:v>356.85</c:v>
                </c:pt>
                <c:pt idx="988">
                  <c:v>342.97</c:v>
                </c:pt>
                <c:pt idx="989">
                  <c:v>343.1</c:v>
                </c:pt>
                <c:pt idx="990">
                  <c:v>341.97</c:v>
                </c:pt>
                <c:pt idx="991">
                  <c:v>338.79</c:v>
                </c:pt>
                <c:pt idx="992">
                  <c:v>340.7</c:v>
                </c:pt>
                <c:pt idx="993">
                  <c:v>325.41000000000003</c:v>
                </c:pt>
                <c:pt idx="994">
                  <c:v>339.79</c:v>
                </c:pt>
                <c:pt idx="995">
                  <c:v>333.71</c:v>
                </c:pt>
                <c:pt idx="996">
                  <c:v>328.45</c:v>
                </c:pt>
                <c:pt idx="997">
                  <c:v>316.79000000000002</c:v>
                </c:pt>
                <c:pt idx="998">
                  <c:v>314.75</c:v>
                </c:pt>
                <c:pt idx="999">
                  <c:v>306.95</c:v>
                </c:pt>
                <c:pt idx="1000">
                  <c:v>293.11</c:v>
                </c:pt>
                <c:pt idx="1001">
                  <c:v>270.33999999999997</c:v>
                </c:pt>
                <c:pt idx="1002">
                  <c:v>241.89</c:v>
                </c:pt>
                <c:pt idx="1003">
                  <c:v>247.2</c:v>
                </c:pt>
                <c:pt idx="1004">
                  <c:v>259.45</c:v>
                </c:pt>
                <c:pt idx="1005">
                  <c:v>245.66</c:v>
                </c:pt>
                <c:pt idx="1006">
                  <c:v>260.31</c:v>
                </c:pt>
                <c:pt idx="1007">
                  <c:v>275.19</c:v>
                </c:pt>
                <c:pt idx="1008">
                  <c:v>265.83999999999997</c:v>
                </c:pt>
                <c:pt idx="1009">
                  <c:v>256.39999999999998</c:v>
                </c:pt>
                <c:pt idx="1010">
                  <c:v>246.66</c:v>
                </c:pt>
                <c:pt idx="1011">
                  <c:v>283.64</c:v>
                </c:pt>
                <c:pt idx="1012">
                  <c:v>285.68</c:v>
                </c:pt>
                <c:pt idx="1013">
                  <c:v>292.43</c:v>
                </c:pt>
                <c:pt idx="1014">
                  <c:v>316.62</c:v>
                </c:pt>
                <c:pt idx="1015">
                  <c:v>309.7</c:v>
                </c:pt>
                <c:pt idx="1016">
                  <c:v>329.06</c:v>
                </c:pt>
                <c:pt idx="1017">
                  <c:v>313.92</c:v>
                </c:pt>
                <c:pt idx="1018">
                  <c:v>357.74</c:v>
                </c:pt>
                <c:pt idx="1019">
                  <c:v>349.56</c:v>
                </c:pt>
                <c:pt idx="1020">
                  <c:v>361.61</c:v>
                </c:pt>
                <c:pt idx="1021">
                  <c:v>369.05</c:v>
                </c:pt>
                <c:pt idx="1022">
                  <c:v>371.83</c:v>
                </c:pt>
                <c:pt idx="1023">
                  <c:v>375.79</c:v>
                </c:pt>
                <c:pt idx="1024">
                  <c:v>358.48</c:v>
                </c:pt>
                <c:pt idx="1025">
                  <c:v>361.57</c:v>
                </c:pt>
                <c:pt idx="1026">
                  <c:v>391.85</c:v>
                </c:pt>
                <c:pt idx="1027">
                  <c:v>402.03</c:v>
                </c:pt>
                <c:pt idx="1028">
                  <c:v>406.64</c:v>
                </c:pt>
                <c:pt idx="1029">
                  <c:v>407.25</c:v>
                </c:pt>
                <c:pt idx="1030">
                  <c:v>420.57</c:v>
                </c:pt>
                <c:pt idx="1031">
                  <c:v>424.25</c:v>
                </c:pt>
                <c:pt idx="1032">
                  <c:v>404.24</c:v>
                </c:pt>
                <c:pt idx="1033">
                  <c:v>405.83</c:v>
                </c:pt>
                <c:pt idx="1034">
                  <c:v>425.88</c:v>
                </c:pt>
                <c:pt idx="1035">
                  <c:v>427.63</c:v>
                </c:pt>
                <c:pt idx="1036">
                  <c:v>432.65</c:v>
                </c:pt>
                <c:pt idx="1037">
                  <c:v>432</c:v>
                </c:pt>
                <c:pt idx="1038">
                  <c:v>411.91</c:v>
                </c:pt>
                <c:pt idx="1039">
                  <c:v>415.25</c:v>
                </c:pt>
                <c:pt idx="1040">
                  <c:v>419.67</c:v>
                </c:pt>
                <c:pt idx="1041">
                  <c:v>412.38</c:v>
                </c:pt>
                <c:pt idx="1042">
                  <c:v>408.78</c:v>
                </c:pt>
                <c:pt idx="1043">
                  <c:v>394.9</c:v>
                </c:pt>
                <c:pt idx="1044">
                  <c:v>406.64</c:v>
                </c:pt>
                <c:pt idx="1045">
                  <c:v>416.41</c:v>
                </c:pt>
                <c:pt idx="1046">
                  <c:v>421.68</c:v>
                </c:pt>
                <c:pt idx="1047">
                  <c:v>422.66</c:v>
                </c:pt>
                <c:pt idx="1048">
                  <c:v>423.95</c:v>
                </c:pt>
                <c:pt idx="1049">
                  <c:v>426.52</c:v>
                </c:pt>
                <c:pt idx="1050">
                  <c:v>425.24</c:v>
                </c:pt>
                <c:pt idx="1051">
                  <c:v>417.78</c:v>
                </c:pt>
                <c:pt idx="1052">
                  <c:v>412</c:v>
                </c:pt>
                <c:pt idx="1053">
                  <c:v>408.35</c:v>
                </c:pt>
                <c:pt idx="1054">
                  <c:v>415.94</c:v>
                </c:pt>
                <c:pt idx="1055">
                  <c:v>413.45</c:v>
                </c:pt>
                <c:pt idx="1056">
                  <c:v>397.86</c:v>
                </c:pt>
                <c:pt idx="1057">
                  <c:v>397.34</c:v>
                </c:pt>
                <c:pt idx="1058">
                  <c:v>391.73</c:v>
                </c:pt>
                <c:pt idx="1059">
                  <c:v>397.09</c:v>
                </c:pt>
                <c:pt idx="1060">
                  <c:v>369.62</c:v>
                </c:pt>
                <c:pt idx="1061">
                  <c:v>364.52</c:v>
                </c:pt>
                <c:pt idx="1062">
                  <c:v>362.47</c:v>
                </c:pt>
                <c:pt idx="1063">
                  <c:v>363.41</c:v>
                </c:pt>
                <c:pt idx="1064">
                  <c:v>368.55</c:v>
                </c:pt>
                <c:pt idx="1065">
                  <c:v>372.06</c:v>
                </c:pt>
                <c:pt idx="1066">
                  <c:v>376.65</c:v>
                </c:pt>
                <c:pt idx="1067">
                  <c:v>378.58</c:v>
                </c:pt>
                <c:pt idx="1068">
                  <c:v>384.23</c:v>
                </c:pt>
                <c:pt idx="1069">
                  <c:v>384.19</c:v>
                </c:pt>
                <c:pt idx="1070">
                  <c:v>381.49</c:v>
                </c:pt>
                <c:pt idx="1071">
                  <c:v>384.32</c:v>
                </c:pt>
                <c:pt idx="1072">
                  <c:v>384.19</c:v>
                </c:pt>
                <c:pt idx="1073">
                  <c:v>385.73</c:v>
                </c:pt>
                <c:pt idx="1074">
                  <c:v>380.16</c:v>
                </c:pt>
                <c:pt idx="1075">
                  <c:v>380.55</c:v>
                </c:pt>
                <c:pt idx="1076">
                  <c:v>391.56</c:v>
                </c:pt>
                <c:pt idx="1077">
                  <c:v>388.77</c:v>
                </c:pt>
                <c:pt idx="1078">
                  <c:v>394.82</c:v>
                </c:pt>
                <c:pt idx="1079">
                  <c:v>397.77</c:v>
                </c:pt>
                <c:pt idx="1080">
                  <c:v>394.6</c:v>
                </c:pt>
                <c:pt idx="1081">
                  <c:v>396.4</c:v>
                </c:pt>
                <c:pt idx="1082">
                  <c:v>402.06</c:v>
                </c:pt>
                <c:pt idx="1083">
                  <c:v>397.73</c:v>
                </c:pt>
                <c:pt idx="1084">
                  <c:v>403.56</c:v>
                </c:pt>
                <c:pt idx="1085">
                  <c:v>401.11</c:v>
                </c:pt>
                <c:pt idx="1086">
                  <c:v>398.11</c:v>
                </c:pt>
                <c:pt idx="1087">
                  <c:v>403.34</c:v>
                </c:pt>
                <c:pt idx="1088">
                  <c:v>413.88</c:v>
                </c:pt>
                <c:pt idx="1089">
                  <c:v>417.22</c:v>
                </c:pt>
                <c:pt idx="1090">
                  <c:v>411.61</c:v>
                </c:pt>
                <c:pt idx="1091">
                  <c:v>417.82</c:v>
                </c:pt>
                <c:pt idx="1092">
                  <c:v>421.64</c:v>
                </c:pt>
                <c:pt idx="1093">
                  <c:v>414.65</c:v>
                </c:pt>
                <c:pt idx="1094">
                  <c:v>411.1</c:v>
                </c:pt>
                <c:pt idx="1095">
                  <c:v>424.72</c:v>
                </c:pt>
                <c:pt idx="1096">
                  <c:v>418.28</c:v>
                </c:pt>
                <c:pt idx="1097">
                  <c:v>424.04</c:v>
                </c:pt>
                <c:pt idx="1098">
                  <c:v>417.09</c:v>
                </c:pt>
                <c:pt idx="1099">
                  <c:v>418.45</c:v>
                </c:pt>
                <c:pt idx="1100">
                  <c:v>400.81</c:v>
                </c:pt>
                <c:pt idx="1101">
                  <c:v>451.15</c:v>
                </c:pt>
                <c:pt idx="1102">
                  <c:v>435.04</c:v>
                </c:pt>
                <c:pt idx="1103">
                  <c:v>449.74</c:v>
                </c:pt>
                <c:pt idx="1104">
                  <c:v>447.14</c:v>
                </c:pt>
                <c:pt idx="1105">
                  <c:v>443.35</c:v>
                </c:pt>
                <c:pt idx="1106">
                  <c:v>445.06</c:v>
                </c:pt>
                <c:pt idx="1107">
                  <c:v>462.66</c:v>
                </c:pt>
                <c:pt idx="1108">
                  <c:v>449.62</c:v>
                </c:pt>
                <c:pt idx="1109">
                  <c:v>442.63</c:v>
                </c:pt>
                <c:pt idx="1110">
                  <c:v>450.34</c:v>
                </c:pt>
                <c:pt idx="1111">
                  <c:v>452.94</c:v>
                </c:pt>
                <c:pt idx="1112">
                  <c:v>453.24</c:v>
                </c:pt>
                <c:pt idx="1113">
                  <c:v>443.61</c:v>
                </c:pt>
                <c:pt idx="1114">
                  <c:v>441.3</c:v>
                </c:pt>
                <c:pt idx="1115">
                  <c:v>443.35</c:v>
                </c:pt>
                <c:pt idx="1116">
                  <c:v>440.75</c:v>
                </c:pt>
                <c:pt idx="1117">
                  <c:v>428.47</c:v>
                </c:pt>
                <c:pt idx="1118">
                  <c:v>411.97</c:v>
                </c:pt>
                <c:pt idx="1119">
                  <c:v>417.86</c:v>
                </c:pt>
                <c:pt idx="1120">
                  <c:v>409.5</c:v>
                </c:pt>
                <c:pt idx="1121">
                  <c:v>398.25</c:v>
                </c:pt>
                <c:pt idx="1122">
                  <c:v>399.14</c:v>
                </c:pt>
                <c:pt idx="1123">
                  <c:v>402.21</c:v>
                </c:pt>
                <c:pt idx="1124">
                  <c:v>392.02</c:v>
                </c:pt>
                <c:pt idx="1125">
                  <c:v>394.71</c:v>
                </c:pt>
                <c:pt idx="1126">
                  <c:v>413.59</c:v>
                </c:pt>
                <c:pt idx="1127">
                  <c:v>407.46</c:v>
                </c:pt>
                <c:pt idx="1128">
                  <c:v>403.02</c:v>
                </c:pt>
                <c:pt idx="1129">
                  <c:v>411.76</c:v>
                </c:pt>
                <c:pt idx="1130">
                  <c:v>401.1</c:v>
                </c:pt>
                <c:pt idx="1131">
                  <c:v>395.35</c:v>
                </c:pt>
                <c:pt idx="1132">
                  <c:v>403.32</c:v>
                </c:pt>
                <c:pt idx="1133">
                  <c:v>425.7</c:v>
                </c:pt>
                <c:pt idx="1134">
                  <c:v>390.19</c:v>
                </c:pt>
                <c:pt idx="1135">
                  <c:v>356.21</c:v>
                </c:pt>
                <c:pt idx="1136">
                  <c:v>367.3</c:v>
                </c:pt>
                <c:pt idx="1137">
                  <c:v>372.41</c:v>
                </c:pt>
                <c:pt idx="1138">
                  <c:v>378.38</c:v>
                </c:pt>
                <c:pt idx="1139">
                  <c:v>381.41</c:v>
                </c:pt>
                <c:pt idx="1140">
                  <c:v>379.02</c:v>
                </c:pt>
                <c:pt idx="1141">
                  <c:v>378.98</c:v>
                </c:pt>
                <c:pt idx="1142">
                  <c:v>375.19</c:v>
                </c:pt>
                <c:pt idx="1143">
                  <c:v>371.48</c:v>
                </c:pt>
                <c:pt idx="1144">
                  <c:v>370.54</c:v>
                </c:pt>
                <c:pt idx="1145">
                  <c:v>366.15</c:v>
                </c:pt>
                <c:pt idx="1146">
                  <c:v>366.36</c:v>
                </c:pt>
                <c:pt idx="1147">
                  <c:v>373.82</c:v>
                </c:pt>
                <c:pt idx="1148">
                  <c:v>374.97</c:v>
                </c:pt>
                <c:pt idx="1149">
                  <c:v>376.68</c:v>
                </c:pt>
                <c:pt idx="1150">
                  <c:v>384.61</c:v>
                </c:pt>
                <c:pt idx="1151">
                  <c:v>377.79</c:v>
                </c:pt>
                <c:pt idx="1152">
                  <c:v>370.11</c:v>
                </c:pt>
                <c:pt idx="1153">
                  <c:v>353.91</c:v>
                </c:pt>
                <c:pt idx="1154">
                  <c:v>360.35</c:v>
                </c:pt>
                <c:pt idx="1155">
                  <c:v>370.45</c:v>
                </c:pt>
                <c:pt idx="1156">
                  <c:v>375.7</c:v>
                </c:pt>
                <c:pt idx="1157">
                  <c:v>376.97</c:v>
                </c:pt>
                <c:pt idx="1158">
                  <c:v>372.86</c:v>
                </c:pt>
                <c:pt idx="1159">
                  <c:v>358.11</c:v>
                </c:pt>
                <c:pt idx="1160">
                  <c:v>381.12</c:v>
                </c:pt>
                <c:pt idx="1161">
                  <c:v>383.71</c:v>
                </c:pt>
                <c:pt idx="1162">
                  <c:v>376.38</c:v>
                </c:pt>
                <c:pt idx="1163">
                  <c:v>373.87</c:v>
                </c:pt>
                <c:pt idx="1164">
                  <c:v>382.14</c:v>
                </c:pt>
                <c:pt idx="1165">
                  <c:v>386.76</c:v>
                </c:pt>
                <c:pt idx="1166">
                  <c:v>388.07</c:v>
                </c:pt>
                <c:pt idx="1167">
                  <c:v>400.62</c:v>
                </c:pt>
                <c:pt idx="1168">
                  <c:v>395.87</c:v>
                </c:pt>
                <c:pt idx="1169">
                  <c:v>397.19</c:v>
                </c:pt>
                <c:pt idx="1170">
                  <c:v>416.31</c:v>
                </c:pt>
                <c:pt idx="1171">
                  <c:v>404.78</c:v>
                </c:pt>
                <c:pt idx="1172">
                  <c:v>399.65</c:v>
                </c:pt>
                <c:pt idx="1173">
                  <c:v>399.31</c:v>
                </c:pt>
                <c:pt idx="1174">
                  <c:v>401.64</c:v>
                </c:pt>
                <c:pt idx="1175">
                  <c:v>390.28</c:v>
                </c:pt>
                <c:pt idx="1176">
                  <c:v>394.81</c:v>
                </c:pt>
                <c:pt idx="1177">
                  <c:v>407.19</c:v>
                </c:pt>
                <c:pt idx="1178">
                  <c:v>407.32</c:v>
                </c:pt>
                <c:pt idx="1179">
                  <c:v>401.98</c:v>
                </c:pt>
                <c:pt idx="1180">
                  <c:v>405.79</c:v>
                </c:pt>
                <c:pt idx="1181">
                  <c:v>395.92</c:v>
                </c:pt>
                <c:pt idx="1182">
                  <c:v>389.01</c:v>
                </c:pt>
                <c:pt idx="1183">
                  <c:v>397.7</c:v>
                </c:pt>
                <c:pt idx="1184">
                  <c:v>400.03</c:v>
                </c:pt>
                <c:pt idx="1185">
                  <c:v>408.85</c:v>
                </c:pt>
                <c:pt idx="1186">
                  <c:v>433.13</c:v>
                </c:pt>
                <c:pt idx="1187">
                  <c:v>435.38</c:v>
                </c:pt>
                <c:pt idx="1188">
                  <c:v>431.61</c:v>
                </c:pt>
                <c:pt idx="1189">
                  <c:v>433.52</c:v>
                </c:pt>
                <c:pt idx="1190">
                  <c:v>428.05</c:v>
                </c:pt>
                <c:pt idx="1191">
                  <c:v>430.76</c:v>
                </c:pt>
                <c:pt idx="1192">
                  <c:v>443.6</c:v>
                </c:pt>
                <c:pt idx="1193">
                  <c:v>440.89</c:v>
                </c:pt>
                <c:pt idx="1194">
                  <c:v>439.75</c:v>
                </c:pt>
                <c:pt idx="1195">
                  <c:v>443.14</c:v>
                </c:pt>
                <c:pt idx="1196">
                  <c:v>460.18</c:v>
                </c:pt>
                <c:pt idx="1197">
                  <c:v>440.68</c:v>
                </c:pt>
                <c:pt idx="1198">
                  <c:v>444.58</c:v>
                </c:pt>
                <c:pt idx="1199">
                  <c:v>439.11</c:v>
                </c:pt>
                <c:pt idx="1200">
                  <c:v>444.28</c:v>
                </c:pt>
                <c:pt idx="1201">
                  <c:v>448.86</c:v>
                </c:pt>
                <c:pt idx="1202">
                  <c:v>443.65</c:v>
                </c:pt>
                <c:pt idx="1203">
                  <c:v>445.55</c:v>
                </c:pt>
                <c:pt idx="1204">
                  <c:v>447.63</c:v>
                </c:pt>
                <c:pt idx="1205">
                  <c:v>457.93</c:v>
                </c:pt>
                <c:pt idx="1206">
                  <c:v>458.7</c:v>
                </c:pt>
                <c:pt idx="1207">
                  <c:v>455.18</c:v>
                </c:pt>
                <c:pt idx="1208">
                  <c:v>460.26</c:v>
                </c:pt>
                <c:pt idx="1209">
                  <c:v>465.56</c:v>
                </c:pt>
                <c:pt idx="1210">
                  <c:v>462.34</c:v>
                </c:pt>
                <c:pt idx="1211">
                  <c:v>457.25</c:v>
                </c:pt>
                <c:pt idx="1212">
                  <c:v>455.43</c:v>
                </c:pt>
                <c:pt idx="1213">
                  <c:v>455.98</c:v>
                </c:pt>
                <c:pt idx="1214">
                  <c:v>449.79</c:v>
                </c:pt>
                <c:pt idx="1215">
                  <c:v>464.46</c:v>
                </c:pt>
                <c:pt idx="1216">
                  <c:v>469.93</c:v>
                </c:pt>
                <c:pt idx="1217">
                  <c:v>461.75</c:v>
                </c:pt>
                <c:pt idx="1218">
                  <c:v>477.6</c:v>
                </c:pt>
                <c:pt idx="1219">
                  <c:v>452.8</c:v>
                </c:pt>
                <c:pt idx="1220">
                  <c:v>449.92</c:v>
                </c:pt>
                <c:pt idx="1221">
                  <c:v>445.51</c:v>
                </c:pt>
                <c:pt idx="1222">
                  <c:v>455.81</c:v>
                </c:pt>
                <c:pt idx="1223">
                  <c:v>454.12</c:v>
                </c:pt>
                <c:pt idx="1224">
                  <c:v>458.78</c:v>
                </c:pt>
                <c:pt idx="1225">
                  <c:v>458.4</c:v>
                </c:pt>
                <c:pt idx="1226">
                  <c:v>448.39</c:v>
                </c:pt>
                <c:pt idx="1227">
                  <c:v>467.22</c:v>
                </c:pt>
                <c:pt idx="1228">
                  <c:v>468.87</c:v>
                </c:pt>
                <c:pt idx="1229">
                  <c:v>470.61</c:v>
                </c:pt>
                <c:pt idx="1230">
                  <c:v>473.19</c:v>
                </c:pt>
                <c:pt idx="1231">
                  <c:v>486.84</c:v>
                </c:pt>
                <c:pt idx="1232">
                  <c:v>487.31</c:v>
                </c:pt>
                <c:pt idx="1233">
                  <c:v>488.11</c:v>
                </c:pt>
                <c:pt idx="1234">
                  <c:v>498.5</c:v>
                </c:pt>
                <c:pt idx="1235">
                  <c:v>492.1</c:v>
                </c:pt>
                <c:pt idx="1236">
                  <c:v>509.69</c:v>
                </c:pt>
                <c:pt idx="1237">
                  <c:v>498.71</c:v>
                </c:pt>
                <c:pt idx="1238">
                  <c:v>506.04</c:v>
                </c:pt>
                <c:pt idx="1239">
                  <c:v>503.71</c:v>
                </c:pt>
                <c:pt idx="1240">
                  <c:v>510.75</c:v>
                </c:pt>
                <c:pt idx="1241">
                  <c:v>508.04</c:v>
                </c:pt>
                <c:pt idx="1242">
                  <c:v>505.62</c:v>
                </c:pt>
                <c:pt idx="1243">
                  <c:v>517.66</c:v>
                </c:pt>
                <c:pt idx="1244">
                  <c:v>531.52</c:v>
                </c:pt>
                <c:pt idx="1245">
                  <c:v>541.35</c:v>
                </c:pt>
                <c:pt idx="1246">
                  <c:v>531.9</c:v>
                </c:pt>
                <c:pt idx="1247">
                  <c:v>534.53</c:v>
                </c:pt>
                <c:pt idx="1248">
                  <c:v>544.11</c:v>
                </c:pt>
                <c:pt idx="1249">
                  <c:v>533.67999999999995</c:v>
                </c:pt>
                <c:pt idx="1250">
                  <c:v>513.79999999999995</c:v>
                </c:pt>
                <c:pt idx="1251">
                  <c:v>499.56</c:v>
                </c:pt>
                <c:pt idx="1252">
                  <c:v>495.79</c:v>
                </c:pt>
                <c:pt idx="1253">
                  <c:v>491.59</c:v>
                </c:pt>
                <c:pt idx="1254">
                  <c:v>505.32</c:v>
                </c:pt>
                <c:pt idx="1255">
                  <c:v>522.70000000000005</c:v>
                </c:pt>
                <c:pt idx="1256">
                  <c:v>524.82000000000005</c:v>
                </c:pt>
                <c:pt idx="1257">
                  <c:v>523.89</c:v>
                </c:pt>
                <c:pt idx="1258">
                  <c:v>521.4</c:v>
                </c:pt>
                <c:pt idx="1259">
                  <c:v>519</c:v>
                </c:pt>
                <c:pt idx="1260">
                  <c:v>517.22</c:v>
                </c:pt>
                <c:pt idx="1261">
                  <c:v>521.45000000000005</c:v>
                </c:pt>
                <c:pt idx="1262">
                  <c:v>520.85</c:v>
                </c:pt>
                <c:pt idx="1263">
                  <c:v>502.95</c:v>
                </c:pt>
                <c:pt idx="1264">
                  <c:v>518.19000000000005</c:v>
                </c:pt>
                <c:pt idx="1265">
                  <c:v>524.99</c:v>
                </c:pt>
                <c:pt idx="1266">
                  <c:v>528.41</c:v>
                </c:pt>
                <c:pt idx="1267">
                  <c:v>520.04999999999995</c:v>
                </c:pt>
                <c:pt idx="1268">
                  <c:v>513.59</c:v>
                </c:pt>
                <c:pt idx="1269">
                  <c:v>501.31</c:v>
                </c:pt>
                <c:pt idx="1270">
                  <c:v>511.02</c:v>
                </c:pt>
                <c:pt idx="1271">
                  <c:v>495.69</c:v>
                </c:pt>
                <c:pt idx="1272">
                  <c:v>494.72</c:v>
                </c:pt>
                <c:pt idx="1273">
                  <c:v>496.16</c:v>
                </c:pt>
                <c:pt idx="1274">
                  <c:v>478.97</c:v>
                </c:pt>
                <c:pt idx="1275">
                  <c:v>470.87</c:v>
                </c:pt>
                <c:pt idx="1276">
                  <c:v>460.61</c:v>
                </c:pt>
                <c:pt idx="1277">
                  <c:v>461.87</c:v>
                </c:pt>
                <c:pt idx="1278">
                  <c:v>486.87</c:v>
                </c:pt>
                <c:pt idx="1279">
                  <c:v>471.48</c:v>
                </c:pt>
                <c:pt idx="1280">
                  <c:v>482.62</c:v>
                </c:pt>
                <c:pt idx="1281">
                  <c:v>438.02</c:v>
                </c:pt>
                <c:pt idx="1282">
                  <c:v>447.56</c:v>
                </c:pt>
                <c:pt idx="1283">
                  <c:v>456.98</c:v>
                </c:pt>
                <c:pt idx="1284">
                  <c:v>438.86</c:v>
                </c:pt>
                <c:pt idx="1285">
                  <c:v>440.63</c:v>
                </c:pt>
                <c:pt idx="1286">
                  <c:v>447.4</c:v>
                </c:pt>
                <c:pt idx="1287">
                  <c:v>445.67</c:v>
                </c:pt>
                <c:pt idx="1288">
                  <c:v>448.66</c:v>
                </c:pt>
                <c:pt idx="1289">
                  <c:v>448.49</c:v>
                </c:pt>
                <c:pt idx="1290">
                  <c:v>447.56</c:v>
                </c:pt>
                <c:pt idx="1291">
                  <c:v>425.28</c:v>
                </c:pt>
                <c:pt idx="1292">
                  <c:v>443.07</c:v>
                </c:pt>
                <c:pt idx="1293">
                  <c:v>445.13</c:v>
                </c:pt>
                <c:pt idx="1294">
                  <c:v>436.55</c:v>
                </c:pt>
                <c:pt idx="1295">
                  <c:v>430.54</c:v>
                </c:pt>
                <c:pt idx="1296">
                  <c:v>441.55</c:v>
                </c:pt>
                <c:pt idx="1297">
                  <c:v>474.97</c:v>
                </c:pt>
                <c:pt idx="1298">
                  <c:v>482.12</c:v>
                </c:pt>
                <c:pt idx="1299">
                  <c:v>487.25</c:v>
                </c:pt>
                <c:pt idx="1300">
                  <c:v>486.78</c:v>
                </c:pt>
                <c:pt idx="1301">
                  <c:v>495.11</c:v>
                </c:pt>
                <c:pt idx="1302">
                  <c:v>496.07</c:v>
                </c:pt>
                <c:pt idx="1303">
                  <c:v>495.11</c:v>
                </c:pt>
                <c:pt idx="1304">
                  <c:v>504.31</c:v>
                </c:pt>
                <c:pt idx="1305">
                  <c:v>500.53</c:v>
                </c:pt>
                <c:pt idx="1306">
                  <c:v>497.88</c:v>
                </c:pt>
                <c:pt idx="1307">
                  <c:v>491.91</c:v>
                </c:pt>
                <c:pt idx="1308">
                  <c:v>508.31</c:v>
                </c:pt>
                <c:pt idx="1309">
                  <c:v>511.04</c:v>
                </c:pt>
                <c:pt idx="1310">
                  <c:v>510.95</c:v>
                </c:pt>
                <c:pt idx="1311">
                  <c:v>517.29999999999995</c:v>
                </c:pt>
                <c:pt idx="1312">
                  <c:v>492.84</c:v>
                </c:pt>
                <c:pt idx="1313">
                  <c:v>483.67</c:v>
                </c:pt>
                <c:pt idx="1314">
                  <c:v>485.06</c:v>
                </c:pt>
                <c:pt idx="1315">
                  <c:v>496.79</c:v>
                </c:pt>
                <c:pt idx="1316">
                  <c:v>501.79</c:v>
                </c:pt>
                <c:pt idx="1317">
                  <c:v>501.83</c:v>
                </c:pt>
                <c:pt idx="1318">
                  <c:v>495.06</c:v>
                </c:pt>
                <c:pt idx="1319">
                  <c:v>482.92</c:v>
                </c:pt>
                <c:pt idx="1320">
                  <c:v>483.88</c:v>
                </c:pt>
                <c:pt idx="1321">
                  <c:v>471.4</c:v>
                </c:pt>
                <c:pt idx="1322">
                  <c:v>476.53</c:v>
                </c:pt>
                <c:pt idx="1323">
                  <c:v>470.6</c:v>
                </c:pt>
                <c:pt idx="1324">
                  <c:v>483.46</c:v>
                </c:pt>
                <c:pt idx="1325">
                  <c:v>499.77</c:v>
                </c:pt>
                <c:pt idx="1326">
                  <c:v>496.62</c:v>
                </c:pt>
                <c:pt idx="1327">
                  <c:v>482.45</c:v>
                </c:pt>
                <c:pt idx="1328">
                  <c:v>496.07</c:v>
                </c:pt>
                <c:pt idx="1329">
                  <c:v>500.36</c:v>
                </c:pt>
                <c:pt idx="1330">
                  <c:v>497.33</c:v>
                </c:pt>
                <c:pt idx="1331">
                  <c:v>518.1</c:v>
                </c:pt>
                <c:pt idx="1332">
                  <c:v>513.39</c:v>
                </c:pt>
                <c:pt idx="1333">
                  <c:v>514.36</c:v>
                </c:pt>
                <c:pt idx="1334">
                  <c:v>506.46</c:v>
                </c:pt>
                <c:pt idx="1335">
                  <c:v>504.48</c:v>
                </c:pt>
                <c:pt idx="1336">
                  <c:v>522.39</c:v>
                </c:pt>
                <c:pt idx="1337">
                  <c:v>512.04999999999995</c:v>
                </c:pt>
                <c:pt idx="1338">
                  <c:v>518.77</c:v>
                </c:pt>
                <c:pt idx="1339">
                  <c:v>511.29</c:v>
                </c:pt>
                <c:pt idx="1340">
                  <c:v>501.58</c:v>
                </c:pt>
                <c:pt idx="1341">
                  <c:v>516</c:v>
                </c:pt>
                <c:pt idx="1342">
                  <c:v>511.84</c:v>
                </c:pt>
                <c:pt idx="1343">
                  <c:v>517.49</c:v>
                </c:pt>
                <c:pt idx="1344">
                  <c:v>522.29999999999995</c:v>
                </c:pt>
                <c:pt idx="1345">
                  <c:v>510.58</c:v>
                </c:pt>
                <c:pt idx="1346">
                  <c:v>508.7</c:v>
                </c:pt>
                <c:pt idx="1347">
                  <c:v>517.45000000000005</c:v>
                </c:pt>
                <c:pt idx="1348">
                  <c:v>555.29</c:v>
                </c:pt>
                <c:pt idx="1349">
                  <c:v>562.91</c:v>
                </c:pt>
                <c:pt idx="1350">
                  <c:v>544.87</c:v>
                </c:pt>
                <c:pt idx="1351">
                  <c:v>545.45000000000005</c:v>
                </c:pt>
                <c:pt idx="1352">
                  <c:v>543.70000000000005</c:v>
                </c:pt>
                <c:pt idx="1353">
                  <c:v>519.21</c:v>
                </c:pt>
                <c:pt idx="1354">
                  <c:v>515.27</c:v>
                </c:pt>
                <c:pt idx="1355">
                  <c:v>542.86</c:v>
                </c:pt>
                <c:pt idx="1356">
                  <c:v>529.34</c:v>
                </c:pt>
                <c:pt idx="1357">
                  <c:v>536.96</c:v>
                </c:pt>
                <c:pt idx="1358">
                  <c:v>536.62</c:v>
                </c:pt>
                <c:pt idx="1359">
                  <c:v>547.66999999999996</c:v>
                </c:pt>
                <c:pt idx="1360">
                  <c:v>561.36</c:v>
                </c:pt>
                <c:pt idx="1361">
                  <c:v>543.78</c:v>
                </c:pt>
                <c:pt idx="1362">
                  <c:v>547.54999999999995</c:v>
                </c:pt>
                <c:pt idx="1363">
                  <c:v>532.94000000000005</c:v>
                </c:pt>
                <c:pt idx="1364">
                  <c:v>538.84</c:v>
                </c:pt>
                <c:pt idx="1365">
                  <c:v>511.34</c:v>
                </c:pt>
                <c:pt idx="1366">
                  <c:v>518.83000000000004</c:v>
                </c:pt>
                <c:pt idx="1367">
                  <c:v>511.21</c:v>
                </c:pt>
                <c:pt idx="1368">
                  <c:v>534.70000000000005</c:v>
                </c:pt>
                <c:pt idx="1369">
                  <c:v>526.24</c:v>
                </c:pt>
                <c:pt idx="1370">
                  <c:v>547.29999999999995</c:v>
                </c:pt>
                <c:pt idx="1371">
                  <c:v>514.30999999999995</c:v>
                </c:pt>
                <c:pt idx="1372">
                  <c:v>519.12</c:v>
                </c:pt>
                <c:pt idx="1373">
                  <c:v>531.67999999999995</c:v>
                </c:pt>
                <c:pt idx="1374">
                  <c:v>535.78</c:v>
                </c:pt>
                <c:pt idx="1375">
                  <c:v>529.63</c:v>
                </c:pt>
                <c:pt idx="1376">
                  <c:v>556.04999999999995</c:v>
                </c:pt>
                <c:pt idx="1377">
                  <c:v>548.54999999999995</c:v>
                </c:pt>
                <c:pt idx="1378">
                  <c:v>563.08000000000004</c:v>
                </c:pt>
                <c:pt idx="1379">
                  <c:v>565.04999999999995</c:v>
                </c:pt>
                <c:pt idx="1380">
                  <c:v>576.02</c:v>
                </c:pt>
                <c:pt idx="1381">
                  <c:v>569.65</c:v>
                </c:pt>
                <c:pt idx="1382">
                  <c:v>558.22</c:v>
                </c:pt>
                <c:pt idx="1383">
                  <c:v>578.86</c:v>
                </c:pt>
                <c:pt idx="1384">
                  <c:v>581.88</c:v>
                </c:pt>
                <c:pt idx="1385">
                  <c:v>584.26</c:v>
                </c:pt>
                <c:pt idx="1386">
                  <c:v>603.1</c:v>
                </c:pt>
                <c:pt idx="1387">
                  <c:v>605.82000000000005</c:v>
                </c:pt>
                <c:pt idx="1388">
                  <c:v>651.54</c:v>
                </c:pt>
                <c:pt idx="1389">
                  <c:v>641.53</c:v>
                </c:pt>
                <c:pt idx="1390">
                  <c:v>640.53</c:v>
                </c:pt>
                <c:pt idx="1391">
                  <c:v>643.08000000000004</c:v>
                </c:pt>
                <c:pt idx="1392">
                  <c:v>646.22</c:v>
                </c:pt>
                <c:pt idx="1393">
                  <c:v>643.75</c:v>
                </c:pt>
                <c:pt idx="1394">
                  <c:v>643.88</c:v>
                </c:pt>
                <c:pt idx="1395">
                  <c:v>666.61</c:v>
                </c:pt>
                <c:pt idx="1396">
                  <c:v>669.08</c:v>
                </c:pt>
                <c:pt idx="1397">
                  <c:v>663.68</c:v>
                </c:pt>
                <c:pt idx="1398">
                  <c:v>656.4</c:v>
                </c:pt>
                <c:pt idx="1399">
                  <c:v>653.32000000000005</c:v>
                </c:pt>
                <c:pt idx="1400">
                  <c:v>648.08000000000004</c:v>
                </c:pt>
                <c:pt idx="1401">
                  <c:v>634.55999999999995</c:v>
                </c:pt>
                <c:pt idx="1402">
                  <c:v>687.39</c:v>
                </c:pt>
                <c:pt idx="1403">
                  <c:v>691.01</c:v>
                </c:pt>
                <c:pt idx="1404">
                  <c:v>681.52</c:v>
                </c:pt>
                <c:pt idx="1405">
                  <c:v>677.07</c:v>
                </c:pt>
                <c:pt idx="1406">
                  <c:v>672.04</c:v>
                </c:pt>
                <c:pt idx="1407">
                  <c:v>670.17</c:v>
                </c:pt>
                <c:pt idx="1408">
                  <c:v>665.01</c:v>
                </c:pt>
                <c:pt idx="1409">
                  <c:v>659.43</c:v>
                </c:pt>
                <c:pt idx="1410">
                  <c:v>642.54</c:v>
                </c:pt>
                <c:pt idx="1411">
                  <c:v>644.37</c:v>
                </c:pt>
                <c:pt idx="1412">
                  <c:v>643.83000000000004</c:v>
                </c:pt>
                <c:pt idx="1413">
                  <c:v>637.92999999999995</c:v>
                </c:pt>
                <c:pt idx="1414">
                  <c:v>636.84</c:v>
                </c:pt>
                <c:pt idx="1415">
                  <c:v>655.27</c:v>
                </c:pt>
                <c:pt idx="1416">
                  <c:v>650.11</c:v>
                </c:pt>
                <c:pt idx="1417">
                  <c:v>633.48</c:v>
                </c:pt>
                <c:pt idx="1418">
                  <c:v>627.53</c:v>
                </c:pt>
                <c:pt idx="1419">
                  <c:v>648.16</c:v>
                </c:pt>
                <c:pt idx="1420">
                  <c:v>635.79999999999995</c:v>
                </c:pt>
                <c:pt idx="1421">
                  <c:v>619</c:v>
                </c:pt>
                <c:pt idx="1422">
                  <c:v>653.73</c:v>
                </c:pt>
                <c:pt idx="1423">
                  <c:v>655.44</c:v>
                </c:pt>
                <c:pt idx="1424">
                  <c:v>665.84</c:v>
                </c:pt>
                <c:pt idx="1425">
                  <c:v>673.37</c:v>
                </c:pt>
                <c:pt idx="1426">
                  <c:v>676.32</c:v>
                </c:pt>
                <c:pt idx="1427">
                  <c:v>660.68</c:v>
                </c:pt>
                <c:pt idx="1428">
                  <c:v>641.29999999999995</c:v>
                </c:pt>
                <c:pt idx="1429">
                  <c:v>659.64</c:v>
                </c:pt>
                <c:pt idx="1430">
                  <c:v>659.85</c:v>
                </c:pt>
                <c:pt idx="1431">
                  <c:v>650.57000000000005</c:v>
                </c:pt>
                <c:pt idx="1432">
                  <c:v>650.86</c:v>
                </c:pt>
                <c:pt idx="1433">
                  <c:v>648.16</c:v>
                </c:pt>
                <c:pt idx="1434">
                  <c:v>666.46</c:v>
                </c:pt>
                <c:pt idx="1435">
                  <c:v>674.66</c:v>
                </c:pt>
                <c:pt idx="1436">
                  <c:v>669.46</c:v>
                </c:pt>
                <c:pt idx="1437">
                  <c:v>695.62</c:v>
                </c:pt>
                <c:pt idx="1438">
                  <c:v>699.04</c:v>
                </c:pt>
                <c:pt idx="1439">
                  <c:v>698.37</c:v>
                </c:pt>
                <c:pt idx="1440">
                  <c:v>717.09</c:v>
                </c:pt>
                <c:pt idx="1441">
                  <c:v>734.69</c:v>
                </c:pt>
                <c:pt idx="1442">
                  <c:v>755.65</c:v>
                </c:pt>
                <c:pt idx="1443">
                  <c:v>758.98</c:v>
                </c:pt>
                <c:pt idx="1444">
                  <c:v>776.04</c:v>
                </c:pt>
                <c:pt idx="1445">
                  <c:v>780.49</c:v>
                </c:pt>
                <c:pt idx="1446">
                  <c:v>763.85</c:v>
                </c:pt>
                <c:pt idx="1447">
                  <c:v>766.38</c:v>
                </c:pt>
                <c:pt idx="1448">
                  <c:v>772.83</c:v>
                </c:pt>
                <c:pt idx="1449">
                  <c:v>749.99</c:v>
                </c:pt>
                <c:pt idx="1450">
                  <c:v>750.87</c:v>
                </c:pt>
                <c:pt idx="1451">
                  <c:v>765.84</c:v>
                </c:pt>
                <c:pt idx="1452">
                  <c:v>737.6</c:v>
                </c:pt>
                <c:pt idx="1453">
                  <c:v>763.43</c:v>
                </c:pt>
                <c:pt idx="1454">
                  <c:v>778.95</c:v>
                </c:pt>
                <c:pt idx="1455">
                  <c:v>782.23</c:v>
                </c:pt>
                <c:pt idx="1456">
                  <c:v>783.86</c:v>
                </c:pt>
                <c:pt idx="1457">
                  <c:v>790.43</c:v>
                </c:pt>
                <c:pt idx="1458">
                  <c:v>777.95</c:v>
                </c:pt>
                <c:pt idx="1459">
                  <c:v>779.45</c:v>
                </c:pt>
                <c:pt idx="1460">
                  <c:v>787.85</c:v>
                </c:pt>
                <c:pt idx="1461">
                  <c:v>781.94</c:v>
                </c:pt>
                <c:pt idx="1462">
                  <c:v>792.3</c:v>
                </c:pt>
                <c:pt idx="1463">
                  <c:v>811.06</c:v>
                </c:pt>
                <c:pt idx="1464">
                  <c:v>813.89</c:v>
                </c:pt>
                <c:pt idx="1465">
                  <c:v>804.66</c:v>
                </c:pt>
                <c:pt idx="1466">
                  <c:v>801.41</c:v>
                </c:pt>
                <c:pt idx="1467">
                  <c:v>722.58</c:v>
                </c:pt>
                <c:pt idx="1468">
                  <c:v>711.52</c:v>
                </c:pt>
                <c:pt idx="1469">
                  <c:v>723.87</c:v>
                </c:pt>
                <c:pt idx="1470">
                  <c:v>727.28</c:v>
                </c:pt>
                <c:pt idx="1471">
                  <c:v>734.77</c:v>
                </c:pt>
                <c:pt idx="1472">
                  <c:v>718.42</c:v>
                </c:pt>
                <c:pt idx="1473">
                  <c:v>714.55</c:v>
                </c:pt>
                <c:pt idx="1474">
                  <c:v>725.33</c:v>
                </c:pt>
                <c:pt idx="1475">
                  <c:v>731.98</c:v>
                </c:pt>
                <c:pt idx="1476">
                  <c:v>725.2</c:v>
                </c:pt>
                <c:pt idx="1477">
                  <c:v>728.28</c:v>
                </c:pt>
                <c:pt idx="1478">
                  <c:v>719.21</c:v>
                </c:pt>
                <c:pt idx="1479">
                  <c:v>722.33</c:v>
                </c:pt>
                <c:pt idx="1480">
                  <c:v>731.65</c:v>
                </c:pt>
                <c:pt idx="1481">
                  <c:v>736.64</c:v>
                </c:pt>
                <c:pt idx="1482">
                  <c:v>761.56</c:v>
                </c:pt>
                <c:pt idx="1483">
                  <c:v>748.41</c:v>
                </c:pt>
                <c:pt idx="1484">
                  <c:v>731.44</c:v>
                </c:pt>
                <c:pt idx="1485">
                  <c:v>739.55</c:v>
                </c:pt>
                <c:pt idx="1486">
                  <c:v>731.98</c:v>
                </c:pt>
                <c:pt idx="1487">
                  <c:v>717.34</c:v>
                </c:pt>
                <c:pt idx="1488">
                  <c:v>727.03</c:v>
                </c:pt>
                <c:pt idx="1489">
                  <c:v>730.53</c:v>
                </c:pt>
                <c:pt idx="1490">
                  <c:v>731.19</c:v>
                </c:pt>
                <c:pt idx="1491">
                  <c:v>740.3</c:v>
                </c:pt>
                <c:pt idx="1492">
                  <c:v>726.37</c:v>
                </c:pt>
                <c:pt idx="1493">
                  <c:v>716.3</c:v>
                </c:pt>
                <c:pt idx="1494">
                  <c:v>743.8</c:v>
                </c:pt>
                <c:pt idx="1495">
                  <c:v>715.51</c:v>
                </c:pt>
                <c:pt idx="1496">
                  <c:v>706.02</c:v>
                </c:pt>
                <c:pt idx="1497">
                  <c:v>718</c:v>
                </c:pt>
                <c:pt idx="1498">
                  <c:v>719.59</c:v>
                </c:pt>
                <c:pt idx="1499">
                  <c:v>691.59</c:v>
                </c:pt>
                <c:pt idx="1500">
                  <c:v>705.73</c:v>
                </c:pt>
                <c:pt idx="1501">
                  <c:v>724.12</c:v>
                </c:pt>
                <c:pt idx="1502">
                  <c:v>740.17</c:v>
                </c:pt>
                <c:pt idx="1503">
                  <c:v>752.7</c:v>
                </c:pt>
                <c:pt idx="1504">
                  <c:v>749.26</c:v>
                </c:pt>
                <c:pt idx="1505">
                  <c:v>763.82</c:v>
                </c:pt>
                <c:pt idx="1506">
                  <c:v>772.86</c:v>
                </c:pt>
                <c:pt idx="1507">
                  <c:v>746.85</c:v>
                </c:pt>
                <c:pt idx="1508">
                  <c:v>740.84</c:v>
                </c:pt>
                <c:pt idx="1509">
                  <c:v>729.47</c:v>
                </c:pt>
                <c:pt idx="1510">
                  <c:v>745.32</c:v>
                </c:pt>
                <c:pt idx="1511">
                  <c:v>738.8</c:v>
                </c:pt>
                <c:pt idx="1512">
                  <c:v>768.88</c:v>
                </c:pt>
                <c:pt idx="1513">
                  <c:v>756.81</c:v>
                </c:pt>
                <c:pt idx="1514">
                  <c:v>760.46</c:v>
                </c:pt>
                <c:pt idx="1515">
                  <c:v>769.71</c:v>
                </c:pt>
                <c:pt idx="1516">
                  <c:v>788.54</c:v>
                </c:pt>
                <c:pt idx="1517">
                  <c:v>786.55</c:v>
                </c:pt>
                <c:pt idx="1518">
                  <c:v>770.33</c:v>
                </c:pt>
                <c:pt idx="1519">
                  <c:v>753.53</c:v>
                </c:pt>
                <c:pt idx="1520">
                  <c:v>773.9</c:v>
                </c:pt>
                <c:pt idx="1521">
                  <c:v>754.15</c:v>
                </c:pt>
                <c:pt idx="1522">
                  <c:v>736.52</c:v>
                </c:pt>
                <c:pt idx="1523">
                  <c:v>767.47</c:v>
                </c:pt>
                <c:pt idx="1524">
                  <c:v>810.56</c:v>
                </c:pt>
                <c:pt idx="1525">
                  <c:v>826.16</c:v>
                </c:pt>
                <c:pt idx="1526">
                  <c:v>815.16</c:v>
                </c:pt>
                <c:pt idx="1527">
                  <c:v>805.6</c:v>
                </c:pt>
                <c:pt idx="1528">
                  <c:v>832.91</c:v>
                </c:pt>
                <c:pt idx="1529">
                  <c:v>772.13</c:v>
                </c:pt>
                <c:pt idx="1530">
                  <c:v>774.32</c:v>
                </c:pt>
                <c:pt idx="1531">
                  <c:v>789.09</c:v>
                </c:pt>
                <c:pt idx="1532">
                  <c:v>788.72</c:v>
                </c:pt>
                <c:pt idx="1533">
                  <c:v>837.75</c:v>
                </c:pt>
                <c:pt idx="1534">
                  <c:v>847.68</c:v>
                </c:pt>
                <c:pt idx="1535">
                  <c:v>850.28</c:v>
                </c:pt>
                <c:pt idx="1536">
                  <c:v>844.95</c:v>
                </c:pt>
                <c:pt idx="1537">
                  <c:v>855.37</c:v>
                </c:pt>
                <c:pt idx="1538">
                  <c:v>855.29</c:v>
                </c:pt>
                <c:pt idx="1539">
                  <c:v>860.92</c:v>
                </c:pt>
                <c:pt idx="1540">
                  <c:v>855.33</c:v>
                </c:pt>
                <c:pt idx="1541">
                  <c:v>869.03</c:v>
                </c:pt>
                <c:pt idx="1542">
                  <c:v>859.76</c:v>
                </c:pt>
                <c:pt idx="1543">
                  <c:v>875.61</c:v>
                </c:pt>
                <c:pt idx="1544">
                  <c:v>892.98</c:v>
                </c:pt>
                <c:pt idx="1545">
                  <c:v>888.31</c:v>
                </c:pt>
                <c:pt idx="1546">
                  <c:v>891.29</c:v>
                </c:pt>
                <c:pt idx="1547">
                  <c:v>863.57</c:v>
                </c:pt>
                <c:pt idx="1548">
                  <c:v>845.82</c:v>
                </c:pt>
                <c:pt idx="1549">
                  <c:v>854.59</c:v>
                </c:pt>
                <c:pt idx="1550">
                  <c:v>864.27</c:v>
                </c:pt>
                <c:pt idx="1551">
                  <c:v>858.89</c:v>
                </c:pt>
                <c:pt idx="1552">
                  <c:v>850.82</c:v>
                </c:pt>
                <c:pt idx="1553">
                  <c:v>831.38</c:v>
                </c:pt>
                <c:pt idx="1554">
                  <c:v>823.51</c:v>
                </c:pt>
                <c:pt idx="1555">
                  <c:v>825.83</c:v>
                </c:pt>
                <c:pt idx="1556">
                  <c:v>819.34</c:v>
                </c:pt>
                <c:pt idx="1557">
                  <c:v>827.16</c:v>
                </c:pt>
                <c:pt idx="1558">
                  <c:v>831.83</c:v>
                </c:pt>
                <c:pt idx="1559">
                  <c:v>827.03</c:v>
                </c:pt>
                <c:pt idx="1560">
                  <c:v>827.07</c:v>
                </c:pt>
                <c:pt idx="1561">
                  <c:v>813.34</c:v>
                </c:pt>
                <c:pt idx="1562">
                  <c:v>774.94</c:v>
                </c:pt>
                <c:pt idx="1563">
                  <c:v>778.83</c:v>
                </c:pt>
                <c:pt idx="1564">
                  <c:v>787.15</c:v>
                </c:pt>
                <c:pt idx="1565">
                  <c:v>773.29</c:v>
                </c:pt>
                <c:pt idx="1566">
                  <c:v>755.5</c:v>
                </c:pt>
                <c:pt idx="1567">
                  <c:v>758.18</c:v>
                </c:pt>
                <c:pt idx="1568">
                  <c:v>737.75</c:v>
                </c:pt>
                <c:pt idx="1569">
                  <c:v>749.87</c:v>
                </c:pt>
                <c:pt idx="1570">
                  <c:v>746.19</c:v>
                </c:pt>
                <c:pt idx="1571">
                  <c:v>709.65</c:v>
                </c:pt>
                <c:pt idx="1572">
                  <c:v>696.95</c:v>
                </c:pt>
                <c:pt idx="1573">
                  <c:v>709.82</c:v>
                </c:pt>
                <c:pt idx="1574">
                  <c:v>704.77</c:v>
                </c:pt>
                <c:pt idx="1575">
                  <c:v>707.05</c:v>
                </c:pt>
                <c:pt idx="1576">
                  <c:v>719.58</c:v>
                </c:pt>
                <c:pt idx="1577">
                  <c:v>730.17</c:v>
                </c:pt>
                <c:pt idx="1578">
                  <c:v>734.27</c:v>
                </c:pt>
                <c:pt idx="1579">
                  <c:v>731.58</c:v>
                </c:pt>
                <c:pt idx="1580">
                  <c:v>726</c:v>
                </c:pt>
                <c:pt idx="1581">
                  <c:v>727.48</c:v>
                </c:pt>
                <c:pt idx="1582">
                  <c:v>723.64</c:v>
                </c:pt>
                <c:pt idx="1583">
                  <c:v>702.41</c:v>
                </c:pt>
                <c:pt idx="1584">
                  <c:v>691.45</c:v>
                </c:pt>
                <c:pt idx="1585">
                  <c:v>697.2</c:v>
                </c:pt>
                <c:pt idx="1586">
                  <c:v>697.61</c:v>
                </c:pt>
                <c:pt idx="1587">
                  <c:v>686.02</c:v>
                </c:pt>
                <c:pt idx="1588">
                  <c:v>702.77</c:v>
                </c:pt>
                <c:pt idx="1589">
                  <c:v>706.81</c:v>
                </c:pt>
                <c:pt idx="1590">
                  <c:v>719.81</c:v>
                </c:pt>
                <c:pt idx="1591">
                  <c:v>728.02</c:v>
                </c:pt>
                <c:pt idx="1592">
                  <c:v>719.56</c:v>
                </c:pt>
                <c:pt idx="1593">
                  <c:v>725</c:v>
                </c:pt>
                <c:pt idx="1594">
                  <c:v>745.71</c:v>
                </c:pt>
                <c:pt idx="1595">
                  <c:v>727.31</c:v>
                </c:pt>
                <c:pt idx="1596">
                  <c:v>705.2</c:v>
                </c:pt>
                <c:pt idx="1597">
                  <c:v>704.01</c:v>
                </c:pt>
                <c:pt idx="1598">
                  <c:v>706.65</c:v>
                </c:pt>
                <c:pt idx="1599">
                  <c:v>688.21</c:v>
                </c:pt>
                <c:pt idx="1600">
                  <c:v>695.88</c:v>
                </c:pt>
                <c:pt idx="1601">
                  <c:v>673.15</c:v>
                </c:pt>
                <c:pt idx="1602">
                  <c:v>666.47</c:v>
                </c:pt>
                <c:pt idx="1603">
                  <c:v>664.12</c:v>
                </c:pt>
                <c:pt idx="1604">
                  <c:v>663.21</c:v>
                </c:pt>
                <c:pt idx="1605">
                  <c:v>666.88</c:v>
                </c:pt>
                <c:pt idx="1606">
                  <c:v>671.38</c:v>
                </c:pt>
                <c:pt idx="1607">
                  <c:v>673.07</c:v>
                </c:pt>
                <c:pt idx="1608">
                  <c:v>674.06</c:v>
                </c:pt>
                <c:pt idx="1609">
                  <c:v>659.87</c:v>
                </c:pt>
                <c:pt idx="1610">
                  <c:v>655.12</c:v>
                </c:pt>
                <c:pt idx="1611">
                  <c:v>646.46</c:v>
                </c:pt>
                <c:pt idx="1612">
                  <c:v>674.64</c:v>
                </c:pt>
                <c:pt idx="1613">
                  <c:v>654.83000000000004</c:v>
                </c:pt>
                <c:pt idx="1614">
                  <c:v>647.53</c:v>
                </c:pt>
                <c:pt idx="1615">
                  <c:v>644.15</c:v>
                </c:pt>
                <c:pt idx="1616">
                  <c:v>633.96</c:v>
                </c:pt>
                <c:pt idx="1617">
                  <c:v>632.48</c:v>
                </c:pt>
                <c:pt idx="1618">
                  <c:v>628.72</c:v>
                </c:pt>
                <c:pt idx="1619">
                  <c:v>605.33000000000004</c:v>
                </c:pt>
                <c:pt idx="1620">
                  <c:v>613.71</c:v>
                </c:pt>
                <c:pt idx="1621">
                  <c:v>636.52</c:v>
                </c:pt>
                <c:pt idx="1622">
                  <c:v>646.38</c:v>
                </c:pt>
                <c:pt idx="1623">
                  <c:v>676.33</c:v>
                </c:pt>
                <c:pt idx="1624">
                  <c:v>684.41</c:v>
                </c:pt>
                <c:pt idx="1625">
                  <c:v>694.4</c:v>
                </c:pt>
                <c:pt idx="1626">
                  <c:v>701.57</c:v>
                </c:pt>
                <c:pt idx="1627">
                  <c:v>701.04</c:v>
                </c:pt>
                <c:pt idx="1628">
                  <c:v>679.92</c:v>
                </c:pt>
                <c:pt idx="1629">
                  <c:v>690.06</c:v>
                </c:pt>
                <c:pt idx="1630">
                  <c:v>670.35</c:v>
                </c:pt>
                <c:pt idx="1631">
                  <c:v>681.69</c:v>
                </c:pt>
                <c:pt idx="1632">
                  <c:v>683.46</c:v>
                </c:pt>
                <c:pt idx="1633">
                  <c:v>665.77</c:v>
                </c:pt>
                <c:pt idx="1634">
                  <c:v>687.38</c:v>
                </c:pt>
                <c:pt idx="1635">
                  <c:v>686.89</c:v>
                </c:pt>
                <c:pt idx="1636">
                  <c:v>681.65</c:v>
                </c:pt>
                <c:pt idx="1637">
                  <c:v>666.14</c:v>
                </c:pt>
                <c:pt idx="1638">
                  <c:v>633.88</c:v>
                </c:pt>
                <c:pt idx="1639">
                  <c:v>574.6</c:v>
                </c:pt>
                <c:pt idx="1640">
                  <c:v>580.95000000000005</c:v>
                </c:pt>
                <c:pt idx="1641">
                  <c:v>578.67999999999995</c:v>
                </c:pt>
                <c:pt idx="1642">
                  <c:v>590.32000000000005</c:v>
                </c:pt>
                <c:pt idx="1643">
                  <c:v>587.79999999999995</c:v>
                </c:pt>
                <c:pt idx="1644">
                  <c:v>589.62</c:v>
                </c:pt>
                <c:pt idx="1645">
                  <c:v>576</c:v>
                </c:pt>
                <c:pt idx="1646">
                  <c:v>593.41</c:v>
                </c:pt>
                <c:pt idx="1647">
                  <c:v>610.45000000000005</c:v>
                </c:pt>
                <c:pt idx="1648">
                  <c:v>619</c:v>
                </c:pt>
                <c:pt idx="1649">
                  <c:v>615.41999999999996</c:v>
                </c:pt>
                <c:pt idx="1650">
                  <c:v>617.27</c:v>
                </c:pt>
                <c:pt idx="1651">
                  <c:v>581.26</c:v>
                </c:pt>
                <c:pt idx="1652">
                  <c:v>559.79999999999995</c:v>
                </c:pt>
                <c:pt idx="1653">
                  <c:v>580.15</c:v>
                </c:pt>
                <c:pt idx="1654">
                  <c:v>596.63</c:v>
                </c:pt>
                <c:pt idx="1655">
                  <c:v>620.48</c:v>
                </c:pt>
                <c:pt idx="1656">
                  <c:v>646.54</c:v>
                </c:pt>
                <c:pt idx="1657">
                  <c:v>654.92999999999995</c:v>
                </c:pt>
                <c:pt idx="1658">
                  <c:v>656.58</c:v>
                </c:pt>
                <c:pt idx="1659">
                  <c:v>643.38</c:v>
                </c:pt>
                <c:pt idx="1660">
                  <c:v>641.65</c:v>
                </c:pt>
                <c:pt idx="1661">
                  <c:v>655.42</c:v>
                </c:pt>
                <c:pt idx="1662">
                  <c:v>653.41</c:v>
                </c:pt>
                <c:pt idx="1663">
                  <c:v>661.39</c:v>
                </c:pt>
                <c:pt idx="1664">
                  <c:v>668.91</c:v>
                </c:pt>
                <c:pt idx="1665">
                  <c:v>666.53</c:v>
                </c:pt>
                <c:pt idx="1666">
                  <c:v>662.99</c:v>
                </c:pt>
                <c:pt idx="1667">
                  <c:v>678.98</c:v>
                </c:pt>
                <c:pt idx="1668">
                  <c:v>687.9</c:v>
                </c:pt>
                <c:pt idx="1669">
                  <c:v>680.42</c:v>
                </c:pt>
                <c:pt idx="1670">
                  <c:v>684.08</c:v>
                </c:pt>
                <c:pt idx="1671">
                  <c:v>683.26</c:v>
                </c:pt>
                <c:pt idx="1672">
                  <c:v>681.82</c:v>
                </c:pt>
                <c:pt idx="1673">
                  <c:v>679.52</c:v>
                </c:pt>
                <c:pt idx="1674">
                  <c:v>673.47</c:v>
                </c:pt>
                <c:pt idx="1675">
                  <c:v>682.48</c:v>
                </c:pt>
                <c:pt idx="1676">
                  <c:v>680.83</c:v>
                </c:pt>
                <c:pt idx="1677">
                  <c:v>678.78</c:v>
                </c:pt>
                <c:pt idx="1678">
                  <c:v>678.32</c:v>
                </c:pt>
                <c:pt idx="1679">
                  <c:v>670.55</c:v>
                </c:pt>
                <c:pt idx="1680">
                  <c:v>679.6</c:v>
                </c:pt>
                <c:pt idx="1681">
                  <c:v>671.29</c:v>
                </c:pt>
                <c:pt idx="1682">
                  <c:v>663.4</c:v>
                </c:pt>
                <c:pt idx="1683">
                  <c:v>664.43</c:v>
                </c:pt>
                <c:pt idx="1684">
                  <c:v>651.4</c:v>
                </c:pt>
                <c:pt idx="1685">
                  <c:v>665.42</c:v>
                </c:pt>
                <c:pt idx="1686">
                  <c:v>684.62</c:v>
                </c:pt>
                <c:pt idx="1687">
                  <c:v>697.52</c:v>
                </c:pt>
                <c:pt idx="1688">
                  <c:v>695.14</c:v>
                </c:pt>
                <c:pt idx="1689">
                  <c:v>706.69</c:v>
                </c:pt>
                <c:pt idx="1690">
                  <c:v>689.88</c:v>
                </c:pt>
                <c:pt idx="1691">
                  <c:v>678.16</c:v>
                </c:pt>
                <c:pt idx="1692">
                  <c:v>679.97</c:v>
                </c:pt>
                <c:pt idx="1693">
                  <c:v>668.5</c:v>
                </c:pt>
                <c:pt idx="1694">
                  <c:v>664.88</c:v>
                </c:pt>
                <c:pt idx="1695">
                  <c:v>654.27</c:v>
                </c:pt>
                <c:pt idx="1696">
                  <c:v>673.14</c:v>
                </c:pt>
                <c:pt idx="1697">
                  <c:v>678.61</c:v>
                </c:pt>
                <c:pt idx="1698">
                  <c:v>669.24</c:v>
                </c:pt>
                <c:pt idx="1699">
                  <c:v>690.66</c:v>
                </c:pt>
                <c:pt idx="1700">
                  <c:v>686.05</c:v>
                </c:pt>
                <c:pt idx="1701">
                  <c:v>660.85</c:v>
                </c:pt>
                <c:pt idx="1702">
                  <c:v>656.16</c:v>
                </c:pt>
                <c:pt idx="1703">
                  <c:v>656</c:v>
                </c:pt>
                <c:pt idx="1704">
                  <c:v>642.55999999999995</c:v>
                </c:pt>
                <c:pt idx="1705">
                  <c:v>665.13</c:v>
                </c:pt>
                <c:pt idx="1706">
                  <c:v>651.67999999999995</c:v>
                </c:pt>
                <c:pt idx="1707">
                  <c:v>644.08000000000004</c:v>
                </c:pt>
                <c:pt idx="1708">
                  <c:v>668.91</c:v>
                </c:pt>
                <c:pt idx="1709">
                  <c:v>694.69</c:v>
                </c:pt>
                <c:pt idx="1710">
                  <c:v>700.9</c:v>
                </c:pt>
                <c:pt idx="1711">
                  <c:v>716.48</c:v>
                </c:pt>
                <c:pt idx="1712">
                  <c:v>729.39</c:v>
                </c:pt>
                <c:pt idx="1713">
                  <c:v>735.68</c:v>
                </c:pt>
                <c:pt idx="1714">
                  <c:v>750.07</c:v>
                </c:pt>
                <c:pt idx="1715">
                  <c:v>726.63</c:v>
                </c:pt>
                <c:pt idx="1716">
                  <c:v>746.78</c:v>
                </c:pt>
                <c:pt idx="1717">
                  <c:v>709.2</c:v>
                </c:pt>
                <c:pt idx="1718">
                  <c:v>706.24</c:v>
                </c:pt>
                <c:pt idx="1719">
                  <c:v>704.31</c:v>
                </c:pt>
                <c:pt idx="1720">
                  <c:v>701.18</c:v>
                </c:pt>
                <c:pt idx="1721">
                  <c:v>731.73</c:v>
                </c:pt>
                <c:pt idx="1722">
                  <c:v>724.17</c:v>
                </c:pt>
                <c:pt idx="1723">
                  <c:v>759.73</c:v>
                </c:pt>
                <c:pt idx="1724">
                  <c:v>757.92</c:v>
                </c:pt>
                <c:pt idx="1725">
                  <c:v>759.65</c:v>
                </c:pt>
                <c:pt idx="1726">
                  <c:v>760.06</c:v>
                </c:pt>
                <c:pt idx="1727">
                  <c:v>762.15</c:v>
                </c:pt>
                <c:pt idx="1728">
                  <c:v>764.29</c:v>
                </c:pt>
                <c:pt idx="1729">
                  <c:v>770.25</c:v>
                </c:pt>
                <c:pt idx="1730">
                  <c:v>737.73</c:v>
                </c:pt>
                <c:pt idx="1731">
                  <c:v>693.54</c:v>
                </c:pt>
                <c:pt idx="1732">
                  <c:v>658.34</c:v>
                </c:pt>
                <c:pt idx="1733">
                  <c:v>648.92999999999995</c:v>
                </c:pt>
                <c:pt idx="1734">
                  <c:v>642.79999999999995</c:v>
                </c:pt>
                <c:pt idx="1735">
                  <c:v>645.15</c:v>
                </c:pt>
                <c:pt idx="1736">
                  <c:v>652.46</c:v>
                </c:pt>
                <c:pt idx="1737">
                  <c:v>646.5</c:v>
                </c:pt>
                <c:pt idx="1738">
                  <c:v>636.1</c:v>
                </c:pt>
                <c:pt idx="1739">
                  <c:v>646.91</c:v>
                </c:pt>
                <c:pt idx="1740">
                  <c:v>654.32000000000005</c:v>
                </c:pt>
                <c:pt idx="1741">
                  <c:v>653.9</c:v>
                </c:pt>
                <c:pt idx="1742">
                  <c:v>650.12</c:v>
                </c:pt>
                <c:pt idx="1743">
                  <c:v>648.15</c:v>
                </c:pt>
                <c:pt idx="1744">
                  <c:v>649.09</c:v>
                </c:pt>
                <c:pt idx="1745">
                  <c:v>642.52</c:v>
                </c:pt>
                <c:pt idx="1746">
                  <c:v>625.21</c:v>
                </c:pt>
                <c:pt idx="1747">
                  <c:v>621.54999999999995</c:v>
                </c:pt>
                <c:pt idx="1748">
                  <c:v>617.19000000000005</c:v>
                </c:pt>
                <c:pt idx="1749">
                  <c:v>610.69000000000005</c:v>
                </c:pt>
                <c:pt idx="1750">
                  <c:v>618.66999999999996</c:v>
                </c:pt>
                <c:pt idx="1751">
                  <c:v>621.57000000000005</c:v>
                </c:pt>
                <c:pt idx="1752">
                  <c:v>613.61</c:v>
                </c:pt>
                <c:pt idx="1753">
                  <c:v>623.78</c:v>
                </c:pt>
                <c:pt idx="1754">
                  <c:v>612.14</c:v>
                </c:pt>
                <c:pt idx="1755">
                  <c:v>604.91</c:v>
                </c:pt>
                <c:pt idx="1756">
                  <c:v>609.03</c:v>
                </c:pt>
                <c:pt idx="1757">
                  <c:v>606.01</c:v>
                </c:pt>
                <c:pt idx="1758">
                  <c:v>603.07000000000005</c:v>
                </c:pt>
                <c:pt idx="1759">
                  <c:v>607.15</c:v>
                </c:pt>
                <c:pt idx="1760">
                  <c:v>601.11</c:v>
                </c:pt>
                <c:pt idx="1761">
                  <c:v>593.17999999999995</c:v>
                </c:pt>
                <c:pt idx="1762">
                  <c:v>578.03</c:v>
                </c:pt>
                <c:pt idx="1763">
                  <c:v>591.39</c:v>
                </c:pt>
                <c:pt idx="1764">
                  <c:v>582.57000000000005</c:v>
                </c:pt>
                <c:pt idx="1765">
                  <c:v>579.04999999999995</c:v>
                </c:pt>
                <c:pt idx="1766">
                  <c:v>575.91</c:v>
                </c:pt>
                <c:pt idx="1767">
                  <c:v>569.46</c:v>
                </c:pt>
                <c:pt idx="1768">
                  <c:v>574.11</c:v>
                </c:pt>
                <c:pt idx="1769">
                  <c:v>570.4</c:v>
                </c:pt>
                <c:pt idx="1770">
                  <c:v>574.23</c:v>
                </c:pt>
                <c:pt idx="1771">
                  <c:v>586.9</c:v>
                </c:pt>
                <c:pt idx="1772">
                  <c:v>584.79</c:v>
                </c:pt>
                <c:pt idx="1773">
                  <c:v>594.79999999999995</c:v>
                </c:pt>
                <c:pt idx="1774">
                  <c:v>578.13</c:v>
                </c:pt>
                <c:pt idx="1775">
                  <c:v>587.58000000000004</c:v>
                </c:pt>
                <c:pt idx="1776">
                  <c:v>598.37</c:v>
                </c:pt>
                <c:pt idx="1777">
                  <c:v>571.85</c:v>
                </c:pt>
                <c:pt idx="1778">
                  <c:v>562.19000000000005</c:v>
                </c:pt>
                <c:pt idx="1779">
                  <c:v>559.11</c:v>
                </c:pt>
                <c:pt idx="1780">
                  <c:v>554.33000000000004</c:v>
                </c:pt>
                <c:pt idx="1781">
                  <c:v>447.49</c:v>
                </c:pt>
                <c:pt idx="1782">
                  <c:v>446.48</c:v>
                </c:pt>
                <c:pt idx="1783">
                  <c:v>429.61</c:v>
                </c:pt>
                <c:pt idx="1784">
                  <c:v>432.65</c:v>
                </c:pt>
                <c:pt idx="1785">
                  <c:v>436.18</c:v>
                </c:pt>
                <c:pt idx="1786">
                  <c:v>436.7</c:v>
                </c:pt>
                <c:pt idx="1787">
                  <c:v>425.71</c:v>
                </c:pt>
                <c:pt idx="1788">
                  <c:v>421.33</c:v>
                </c:pt>
                <c:pt idx="1789">
                  <c:v>420.03</c:v>
                </c:pt>
                <c:pt idx="1790">
                  <c:v>429.81</c:v>
                </c:pt>
                <c:pt idx="1791">
                  <c:v>427.01</c:v>
                </c:pt>
                <c:pt idx="1792">
                  <c:v>426.12</c:v>
                </c:pt>
                <c:pt idx="1793">
                  <c:v>427.58</c:v>
                </c:pt>
                <c:pt idx="1794">
                  <c:v>430.82</c:v>
                </c:pt>
                <c:pt idx="1795">
                  <c:v>437.43</c:v>
                </c:pt>
                <c:pt idx="1796">
                  <c:v>435</c:v>
                </c:pt>
                <c:pt idx="1797">
                  <c:v>433.13</c:v>
                </c:pt>
                <c:pt idx="1798">
                  <c:v>437.35</c:v>
                </c:pt>
                <c:pt idx="1799">
                  <c:v>431.59</c:v>
                </c:pt>
                <c:pt idx="1800">
                  <c:v>431.76</c:v>
                </c:pt>
                <c:pt idx="1801">
                  <c:v>424.98</c:v>
                </c:pt>
                <c:pt idx="1802">
                  <c:v>424.7</c:v>
                </c:pt>
                <c:pt idx="1803">
                  <c:v>406.89</c:v>
                </c:pt>
                <c:pt idx="1804">
                  <c:v>399.43</c:v>
                </c:pt>
                <c:pt idx="1805">
                  <c:v>396.59</c:v>
                </c:pt>
                <c:pt idx="1806">
                  <c:v>388.72</c:v>
                </c:pt>
                <c:pt idx="1807">
                  <c:v>391.2</c:v>
                </c:pt>
                <c:pt idx="1808">
                  <c:v>382.43</c:v>
                </c:pt>
                <c:pt idx="1809">
                  <c:v>396.79</c:v>
                </c:pt>
                <c:pt idx="1810">
                  <c:v>395.94</c:v>
                </c:pt>
                <c:pt idx="1811">
                  <c:v>396.87</c:v>
                </c:pt>
                <c:pt idx="1812">
                  <c:v>399.83</c:v>
                </c:pt>
                <c:pt idx="1813">
                  <c:v>393.75</c:v>
                </c:pt>
                <c:pt idx="1814">
                  <c:v>400.97</c:v>
                </c:pt>
                <c:pt idx="1815">
                  <c:v>402.31</c:v>
                </c:pt>
                <c:pt idx="1816">
                  <c:v>404.9</c:v>
                </c:pt>
                <c:pt idx="1817">
                  <c:v>403.08</c:v>
                </c:pt>
                <c:pt idx="1818">
                  <c:v>404.86</c:v>
                </c:pt>
                <c:pt idx="1819">
                  <c:v>419.71</c:v>
                </c:pt>
                <c:pt idx="1820">
                  <c:v>390.34</c:v>
                </c:pt>
                <c:pt idx="1821">
                  <c:v>381.3</c:v>
                </c:pt>
                <c:pt idx="1822">
                  <c:v>384.58</c:v>
                </c:pt>
                <c:pt idx="1823">
                  <c:v>399.59</c:v>
                </c:pt>
                <c:pt idx="1824">
                  <c:v>354.25</c:v>
                </c:pt>
                <c:pt idx="1825">
                  <c:v>374.61</c:v>
                </c:pt>
                <c:pt idx="1826">
                  <c:v>381.91</c:v>
                </c:pt>
                <c:pt idx="1827">
                  <c:v>377</c:v>
                </c:pt>
                <c:pt idx="1828">
                  <c:v>373.71</c:v>
                </c:pt>
                <c:pt idx="1829">
                  <c:v>373.03</c:v>
                </c:pt>
                <c:pt idx="1830">
                  <c:v>360.49</c:v>
                </c:pt>
                <c:pt idx="1831">
                  <c:v>363.09</c:v>
                </c:pt>
                <c:pt idx="1832">
                  <c:v>366.17</c:v>
                </c:pt>
                <c:pt idx="1833">
                  <c:v>355.95</c:v>
                </c:pt>
                <c:pt idx="1834">
                  <c:v>372.21</c:v>
                </c:pt>
                <c:pt idx="1835">
                  <c:v>388.92</c:v>
                </c:pt>
                <c:pt idx="1836">
                  <c:v>398.21</c:v>
                </c:pt>
                <c:pt idx="1837">
                  <c:v>396.51</c:v>
                </c:pt>
                <c:pt idx="1838">
                  <c:v>405.8</c:v>
                </c:pt>
                <c:pt idx="1839">
                  <c:v>432.08</c:v>
                </c:pt>
                <c:pt idx="1840">
                  <c:v>408.84</c:v>
                </c:pt>
                <c:pt idx="1841">
                  <c:v>426.44</c:v>
                </c:pt>
                <c:pt idx="1842">
                  <c:v>428.63</c:v>
                </c:pt>
                <c:pt idx="1843">
                  <c:v>422.67</c:v>
                </c:pt>
                <c:pt idx="1844">
                  <c:v>429.04</c:v>
                </c:pt>
                <c:pt idx="1845">
                  <c:v>433.5</c:v>
                </c:pt>
                <c:pt idx="1846">
                  <c:v>440.48</c:v>
                </c:pt>
                <c:pt idx="1847">
                  <c:v>443.72</c:v>
                </c:pt>
                <c:pt idx="1848">
                  <c:v>433.82</c:v>
                </c:pt>
                <c:pt idx="1849">
                  <c:v>437.84</c:v>
                </c:pt>
                <c:pt idx="1850">
                  <c:v>431.84</c:v>
                </c:pt>
                <c:pt idx="1851">
                  <c:v>433.26</c:v>
                </c:pt>
                <c:pt idx="1852">
                  <c:v>431.39</c:v>
                </c:pt>
                <c:pt idx="1853">
                  <c:v>435.85</c:v>
                </c:pt>
                <c:pt idx="1854">
                  <c:v>432.53</c:v>
                </c:pt>
                <c:pt idx="1855">
                  <c:v>440.72</c:v>
                </c:pt>
                <c:pt idx="1856">
                  <c:v>426.08</c:v>
                </c:pt>
                <c:pt idx="1857">
                  <c:v>439.62</c:v>
                </c:pt>
                <c:pt idx="1858">
                  <c:v>435.04</c:v>
                </c:pt>
                <c:pt idx="1859">
                  <c:v>452.28</c:v>
                </c:pt>
                <c:pt idx="1860">
                  <c:v>456.58</c:v>
                </c:pt>
                <c:pt idx="1861">
                  <c:v>425.27</c:v>
                </c:pt>
                <c:pt idx="1862">
                  <c:v>427.82</c:v>
                </c:pt>
                <c:pt idx="1863">
                  <c:v>424.98</c:v>
                </c:pt>
                <c:pt idx="1864">
                  <c:v>430.94</c:v>
                </c:pt>
                <c:pt idx="1865">
                  <c:v>409.77</c:v>
                </c:pt>
                <c:pt idx="1866">
                  <c:v>390.3</c:v>
                </c:pt>
                <c:pt idx="1867">
                  <c:v>408.43</c:v>
                </c:pt>
                <c:pt idx="1868">
                  <c:v>401.25</c:v>
                </c:pt>
                <c:pt idx="1869">
                  <c:v>403.2</c:v>
                </c:pt>
                <c:pt idx="1870">
                  <c:v>402.59</c:v>
                </c:pt>
                <c:pt idx="1871">
                  <c:v>412.29</c:v>
                </c:pt>
                <c:pt idx="1872">
                  <c:v>396.39</c:v>
                </c:pt>
                <c:pt idx="1873">
                  <c:v>395.45</c:v>
                </c:pt>
                <c:pt idx="1874">
                  <c:v>397.93</c:v>
                </c:pt>
                <c:pt idx="1875">
                  <c:v>401.9</c:v>
                </c:pt>
                <c:pt idx="1876">
                  <c:v>412.61</c:v>
                </c:pt>
                <c:pt idx="1877">
                  <c:v>390.79</c:v>
                </c:pt>
                <c:pt idx="1878">
                  <c:v>367.14</c:v>
                </c:pt>
                <c:pt idx="1879">
                  <c:v>385.88</c:v>
                </c:pt>
                <c:pt idx="1880">
                  <c:v>392.66</c:v>
                </c:pt>
                <c:pt idx="1881">
                  <c:v>396.55</c:v>
                </c:pt>
                <c:pt idx="1882">
                  <c:v>389.45</c:v>
                </c:pt>
                <c:pt idx="1883">
                  <c:v>381.34</c:v>
                </c:pt>
                <c:pt idx="1884">
                  <c:v>378.66</c:v>
                </c:pt>
                <c:pt idx="1885">
                  <c:v>383.21</c:v>
                </c:pt>
                <c:pt idx="1886">
                  <c:v>384.83</c:v>
                </c:pt>
                <c:pt idx="1887">
                  <c:v>378.91</c:v>
                </c:pt>
                <c:pt idx="1888">
                  <c:v>380.97</c:v>
                </c:pt>
                <c:pt idx="1889">
                  <c:v>379.27</c:v>
                </c:pt>
                <c:pt idx="1890">
                  <c:v>376.15</c:v>
                </c:pt>
                <c:pt idx="1891">
                  <c:v>376.96</c:v>
                </c:pt>
                <c:pt idx="1892">
                  <c:v>372.21</c:v>
                </c:pt>
                <c:pt idx="1893">
                  <c:v>390.91</c:v>
                </c:pt>
                <c:pt idx="1894">
                  <c:v>392.66</c:v>
                </c:pt>
                <c:pt idx="1895">
                  <c:v>374.57</c:v>
                </c:pt>
                <c:pt idx="1896">
                  <c:v>371.28</c:v>
                </c:pt>
                <c:pt idx="1897">
                  <c:v>371.97</c:v>
                </c:pt>
                <c:pt idx="1898">
                  <c:v>372.09</c:v>
                </c:pt>
                <c:pt idx="1899">
                  <c:v>373.76</c:v>
                </c:pt>
                <c:pt idx="1900">
                  <c:v>374.04</c:v>
                </c:pt>
                <c:pt idx="1901">
                  <c:v>377.93</c:v>
                </c:pt>
                <c:pt idx="1902">
                  <c:v>374.85</c:v>
                </c:pt>
                <c:pt idx="1903">
                  <c:v>374.04</c:v>
                </c:pt>
                <c:pt idx="1904">
                  <c:v>365.36</c:v>
                </c:pt>
                <c:pt idx="1905">
                  <c:v>370.83</c:v>
                </c:pt>
                <c:pt idx="1906">
                  <c:v>383.85</c:v>
                </c:pt>
                <c:pt idx="1907">
                  <c:v>364.22</c:v>
                </c:pt>
                <c:pt idx="1908">
                  <c:v>362.76</c:v>
                </c:pt>
                <c:pt idx="1909">
                  <c:v>350.03</c:v>
                </c:pt>
                <c:pt idx="1910">
                  <c:v>349.22</c:v>
                </c:pt>
                <c:pt idx="1911">
                  <c:v>352.06</c:v>
                </c:pt>
                <c:pt idx="1912">
                  <c:v>345.2</c:v>
                </c:pt>
                <c:pt idx="1913">
                  <c:v>330.56</c:v>
                </c:pt>
                <c:pt idx="1914">
                  <c:v>324.92</c:v>
                </c:pt>
                <c:pt idx="1915">
                  <c:v>310.56</c:v>
                </c:pt>
                <c:pt idx="1916">
                  <c:v>309.63</c:v>
                </c:pt>
                <c:pt idx="1917">
                  <c:v>316.77</c:v>
                </c:pt>
                <c:pt idx="1918">
                  <c:v>316.69</c:v>
                </c:pt>
                <c:pt idx="1919">
                  <c:v>302.86</c:v>
                </c:pt>
                <c:pt idx="1920">
                  <c:v>305.57</c:v>
                </c:pt>
                <c:pt idx="1921">
                  <c:v>311.08999999999997</c:v>
                </c:pt>
                <c:pt idx="1922">
                  <c:v>307.44</c:v>
                </c:pt>
                <c:pt idx="1923">
                  <c:v>309.55</c:v>
                </c:pt>
                <c:pt idx="1924">
                  <c:v>300.75</c:v>
                </c:pt>
                <c:pt idx="1925">
                  <c:v>302.52999999999997</c:v>
                </c:pt>
                <c:pt idx="1926">
                  <c:v>300.26</c:v>
                </c:pt>
                <c:pt idx="1927">
                  <c:v>295.23</c:v>
                </c:pt>
                <c:pt idx="1928">
                  <c:v>288.95</c:v>
                </c:pt>
                <c:pt idx="1929">
                  <c:v>288.26</c:v>
                </c:pt>
                <c:pt idx="1930">
                  <c:v>287.81</c:v>
                </c:pt>
                <c:pt idx="1931">
                  <c:v>283.51</c:v>
                </c:pt>
                <c:pt idx="1932">
                  <c:v>294.26</c:v>
                </c:pt>
                <c:pt idx="1933">
                  <c:v>297.06</c:v>
                </c:pt>
                <c:pt idx="1934">
                  <c:v>296.20999999999998</c:v>
                </c:pt>
                <c:pt idx="1935">
                  <c:v>300.91000000000003</c:v>
                </c:pt>
                <c:pt idx="1936">
                  <c:v>300.22000000000003</c:v>
                </c:pt>
                <c:pt idx="1937">
                  <c:v>303.95</c:v>
                </c:pt>
                <c:pt idx="1938">
                  <c:v>308.66000000000003</c:v>
                </c:pt>
                <c:pt idx="1939">
                  <c:v>303.02</c:v>
                </c:pt>
                <c:pt idx="1940">
                  <c:v>296</c:v>
                </c:pt>
                <c:pt idx="1941">
                  <c:v>299.69</c:v>
                </c:pt>
                <c:pt idx="1942">
                  <c:v>290.64999999999998</c:v>
                </c:pt>
                <c:pt idx="1943">
                  <c:v>291.01</c:v>
                </c:pt>
                <c:pt idx="1944">
                  <c:v>292.31</c:v>
                </c:pt>
                <c:pt idx="1945">
                  <c:v>294.26</c:v>
                </c:pt>
                <c:pt idx="1946">
                  <c:v>294.3</c:v>
                </c:pt>
                <c:pt idx="1947">
                  <c:v>299.33</c:v>
                </c:pt>
                <c:pt idx="1948">
                  <c:v>295.35000000000002</c:v>
                </c:pt>
                <c:pt idx="1949">
                  <c:v>304.16000000000003</c:v>
                </c:pt>
                <c:pt idx="1950">
                  <c:v>307.27999999999997</c:v>
                </c:pt>
                <c:pt idx="1951">
                  <c:v>310.12</c:v>
                </c:pt>
                <c:pt idx="1952">
                  <c:v>306.70999999999998</c:v>
                </c:pt>
                <c:pt idx="1953">
                  <c:v>299.61</c:v>
                </c:pt>
                <c:pt idx="1954">
                  <c:v>291.91000000000003</c:v>
                </c:pt>
                <c:pt idx="1955">
                  <c:v>296.85000000000002</c:v>
                </c:pt>
                <c:pt idx="1956">
                  <c:v>303.95</c:v>
                </c:pt>
                <c:pt idx="1957">
                  <c:v>300.95</c:v>
                </c:pt>
                <c:pt idx="1958">
                  <c:v>346.74</c:v>
                </c:pt>
                <c:pt idx="1959">
                  <c:v>351.24</c:v>
                </c:pt>
                <c:pt idx="1960">
                  <c:v>319.64999999999998</c:v>
                </c:pt>
                <c:pt idx="1961">
                  <c:v>317.3</c:v>
                </c:pt>
                <c:pt idx="1962">
                  <c:v>309.70999999999998</c:v>
                </c:pt>
                <c:pt idx="1963">
                  <c:v>300.06</c:v>
                </c:pt>
                <c:pt idx="1964">
                  <c:v>292.56</c:v>
                </c:pt>
                <c:pt idx="1965">
                  <c:v>295.14999999999998</c:v>
                </c:pt>
                <c:pt idx="1966">
                  <c:v>285.05</c:v>
                </c:pt>
                <c:pt idx="1967">
                  <c:v>288.26</c:v>
                </c:pt>
                <c:pt idx="1968">
                  <c:v>285.86</c:v>
                </c:pt>
                <c:pt idx="1969">
                  <c:v>295.68</c:v>
                </c:pt>
                <c:pt idx="1970">
                  <c:v>299.86</c:v>
                </c:pt>
                <c:pt idx="1971">
                  <c:v>302.13</c:v>
                </c:pt>
                <c:pt idx="1972">
                  <c:v>288.05</c:v>
                </c:pt>
                <c:pt idx="1973">
                  <c:v>289.14999999999998</c:v>
                </c:pt>
                <c:pt idx="1974">
                  <c:v>289.31</c:v>
                </c:pt>
                <c:pt idx="1975">
                  <c:v>288.99</c:v>
                </c:pt>
                <c:pt idx="1976">
                  <c:v>289.88</c:v>
                </c:pt>
                <c:pt idx="1977">
                  <c:v>286.55</c:v>
                </c:pt>
                <c:pt idx="1978">
                  <c:v>289.31</c:v>
                </c:pt>
                <c:pt idx="1979">
                  <c:v>293.12</c:v>
                </c:pt>
                <c:pt idx="1980">
                  <c:v>291.14</c:v>
                </c:pt>
                <c:pt idx="1981">
                  <c:v>291.91000000000003</c:v>
                </c:pt>
                <c:pt idx="1982">
                  <c:v>288.13</c:v>
                </c:pt>
                <c:pt idx="1983">
                  <c:v>288.77999999999997</c:v>
                </c:pt>
                <c:pt idx="1984">
                  <c:v>286.95999999999998</c:v>
                </c:pt>
                <c:pt idx="1985">
                  <c:v>291.7</c:v>
                </c:pt>
                <c:pt idx="1986">
                  <c:v>291.77999999999997</c:v>
                </c:pt>
                <c:pt idx="1987">
                  <c:v>304.07</c:v>
                </c:pt>
                <c:pt idx="1988">
                  <c:v>306.35000000000002</c:v>
                </c:pt>
                <c:pt idx="1989">
                  <c:v>306.18</c:v>
                </c:pt>
                <c:pt idx="1990">
                  <c:v>300.95</c:v>
                </c:pt>
                <c:pt idx="1991">
                  <c:v>297.58</c:v>
                </c:pt>
                <c:pt idx="1992">
                  <c:v>295.11</c:v>
                </c:pt>
                <c:pt idx="1993">
                  <c:v>300.5</c:v>
                </c:pt>
                <c:pt idx="1994">
                  <c:v>296.45</c:v>
                </c:pt>
                <c:pt idx="1995">
                  <c:v>295.64</c:v>
                </c:pt>
                <c:pt idx="1996">
                  <c:v>293.81</c:v>
                </c:pt>
                <c:pt idx="1997">
                  <c:v>290.55</c:v>
                </c:pt>
                <c:pt idx="1998">
                  <c:v>288.29000000000002</c:v>
                </c:pt>
                <c:pt idx="1999">
                  <c:v>289.04000000000002</c:v>
                </c:pt>
                <c:pt idx="2000">
                  <c:v>293.18</c:v>
                </c:pt>
                <c:pt idx="2001">
                  <c:v>273.39</c:v>
                </c:pt>
                <c:pt idx="2002">
                  <c:v>271.64</c:v>
                </c:pt>
                <c:pt idx="2003">
                  <c:v>274.54000000000002</c:v>
                </c:pt>
                <c:pt idx="2004">
                  <c:v>270.13</c:v>
                </c:pt>
                <c:pt idx="2005">
                  <c:v>275.89</c:v>
                </c:pt>
                <c:pt idx="2006">
                  <c:v>276.29000000000002</c:v>
                </c:pt>
                <c:pt idx="2007">
                  <c:v>281.93</c:v>
                </c:pt>
                <c:pt idx="2008">
                  <c:v>268.66000000000003</c:v>
                </c:pt>
                <c:pt idx="2009">
                  <c:v>254.87</c:v>
                </c:pt>
                <c:pt idx="2010">
                  <c:v>254</c:v>
                </c:pt>
                <c:pt idx="2011">
                  <c:v>252.13</c:v>
                </c:pt>
                <c:pt idx="2012">
                  <c:v>257.45</c:v>
                </c:pt>
                <c:pt idx="2013">
                  <c:v>260.70999999999998</c:v>
                </c:pt>
                <c:pt idx="2014">
                  <c:v>261.51</c:v>
                </c:pt>
                <c:pt idx="2015">
                  <c:v>260.83</c:v>
                </c:pt>
                <c:pt idx="2016">
                  <c:v>265.32</c:v>
                </c:pt>
                <c:pt idx="2017">
                  <c:v>264.77</c:v>
                </c:pt>
                <c:pt idx="2018">
                  <c:v>267.27</c:v>
                </c:pt>
                <c:pt idx="2019">
                  <c:v>273.43</c:v>
                </c:pt>
                <c:pt idx="2020">
                  <c:v>260.70999999999998</c:v>
                </c:pt>
                <c:pt idx="2021">
                  <c:v>258.14</c:v>
                </c:pt>
                <c:pt idx="2022">
                  <c:v>270.19</c:v>
                </c:pt>
                <c:pt idx="2023">
                  <c:v>274.54000000000002</c:v>
                </c:pt>
                <c:pt idx="2024">
                  <c:v>275.76</c:v>
                </c:pt>
                <c:pt idx="2025">
                  <c:v>277.26</c:v>
                </c:pt>
                <c:pt idx="2026">
                  <c:v>267.19</c:v>
                </c:pt>
                <c:pt idx="2027">
                  <c:v>277.62</c:v>
                </c:pt>
                <c:pt idx="2028">
                  <c:v>282.60000000000002</c:v>
                </c:pt>
                <c:pt idx="2029">
                  <c:v>296.77999999999997</c:v>
                </c:pt>
                <c:pt idx="2030">
                  <c:v>299.58</c:v>
                </c:pt>
                <c:pt idx="2031">
                  <c:v>279.67</c:v>
                </c:pt>
                <c:pt idx="2032">
                  <c:v>278.88</c:v>
                </c:pt>
                <c:pt idx="2033">
                  <c:v>280.54000000000002</c:v>
                </c:pt>
                <c:pt idx="2034">
                  <c:v>276.51</c:v>
                </c:pt>
                <c:pt idx="2035">
                  <c:v>274.66000000000003</c:v>
                </c:pt>
                <c:pt idx="2036">
                  <c:v>270.23</c:v>
                </c:pt>
                <c:pt idx="2037">
                  <c:v>292.12</c:v>
                </c:pt>
                <c:pt idx="2038">
                  <c:v>289.27</c:v>
                </c:pt>
                <c:pt idx="2039">
                  <c:v>298.47000000000003</c:v>
                </c:pt>
                <c:pt idx="2040">
                  <c:v>310.56</c:v>
                </c:pt>
                <c:pt idx="2041">
                  <c:v>319.20999999999998</c:v>
                </c:pt>
                <c:pt idx="2042">
                  <c:v>326.27999999999997</c:v>
                </c:pt>
                <c:pt idx="2043">
                  <c:v>321.98</c:v>
                </c:pt>
                <c:pt idx="2044">
                  <c:v>334.86</c:v>
                </c:pt>
                <c:pt idx="2045">
                  <c:v>323.72000000000003</c:v>
                </c:pt>
                <c:pt idx="2046">
                  <c:v>333.16</c:v>
                </c:pt>
                <c:pt idx="2047">
                  <c:v>336.51</c:v>
                </c:pt>
                <c:pt idx="2048">
                  <c:v>332.76</c:v>
                </c:pt>
                <c:pt idx="2049">
                  <c:v>340.47</c:v>
                </c:pt>
                <c:pt idx="2050">
                  <c:v>336.87</c:v>
                </c:pt>
                <c:pt idx="2051">
                  <c:v>327.02999999999997</c:v>
                </c:pt>
                <c:pt idx="2052">
                  <c:v>327.11</c:v>
                </c:pt>
                <c:pt idx="2053">
                  <c:v>329.96</c:v>
                </c:pt>
                <c:pt idx="2054">
                  <c:v>327</c:v>
                </c:pt>
                <c:pt idx="2055">
                  <c:v>310.95999999999998</c:v>
                </c:pt>
                <c:pt idx="2056">
                  <c:v>306.3</c:v>
                </c:pt>
                <c:pt idx="2057">
                  <c:v>304.36</c:v>
                </c:pt>
                <c:pt idx="2058">
                  <c:v>306.22000000000003</c:v>
                </c:pt>
                <c:pt idx="2059">
                  <c:v>312.38</c:v>
                </c:pt>
                <c:pt idx="2060">
                  <c:v>307.83999999999997</c:v>
                </c:pt>
                <c:pt idx="2061">
                  <c:v>302.58</c:v>
                </c:pt>
                <c:pt idx="2062">
                  <c:v>300.29000000000002</c:v>
                </c:pt>
                <c:pt idx="2063">
                  <c:v>299.98</c:v>
                </c:pt>
                <c:pt idx="2064">
                  <c:v>305.7</c:v>
                </c:pt>
                <c:pt idx="2065">
                  <c:v>298</c:v>
                </c:pt>
                <c:pt idx="2066">
                  <c:v>302.62</c:v>
                </c:pt>
                <c:pt idx="2067">
                  <c:v>299.07</c:v>
                </c:pt>
                <c:pt idx="2068">
                  <c:v>309.77</c:v>
                </c:pt>
                <c:pt idx="2069">
                  <c:v>312.33999999999997</c:v>
                </c:pt>
                <c:pt idx="2070">
                  <c:v>315.93</c:v>
                </c:pt>
                <c:pt idx="2071">
                  <c:v>316.01</c:v>
                </c:pt>
                <c:pt idx="2072">
                  <c:v>318.58</c:v>
                </c:pt>
                <c:pt idx="2073">
                  <c:v>311.55</c:v>
                </c:pt>
                <c:pt idx="2074">
                  <c:v>307.95999999999998</c:v>
                </c:pt>
                <c:pt idx="2075">
                  <c:v>302.23</c:v>
                </c:pt>
                <c:pt idx="2076">
                  <c:v>303.61</c:v>
                </c:pt>
                <c:pt idx="2077">
                  <c:v>301.04000000000002</c:v>
                </c:pt>
                <c:pt idx="2078">
                  <c:v>301.24</c:v>
                </c:pt>
                <c:pt idx="2079">
                  <c:v>296.74</c:v>
                </c:pt>
                <c:pt idx="2080">
                  <c:v>303.57</c:v>
                </c:pt>
                <c:pt idx="2081">
                  <c:v>299.89999999999998</c:v>
                </c:pt>
                <c:pt idx="2082">
                  <c:v>296.89</c:v>
                </c:pt>
                <c:pt idx="2083">
                  <c:v>292.91000000000003</c:v>
                </c:pt>
                <c:pt idx="2084">
                  <c:v>293.97000000000003</c:v>
                </c:pt>
                <c:pt idx="2085">
                  <c:v>287.45</c:v>
                </c:pt>
                <c:pt idx="2086">
                  <c:v>301.99</c:v>
                </c:pt>
                <c:pt idx="2087">
                  <c:v>303.37</c:v>
                </c:pt>
                <c:pt idx="2088">
                  <c:v>302.02999999999997</c:v>
                </c:pt>
                <c:pt idx="2089">
                  <c:v>305.74</c:v>
                </c:pt>
                <c:pt idx="2090">
                  <c:v>313.52</c:v>
                </c:pt>
                <c:pt idx="2091">
                  <c:v>297.83999999999997</c:v>
                </c:pt>
                <c:pt idx="2092">
                  <c:v>300.64999999999998</c:v>
                </c:pt>
                <c:pt idx="2093">
                  <c:v>304.32</c:v>
                </c:pt>
                <c:pt idx="2094">
                  <c:v>301.67</c:v>
                </c:pt>
                <c:pt idx="2095">
                  <c:v>298.2</c:v>
                </c:pt>
                <c:pt idx="2096">
                  <c:v>304.48</c:v>
                </c:pt>
                <c:pt idx="2097">
                  <c:v>297.17</c:v>
                </c:pt>
                <c:pt idx="2098">
                  <c:v>294.08999999999997</c:v>
                </c:pt>
                <c:pt idx="2099">
                  <c:v>291.52</c:v>
                </c:pt>
                <c:pt idx="2100">
                  <c:v>291.29000000000002</c:v>
                </c:pt>
                <c:pt idx="2101">
                  <c:v>284.61</c:v>
                </c:pt>
                <c:pt idx="2102">
                  <c:v>289.35000000000002</c:v>
                </c:pt>
                <c:pt idx="2103">
                  <c:v>280.02999999999997</c:v>
                </c:pt>
                <c:pt idx="2104">
                  <c:v>278.57</c:v>
                </c:pt>
                <c:pt idx="2105">
                  <c:v>281.45</c:v>
                </c:pt>
                <c:pt idx="2106">
                  <c:v>278.20999999999998</c:v>
                </c:pt>
                <c:pt idx="2107">
                  <c:v>282.75</c:v>
                </c:pt>
                <c:pt idx="2108">
                  <c:v>289.43</c:v>
                </c:pt>
                <c:pt idx="2109">
                  <c:v>289.51</c:v>
                </c:pt>
                <c:pt idx="2110">
                  <c:v>283.82</c:v>
                </c:pt>
                <c:pt idx="2111">
                  <c:v>282.79000000000002</c:v>
                </c:pt>
                <c:pt idx="2112">
                  <c:v>282.08</c:v>
                </c:pt>
                <c:pt idx="2113">
                  <c:v>297.17</c:v>
                </c:pt>
                <c:pt idx="2114">
                  <c:v>289.11</c:v>
                </c:pt>
                <c:pt idx="2115">
                  <c:v>284.93</c:v>
                </c:pt>
                <c:pt idx="2116">
                  <c:v>281.17</c:v>
                </c:pt>
                <c:pt idx="2117">
                  <c:v>274.97000000000003</c:v>
                </c:pt>
                <c:pt idx="2118">
                  <c:v>272.29000000000002</c:v>
                </c:pt>
                <c:pt idx="2119">
                  <c:v>270.55</c:v>
                </c:pt>
                <c:pt idx="2120">
                  <c:v>272.20999999999998</c:v>
                </c:pt>
                <c:pt idx="2121">
                  <c:v>270.02999999999997</c:v>
                </c:pt>
                <c:pt idx="2122">
                  <c:v>272.05</c:v>
                </c:pt>
                <c:pt idx="2123">
                  <c:v>292.87</c:v>
                </c:pt>
                <c:pt idx="2124">
                  <c:v>297.25</c:v>
                </c:pt>
                <c:pt idx="2125">
                  <c:v>292</c:v>
                </c:pt>
                <c:pt idx="2126">
                  <c:v>306.26</c:v>
                </c:pt>
                <c:pt idx="2127">
                  <c:v>294.37</c:v>
                </c:pt>
                <c:pt idx="2128">
                  <c:v>293.73</c:v>
                </c:pt>
                <c:pt idx="2129">
                  <c:v>273.55</c:v>
                </c:pt>
                <c:pt idx="2130">
                  <c:v>270.82</c:v>
                </c:pt>
                <c:pt idx="2131">
                  <c:v>264.38</c:v>
                </c:pt>
                <c:pt idx="2132">
                  <c:v>268.93</c:v>
                </c:pt>
                <c:pt idx="2133">
                  <c:v>257.27</c:v>
                </c:pt>
                <c:pt idx="2134">
                  <c:v>254.63</c:v>
                </c:pt>
                <c:pt idx="2135">
                  <c:v>235.9</c:v>
                </c:pt>
                <c:pt idx="2136">
                  <c:v>267.07</c:v>
                </c:pt>
                <c:pt idx="2137">
                  <c:v>272.52</c:v>
                </c:pt>
                <c:pt idx="2138">
                  <c:v>278.33</c:v>
                </c:pt>
                <c:pt idx="2139">
                  <c:v>274.33999999999997</c:v>
                </c:pt>
                <c:pt idx="2140">
                  <c:v>287.45</c:v>
                </c:pt>
                <c:pt idx="2141">
                  <c:v>276.67</c:v>
                </c:pt>
                <c:pt idx="2142">
                  <c:v>262.37</c:v>
                </c:pt>
                <c:pt idx="2143">
                  <c:v>258.38</c:v>
                </c:pt>
                <c:pt idx="2144">
                  <c:v>270.51</c:v>
                </c:pt>
                <c:pt idx="2145">
                  <c:v>269.56</c:v>
                </c:pt>
                <c:pt idx="2146">
                  <c:v>266.52</c:v>
                </c:pt>
                <c:pt idx="2147">
                  <c:v>275.56</c:v>
                </c:pt>
                <c:pt idx="2148">
                  <c:v>278.92</c:v>
                </c:pt>
                <c:pt idx="2149">
                  <c:v>278.83999999999997</c:v>
                </c:pt>
                <c:pt idx="2150">
                  <c:v>295.47000000000003</c:v>
                </c:pt>
                <c:pt idx="2151">
                  <c:v>266.08</c:v>
                </c:pt>
                <c:pt idx="2152">
                  <c:v>244.32</c:v>
                </c:pt>
                <c:pt idx="2153">
                  <c:v>239.89</c:v>
                </c:pt>
                <c:pt idx="2154">
                  <c:v>217.26</c:v>
                </c:pt>
                <c:pt idx="2155">
                  <c:v>230.97</c:v>
                </c:pt>
                <c:pt idx="2156">
                  <c:v>220.97</c:v>
                </c:pt>
                <c:pt idx="2157">
                  <c:v>216.59</c:v>
                </c:pt>
                <c:pt idx="2158">
                  <c:v>203.87</c:v>
                </c:pt>
                <c:pt idx="2159">
                  <c:v>207.3</c:v>
                </c:pt>
                <c:pt idx="2160">
                  <c:v>209.12</c:v>
                </c:pt>
                <c:pt idx="2161">
                  <c:v>211.53</c:v>
                </c:pt>
                <c:pt idx="2162">
                  <c:v>213.19</c:v>
                </c:pt>
                <c:pt idx="2163">
                  <c:v>211.14</c:v>
                </c:pt>
                <c:pt idx="2164">
                  <c:v>220.46</c:v>
                </c:pt>
                <c:pt idx="2165">
                  <c:v>219.35</c:v>
                </c:pt>
                <c:pt idx="2166">
                  <c:v>217.46</c:v>
                </c:pt>
                <c:pt idx="2167">
                  <c:v>219.79</c:v>
                </c:pt>
                <c:pt idx="2168">
                  <c:v>220.58</c:v>
                </c:pt>
                <c:pt idx="2169">
                  <c:v>226.66</c:v>
                </c:pt>
                <c:pt idx="2170">
                  <c:v>227.06</c:v>
                </c:pt>
                <c:pt idx="2171">
                  <c:v>223.3</c:v>
                </c:pt>
                <c:pt idx="2172">
                  <c:v>223.66</c:v>
                </c:pt>
                <c:pt idx="2173">
                  <c:v>221.37</c:v>
                </c:pt>
                <c:pt idx="2174">
                  <c:v>223.18</c:v>
                </c:pt>
                <c:pt idx="2175">
                  <c:v>221.21</c:v>
                </c:pt>
                <c:pt idx="2176">
                  <c:v>228.64</c:v>
                </c:pt>
                <c:pt idx="2177">
                  <c:v>229.78</c:v>
                </c:pt>
                <c:pt idx="2178">
                  <c:v>231.6</c:v>
                </c:pt>
                <c:pt idx="2179">
                  <c:v>254.39</c:v>
                </c:pt>
                <c:pt idx="2180">
                  <c:v>263.2</c:v>
                </c:pt>
                <c:pt idx="2181">
                  <c:v>263.79000000000002</c:v>
                </c:pt>
                <c:pt idx="2182">
                  <c:v>244.52</c:v>
                </c:pt>
                <c:pt idx="2183">
                  <c:v>246.57</c:v>
                </c:pt>
                <c:pt idx="2184">
                  <c:v>245.07</c:v>
                </c:pt>
                <c:pt idx="2185">
                  <c:v>239.97</c:v>
                </c:pt>
                <c:pt idx="2186">
                  <c:v>226.74</c:v>
                </c:pt>
                <c:pt idx="2187">
                  <c:v>227.41</c:v>
                </c:pt>
                <c:pt idx="2188">
                  <c:v>233.3</c:v>
                </c:pt>
                <c:pt idx="2189">
                  <c:v>229.9</c:v>
                </c:pt>
                <c:pt idx="2190">
                  <c:v>220.14</c:v>
                </c:pt>
                <c:pt idx="2191">
                  <c:v>281.57</c:v>
                </c:pt>
                <c:pt idx="2192">
                  <c:v>283.94</c:v>
                </c:pt>
                <c:pt idx="2193">
                  <c:v>276.08</c:v>
                </c:pt>
                <c:pt idx="2194">
                  <c:v>280.94</c:v>
                </c:pt>
                <c:pt idx="2195">
                  <c:v>286.7</c:v>
                </c:pt>
                <c:pt idx="2196">
                  <c:v>299.58</c:v>
                </c:pt>
                <c:pt idx="2197">
                  <c:v>305.77999999999997</c:v>
                </c:pt>
                <c:pt idx="2198">
                  <c:v>300.05</c:v>
                </c:pt>
                <c:pt idx="2199">
                  <c:v>293.22000000000003</c:v>
                </c:pt>
                <c:pt idx="2200">
                  <c:v>287.06</c:v>
                </c:pt>
                <c:pt idx="2201">
                  <c:v>282.60000000000002</c:v>
                </c:pt>
                <c:pt idx="2202">
                  <c:v>284.10000000000002</c:v>
                </c:pt>
                <c:pt idx="2203">
                  <c:v>279.95</c:v>
                </c:pt>
                <c:pt idx="2204">
                  <c:v>277.06</c:v>
                </c:pt>
                <c:pt idx="2205">
                  <c:v>286.7</c:v>
                </c:pt>
                <c:pt idx="2206">
                  <c:v>274.42</c:v>
                </c:pt>
                <c:pt idx="2207">
                  <c:v>280.86</c:v>
                </c:pt>
                <c:pt idx="2208">
                  <c:v>276.95</c:v>
                </c:pt>
                <c:pt idx="2209">
                  <c:v>282.83</c:v>
                </c:pt>
                <c:pt idx="2210">
                  <c:v>289.98</c:v>
                </c:pt>
                <c:pt idx="2211">
                  <c:v>286.11</c:v>
                </c:pt>
                <c:pt idx="2212">
                  <c:v>279.83</c:v>
                </c:pt>
                <c:pt idx="2213">
                  <c:v>270.94</c:v>
                </c:pt>
                <c:pt idx="2214">
                  <c:v>282.27999999999997</c:v>
                </c:pt>
                <c:pt idx="2215">
                  <c:v>287.10000000000002</c:v>
                </c:pt>
                <c:pt idx="2216">
                  <c:v>269.77</c:v>
                </c:pt>
                <c:pt idx="2217">
                  <c:v>270.66000000000003</c:v>
                </c:pt>
                <c:pt idx="2218">
                  <c:v>271.79000000000002</c:v>
                </c:pt>
                <c:pt idx="2219">
                  <c:v>275.20999999999998</c:v>
                </c:pt>
                <c:pt idx="2220">
                  <c:v>275.87</c:v>
                </c:pt>
                <c:pt idx="2221">
                  <c:v>276.64999999999998</c:v>
                </c:pt>
                <c:pt idx="2222">
                  <c:v>279.60000000000002</c:v>
                </c:pt>
                <c:pt idx="2223">
                  <c:v>279.44</c:v>
                </c:pt>
                <c:pt idx="2224">
                  <c:v>279.37</c:v>
                </c:pt>
                <c:pt idx="2225">
                  <c:v>289.58999999999997</c:v>
                </c:pt>
                <c:pt idx="2226">
                  <c:v>287.88</c:v>
                </c:pt>
                <c:pt idx="2227">
                  <c:v>297.08999999999997</c:v>
                </c:pt>
                <c:pt idx="2228">
                  <c:v>305.05</c:v>
                </c:pt>
                <c:pt idx="2229">
                  <c:v>304.08</c:v>
                </c:pt>
                <c:pt idx="2230">
                  <c:v>300.66000000000003</c:v>
                </c:pt>
                <c:pt idx="2231">
                  <c:v>299.61</c:v>
                </c:pt>
                <c:pt idx="2232">
                  <c:v>315.51</c:v>
                </c:pt>
                <c:pt idx="2233">
                  <c:v>319.47000000000003</c:v>
                </c:pt>
                <c:pt idx="2234">
                  <c:v>354.4</c:v>
                </c:pt>
                <c:pt idx="2235">
                  <c:v>343.41</c:v>
                </c:pt>
                <c:pt idx="2236">
                  <c:v>330.27</c:v>
                </c:pt>
                <c:pt idx="2237">
                  <c:v>327.98</c:v>
                </c:pt>
                <c:pt idx="2238">
                  <c:v>334.94</c:v>
                </c:pt>
                <c:pt idx="2239">
                  <c:v>325.69</c:v>
                </c:pt>
                <c:pt idx="2240">
                  <c:v>321.99</c:v>
                </c:pt>
                <c:pt idx="2241">
                  <c:v>320.48</c:v>
                </c:pt>
                <c:pt idx="2242">
                  <c:v>331.36</c:v>
                </c:pt>
                <c:pt idx="2243">
                  <c:v>340.61</c:v>
                </c:pt>
                <c:pt idx="2244">
                  <c:v>339.75</c:v>
                </c:pt>
                <c:pt idx="2245">
                  <c:v>339.05</c:v>
                </c:pt>
                <c:pt idx="2246">
                  <c:v>324.29000000000002</c:v>
                </c:pt>
                <c:pt idx="2247">
                  <c:v>324.64</c:v>
                </c:pt>
                <c:pt idx="2248">
                  <c:v>323.98</c:v>
                </c:pt>
                <c:pt idx="2249">
                  <c:v>315.16000000000003</c:v>
                </c:pt>
                <c:pt idx="2250">
                  <c:v>339.68</c:v>
                </c:pt>
                <c:pt idx="2251">
                  <c:v>338.9</c:v>
                </c:pt>
                <c:pt idx="2252">
                  <c:v>337.15</c:v>
                </c:pt>
                <c:pt idx="2253">
                  <c:v>327.75</c:v>
                </c:pt>
                <c:pt idx="2254">
                  <c:v>328.83</c:v>
                </c:pt>
                <c:pt idx="2255">
                  <c:v>325.64999999999998</c:v>
                </c:pt>
                <c:pt idx="2256">
                  <c:v>332.06</c:v>
                </c:pt>
                <c:pt idx="2257">
                  <c:v>334.43</c:v>
                </c:pt>
                <c:pt idx="2258">
                  <c:v>340.1</c:v>
                </c:pt>
                <c:pt idx="2259">
                  <c:v>346.44</c:v>
                </c:pt>
                <c:pt idx="2260">
                  <c:v>335.01</c:v>
                </c:pt>
                <c:pt idx="2261">
                  <c:v>334.27</c:v>
                </c:pt>
                <c:pt idx="2262">
                  <c:v>338.63</c:v>
                </c:pt>
                <c:pt idx="2263">
                  <c:v>335.21</c:v>
                </c:pt>
                <c:pt idx="2264">
                  <c:v>334.9</c:v>
                </c:pt>
                <c:pt idx="2265">
                  <c:v>340.18</c:v>
                </c:pt>
                <c:pt idx="2266">
                  <c:v>336.45</c:v>
                </c:pt>
                <c:pt idx="2267">
                  <c:v>336.61</c:v>
                </c:pt>
                <c:pt idx="2268">
                  <c:v>322.31</c:v>
                </c:pt>
                <c:pt idx="2269">
                  <c:v>318.83</c:v>
                </c:pt>
                <c:pt idx="2270">
                  <c:v>291.41000000000003</c:v>
                </c:pt>
                <c:pt idx="2271">
                  <c:v>309.5</c:v>
                </c:pt>
                <c:pt idx="2272">
                  <c:v>316.57</c:v>
                </c:pt>
                <c:pt idx="2273">
                  <c:v>317.49</c:v>
                </c:pt>
                <c:pt idx="2274">
                  <c:v>313.47000000000003</c:v>
                </c:pt>
                <c:pt idx="2275">
                  <c:v>311.60000000000002</c:v>
                </c:pt>
                <c:pt idx="2276">
                  <c:v>317.26</c:v>
                </c:pt>
                <c:pt idx="2277">
                  <c:v>309.33999999999997</c:v>
                </c:pt>
                <c:pt idx="2278">
                  <c:v>307.58</c:v>
                </c:pt>
                <c:pt idx="2279">
                  <c:v>304.33</c:v>
                </c:pt>
                <c:pt idx="2280">
                  <c:v>299.39999999999998</c:v>
                </c:pt>
                <c:pt idx="2281">
                  <c:v>315.35000000000002</c:v>
                </c:pt>
                <c:pt idx="2282">
                  <c:v>313.32</c:v>
                </c:pt>
                <c:pt idx="2283">
                  <c:v>309.64999999999998</c:v>
                </c:pt>
                <c:pt idx="2284">
                  <c:v>319.77999999999997</c:v>
                </c:pt>
                <c:pt idx="2285">
                  <c:v>287.05</c:v>
                </c:pt>
                <c:pt idx="2286">
                  <c:v>279.63</c:v>
                </c:pt>
                <c:pt idx="2287">
                  <c:v>283.72000000000003</c:v>
                </c:pt>
                <c:pt idx="2288">
                  <c:v>288.73</c:v>
                </c:pt>
                <c:pt idx="2289">
                  <c:v>270.45999999999998</c:v>
                </c:pt>
                <c:pt idx="2290">
                  <c:v>265.94</c:v>
                </c:pt>
                <c:pt idx="2291">
                  <c:v>261.81</c:v>
                </c:pt>
                <c:pt idx="2292">
                  <c:v>267.7</c:v>
                </c:pt>
                <c:pt idx="2293">
                  <c:v>282.95999999999998</c:v>
                </c:pt>
                <c:pt idx="2294">
                  <c:v>287.32</c:v>
                </c:pt>
                <c:pt idx="2295">
                  <c:v>289.54000000000002</c:v>
                </c:pt>
                <c:pt idx="2296">
                  <c:v>291.37</c:v>
                </c:pt>
                <c:pt idx="2297">
                  <c:v>295.16000000000003</c:v>
                </c:pt>
                <c:pt idx="2298">
                  <c:v>297.3</c:v>
                </c:pt>
                <c:pt idx="2299">
                  <c:v>293.77999999999997</c:v>
                </c:pt>
                <c:pt idx="2300">
                  <c:v>285.60000000000002</c:v>
                </c:pt>
                <c:pt idx="2301">
                  <c:v>278.26</c:v>
                </c:pt>
                <c:pt idx="2302">
                  <c:v>274.62</c:v>
                </c:pt>
                <c:pt idx="2303">
                  <c:v>265.52</c:v>
                </c:pt>
                <c:pt idx="2304">
                  <c:v>273.70999999999998</c:v>
                </c:pt>
                <c:pt idx="2305">
                  <c:v>262.5</c:v>
                </c:pt>
                <c:pt idx="2306">
                  <c:v>257.72000000000003</c:v>
                </c:pt>
                <c:pt idx="2307">
                  <c:v>267.39999999999998</c:v>
                </c:pt>
                <c:pt idx="2308">
                  <c:v>263.61</c:v>
                </c:pt>
                <c:pt idx="2309">
                  <c:v>287.82</c:v>
                </c:pt>
                <c:pt idx="2310">
                  <c:v>287.77999999999997</c:v>
                </c:pt>
                <c:pt idx="2311">
                  <c:v>282.92</c:v>
                </c:pt>
                <c:pt idx="2312">
                  <c:v>290.45</c:v>
                </c:pt>
                <c:pt idx="2313">
                  <c:v>285.79000000000002</c:v>
                </c:pt>
                <c:pt idx="2314">
                  <c:v>286.67</c:v>
                </c:pt>
                <c:pt idx="2315">
                  <c:v>273.86</c:v>
                </c:pt>
                <c:pt idx="2316">
                  <c:v>243.27</c:v>
                </c:pt>
                <c:pt idx="2317">
                  <c:v>238.03</c:v>
                </c:pt>
                <c:pt idx="2318">
                  <c:v>245.49</c:v>
                </c:pt>
                <c:pt idx="2319">
                  <c:v>243.5</c:v>
                </c:pt>
                <c:pt idx="2320">
                  <c:v>245.6</c:v>
                </c:pt>
                <c:pt idx="2321">
                  <c:v>244.15</c:v>
                </c:pt>
                <c:pt idx="2322">
                  <c:v>248.77</c:v>
                </c:pt>
                <c:pt idx="2323">
                  <c:v>243.38</c:v>
                </c:pt>
                <c:pt idx="2324">
                  <c:v>237.23</c:v>
                </c:pt>
                <c:pt idx="2325">
                  <c:v>241.62</c:v>
                </c:pt>
                <c:pt idx="2326">
                  <c:v>244.68</c:v>
                </c:pt>
                <c:pt idx="2327">
                  <c:v>242.01</c:v>
                </c:pt>
                <c:pt idx="2328">
                  <c:v>242.08</c:v>
                </c:pt>
                <c:pt idx="2329">
                  <c:v>249.16</c:v>
                </c:pt>
                <c:pt idx="2330">
                  <c:v>249</c:v>
                </c:pt>
                <c:pt idx="2331">
                  <c:v>246.08</c:v>
                </c:pt>
                <c:pt idx="2332">
                  <c:v>246.12</c:v>
                </c:pt>
                <c:pt idx="2333">
                  <c:v>246.57</c:v>
                </c:pt>
                <c:pt idx="2334">
                  <c:v>251.47</c:v>
                </c:pt>
                <c:pt idx="2335">
                  <c:v>250.83</c:v>
                </c:pt>
                <c:pt idx="2336">
                  <c:v>248.02</c:v>
                </c:pt>
                <c:pt idx="2337">
                  <c:v>242.47</c:v>
                </c:pt>
                <c:pt idx="2338">
                  <c:v>242.62</c:v>
                </c:pt>
                <c:pt idx="2339">
                  <c:v>235.26</c:v>
                </c:pt>
                <c:pt idx="2340">
                  <c:v>239.02</c:v>
                </c:pt>
                <c:pt idx="2341">
                  <c:v>234.8</c:v>
                </c:pt>
                <c:pt idx="2342">
                  <c:v>235.41</c:v>
                </c:pt>
                <c:pt idx="2343">
                  <c:v>235.56</c:v>
                </c:pt>
                <c:pt idx="2344">
                  <c:v>233.78</c:v>
                </c:pt>
                <c:pt idx="2345">
                  <c:v>232.48</c:v>
                </c:pt>
                <c:pt idx="2346">
                  <c:v>233.74</c:v>
                </c:pt>
                <c:pt idx="2347">
                  <c:v>233.74</c:v>
                </c:pt>
                <c:pt idx="2348">
                  <c:v>247.75</c:v>
                </c:pt>
                <c:pt idx="2349">
                  <c:v>254.21</c:v>
                </c:pt>
                <c:pt idx="2350">
                  <c:v>258.31</c:v>
                </c:pt>
                <c:pt idx="2351">
                  <c:v>259.56</c:v>
                </c:pt>
                <c:pt idx="2352">
                  <c:v>254.81</c:v>
                </c:pt>
                <c:pt idx="2353">
                  <c:v>260.32</c:v>
                </c:pt>
                <c:pt idx="2354">
                  <c:v>256.83</c:v>
                </c:pt>
                <c:pt idx="2355">
                  <c:v>252.73</c:v>
                </c:pt>
                <c:pt idx="2356">
                  <c:v>245.13</c:v>
                </c:pt>
                <c:pt idx="2357">
                  <c:v>244.29</c:v>
                </c:pt>
                <c:pt idx="2358">
                  <c:v>244.6</c:v>
                </c:pt>
                <c:pt idx="2359">
                  <c:v>251.85</c:v>
                </c:pt>
                <c:pt idx="2360">
                  <c:v>252.76</c:v>
                </c:pt>
                <c:pt idx="2361">
                  <c:v>260.97000000000003</c:v>
                </c:pt>
                <c:pt idx="2362">
                  <c:v>259.64</c:v>
                </c:pt>
                <c:pt idx="2363">
                  <c:v>258.92</c:v>
                </c:pt>
                <c:pt idx="2364">
                  <c:v>262.60000000000002</c:v>
                </c:pt>
                <c:pt idx="2365">
                  <c:v>271.31</c:v>
                </c:pt>
                <c:pt idx="2366">
                  <c:v>263.05</c:v>
                </c:pt>
                <c:pt idx="2367">
                  <c:v>261.73</c:v>
                </c:pt>
                <c:pt idx="2368">
                  <c:v>265.2</c:v>
                </c:pt>
                <c:pt idx="2369">
                  <c:v>264.11</c:v>
                </c:pt>
                <c:pt idx="2370">
                  <c:v>266.52</c:v>
                </c:pt>
                <c:pt idx="2371">
                  <c:v>273.31</c:v>
                </c:pt>
                <c:pt idx="2372">
                  <c:v>275.77</c:v>
                </c:pt>
                <c:pt idx="2373">
                  <c:v>280.22000000000003</c:v>
                </c:pt>
                <c:pt idx="2374">
                  <c:v>274.97000000000003</c:v>
                </c:pt>
                <c:pt idx="2375">
                  <c:v>277.73</c:v>
                </c:pt>
                <c:pt idx="2376">
                  <c:v>265.77</c:v>
                </c:pt>
                <c:pt idx="2377">
                  <c:v>267.54000000000002</c:v>
                </c:pt>
                <c:pt idx="2378">
                  <c:v>271.27999999999997</c:v>
                </c:pt>
                <c:pt idx="2379">
                  <c:v>273.24</c:v>
                </c:pt>
                <c:pt idx="2380">
                  <c:v>275.24</c:v>
                </c:pt>
                <c:pt idx="2381">
                  <c:v>278.14</c:v>
                </c:pt>
                <c:pt idx="2382">
                  <c:v>281.43</c:v>
                </c:pt>
                <c:pt idx="2383">
                  <c:v>275.58</c:v>
                </c:pt>
                <c:pt idx="2384">
                  <c:v>279.16000000000003</c:v>
                </c:pt>
                <c:pt idx="2385">
                  <c:v>278.70999999999998</c:v>
                </c:pt>
                <c:pt idx="2386">
                  <c:v>282.02999999999997</c:v>
                </c:pt>
                <c:pt idx="2387">
                  <c:v>297.01</c:v>
                </c:pt>
                <c:pt idx="2388">
                  <c:v>298.43</c:v>
                </c:pt>
                <c:pt idx="2389">
                  <c:v>314.52999999999997</c:v>
                </c:pt>
                <c:pt idx="2390">
                  <c:v>316.93</c:v>
                </c:pt>
                <c:pt idx="2391">
                  <c:v>314.38</c:v>
                </c:pt>
                <c:pt idx="2392">
                  <c:v>312.92</c:v>
                </c:pt>
                <c:pt idx="2393">
                  <c:v>306.31</c:v>
                </c:pt>
                <c:pt idx="2394">
                  <c:v>304.55</c:v>
                </c:pt>
                <c:pt idx="2395">
                  <c:v>318.69</c:v>
                </c:pt>
                <c:pt idx="2396">
                  <c:v>304.47000000000003</c:v>
                </c:pt>
                <c:pt idx="2397">
                  <c:v>301.36</c:v>
                </c:pt>
                <c:pt idx="2398">
                  <c:v>307.95999999999998</c:v>
                </c:pt>
                <c:pt idx="2399">
                  <c:v>305.41000000000003</c:v>
                </c:pt>
                <c:pt idx="2400">
                  <c:v>319.97000000000003</c:v>
                </c:pt>
                <c:pt idx="2401">
                  <c:v>346.12</c:v>
                </c:pt>
                <c:pt idx="2402">
                  <c:v>347.95</c:v>
                </c:pt>
                <c:pt idx="2403">
                  <c:v>335.76</c:v>
                </c:pt>
                <c:pt idx="2404">
                  <c:v>339.4</c:v>
                </c:pt>
                <c:pt idx="2405">
                  <c:v>336.59</c:v>
                </c:pt>
                <c:pt idx="2406">
                  <c:v>329.68</c:v>
                </c:pt>
                <c:pt idx="2407">
                  <c:v>324.08999999999997</c:v>
                </c:pt>
                <c:pt idx="2408">
                  <c:v>332.16</c:v>
                </c:pt>
                <c:pt idx="2409">
                  <c:v>337.45</c:v>
                </c:pt>
                <c:pt idx="2410">
                  <c:v>341.99</c:v>
                </c:pt>
                <c:pt idx="2411">
                  <c:v>349.46</c:v>
                </c:pt>
                <c:pt idx="2412">
                  <c:v>352.91</c:v>
                </c:pt>
                <c:pt idx="2413">
                  <c:v>351.86</c:v>
                </c:pt>
                <c:pt idx="2414">
                  <c:v>347.24</c:v>
                </c:pt>
                <c:pt idx="2415">
                  <c:v>348.44</c:v>
                </c:pt>
                <c:pt idx="2416">
                  <c:v>346.15</c:v>
                </c:pt>
                <c:pt idx="2417">
                  <c:v>344.35</c:v>
                </c:pt>
                <c:pt idx="2418">
                  <c:v>339.81</c:v>
                </c:pt>
                <c:pt idx="2419">
                  <c:v>339.55</c:v>
                </c:pt>
                <c:pt idx="2420">
                  <c:v>331.19</c:v>
                </c:pt>
                <c:pt idx="2421">
                  <c:v>330.21</c:v>
                </c:pt>
                <c:pt idx="2422">
                  <c:v>331.94</c:v>
                </c:pt>
                <c:pt idx="2423">
                  <c:v>322.56</c:v>
                </c:pt>
                <c:pt idx="2424">
                  <c:v>315.08999999999997</c:v>
                </c:pt>
                <c:pt idx="2425">
                  <c:v>316.25</c:v>
                </c:pt>
                <c:pt idx="2426">
                  <c:v>326.08</c:v>
                </c:pt>
                <c:pt idx="2427">
                  <c:v>332.99</c:v>
                </c:pt>
                <c:pt idx="2428">
                  <c:v>332.95</c:v>
                </c:pt>
                <c:pt idx="2429">
                  <c:v>336.21</c:v>
                </c:pt>
                <c:pt idx="2430">
                  <c:v>334.19</c:v>
                </c:pt>
                <c:pt idx="2431">
                  <c:v>345.03</c:v>
                </c:pt>
                <c:pt idx="2432">
                  <c:v>348.67</c:v>
                </c:pt>
                <c:pt idx="2433">
                  <c:v>320.57</c:v>
                </c:pt>
                <c:pt idx="2434">
                  <c:v>323.68</c:v>
                </c:pt>
                <c:pt idx="2435">
                  <c:v>319.52</c:v>
                </c:pt>
                <c:pt idx="2436">
                  <c:v>318.83999999999997</c:v>
                </c:pt>
                <c:pt idx="2437">
                  <c:v>314.42</c:v>
                </c:pt>
                <c:pt idx="2438">
                  <c:v>310.06</c:v>
                </c:pt>
                <c:pt idx="2439">
                  <c:v>312.01</c:v>
                </c:pt>
                <c:pt idx="2440">
                  <c:v>307.85000000000002</c:v>
                </c:pt>
                <c:pt idx="2441">
                  <c:v>310.36</c:v>
                </c:pt>
                <c:pt idx="2442">
                  <c:v>310.55</c:v>
                </c:pt>
                <c:pt idx="2443">
                  <c:v>319.70999999999998</c:v>
                </c:pt>
                <c:pt idx="2444">
                  <c:v>326.08</c:v>
                </c:pt>
                <c:pt idx="2445">
                  <c:v>309.31</c:v>
                </c:pt>
                <c:pt idx="2446">
                  <c:v>319.56</c:v>
                </c:pt>
                <c:pt idx="2447">
                  <c:v>302.33999999999997</c:v>
                </c:pt>
                <c:pt idx="2448">
                  <c:v>291.27</c:v>
                </c:pt>
                <c:pt idx="2449">
                  <c:v>278.10000000000002</c:v>
                </c:pt>
                <c:pt idx="2450">
                  <c:v>278.48</c:v>
                </c:pt>
                <c:pt idx="2451">
                  <c:v>284.33</c:v>
                </c:pt>
                <c:pt idx="2452">
                  <c:v>270.19</c:v>
                </c:pt>
                <c:pt idx="2453">
                  <c:v>272.81</c:v>
                </c:pt>
                <c:pt idx="2454">
                  <c:v>272.92</c:v>
                </c:pt>
                <c:pt idx="2455">
                  <c:v>273</c:v>
                </c:pt>
                <c:pt idx="2456">
                  <c:v>275.10000000000002</c:v>
                </c:pt>
                <c:pt idx="2457">
                  <c:v>276.45</c:v>
                </c:pt>
                <c:pt idx="2458">
                  <c:v>283.24</c:v>
                </c:pt>
                <c:pt idx="2459">
                  <c:v>282.12</c:v>
                </c:pt>
                <c:pt idx="2460">
                  <c:v>283.83999999999997</c:v>
                </c:pt>
                <c:pt idx="2461">
                  <c:v>294.87</c:v>
                </c:pt>
                <c:pt idx="2462">
                  <c:v>298.39999999999998</c:v>
                </c:pt>
                <c:pt idx="2463">
                  <c:v>296.33</c:v>
                </c:pt>
                <c:pt idx="2464">
                  <c:v>296.33</c:v>
                </c:pt>
                <c:pt idx="2465">
                  <c:v>291.61</c:v>
                </c:pt>
                <c:pt idx="2466">
                  <c:v>294.31</c:v>
                </c:pt>
                <c:pt idx="2467">
                  <c:v>300.23</c:v>
                </c:pt>
                <c:pt idx="2468">
                  <c:v>296.22000000000003</c:v>
                </c:pt>
                <c:pt idx="2469">
                  <c:v>299.70999999999998</c:v>
                </c:pt>
                <c:pt idx="2470">
                  <c:v>297.08</c:v>
                </c:pt>
                <c:pt idx="2471">
                  <c:v>299.97000000000003</c:v>
                </c:pt>
                <c:pt idx="2472">
                  <c:v>302.79000000000002</c:v>
                </c:pt>
                <c:pt idx="2473">
                  <c:v>300.8</c:v>
                </c:pt>
                <c:pt idx="2474">
                  <c:v>303.83999999999997</c:v>
                </c:pt>
                <c:pt idx="2475">
                  <c:v>297.76</c:v>
                </c:pt>
                <c:pt idx="2476">
                  <c:v>304.55</c:v>
                </c:pt>
                <c:pt idx="2477">
                  <c:v>304.17</c:v>
                </c:pt>
                <c:pt idx="2478">
                  <c:v>301.44</c:v>
                </c:pt>
                <c:pt idx="2479">
                  <c:v>292.92</c:v>
                </c:pt>
                <c:pt idx="2480">
                  <c:v>298.39999999999998</c:v>
                </c:pt>
                <c:pt idx="2481">
                  <c:v>293.33</c:v>
                </c:pt>
                <c:pt idx="2482">
                  <c:v>293.11</c:v>
                </c:pt>
                <c:pt idx="2483">
                  <c:v>283.99</c:v>
                </c:pt>
                <c:pt idx="2484">
                  <c:v>285.04000000000002</c:v>
                </c:pt>
                <c:pt idx="2485">
                  <c:v>289.69</c:v>
                </c:pt>
                <c:pt idx="2486">
                  <c:v>284.25</c:v>
                </c:pt>
                <c:pt idx="2487">
                  <c:v>291.23</c:v>
                </c:pt>
                <c:pt idx="2488">
                  <c:v>282.75</c:v>
                </c:pt>
                <c:pt idx="2489">
                  <c:v>285.75</c:v>
                </c:pt>
                <c:pt idx="2490">
                  <c:v>296.3</c:v>
                </c:pt>
                <c:pt idx="2491">
                  <c:v>293.86</c:v>
                </c:pt>
                <c:pt idx="2492">
                  <c:v>290.97000000000003</c:v>
                </c:pt>
                <c:pt idx="2493">
                  <c:v>293.22000000000003</c:v>
                </c:pt>
                <c:pt idx="2494">
                  <c:v>289.66000000000003</c:v>
                </c:pt>
                <c:pt idx="2495">
                  <c:v>281.66000000000003</c:v>
                </c:pt>
                <c:pt idx="2496">
                  <c:v>277.64999999999998</c:v>
                </c:pt>
                <c:pt idx="2497">
                  <c:v>273.94</c:v>
                </c:pt>
                <c:pt idx="2498">
                  <c:v>278.06</c:v>
                </c:pt>
                <c:pt idx="2499">
                  <c:v>268.76</c:v>
                </c:pt>
                <c:pt idx="2500">
                  <c:v>276.94</c:v>
                </c:pt>
                <c:pt idx="2501">
                  <c:v>273.79000000000002</c:v>
                </c:pt>
                <c:pt idx="2502">
                  <c:v>265.01</c:v>
                </c:pt>
                <c:pt idx="2503">
                  <c:v>255.18</c:v>
                </c:pt>
                <c:pt idx="2504">
                  <c:v>252.89</c:v>
                </c:pt>
                <c:pt idx="2505">
                  <c:v>244.64</c:v>
                </c:pt>
                <c:pt idx="2506">
                  <c:v>248.35</c:v>
                </c:pt>
                <c:pt idx="2507">
                  <c:v>247</c:v>
                </c:pt>
                <c:pt idx="2508">
                  <c:v>252.14</c:v>
                </c:pt>
                <c:pt idx="2509">
                  <c:v>261.41000000000003</c:v>
                </c:pt>
                <c:pt idx="2510">
                  <c:v>262.70999999999998</c:v>
                </c:pt>
                <c:pt idx="2511">
                  <c:v>267.14</c:v>
                </c:pt>
                <c:pt idx="2512">
                  <c:v>270.27</c:v>
                </c:pt>
                <c:pt idx="2513">
                  <c:v>270.76</c:v>
                </c:pt>
                <c:pt idx="2514">
                  <c:v>271.05</c:v>
                </c:pt>
                <c:pt idx="2515">
                  <c:v>265.02</c:v>
                </c:pt>
                <c:pt idx="2516">
                  <c:v>268.74</c:v>
                </c:pt>
                <c:pt idx="2517">
                  <c:v>268.56</c:v>
                </c:pt>
                <c:pt idx="2518">
                  <c:v>264.24</c:v>
                </c:pt>
                <c:pt idx="2519">
                  <c:v>265.08999999999997</c:v>
                </c:pt>
                <c:pt idx="2520">
                  <c:v>260.85000000000002</c:v>
                </c:pt>
                <c:pt idx="2521">
                  <c:v>261.93</c:v>
                </c:pt>
                <c:pt idx="2522">
                  <c:v>265.73</c:v>
                </c:pt>
                <c:pt idx="2523">
                  <c:v>270.01</c:v>
                </c:pt>
                <c:pt idx="2524">
                  <c:v>272.99</c:v>
                </c:pt>
                <c:pt idx="2525">
                  <c:v>272.43</c:v>
                </c:pt>
                <c:pt idx="2526">
                  <c:v>270.01</c:v>
                </c:pt>
                <c:pt idx="2527">
                  <c:v>266.55</c:v>
                </c:pt>
                <c:pt idx="2528">
                  <c:v>271.31</c:v>
                </c:pt>
                <c:pt idx="2529">
                  <c:v>268.77999999999997</c:v>
                </c:pt>
                <c:pt idx="2530">
                  <c:v>269.97000000000003</c:v>
                </c:pt>
                <c:pt idx="2531">
                  <c:v>272.02</c:v>
                </c:pt>
                <c:pt idx="2532">
                  <c:v>271.95</c:v>
                </c:pt>
                <c:pt idx="2533">
                  <c:v>276.79000000000002</c:v>
                </c:pt>
                <c:pt idx="2534">
                  <c:v>277.31</c:v>
                </c:pt>
                <c:pt idx="2535">
                  <c:v>278.73</c:v>
                </c:pt>
                <c:pt idx="2536">
                  <c:v>280.92</c:v>
                </c:pt>
                <c:pt idx="2537">
                  <c:v>275.82</c:v>
                </c:pt>
                <c:pt idx="2538">
                  <c:v>273.58999999999997</c:v>
                </c:pt>
                <c:pt idx="2539">
                  <c:v>286.51</c:v>
                </c:pt>
                <c:pt idx="2540">
                  <c:v>283.31</c:v>
                </c:pt>
                <c:pt idx="2541">
                  <c:v>278.5</c:v>
                </c:pt>
                <c:pt idx="2542">
                  <c:v>280.37</c:v>
                </c:pt>
                <c:pt idx="2543">
                  <c:v>278.8</c:v>
                </c:pt>
                <c:pt idx="2544">
                  <c:v>279.92</c:v>
                </c:pt>
                <c:pt idx="2545">
                  <c:v>275.60000000000002</c:v>
                </c:pt>
                <c:pt idx="2546">
                  <c:v>277.91000000000003</c:v>
                </c:pt>
                <c:pt idx="2547">
                  <c:v>273.47000000000003</c:v>
                </c:pt>
                <c:pt idx="2548">
                  <c:v>269.27</c:v>
                </c:pt>
                <c:pt idx="2549">
                  <c:v>268.56</c:v>
                </c:pt>
                <c:pt idx="2550">
                  <c:v>270.72000000000003</c:v>
                </c:pt>
                <c:pt idx="2551">
                  <c:v>271.35000000000002</c:v>
                </c:pt>
                <c:pt idx="2552">
                  <c:v>272.20999999999998</c:v>
                </c:pt>
                <c:pt idx="2553">
                  <c:v>276.68</c:v>
                </c:pt>
                <c:pt idx="2554">
                  <c:v>280.25</c:v>
                </c:pt>
                <c:pt idx="2555">
                  <c:v>281.97000000000003</c:v>
                </c:pt>
                <c:pt idx="2556">
                  <c:v>276.86</c:v>
                </c:pt>
                <c:pt idx="2557">
                  <c:v>278.32</c:v>
                </c:pt>
                <c:pt idx="2558">
                  <c:v>282.08</c:v>
                </c:pt>
                <c:pt idx="2559">
                  <c:v>287.14</c:v>
                </c:pt>
                <c:pt idx="2560">
                  <c:v>273.7</c:v>
                </c:pt>
                <c:pt idx="2561">
                  <c:v>275.64</c:v>
                </c:pt>
                <c:pt idx="2562">
                  <c:v>275.67</c:v>
                </c:pt>
                <c:pt idx="2563">
                  <c:v>272.92</c:v>
                </c:pt>
                <c:pt idx="2564">
                  <c:v>279.77</c:v>
                </c:pt>
                <c:pt idx="2565">
                  <c:v>285.47000000000003</c:v>
                </c:pt>
                <c:pt idx="2566">
                  <c:v>281.37</c:v>
                </c:pt>
                <c:pt idx="2567">
                  <c:v>278.54000000000002</c:v>
                </c:pt>
                <c:pt idx="2568">
                  <c:v>284.76</c:v>
                </c:pt>
                <c:pt idx="2569">
                  <c:v>285.83999999999997</c:v>
                </c:pt>
                <c:pt idx="2570">
                  <c:v>283.01</c:v>
                </c:pt>
                <c:pt idx="2571">
                  <c:v>290.63</c:v>
                </c:pt>
                <c:pt idx="2572">
                  <c:v>283.86</c:v>
                </c:pt>
                <c:pt idx="2573">
                  <c:v>285.60000000000002</c:v>
                </c:pt>
                <c:pt idx="2574">
                  <c:v>293.63</c:v>
                </c:pt>
                <c:pt idx="2575">
                  <c:v>305.99</c:v>
                </c:pt>
                <c:pt idx="2576">
                  <c:v>325.82</c:v>
                </c:pt>
                <c:pt idx="2577">
                  <c:v>332.82</c:v>
                </c:pt>
                <c:pt idx="2578">
                  <c:v>332.74</c:v>
                </c:pt>
                <c:pt idx="2579">
                  <c:v>318.68</c:v>
                </c:pt>
                <c:pt idx="2580">
                  <c:v>310.95</c:v>
                </c:pt>
                <c:pt idx="2581">
                  <c:v>313.24</c:v>
                </c:pt>
                <c:pt idx="2582">
                  <c:v>313.43</c:v>
                </c:pt>
                <c:pt idx="2583">
                  <c:v>311.69</c:v>
                </c:pt>
                <c:pt idx="2584">
                  <c:v>314.58</c:v>
                </c:pt>
                <c:pt idx="2585">
                  <c:v>313.91000000000003</c:v>
                </c:pt>
                <c:pt idx="2586">
                  <c:v>315.72000000000003</c:v>
                </c:pt>
                <c:pt idx="2587">
                  <c:v>314.58</c:v>
                </c:pt>
                <c:pt idx="2588">
                  <c:v>309.8</c:v>
                </c:pt>
                <c:pt idx="2589">
                  <c:v>312.43</c:v>
                </c:pt>
                <c:pt idx="2590">
                  <c:v>311.27999999999997</c:v>
                </c:pt>
                <c:pt idx="2591">
                  <c:v>309.83999999999997</c:v>
                </c:pt>
                <c:pt idx="2592">
                  <c:v>312.32</c:v>
                </c:pt>
                <c:pt idx="2593">
                  <c:v>316.91000000000003</c:v>
                </c:pt>
                <c:pt idx="2594">
                  <c:v>313.54000000000002</c:v>
                </c:pt>
                <c:pt idx="2595">
                  <c:v>314.95</c:v>
                </c:pt>
                <c:pt idx="2596">
                  <c:v>315.83</c:v>
                </c:pt>
                <c:pt idx="2597">
                  <c:v>319.61</c:v>
                </c:pt>
                <c:pt idx="2598">
                  <c:v>302.44</c:v>
                </c:pt>
                <c:pt idx="2599">
                  <c:v>303.36</c:v>
                </c:pt>
                <c:pt idx="2600">
                  <c:v>298.52</c:v>
                </c:pt>
                <c:pt idx="2601">
                  <c:v>291</c:v>
                </c:pt>
                <c:pt idx="2602">
                  <c:v>295.93</c:v>
                </c:pt>
                <c:pt idx="2603">
                  <c:v>295.3</c:v>
                </c:pt>
                <c:pt idx="2604">
                  <c:v>294.63</c:v>
                </c:pt>
                <c:pt idx="2605">
                  <c:v>295.37</c:v>
                </c:pt>
                <c:pt idx="2606">
                  <c:v>296.07</c:v>
                </c:pt>
                <c:pt idx="2607">
                  <c:v>296.52</c:v>
                </c:pt>
                <c:pt idx="2608">
                  <c:v>298.02999999999997</c:v>
                </c:pt>
                <c:pt idx="2609">
                  <c:v>300.11</c:v>
                </c:pt>
                <c:pt idx="2610">
                  <c:v>301.29000000000002</c:v>
                </c:pt>
                <c:pt idx="2611">
                  <c:v>293.37</c:v>
                </c:pt>
                <c:pt idx="2612">
                  <c:v>289.26</c:v>
                </c:pt>
                <c:pt idx="2613">
                  <c:v>288.67</c:v>
                </c:pt>
                <c:pt idx="2614">
                  <c:v>290.70999999999998</c:v>
                </c:pt>
                <c:pt idx="2615">
                  <c:v>296.49</c:v>
                </c:pt>
                <c:pt idx="2616">
                  <c:v>286.18</c:v>
                </c:pt>
                <c:pt idx="2617">
                  <c:v>295.52999999999997</c:v>
                </c:pt>
                <c:pt idx="2618">
                  <c:v>287.20999999999998</c:v>
                </c:pt>
                <c:pt idx="2619">
                  <c:v>290.45</c:v>
                </c:pt>
                <c:pt idx="2620">
                  <c:v>308.56</c:v>
                </c:pt>
                <c:pt idx="2621">
                  <c:v>287.10000000000002</c:v>
                </c:pt>
                <c:pt idx="2622">
                  <c:v>286.55</c:v>
                </c:pt>
                <c:pt idx="2623">
                  <c:v>267.7</c:v>
                </c:pt>
                <c:pt idx="2624">
                  <c:v>276.79000000000002</c:v>
                </c:pt>
                <c:pt idx="2625">
                  <c:v>277.01</c:v>
                </c:pt>
                <c:pt idx="2626">
                  <c:v>273.55</c:v>
                </c:pt>
                <c:pt idx="2627">
                  <c:v>274.88</c:v>
                </c:pt>
                <c:pt idx="2628">
                  <c:v>280.99</c:v>
                </c:pt>
                <c:pt idx="2629">
                  <c:v>279.66000000000003</c:v>
                </c:pt>
                <c:pt idx="2630">
                  <c:v>280.69</c:v>
                </c:pt>
                <c:pt idx="2631">
                  <c:v>283.60000000000002</c:v>
                </c:pt>
                <c:pt idx="2632">
                  <c:v>312.72000000000003</c:v>
                </c:pt>
                <c:pt idx="2633">
                  <c:v>312.72000000000003</c:v>
                </c:pt>
                <c:pt idx="2634">
                  <c:v>298.33</c:v>
                </c:pt>
                <c:pt idx="2635">
                  <c:v>303.3</c:v>
                </c:pt>
                <c:pt idx="2636">
                  <c:v>307.24</c:v>
                </c:pt>
                <c:pt idx="2637">
                  <c:v>303.11</c:v>
                </c:pt>
                <c:pt idx="2638">
                  <c:v>314.27999999999997</c:v>
                </c:pt>
                <c:pt idx="2639">
                  <c:v>311.35000000000002</c:v>
                </c:pt>
                <c:pt idx="2640">
                  <c:v>300.26</c:v>
                </c:pt>
                <c:pt idx="2641">
                  <c:v>296.49</c:v>
                </c:pt>
                <c:pt idx="2642">
                  <c:v>273.60000000000002</c:v>
                </c:pt>
                <c:pt idx="2643">
                  <c:v>276.52999999999997</c:v>
                </c:pt>
                <c:pt idx="2644">
                  <c:v>276.52999999999997</c:v>
                </c:pt>
                <c:pt idx="2645">
                  <c:v>282.98</c:v>
                </c:pt>
                <c:pt idx="2646">
                  <c:v>280.19</c:v>
                </c:pt>
                <c:pt idx="2647">
                  <c:v>300.62</c:v>
                </c:pt>
                <c:pt idx="2648">
                  <c:v>289.93</c:v>
                </c:pt>
                <c:pt idx="2649">
                  <c:v>293.3</c:v>
                </c:pt>
                <c:pt idx="2650">
                  <c:v>296.16000000000003</c:v>
                </c:pt>
                <c:pt idx="2651">
                  <c:v>290.81</c:v>
                </c:pt>
                <c:pt idx="2652">
                  <c:v>290.37</c:v>
                </c:pt>
                <c:pt idx="2653">
                  <c:v>306.56</c:v>
                </c:pt>
                <c:pt idx="2654">
                  <c:v>302.79000000000002</c:v>
                </c:pt>
                <c:pt idx="2655">
                  <c:v>293.05</c:v>
                </c:pt>
                <c:pt idx="2656">
                  <c:v>285.76</c:v>
                </c:pt>
                <c:pt idx="2657">
                  <c:v>287.26</c:v>
                </c:pt>
                <c:pt idx="2658">
                  <c:v>287.08</c:v>
                </c:pt>
                <c:pt idx="2659">
                  <c:v>282.87</c:v>
                </c:pt>
                <c:pt idx="2660">
                  <c:v>282.35000000000002</c:v>
                </c:pt>
                <c:pt idx="2661">
                  <c:v>278.39999999999998</c:v>
                </c:pt>
                <c:pt idx="2662">
                  <c:v>280.01</c:v>
                </c:pt>
                <c:pt idx="2663">
                  <c:v>286.33999999999997</c:v>
                </c:pt>
                <c:pt idx="2664">
                  <c:v>278</c:v>
                </c:pt>
                <c:pt idx="2665">
                  <c:v>270.12</c:v>
                </c:pt>
                <c:pt idx="2666">
                  <c:v>270.08999999999997</c:v>
                </c:pt>
                <c:pt idx="2667">
                  <c:v>264.92</c:v>
                </c:pt>
                <c:pt idx="2668">
                  <c:v>259.54000000000002</c:v>
                </c:pt>
                <c:pt idx="2669">
                  <c:v>268.55</c:v>
                </c:pt>
                <c:pt idx="2670">
                  <c:v>263.79000000000002</c:v>
                </c:pt>
                <c:pt idx="2671">
                  <c:v>263.08999999999997</c:v>
                </c:pt>
                <c:pt idx="2672">
                  <c:v>264.74</c:v>
                </c:pt>
                <c:pt idx="2673">
                  <c:v>256.68</c:v>
                </c:pt>
                <c:pt idx="2674">
                  <c:v>254.16</c:v>
                </c:pt>
                <c:pt idx="2675">
                  <c:v>255.59</c:v>
                </c:pt>
                <c:pt idx="2676">
                  <c:v>292.89999999999998</c:v>
                </c:pt>
                <c:pt idx="2677">
                  <c:v>305.64</c:v>
                </c:pt>
                <c:pt idx="2678">
                  <c:v>309.63</c:v>
                </c:pt>
                <c:pt idx="2679">
                  <c:v>312.31</c:v>
                </c:pt>
                <c:pt idx="2680">
                  <c:v>318.52999999999997</c:v>
                </c:pt>
                <c:pt idx="2681">
                  <c:v>318.08999999999997</c:v>
                </c:pt>
                <c:pt idx="2682">
                  <c:v>313.22000000000003</c:v>
                </c:pt>
                <c:pt idx="2683">
                  <c:v>309.60000000000002</c:v>
                </c:pt>
                <c:pt idx="2684">
                  <c:v>304.83999999999997</c:v>
                </c:pt>
                <c:pt idx="2685">
                  <c:v>308.35000000000002</c:v>
                </c:pt>
                <c:pt idx="2686">
                  <c:v>313.66000000000003</c:v>
                </c:pt>
                <c:pt idx="2687">
                  <c:v>301.02999999999997</c:v>
                </c:pt>
                <c:pt idx="2688">
                  <c:v>306.67</c:v>
                </c:pt>
                <c:pt idx="2689">
                  <c:v>301.61</c:v>
                </c:pt>
                <c:pt idx="2690">
                  <c:v>300.08</c:v>
                </c:pt>
                <c:pt idx="2691">
                  <c:v>306.45</c:v>
                </c:pt>
                <c:pt idx="2692">
                  <c:v>310.36</c:v>
                </c:pt>
                <c:pt idx="2693">
                  <c:v>309.41000000000003</c:v>
                </c:pt>
                <c:pt idx="2694">
                  <c:v>313.33</c:v>
                </c:pt>
                <c:pt idx="2695">
                  <c:v>324.43</c:v>
                </c:pt>
                <c:pt idx="2696">
                  <c:v>320.14</c:v>
                </c:pt>
                <c:pt idx="2697">
                  <c:v>309.85000000000002</c:v>
                </c:pt>
                <c:pt idx="2698">
                  <c:v>304.32</c:v>
                </c:pt>
                <c:pt idx="2699">
                  <c:v>309.38</c:v>
                </c:pt>
                <c:pt idx="2700">
                  <c:v>309.45</c:v>
                </c:pt>
                <c:pt idx="2701">
                  <c:v>322.12</c:v>
                </c:pt>
                <c:pt idx="2702">
                  <c:v>317.43</c:v>
                </c:pt>
                <c:pt idx="2703">
                  <c:v>312.45</c:v>
                </c:pt>
                <c:pt idx="2704">
                  <c:v>309.89</c:v>
                </c:pt>
                <c:pt idx="2705">
                  <c:v>314.69</c:v>
                </c:pt>
                <c:pt idx="2706">
                  <c:v>305.31</c:v>
                </c:pt>
                <c:pt idx="2707">
                  <c:v>309.74</c:v>
                </c:pt>
                <c:pt idx="2708">
                  <c:v>308.27999999999997</c:v>
                </c:pt>
                <c:pt idx="2709">
                  <c:v>304.18</c:v>
                </c:pt>
                <c:pt idx="2710">
                  <c:v>295.32</c:v>
                </c:pt>
                <c:pt idx="2711">
                  <c:v>300.26</c:v>
                </c:pt>
                <c:pt idx="2712">
                  <c:v>286.33999999999997</c:v>
                </c:pt>
                <c:pt idx="2713">
                  <c:v>276.86</c:v>
                </c:pt>
                <c:pt idx="2714">
                  <c:v>270.42</c:v>
                </c:pt>
                <c:pt idx="2715">
                  <c:v>257.60000000000002</c:v>
                </c:pt>
                <c:pt idx="2716">
                  <c:v>264.58999999999997</c:v>
                </c:pt>
                <c:pt idx="2717">
                  <c:v>265.77</c:v>
                </c:pt>
                <c:pt idx="2718">
                  <c:v>268.83999999999997</c:v>
                </c:pt>
                <c:pt idx="2719">
                  <c:v>264.48</c:v>
                </c:pt>
                <c:pt idx="2720">
                  <c:v>265.55</c:v>
                </c:pt>
                <c:pt idx="2721">
                  <c:v>275.29000000000002</c:v>
                </c:pt>
                <c:pt idx="2722">
                  <c:v>272.20999999999998</c:v>
                </c:pt>
                <c:pt idx="2723">
                  <c:v>278.91000000000003</c:v>
                </c:pt>
                <c:pt idx="2724">
                  <c:v>287.95999999999998</c:v>
                </c:pt>
                <c:pt idx="2725">
                  <c:v>285.17</c:v>
                </c:pt>
                <c:pt idx="2726">
                  <c:v>285.98</c:v>
                </c:pt>
                <c:pt idx="2727">
                  <c:v>277.12</c:v>
                </c:pt>
                <c:pt idx="2728">
                  <c:v>289.31</c:v>
                </c:pt>
                <c:pt idx="2729">
                  <c:v>283.89</c:v>
                </c:pt>
                <c:pt idx="2730">
                  <c:v>281.36</c:v>
                </c:pt>
                <c:pt idx="2731">
                  <c:v>306.19</c:v>
                </c:pt>
                <c:pt idx="2732">
                  <c:v>302.02</c:v>
                </c:pt>
                <c:pt idx="2733">
                  <c:v>320.39999999999998</c:v>
                </c:pt>
                <c:pt idx="2734">
                  <c:v>326.55</c:v>
                </c:pt>
                <c:pt idx="2735">
                  <c:v>329.19</c:v>
                </c:pt>
                <c:pt idx="2736">
                  <c:v>315.52999999999997</c:v>
                </c:pt>
                <c:pt idx="2737">
                  <c:v>312.49</c:v>
                </c:pt>
                <c:pt idx="2738">
                  <c:v>310.39999999999998</c:v>
                </c:pt>
                <c:pt idx="2739">
                  <c:v>315.02</c:v>
                </c:pt>
                <c:pt idx="2740">
                  <c:v>314.14</c:v>
                </c:pt>
                <c:pt idx="2741">
                  <c:v>308.64</c:v>
                </c:pt>
                <c:pt idx="2742">
                  <c:v>315.70999999999998</c:v>
                </c:pt>
                <c:pt idx="2743">
                  <c:v>316.22000000000003</c:v>
                </c:pt>
                <c:pt idx="2744">
                  <c:v>321.27999999999997</c:v>
                </c:pt>
                <c:pt idx="2745">
                  <c:v>301.02999999999997</c:v>
                </c:pt>
                <c:pt idx="2746">
                  <c:v>310.69</c:v>
                </c:pt>
                <c:pt idx="2747">
                  <c:v>309.77999999999997</c:v>
                </c:pt>
                <c:pt idx="2748">
                  <c:v>312.74</c:v>
                </c:pt>
                <c:pt idx="2749">
                  <c:v>300.55</c:v>
                </c:pt>
                <c:pt idx="2750">
                  <c:v>301.20999999999998</c:v>
                </c:pt>
                <c:pt idx="2751">
                  <c:v>324.89999999999998</c:v>
                </c:pt>
                <c:pt idx="2752">
                  <c:v>325.89</c:v>
                </c:pt>
                <c:pt idx="2753">
                  <c:v>322.27</c:v>
                </c:pt>
                <c:pt idx="2754">
                  <c:v>324.24</c:v>
                </c:pt>
                <c:pt idx="2755">
                  <c:v>327.54000000000002</c:v>
                </c:pt>
                <c:pt idx="2756">
                  <c:v>321.08999999999997</c:v>
                </c:pt>
                <c:pt idx="2757">
                  <c:v>333.62</c:v>
                </c:pt>
                <c:pt idx="2758">
                  <c:v>341.2</c:v>
                </c:pt>
                <c:pt idx="2759">
                  <c:v>343.06</c:v>
                </c:pt>
                <c:pt idx="2760">
                  <c:v>342.19</c:v>
                </c:pt>
                <c:pt idx="2761">
                  <c:v>351.34</c:v>
                </c:pt>
                <c:pt idx="2762">
                  <c:v>347.86</c:v>
                </c:pt>
                <c:pt idx="2763">
                  <c:v>360.31</c:v>
                </c:pt>
                <c:pt idx="2764">
                  <c:v>351.49</c:v>
                </c:pt>
                <c:pt idx="2765">
                  <c:v>345.74</c:v>
                </c:pt>
                <c:pt idx="2766">
                  <c:v>343.8</c:v>
                </c:pt>
                <c:pt idx="2767">
                  <c:v>343.94</c:v>
                </c:pt>
                <c:pt idx="2768">
                  <c:v>333.91</c:v>
                </c:pt>
                <c:pt idx="2769">
                  <c:v>323.99</c:v>
                </c:pt>
                <c:pt idx="2770">
                  <c:v>314.12</c:v>
                </c:pt>
                <c:pt idx="2771">
                  <c:v>319.83999999999997</c:v>
                </c:pt>
                <c:pt idx="2772">
                  <c:v>308.83999999999997</c:v>
                </c:pt>
                <c:pt idx="2773">
                  <c:v>308.73</c:v>
                </c:pt>
                <c:pt idx="2774">
                  <c:v>305.42</c:v>
                </c:pt>
                <c:pt idx="2775">
                  <c:v>310.51</c:v>
                </c:pt>
                <c:pt idx="2776">
                  <c:v>303.92</c:v>
                </c:pt>
                <c:pt idx="2777">
                  <c:v>316.95999999999998</c:v>
                </c:pt>
                <c:pt idx="2778">
                  <c:v>318.42</c:v>
                </c:pt>
                <c:pt idx="2779">
                  <c:v>308.55</c:v>
                </c:pt>
                <c:pt idx="2780">
                  <c:v>312.99</c:v>
                </c:pt>
                <c:pt idx="2781">
                  <c:v>317.43</c:v>
                </c:pt>
                <c:pt idx="2782">
                  <c:v>321.98</c:v>
                </c:pt>
                <c:pt idx="2783">
                  <c:v>318.12</c:v>
                </c:pt>
                <c:pt idx="2784">
                  <c:v>319.8</c:v>
                </c:pt>
                <c:pt idx="2785">
                  <c:v>322.35000000000002</c:v>
                </c:pt>
                <c:pt idx="2786">
                  <c:v>320.42</c:v>
                </c:pt>
                <c:pt idx="2787">
                  <c:v>313.75</c:v>
                </c:pt>
                <c:pt idx="2788">
                  <c:v>311.02</c:v>
                </c:pt>
                <c:pt idx="2789">
                  <c:v>306.36</c:v>
                </c:pt>
                <c:pt idx="2790">
                  <c:v>307.24</c:v>
                </c:pt>
                <c:pt idx="2791">
                  <c:v>313.27999999999997</c:v>
                </c:pt>
                <c:pt idx="2792">
                  <c:v>304.87</c:v>
                </c:pt>
                <c:pt idx="2793">
                  <c:v>298.32</c:v>
                </c:pt>
                <c:pt idx="2794">
                  <c:v>309.02</c:v>
                </c:pt>
                <c:pt idx="2795">
                  <c:v>301.16000000000003</c:v>
                </c:pt>
                <c:pt idx="2796">
                  <c:v>301.56</c:v>
                </c:pt>
                <c:pt idx="2797">
                  <c:v>296.93</c:v>
                </c:pt>
                <c:pt idx="2798">
                  <c:v>293.83999999999997</c:v>
                </c:pt>
                <c:pt idx="2799">
                  <c:v>291.73</c:v>
                </c:pt>
                <c:pt idx="2800">
                  <c:v>294.64</c:v>
                </c:pt>
                <c:pt idx="2801">
                  <c:v>295.11</c:v>
                </c:pt>
                <c:pt idx="2802">
                  <c:v>300.57</c:v>
                </c:pt>
                <c:pt idx="2803">
                  <c:v>305.45</c:v>
                </c:pt>
                <c:pt idx="2804">
                  <c:v>309.17</c:v>
                </c:pt>
                <c:pt idx="2805">
                  <c:v>305.42</c:v>
                </c:pt>
                <c:pt idx="2806">
                  <c:v>300.68</c:v>
                </c:pt>
                <c:pt idx="2807">
                  <c:v>298.54000000000002</c:v>
                </c:pt>
                <c:pt idx="2808">
                  <c:v>297.7</c:v>
                </c:pt>
                <c:pt idx="2809">
                  <c:v>296.39</c:v>
                </c:pt>
                <c:pt idx="2810">
                  <c:v>282.88</c:v>
                </c:pt>
                <c:pt idx="2811">
                  <c:v>276.39999999999998</c:v>
                </c:pt>
                <c:pt idx="2812">
                  <c:v>279.45999999999998</c:v>
                </c:pt>
                <c:pt idx="2813">
                  <c:v>275.33999999999997</c:v>
                </c:pt>
                <c:pt idx="2814">
                  <c:v>278.73</c:v>
                </c:pt>
                <c:pt idx="2815">
                  <c:v>272.27999999999997</c:v>
                </c:pt>
                <c:pt idx="2816">
                  <c:v>265.66000000000003</c:v>
                </c:pt>
                <c:pt idx="2817">
                  <c:v>258.36</c:v>
                </c:pt>
                <c:pt idx="2818">
                  <c:v>266.89</c:v>
                </c:pt>
                <c:pt idx="2819">
                  <c:v>243.85</c:v>
                </c:pt>
                <c:pt idx="2820">
                  <c:v>237.45</c:v>
                </c:pt>
                <c:pt idx="2821">
                  <c:v>240.2</c:v>
                </c:pt>
                <c:pt idx="2822">
                  <c:v>247.25</c:v>
                </c:pt>
                <c:pt idx="2823">
                  <c:v>248.12</c:v>
                </c:pt>
                <c:pt idx="2824">
                  <c:v>244.97</c:v>
                </c:pt>
                <c:pt idx="2825">
                  <c:v>248.19</c:v>
                </c:pt>
                <c:pt idx="2826">
                  <c:v>238.68</c:v>
                </c:pt>
                <c:pt idx="2827">
                  <c:v>238.21</c:v>
                </c:pt>
                <c:pt idx="2828">
                  <c:v>230.54</c:v>
                </c:pt>
                <c:pt idx="2829">
                  <c:v>227.98</c:v>
                </c:pt>
                <c:pt idx="2830">
                  <c:v>248.45</c:v>
                </c:pt>
                <c:pt idx="2831">
                  <c:v>257.95999999999998</c:v>
                </c:pt>
                <c:pt idx="2832">
                  <c:v>259.91000000000003</c:v>
                </c:pt>
                <c:pt idx="2833">
                  <c:v>262.3</c:v>
                </c:pt>
                <c:pt idx="2834">
                  <c:v>261.89999999999998</c:v>
                </c:pt>
                <c:pt idx="2835">
                  <c:v>260.74</c:v>
                </c:pt>
                <c:pt idx="2836">
                  <c:v>262.7</c:v>
                </c:pt>
                <c:pt idx="2837">
                  <c:v>263.60000000000002</c:v>
                </c:pt>
                <c:pt idx="2838">
                  <c:v>254.49</c:v>
                </c:pt>
                <c:pt idx="2839">
                  <c:v>253.33</c:v>
                </c:pt>
                <c:pt idx="2840">
                  <c:v>246.35</c:v>
                </c:pt>
                <c:pt idx="2841">
                  <c:v>254.74</c:v>
                </c:pt>
                <c:pt idx="2842">
                  <c:v>253.62</c:v>
                </c:pt>
                <c:pt idx="2843">
                  <c:v>256.44</c:v>
                </c:pt>
                <c:pt idx="2844">
                  <c:v>263.93</c:v>
                </c:pt>
                <c:pt idx="2845">
                  <c:v>263.95999999999998</c:v>
                </c:pt>
                <c:pt idx="2846">
                  <c:v>259.62</c:v>
                </c:pt>
                <c:pt idx="2847">
                  <c:v>252.5</c:v>
                </c:pt>
                <c:pt idx="2848">
                  <c:v>244.69</c:v>
                </c:pt>
                <c:pt idx="2849">
                  <c:v>236.8</c:v>
                </c:pt>
                <c:pt idx="2850">
                  <c:v>233.55</c:v>
                </c:pt>
                <c:pt idx="2851">
                  <c:v>237.2</c:v>
                </c:pt>
                <c:pt idx="2852">
                  <c:v>235.21</c:v>
                </c:pt>
                <c:pt idx="2853">
                  <c:v>230.76</c:v>
                </c:pt>
                <c:pt idx="2854">
                  <c:v>238.61</c:v>
                </c:pt>
                <c:pt idx="2855">
                  <c:v>234.52</c:v>
                </c:pt>
                <c:pt idx="2856">
                  <c:v>222.73</c:v>
                </c:pt>
                <c:pt idx="2857">
                  <c:v>221.72</c:v>
                </c:pt>
                <c:pt idx="2858">
                  <c:v>223.78</c:v>
                </c:pt>
                <c:pt idx="2859">
                  <c:v>220.03</c:v>
                </c:pt>
                <c:pt idx="2860">
                  <c:v>221.43</c:v>
                </c:pt>
                <c:pt idx="2861">
                  <c:v>222.3</c:v>
                </c:pt>
                <c:pt idx="2862">
                  <c:v>219.34</c:v>
                </c:pt>
                <c:pt idx="2863">
                  <c:v>214.72</c:v>
                </c:pt>
                <c:pt idx="2864">
                  <c:v>213.1</c:v>
                </c:pt>
                <c:pt idx="2865">
                  <c:v>211.37</c:v>
                </c:pt>
                <c:pt idx="2866">
                  <c:v>209.71</c:v>
                </c:pt>
                <c:pt idx="2867">
                  <c:v>213.17</c:v>
                </c:pt>
                <c:pt idx="2868">
                  <c:v>205.38</c:v>
                </c:pt>
                <c:pt idx="2869">
                  <c:v>207.54</c:v>
                </c:pt>
                <c:pt idx="2870">
                  <c:v>212.74</c:v>
                </c:pt>
                <c:pt idx="2871">
                  <c:v>215.34</c:v>
                </c:pt>
                <c:pt idx="2872">
                  <c:v>216.13</c:v>
                </c:pt>
                <c:pt idx="2873">
                  <c:v>219.88</c:v>
                </c:pt>
                <c:pt idx="2874">
                  <c:v>217.68</c:v>
                </c:pt>
                <c:pt idx="2875">
                  <c:v>217.75</c:v>
                </c:pt>
                <c:pt idx="2876">
                  <c:v>220.1</c:v>
                </c:pt>
                <c:pt idx="2877">
                  <c:v>222.05</c:v>
                </c:pt>
                <c:pt idx="2878">
                  <c:v>217.9</c:v>
                </c:pt>
                <c:pt idx="2879">
                  <c:v>224.28</c:v>
                </c:pt>
                <c:pt idx="2880">
                  <c:v>218.3</c:v>
                </c:pt>
                <c:pt idx="2881">
                  <c:v>212.52</c:v>
                </c:pt>
                <c:pt idx="2882">
                  <c:v>207.51</c:v>
                </c:pt>
                <c:pt idx="2883">
                  <c:v>201.86</c:v>
                </c:pt>
                <c:pt idx="2884">
                  <c:v>194.02</c:v>
                </c:pt>
                <c:pt idx="2885">
                  <c:v>194.45</c:v>
                </c:pt>
                <c:pt idx="2886">
                  <c:v>194.7</c:v>
                </c:pt>
                <c:pt idx="2887">
                  <c:v>188.87</c:v>
                </c:pt>
                <c:pt idx="2888">
                  <c:v>183.58</c:v>
                </c:pt>
                <c:pt idx="2889">
                  <c:v>187.01</c:v>
                </c:pt>
                <c:pt idx="2890">
                  <c:v>211.73</c:v>
                </c:pt>
                <c:pt idx="2891">
                  <c:v>204.72</c:v>
                </c:pt>
                <c:pt idx="2892">
                  <c:v>205.51</c:v>
                </c:pt>
                <c:pt idx="2893">
                  <c:v>200.82</c:v>
                </c:pt>
                <c:pt idx="2894">
                  <c:v>206.4</c:v>
                </c:pt>
                <c:pt idx="2895">
                  <c:v>211.95</c:v>
                </c:pt>
                <c:pt idx="2896">
                  <c:v>210.12</c:v>
                </c:pt>
                <c:pt idx="2897">
                  <c:v>214.35</c:v>
                </c:pt>
                <c:pt idx="2898">
                  <c:v>215.17</c:v>
                </c:pt>
                <c:pt idx="2899">
                  <c:v>212.38</c:v>
                </c:pt>
                <c:pt idx="2900">
                  <c:v>215.6</c:v>
                </c:pt>
                <c:pt idx="2901">
                  <c:v>213.13</c:v>
                </c:pt>
                <c:pt idx="2902">
                  <c:v>216.64</c:v>
                </c:pt>
                <c:pt idx="2903">
                  <c:v>218.93</c:v>
                </c:pt>
                <c:pt idx="2904">
                  <c:v>224.72</c:v>
                </c:pt>
                <c:pt idx="2905">
                  <c:v>227.44</c:v>
                </c:pt>
                <c:pt idx="2906">
                  <c:v>224.9</c:v>
                </c:pt>
                <c:pt idx="2907">
                  <c:v>232.16</c:v>
                </c:pt>
                <c:pt idx="2908">
                  <c:v>217.67</c:v>
                </c:pt>
                <c:pt idx="2909">
                  <c:v>215.96</c:v>
                </c:pt>
                <c:pt idx="2910">
                  <c:v>213.49</c:v>
                </c:pt>
                <c:pt idx="2911">
                  <c:v>216.56</c:v>
                </c:pt>
                <c:pt idx="2912">
                  <c:v>215.35</c:v>
                </c:pt>
                <c:pt idx="2913">
                  <c:v>209.62</c:v>
                </c:pt>
                <c:pt idx="2914">
                  <c:v>201.32</c:v>
                </c:pt>
                <c:pt idx="2915">
                  <c:v>199.46</c:v>
                </c:pt>
                <c:pt idx="2916">
                  <c:v>199.46</c:v>
                </c:pt>
                <c:pt idx="2917">
                  <c:v>192.34</c:v>
                </c:pt>
                <c:pt idx="2918">
                  <c:v>189.66</c:v>
                </c:pt>
                <c:pt idx="2919">
                  <c:v>189.09</c:v>
                </c:pt>
                <c:pt idx="2920">
                  <c:v>187.62</c:v>
                </c:pt>
                <c:pt idx="2921">
                  <c:v>182.18</c:v>
                </c:pt>
                <c:pt idx="2922">
                  <c:v>182.43</c:v>
                </c:pt>
                <c:pt idx="2923">
                  <c:v>177.35</c:v>
                </c:pt>
                <c:pt idx="2924">
                  <c:v>184.47</c:v>
                </c:pt>
                <c:pt idx="2925">
                  <c:v>169.3</c:v>
                </c:pt>
                <c:pt idx="2926">
                  <c:v>167.98</c:v>
                </c:pt>
                <c:pt idx="2927">
                  <c:v>162.65</c:v>
                </c:pt>
                <c:pt idx="2928">
                  <c:v>160.61000000000001</c:v>
                </c:pt>
                <c:pt idx="2929">
                  <c:v>162.47</c:v>
                </c:pt>
                <c:pt idx="2930">
                  <c:v>171.02</c:v>
                </c:pt>
                <c:pt idx="2931">
                  <c:v>174.56</c:v>
                </c:pt>
                <c:pt idx="2932">
                  <c:v>176.85</c:v>
                </c:pt>
                <c:pt idx="2933">
                  <c:v>176.89</c:v>
                </c:pt>
                <c:pt idx="2934">
                  <c:v>179.57</c:v>
                </c:pt>
                <c:pt idx="2935">
                  <c:v>178.78</c:v>
                </c:pt>
                <c:pt idx="2936">
                  <c:v>179.14</c:v>
                </c:pt>
                <c:pt idx="2937">
                  <c:v>181.25</c:v>
                </c:pt>
                <c:pt idx="2938">
                  <c:v>184.33</c:v>
                </c:pt>
                <c:pt idx="2939">
                  <c:v>190.88</c:v>
                </c:pt>
                <c:pt idx="2940">
                  <c:v>188.66</c:v>
                </c:pt>
                <c:pt idx="2941">
                  <c:v>196.17</c:v>
                </c:pt>
                <c:pt idx="2942">
                  <c:v>205.87</c:v>
                </c:pt>
                <c:pt idx="2943">
                  <c:v>206.4</c:v>
                </c:pt>
                <c:pt idx="2944">
                  <c:v>211.27</c:v>
                </c:pt>
                <c:pt idx="2945">
                  <c:v>210.41</c:v>
                </c:pt>
                <c:pt idx="2946">
                  <c:v>208.51</c:v>
                </c:pt>
                <c:pt idx="2947">
                  <c:v>211.91</c:v>
                </c:pt>
                <c:pt idx="2948">
                  <c:v>212.2</c:v>
                </c:pt>
                <c:pt idx="2949">
                  <c:v>206.48</c:v>
                </c:pt>
                <c:pt idx="2950">
                  <c:v>209.66</c:v>
                </c:pt>
                <c:pt idx="2951">
                  <c:v>215.6</c:v>
                </c:pt>
                <c:pt idx="2952">
                  <c:v>204.94</c:v>
                </c:pt>
                <c:pt idx="2953">
                  <c:v>201.9</c:v>
                </c:pt>
                <c:pt idx="2954">
                  <c:v>198.43</c:v>
                </c:pt>
                <c:pt idx="2955">
                  <c:v>198.75</c:v>
                </c:pt>
                <c:pt idx="2956">
                  <c:v>203.4</c:v>
                </c:pt>
                <c:pt idx="2957">
                  <c:v>206.37</c:v>
                </c:pt>
                <c:pt idx="2958">
                  <c:v>216.17</c:v>
                </c:pt>
                <c:pt idx="2959">
                  <c:v>216.89</c:v>
                </c:pt>
                <c:pt idx="2960">
                  <c:v>216.99</c:v>
                </c:pt>
                <c:pt idx="2961">
                  <c:v>202.5</c:v>
                </c:pt>
                <c:pt idx="2962">
                  <c:v>203.61</c:v>
                </c:pt>
                <c:pt idx="2963">
                  <c:v>205.12</c:v>
                </c:pt>
                <c:pt idx="2964">
                  <c:v>208.84</c:v>
                </c:pt>
                <c:pt idx="2965">
                  <c:v>207.3</c:v>
                </c:pt>
                <c:pt idx="2966">
                  <c:v>206.87</c:v>
                </c:pt>
                <c:pt idx="2967">
                  <c:v>213.27</c:v>
                </c:pt>
                <c:pt idx="2968">
                  <c:v>217.71</c:v>
                </c:pt>
                <c:pt idx="2969">
                  <c:v>218.25</c:v>
                </c:pt>
                <c:pt idx="2970">
                  <c:v>218.39</c:v>
                </c:pt>
                <c:pt idx="2971">
                  <c:v>217.64</c:v>
                </c:pt>
                <c:pt idx="2972">
                  <c:v>217.03</c:v>
                </c:pt>
                <c:pt idx="2973">
                  <c:v>215.81</c:v>
                </c:pt>
                <c:pt idx="2974">
                  <c:v>221.14</c:v>
                </c:pt>
                <c:pt idx="2975">
                  <c:v>218.28</c:v>
                </c:pt>
                <c:pt idx="2976">
                  <c:v>224.69</c:v>
                </c:pt>
                <c:pt idx="2977">
                  <c:v>224.08</c:v>
                </c:pt>
                <c:pt idx="2978">
                  <c:v>229.87</c:v>
                </c:pt>
                <c:pt idx="2979">
                  <c:v>225.19</c:v>
                </c:pt>
                <c:pt idx="2980">
                  <c:v>224.76</c:v>
                </c:pt>
                <c:pt idx="2981">
                  <c:v>226.15</c:v>
                </c:pt>
                <c:pt idx="2982">
                  <c:v>226.69</c:v>
                </c:pt>
                <c:pt idx="2983">
                  <c:v>232.92</c:v>
                </c:pt>
                <c:pt idx="2984">
                  <c:v>224.9</c:v>
                </c:pt>
                <c:pt idx="2985">
                  <c:v>223.4</c:v>
                </c:pt>
                <c:pt idx="2986">
                  <c:v>226.87</c:v>
                </c:pt>
                <c:pt idx="2987">
                  <c:v>223.22</c:v>
                </c:pt>
                <c:pt idx="2988">
                  <c:v>220.25</c:v>
                </c:pt>
                <c:pt idx="2989">
                  <c:v>227.16</c:v>
                </c:pt>
                <c:pt idx="2990">
                  <c:v>230.52</c:v>
                </c:pt>
                <c:pt idx="2991">
                  <c:v>221.4</c:v>
                </c:pt>
                <c:pt idx="2992">
                  <c:v>222.5</c:v>
                </c:pt>
                <c:pt idx="2993">
                  <c:v>221.36</c:v>
                </c:pt>
                <c:pt idx="2994">
                  <c:v>217.75</c:v>
                </c:pt>
                <c:pt idx="2995">
                  <c:v>227.76</c:v>
                </c:pt>
                <c:pt idx="2996">
                  <c:v>224.97</c:v>
                </c:pt>
                <c:pt idx="2997">
                  <c:v>236.96</c:v>
                </c:pt>
                <c:pt idx="2998">
                  <c:v>230.59</c:v>
                </c:pt>
                <c:pt idx="2999">
                  <c:v>231.45</c:v>
                </c:pt>
                <c:pt idx="3000">
                  <c:v>230.55</c:v>
                </c:pt>
                <c:pt idx="3001">
                  <c:v>230.8</c:v>
                </c:pt>
                <c:pt idx="3002">
                  <c:v>222.92</c:v>
                </c:pt>
                <c:pt idx="3003">
                  <c:v>225</c:v>
                </c:pt>
                <c:pt idx="3004">
                  <c:v>240.08</c:v>
                </c:pt>
                <c:pt idx="3005">
                  <c:v>232.47</c:v>
                </c:pt>
                <c:pt idx="3006">
                  <c:v>222.71</c:v>
                </c:pt>
                <c:pt idx="3007">
                  <c:v>226.94</c:v>
                </c:pt>
                <c:pt idx="3008">
                  <c:v>226.73</c:v>
                </c:pt>
                <c:pt idx="3009">
                  <c:v>217.08</c:v>
                </c:pt>
                <c:pt idx="3010">
                  <c:v>212.6</c:v>
                </c:pt>
                <c:pt idx="3011">
                  <c:v>225.56</c:v>
                </c:pt>
                <c:pt idx="3012">
                  <c:v>214.89</c:v>
                </c:pt>
                <c:pt idx="3013">
                  <c:v>205.1</c:v>
                </c:pt>
                <c:pt idx="3014">
                  <c:v>209.19</c:v>
                </c:pt>
                <c:pt idx="3015">
                  <c:v>199.57</c:v>
                </c:pt>
                <c:pt idx="3016">
                  <c:v>201.3</c:v>
                </c:pt>
                <c:pt idx="3017">
                  <c:v>196.15</c:v>
                </c:pt>
                <c:pt idx="3018">
                  <c:v>196.82</c:v>
                </c:pt>
                <c:pt idx="3019">
                  <c:v>209.15</c:v>
                </c:pt>
                <c:pt idx="3020">
                  <c:v>201.86</c:v>
                </c:pt>
                <c:pt idx="3021">
                  <c:v>205.35</c:v>
                </c:pt>
                <c:pt idx="3022">
                  <c:v>202.81</c:v>
                </c:pt>
                <c:pt idx="3023">
                  <c:v>202.81</c:v>
                </c:pt>
                <c:pt idx="3024">
                  <c:v>209.75</c:v>
                </c:pt>
                <c:pt idx="3025">
                  <c:v>197.18</c:v>
                </c:pt>
                <c:pt idx="3026">
                  <c:v>196.89</c:v>
                </c:pt>
                <c:pt idx="3027">
                  <c:v>193.48</c:v>
                </c:pt>
                <c:pt idx="3028">
                  <c:v>194.89</c:v>
                </c:pt>
                <c:pt idx="3029">
                  <c:v>198.65</c:v>
                </c:pt>
                <c:pt idx="3030">
                  <c:v>197.7</c:v>
                </c:pt>
                <c:pt idx="3031">
                  <c:v>202.21</c:v>
                </c:pt>
                <c:pt idx="3032">
                  <c:v>198.02</c:v>
                </c:pt>
                <c:pt idx="3033">
                  <c:v>193.2</c:v>
                </c:pt>
                <c:pt idx="3034">
                  <c:v>187.07</c:v>
                </c:pt>
                <c:pt idx="3035">
                  <c:v>198.34</c:v>
                </c:pt>
                <c:pt idx="3036">
                  <c:v>202.11</c:v>
                </c:pt>
                <c:pt idx="3037">
                  <c:v>206.83</c:v>
                </c:pt>
                <c:pt idx="3038">
                  <c:v>205.52</c:v>
                </c:pt>
                <c:pt idx="3039">
                  <c:v>194.39</c:v>
                </c:pt>
                <c:pt idx="3040">
                  <c:v>185.34</c:v>
                </c:pt>
                <c:pt idx="3041">
                  <c:v>181.92</c:v>
                </c:pt>
                <c:pt idx="3042">
                  <c:v>187.38</c:v>
                </c:pt>
                <c:pt idx="3043">
                  <c:v>188.09</c:v>
                </c:pt>
                <c:pt idx="3044">
                  <c:v>194.89</c:v>
                </c:pt>
                <c:pt idx="3045">
                  <c:v>194.67</c:v>
                </c:pt>
                <c:pt idx="3046">
                  <c:v>184.88</c:v>
                </c:pt>
                <c:pt idx="3047">
                  <c:v>186.78</c:v>
                </c:pt>
                <c:pt idx="3048">
                  <c:v>198.73</c:v>
                </c:pt>
                <c:pt idx="3049">
                  <c:v>197.14</c:v>
                </c:pt>
                <c:pt idx="3050">
                  <c:v>206.23</c:v>
                </c:pt>
                <c:pt idx="3051">
                  <c:v>206.37</c:v>
                </c:pt>
                <c:pt idx="3052">
                  <c:v>198.37</c:v>
                </c:pt>
                <c:pt idx="3053">
                  <c:v>186.93</c:v>
                </c:pt>
                <c:pt idx="3054">
                  <c:v>186.54</c:v>
                </c:pt>
                <c:pt idx="3055">
                  <c:v>191.96</c:v>
                </c:pt>
                <c:pt idx="3056">
                  <c:v>189.18</c:v>
                </c:pt>
                <c:pt idx="3057">
                  <c:v>192.49</c:v>
                </c:pt>
                <c:pt idx="3058">
                  <c:v>190.13</c:v>
                </c:pt>
                <c:pt idx="3059">
                  <c:v>175.65</c:v>
                </c:pt>
                <c:pt idx="3060">
                  <c:v>173.58</c:v>
                </c:pt>
                <c:pt idx="3061">
                  <c:v>174.63</c:v>
                </c:pt>
                <c:pt idx="3062">
                  <c:v>185.8</c:v>
                </c:pt>
                <c:pt idx="3063">
                  <c:v>188.23</c:v>
                </c:pt>
                <c:pt idx="3064">
                  <c:v>191.26</c:v>
                </c:pt>
                <c:pt idx="3065">
                  <c:v>192.07</c:v>
                </c:pt>
                <c:pt idx="3066">
                  <c:v>201.72</c:v>
                </c:pt>
                <c:pt idx="3067">
                  <c:v>194.18</c:v>
                </c:pt>
                <c:pt idx="3068">
                  <c:v>198.27</c:v>
                </c:pt>
                <c:pt idx="3069">
                  <c:v>204.22</c:v>
                </c:pt>
                <c:pt idx="3070">
                  <c:v>200.63</c:v>
                </c:pt>
                <c:pt idx="3071">
                  <c:v>190.37</c:v>
                </c:pt>
                <c:pt idx="3072">
                  <c:v>180.15</c:v>
                </c:pt>
                <c:pt idx="3073">
                  <c:v>177.93</c:v>
                </c:pt>
                <c:pt idx="3074">
                  <c:v>180.88</c:v>
                </c:pt>
                <c:pt idx="3075">
                  <c:v>176.43</c:v>
                </c:pt>
                <c:pt idx="3076">
                  <c:v>174.1</c:v>
                </c:pt>
                <c:pt idx="3077">
                  <c:v>179.87</c:v>
                </c:pt>
                <c:pt idx="3078">
                  <c:v>184.11</c:v>
                </c:pt>
                <c:pt idx="3079">
                  <c:v>188.49</c:v>
                </c:pt>
                <c:pt idx="3080">
                  <c:v>187.17</c:v>
                </c:pt>
                <c:pt idx="3081">
                  <c:v>188.42</c:v>
                </c:pt>
                <c:pt idx="3082">
                  <c:v>193.99</c:v>
                </c:pt>
                <c:pt idx="3083">
                  <c:v>192.39</c:v>
                </c:pt>
                <c:pt idx="3084">
                  <c:v>189.12</c:v>
                </c:pt>
                <c:pt idx="3085">
                  <c:v>191.73</c:v>
                </c:pt>
                <c:pt idx="3086">
                  <c:v>197.88</c:v>
                </c:pt>
                <c:pt idx="3087">
                  <c:v>200.24</c:v>
                </c:pt>
                <c:pt idx="3088">
                  <c:v>182.79</c:v>
                </c:pt>
                <c:pt idx="3089">
                  <c:v>160.82</c:v>
                </c:pt>
                <c:pt idx="3090">
                  <c:v>152.79</c:v>
                </c:pt>
                <c:pt idx="3091">
                  <c:v>156.51</c:v>
                </c:pt>
                <c:pt idx="3092">
                  <c:v>161.41</c:v>
                </c:pt>
                <c:pt idx="3093">
                  <c:v>169.93</c:v>
                </c:pt>
                <c:pt idx="3094">
                  <c:v>182.55</c:v>
                </c:pt>
                <c:pt idx="3095">
                  <c:v>191.8</c:v>
                </c:pt>
                <c:pt idx="3096">
                  <c:v>198.05</c:v>
                </c:pt>
                <c:pt idx="3097">
                  <c:v>201.64</c:v>
                </c:pt>
                <c:pt idx="3098">
                  <c:v>203.79</c:v>
                </c:pt>
                <c:pt idx="3099">
                  <c:v>208.1</c:v>
                </c:pt>
                <c:pt idx="3100">
                  <c:v>209.6</c:v>
                </c:pt>
                <c:pt idx="3101">
                  <c:v>209.77</c:v>
                </c:pt>
                <c:pt idx="3102">
                  <c:v>205.56</c:v>
                </c:pt>
                <c:pt idx="3103">
                  <c:v>195.31</c:v>
                </c:pt>
                <c:pt idx="3104">
                  <c:v>202.02</c:v>
                </c:pt>
                <c:pt idx="3105">
                  <c:v>202.64</c:v>
                </c:pt>
                <c:pt idx="3106">
                  <c:v>200.63</c:v>
                </c:pt>
                <c:pt idx="3107">
                  <c:v>207.41</c:v>
                </c:pt>
                <c:pt idx="3108">
                  <c:v>206.09</c:v>
                </c:pt>
                <c:pt idx="3109">
                  <c:v>206.88</c:v>
                </c:pt>
                <c:pt idx="3110">
                  <c:v>206.16</c:v>
                </c:pt>
                <c:pt idx="3111">
                  <c:v>208.05</c:v>
                </c:pt>
                <c:pt idx="3112">
                  <c:v>208.4</c:v>
                </c:pt>
                <c:pt idx="3113">
                  <c:v>206.92</c:v>
                </c:pt>
                <c:pt idx="3114">
                  <c:v>206.68</c:v>
                </c:pt>
                <c:pt idx="3115">
                  <c:v>202.8</c:v>
                </c:pt>
                <c:pt idx="3116">
                  <c:v>208.77</c:v>
                </c:pt>
                <c:pt idx="3117">
                  <c:v>206.16</c:v>
                </c:pt>
                <c:pt idx="3118">
                  <c:v>206.51</c:v>
                </c:pt>
                <c:pt idx="3119">
                  <c:v>207.61</c:v>
                </c:pt>
                <c:pt idx="3120">
                  <c:v>206.23</c:v>
                </c:pt>
                <c:pt idx="3121">
                  <c:v>209.15</c:v>
                </c:pt>
                <c:pt idx="3122">
                  <c:v>208.46</c:v>
                </c:pt>
                <c:pt idx="3123">
                  <c:v>206.27</c:v>
                </c:pt>
                <c:pt idx="3124">
                  <c:v>202.39</c:v>
                </c:pt>
                <c:pt idx="3125">
                  <c:v>203.31</c:v>
                </c:pt>
                <c:pt idx="3126">
                  <c:v>206.37</c:v>
                </c:pt>
                <c:pt idx="3127">
                  <c:v>206.75</c:v>
                </c:pt>
                <c:pt idx="3128">
                  <c:v>207.19</c:v>
                </c:pt>
                <c:pt idx="3129">
                  <c:v>207.95</c:v>
                </c:pt>
                <c:pt idx="3130">
                  <c:v>208.88</c:v>
                </c:pt>
                <c:pt idx="3131">
                  <c:v>208.71</c:v>
                </c:pt>
                <c:pt idx="3132">
                  <c:v>207.41</c:v>
                </c:pt>
                <c:pt idx="3133">
                  <c:v>210.92</c:v>
                </c:pt>
                <c:pt idx="3134">
                  <c:v>219.09</c:v>
                </c:pt>
                <c:pt idx="3135">
                  <c:v>231.79</c:v>
                </c:pt>
                <c:pt idx="3136">
                  <c:v>216.95</c:v>
                </c:pt>
                <c:pt idx="3137">
                  <c:v>215.65</c:v>
                </c:pt>
                <c:pt idx="3138">
                  <c:v>219.02</c:v>
                </c:pt>
                <c:pt idx="3139">
                  <c:v>221.13</c:v>
                </c:pt>
                <c:pt idx="3140">
                  <c:v>220.35</c:v>
                </c:pt>
                <c:pt idx="3141">
                  <c:v>222.77</c:v>
                </c:pt>
                <c:pt idx="3142">
                  <c:v>223.82</c:v>
                </c:pt>
                <c:pt idx="3143">
                  <c:v>235.74</c:v>
                </c:pt>
                <c:pt idx="3144">
                  <c:v>231.01</c:v>
                </c:pt>
                <c:pt idx="3145">
                  <c:v>225.87</c:v>
                </c:pt>
                <c:pt idx="3146">
                  <c:v>214.77</c:v>
                </c:pt>
                <c:pt idx="3147">
                  <c:v>208.88</c:v>
                </c:pt>
                <c:pt idx="3148">
                  <c:v>210.41</c:v>
                </c:pt>
                <c:pt idx="3149">
                  <c:v>215.89</c:v>
                </c:pt>
                <c:pt idx="3150">
                  <c:v>219.26</c:v>
                </c:pt>
                <c:pt idx="3151">
                  <c:v>227.03</c:v>
                </c:pt>
                <c:pt idx="3152">
                  <c:v>225.97</c:v>
                </c:pt>
                <c:pt idx="3153">
                  <c:v>232.54</c:v>
                </c:pt>
                <c:pt idx="3154">
                  <c:v>244.22</c:v>
                </c:pt>
                <c:pt idx="3155">
                  <c:v>236.39</c:v>
                </c:pt>
                <c:pt idx="3156">
                  <c:v>233.43</c:v>
                </c:pt>
                <c:pt idx="3157">
                  <c:v>237.58</c:v>
                </c:pt>
                <c:pt idx="3158">
                  <c:v>244.43</c:v>
                </c:pt>
                <c:pt idx="3159">
                  <c:v>247.15</c:v>
                </c:pt>
                <c:pt idx="3160">
                  <c:v>240.1</c:v>
                </c:pt>
                <c:pt idx="3161">
                  <c:v>235.91</c:v>
                </c:pt>
                <c:pt idx="3162">
                  <c:v>236.53</c:v>
                </c:pt>
                <c:pt idx="3163">
                  <c:v>233.9</c:v>
                </c:pt>
                <c:pt idx="3164">
                  <c:v>234.07</c:v>
                </c:pt>
                <c:pt idx="3165">
                  <c:v>244.15</c:v>
                </c:pt>
                <c:pt idx="3166">
                  <c:v>220.25</c:v>
                </c:pt>
                <c:pt idx="3167">
                  <c:v>209.63</c:v>
                </c:pt>
                <c:pt idx="3168">
                  <c:v>209.32</c:v>
                </c:pt>
                <c:pt idx="3169">
                  <c:v>209.49</c:v>
                </c:pt>
                <c:pt idx="3170">
                  <c:v>207.96</c:v>
                </c:pt>
                <c:pt idx="3171">
                  <c:v>208.84</c:v>
                </c:pt>
                <c:pt idx="3172">
                  <c:v>213.54</c:v>
                </c:pt>
                <c:pt idx="3173">
                  <c:v>207.55</c:v>
                </c:pt>
                <c:pt idx="3174">
                  <c:v>193.25</c:v>
                </c:pt>
                <c:pt idx="3175">
                  <c:v>185.62</c:v>
                </c:pt>
                <c:pt idx="3176">
                  <c:v>257.26</c:v>
                </c:pt>
                <c:pt idx="3177">
                  <c:v>265.64</c:v>
                </c:pt>
                <c:pt idx="3178">
                  <c:v>266.83</c:v>
                </c:pt>
                <c:pt idx="3179">
                  <c:v>264.48</c:v>
                </c:pt>
                <c:pt idx="3180">
                  <c:v>259.61</c:v>
                </c:pt>
                <c:pt idx="3181">
                  <c:v>263.89999999999998</c:v>
                </c:pt>
                <c:pt idx="3182">
                  <c:v>261.86</c:v>
                </c:pt>
                <c:pt idx="3183">
                  <c:v>258.8</c:v>
                </c:pt>
                <c:pt idx="3184">
                  <c:v>263.5</c:v>
                </c:pt>
                <c:pt idx="3185">
                  <c:v>270.70999999999998</c:v>
                </c:pt>
                <c:pt idx="3186">
                  <c:v>270.33999999999997</c:v>
                </c:pt>
                <c:pt idx="3187">
                  <c:v>268.94</c:v>
                </c:pt>
                <c:pt idx="3188">
                  <c:v>268.54000000000002</c:v>
                </c:pt>
                <c:pt idx="3189">
                  <c:v>278.82</c:v>
                </c:pt>
                <c:pt idx="3190">
                  <c:v>268.60000000000002</c:v>
                </c:pt>
                <c:pt idx="3191">
                  <c:v>273.75</c:v>
                </c:pt>
                <c:pt idx="3192">
                  <c:v>274.49</c:v>
                </c:pt>
                <c:pt idx="3193">
                  <c:v>274.89999999999998</c:v>
                </c:pt>
                <c:pt idx="3194">
                  <c:v>277.01</c:v>
                </c:pt>
                <c:pt idx="3195">
                  <c:v>275.89</c:v>
                </c:pt>
                <c:pt idx="3196">
                  <c:v>284.06</c:v>
                </c:pt>
                <c:pt idx="3197">
                  <c:v>286.58</c:v>
                </c:pt>
                <c:pt idx="3198">
                  <c:v>291.76</c:v>
                </c:pt>
                <c:pt idx="3199">
                  <c:v>290.52999999999997</c:v>
                </c:pt>
                <c:pt idx="3200">
                  <c:v>289.33999999999997</c:v>
                </c:pt>
                <c:pt idx="3201">
                  <c:v>291.72000000000003</c:v>
                </c:pt>
                <c:pt idx="3202">
                  <c:v>293.56</c:v>
                </c:pt>
                <c:pt idx="3203">
                  <c:v>287.98</c:v>
                </c:pt>
                <c:pt idx="3204">
                  <c:v>295.3</c:v>
                </c:pt>
                <c:pt idx="3205">
                  <c:v>287.98</c:v>
                </c:pt>
                <c:pt idx="3206">
                  <c:v>286.17</c:v>
                </c:pt>
                <c:pt idx="3207">
                  <c:v>286.92</c:v>
                </c:pt>
                <c:pt idx="3208">
                  <c:v>288.66000000000003</c:v>
                </c:pt>
                <c:pt idx="3209">
                  <c:v>291.58999999999997</c:v>
                </c:pt>
                <c:pt idx="3210">
                  <c:v>294.69</c:v>
                </c:pt>
                <c:pt idx="3211">
                  <c:v>300.07</c:v>
                </c:pt>
                <c:pt idx="3212">
                  <c:v>305.64999999999998</c:v>
                </c:pt>
                <c:pt idx="3213">
                  <c:v>300.68</c:v>
                </c:pt>
                <c:pt idx="3214">
                  <c:v>301.74</c:v>
                </c:pt>
                <c:pt idx="3215">
                  <c:v>299.32</c:v>
                </c:pt>
                <c:pt idx="3216">
                  <c:v>303.33999999999997</c:v>
                </c:pt>
                <c:pt idx="3217">
                  <c:v>305.95999999999998</c:v>
                </c:pt>
                <c:pt idx="3218">
                  <c:v>296.05</c:v>
                </c:pt>
                <c:pt idx="3219">
                  <c:v>295.10000000000002</c:v>
                </c:pt>
                <c:pt idx="3220">
                  <c:v>294.01</c:v>
                </c:pt>
                <c:pt idx="3221">
                  <c:v>295.39999999999998</c:v>
                </c:pt>
                <c:pt idx="3222">
                  <c:v>299.35000000000002</c:v>
                </c:pt>
                <c:pt idx="3223">
                  <c:v>303.3</c:v>
                </c:pt>
                <c:pt idx="3224">
                  <c:v>296.36</c:v>
                </c:pt>
                <c:pt idx="3225">
                  <c:v>299.89999999999998</c:v>
                </c:pt>
                <c:pt idx="3226">
                  <c:v>299.86</c:v>
                </c:pt>
                <c:pt idx="3227">
                  <c:v>296.29000000000002</c:v>
                </c:pt>
                <c:pt idx="3228">
                  <c:v>298.83999999999997</c:v>
                </c:pt>
                <c:pt idx="3229">
                  <c:v>294.89</c:v>
                </c:pt>
                <c:pt idx="3230">
                  <c:v>293.33</c:v>
                </c:pt>
                <c:pt idx="3231">
                  <c:v>290.64</c:v>
                </c:pt>
                <c:pt idx="3232">
                  <c:v>291.69</c:v>
                </c:pt>
                <c:pt idx="3233">
                  <c:v>290.7</c:v>
                </c:pt>
                <c:pt idx="3234">
                  <c:v>285.19</c:v>
                </c:pt>
                <c:pt idx="3235">
                  <c:v>281.54000000000002</c:v>
                </c:pt>
                <c:pt idx="3236">
                  <c:v>285.73</c:v>
                </c:pt>
                <c:pt idx="3237">
                  <c:v>285.19</c:v>
                </c:pt>
                <c:pt idx="3238">
                  <c:v>281.31</c:v>
                </c:pt>
                <c:pt idx="3239">
                  <c:v>276.33</c:v>
                </c:pt>
                <c:pt idx="3240">
                  <c:v>269.39</c:v>
                </c:pt>
                <c:pt idx="3241">
                  <c:v>260.19</c:v>
                </c:pt>
                <c:pt idx="3242">
                  <c:v>266.97000000000003</c:v>
                </c:pt>
                <c:pt idx="3243">
                  <c:v>266.97000000000003</c:v>
                </c:pt>
                <c:pt idx="3244">
                  <c:v>277.32</c:v>
                </c:pt>
                <c:pt idx="3245">
                  <c:v>276.64</c:v>
                </c:pt>
                <c:pt idx="3246">
                  <c:v>280.79000000000002</c:v>
                </c:pt>
                <c:pt idx="3247">
                  <c:v>289.72000000000003</c:v>
                </c:pt>
                <c:pt idx="3248">
                  <c:v>276.13</c:v>
                </c:pt>
                <c:pt idx="3249">
                  <c:v>287.26</c:v>
                </c:pt>
                <c:pt idx="3250">
                  <c:v>285.43</c:v>
                </c:pt>
                <c:pt idx="3251">
                  <c:v>277.22000000000003</c:v>
                </c:pt>
                <c:pt idx="3252">
                  <c:v>279.7</c:v>
                </c:pt>
                <c:pt idx="3253">
                  <c:v>279.33</c:v>
                </c:pt>
                <c:pt idx="3254">
                  <c:v>280.42</c:v>
                </c:pt>
                <c:pt idx="3255">
                  <c:v>316</c:v>
                </c:pt>
                <c:pt idx="3256">
                  <c:v>340.9</c:v>
                </c:pt>
                <c:pt idx="3257">
                  <c:v>337.01</c:v>
                </c:pt>
                <c:pt idx="3258">
                  <c:v>333.4</c:v>
                </c:pt>
                <c:pt idx="3259">
                  <c:v>329.12</c:v>
                </c:pt>
                <c:pt idx="3260">
                  <c:v>325.31</c:v>
                </c:pt>
                <c:pt idx="3261">
                  <c:v>335.76</c:v>
                </c:pt>
                <c:pt idx="3262">
                  <c:v>339.91</c:v>
                </c:pt>
                <c:pt idx="3263">
                  <c:v>338.19</c:v>
                </c:pt>
                <c:pt idx="3264">
                  <c:v>335.93</c:v>
                </c:pt>
                <c:pt idx="3265">
                  <c:v>338.06</c:v>
                </c:pt>
                <c:pt idx="3266">
                  <c:v>341.46</c:v>
                </c:pt>
                <c:pt idx="3267">
                  <c:v>349.35</c:v>
                </c:pt>
                <c:pt idx="3268">
                  <c:v>340.96</c:v>
                </c:pt>
                <c:pt idx="3269">
                  <c:v>339.37</c:v>
                </c:pt>
                <c:pt idx="3270">
                  <c:v>338.23</c:v>
                </c:pt>
                <c:pt idx="3271">
                  <c:v>340.01</c:v>
                </c:pt>
                <c:pt idx="3272">
                  <c:v>334.08</c:v>
                </c:pt>
                <c:pt idx="3273">
                  <c:v>341.8</c:v>
                </c:pt>
                <c:pt idx="3274">
                  <c:v>355.72</c:v>
                </c:pt>
                <c:pt idx="3275">
                  <c:v>367.38</c:v>
                </c:pt>
                <c:pt idx="3276">
                  <c:v>368.09</c:v>
                </c:pt>
                <c:pt idx="3277">
                  <c:v>363.74</c:v>
                </c:pt>
                <c:pt idx="3278">
                  <c:v>363.81</c:v>
                </c:pt>
                <c:pt idx="3279">
                  <c:v>354.54</c:v>
                </c:pt>
                <c:pt idx="3280">
                  <c:v>353.53</c:v>
                </c:pt>
                <c:pt idx="3281">
                  <c:v>352.65</c:v>
                </c:pt>
                <c:pt idx="3282">
                  <c:v>355.25</c:v>
                </c:pt>
                <c:pt idx="3283">
                  <c:v>353.97</c:v>
                </c:pt>
                <c:pt idx="3284">
                  <c:v>356.46</c:v>
                </c:pt>
                <c:pt idx="3285">
                  <c:v>355.85</c:v>
                </c:pt>
                <c:pt idx="3286">
                  <c:v>356.73</c:v>
                </c:pt>
                <c:pt idx="3287">
                  <c:v>356.63</c:v>
                </c:pt>
                <c:pt idx="3288">
                  <c:v>364.48</c:v>
                </c:pt>
                <c:pt idx="3289">
                  <c:v>358.85</c:v>
                </c:pt>
                <c:pt idx="3290">
                  <c:v>361.31</c:v>
                </c:pt>
                <c:pt idx="3291">
                  <c:v>362.7</c:v>
                </c:pt>
                <c:pt idx="3292">
                  <c:v>352.52</c:v>
                </c:pt>
                <c:pt idx="3293">
                  <c:v>356.29</c:v>
                </c:pt>
                <c:pt idx="3294">
                  <c:v>348.47</c:v>
                </c:pt>
                <c:pt idx="3295">
                  <c:v>353.93</c:v>
                </c:pt>
                <c:pt idx="3296">
                  <c:v>355.38</c:v>
                </c:pt>
                <c:pt idx="3297">
                  <c:v>355.31</c:v>
                </c:pt>
                <c:pt idx="3298">
                  <c:v>350.6</c:v>
                </c:pt>
                <c:pt idx="3299">
                  <c:v>352.62</c:v>
                </c:pt>
                <c:pt idx="3300">
                  <c:v>350.33</c:v>
                </c:pt>
                <c:pt idx="3301">
                  <c:v>340.38</c:v>
                </c:pt>
                <c:pt idx="3302">
                  <c:v>333.71</c:v>
                </c:pt>
                <c:pt idx="3303">
                  <c:v>330.81</c:v>
                </c:pt>
                <c:pt idx="3304">
                  <c:v>329.76</c:v>
                </c:pt>
                <c:pt idx="3305">
                  <c:v>330.34</c:v>
                </c:pt>
                <c:pt idx="3306">
                  <c:v>327.24</c:v>
                </c:pt>
                <c:pt idx="3307">
                  <c:v>335.66</c:v>
                </c:pt>
                <c:pt idx="3308">
                  <c:v>340.15</c:v>
                </c:pt>
                <c:pt idx="3309">
                  <c:v>342.71</c:v>
                </c:pt>
                <c:pt idx="3310">
                  <c:v>344.8</c:v>
                </c:pt>
                <c:pt idx="3311">
                  <c:v>349.62</c:v>
                </c:pt>
                <c:pt idx="3312">
                  <c:v>349.79</c:v>
                </c:pt>
                <c:pt idx="3313">
                  <c:v>357.88</c:v>
                </c:pt>
                <c:pt idx="3314">
                  <c:v>362.16</c:v>
                </c:pt>
                <c:pt idx="3315">
                  <c:v>347.16</c:v>
                </c:pt>
                <c:pt idx="3316">
                  <c:v>349.11</c:v>
                </c:pt>
                <c:pt idx="3317">
                  <c:v>351.57</c:v>
                </c:pt>
                <c:pt idx="3318">
                  <c:v>351.81</c:v>
                </c:pt>
                <c:pt idx="3319">
                  <c:v>348.37</c:v>
                </c:pt>
                <c:pt idx="3320">
                  <c:v>338.6</c:v>
                </c:pt>
                <c:pt idx="3321">
                  <c:v>336.61</c:v>
                </c:pt>
                <c:pt idx="3322">
                  <c:v>334.89</c:v>
                </c:pt>
                <c:pt idx="3323">
                  <c:v>347.53</c:v>
                </c:pt>
                <c:pt idx="3324">
                  <c:v>345.84</c:v>
                </c:pt>
                <c:pt idx="3325">
                  <c:v>348.84</c:v>
                </c:pt>
                <c:pt idx="3326">
                  <c:v>347.97</c:v>
                </c:pt>
                <c:pt idx="3327">
                  <c:v>342.81</c:v>
                </c:pt>
                <c:pt idx="3328">
                  <c:v>340.01</c:v>
                </c:pt>
                <c:pt idx="3329">
                  <c:v>344.02</c:v>
                </c:pt>
                <c:pt idx="3330">
                  <c:v>344.19</c:v>
                </c:pt>
                <c:pt idx="3331">
                  <c:v>345.64</c:v>
                </c:pt>
                <c:pt idx="3332">
                  <c:v>346.08</c:v>
                </c:pt>
                <c:pt idx="3333">
                  <c:v>350.49</c:v>
                </c:pt>
                <c:pt idx="3334">
                  <c:v>351.74</c:v>
                </c:pt>
                <c:pt idx="3335">
                  <c:v>355.45</c:v>
                </c:pt>
                <c:pt idx="3336">
                  <c:v>352.82</c:v>
                </c:pt>
                <c:pt idx="3337">
                  <c:v>350.97</c:v>
                </c:pt>
                <c:pt idx="3338">
                  <c:v>351.51</c:v>
                </c:pt>
                <c:pt idx="3339">
                  <c:v>349.11</c:v>
                </c:pt>
                <c:pt idx="3340">
                  <c:v>355.21</c:v>
                </c:pt>
                <c:pt idx="3341">
                  <c:v>357.03</c:v>
                </c:pt>
                <c:pt idx="3342">
                  <c:v>349.89</c:v>
                </c:pt>
                <c:pt idx="3343">
                  <c:v>346.18</c:v>
                </c:pt>
                <c:pt idx="3344">
                  <c:v>354.98</c:v>
                </c:pt>
                <c:pt idx="3345">
                  <c:v>357.98</c:v>
                </c:pt>
                <c:pt idx="3346">
                  <c:v>349.62</c:v>
                </c:pt>
                <c:pt idx="3347">
                  <c:v>341.97</c:v>
                </c:pt>
                <c:pt idx="3348">
                  <c:v>342.67</c:v>
                </c:pt>
                <c:pt idx="3349">
                  <c:v>346.05</c:v>
                </c:pt>
                <c:pt idx="3350">
                  <c:v>349.65</c:v>
                </c:pt>
                <c:pt idx="3351">
                  <c:v>341.56</c:v>
                </c:pt>
                <c:pt idx="3352">
                  <c:v>334.72</c:v>
                </c:pt>
                <c:pt idx="3353">
                  <c:v>332.73</c:v>
                </c:pt>
                <c:pt idx="3354">
                  <c:v>338.7</c:v>
                </c:pt>
                <c:pt idx="3355">
                  <c:v>342.88</c:v>
                </c:pt>
                <c:pt idx="3356">
                  <c:v>342.81</c:v>
                </c:pt>
                <c:pt idx="3357">
                  <c:v>343.52</c:v>
                </c:pt>
                <c:pt idx="3358">
                  <c:v>341.93</c:v>
                </c:pt>
                <c:pt idx="3359">
                  <c:v>332.97</c:v>
                </c:pt>
                <c:pt idx="3360">
                  <c:v>331.92</c:v>
                </c:pt>
                <c:pt idx="3361">
                  <c:v>331.18</c:v>
                </c:pt>
                <c:pt idx="3362">
                  <c:v>324.94</c:v>
                </c:pt>
                <c:pt idx="3363">
                  <c:v>322.05</c:v>
                </c:pt>
                <c:pt idx="3364">
                  <c:v>318.37</c:v>
                </c:pt>
                <c:pt idx="3365">
                  <c:v>314.33</c:v>
                </c:pt>
                <c:pt idx="3366">
                  <c:v>314.45999999999998</c:v>
                </c:pt>
                <c:pt idx="3367">
                  <c:v>314.43</c:v>
                </c:pt>
                <c:pt idx="3368">
                  <c:v>319.18</c:v>
                </c:pt>
                <c:pt idx="3369">
                  <c:v>323.29000000000002</c:v>
                </c:pt>
                <c:pt idx="3370">
                  <c:v>326.45999999999998</c:v>
                </c:pt>
                <c:pt idx="3371">
                  <c:v>327.07</c:v>
                </c:pt>
                <c:pt idx="3372">
                  <c:v>325.52</c:v>
                </c:pt>
                <c:pt idx="3373">
                  <c:v>325.79000000000002</c:v>
                </c:pt>
                <c:pt idx="3374">
                  <c:v>329.02</c:v>
                </c:pt>
                <c:pt idx="3375">
                  <c:v>343.42</c:v>
                </c:pt>
                <c:pt idx="3376">
                  <c:v>328.96</c:v>
                </c:pt>
                <c:pt idx="3377">
                  <c:v>321.37</c:v>
                </c:pt>
                <c:pt idx="3378">
                  <c:v>317.56</c:v>
                </c:pt>
                <c:pt idx="3379">
                  <c:v>317.8</c:v>
                </c:pt>
                <c:pt idx="3380">
                  <c:v>312.70999999999998</c:v>
                </c:pt>
                <c:pt idx="3381">
                  <c:v>310.69</c:v>
                </c:pt>
                <c:pt idx="3382">
                  <c:v>317.08999999999997</c:v>
                </c:pt>
                <c:pt idx="3383">
                  <c:v>319.14999999999998</c:v>
                </c:pt>
                <c:pt idx="3384">
                  <c:v>306.47000000000003</c:v>
                </c:pt>
                <c:pt idx="3385">
                  <c:v>306.39999999999998</c:v>
                </c:pt>
                <c:pt idx="3386">
                  <c:v>307.20999999999998</c:v>
                </c:pt>
                <c:pt idx="3387">
                  <c:v>310.18</c:v>
                </c:pt>
                <c:pt idx="3388">
                  <c:v>301.31</c:v>
                </c:pt>
                <c:pt idx="3389">
                  <c:v>295.08</c:v>
                </c:pt>
                <c:pt idx="3390">
                  <c:v>293.19</c:v>
                </c:pt>
                <c:pt idx="3391">
                  <c:v>298.45</c:v>
                </c:pt>
                <c:pt idx="3392">
                  <c:v>300.51</c:v>
                </c:pt>
                <c:pt idx="3393">
                  <c:v>309.55</c:v>
                </c:pt>
                <c:pt idx="3394">
                  <c:v>303.47000000000003</c:v>
                </c:pt>
                <c:pt idx="3395">
                  <c:v>298.77999999999997</c:v>
                </c:pt>
                <c:pt idx="3396">
                  <c:v>293.36</c:v>
                </c:pt>
                <c:pt idx="3397">
                  <c:v>293.72000000000003</c:v>
                </c:pt>
                <c:pt idx="3398">
                  <c:v>290.06</c:v>
                </c:pt>
                <c:pt idx="3399">
                  <c:v>285.07</c:v>
                </c:pt>
                <c:pt idx="3400">
                  <c:v>286.10000000000002</c:v>
                </c:pt>
                <c:pt idx="3401">
                  <c:v>286.67</c:v>
                </c:pt>
                <c:pt idx="3402">
                  <c:v>285.20999999999998</c:v>
                </c:pt>
                <c:pt idx="3403">
                  <c:v>284.54000000000002</c:v>
                </c:pt>
                <c:pt idx="3404">
                  <c:v>286.14</c:v>
                </c:pt>
                <c:pt idx="3405">
                  <c:v>285.87</c:v>
                </c:pt>
                <c:pt idx="3406">
                  <c:v>286.74</c:v>
                </c:pt>
                <c:pt idx="3407">
                  <c:v>290.69</c:v>
                </c:pt>
                <c:pt idx="3408">
                  <c:v>281.08</c:v>
                </c:pt>
                <c:pt idx="3409">
                  <c:v>279.92</c:v>
                </c:pt>
                <c:pt idx="3410">
                  <c:v>273.76</c:v>
                </c:pt>
                <c:pt idx="3411">
                  <c:v>270.07</c:v>
                </c:pt>
                <c:pt idx="3412">
                  <c:v>269.31</c:v>
                </c:pt>
                <c:pt idx="3413">
                  <c:v>267.77999999999997</c:v>
                </c:pt>
                <c:pt idx="3414">
                  <c:v>268.74</c:v>
                </c:pt>
                <c:pt idx="3415">
                  <c:v>268.11</c:v>
                </c:pt>
                <c:pt idx="3416">
                  <c:v>267.68</c:v>
                </c:pt>
                <c:pt idx="3417">
                  <c:v>267.77999999999997</c:v>
                </c:pt>
                <c:pt idx="3418">
                  <c:v>274.2</c:v>
                </c:pt>
                <c:pt idx="3419">
                  <c:v>271.39999999999998</c:v>
                </c:pt>
                <c:pt idx="3420">
                  <c:v>271.5</c:v>
                </c:pt>
                <c:pt idx="3421">
                  <c:v>277.06</c:v>
                </c:pt>
                <c:pt idx="3422">
                  <c:v>261.43</c:v>
                </c:pt>
                <c:pt idx="3423">
                  <c:v>258.73</c:v>
                </c:pt>
                <c:pt idx="3424">
                  <c:v>262.58999999999997</c:v>
                </c:pt>
                <c:pt idx="3425">
                  <c:v>264.49</c:v>
                </c:pt>
                <c:pt idx="3426">
                  <c:v>268.18</c:v>
                </c:pt>
                <c:pt idx="3427">
                  <c:v>265.85000000000002</c:v>
                </c:pt>
                <c:pt idx="3428">
                  <c:v>268.20999999999998</c:v>
                </c:pt>
                <c:pt idx="3429">
                  <c:v>269.81</c:v>
                </c:pt>
                <c:pt idx="3430">
                  <c:v>272.27</c:v>
                </c:pt>
                <c:pt idx="3431">
                  <c:v>267.35000000000002</c:v>
                </c:pt>
                <c:pt idx="3432">
                  <c:v>265.68</c:v>
                </c:pt>
                <c:pt idx="3433">
                  <c:v>268.61</c:v>
                </c:pt>
                <c:pt idx="3434">
                  <c:v>270.51</c:v>
                </c:pt>
                <c:pt idx="3435">
                  <c:v>270.87</c:v>
                </c:pt>
                <c:pt idx="3436">
                  <c:v>276.29000000000002</c:v>
                </c:pt>
                <c:pt idx="3437">
                  <c:v>275.95999999999998</c:v>
                </c:pt>
                <c:pt idx="3438">
                  <c:v>282.48</c:v>
                </c:pt>
                <c:pt idx="3439">
                  <c:v>290.89</c:v>
                </c:pt>
                <c:pt idx="3440">
                  <c:v>292.58999999999997</c:v>
                </c:pt>
                <c:pt idx="3441">
                  <c:v>282.81</c:v>
                </c:pt>
                <c:pt idx="3442">
                  <c:v>282.68</c:v>
                </c:pt>
                <c:pt idx="3443">
                  <c:v>282.98</c:v>
                </c:pt>
                <c:pt idx="3444">
                  <c:v>281.08</c:v>
                </c:pt>
                <c:pt idx="3445">
                  <c:v>272.3</c:v>
                </c:pt>
                <c:pt idx="3446">
                  <c:v>275</c:v>
                </c:pt>
                <c:pt idx="3447">
                  <c:v>275.10000000000002</c:v>
                </c:pt>
                <c:pt idx="3448">
                  <c:v>279.98</c:v>
                </c:pt>
                <c:pt idx="3449">
                  <c:v>282.51</c:v>
                </c:pt>
                <c:pt idx="3450">
                  <c:v>280.62</c:v>
                </c:pt>
                <c:pt idx="3451">
                  <c:v>278.45</c:v>
                </c:pt>
                <c:pt idx="3452">
                  <c:v>279.75</c:v>
                </c:pt>
                <c:pt idx="3453">
                  <c:v>283.31</c:v>
                </c:pt>
                <c:pt idx="3454">
                  <c:v>284.01</c:v>
                </c:pt>
                <c:pt idx="3455">
                  <c:v>288.33</c:v>
                </c:pt>
                <c:pt idx="3456">
                  <c:v>286.60000000000002</c:v>
                </c:pt>
                <c:pt idx="3457">
                  <c:v>282.38</c:v>
                </c:pt>
                <c:pt idx="3458">
                  <c:v>279.55</c:v>
                </c:pt>
                <c:pt idx="3459">
                  <c:v>277.95999999999998</c:v>
                </c:pt>
                <c:pt idx="3460">
                  <c:v>281.35000000000002</c:v>
                </c:pt>
                <c:pt idx="3461">
                  <c:v>281.55</c:v>
                </c:pt>
                <c:pt idx="3462">
                  <c:v>282.20999999999998</c:v>
                </c:pt>
                <c:pt idx="3463">
                  <c:v>282.25</c:v>
                </c:pt>
                <c:pt idx="3464">
                  <c:v>283.54000000000002</c:v>
                </c:pt>
                <c:pt idx="3465">
                  <c:v>285.07</c:v>
                </c:pt>
                <c:pt idx="3466">
                  <c:v>286.10000000000002</c:v>
                </c:pt>
                <c:pt idx="3467">
                  <c:v>288.47000000000003</c:v>
                </c:pt>
                <c:pt idx="3468">
                  <c:v>285.74</c:v>
                </c:pt>
                <c:pt idx="3469">
                  <c:v>285.94</c:v>
                </c:pt>
                <c:pt idx="3470">
                  <c:v>284.70999999999998</c:v>
                </c:pt>
                <c:pt idx="3471">
                  <c:v>280.05</c:v>
                </c:pt>
                <c:pt idx="3472">
                  <c:v>283.01</c:v>
                </c:pt>
                <c:pt idx="3473">
                  <c:v>284.94</c:v>
                </c:pt>
                <c:pt idx="3474">
                  <c:v>273.63</c:v>
                </c:pt>
                <c:pt idx="3475">
                  <c:v>276.26</c:v>
                </c:pt>
                <c:pt idx="3476">
                  <c:v>275.58999999999997</c:v>
                </c:pt>
                <c:pt idx="3477">
                  <c:v>279.22000000000003</c:v>
                </c:pt>
                <c:pt idx="3478">
                  <c:v>276.33</c:v>
                </c:pt>
                <c:pt idx="3479">
                  <c:v>278.62</c:v>
                </c:pt>
                <c:pt idx="3480">
                  <c:v>284.37</c:v>
                </c:pt>
                <c:pt idx="3481">
                  <c:v>274.93</c:v>
                </c:pt>
                <c:pt idx="3482">
                  <c:v>272</c:v>
                </c:pt>
                <c:pt idx="3483">
                  <c:v>274.89999999999998</c:v>
                </c:pt>
                <c:pt idx="3484">
                  <c:v>272.39999999999998</c:v>
                </c:pt>
                <c:pt idx="3485">
                  <c:v>272.57</c:v>
                </c:pt>
                <c:pt idx="3486">
                  <c:v>272.10000000000002</c:v>
                </c:pt>
                <c:pt idx="3487">
                  <c:v>278.69</c:v>
                </c:pt>
                <c:pt idx="3488">
                  <c:v>256.83999999999997</c:v>
                </c:pt>
                <c:pt idx="3489">
                  <c:v>256.04000000000002</c:v>
                </c:pt>
                <c:pt idx="3490">
                  <c:v>250.15</c:v>
                </c:pt>
                <c:pt idx="3491">
                  <c:v>245.59</c:v>
                </c:pt>
                <c:pt idx="3492">
                  <c:v>237.05</c:v>
                </c:pt>
                <c:pt idx="3493">
                  <c:v>242.63</c:v>
                </c:pt>
                <c:pt idx="3494">
                  <c:v>244.86</c:v>
                </c:pt>
                <c:pt idx="3495">
                  <c:v>246.16</c:v>
                </c:pt>
                <c:pt idx="3496">
                  <c:v>247.56</c:v>
                </c:pt>
                <c:pt idx="3497">
                  <c:v>246.99</c:v>
                </c:pt>
                <c:pt idx="3498">
                  <c:v>251.15</c:v>
                </c:pt>
                <c:pt idx="3499">
                  <c:v>248.65</c:v>
                </c:pt>
                <c:pt idx="3500">
                  <c:v>248.29</c:v>
                </c:pt>
                <c:pt idx="3501">
                  <c:v>252.44</c:v>
                </c:pt>
                <c:pt idx="3502">
                  <c:v>246.56</c:v>
                </c:pt>
                <c:pt idx="3503">
                  <c:v>269.01</c:v>
                </c:pt>
                <c:pt idx="3504">
                  <c:v>262.89</c:v>
                </c:pt>
                <c:pt idx="3505">
                  <c:v>255.17</c:v>
                </c:pt>
                <c:pt idx="3506">
                  <c:v>259.5</c:v>
                </c:pt>
                <c:pt idx="3507">
                  <c:v>263.85000000000002</c:v>
                </c:pt>
                <c:pt idx="3508">
                  <c:v>258.3</c:v>
                </c:pt>
                <c:pt idx="3509">
                  <c:v>266.38</c:v>
                </c:pt>
                <c:pt idx="3510">
                  <c:v>257.10000000000002</c:v>
                </c:pt>
                <c:pt idx="3511">
                  <c:v>257.13</c:v>
                </c:pt>
                <c:pt idx="3512">
                  <c:v>245.19</c:v>
                </c:pt>
                <c:pt idx="3513">
                  <c:v>251.75</c:v>
                </c:pt>
                <c:pt idx="3514">
                  <c:v>251.92</c:v>
                </c:pt>
                <c:pt idx="3515">
                  <c:v>260.10000000000002</c:v>
                </c:pt>
                <c:pt idx="3516">
                  <c:v>270.7</c:v>
                </c:pt>
                <c:pt idx="3517">
                  <c:v>245.53</c:v>
                </c:pt>
                <c:pt idx="3518">
                  <c:v>246.59</c:v>
                </c:pt>
                <c:pt idx="3519">
                  <c:v>245.16</c:v>
                </c:pt>
                <c:pt idx="3520">
                  <c:v>242.01</c:v>
                </c:pt>
                <c:pt idx="3521">
                  <c:v>244.43</c:v>
                </c:pt>
                <c:pt idx="3522">
                  <c:v>243.64</c:v>
                </c:pt>
                <c:pt idx="3523">
                  <c:v>245.62</c:v>
                </c:pt>
                <c:pt idx="3524">
                  <c:v>237.81</c:v>
                </c:pt>
                <c:pt idx="3525">
                  <c:v>230.69</c:v>
                </c:pt>
                <c:pt idx="3526">
                  <c:v>230.19</c:v>
                </c:pt>
                <c:pt idx="3527">
                  <c:v>231.84</c:v>
                </c:pt>
                <c:pt idx="3528">
                  <c:v>231.45</c:v>
                </c:pt>
                <c:pt idx="3529">
                  <c:v>227.77</c:v>
                </c:pt>
                <c:pt idx="3530">
                  <c:v>224.19</c:v>
                </c:pt>
                <c:pt idx="3531">
                  <c:v>222.3</c:v>
                </c:pt>
                <c:pt idx="3532">
                  <c:v>222.77</c:v>
                </c:pt>
                <c:pt idx="3533">
                  <c:v>221.24</c:v>
                </c:pt>
                <c:pt idx="3534">
                  <c:v>220.32</c:v>
                </c:pt>
                <c:pt idx="3535">
                  <c:v>218.06</c:v>
                </c:pt>
                <c:pt idx="3536">
                  <c:v>216.91</c:v>
                </c:pt>
                <c:pt idx="3537">
                  <c:v>214.06</c:v>
                </c:pt>
                <c:pt idx="3538">
                  <c:v>214.02</c:v>
                </c:pt>
                <c:pt idx="3539">
                  <c:v>216.44</c:v>
                </c:pt>
                <c:pt idx="3540">
                  <c:v>217.37</c:v>
                </c:pt>
                <c:pt idx="3541">
                  <c:v>217.27</c:v>
                </c:pt>
                <c:pt idx="3542">
                  <c:v>217.07</c:v>
                </c:pt>
                <c:pt idx="3543">
                  <c:v>218.03</c:v>
                </c:pt>
                <c:pt idx="3544">
                  <c:v>216.91</c:v>
                </c:pt>
                <c:pt idx="3545">
                  <c:v>215.05</c:v>
                </c:pt>
                <c:pt idx="3546">
                  <c:v>218.86</c:v>
                </c:pt>
                <c:pt idx="3547">
                  <c:v>223.66</c:v>
                </c:pt>
                <c:pt idx="3548">
                  <c:v>222.07</c:v>
                </c:pt>
                <c:pt idx="3549">
                  <c:v>227.97</c:v>
                </c:pt>
                <c:pt idx="3550">
                  <c:v>220.45</c:v>
                </c:pt>
                <c:pt idx="3551">
                  <c:v>213.82</c:v>
                </c:pt>
                <c:pt idx="3552">
                  <c:v>216.47</c:v>
                </c:pt>
                <c:pt idx="3553">
                  <c:v>220.75</c:v>
                </c:pt>
                <c:pt idx="3554">
                  <c:v>223.2</c:v>
                </c:pt>
                <c:pt idx="3555">
                  <c:v>220.75</c:v>
                </c:pt>
                <c:pt idx="3556">
                  <c:v>216.94</c:v>
                </c:pt>
                <c:pt idx="3557">
                  <c:v>209.95</c:v>
                </c:pt>
                <c:pt idx="3558">
                  <c:v>211.61</c:v>
                </c:pt>
                <c:pt idx="3559">
                  <c:v>205.18</c:v>
                </c:pt>
                <c:pt idx="3560">
                  <c:v>206.57</c:v>
                </c:pt>
                <c:pt idx="3561">
                  <c:v>206.7</c:v>
                </c:pt>
                <c:pt idx="3562">
                  <c:v>208.59</c:v>
                </c:pt>
                <c:pt idx="3563">
                  <c:v>205.54</c:v>
                </c:pt>
                <c:pt idx="3564">
                  <c:v>210.74</c:v>
                </c:pt>
                <c:pt idx="3565">
                  <c:v>217.27</c:v>
                </c:pt>
                <c:pt idx="3566">
                  <c:v>215.91</c:v>
                </c:pt>
                <c:pt idx="3567">
                  <c:v>214.95</c:v>
                </c:pt>
                <c:pt idx="3568">
                  <c:v>208.69</c:v>
                </c:pt>
                <c:pt idx="3569">
                  <c:v>208.09</c:v>
                </c:pt>
                <c:pt idx="3570">
                  <c:v>208.46</c:v>
                </c:pt>
                <c:pt idx="3571">
                  <c:v>211.97</c:v>
                </c:pt>
                <c:pt idx="3572">
                  <c:v>220.62</c:v>
                </c:pt>
                <c:pt idx="3573">
                  <c:v>213.76</c:v>
                </c:pt>
                <c:pt idx="3574">
                  <c:v>218.53</c:v>
                </c:pt>
                <c:pt idx="3575">
                  <c:v>218.2</c:v>
                </c:pt>
                <c:pt idx="3576">
                  <c:v>216.18</c:v>
                </c:pt>
                <c:pt idx="3577">
                  <c:v>217.44</c:v>
                </c:pt>
                <c:pt idx="3578">
                  <c:v>221.18</c:v>
                </c:pt>
                <c:pt idx="3579">
                  <c:v>229.56</c:v>
                </c:pt>
                <c:pt idx="3580">
                  <c:v>238.93</c:v>
                </c:pt>
                <c:pt idx="3581">
                  <c:v>215.68</c:v>
                </c:pt>
                <c:pt idx="3582">
                  <c:v>212.67</c:v>
                </c:pt>
                <c:pt idx="3583">
                  <c:v>213.26</c:v>
                </c:pt>
                <c:pt idx="3584">
                  <c:v>210.51</c:v>
                </c:pt>
                <c:pt idx="3585">
                  <c:v>211.8</c:v>
                </c:pt>
                <c:pt idx="3586">
                  <c:v>210.74</c:v>
                </c:pt>
                <c:pt idx="3587">
                  <c:v>214.95</c:v>
                </c:pt>
                <c:pt idx="3588">
                  <c:v>211.21</c:v>
                </c:pt>
                <c:pt idx="3589">
                  <c:v>217.7</c:v>
                </c:pt>
                <c:pt idx="3590">
                  <c:v>217.17</c:v>
                </c:pt>
                <c:pt idx="3591">
                  <c:v>218.56</c:v>
                </c:pt>
                <c:pt idx="3592">
                  <c:v>217.1</c:v>
                </c:pt>
                <c:pt idx="3593">
                  <c:v>213.66</c:v>
                </c:pt>
                <c:pt idx="3594">
                  <c:v>203.46</c:v>
                </c:pt>
                <c:pt idx="3595">
                  <c:v>203.82</c:v>
                </c:pt>
                <c:pt idx="3596">
                  <c:v>204.52</c:v>
                </c:pt>
                <c:pt idx="3597">
                  <c:v>205.31</c:v>
                </c:pt>
                <c:pt idx="3598">
                  <c:v>203.16</c:v>
                </c:pt>
                <c:pt idx="3599">
                  <c:v>193.85</c:v>
                </c:pt>
                <c:pt idx="3600">
                  <c:v>185.04</c:v>
                </c:pt>
                <c:pt idx="3601">
                  <c:v>184.28</c:v>
                </c:pt>
                <c:pt idx="3602">
                  <c:v>186.13</c:v>
                </c:pt>
                <c:pt idx="3603">
                  <c:v>191.33</c:v>
                </c:pt>
                <c:pt idx="3604">
                  <c:v>196.04</c:v>
                </c:pt>
                <c:pt idx="3605">
                  <c:v>196.63</c:v>
                </c:pt>
                <c:pt idx="3606">
                  <c:v>181.86</c:v>
                </c:pt>
                <c:pt idx="3607">
                  <c:v>184.31</c:v>
                </c:pt>
                <c:pt idx="3608">
                  <c:v>183.98</c:v>
                </c:pt>
                <c:pt idx="3609">
                  <c:v>180.67</c:v>
                </c:pt>
                <c:pt idx="3610">
                  <c:v>180.07</c:v>
                </c:pt>
                <c:pt idx="3611">
                  <c:v>178.65</c:v>
                </c:pt>
                <c:pt idx="3612">
                  <c:v>181.56</c:v>
                </c:pt>
                <c:pt idx="3613">
                  <c:v>182.32</c:v>
                </c:pt>
                <c:pt idx="3614">
                  <c:v>177.55</c:v>
                </c:pt>
                <c:pt idx="3615">
                  <c:v>178.41</c:v>
                </c:pt>
                <c:pt idx="3616">
                  <c:v>174.74</c:v>
                </c:pt>
                <c:pt idx="3617">
                  <c:v>178.35</c:v>
                </c:pt>
                <c:pt idx="3618">
                  <c:v>181.23</c:v>
                </c:pt>
                <c:pt idx="3619">
                  <c:v>181.82</c:v>
                </c:pt>
                <c:pt idx="3620">
                  <c:v>181.39</c:v>
                </c:pt>
                <c:pt idx="3621">
                  <c:v>185.02</c:v>
                </c:pt>
                <c:pt idx="3622">
                  <c:v>185.72</c:v>
                </c:pt>
                <c:pt idx="3623">
                  <c:v>178.62</c:v>
                </c:pt>
                <c:pt idx="3624">
                  <c:v>177.76</c:v>
                </c:pt>
                <c:pt idx="3625">
                  <c:v>174.83</c:v>
                </c:pt>
                <c:pt idx="3626">
                  <c:v>175.68</c:v>
                </c:pt>
                <c:pt idx="3627">
                  <c:v>180.17</c:v>
                </c:pt>
                <c:pt idx="3628">
                  <c:v>179.64</c:v>
                </c:pt>
                <c:pt idx="3629">
                  <c:v>174.43</c:v>
                </c:pt>
                <c:pt idx="3630">
                  <c:v>179.18</c:v>
                </c:pt>
                <c:pt idx="3631">
                  <c:v>177.47</c:v>
                </c:pt>
                <c:pt idx="3632">
                  <c:v>172.78</c:v>
                </c:pt>
                <c:pt idx="3633">
                  <c:v>172.94</c:v>
                </c:pt>
                <c:pt idx="3634">
                  <c:v>167.5</c:v>
                </c:pt>
                <c:pt idx="3635">
                  <c:v>166.71</c:v>
                </c:pt>
                <c:pt idx="3636">
                  <c:v>161.43</c:v>
                </c:pt>
                <c:pt idx="3637">
                  <c:v>160.96</c:v>
                </c:pt>
                <c:pt idx="3638">
                  <c:v>162.52000000000001</c:v>
                </c:pt>
                <c:pt idx="3639">
                  <c:v>160.72999999999999</c:v>
                </c:pt>
                <c:pt idx="3640">
                  <c:v>156.51</c:v>
                </c:pt>
                <c:pt idx="3641">
                  <c:v>161</c:v>
                </c:pt>
                <c:pt idx="3642">
                  <c:v>153.31</c:v>
                </c:pt>
                <c:pt idx="3643">
                  <c:v>147.83000000000001</c:v>
                </c:pt>
                <c:pt idx="3644">
                  <c:v>145.25</c:v>
                </c:pt>
                <c:pt idx="3645">
                  <c:v>143.41</c:v>
                </c:pt>
                <c:pt idx="3646">
                  <c:v>148.72</c:v>
                </c:pt>
                <c:pt idx="3647">
                  <c:v>150.07</c:v>
                </c:pt>
                <c:pt idx="3648">
                  <c:v>150.07</c:v>
                </c:pt>
                <c:pt idx="3649">
                  <c:v>150.37</c:v>
                </c:pt>
                <c:pt idx="3650">
                  <c:v>148.65</c:v>
                </c:pt>
                <c:pt idx="3651">
                  <c:v>156.57</c:v>
                </c:pt>
                <c:pt idx="3652">
                  <c:v>152.02000000000001</c:v>
                </c:pt>
                <c:pt idx="3653">
                  <c:v>154.03</c:v>
                </c:pt>
                <c:pt idx="3654">
                  <c:v>154.56</c:v>
                </c:pt>
                <c:pt idx="3655">
                  <c:v>161.79</c:v>
                </c:pt>
                <c:pt idx="3656">
                  <c:v>156.74</c:v>
                </c:pt>
                <c:pt idx="3657">
                  <c:v>154.1</c:v>
                </c:pt>
                <c:pt idx="3658">
                  <c:v>160.93</c:v>
                </c:pt>
                <c:pt idx="3659">
                  <c:v>155.02000000000001</c:v>
                </c:pt>
                <c:pt idx="3660">
                  <c:v>156.28</c:v>
                </c:pt>
                <c:pt idx="3661">
                  <c:v>159.74</c:v>
                </c:pt>
                <c:pt idx="3662">
                  <c:v>155.97999999999999</c:v>
                </c:pt>
                <c:pt idx="3663">
                  <c:v>164.63</c:v>
                </c:pt>
                <c:pt idx="3664">
                  <c:v>166.08</c:v>
                </c:pt>
                <c:pt idx="3665">
                  <c:v>165.62</c:v>
                </c:pt>
                <c:pt idx="3666">
                  <c:v>168.03</c:v>
                </c:pt>
                <c:pt idx="3667">
                  <c:v>168.79</c:v>
                </c:pt>
                <c:pt idx="3668">
                  <c:v>174.23</c:v>
                </c:pt>
                <c:pt idx="3669">
                  <c:v>178.26</c:v>
                </c:pt>
                <c:pt idx="3670">
                  <c:v>170.63</c:v>
                </c:pt>
                <c:pt idx="3671">
                  <c:v>177.6</c:v>
                </c:pt>
                <c:pt idx="3672">
                  <c:v>181.46</c:v>
                </c:pt>
                <c:pt idx="3673">
                  <c:v>179.71</c:v>
                </c:pt>
                <c:pt idx="3674">
                  <c:v>163.21</c:v>
                </c:pt>
                <c:pt idx="3675">
                  <c:v>167.8</c:v>
                </c:pt>
                <c:pt idx="3676">
                  <c:v>166.51</c:v>
                </c:pt>
                <c:pt idx="3677">
                  <c:v>167.86</c:v>
                </c:pt>
                <c:pt idx="3678">
                  <c:v>172.45</c:v>
                </c:pt>
                <c:pt idx="3679">
                  <c:v>166.44</c:v>
                </c:pt>
                <c:pt idx="3680">
                  <c:v>173.94</c:v>
                </c:pt>
                <c:pt idx="3681">
                  <c:v>170.67</c:v>
                </c:pt>
                <c:pt idx="3682">
                  <c:v>179.84</c:v>
                </c:pt>
                <c:pt idx="3683">
                  <c:v>177.3</c:v>
                </c:pt>
                <c:pt idx="3684">
                  <c:v>169.91</c:v>
                </c:pt>
                <c:pt idx="3685">
                  <c:v>159.21</c:v>
                </c:pt>
                <c:pt idx="3686">
                  <c:v>133.34</c:v>
                </c:pt>
                <c:pt idx="3687">
                  <c:v>133.6</c:v>
                </c:pt>
                <c:pt idx="3688">
                  <c:v>135.75</c:v>
                </c:pt>
                <c:pt idx="3689">
                  <c:v>134.4</c:v>
                </c:pt>
                <c:pt idx="3690">
                  <c:v>135.25</c:v>
                </c:pt>
                <c:pt idx="3691">
                  <c:v>143.41</c:v>
                </c:pt>
                <c:pt idx="3692">
                  <c:v>146.01</c:v>
                </c:pt>
                <c:pt idx="3693">
                  <c:v>134.66</c:v>
                </c:pt>
                <c:pt idx="3694">
                  <c:v>132.18</c:v>
                </c:pt>
                <c:pt idx="3695">
                  <c:v>128.59</c:v>
                </c:pt>
                <c:pt idx="3696">
                  <c:v>123.11</c:v>
                </c:pt>
                <c:pt idx="3697">
                  <c:v>121.66</c:v>
                </c:pt>
                <c:pt idx="3698">
                  <c:v>121.16</c:v>
                </c:pt>
                <c:pt idx="3699">
                  <c:v>122.81</c:v>
                </c:pt>
                <c:pt idx="3700">
                  <c:v>126.77</c:v>
                </c:pt>
                <c:pt idx="3701">
                  <c:v>124.39</c:v>
                </c:pt>
                <c:pt idx="3702">
                  <c:v>128.59</c:v>
                </c:pt>
                <c:pt idx="3703">
                  <c:v>132.81</c:v>
                </c:pt>
                <c:pt idx="3704">
                  <c:v>131.94999999999999</c:v>
                </c:pt>
                <c:pt idx="3705">
                  <c:v>129.77000000000001</c:v>
                </c:pt>
                <c:pt idx="3706">
                  <c:v>123.73</c:v>
                </c:pt>
                <c:pt idx="3707">
                  <c:v>133.63999999999999</c:v>
                </c:pt>
                <c:pt idx="3708">
                  <c:v>133.87</c:v>
                </c:pt>
                <c:pt idx="3709">
                  <c:v>127</c:v>
                </c:pt>
                <c:pt idx="3710">
                  <c:v>125.48</c:v>
                </c:pt>
                <c:pt idx="3711">
                  <c:v>115.15</c:v>
                </c:pt>
                <c:pt idx="3712">
                  <c:v>113.27</c:v>
                </c:pt>
                <c:pt idx="3713">
                  <c:v>112.22</c:v>
                </c:pt>
                <c:pt idx="3714">
                  <c:v>110.3</c:v>
                </c:pt>
                <c:pt idx="3715">
                  <c:v>109.58</c:v>
                </c:pt>
                <c:pt idx="3716">
                  <c:v>112.55</c:v>
                </c:pt>
                <c:pt idx="3717">
                  <c:v>112.05</c:v>
                </c:pt>
                <c:pt idx="3718">
                  <c:v>114.39</c:v>
                </c:pt>
                <c:pt idx="3719">
                  <c:v>114.66</c:v>
                </c:pt>
                <c:pt idx="3720">
                  <c:v>110.7</c:v>
                </c:pt>
                <c:pt idx="3721">
                  <c:v>108.09</c:v>
                </c:pt>
                <c:pt idx="3722">
                  <c:v>109.81</c:v>
                </c:pt>
                <c:pt idx="3723">
                  <c:v>112.28</c:v>
                </c:pt>
                <c:pt idx="3724">
                  <c:v>107.96</c:v>
                </c:pt>
                <c:pt idx="3725">
                  <c:v>111.62</c:v>
                </c:pt>
                <c:pt idx="3726">
                  <c:v>99.15</c:v>
                </c:pt>
                <c:pt idx="3727">
                  <c:v>90.9</c:v>
                </c:pt>
                <c:pt idx="3728">
                  <c:v>96.7</c:v>
                </c:pt>
                <c:pt idx="3729">
                  <c:v>102.81</c:v>
                </c:pt>
                <c:pt idx="3730">
                  <c:v>104.56</c:v>
                </c:pt>
                <c:pt idx="3731">
                  <c:v>104.63</c:v>
                </c:pt>
                <c:pt idx="3732">
                  <c:v>104.86</c:v>
                </c:pt>
                <c:pt idx="3733">
                  <c:v>105.71</c:v>
                </c:pt>
                <c:pt idx="3734">
                  <c:v>106.44</c:v>
                </c:pt>
                <c:pt idx="3735">
                  <c:v>108.98</c:v>
                </c:pt>
                <c:pt idx="3736">
                  <c:v>107.27</c:v>
                </c:pt>
                <c:pt idx="3737">
                  <c:v>106.84</c:v>
                </c:pt>
                <c:pt idx="3738">
                  <c:v>107.3</c:v>
                </c:pt>
                <c:pt idx="3739">
                  <c:v>111.92</c:v>
                </c:pt>
                <c:pt idx="3740">
                  <c:v>112.35</c:v>
                </c:pt>
                <c:pt idx="3741">
                  <c:v>112.22</c:v>
                </c:pt>
                <c:pt idx="3742">
                  <c:v>115.71</c:v>
                </c:pt>
                <c:pt idx="3743">
                  <c:v>113.6</c:v>
                </c:pt>
                <c:pt idx="3744">
                  <c:v>109.71</c:v>
                </c:pt>
                <c:pt idx="3745">
                  <c:v>108.59</c:v>
                </c:pt>
                <c:pt idx="3746">
                  <c:v>108.75</c:v>
                </c:pt>
                <c:pt idx="3747">
                  <c:v>109.31</c:v>
                </c:pt>
                <c:pt idx="3748">
                  <c:v>110.37</c:v>
                </c:pt>
                <c:pt idx="3749">
                  <c:v>110.76</c:v>
                </c:pt>
                <c:pt idx="3750">
                  <c:v>111.19</c:v>
                </c:pt>
                <c:pt idx="3751">
                  <c:v>106.8</c:v>
                </c:pt>
                <c:pt idx="3752">
                  <c:v>108.85</c:v>
                </c:pt>
                <c:pt idx="3753">
                  <c:v>107.46</c:v>
                </c:pt>
                <c:pt idx="3754">
                  <c:v>106.22</c:v>
                </c:pt>
                <c:pt idx="3755">
                  <c:v>98.83</c:v>
                </c:pt>
                <c:pt idx="3756">
                  <c:v>101.48</c:v>
                </c:pt>
                <c:pt idx="3757">
                  <c:v>97.29</c:v>
                </c:pt>
                <c:pt idx="3758">
                  <c:v>99.06</c:v>
                </c:pt>
                <c:pt idx="3759">
                  <c:v>105.57</c:v>
                </c:pt>
                <c:pt idx="3760">
                  <c:v>110.54</c:v>
                </c:pt>
                <c:pt idx="3761">
                  <c:v>109.98</c:v>
                </c:pt>
                <c:pt idx="3762">
                  <c:v>109.1</c:v>
                </c:pt>
                <c:pt idx="3763">
                  <c:v>112.43</c:v>
                </c:pt>
                <c:pt idx="3764">
                  <c:v>108.77</c:v>
                </c:pt>
                <c:pt idx="3765">
                  <c:v>107.82</c:v>
                </c:pt>
                <c:pt idx="3766">
                  <c:v>107.4</c:v>
                </c:pt>
                <c:pt idx="3767">
                  <c:v>111.39</c:v>
                </c:pt>
                <c:pt idx="3768">
                  <c:v>107.79</c:v>
                </c:pt>
                <c:pt idx="3769">
                  <c:v>119.73</c:v>
                </c:pt>
                <c:pt idx="3770">
                  <c:v>120.71</c:v>
                </c:pt>
                <c:pt idx="3771">
                  <c:v>121.26</c:v>
                </c:pt>
                <c:pt idx="3772">
                  <c:v>118.03</c:v>
                </c:pt>
                <c:pt idx="3773">
                  <c:v>120.38</c:v>
                </c:pt>
                <c:pt idx="3774">
                  <c:v>110.67</c:v>
                </c:pt>
                <c:pt idx="3775">
                  <c:v>107.63</c:v>
                </c:pt>
                <c:pt idx="3776">
                  <c:v>106.71</c:v>
                </c:pt>
                <c:pt idx="3777">
                  <c:v>104.85</c:v>
                </c:pt>
                <c:pt idx="3778">
                  <c:v>106.19</c:v>
                </c:pt>
                <c:pt idx="3779">
                  <c:v>108.64</c:v>
                </c:pt>
                <c:pt idx="3780">
                  <c:v>106.09</c:v>
                </c:pt>
                <c:pt idx="3781">
                  <c:v>100.92</c:v>
                </c:pt>
                <c:pt idx="3782">
                  <c:v>102.82</c:v>
                </c:pt>
                <c:pt idx="3783">
                  <c:v>105.37</c:v>
                </c:pt>
                <c:pt idx="3784">
                  <c:v>108.61</c:v>
                </c:pt>
                <c:pt idx="3785">
                  <c:v>108.8</c:v>
                </c:pt>
                <c:pt idx="3786">
                  <c:v>111.78</c:v>
                </c:pt>
                <c:pt idx="3787">
                  <c:v>108.08</c:v>
                </c:pt>
                <c:pt idx="3788">
                  <c:v>108.58</c:v>
                </c:pt>
                <c:pt idx="3789">
                  <c:v>112.27</c:v>
                </c:pt>
                <c:pt idx="3790">
                  <c:v>112.86</c:v>
                </c:pt>
                <c:pt idx="3791">
                  <c:v>93.07</c:v>
                </c:pt>
                <c:pt idx="3792">
                  <c:v>82.48</c:v>
                </c:pt>
                <c:pt idx="3793">
                  <c:v>83.1</c:v>
                </c:pt>
                <c:pt idx="3794">
                  <c:v>84.28</c:v>
                </c:pt>
                <c:pt idx="3795">
                  <c:v>84.28</c:v>
                </c:pt>
                <c:pt idx="3796">
                  <c:v>86.08</c:v>
                </c:pt>
                <c:pt idx="3797">
                  <c:v>88.1</c:v>
                </c:pt>
                <c:pt idx="3798">
                  <c:v>92.98</c:v>
                </c:pt>
                <c:pt idx="3799">
                  <c:v>89.02</c:v>
                </c:pt>
                <c:pt idx="3800">
                  <c:v>89.38</c:v>
                </c:pt>
                <c:pt idx="3801">
                  <c:v>92.29</c:v>
                </c:pt>
                <c:pt idx="3802">
                  <c:v>104.26</c:v>
                </c:pt>
                <c:pt idx="3803">
                  <c:v>105.4</c:v>
                </c:pt>
                <c:pt idx="3804">
                  <c:v>106.42</c:v>
                </c:pt>
                <c:pt idx="3805">
                  <c:v>108.61</c:v>
                </c:pt>
                <c:pt idx="3806">
                  <c:v>104.98</c:v>
                </c:pt>
                <c:pt idx="3807">
                  <c:v>102.49</c:v>
                </c:pt>
                <c:pt idx="3808">
                  <c:v>94.81</c:v>
                </c:pt>
                <c:pt idx="3809">
                  <c:v>100.11</c:v>
                </c:pt>
                <c:pt idx="3810">
                  <c:v>100.92</c:v>
                </c:pt>
                <c:pt idx="3811">
                  <c:v>97.1</c:v>
                </c:pt>
                <c:pt idx="3812">
                  <c:v>97.49</c:v>
                </c:pt>
                <c:pt idx="3813">
                  <c:v>88.36</c:v>
                </c:pt>
                <c:pt idx="3814">
                  <c:v>90.82</c:v>
                </c:pt>
                <c:pt idx="3815">
                  <c:v>104.62</c:v>
                </c:pt>
                <c:pt idx="3816">
                  <c:v>110.41</c:v>
                </c:pt>
                <c:pt idx="3817">
                  <c:v>113.32</c:v>
                </c:pt>
                <c:pt idx="3818">
                  <c:v>114.23</c:v>
                </c:pt>
                <c:pt idx="3819">
                  <c:v>110.7</c:v>
                </c:pt>
                <c:pt idx="3820">
                  <c:v>109.36</c:v>
                </c:pt>
                <c:pt idx="3821">
                  <c:v>110.41</c:v>
                </c:pt>
                <c:pt idx="3822">
                  <c:v>118.12</c:v>
                </c:pt>
                <c:pt idx="3823">
                  <c:v>118.88</c:v>
                </c:pt>
                <c:pt idx="3824">
                  <c:v>110.21</c:v>
                </c:pt>
                <c:pt idx="3825">
                  <c:v>104.78</c:v>
                </c:pt>
                <c:pt idx="3826">
                  <c:v>115.57</c:v>
                </c:pt>
                <c:pt idx="3827">
                  <c:v>123.59</c:v>
                </c:pt>
                <c:pt idx="3828">
                  <c:v>123.55</c:v>
                </c:pt>
                <c:pt idx="3829">
                  <c:v>132.81</c:v>
                </c:pt>
                <c:pt idx="3830">
                  <c:v>130.58000000000001</c:v>
                </c:pt>
                <c:pt idx="3831">
                  <c:v>130.78</c:v>
                </c:pt>
                <c:pt idx="3832">
                  <c:v>126.37</c:v>
                </c:pt>
                <c:pt idx="3833">
                  <c:v>130.49</c:v>
                </c:pt>
                <c:pt idx="3834">
                  <c:v>133.88999999999999</c:v>
                </c:pt>
                <c:pt idx="3835">
                  <c:v>142.85</c:v>
                </c:pt>
                <c:pt idx="3836">
                  <c:v>143.47</c:v>
                </c:pt>
                <c:pt idx="3837">
                  <c:v>148.83000000000001</c:v>
                </c:pt>
                <c:pt idx="3838">
                  <c:v>146.87</c:v>
                </c:pt>
                <c:pt idx="3839">
                  <c:v>139.71</c:v>
                </c:pt>
                <c:pt idx="3840">
                  <c:v>145.19999999999999</c:v>
                </c:pt>
                <c:pt idx="3841">
                  <c:v>145.76</c:v>
                </c:pt>
                <c:pt idx="3842">
                  <c:v>145.69</c:v>
                </c:pt>
                <c:pt idx="3843">
                  <c:v>150.63</c:v>
                </c:pt>
                <c:pt idx="3844">
                  <c:v>150.5</c:v>
                </c:pt>
                <c:pt idx="3845">
                  <c:v>151.97</c:v>
                </c:pt>
                <c:pt idx="3846">
                  <c:v>152.5</c:v>
                </c:pt>
                <c:pt idx="3847">
                  <c:v>152.13999999999999</c:v>
                </c:pt>
                <c:pt idx="3848">
                  <c:v>153.58000000000001</c:v>
                </c:pt>
                <c:pt idx="3849">
                  <c:v>154.91999999999999</c:v>
                </c:pt>
                <c:pt idx="3850">
                  <c:v>154.79</c:v>
                </c:pt>
                <c:pt idx="3851">
                  <c:v>154.49</c:v>
                </c:pt>
                <c:pt idx="3852">
                  <c:v>155.77000000000001</c:v>
                </c:pt>
                <c:pt idx="3853">
                  <c:v>156.06</c:v>
                </c:pt>
                <c:pt idx="3854">
                  <c:v>159.19999999999999</c:v>
                </c:pt>
                <c:pt idx="3855">
                  <c:v>157.96</c:v>
                </c:pt>
                <c:pt idx="3856">
                  <c:v>157.63</c:v>
                </c:pt>
                <c:pt idx="3857">
                  <c:v>158.12</c:v>
                </c:pt>
                <c:pt idx="3858">
                  <c:v>155.05000000000001</c:v>
                </c:pt>
                <c:pt idx="3859">
                  <c:v>158.06</c:v>
                </c:pt>
                <c:pt idx="3860">
                  <c:v>157.37</c:v>
                </c:pt>
                <c:pt idx="3861">
                  <c:v>156.85</c:v>
                </c:pt>
                <c:pt idx="3862">
                  <c:v>161.29</c:v>
                </c:pt>
                <c:pt idx="3863">
                  <c:v>164.5</c:v>
                </c:pt>
                <c:pt idx="3864">
                  <c:v>164.86</c:v>
                </c:pt>
                <c:pt idx="3865">
                  <c:v>163.52000000000001</c:v>
                </c:pt>
                <c:pt idx="3866">
                  <c:v>161.80000000000001</c:v>
                </c:pt>
                <c:pt idx="3867">
                  <c:v>161.12</c:v>
                </c:pt>
                <c:pt idx="3868">
                  <c:v>161.12</c:v>
                </c:pt>
                <c:pt idx="3869">
                  <c:v>160.83000000000001</c:v>
                </c:pt>
                <c:pt idx="3870">
                  <c:v>159.05000000000001</c:v>
                </c:pt>
                <c:pt idx="3871">
                  <c:v>153.93</c:v>
                </c:pt>
                <c:pt idx="3872">
                  <c:v>152.51</c:v>
                </c:pt>
                <c:pt idx="3873">
                  <c:v>150.79</c:v>
                </c:pt>
                <c:pt idx="3874">
                  <c:v>150.05000000000001</c:v>
                </c:pt>
                <c:pt idx="3875">
                  <c:v>175.56</c:v>
                </c:pt>
                <c:pt idx="3876">
                  <c:v>173.36</c:v>
                </c:pt>
                <c:pt idx="3877">
                  <c:v>179.16</c:v>
                </c:pt>
                <c:pt idx="3878">
                  <c:v>182.82</c:v>
                </c:pt>
                <c:pt idx="3879">
                  <c:v>180.06</c:v>
                </c:pt>
                <c:pt idx="3880">
                  <c:v>179.38</c:v>
                </c:pt>
                <c:pt idx="3881">
                  <c:v>176.89</c:v>
                </c:pt>
                <c:pt idx="3882">
                  <c:v>169.99</c:v>
                </c:pt>
                <c:pt idx="3883">
                  <c:v>166.56</c:v>
                </c:pt>
                <c:pt idx="3884">
                  <c:v>172.16</c:v>
                </c:pt>
                <c:pt idx="3885">
                  <c:v>185.15</c:v>
                </c:pt>
                <c:pt idx="3886">
                  <c:v>185.37</c:v>
                </c:pt>
                <c:pt idx="3887">
                  <c:v>185.21</c:v>
                </c:pt>
                <c:pt idx="3888">
                  <c:v>191.56</c:v>
                </c:pt>
                <c:pt idx="3889">
                  <c:v>174.01</c:v>
                </c:pt>
                <c:pt idx="3890">
                  <c:v>175.24</c:v>
                </c:pt>
                <c:pt idx="3891">
                  <c:v>164.2</c:v>
                </c:pt>
                <c:pt idx="3892">
                  <c:v>155.75</c:v>
                </c:pt>
                <c:pt idx="3893">
                  <c:v>167.89</c:v>
                </c:pt>
                <c:pt idx="3894">
                  <c:v>171.19</c:v>
                </c:pt>
                <c:pt idx="3895">
                  <c:v>183.85</c:v>
                </c:pt>
                <c:pt idx="3896">
                  <c:v>198.97</c:v>
                </c:pt>
                <c:pt idx="3897">
                  <c:v>203.86</c:v>
                </c:pt>
                <c:pt idx="3898">
                  <c:v>205.45</c:v>
                </c:pt>
                <c:pt idx="3899">
                  <c:v>186.83</c:v>
                </c:pt>
                <c:pt idx="3900">
                  <c:v>201.76</c:v>
                </c:pt>
                <c:pt idx="3901">
                  <c:v>221.41</c:v>
                </c:pt>
                <c:pt idx="3902">
                  <c:v>214.64</c:v>
                </c:pt>
                <c:pt idx="3903">
                  <c:v>212.7</c:v>
                </c:pt>
                <c:pt idx="3904">
                  <c:v>225.3</c:v>
                </c:pt>
                <c:pt idx="3905">
                  <c:v>220.08</c:v>
                </c:pt>
                <c:pt idx="3906">
                  <c:v>218.47</c:v>
                </c:pt>
                <c:pt idx="3907">
                  <c:v>222.06</c:v>
                </c:pt>
                <c:pt idx="3908">
                  <c:v>222.19</c:v>
                </c:pt>
                <c:pt idx="3909">
                  <c:v>223.16</c:v>
                </c:pt>
                <c:pt idx="3910">
                  <c:v>217.69</c:v>
                </c:pt>
                <c:pt idx="3911">
                  <c:v>228.08</c:v>
                </c:pt>
                <c:pt idx="3912">
                  <c:v>230.54</c:v>
                </c:pt>
                <c:pt idx="3913">
                  <c:v>215.71</c:v>
                </c:pt>
                <c:pt idx="3914">
                  <c:v>222.93</c:v>
                </c:pt>
                <c:pt idx="3915">
                  <c:v>223.81</c:v>
                </c:pt>
                <c:pt idx="3916">
                  <c:v>233.98</c:v>
                </c:pt>
                <c:pt idx="3917">
                  <c:v>212.38</c:v>
                </c:pt>
                <c:pt idx="3918">
                  <c:v>203.7</c:v>
                </c:pt>
                <c:pt idx="3919">
                  <c:v>208.2</c:v>
                </c:pt>
                <c:pt idx="3920">
                  <c:v>219.83</c:v>
                </c:pt>
                <c:pt idx="3921">
                  <c:v>229.83</c:v>
                </c:pt>
                <c:pt idx="3922">
                  <c:v>233.17</c:v>
                </c:pt>
                <c:pt idx="3923">
                  <c:v>234.01</c:v>
                </c:pt>
                <c:pt idx="3924">
                  <c:v>225.59</c:v>
                </c:pt>
                <c:pt idx="3925">
                  <c:v>230.25</c:v>
                </c:pt>
                <c:pt idx="3926">
                  <c:v>226.85</c:v>
                </c:pt>
                <c:pt idx="3927">
                  <c:v>218.5</c:v>
                </c:pt>
                <c:pt idx="3928">
                  <c:v>213.41</c:v>
                </c:pt>
                <c:pt idx="3929">
                  <c:v>214.97</c:v>
                </c:pt>
                <c:pt idx="3930">
                  <c:v>207.29</c:v>
                </c:pt>
                <c:pt idx="3931">
                  <c:v>216.1</c:v>
                </c:pt>
                <c:pt idx="3932">
                  <c:v>215.2</c:v>
                </c:pt>
                <c:pt idx="3933">
                  <c:v>215.81</c:v>
                </c:pt>
                <c:pt idx="3934">
                  <c:v>223.35</c:v>
                </c:pt>
                <c:pt idx="3935">
                  <c:v>224.13</c:v>
                </c:pt>
                <c:pt idx="3936">
                  <c:v>206.87</c:v>
                </c:pt>
                <c:pt idx="3937">
                  <c:v>202.44</c:v>
                </c:pt>
                <c:pt idx="3938">
                  <c:v>200.62</c:v>
                </c:pt>
                <c:pt idx="3939">
                  <c:v>198.91</c:v>
                </c:pt>
                <c:pt idx="3940">
                  <c:v>198.71</c:v>
                </c:pt>
                <c:pt idx="3941">
                  <c:v>198.58</c:v>
                </c:pt>
                <c:pt idx="3942">
                  <c:v>191.23</c:v>
                </c:pt>
                <c:pt idx="3943">
                  <c:v>192.08</c:v>
                </c:pt>
                <c:pt idx="3944">
                  <c:v>192.14</c:v>
                </c:pt>
                <c:pt idx="3945">
                  <c:v>193.01</c:v>
                </c:pt>
                <c:pt idx="3946">
                  <c:v>192.72</c:v>
                </c:pt>
                <c:pt idx="3947">
                  <c:v>191.53</c:v>
                </c:pt>
                <c:pt idx="3948">
                  <c:v>190.78</c:v>
                </c:pt>
                <c:pt idx="3949">
                  <c:v>191.4</c:v>
                </c:pt>
                <c:pt idx="3950">
                  <c:v>192.24</c:v>
                </c:pt>
                <c:pt idx="3951">
                  <c:v>190.49</c:v>
                </c:pt>
                <c:pt idx="3952">
                  <c:v>192.01</c:v>
                </c:pt>
                <c:pt idx="3953">
                  <c:v>193.57</c:v>
                </c:pt>
                <c:pt idx="3954">
                  <c:v>194.02</c:v>
                </c:pt>
                <c:pt idx="3955">
                  <c:v>195.8</c:v>
                </c:pt>
                <c:pt idx="3956">
                  <c:v>195.83</c:v>
                </c:pt>
                <c:pt idx="3957">
                  <c:v>188.55</c:v>
                </c:pt>
                <c:pt idx="3958">
                  <c:v>187.7</c:v>
                </c:pt>
                <c:pt idx="3959">
                  <c:v>190.65</c:v>
                </c:pt>
                <c:pt idx="3960">
                  <c:v>193.4</c:v>
                </c:pt>
                <c:pt idx="3961">
                  <c:v>183.53</c:v>
                </c:pt>
                <c:pt idx="3962">
                  <c:v>192.43</c:v>
                </c:pt>
                <c:pt idx="3963">
                  <c:v>187.45</c:v>
                </c:pt>
                <c:pt idx="3964">
                  <c:v>187.93</c:v>
                </c:pt>
                <c:pt idx="3965">
                  <c:v>195.48</c:v>
                </c:pt>
                <c:pt idx="3966">
                  <c:v>193.37</c:v>
                </c:pt>
                <c:pt idx="3967">
                  <c:v>196.87</c:v>
                </c:pt>
                <c:pt idx="3968">
                  <c:v>201.27</c:v>
                </c:pt>
                <c:pt idx="3969">
                  <c:v>191.36</c:v>
                </c:pt>
                <c:pt idx="3970">
                  <c:v>192.89</c:v>
                </c:pt>
                <c:pt idx="3971">
                  <c:v>199.75</c:v>
                </c:pt>
                <c:pt idx="3972">
                  <c:v>199.88</c:v>
                </c:pt>
                <c:pt idx="3973">
                  <c:v>206.61</c:v>
                </c:pt>
                <c:pt idx="3974">
                  <c:v>204.35</c:v>
                </c:pt>
                <c:pt idx="3975">
                  <c:v>200.85</c:v>
                </c:pt>
                <c:pt idx="3976">
                  <c:v>206.65</c:v>
                </c:pt>
                <c:pt idx="3977">
                  <c:v>206.1</c:v>
                </c:pt>
                <c:pt idx="3978">
                  <c:v>207.59</c:v>
                </c:pt>
                <c:pt idx="3979">
                  <c:v>200.88</c:v>
                </c:pt>
                <c:pt idx="3980">
                  <c:v>202.53</c:v>
                </c:pt>
                <c:pt idx="3981">
                  <c:v>201.34</c:v>
                </c:pt>
                <c:pt idx="3982">
                  <c:v>207.84</c:v>
                </c:pt>
                <c:pt idx="3983">
                  <c:v>208.82</c:v>
                </c:pt>
                <c:pt idx="3984">
                  <c:v>209.79</c:v>
                </c:pt>
                <c:pt idx="3985">
                  <c:v>209.85</c:v>
                </c:pt>
                <c:pt idx="3986">
                  <c:v>210.27</c:v>
                </c:pt>
                <c:pt idx="3987">
                  <c:v>209.76</c:v>
                </c:pt>
                <c:pt idx="3988">
                  <c:v>198.45</c:v>
                </c:pt>
                <c:pt idx="3989">
                  <c:v>209.85</c:v>
                </c:pt>
                <c:pt idx="3990">
                  <c:v>214.39</c:v>
                </c:pt>
                <c:pt idx="3991">
                  <c:v>217.75</c:v>
                </c:pt>
                <c:pt idx="3992">
                  <c:v>224.39</c:v>
                </c:pt>
                <c:pt idx="3993">
                  <c:v>225.43</c:v>
                </c:pt>
                <c:pt idx="3994">
                  <c:v>222.58</c:v>
                </c:pt>
                <c:pt idx="3995">
                  <c:v>230.8</c:v>
                </c:pt>
                <c:pt idx="3996">
                  <c:v>221.64</c:v>
                </c:pt>
                <c:pt idx="3997">
                  <c:v>228.02</c:v>
                </c:pt>
                <c:pt idx="3998">
                  <c:v>215.75</c:v>
                </c:pt>
                <c:pt idx="3999">
                  <c:v>227.4</c:v>
                </c:pt>
                <c:pt idx="4000">
                  <c:v>228.37</c:v>
                </c:pt>
                <c:pt idx="4001">
                  <c:v>240.22</c:v>
                </c:pt>
                <c:pt idx="4002">
                  <c:v>193.34</c:v>
                </c:pt>
                <c:pt idx="4003">
                  <c:v>233.3</c:v>
                </c:pt>
                <c:pt idx="4004">
                  <c:v>237.15</c:v>
                </c:pt>
                <c:pt idx="4005">
                  <c:v>249.94</c:v>
                </c:pt>
                <c:pt idx="4006">
                  <c:v>261.27</c:v>
                </c:pt>
                <c:pt idx="4007">
                  <c:v>252.14</c:v>
                </c:pt>
                <c:pt idx="4008">
                  <c:v>263.20999999999998</c:v>
                </c:pt>
                <c:pt idx="4009">
                  <c:v>267.91000000000003</c:v>
                </c:pt>
                <c:pt idx="4010">
                  <c:v>269.43</c:v>
                </c:pt>
                <c:pt idx="4011">
                  <c:v>270.37</c:v>
                </c:pt>
                <c:pt idx="4012">
                  <c:v>273.35000000000002</c:v>
                </c:pt>
                <c:pt idx="4013">
                  <c:v>272.08999999999997</c:v>
                </c:pt>
                <c:pt idx="4014">
                  <c:v>272.73</c:v>
                </c:pt>
                <c:pt idx="4015">
                  <c:v>259.62</c:v>
                </c:pt>
                <c:pt idx="4016">
                  <c:v>263.14999999999998</c:v>
                </c:pt>
                <c:pt idx="4017">
                  <c:v>265.12</c:v>
                </c:pt>
                <c:pt idx="4018">
                  <c:v>262.79000000000002</c:v>
                </c:pt>
                <c:pt idx="4019">
                  <c:v>262.99</c:v>
                </c:pt>
                <c:pt idx="4020">
                  <c:v>264.87</c:v>
                </c:pt>
                <c:pt idx="4021">
                  <c:v>261.79000000000002</c:v>
                </c:pt>
                <c:pt idx="4022">
                  <c:v>247.48</c:v>
                </c:pt>
                <c:pt idx="4023">
                  <c:v>245.6</c:v>
                </c:pt>
                <c:pt idx="4024">
                  <c:v>255.35</c:v>
                </c:pt>
                <c:pt idx="4025">
                  <c:v>264.14999999999998</c:v>
                </c:pt>
                <c:pt idx="4026">
                  <c:v>251.75</c:v>
                </c:pt>
                <c:pt idx="4027">
                  <c:v>265.51</c:v>
                </c:pt>
                <c:pt idx="4028">
                  <c:v>262.76</c:v>
                </c:pt>
                <c:pt idx="4029">
                  <c:v>264.19</c:v>
                </c:pt>
                <c:pt idx="4030">
                  <c:v>258.07</c:v>
                </c:pt>
                <c:pt idx="4031">
                  <c:v>250.91</c:v>
                </c:pt>
                <c:pt idx="4032">
                  <c:v>240.26</c:v>
                </c:pt>
                <c:pt idx="4033">
                  <c:v>239.48</c:v>
                </c:pt>
                <c:pt idx="4034">
                  <c:v>244.14</c:v>
                </c:pt>
                <c:pt idx="4035">
                  <c:v>240.94</c:v>
                </c:pt>
                <c:pt idx="4036">
                  <c:v>246.15</c:v>
                </c:pt>
                <c:pt idx="4037">
                  <c:v>246.12</c:v>
                </c:pt>
                <c:pt idx="4038">
                  <c:v>233</c:v>
                </c:pt>
                <c:pt idx="4039">
                  <c:v>222.8</c:v>
                </c:pt>
                <c:pt idx="4040">
                  <c:v>204.09</c:v>
                </c:pt>
                <c:pt idx="4041">
                  <c:v>202.99</c:v>
                </c:pt>
                <c:pt idx="4042">
                  <c:v>199.39</c:v>
                </c:pt>
                <c:pt idx="4043">
                  <c:v>202.18</c:v>
                </c:pt>
                <c:pt idx="4044">
                  <c:v>202.41</c:v>
                </c:pt>
                <c:pt idx="4045">
                  <c:v>205.06</c:v>
                </c:pt>
                <c:pt idx="4046">
                  <c:v>203.93</c:v>
                </c:pt>
                <c:pt idx="4047">
                  <c:v>200.95</c:v>
                </c:pt>
                <c:pt idx="4048">
                  <c:v>203.99</c:v>
                </c:pt>
                <c:pt idx="4049">
                  <c:v>210.92</c:v>
                </c:pt>
                <c:pt idx="4050">
                  <c:v>200.69</c:v>
                </c:pt>
                <c:pt idx="4051">
                  <c:v>201.11</c:v>
                </c:pt>
                <c:pt idx="4052">
                  <c:v>200.98</c:v>
                </c:pt>
                <c:pt idx="4053">
                  <c:v>200.79</c:v>
                </c:pt>
                <c:pt idx="4054">
                  <c:v>201.34</c:v>
                </c:pt>
                <c:pt idx="4055">
                  <c:v>201.56</c:v>
                </c:pt>
                <c:pt idx="4056">
                  <c:v>205.9</c:v>
                </c:pt>
                <c:pt idx="4057">
                  <c:v>205.45</c:v>
                </c:pt>
                <c:pt idx="4058">
                  <c:v>211.44</c:v>
                </c:pt>
                <c:pt idx="4059">
                  <c:v>207.07</c:v>
                </c:pt>
                <c:pt idx="4060">
                  <c:v>206.29</c:v>
                </c:pt>
                <c:pt idx="4061">
                  <c:v>206.39</c:v>
                </c:pt>
                <c:pt idx="4062">
                  <c:v>203.41</c:v>
                </c:pt>
                <c:pt idx="4063">
                  <c:v>210.69</c:v>
                </c:pt>
                <c:pt idx="4064">
                  <c:v>216.2</c:v>
                </c:pt>
                <c:pt idx="4065">
                  <c:v>203.86</c:v>
                </c:pt>
                <c:pt idx="4066">
                  <c:v>205.48</c:v>
                </c:pt>
                <c:pt idx="4067">
                  <c:v>207.04</c:v>
                </c:pt>
                <c:pt idx="4068">
                  <c:v>204.19</c:v>
                </c:pt>
                <c:pt idx="4069">
                  <c:v>219.21</c:v>
                </c:pt>
                <c:pt idx="4070">
                  <c:v>220.44</c:v>
                </c:pt>
                <c:pt idx="4071">
                  <c:v>208.27</c:v>
                </c:pt>
                <c:pt idx="4072">
                  <c:v>215.55</c:v>
                </c:pt>
                <c:pt idx="4073">
                  <c:v>211.41</c:v>
                </c:pt>
                <c:pt idx="4074">
                  <c:v>200.56</c:v>
                </c:pt>
                <c:pt idx="4075">
                  <c:v>192.01</c:v>
                </c:pt>
                <c:pt idx="4076">
                  <c:v>205.84</c:v>
                </c:pt>
                <c:pt idx="4077">
                  <c:v>211.67</c:v>
                </c:pt>
                <c:pt idx="4078">
                  <c:v>212.67</c:v>
                </c:pt>
                <c:pt idx="4079">
                  <c:v>217.49</c:v>
                </c:pt>
                <c:pt idx="4080">
                  <c:v>218.79</c:v>
                </c:pt>
                <c:pt idx="4081">
                  <c:v>218.34</c:v>
                </c:pt>
                <c:pt idx="4082">
                  <c:v>222.77</c:v>
                </c:pt>
                <c:pt idx="4083">
                  <c:v>226.27</c:v>
                </c:pt>
                <c:pt idx="4084">
                  <c:v>233.1</c:v>
                </c:pt>
                <c:pt idx="4085">
                  <c:v>230.67</c:v>
                </c:pt>
                <c:pt idx="4086">
                  <c:v>229.02</c:v>
                </c:pt>
                <c:pt idx="4087">
                  <c:v>216.72</c:v>
                </c:pt>
                <c:pt idx="4088">
                  <c:v>213.25</c:v>
                </c:pt>
                <c:pt idx="4089">
                  <c:v>213.41</c:v>
                </c:pt>
                <c:pt idx="4090">
                  <c:v>213.77</c:v>
                </c:pt>
                <c:pt idx="4091">
                  <c:v>212.9</c:v>
                </c:pt>
                <c:pt idx="4092">
                  <c:v>213.67</c:v>
                </c:pt>
                <c:pt idx="4093">
                  <c:v>213.67</c:v>
                </c:pt>
                <c:pt idx="4094">
                  <c:v>215.36</c:v>
                </c:pt>
                <c:pt idx="4095">
                  <c:v>220.15</c:v>
                </c:pt>
                <c:pt idx="4096">
                  <c:v>220.8</c:v>
                </c:pt>
                <c:pt idx="4097">
                  <c:v>221.31</c:v>
                </c:pt>
                <c:pt idx="4098">
                  <c:v>221.96</c:v>
                </c:pt>
                <c:pt idx="4099">
                  <c:v>220.54</c:v>
                </c:pt>
                <c:pt idx="4100">
                  <c:v>216.39</c:v>
                </c:pt>
                <c:pt idx="4101">
                  <c:v>213.9</c:v>
                </c:pt>
                <c:pt idx="4102">
                  <c:v>202.05</c:v>
                </c:pt>
                <c:pt idx="4103">
                  <c:v>203.31</c:v>
                </c:pt>
                <c:pt idx="4104">
                  <c:v>200.11</c:v>
                </c:pt>
                <c:pt idx="4105">
                  <c:v>192.14</c:v>
                </c:pt>
                <c:pt idx="4106">
                  <c:v>186.99</c:v>
                </c:pt>
                <c:pt idx="4107">
                  <c:v>193.92</c:v>
                </c:pt>
                <c:pt idx="4108">
                  <c:v>193.57</c:v>
                </c:pt>
                <c:pt idx="4109">
                  <c:v>218.76</c:v>
                </c:pt>
                <c:pt idx="4110">
                  <c:v>214</c:v>
                </c:pt>
                <c:pt idx="4111">
                  <c:v>213.25</c:v>
                </c:pt>
                <c:pt idx="4112">
                  <c:v>221.99</c:v>
                </c:pt>
                <c:pt idx="4113">
                  <c:v>227.89</c:v>
                </c:pt>
                <c:pt idx="4114">
                  <c:v>232.03</c:v>
                </c:pt>
                <c:pt idx="4115">
                  <c:v>238.64</c:v>
                </c:pt>
                <c:pt idx="4116">
                  <c:v>243.75</c:v>
                </c:pt>
                <c:pt idx="4117">
                  <c:v>241.88</c:v>
                </c:pt>
                <c:pt idx="4118">
                  <c:v>239.16</c:v>
                </c:pt>
                <c:pt idx="4119">
                  <c:v>245.31</c:v>
                </c:pt>
                <c:pt idx="4120">
                  <c:v>251.3</c:v>
                </c:pt>
                <c:pt idx="4121">
                  <c:v>259.72000000000003</c:v>
                </c:pt>
                <c:pt idx="4122">
                  <c:v>275.94</c:v>
                </c:pt>
                <c:pt idx="4123">
                  <c:v>279.33999999999997</c:v>
                </c:pt>
                <c:pt idx="4124">
                  <c:v>280.7</c:v>
                </c:pt>
                <c:pt idx="4125">
                  <c:v>287.27</c:v>
                </c:pt>
                <c:pt idx="4126">
                  <c:v>276.42</c:v>
                </c:pt>
                <c:pt idx="4127">
                  <c:v>275.42</c:v>
                </c:pt>
                <c:pt idx="4128">
                  <c:v>282.74</c:v>
                </c:pt>
                <c:pt idx="4129">
                  <c:v>284.74</c:v>
                </c:pt>
                <c:pt idx="4130">
                  <c:v>276.08</c:v>
                </c:pt>
                <c:pt idx="4131">
                  <c:v>271.35000000000002</c:v>
                </c:pt>
                <c:pt idx="4132">
                  <c:v>274.5</c:v>
                </c:pt>
                <c:pt idx="4133">
                  <c:v>279.29000000000002</c:v>
                </c:pt>
                <c:pt idx="4134">
                  <c:v>257.89999999999998</c:v>
                </c:pt>
                <c:pt idx="4135">
                  <c:v>259.08</c:v>
                </c:pt>
                <c:pt idx="4136">
                  <c:v>258.05</c:v>
                </c:pt>
                <c:pt idx="4137">
                  <c:v>258.49</c:v>
                </c:pt>
                <c:pt idx="4138">
                  <c:v>262.17</c:v>
                </c:pt>
                <c:pt idx="4139">
                  <c:v>260.48</c:v>
                </c:pt>
                <c:pt idx="4140">
                  <c:v>262.91000000000003</c:v>
                </c:pt>
                <c:pt idx="4141">
                  <c:v>261.39</c:v>
                </c:pt>
                <c:pt idx="4142">
                  <c:v>264.58999999999997</c:v>
                </c:pt>
                <c:pt idx="4143">
                  <c:v>255.74</c:v>
                </c:pt>
                <c:pt idx="4144">
                  <c:v>258.07</c:v>
                </c:pt>
                <c:pt idx="4145">
                  <c:v>248.7</c:v>
                </c:pt>
                <c:pt idx="4146">
                  <c:v>257.81</c:v>
                </c:pt>
                <c:pt idx="4147">
                  <c:v>262.57</c:v>
                </c:pt>
                <c:pt idx="4148">
                  <c:v>259.47000000000003</c:v>
                </c:pt>
                <c:pt idx="4149">
                  <c:v>264.88</c:v>
                </c:pt>
                <c:pt idx="4150">
                  <c:v>252.93</c:v>
                </c:pt>
                <c:pt idx="4151">
                  <c:v>248.87</c:v>
                </c:pt>
                <c:pt idx="4152">
                  <c:v>238.05</c:v>
                </c:pt>
                <c:pt idx="4153">
                  <c:v>230.51</c:v>
                </c:pt>
                <c:pt idx="4154">
                  <c:v>238.2</c:v>
                </c:pt>
                <c:pt idx="4155">
                  <c:v>235.07</c:v>
                </c:pt>
                <c:pt idx="4156">
                  <c:v>220.84</c:v>
                </c:pt>
                <c:pt idx="4157">
                  <c:v>217.84</c:v>
                </c:pt>
                <c:pt idx="4158">
                  <c:v>218.15</c:v>
                </c:pt>
                <c:pt idx="4159">
                  <c:v>213.26</c:v>
                </c:pt>
                <c:pt idx="4160">
                  <c:v>220.15</c:v>
                </c:pt>
                <c:pt idx="4161">
                  <c:v>222.11</c:v>
                </c:pt>
                <c:pt idx="4162">
                  <c:v>229.71</c:v>
                </c:pt>
                <c:pt idx="4163">
                  <c:v>224.97</c:v>
                </c:pt>
                <c:pt idx="4164">
                  <c:v>231</c:v>
                </c:pt>
                <c:pt idx="4165">
                  <c:v>224.18</c:v>
                </c:pt>
                <c:pt idx="4166">
                  <c:v>226.63</c:v>
                </c:pt>
                <c:pt idx="4167">
                  <c:v>228.46</c:v>
                </c:pt>
                <c:pt idx="4168">
                  <c:v>229.35</c:v>
                </c:pt>
                <c:pt idx="4169">
                  <c:v>227.3</c:v>
                </c:pt>
                <c:pt idx="4170">
                  <c:v>228.65</c:v>
                </c:pt>
                <c:pt idx="4171">
                  <c:v>220.46</c:v>
                </c:pt>
                <c:pt idx="4172">
                  <c:v>219.52</c:v>
                </c:pt>
                <c:pt idx="4173">
                  <c:v>238.64</c:v>
                </c:pt>
                <c:pt idx="4174">
                  <c:v>246.33</c:v>
                </c:pt>
                <c:pt idx="4175">
                  <c:v>239.12</c:v>
                </c:pt>
                <c:pt idx="4176">
                  <c:v>238.67</c:v>
                </c:pt>
                <c:pt idx="4177">
                  <c:v>239.09</c:v>
                </c:pt>
                <c:pt idx="4178">
                  <c:v>247.96</c:v>
                </c:pt>
                <c:pt idx="4179">
                  <c:v>259.77</c:v>
                </c:pt>
                <c:pt idx="4180">
                  <c:v>261.81</c:v>
                </c:pt>
                <c:pt idx="4181">
                  <c:v>261.74</c:v>
                </c:pt>
                <c:pt idx="4182">
                  <c:v>259.52999999999997</c:v>
                </c:pt>
                <c:pt idx="4183">
                  <c:v>262.16000000000003</c:v>
                </c:pt>
                <c:pt idx="4184">
                  <c:v>264.48</c:v>
                </c:pt>
                <c:pt idx="4185">
                  <c:v>259.68</c:v>
                </c:pt>
                <c:pt idx="4186">
                  <c:v>260.29000000000002</c:v>
                </c:pt>
                <c:pt idx="4187">
                  <c:v>256.95999999999998</c:v>
                </c:pt>
                <c:pt idx="4188">
                  <c:v>261.3</c:v>
                </c:pt>
                <c:pt idx="4189">
                  <c:v>265.75</c:v>
                </c:pt>
                <c:pt idx="4190">
                  <c:v>264.52</c:v>
                </c:pt>
                <c:pt idx="4191">
                  <c:v>267.07</c:v>
                </c:pt>
                <c:pt idx="4192">
                  <c:v>265.76</c:v>
                </c:pt>
                <c:pt idx="4193">
                  <c:v>263.63</c:v>
                </c:pt>
                <c:pt idx="4194">
                  <c:v>268.97000000000003</c:v>
                </c:pt>
                <c:pt idx="4195">
                  <c:v>275.79000000000002</c:v>
                </c:pt>
                <c:pt idx="4196">
                  <c:v>277.86</c:v>
                </c:pt>
                <c:pt idx="4197">
                  <c:v>268.24</c:v>
                </c:pt>
                <c:pt idx="4198">
                  <c:v>265.20999999999998</c:v>
                </c:pt>
                <c:pt idx="4199">
                  <c:v>266.75</c:v>
                </c:pt>
                <c:pt idx="4200">
                  <c:v>257.24</c:v>
                </c:pt>
                <c:pt idx="4201">
                  <c:v>250.21</c:v>
                </c:pt>
                <c:pt idx="4202">
                  <c:v>247.14</c:v>
                </c:pt>
                <c:pt idx="4203">
                  <c:v>242.78</c:v>
                </c:pt>
                <c:pt idx="4204">
                  <c:v>240.45</c:v>
                </c:pt>
                <c:pt idx="4205">
                  <c:v>235.6</c:v>
                </c:pt>
                <c:pt idx="4206">
                  <c:v>245.18</c:v>
                </c:pt>
                <c:pt idx="4207">
                  <c:v>244.04</c:v>
                </c:pt>
                <c:pt idx="4208">
                  <c:v>249.57</c:v>
                </c:pt>
                <c:pt idx="4209">
                  <c:v>253.39</c:v>
                </c:pt>
                <c:pt idx="4210">
                  <c:v>257.42</c:v>
                </c:pt>
                <c:pt idx="4211">
                  <c:v>254.36</c:v>
                </c:pt>
                <c:pt idx="4212">
                  <c:v>250.34</c:v>
                </c:pt>
                <c:pt idx="4213">
                  <c:v>243.3</c:v>
                </c:pt>
                <c:pt idx="4214">
                  <c:v>236.35</c:v>
                </c:pt>
                <c:pt idx="4215">
                  <c:v>233.98</c:v>
                </c:pt>
                <c:pt idx="4216">
                  <c:v>239.67</c:v>
                </c:pt>
                <c:pt idx="4217">
                  <c:v>239.2</c:v>
                </c:pt>
                <c:pt idx="4218">
                  <c:v>245.48</c:v>
                </c:pt>
                <c:pt idx="4219">
                  <c:v>246.31</c:v>
                </c:pt>
                <c:pt idx="4220">
                  <c:v>234.53</c:v>
                </c:pt>
                <c:pt idx="4221">
                  <c:v>239.74</c:v>
                </c:pt>
                <c:pt idx="4222">
                  <c:v>232.29</c:v>
                </c:pt>
                <c:pt idx="4223">
                  <c:v>242.15</c:v>
                </c:pt>
                <c:pt idx="4224">
                  <c:v>233.13</c:v>
                </c:pt>
                <c:pt idx="4225">
                  <c:v>244.22</c:v>
                </c:pt>
                <c:pt idx="4226">
                  <c:v>246.94</c:v>
                </c:pt>
                <c:pt idx="4227">
                  <c:v>243.85</c:v>
                </c:pt>
                <c:pt idx="4228">
                  <c:v>250.93</c:v>
                </c:pt>
                <c:pt idx="4229">
                  <c:v>247.87</c:v>
                </c:pt>
                <c:pt idx="4230">
                  <c:v>254.18</c:v>
                </c:pt>
                <c:pt idx="4231">
                  <c:v>271.67</c:v>
                </c:pt>
                <c:pt idx="4232">
                  <c:v>272.27</c:v>
                </c:pt>
                <c:pt idx="4233">
                  <c:v>272.73</c:v>
                </c:pt>
                <c:pt idx="4234">
                  <c:v>282.5</c:v>
                </c:pt>
                <c:pt idx="4235">
                  <c:v>281.86</c:v>
                </c:pt>
                <c:pt idx="4236">
                  <c:v>277.06</c:v>
                </c:pt>
                <c:pt idx="4237">
                  <c:v>273.20999999999998</c:v>
                </c:pt>
                <c:pt idx="4238">
                  <c:v>266.75</c:v>
                </c:pt>
                <c:pt idx="4239">
                  <c:v>287.07</c:v>
                </c:pt>
                <c:pt idx="4240">
                  <c:v>294.93</c:v>
                </c:pt>
                <c:pt idx="4241">
                  <c:v>291.66000000000003</c:v>
                </c:pt>
                <c:pt idx="4242">
                  <c:v>282.56</c:v>
                </c:pt>
                <c:pt idx="4243">
                  <c:v>277.47000000000003</c:v>
                </c:pt>
                <c:pt idx="4244">
                  <c:v>279.93</c:v>
                </c:pt>
                <c:pt idx="4245">
                  <c:v>273.66000000000003</c:v>
                </c:pt>
                <c:pt idx="4246">
                  <c:v>273.16000000000003</c:v>
                </c:pt>
                <c:pt idx="4247">
                  <c:v>268.42</c:v>
                </c:pt>
                <c:pt idx="4248">
                  <c:v>272.82</c:v>
                </c:pt>
                <c:pt idx="4249">
                  <c:v>263.76</c:v>
                </c:pt>
                <c:pt idx="4250">
                  <c:v>260.44</c:v>
                </c:pt>
                <c:pt idx="4251">
                  <c:v>257.12</c:v>
                </c:pt>
                <c:pt idx="4252">
                  <c:v>258.72000000000003</c:v>
                </c:pt>
                <c:pt idx="4253">
                  <c:v>260.32</c:v>
                </c:pt>
                <c:pt idx="4254">
                  <c:v>248.13</c:v>
                </c:pt>
                <c:pt idx="4255">
                  <c:v>248.24</c:v>
                </c:pt>
                <c:pt idx="4256">
                  <c:v>248.83</c:v>
                </c:pt>
                <c:pt idx="4257">
                  <c:v>246.21</c:v>
                </c:pt>
                <c:pt idx="4258">
                  <c:v>249</c:v>
                </c:pt>
                <c:pt idx="4259">
                  <c:v>241.15</c:v>
                </c:pt>
                <c:pt idx="4260">
                  <c:v>242.16</c:v>
                </c:pt>
                <c:pt idx="4261">
                  <c:v>248.19</c:v>
                </c:pt>
                <c:pt idx="4262">
                  <c:v>249.65</c:v>
                </c:pt>
                <c:pt idx="4263">
                  <c:v>239.92</c:v>
                </c:pt>
                <c:pt idx="4264">
                  <c:v>232.74</c:v>
                </c:pt>
                <c:pt idx="4265">
                  <c:v>231.99</c:v>
                </c:pt>
                <c:pt idx="4266">
                  <c:v>231.76</c:v>
                </c:pt>
                <c:pt idx="4267">
                  <c:v>238.93</c:v>
                </c:pt>
                <c:pt idx="4268">
                  <c:v>232.04</c:v>
                </c:pt>
                <c:pt idx="4269">
                  <c:v>227.52</c:v>
                </c:pt>
                <c:pt idx="4270">
                  <c:v>218.55</c:v>
                </c:pt>
                <c:pt idx="4271">
                  <c:v>205.8</c:v>
                </c:pt>
                <c:pt idx="4272">
                  <c:v>202.5</c:v>
                </c:pt>
                <c:pt idx="4273">
                  <c:v>210.3</c:v>
                </c:pt>
                <c:pt idx="4274">
                  <c:v>212.27</c:v>
                </c:pt>
                <c:pt idx="4275">
                  <c:v>215.16</c:v>
                </c:pt>
                <c:pt idx="4276">
                  <c:v>214.38</c:v>
                </c:pt>
                <c:pt idx="4277">
                  <c:v>203.72</c:v>
                </c:pt>
                <c:pt idx="4278">
                  <c:v>193.5</c:v>
                </c:pt>
                <c:pt idx="4279">
                  <c:v>209.62</c:v>
                </c:pt>
                <c:pt idx="4280">
                  <c:v>225.24</c:v>
                </c:pt>
                <c:pt idx="4281">
                  <c:v>225.99</c:v>
                </c:pt>
                <c:pt idx="4282">
                  <c:v>227.32</c:v>
                </c:pt>
                <c:pt idx="4283">
                  <c:v>236.75</c:v>
                </c:pt>
                <c:pt idx="4284">
                  <c:v>243.99</c:v>
                </c:pt>
                <c:pt idx="4285">
                  <c:v>249.52</c:v>
                </c:pt>
                <c:pt idx="4286">
                  <c:v>246.53</c:v>
                </c:pt>
                <c:pt idx="4287">
                  <c:v>245.03</c:v>
                </c:pt>
                <c:pt idx="4288">
                  <c:v>239.41</c:v>
                </c:pt>
                <c:pt idx="4289">
                  <c:v>247.27</c:v>
                </c:pt>
                <c:pt idx="4290">
                  <c:v>244.36</c:v>
                </c:pt>
                <c:pt idx="4291">
                  <c:v>227.2</c:v>
                </c:pt>
                <c:pt idx="4292">
                  <c:v>228.23</c:v>
                </c:pt>
                <c:pt idx="4293">
                  <c:v>231.21</c:v>
                </c:pt>
                <c:pt idx="4294">
                  <c:v>220.5</c:v>
                </c:pt>
                <c:pt idx="4295">
                  <c:v>220.57</c:v>
                </c:pt>
                <c:pt idx="4296">
                  <c:v>225.6</c:v>
                </c:pt>
                <c:pt idx="4297">
                  <c:v>229.45</c:v>
                </c:pt>
                <c:pt idx="4298">
                  <c:v>228.74</c:v>
                </c:pt>
                <c:pt idx="4299">
                  <c:v>230.96</c:v>
                </c:pt>
                <c:pt idx="4300">
                  <c:v>229.88</c:v>
                </c:pt>
                <c:pt idx="4301">
                  <c:v>212.04</c:v>
                </c:pt>
                <c:pt idx="4302">
                  <c:v>205.13</c:v>
                </c:pt>
                <c:pt idx="4303">
                  <c:v>209.43</c:v>
                </c:pt>
                <c:pt idx="4304">
                  <c:v>204.37</c:v>
                </c:pt>
                <c:pt idx="4305">
                  <c:v>200.97</c:v>
                </c:pt>
                <c:pt idx="4306">
                  <c:v>203.21</c:v>
                </c:pt>
                <c:pt idx="4307">
                  <c:v>196.88</c:v>
                </c:pt>
                <c:pt idx="4308">
                  <c:v>195.58</c:v>
                </c:pt>
                <c:pt idx="4309">
                  <c:v>194.55</c:v>
                </c:pt>
                <c:pt idx="4310">
                  <c:v>195.02</c:v>
                </c:pt>
                <c:pt idx="4311">
                  <c:v>192.56</c:v>
                </c:pt>
                <c:pt idx="4312">
                  <c:v>196.42</c:v>
                </c:pt>
                <c:pt idx="4313">
                  <c:v>198.59</c:v>
                </c:pt>
                <c:pt idx="4314">
                  <c:v>197.99</c:v>
                </c:pt>
                <c:pt idx="4315">
                  <c:v>199.79</c:v>
                </c:pt>
                <c:pt idx="4316">
                  <c:v>199.55</c:v>
                </c:pt>
                <c:pt idx="4317">
                  <c:v>201.11</c:v>
                </c:pt>
                <c:pt idx="4318">
                  <c:v>201.98</c:v>
                </c:pt>
                <c:pt idx="4319">
                  <c:v>200.68</c:v>
                </c:pt>
                <c:pt idx="4320">
                  <c:v>198.96</c:v>
                </c:pt>
                <c:pt idx="4321">
                  <c:v>201.71</c:v>
                </c:pt>
                <c:pt idx="4322">
                  <c:v>202.78</c:v>
                </c:pt>
                <c:pt idx="4323">
                  <c:v>203.52</c:v>
                </c:pt>
                <c:pt idx="4324">
                  <c:v>201.76</c:v>
                </c:pt>
                <c:pt idx="4325">
                  <c:v>201.28</c:v>
                </c:pt>
                <c:pt idx="4326">
                  <c:v>205.31</c:v>
                </c:pt>
                <c:pt idx="4327">
                  <c:v>207.41</c:v>
                </c:pt>
                <c:pt idx="4328">
                  <c:v>202.21</c:v>
                </c:pt>
                <c:pt idx="4329">
                  <c:v>201.2</c:v>
                </c:pt>
                <c:pt idx="4330">
                  <c:v>201.5</c:v>
                </c:pt>
                <c:pt idx="4331">
                  <c:v>201.66</c:v>
                </c:pt>
                <c:pt idx="4332">
                  <c:v>203.46</c:v>
                </c:pt>
                <c:pt idx="4333">
                  <c:v>205.22</c:v>
                </c:pt>
                <c:pt idx="4334">
                  <c:v>204.54</c:v>
                </c:pt>
                <c:pt idx="4335">
                  <c:v>202.64</c:v>
                </c:pt>
                <c:pt idx="4336">
                  <c:v>210.62</c:v>
                </c:pt>
                <c:pt idx="4337">
                  <c:v>206.28</c:v>
                </c:pt>
                <c:pt idx="4338">
                  <c:v>207.8</c:v>
                </c:pt>
                <c:pt idx="4339">
                  <c:v>206.42</c:v>
                </c:pt>
                <c:pt idx="4340">
                  <c:v>197.95</c:v>
                </c:pt>
                <c:pt idx="4341">
                  <c:v>198.09</c:v>
                </c:pt>
                <c:pt idx="4342">
                  <c:v>210.97</c:v>
                </c:pt>
                <c:pt idx="4343">
                  <c:v>201.97</c:v>
                </c:pt>
                <c:pt idx="4344">
                  <c:v>199.32</c:v>
                </c:pt>
                <c:pt idx="4345">
                  <c:v>200.85</c:v>
                </c:pt>
                <c:pt idx="4346">
                  <c:v>194.76</c:v>
                </c:pt>
                <c:pt idx="4347">
                  <c:v>192.54</c:v>
                </c:pt>
                <c:pt idx="4348">
                  <c:v>193.25</c:v>
                </c:pt>
                <c:pt idx="4349">
                  <c:v>197.69</c:v>
                </c:pt>
                <c:pt idx="4350">
                  <c:v>193.85</c:v>
                </c:pt>
                <c:pt idx="4351">
                  <c:v>192.91</c:v>
                </c:pt>
                <c:pt idx="4352">
                  <c:v>196</c:v>
                </c:pt>
                <c:pt idx="4353">
                  <c:v>193.76</c:v>
                </c:pt>
                <c:pt idx="4354">
                  <c:v>199.01</c:v>
                </c:pt>
                <c:pt idx="4355">
                  <c:v>205.94</c:v>
                </c:pt>
                <c:pt idx="4356">
                  <c:v>207.39</c:v>
                </c:pt>
                <c:pt idx="4357">
                  <c:v>206.07</c:v>
                </c:pt>
                <c:pt idx="4358">
                  <c:v>211.8</c:v>
                </c:pt>
                <c:pt idx="4359">
                  <c:v>216.44</c:v>
                </c:pt>
                <c:pt idx="4360">
                  <c:v>190.1</c:v>
                </c:pt>
                <c:pt idx="4361">
                  <c:v>188.34</c:v>
                </c:pt>
                <c:pt idx="4362">
                  <c:v>187.65</c:v>
                </c:pt>
                <c:pt idx="4363">
                  <c:v>186.33</c:v>
                </c:pt>
                <c:pt idx="4364">
                  <c:v>186.37</c:v>
                </c:pt>
                <c:pt idx="4365">
                  <c:v>185.66</c:v>
                </c:pt>
                <c:pt idx="4366">
                  <c:v>184.94</c:v>
                </c:pt>
                <c:pt idx="4367">
                  <c:v>186.15</c:v>
                </c:pt>
                <c:pt idx="4368">
                  <c:v>188.66</c:v>
                </c:pt>
                <c:pt idx="4369">
                  <c:v>190.28</c:v>
                </c:pt>
                <c:pt idx="4370">
                  <c:v>186.95</c:v>
                </c:pt>
                <c:pt idx="4371">
                  <c:v>178.76</c:v>
                </c:pt>
                <c:pt idx="4372">
                  <c:v>177.07</c:v>
                </c:pt>
                <c:pt idx="4373">
                  <c:v>176.93</c:v>
                </c:pt>
                <c:pt idx="4374">
                  <c:v>173.89</c:v>
                </c:pt>
                <c:pt idx="4375">
                  <c:v>174.22</c:v>
                </c:pt>
                <c:pt idx="4376">
                  <c:v>172.46</c:v>
                </c:pt>
                <c:pt idx="4377">
                  <c:v>175.14</c:v>
                </c:pt>
                <c:pt idx="4378">
                  <c:v>169.44</c:v>
                </c:pt>
                <c:pt idx="4379">
                  <c:v>175.18</c:v>
                </c:pt>
                <c:pt idx="4380">
                  <c:v>172.46</c:v>
                </c:pt>
                <c:pt idx="4381">
                  <c:v>171.84</c:v>
                </c:pt>
                <c:pt idx="4382">
                  <c:v>169.54</c:v>
                </c:pt>
                <c:pt idx="4383">
                  <c:v>175.33</c:v>
                </c:pt>
                <c:pt idx="4384">
                  <c:v>171.95</c:v>
                </c:pt>
                <c:pt idx="4385">
                  <c:v>174.6</c:v>
                </c:pt>
                <c:pt idx="4386">
                  <c:v>172.51</c:v>
                </c:pt>
                <c:pt idx="4387">
                  <c:v>173.97</c:v>
                </c:pt>
                <c:pt idx="4388">
                  <c:v>178.48</c:v>
                </c:pt>
                <c:pt idx="4389">
                  <c:v>182.99</c:v>
                </c:pt>
                <c:pt idx="4390">
                  <c:v>168.1</c:v>
                </c:pt>
                <c:pt idx="4391">
                  <c:v>161.04</c:v>
                </c:pt>
                <c:pt idx="4392">
                  <c:v>161.16</c:v>
                </c:pt>
                <c:pt idx="4393">
                  <c:v>156.33000000000001</c:v>
                </c:pt>
                <c:pt idx="4394">
                  <c:v>157.9</c:v>
                </c:pt>
                <c:pt idx="4395">
                  <c:v>157.82</c:v>
                </c:pt>
                <c:pt idx="4396">
                  <c:v>157.57</c:v>
                </c:pt>
                <c:pt idx="4397">
                  <c:v>155.13</c:v>
                </c:pt>
                <c:pt idx="4398">
                  <c:v>154.99</c:v>
                </c:pt>
                <c:pt idx="4399">
                  <c:v>152.72</c:v>
                </c:pt>
                <c:pt idx="4400">
                  <c:v>156.86000000000001</c:v>
                </c:pt>
                <c:pt idx="4401">
                  <c:v>161.36000000000001</c:v>
                </c:pt>
                <c:pt idx="4402">
                  <c:v>151</c:v>
                </c:pt>
                <c:pt idx="4403">
                  <c:v>145.66999999999999</c:v>
                </c:pt>
                <c:pt idx="4404">
                  <c:v>145.43</c:v>
                </c:pt>
                <c:pt idx="4405">
                  <c:v>153.25</c:v>
                </c:pt>
                <c:pt idx="4406">
                  <c:v>165.49</c:v>
                </c:pt>
                <c:pt idx="4407">
                  <c:v>143</c:v>
                </c:pt>
                <c:pt idx="4408">
                  <c:v>175.84</c:v>
                </c:pt>
                <c:pt idx="4409">
                  <c:v>188.75</c:v>
                </c:pt>
                <c:pt idx="4410">
                  <c:v>186.66</c:v>
                </c:pt>
                <c:pt idx="4411">
                  <c:v>189.93</c:v>
                </c:pt>
                <c:pt idx="4412">
                  <c:v>198.1</c:v>
                </c:pt>
                <c:pt idx="4413">
                  <c:v>195.32</c:v>
                </c:pt>
                <c:pt idx="4414">
                  <c:v>192.87</c:v>
                </c:pt>
                <c:pt idx="4415">
                  <c:v>197.51</c:v>
                </c:pt>
                <c:pt idx="4416">
                  <c:v>195.76</c:v>
                </c:pt>
                <c:pt idx="4417">
                  <c:v>188.95</c:v>
                </c:pt>
                <c:pt idx="4418">
                  <c:v>185.48</c:v>
                </c:pt>
                <c:pt idx="4419">
                  <c:v>187.05</c:v>
                </c:pt>
                <c:pt idx="4420">
                  <c:v>186.28</c:v>
                </c:pt>
                <c:pt idx="4421">
                  <c:v>192.64</c:v>
                </c:pt>
                <c:pt idx="4422">
                  <c:v>197.61</c:v>
                </c:pt>
                <c:pt idx="4423">
                  <c:v>207.6</c:v>
                </c:pt>
                <c:pt idx="4424">
                  <c:v>214.54</c:v>
                </c:pt>
                <c:pt idx="4425">
                  <c:v>207.59</c:v>
                </c:pt>
                <c:pt idx="4426">
                  <c:v>222.75</c:v>
                </c:pt>
                <c:pt idx="4427">
                  <c:v>230.68</c:v>
                </c:pt>
                <c:pt idx="4428">
                  <c:v>238.99</c:v>
                </c:pt>
                <c:pt idx="4429">
                  <c:v>223.5</c:v>
                </c:pt>
                <c:pt idx="4430">
                  <c:v>207.4</c:v>
                </c:pt>
                <c:pt idx="4431">
                  <c:v>203.72</c:v>
                </c:pt>
                <c:pt idx="4432">
                  <c:v>205.36</c:v>
                </c:pt>
                <c:pt idx="4433">
                  <c:v>209.7</c:v>
                </c:pt>
                <c:pt idx="4434">
                  <c:v>210.77</c:v>
                </c:pt>
                <c:pt idx="4435">
                  <c:v>205.48</c:v>
                </c:pt>
                <c:pt idx="4436">
                  <c:v>214.28</c:v>
                </c:pt>
                <c:pt idx="4437">
                  <c:v>209.84</c:v>
                </c:pt>
                <c:pt idx="4438">
                  <c:v>211.45</c:v>
                </c:pt>
                <c:pt idx="4439">
                  <c:v>236.31</c:v>
                </c:pt>
              </c:numCache>
            </c:numRef>
          </c:val>
          <c:smooth val="0"/>
          <c:extLst>
            <c:ext xmlns:c16="http://schemas.microsoft.com/office/drawing/2014/chart" uri="{C3380CC4-5D6E-409C-BE32-E72D297353CC}">
              <c16:uniqueId val="{00000000-896E-42FE-963A-4E375035D7F9}"/>
            </c:ext>
          </c:extLst>
        </c:ser>
        <c:dLbls>
          <c:showLegendKey val="0"/>
          <c:showVal val="0"/>
          <c:showCatName val="0"/>
          <c:showSerName val="0"/>
          <c:showPercent val="0"/>
          <c:showBubbleSize val="0"/>
        </c:dLbls>
        <c:smooth val="0"/>
        <c:axId val="18910736"/>
        <c:axId val="18909904"/>
      </c:lineChart>
      <c:dateAx>
        <c:axId val="18910736"/>
        <c:scaling>
          <c:orientation val="minMax"/>
        </c:scaling>
        <c:delete val="0"/>
        <c:axPos val="b"/>
        <c:numFmt formatCode="m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9904"/>
        <c:crosses val="autoZero"/>
        <c:auto val="1"/>
        <c:lblOffset val="100"/>
        <c:baseTimeUnit val="days"/>
      </c:dateAx>
      <c:valAx>
        <c:axId val="18909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07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25054274075246"/>
          <c:y val="3.4687591134441531E-2"/>
          <c:w val="0.86674945725924757"/>
          <c:h val="0.80808690580344122"/>
        </c:manualLayout>
      </c:layout>
      <c:lineChart>
        <c:grouping val="standard"/>
        <c:varyColors val="0"/>
        <c:ser>
          <c:idx val="0"/>
          <c:order val="0"/>
          <c:spPr>
            <a:ln w="28575" cap="rnd">
              <a:solidFill>
                <a:srgbClr val="F47310"/>
              </a:solidFill>
              <a:round/>
            </a:ln>
            <a:effectLst/>
          </c:spPr>
          <c:marker>
            <c:symbol val="none"/>
          </c:marker>
          <c:cat>
            <c:numRef>
              <c:f>'Share Price'!$B$3:$B$1069</c:f>
              <c:numCache>
                <c:formatCode>m/d/yyyy</c:formatCode>
                <c:ptCount val="1067"/>
                <c:pt idx="0">
                  <c:v>45405</c:v>
                </c:pt>
                <c:pt idx="1">
                  <c:v>45404</c:v>
                </c:pt>
                <c:pt idx="2">
                  <c:v>45401</c:v>
                </c:pt>
                <c:pt idx="3">
                  <c:v>45400</c:v>
                </c:pt>
                <c:pt idx="4">
                  <c:v>45398</c:v>
                </c:pt>
                <c:pt idx="5">
                  <c:v>45397</c:v>
                </c:pt>
                <c:pt idx="6">
                  <c:v>45394</c:v>
                </c:pt>
                <c:pt idx="7">
                  <c:v>45392</c:v>
                </c:pt>
                <c:pt idx="8">
                  <c:v>45391</c:v>
                </c:pt>
                <c:pt idx="9">
                  <c:v>45390</c:v>
                </c:pt>
                <c:pt idx="10">
                  <c:v>45387</c:v>
                </c:pt>
                <c:pt idx="11">
                  <c:v>45386</c:v>
                </c:pt>
                <c:pt idx="12">
                  <c:v>45385</c:v>
                </c:pt>
                <c:pt idx="13">
                  <c:v>45384</c:v>
                </c:pt>
                <c:pt idx="14">
                  <c:v>45383</c:v>
                </c:pt>
                <c:pt idx="15">
                  <c:v>45379</c:v>
                </c:pt>
                <c:pt idx="16">
                  <c:v>45378</c:v>
                </c:pt>
                <c:pt idx="17">
                  <c:v>45377</c:v>
                </c:pt>
                <c:pt idx="18">
                  <c:v>45373</c:v>
                </c:pt>
                <c:pt idx="19">
                  <c:v>45372</c:v>
                </c:pt>
                <c:pt idx="20">
                  <c:v>45371</c:v>
                </c:pt>
                <c:pt idx="21">
                  <c:v>45370</c:v>
                </c:pt>
                <c:pt idx="22">
                  <c:v>45369</c:v>
                </c:pt>
                <c:pt idx="23">
                  <c:v>45366</c:v>
                </c:pt>
                <c:pt idx="24">
                  <c:v>45365</c:v>
                </c:pt>
                <c:pt idx="25">
                  <c:v>45364</c:v>
                </c:pt>
                <c:pt idx="26">
                  <c:v>45363</c:v>
                </c:pt>
                <c:pt idx="27">
                  <c:v>45362</c:v>
                </c:pt>
                <c:pt idx="28">
                  <c:v>45358</c:v>
                </c:pt>
                <c:pt idx="29">
                  <c:v>45357</c:v>
                </c:pt>
                <c:pt idx="30">
                  <c:v>45356</c:v>
                </c:pt>
                <c:pt idx="31">
                  <c:v>45355</c:v>
                </c:pt>
                <c:pt idx="32">
                  <c:v>45352</c:v>
                </c:pt>
                <c:pt idx="33">
                  <c:v>45351</c:v>
                </c:pt>
                <c:pt idx="34">
                  <c:v>45350</c:v>
                </c:pt>
                <c:pt idx="35">
                  <c:v>45349</c:v>
                </c:pt>
                <c:pt idx="36">
                  <c:v>45348</c:v>
                </c:pt>
                <c:pt idx="37">
                  <c:v>45345</c:v>
                </c:pt>
                <c:pt idx="38">
                  <c:v>45344</c:v>
                </c:pt>
                <c:pt idx="39">
                  <c:v>45343</c:v>
                </c:pt>
                <c:pt idx="40">
                  <c:v>45342</c:v>
                </c:pt>
                <c:pt idx="41">
                  <c:v>45341</c:v>
                </c:pt>
                <c:pt idx="42">
                  <c:v>45338</c:v>
                </c:pt>
                <c:pt idx="43">
                  <c:v>45337</c:v>
                </c:pt>
                <c:pt idx="44">
                  <c:v>45336</c:v>
                </c:pt>
                <c:pt idx="45">
                  <c:v>45335</c:v>
                </c:pt>
                <c:pt idx="46">
                  <c:v>45334</c:v>
                </c:pt>
                <c:pt idx="47">
                  <c:v>45331</c:v>
                </c:pt>
                <c:pt idx="48">
                  <c:v>45330</c:v>
                </c:pt>
                <c:pt idx="49">
                  <c:v>45329</c:v>
                </c:pt>
                <c:pt idx="50">
                  <c:v>45328</c:v>
                </c:pt>
                <c:pt idx="51">
                  <c:v>45327</c:v>
                </c:pt>
                <c:pt idx="52">
                  <c:v>45324</c:v>
                </c:pt>
                <c:pt idx="53">
                  <c:v>45323</c:v>
                </c:pt>
                <c:pt idx="54">
                  <c:v>45322</c:v>
                </c:pt>
                <c:pt idx="55">
                  <c:v>45321</c:v>
                </c:pt>
                <c:pt idx="56">
                  <c:v>45320</c:v>
                </c:pt>
                <c:pt idx="57">
                  <c:v>45316</c:v>
                </c:pt>
                <c:pt idx="58">
                  <c:v>45315</c:v>
                </c:pt>
                <c:pt idx="59">
                  <c:v>45314</c:v>
                </c:pt>
                <c:pt idx="60">
                  <c:v>45310</c:v>
                </c:pt>
                <c:pt idx="61">
                  <c:v>45309</c:v>
                </c:pt>
                <c:pt idx="62">
                  <c:v>45308</c:v>
                </c:pt>
                <c:pt idx="63">
                  <c:v>45307</c:v>
                </c:pt>
                <c:pt idx="64">
                  <c:v>45306</c:v>
                </c:pt>
                <c:pt idx="65">
                  <c:v>45303</c:v>
                </c:pt>
                <c:pt idx="66">
                  <c:v>45302</c:v>
                </c:pt>
                <c:pt idx="67">
                  <c:v>45301</c:v>
                </c:pt>
                <c:pt idx="68">
                  <c:v>45300</c:v>
                </c:pt>
                <c:pt idx="69">
                  <c:v>45299</c:v>
                </c:pt>
                <c:pt idx="70">
                  <c:v>45296</c:v>
                </c:pt>
                <c:pt idx="71">
                  <c:v>45295</c:v>
                </c:pt>
                <c:pt idx="72">
                  <c:v>45294</c:v>
                </c:pt>
                <c:pt idx="73">
                  <c:v>45293</c:v>
                </c:pt>
                <c:pt idx="74">
                  <c:v>45292</c:v>
                </c:pt>
                <c:pt idx="75">
                  <c:v>45289</c:v>
                </c:pt>
                <c:pt idx="76">
                  <c:v>45288</c:v>
                </c:pt>
                <c:pt idx="77">
                  <c:v>45287</c:v>
                </c:pt>
                <c:pt idx="78">
                  <c:v>45286</c:v>
                </c:pt>
                <c:pt idx="79">
                  <c:v>45282</c:v>
                </c:pt>
                <c:pt idx="80">
                  <c:v>45281</c:v>
                </c:pt>
                <c:pt idx="81">
                  <c:v>45280</c:v>
                </c:pt>
                <c:pt idx="82">
                  <c:v>45279</c:v>
                </c:pt>
                <c:pt idx="83">
                  <c:v>45278</c:v>
                </c:pt>
                <c:pt idx="84">
                  <c:v>45275</c:v>
                </c:pt>
                <c:pt idx="85">
                  <c:v>45274</c:v>
                </c:pt>
                <c:pt idx="86">
                  <c:v>45273</c:v>
                </c:pt>
                <c:pt idx="87">
                  <c:v>45272</c:v>
                </c:pt>
                <c:pt idx="88">
                  <c:v>45271</c:v>
                </c:pt>
                <c:pt idx="89">
                  <c:v>45268</c:v>
                </c:pt>
                <c:pt idx="90">
                  <c:v>45267</c:v>
                </c:pt>
                <c:pt idx="91">
                  <c:v>45266</c:v>
                </c:pt>
                <c:pt idx="92">
                  <c:v>45265</c:v>
                </c:pt>
                <c:pt idx="93">
                  <c:v>45264</c:v>
                </c:pt>
                <c:pt idx="94">
                  <c:v>45261</c:v>
                </c:pt>
                <c:pt idx="95">
                  <c:v>45260</c:v>
                </c:pt>
                <c:pt idx="96">
                  <c:v>45259</c:v>
                </c:pt>
                <c:pt idx="97">
                  <c:v>45258</c:v>
                </c:pt>
                <c:pt idx="98">
                  <c:v>45254</c:v>
                </c:pt>
                <c:pt idx="99">
                  <c:v>45253</c:v>
                </c:pt>
                <c:pt idx="100">
                  <c:v>45252</c:v>
                </c:pt>
                <c:pt idx="101">
                  <c:v>45251</c:v>
                </c:pt>
                <c:pt idx="102">
                  <c:v>45250</c:v>
                </c:pt>
                <c:pt idx="103">
                  <c:v>45247</c:v>
                </c:pt>
                <c:pt idx="104">
                  <c:v>45246</c:v>
                </c:pt>
                <c:pt idx="105">
                  <c:v>45245</c:v>
                </c:pt>
                <c:pt idx="106">
                  <c:v>45243</c:v>
                </c:pt>
                <c:pt idx="107">
                  <c:v>45240</c:v>
                </c:pt>
                <c:pt idx="108">
                  <c:v>45239</c:v>
                </c:pt>
                <c:pt idx="109">
                  <c:v>45238</c:v>
                </c:pt>
                <c:pt idx="110">
                  <c:v>45237</c:v>
                </c:pt>
                <c:pt idx="111">
                  <c:v>45236</c:v>
                </c:pt>
                <c:pt idx="112">
                  <c:v>45233</c:v>
                </c:pt>
                <c:pt idx="113">
                  <c:v>45232</c:v>
                </c:pt>
                <c:pt idx="114">
                  <c:v>45231</c:v>
                </c:pt>
                <c:pt idx="115">
                  <c:v>45230</c:v>
                </c:pt>
                <c:pt idx="116">
                  <c:v>45229</c:v>
                </c:pt>
                <c:pt idx="117">
                  <c:v>45226</c:v>
                </c:pt>
                <c:pt idx="118">
                  <c:v>45225</c:v>
                </c:pt>
                <c:pt idx="119">
                  <c:v>45224</c:v>
                </c:pt>
                <c:pt idx="120">
                  <c:v>45222</c:v>
                </c:pt>
                <c:pt idx="121">
                  <c:v>45219</c:v>
                </c:pt>
                <c:pt idx="122">
                  <c:v>45218</c:v>
                </c:pt>
                <c:pt idx="123">
                  <c:v>45217</c:v>
                </c:pt>
                <c:pt idx="124">
                  <c:v>45216</c:v>
                </c:pt>
                <c:pt idx="125">
                  <c:v>45215</c:v>
                </c:pt>
                <c:pt idx="126">
                  <c:v>45212</c:v>
                </c:pt>
                <c:pt idx="127">
                  <c:v>45211</c:v>
                </c:pt>
                <c:pt idx="128">
                  <c:v>45210</c:v>
                </c:pt>
                <c:pt idx="129">
                  <c:v>45209</c:v>
                </c:pt>
                <c:pt idx="130">
                  <c:v>45208</c:v>
                </c:pt>
                <c:pt idx="131">
                  <c:v>45205</c:v>
                </c:pt>
                <c:pt idx="132">
                  <c:v>45204</c:v>
                </c:pt>
                <c:pt idx="133">
                  <c:v>45203</c:v>
                </c:pt>
                <c:pt idx="134">
                  <c:v>45202</c:v>
                </c:pt>
                <c:pt idx="135">
                  <c:v>45198</c:v>
                </c:pt>
                <c:pt idx="136">
                  <c:v>45197</c:v>
                </c:pt>
                <c:pt idx="137">
                  <c:v>45196</c:v>
                </c:pt>
                <c:pt idx="138">
                  <c:v>45195</c:v>
                </c:pt>
                <c:pt idx="139">
                  <c:v>45194</c:v>
                </c:pt>
                <c:pt idx="140">
                  <c:v>45191</c:v>
                </c:pt>
                <c:pt idx="141">
                  <c:v>45190</c:v>
                </c:pt>
                <c:pt idx="142">
                  <c:v>45189</c:v>
                </c:pt>
                <c:pt idx="143">
                  <c:v>45187</c:v>
                </c:pt>
                <c:pt idx="144">
                  <c:v>45184</c:v>
                </c:pt>
                <c:pt idx="145">
                  <c:v>45183</c:v>
                </c:pt>
                <c:pt idx="146">
                  <c:v>45182</c:v>
                </c:pt>
                <c:pt idx="147">
                  <c:v>45181</c:v>
                </c:pt>
                <c:pt idx="148">
                  <c:v>45180</c:v>
                </c:pt>
                <c:pt idx="149">
                  <c:v>45177</c:v>
                </c:pt>
                <c:pt idx="150">
                  <c:v>45176</c:v>
                </c:pt>
                <c:pt idx="151">
                  <c:v>45175</c:v>
                </c:pt>
                <c:pt idx="152">
                  <c:v>45174</c:v>
                </c:pt>
                <c:pt idx="153">
                  <c:v>45173</c:v>
                </c:pt>
                <c:pt idx="154">
                  <c:v>45170</c:v>
                </c:pt>
                <c:pt idx="155">
                  <c:v>45169</c:v>
                </c:pt>
                <c:pt idx="156">
                  <c:v>45168</c:v>
                </c:pt>
                <c:pt idx="157">
                  <c:v>45167</c:v>
                </c:pt>
                <c:pt idx="158">
                  <c:v>45166</c:v>
                </c:pt>
                <c:pt idx="159">
                  <c:v>45163</c:v>
                </c:pt>
                <c:pt idx="160">
                  <c:v>45162</c:v>
                </c:pt>
                <c:pt idx="161">
                  <c:v>45161</c:v>
                </c:pt>
                <c:pt idx="162">
                  <c:v>45160</c:v>
                </c:pt>
                <c:pt idx="163">
                  <c:v>45159</c:v>
                </c:pt>
                <c:pt idx="164">
                  <c:v>45156</c:v>
                </c:pt>
                <c:pt idx="165">
                  <c:v>45155</c:v>
                </c:pt>
                <c:pt idx="166">
                  <c:v>45154</c:v>
                </c:pt>
                <c:pt idx="167">
                  <c:v>45152</c:v>
                </c:pt>
                <c:pt idx="168">
                  <c:v>45149</c:v>
                </c:pt>
                <c:pt idx="169">
                  <c:v>45148</c:v>
                </c:pt>
                <c:pt idx="170">
                  <c:v>45147</c:v>
                </c:pt>
                <c:pt idx="171">
                  <c:v>45146</c:v>
                </c:pt>
                <c:pt idx="172">
                  <c:v>45145</c:v>
                </c:pt>
                <c:pt idx="173">
                  <c:v>45142</c:v>
                </c:pt>
                <c:pt idx="174">
                  <c:v>45141</c:v>
                </c:pt>
                <c:pt idx="175">
                  <c:v>45140</c:v>
                </c:pt>
                <c:pt idx="176">
                  <c:v>45139</c:v>
                </c:pt>
                <c:pt idx="177">
                  <c:v>45138</c:v>
                </c:pt>
                <c:pt idx="178">
                  <c:v>45135</c:v>
                </c:pt>
                <c:pt idx="179">
                  <c:v>45134</c:v>
                </c:pt>
                <c:pt idx="180">
                  <c:v>45133</c:v>
                </c:pt>
                <c:pt idx="181">
                  <c:v>45132</c:v>
                </c:pt>
                <c:pt idx="182">
                  <c:v>45131</c:v>
                </c:pt>
                <c:pt idx="183">
                  <c:v>45128</c:v>
                </c:pt>
                <c:pt idx="184">
                  <c:v>45127</c:v>
                </c:pt>
                <c:pt idx="185">
                  <c:v>45126</c:v>
                </c:pt>
                <c:pt idx="186">
                  <c:v>45125</c:v>
                </c:pt>
                <c:pt idx="187">
                  <c:v>45124</c:v>
                </c:pt>
                <c:pt idx="188">
                  <c:v>45121</c:v>
                </c:pt>
                <c:pt idx="189">
                  <c:v>45120</c:v>
                </c:pt>
                <c:pt idx="190">
                  <c:v>45119</c:v>
                </c:pt>
                <c:pt idx="191">
                  <c:v>45118</c:v>
                </c:pt>
                <c:pt idx="192">
                  <c:v>45117</c:v>
                </c:pt>
                <c:pt idx="193">
                  <c:v>45114</c:v>
                </c:pt>
                <c:pt idx="194">
                  <c:v>45113</c:v>
                </c:pt>
                <c:pt idx="195">
                  <c:v>45112</c:v>
                </c:pt>
                <c:pt idx="196">
                  <c:v>45111</c:v>
                </c:pt>
                <c:pt idx="197">
                  <c:v>45110</c:v>
                </c:pt>
                <c:pt idx="198">
                  <c:v>45107</c:v>
                </c:pt>
                <c:pt idx="199">
                  <c:v>45105</c:v>
                </c:pt>
                <c:pt idx="200">
                  <c:v>45104</c:v>
                </c:pt>
                <c:pt idx="201">
                  <c:v>45103</c:v>
                </c:pt>
                <c:pt idx="202">
                  <c:v>45100</c:v>
                </c:pt>
                <c:pt idx="203">
                  <c:v>45099</c:v>
                </c:pt>
                <c:pt idx="204">
                  <c:v>45098</c:v>
                </c:pt>
                <c:pt idx="205">
                  <c:v>45097</c:v>
                </c:pt>
                <c:pt idx="206">
                  <c:v>45096</c:v>
                </c:pt>
                <c:pt idx="207">
                  <c:v>45093</c:v>
                </c:pt>
                <c:pt idx="208">
                  <c:v>45092</c:v>
                </c:pt>
                <c:pt idx="209">
                  <c:v>45091</c:v>
                </c:pt>
                <c:pt idx="210">
                  <c:v>45090</c:v>
                </c:pt>
                <c:pt idx="211">
                  <c:v>45089</c:v>
                </c:pt>
                <c:pt idx="212">
                  <c:v>45086</c:v>
                </c:pt>
                <c:pt idx="213">
                  <c:v>45085</c:v>
                </c:pt>
                <c:pt idx="214">
                  <c:v>45084</c:v>
                </c:pt>
                <c:pt idx="215">
                  <c:v>45083</c:v>
                </c:pt>
                <c:pt idx="216">
                  <c:v>45082</c:v>
                </c:pt>
                <c:pt idx="217">
                  <c:v>45079</c:v>
                </c:pt>
                <c:pt idx="218">
                  <c:v>45078</c:v>
                </c:pt>
                <c:pt idx="219">
                  <c:v>45077</c:v>
                </c:pt>
                <c:pt idx="220">
                  <c:v>45076</c:v>
                </c:pt>
                <c:pt idx="221">
                  <c:v>45075</c:v>
                </c:pt>
                <c:pt idx="222">
                  <c:v>45072</c:v>
                </c:pt>
                <c:pt idx="223">
                  <c:v>45071</c:v>
                </c:pt>
                <c:pt idx="224">
                  <c:v>45070</c:v>
                </c:pt>
                <c:pt idx="225">
                  <c:v>45069</c:v>
                </c:pt>
                <c:pt idx="226">
                  <c:v>45068</c:v>
                </c:pt>
                <c:pt idx="227">
                  <c:v>45065</c:v>
                </c:pt>
                <c:pt idx="228">
                  <c:v>45064</c:v>
                </c:pt>
                <c:pt idx="229">
                  <c:v>45063</c:v>
                </c:pt>
                <c:pt idx="230">
                  <c:v>45062</c:v>
                </c:pt>
                <c:pt idx="231">
                  <c:v>45061</c:v>
                </c:pt>
                <c:pt idx="232">
                  <c:v>45058</c:v>
                </c:pt>
                <c:pt idx="233">
                  <c:v>45057</c:v>
                </c:pt>
                <c:pt idx="234">
                  <c:v>45056</c:v>
                </c:pt>
                <c:pt idx="235">
                  <c:v>45055</c:v>
                </c:pt>
                <c:pt idx="236">
                  <c:v>45054</c:v>
                </c:pt>
                <c:pt idx="237">
                  <c:v>45051</c:v>
                </c:pt>
                <c:pt idx="238">
                  <c:v>45050</c:v>
                </c:pt>
                <c:pt idx="239">
                  <c:v>45049</c:v>
                </c:pt>
                <c:pt idx="240">
                  <c:v>45048</c:v>
                </c:pt>
                <c:pt idx="241">
                  <c:v>45044</c:v>
                </c:pt>
                <c:pt idx="242">
                  <c:v>45043</c:v>
                </c:pt>
                <c:pt idx="243">
                  <c:v>45042</c:v>
                </c:pt>
                <c:pt idx="244">
                  <c:v>45041</c:v>
                </c:pt>
                <c:pt idx="245">
                  <c:v>45040</c:v>
                </c:pt>
                <c:pt idx="246">
                  <c:v>45037</c:v>
                </c:pt>
                <c:pt idx="247">
                  <c:v>45036</c:v>
                </c:pt>
                <c:pt idx="248">
                  <c:v>45035</c:v>
                </c:pt>
                <c:pt idx="249">
                  <c:v>45034</c:v>
                </c:pt>
                <c:pt idx="250">
                  <c:v>45033</c:v>
                </c:pt>
                <c:pt idx="251">
                  <c:v>45029</c:v>
                </c:pt>
                <c:pt idx="252">
                  <c:v>45028</c:v>
                </c:pt>
                <c:pt idx="253">
                  <c:v>45027</c:v>
                </c:pt>
                <c:pt idx="254">
                  <c:v>45026</c:v>
                </c:pt>
                <c:pt idx="255">
                  <c:v>45022</c:v>
                </c:pt>
                <c:pt idx="256">
                  <c:v>45021</c:v>
                </c:pt>
                <c:pt idx="257">
                  <c:v>45019</c:v>
                </c:pt>
                <c:pt idx="258">
                  <c:v>45016</c:v>
                </c:pt>
                <c:pt idx="259">
                  <c:v>45014</c:v>
                </c:pt>
                <c:pt idx="260">
                  <c:v>45013</c:v>
                </c:pt>
                <c:pt idx="261">
                  <c:v>45012</c:v>
                </c:pt>
                <c:pt idx="262">
                  <c:v>45009</c:v>
                </c:pt>
                <c:pt idx="263">
                  <c:v>45008</c:v>
                </c:pt>
                <c:pt idx="264">
                  <c:v>45007</c:v>
                </c:pt>
                <c:pt idx="265">
                  <c:v>45006</c:v>
                </c:pt>
                <c:pt idx="266">
                  <c:v>45005</c:v>
                </c:pt>
                <c:pt idx="267">
                  <c:v>45002</c:v>
                </c:pt>
                <c:pt idx="268">
                  <c:v>45001</c:v>
                </c:pt>
                <c:pt idx="269">
                  <c:v>45000</c:v>
                </c:pt>
                <c:pt idx="270">
                  <c:v>44999</c:v>
                </c:pt>
                <c:pt idx="271">
                  <c:v>44998</c:v>
                </c:pt>
                <c:pt idx="272">
                  <c:v>44995</c:v>
                </c:pt>
                <c:pt idx="273">
                  <c:v>44994</c:v>
                </c:pt>
                <c:pt idx="274">
                  <c:v>44993</c:v>
                </c:pt>
                <c:pt idx="275">
                  <c:v>44991</c:v>
                </c:pt>
                <c:pt idx="276">
                  <c:v>44988</c:v>
                </c:pt>
                <c:pt idx="277">
                  <c:v>44987</c:v>
                </c:pt>
                <c:pt idx="278">
                  <c:v>44986</c:v>
                </c:pt>
                <c:pt idx="279">
                  <c:v>44985</c:v>
                </c:pt>
                <c:pt idx="280">
                  <c:v>44984</c:v>
                </c:pt>
                <c:pt idx="281">
                  <c:v>44981</c:v>
                </c:pt>
                <c:pt idx="282">
                  <c:v>44980</c:v>
                </c:pt>
                <c:pt idx="283">
                  <c:v>44979</c:v>
                </c:pt>
                <c:pt idx="284">
                  <c:v>44978</c:v>
                </c:pt>
                <c:pt idx="285">
                  <c:v>44977</c:v>
                </c:pt>
                <c:pt idx="286">
                  <c:v>44974</c:v>
                </c:pt>
                <c:pt idx="287">
                  <c:v>44973</c:v>
                </c:pt>
                <c:pt idx="288">
                  <c:v>44972</c:v>
                </c:pt>
                <c:pt idx="289">
                  <c:v>44971</c:v>
                </c:pt>
                <c:pt idx="290">
                  <c:v>44970</c:v>
                </c:pt>
                <c:pt idx="291">
                  <c:v>44967</c:v>
                </c:pt>
                <c:pt idx="292">
                  <c:v>44966</c:v>
                </c:pt>
                <c:pt idx="293">
                  <c:v>44965</c:v>
                </c:pt>
                <c:pt idx="294">
                  <c:v>44964</c:v>
                </c:pt>
                <c:pt idx="295">
                  <c:v>44963</c:v>
                </c:pt>
                <c:pt idx="296">
                  <c:v>44960</c:v>
                </c:pt>
                <c:pt idx="297">
                  <c:v>44959</c:v>
                </c:pt>
                <c:pt idx="298">
                  <c:v>44958</c:v>
                </c:pt>
                <c:pt idx="299">
                  <c:v>44957</c:v>
                </c:pt>
                <c:pt idx="300">
                  <c:v>44956</c:v>
                </c:pt>
                <c:pt idx="301">
                  <c:v>44953</c:v>
                </c:pt>
                <c:pt idx="302">
                  <c:v>44951</c:v>
                </c:pt>
                <c:pt idx="303">
                  <c:v>44950</c:v>
                </c:pt>
                <c:pt idx="304">
                  <c:v>44949</c:v>
                </c:pt>
                <c:pt idx="305">
                  <c:v>44946</c:v>
                </c:pt>
                <c:pt idx="306">
                  <c:v>44945</c:v>
                </c:pt>
                <c:pt idx="307">
                  <c:v>44944</c:v>
                </c:pt>
                <c:pt idx="308">
                  <c:v>44943</c:v>
                </c:pt>
                <c:pt idx="309">
                  <c:v>44942</c:v>
                </c:pt>
                <c:pt idx="310">
                  <c:v>44939</c:v>
                </c:pt>
                <c:pt idx="311">
                  <c:v>44938</c:v>
                </c:pt>
                <c:pt idx="312">
                  <c:v>44937</c:v>
                </c:pt>
                <c:pt idx="313">
                  <c:v>44936</c:v>
                </c:pt>
                <c:pt idx="314">
                  <c:v>44935</c:v>
                </c:pt>
                <c:pt idx="315">
                  <c:v>44932</c:v>
                </c:pt>
                <c:pt idx="316">
                  <c:v>44931</c:v>
                </c:pt>
                <c:pt idx="317">
                  <c:v>44930</c:v>
                </c:pt>
                <c:pt idx="318">
                  <c:v>44929</c:v>
                </c:pt>
                <c:pt idx="319">
                  <c:v>44928</c:v>
                </c:pt>
                <c:pt idx="320">
                  <c:v>44925</c:v>
                </c:pt>
                <c:pt idx="321">
                  <c:v>44924</c:v>
                </c:pt>
                <c:pt idx="322">
                  <c:v>44923</c:v>
                </c:pt>
                <c:pt idx="323">
                  <c:v>44922</c:v>
                </c:pt>
                <c:pt idx="324">
                  <c:v>44921</c:v>
                </c:pt>
                <c:pt idx="325">
                  <c:v>44918</c:v>
                </c:pt>
                <c:pt idx="326">
                  <c:v>44917</c:v>
                </c:pt>
                <c:pt idx="327">
                  <c:v>44916</c:v>
                </c:pt>
                <c:pt idx="328">
                  <c:v>44915</c:v>
                </c:pt>
                <c:pt idx="329">
                  <c:v>44914</c:v>
                </c:pt>
                <c:pt idx="330">
                  <c:v>44911</c:v>
                </c:pt>
                <c:pt idx="331">
                  <c:v>44910</c:v>
                </c:pt>
                <c:pt idx="332">
                  <c:v>44909</c:v>
                </c:pt>
                <c:pt idx="333">
                  <c:v>44908</c:v>
                </c:pt>
                <c:pt idx="334">
                  <c:v>44907</c:v>
                </c:pt>
                <c:pt idx="335">
                  <c:v>44904</c:v>
                </c:pt>
                <c:pt idx="336">
                  <c:v>44903</c:v>
                </c:pt>
                <c:pt idx="337">
                  <c:v>44902</c:v>
                </c:pt>
                <c:pt idx="338">
                  <c:v>44901</c:v>
                </c:pt>
                <c:pt idx="339">
                  <c:v>44900</c:v>
                </c:pt>
                <c:pt idx="340">
                  <c:v>44897</c:v>
                </c:pt>
                <c:pt idx="341">
                  <c:v>44896</c:v>
                </c:pt>
                <c:pt idx="342">
                  <c:v>44895</c:v>
                </c:pt>
                <c:pt idx="343">
                  <c:v>44894</c:v>
                </c:pt>
                <c:pt idx="344">
                  <c:v>44893</c:v>
                </c:pt>
                <c:pt idx="345">
                  <c:v>44890</c:v>
                </c:pt>
                <c:pt idx="346">
                  <c:v>44889</c:v>
                </c:pt>
                <c:pt idx="347">
                  <c:v>44888</c:v>
                </c:pt>
                <c:pt idx="348">
                  <c:v>44887</c:v>
                </c:pt>
                <c:pt idx="349">
                  <c:v>44886</c:v>
                </c:pt>
                <c:pt idx="350">
                  <c:v>44883</c:v>
                </c:pt>
                <c:pt idx="351">
                  <c:v>44882</c:v>
                </c:pt>
                <c:pt idx="352">
                  <c:v>44881</c:v>
                </c:pt>
                <c:pt idx="353">
                  <c:v>44880</c:v>
                </c:pt>
                <c:pt idx="354">
                  <c:v>44879</c:v>
                </c:pt>
                <c:pt idx="355">
                  <c:v>44876</c:v>
                </c:pt>
                <c:pt idx="356">
                  <c:v>44875</c:v>
                </c:pt>
                <c:pt idx="357">
                  <c:v>44874</c:v>
                </c:pt>
                <c:pt idx="358">
                  <c:v>44872</c:v>
                </c:pt>
                <c:pt idx="359">
                  <c:v>44869</c:v>
                </c:pt>
                <c:pt idx="360">
                  <c:v>44868</c:v>
                </c:pt>
                <c:pt idx="361">
                  <c:v>44867</c:v>
                </c:pt>
                <c:pt idx="362">
                  <c:v>44866</c:v>
                </c:pt>
                <c:pt idx="363">
                  <c:v>44865</c:v>
                </c:pt>
                <c:pt idx="364">
                  <c:v>44862</c:v>
                </c:pt>
                <c:pt idx="365">
                  <c:v>44861</c:v>
                </c:pt>
                <c:pt idx="366">
                  <c:v>44859</c:v>
                </c:pt>
                <c:pt idx="367">
                  <c:v>44858</c:v>
                </c:pt>
                <c:pt idx="368">
                  <c:v>44855</c:v>
                </c:pt>
                <c:pt idx="369">
                  <c:v>44854</c:v>
                </c:pt>
                <c:pt idx="370">
                  <c:v>44853</c:v>
                </c:pt>
                <c:pt idx="371">
                  <c:v>44852</c:v>
                </c:pt>
                <c:pt idx="372">
                  <c:v>44851</c:v>
                </c:pt>
                <c:pt idx="373">
                  <c:v>44848</c:v>
                </c:pt>
                <c:pt idx="374">
                  <c:v>44847</c:v>
                </c:pt>
                <c:pt idx="375">
                  <c:v>44846</c:v>
                </c:pt>
                <c:pt idx="376">
                  <c:v>44845</c:v>
                </c:pt>
                <c:pt idx="377">
                  <c:v>44844</c:v>
                </c:pt>
                <c:pt idx="378">
                  <c:v>44841</c:v>
                </c:pt>
                <c:pt idx="379">
                  <c:v>44840</c:v>
                </c:pt>
                <c:pt idx="380">
                  <c:v>44838</c:v>
                </c:pt>
                <c:pt idx="381">
                  <c:v>44837</c:v>
                </c:pt>
                <c:pt idx="382">
                  <c:v>44834</c:v>
                </c:pt>
                <c:pt idx="383">
                  <c:v>44833</c:v>
                </c:pt>
                <c:pt idx="384">
                  <c:v>44832</c:v>
                </c:pt>
                <c:pt idx="385">
                  <c:v>44831</c:v>
                </c:pt>
                <c:pt idx="386">
                  <c:v>44830</c:v>
                </c:pt>
                <c:pt idx="387">
                  <c:v>44827</c:v>
                </c:pt>
                <c:pt idx="388">
                  <c:v>44826</c:v>
                </c:pt>
                <c:pt idx="389">
                  <c:v>44825</c:v>
                </c:pt>
                <c:pt idx="390">
                  <c:v>44824</c:v>
                </c:pt>
                <c:pt idx="391">
                  <c:v>44823</c:v>
                </c:pt>
                <c:pt idx="392">
                  <c:v>44820</c:v>
                </c:pt>
                <c:pt idx="393">
                  <c:v>44819</c:v>
                </c:pt>
                <c:pt idx="394">
                  <c:v>44818</c:v>
                </c:pt>
                <c:pt idx="395">
                  <c:v>44817</c:v>
                </c:pt>
                <c:pt idx="396">
                  <c:v>44816</c:v>
                </c:pt>
                <c:pt idx="397">
                  <c:v>44813</c:v>
                </c:pt>
                <c:pt idx="398">
                  <c:v>44812</c:v>
                </c:pt>
                <c:pt idx="399">
                  <c:v>44811</c:v>
                </c:pt>
                <c:pt idx="400">
                  <c:v>44810</c:v>
                </c:pt>
                <c:pt idx="401">
                  <c:v>44809</c:v>
                </c:pt>
                <c:pt idx="402">
                  <c:v>44806</c:v>
                </c:pt>
                <c:pt idx="403">
                  <c:v>44805</c:v>
                </c:pt>
                <c:pt idx="404">
                  <c:v>44803</c:v>
                </c:pt>
                <c:pt idx="405">
                  <c:v>44802</c:v>
                </c:pt>
                <c:pt idx="406">
                  <c:v>44799</c:v>
                </c:pt>
                <c:pt idx="407">
                  <c:v>44798</c:v>
                </c:pt>
                <c:pt idx="408">
                  <c:v>44797</c:v>
                </c:pt>
                <c:pt idx="409">
                  <c:v>44796</c:v>
                </c:pt>
                <c:pt idx="410">
                  <c:v>44795</c:v>
                </c:pt>
                <c:pt idx="411">
                  <c:v>44792</c:v>
                </c:pt>
                <c:pt idx="412">
                  <c:v>44791</c:v>
                </c:pt>
                <c:pt idx="413">
                  <c:v>44790</c:v>
                </c:pt>
                <c:pt idx="414">
                  <c:v>44789</c:v>
                </c:pt>
                <c:pt idx="415">
                  <c:v>44785</c:v>
                </c:pt>
                <c:pt idx="416">
                  <c:v>44784</c:v>
                </c:pt>
                <c:pt idx="417">
                  <c:v>44783</c:v>
                </c:pt>
                <c:pt idx="418">
                  <c:v>44781</c:v>
                </c:pt>
                <c:pt idx="419">
                  <c:v>44778</c:v>
                </c:pt>
                <c:pt idx="420">
                  <c:v>44777</c:v>
                </c:pt>
                <c:pt idx="421">
                  <c:v>44776</c:v>
                </c:pt>
                <c:pt idx="422">
                  <c:v>44775</c:v>
                </c:pt>
                <c:pt idx="423">
                  <c:v>44774</c:v>
                </c:pt>
                <c:pt idx="424">
                  <c:v>44771</c:v>
                </c:pt>
                <c:pt idx="425">
                  <c:v>44770</c:v>
                </c:pt>
                <c:pt idx="426">
                  <c:v>44769</c:v>
                </c:pt>
                <c:pt idx="427">
                  <c:v>44768</c:v>
                </c:pt>
                <c:pt idx="428">
                  <c:v>44767</c:v>
                </c:pt>
                <c:pt idx="429">
                  <c:v>44764</c:v>
                </c:pt>
                <c:pt idx="430">
                  <c:v>44763</c:v>
                </c:pt>
                <c:pt idx="431">
                  <c:v>44762</c:v>
                </c:pt>
                <c:pt idx="432">
                  <c:v>44761</c:v>
                </c:pt>
                <c:pt idx="433">
                  <c:v>44760</c:v>
                </c:pt>
                <c:pt idx="434">
                  <c:v>44757</c:v>
                </c:pt>
                <c:pt idx="435">
                  <c:v>44756</c:v>
                </c:pt>
                <c:pt idx="436">
                  <c:v>44755</c:v>
                </c:pt>
                <c:pt idx="437">
                  <c:v>44754</c:v>
                </c:pt>
                <c:pt idx="438">
                  <c:v>44753</c:v>
                </c:pt>
                <c:pt idx="439">
                  <c:v>44750</c:v>
                </c:pt>
                <c:pt idx="440">
                  <c:v>44749</c:v>
                </c:pt>
                <c:pt idx="441">
                  <c:v>44748</c:v>
                </c:pt>
                <c:pt idx="442">
                  <c:v>44747</c:v>
                </c:pt>
                <c:pt idx="443">
                  <c:v>44746</c:v>
                </c:pt>
                <c:pt idx="444">
                  <c:v>44743</c:v>
                </c:pt>
                <c:pt idx="445">
                  <c:v>44742</c:v>
                </c:pt>
                <c:pt idx="446">
                  <c:v>44741</c:v>
                </c:pt>
                <c:pt idx="447">
                  <c:v>44740</c:v>
                </c:pt>
                <c:pt idx="448">
                  <c:v>44739</c:v>
                </c:pt>
                <c:pt idx="449">
                  <c:v>44736</c:v>
                </c:pt>
                <c:pt idx="450">
                  <c:v>44735</c:v>
                </c:pt>
                <c:pt idx="451">
                  <c:v>44734</c:v>
                </c:pt>
                <c:pt idx="452">
                  <c:v>44733</c:v>
                </c:pt>
                <c:pt idx="453">
                  <c:v>44732</c:v>
                </c:pt>
                <c:pt idx="454">
                  <c:v>44729</c:v>
                </c:pt>
                <c:pt idx="455">
                  <c:v>44728</c:v>
                </c:pt>
                <c:pt idx="456">
                  <c:v>44727</c:v>
                </c:pt>
                <c:pt idx="457">
                  <c:v>44726</c:v>
                </c:pt>
                <c:pt idx="458">
                  <c:v>44725</c:v>
                </c:pt>
                <c:pt idx="459">
                  <c:v>44722</c:v>
                </c:pt>
                <c:pt idx="460">
                  <c:v>44721</c:v>
                </c:pt>
                <c:pt idx="461">
                  <c:v>44720</c:v>
                </c:pt>
                <c:pt idx="462">
                  <c:v>44719</c:v>
                </c:pt>
                <c:pt idx="463">
                  <c:v>44718</c:v>
                </c:pt>
                <c:pt idx="464">
                  <c:v>44715</c:v>
                </c:pt>
                <c:pt idx="465">
                  <c:v>44714</c:v>
                </c:pt>
                <c:pt idx="466">
                  <c:v>44713</c:v>
                </c:pt>
                <c:pt idx="467">
                  <c:v>44712</c:v>
                </c:pt>
                <c:pt idx="468">
                  <c:v>44711</c:v>
                </c:pt>
                <c:pt idx="469">
                  <c:v>44708</c:v>
                </c:pt>
                <c:pt idx="470">
                  <c:v>44707</c:v>
                </c:pt>
                <c:pt idx="471">
                  <c:v>44706</c:v>
                </c:pt>
                <c:pt idx="472">
                  <c:v>44705</c:v>
                </c:pt>
                <c:pt idx="473">
                  <c:v>44704</c:v>
                </c:pt>
                <c:pt idx="474">
                  <c:v>44701</c:v>
                </c:pt>
                <c:pt idx="475">
                  <c:v>44700</c:v>
                </c:pt>
                <c:pt idx="476">
                  <c:v>44699</c:v>
                </c:pt>
                <c:pt idx="477">
                  <c:v>44698</c:v>
                </c:pt>
                <c:pt idx="478">
                  <c:v>44697</c:v>
                </c:pt>
                <c:pt idx="479">
                  <c:v>44694</c:v>
                </c:pt>
                <c:pt idx="480">
                  <c:v>44693</c:v>
                </c:pt>
                <c:pt idx="481">
                  <c:v>44692</c:v>
                </c:pt>
                <c:pt idx="482">
                  <c:v>44691</c:v>
                </c:pt>
                <c:pt idx="483">
                  <c:v>44690</c:v>
                </c:pt>
                <c:pt idx="484">
                  <c:v>44687</c:v>
                </c:pt>
                <c:pt idx="485">
                  <c:v>44686</c:v>
                </c:pt>
                <c:pt idx="486">
                  <c:v>44685</c:v>
                </c:pt>
                <c:pt idx="487">
                  <c:v>44683</c:v>
                </c:pt>
                <c:pt idx="488">
                  <c:v>44680</c:v>
                </c:pt>
                <c:pt idx="489">
                  <c:v>44679</c:v>
                </c:pt>
                <c:pt idx="490">
                  <c:v>44678</c:v>
                </c:pt>
                <c:pt idx="491">
                  <c:v>44677</c:v>
                </c:pt>
                <c:pt idx="492">
                  <c:v>44676</c:v>
                </c:pt>
                <c:pt idx="493">
                  <c:v>44673</c:v>
                </c:pt>
                <c:pt idx="494">
                  <c:v>44672</c:v>
                </c:pt>
                <c:pt idx="495">
                  <c:v>44671</c:v>
                </c:pt>
                <c:pt idx="496">
                  <c:v>44670</c:v>
                </c:pt>
                <c:pt idx="497">
                  <c:v>44669</c:v>
                </c:pt>
                <c:pt idx="498">
                  <c:v>44664</c:v>
                </c:pt>
                <c:pt idx="499">
                  <c:v>44663</c:v>
                </c:pt>
                <c:pt idx="500">
                  <c:v>44662</c:v>
                </c:pt>
                <c:pt idx="501">
                  <c:v>44659</c:v>
                </c:pt>
                <c:pt idx="502">
                  <c:v>44658</c:v>
                </c:pt>
                <c:pt idx="503">
                  <c:v>44657</c:v>
                </c:pt>
                <c:pt idx="504">
                  <c:v>44656</c:v>
                </c:pt>
                <c:pt idx="505">
                  <c:v>44655</c:v>
                </c:pt>
                <c:pt idx="506">
                  <c:v>44652</c:v>
                </c:pt>
                <c:pt idx="507">
                  <c:v>44651</c:v>
                </c:pt>
                <c:pt idx="508">
                  <c:v>44650</c:v>
                </c:pt>
                <c:pt idx="509">
                  <c:v>44649</c:v>
                </c:pt>
                <c:pt idx="510">
                  <c:v>44648</c:v>
                </c:pt>
                <c:pt idx="511">
                  <c:v>44645</c:v>
                </c:pt>
                <c:pt idx="512">
                  <c:v>44644</c:v>
                </c:pt>
                <c:pt idx="513">
                  <c:v>44643</c:v>
                </c:pt>
                <c:pt idx="514">
                  <c:v>44642</c:v>
                </c:pt>
                <c:pt idx="515">
                  <c:v>44641</c:v>
                </c:pt>
                <c:pt idx="516">
                  <c:v>44637</c:v>
                </c:pt>
                <c:pt idx="517">
                  <c:v>44636</c:v>
                </c:pt>
                <c:pt idx="518">
                  <c:v>44635</c:v>
                </c:pt>
                <c:pt idx="519">
                  <c:v>44634</c:v>
                </c:pt>
                <c:pt idx="520">
                  <c:v>44631</c:v>
                </c:pt>
                <c:pt idx="521">
                  <c:v>44630</c:v>
                </c:pt>
                <c:pt idx="522">
                  <c:v>44629</c:v>
                </c:pt>
                <c:pt idx="523">
                  <c:v>44628</c:v>
                </c:pt>
                <c:pt idx="524">
                  <c:v>44627</c:v>
                </c:pt>
                <c:pt idx="525">
                  <c:v>44624</c:v>
                </c:pt>
                <c:pt idx="526">
                  <c:v>44623</c:v>
                </c:pt>
                <c:pt idx="527">
                  <c:v>44622</c:v>
                </c:pt>
                <c:pt idx="528">
                  <c:v>44620</c:v>
                </c:pt>
                <c:pt idx="529">
                  <c:v>44617</c:v>
                </c:pt>
                <c:pt idx="530">
                  <c:v>44616</c:v>
                </c:pt>
                <c:pt idx="531">
                  <c:v>44615</c:v>
                </c:pt>
                <c:pt idx="532">
                  <c:v>44614</c:v>
                </c:pt>
                <c:pt idx="533">
                  <c:v>44613</c:v>
                </c:pt>
                <c:pt idx="534">
                  <c:v>44610</c:v>
                </c:pt>
                <c:pt idx="535">
                  <c:v>44609</c:v>
                </c:pt>
                <c:pt idx="536">
                  <c:v>44608</c:v>
                </c:pt>
                <c:pt idx="537">
                  <c:v>44607</c:v>
                </c:pt>
                <c:pt idx="538">
                  <c:v>44606</c:v>
                </c:pt>
                <c:pt idx="539">
                  <c:v>44603</c:v>
                </c:pt>
                <c:pt idx="540">
                  <c:v>44602</c:v>
                </c:pt>
                <c:pt idx="541">
                  <c:v>44601</c:v>
                </c:pt>
                <c:pt idx="542">
                  <c:v>44600</c:v>
                </c:pt>
                <c:pt idx="543">
                  <c:v>44599</c:v>
                </c:pt>
                <c:pt idx="544">
                  <c:v>44596</c:v>
                </c:pt>
                <c:pt idx="545">
                  <c:v>44595</c:v>
                </c:pt>
                <c:pt idx="546">
                  <c:v>44594</c:v>
                </c:pt>
                <c:pt idx="547">
                  <c:v>44593</c:v>
                </c:pt>
                <c:pt idx="548">
                  <c:v>44592</c:v>
                </c:pt>
                <c:pt idx="549">
                  <c:v>44589</c:v>
                </c:pt>
                <c:pt idx="550">
                  <c:v>44588</c:v>
                </c:pt>
                <c:pt idx="551">
                  <c:v>44586</c:v>
                </c:pt>
                <c:pt idx="552">
                  <c:v>44585</c:v>
                </c:pt>
                <c:pt idx="553">
                  <c:v>44582</c:v>
                </c:pt>
                <c:pt idx="554">
                  <c:v>44581</c:v>
                </c:pt>
                <c:pt idx="555">
                  <c:v>44580</c:v>
                </c:pt>
                <c:pt idx="556">
                  <c:v>44579</c:v>
                </c:pt>
                <c:pt idx="557">
                  <c:v>44578</c:v>
                </c:pt>
                <c:pt idx="558">
                  <c:v>44575</c:v>
                </c:pt>
                <c:pt idx="559">
                  <c:v>44574</c:v>
                </c:pt>
                <c:pt idx="560">
                  <c:v>44573</c:v>
                </c:pt>
                <c:pt idx="561">
                  <c:v>44572</c:v>
                </c:pt>
                <c:pt idx="562">
                  <c:v>44571</c:v>
                </c:pt>
                <c:pt idx="563">
                  <c:v>44568</c:v>
                </c:pt>
                <c:pt idx="564">
                  <c:v>44567</c:v>
                </c:pt>
                <c:pt idx="565">
                  <c:v>44566</c:v>
                </c:pt>
                <c:pt idx="566">
                  <c:v>44565</c:v>
                </c:pt>
                <c:pt idx="567">
                  <c:v>44564</c:v>
                </c:pt>
                <c:pt idx="568">
                  <c:v>44561</c:v>
                </c:pt>
                <c:pt idx="569">
                  <c:v>44560</c:v>
                </c:pt>
                <c:pt idx="570">
                  <c:v>44559</c:v>
                </c:pt>
                <c:pt idx="571">
                  <c:v>44558</c:v>
                </c:pt>
                <c:pt idx="572">
                  <c:v>44557</c:v>
                </c:pt>
                <c:pt idx="573">
                  <c:v>44554</c:v>
                </c:pt>
                <c:pt idx="574">
                  <c:v>44553</c:v>
                </c:pt>
                <c:pt idx="575">
                  <c:v>44552</c:v>
                </c:pt>
                <c:pt idx="576">
                  <c:v>44551</c:v>
                </c:pt>
                <c:pt idx="577">
                  <c:v>44550</c:v>
                </c:pt>
                <c:pt idx="578">
                  <c:v>44547</c:v>
                </c:pt>
                <c:pt idx="579">
                  <c:v>44546</c:v>
                </c:pt>
                <c:pt idx="580">
                  <c:v>44545</c:v>
                </c:pt>
                <c:pt idx="581">
                  <c:v>44544</c:v>
                </c:pt>
                <c:pt idx="582">
                  <c:v>44543</c:v>
                </c:pt>
                <c:pt idx="583">
                  <c:v>44540</c:v>
                </c:pt>
                <c:pt idx="584">
                  <c:v>44539</c:v>
                </c:pt>
                <c:pt idx="585">
                  <c:v>44538</c:v>
                </c:pt>
                <c:pt idx="586">
                  <c:v>44537</c:v>
                </c:pt>
                <c:pt idx="587">
                  <c:v>44536</c:v>
                </c:pt>
                <c:pt idx="588">
                  <c:v>44533</c:v>
                </c:pt>
                <c:pt idx="589">
                  <c:v>44532</c:v>
                </c:pt>
                <c:pt idx="590">
                  <c:v>44531</c:v>
                </c:pt>
                <c:pt idx="591">
                  <c:v>44530</c:v>
                </c:pt>
                <c:pt idx="592">
                  <c:v>44529</c:v>
                </c:pt>
                <c:pt idx="593">
                  <c:v>44526</c:v>
                </c:pt>
                <c:pt idx="594">
                  <c:v>44525</c:v>
                </c:pt>
                <c:pt idx="595">
                  <c:v>44524</c:v>
                </c:pt>
                <c:pt idx="596">
                  <c:v>44523</c:v>
                </c:pt>
                <c:pt idx="597">
                  <c:v>44522</c:v>
                </c:pt>
                <c:pt idx="598">
                  <c:v>44518</c:v>
                </c:pt>
                <c:pt idx="599">
                  <c:v>44517</c:v>
                </c:pt>
                <c:pt idx="600">
                  <c:v>44516</c:v>
                </c:pt>
                <c:pt idx="601">
                  <c:v>44515</c:v>
                </c:pt>
                <c:pt idx="602">
                  <c:v>44512</c:v>
                </c:pt>
                <c:pt idx="603">
                  <c:v>44511</c:v>
                </c:pt>
                <c:pt idx="604">
                  <c:v>44510</c:v>
                </c:pt>
                <c:pt idx="605">
                  <c:v>44509</c:v>
                </c:pt>
                <c:pt idx="606">
                  <c:v>44508</c:v>
                </c:pt>
                <c:pt idx="607">
                  <c:v>44504</c:v>
                </c:pt>
                <c:pt idx="608">
                  <c:v>44503</c:v>
                </c:pt>
                <c:pt idx="609">
                  <c:v>44502</c:v>
                </c:pt>
                <c:pt idx="610">
                  <c:v>44501</c:v>
                </c:pt>
                <c:pt idx="611">
                  <c:v>44498</c:v>
                </c:pt>
                <c:pt idx="612">
                  <c:v>44497</c:v>
                </c:pt>
                <c:pt idx="613">
                  <c:v>44496</c:v>
                </c:pt>
                <c:pt idx="614">
                  <c:v>44495</c:v>
                </c:pt>
                <c:pt idx="615">
                  <c:v>44494</c:v>
                </c:pt>
                <c:pt idx="616">
                  <c:v>44491</c:v>
                </c:pt>
                <c:pt idx="617">
                  <c:v>44490</c:v>
                </c:pt>
                <c:pt idx="618">
                  <c:v>44489</c:v>
                </c:pt>
                <c:pt idx="619">
                  <c:v>44488</c:v>
                </c:pt>
                <c:pt idx="620">
                  <c:v>44487</c:v>
                </c:pt>
                <c:pt idx="621">
                  <c:v>44483</c:v>
                </c:pt>
                <c:pt idx="622">
                  <c:v>44482</c:v>
                </c:pt>
                <c:pt idx="623">
                  <c:v>44481</c:v>
                </c:pt>
                <c:pt idx="624">
                  <c:v>44480</c:v>
                </c:pt>
                <c:pt idx="625">
                  <c:v>44477</c:v>
                </c:pt>
                <c:pt idx="626">
                  <c:v>44476</c:v>
                </c:pt>
                <c:pt idx="627">
                  <c:v>44475</c:v>
                </c:pt>
                <c:pt idx="628">
                  <c:v>44474</c:v>
                </c:pt>
                <c:pt idx="629">
                  <c:v>44473</c:v>
                </c:pt>
                <c:pt idx="630">
                  <c:v>44470</c:v>
                </c:pt>
                <c:pt idx="631">
                  <c:v>44469</c:v>
                </c:pt>
                <c:pt idx="632">
                  <c:v>44468</c:v>
                </c:pt>
                <c:pt idx="633">
                  <c:v>44467</c:v>
                </c:pt>
                <c:pt idx="634">
                  <c:v>44466</c:v>
                </c:pt>
                <c:pt idx="635">
                  <c:v>44463</c:v>
                </c:pt>
                <c:pt idx="636">
                  <c:v>44462</c:v>
                </c:pt>
                <c:pt idx="637">
                  <c:v>44461</c:v>
                </c:pt>
                <c:pt idx="638">
                  <c:v>44460</c:v>
                </c:pt>
                <c:pt idx="639">
                  <c:v>44459</c:v>
                </c:pt>
                <c:pt idx="640">
                  <c:v>44456</c:v>
                </c:pt>
                <c:pt idx="641">
                  <c:v>44455</c:v>
                </c:pt>
                <c:pt idx="642">
                  <c:v>44454</c:v>
                </c:pt>
                <c:pt idx="643">
                  <c:v>44453</c:v>
                </c:pt>
                <c:pt idx="644">
                  <c:v>44452</c:v>
                </c:pt>
                <c:pt idx="645">
                  <c:v>44448</c:v>
                </c:pt>
                <c:pt idx="646">
                  <c:v>44447</c:v>
                </c:pt>
                <c:pt idx="647">
                  <c:v>44446</c:v>
                </c:pt>
                <c:pt idx="648">
                  <c:v>44445</c:v>
                </c:pt>
                <c:pt idx="649">
                  <c:v>44442</c:v>
                </c:pt>
                <c:pt idx="650">
                  <c:v>44441</c:v>
                </c:pt>
                <c:pt idx="651">
                  <c:v>44440</c:v>
                </c:pt>
                <c:pt idx="652">
                  <c:v>44439</c:v>
                </c:pt>
                <c:pt idx="653">
                  <c:v>44438</c:v>
                </c:pt>
                <c:pt idx="654">
                  <c:v>44435</c:v>
                </c:pt>
                <c:pt idx="655">
                  <c:v>44434</c:v>
                </c:pt>
                <c:pt idx="656">
                  <c:v>44433</c:v>
                </c:pt>
                <c:pt idx="657">
                  <c:v>44432</c:v>
                </c:pt>
                <c:pt idx="658">
                  <c:v>44431</c:v>
                </c:pt>
                <c:pt idx="659">
                  <c:v>44428</c:v>
                </c:pt>
                <c:pt idx="660">
                  <c:v>44426</c:v>
                </c:pt>
                <c:pt idx="661">
                  <c:v>44425</c:v>
                </c:pt>
                <c:pt idx="662">
                  <c:v>44424</c:v>
                </c:pt>
                <c:pt idx="663">
                  <c:v>44421</c:v>
                </c:pt>
                <c:pt idx="664">
                  <c:v>44420</c:v>
                </c:pt>
                <c:pt idx="665">
                  <c:v>44419</c:v>
                </c:pt>
                <c:pt idx="666">
                  <c:v>44418</c:v>
                </c:pt>
                <c:pt idx="667">
                  <c:v>44417</c:v>
                </c:pt>
                <c:pt idx="668">
                  <c:v>44414</c:v>
                </c:pt>
                <c:pt idx="669">
                  <c:v>44413</c:v>
                </c:pt>
                <c:pt idx="670">
                  <c:v>44412</c:v>
                </c:pt>
                <c:pt idx="671">
                  <c:v>44411</c:v>
                </c:pt>
                <c:pt idx="672">
                  <c:v>44410</c:v>
                </c:pt>
                <c:pt idx="673">
                  <c:v>44407</c:v>
                </c:pt>
                <c:pt idx="674">
                  <c:v>44406</c:v>
                </c:pt>
                <c:pt idx="675">
                  <c:v>44405</c:v>
                </c:pt>
                <c:pt idx="676">
                  <c:v>44404</c:v>
                </c:pt>
                <c:pt idx="677">
                  <c:v>44403</c:v>
                </c:pt>
                <c:pt idx="678">
                  <c:v>44400</c:v>
                </c:pt>
                <c:pt idx="679">
                  <c:v>44399</c:v>
                </c:pt>
                <c:pt idx="680">
                  <c:v>44397</c:v>
                </c:pt>
                <c:pt idx="681">
                  <c:v>44396</c:v>
                </c:pt>
                <c:pt idx="682">
                  <c:v>44393</c:v>
                </c:pt>
                <c:pt idx="683">
                  <c:v>44392</c:v>
                </c:pt>
                <c:pt idx="684">
                  <c:v>44391</c:v>
                </c:pt>
                <c:pt idx="685">
                  <c:v>44390</c:v>
                </c:pt>
                <c:pt idx="686">
                  <c:v>44389</c:v>
                </c:pt>
                <c:pt idx="687">
                  <c:v>44386</c:v>
                </c:pt>
                <c:pt idx="688">
                  <c:v>44385</c:v>
                </c:pt>
                <c:pt idx="689">
                  <c:v>44384</c:v>
                </c:pt>
                <c:pt idx="690">
                  <c:v>44383</c:v>
                </c:pt>
                <c:pt idx="691">
                  <c:v>44382</c:v>
                </c:pt>
                <c:pt idx="692">
                  <c:v>44379</c:v>
                </c:pt>
                <c:pt idx="693">
                  <c:v>44378</c:v>
                </c:pt>
                <c:pt idx="694">
                  <c:v>44377</c:v>
                </c:pt>
                <c:pt idx="695">
                  <c:v>44376</c:v>
                </c:pt>
                <c:pt idx="696">
                  <c:v>44375</c:v>
                </c:pt>
                <c:pt idx="697">
                  <c:v>44372</c:v>
                </c:pt>
                <c:pt idx="698">
                  <c:v>44371</c:v>
                </c:pt>
                <c:pt idx="699">
                  <c:v>44370</c:v>
                </c:pt>
                <c:pt idx="700">
                  <c:v>44369</c:v>
                </c:pt>
                <c:pt idx="701">
                  <c:v>44368</c:v>
                </c:pt>
                <c:pt idx="702">
                  <c:v>44365</c:v>
                </c:pt>
                <c:pt idx="703">
                  <c:v>44364</c:v>
                </c:pt>
                <c:pt idx="704">
                  <c:v>44363</c:v>
                </c:pt>
                <c:pt idx="705">
                  <c:v>44362</c:v>
                </c:pt>
                <c:pt idx="706">
                  <c:v>44361</c:v>
                </c:pt>
                <c:pt idx="707">
                  <c:v>44358</c:v>
                </c:pt>
                <c:pt idx="708">
                  <c:v>44357</c:v>
                </c:pt>
                <c:pt idx="709">
                  <c:v>44356</c:v>
                </c:pt>
                <c:pt idx="710">
                  <c:v>44355</c:v>
                </c:pt>
                <c:pt idx="711">
                  <c:v>44354</c:v>
                </c:pt>
                <c:pt idx="712">
                  <c:v>44351</c:v>
                </c:pt>
                <c:pt idx="713">
                  <c:v>44350</c:v>
                </c:pt>
                <c:pt idx="714">
                  <c:v>44349</c:v>
                </c:pt>
                <c:pt idx="715">
                  <c:v>44348</c:v>
                </c:pt>
                <c:pt idx="716">
                  <c:v>44347</c:v>
                </c:pt>
                <c:pt idx="717">
                  <c:v>44344</c:v>
                </c:pt>
                <c:pt idx="718">
                  <c:v>44343</c:v>
                </c:pt>
                <c:pt idx="719">
                  <c:v>44342</c:v>
                </c:pt>
                <c:pt idx="720">
                  <c:v>44341</c:v>
                </c:pt>
                <c:pt idx="721">
                  <c:v>44340</c:v>
                </c:pt>
                <c:pt idx="722">
                  <c:v>44337</c:v>
                </c:pt>
                <c:pt idx="723">
                  <c:v>44336</c:v>
                </c:pt>
                <c:pt idx="724">
                  <c:v>44335</c:v>
                </c:pt>
                <c:pt idx="725">
                  <c:v>44334</c:v>
                </c:pt>
                <c:pt idx="726">
                  <c:v>44333</c:v>
                </c:pt>
                <c:pt idx="727">
                  <c:v>44330</c:v>
                </c:pt>
                <c:pt idx="728">
                  <c:v>44328</c:v>
                </c:pt>
                <c:pt idx="729">
                  <c:v>44327</c:v>
                </c:pt>
                <c:pt idx="730">
                  <c:v>44326</c:v>
                </c:pt>
                <c:pt idx="731">
                  <c:v>44323</c:v>
                </c:pt>
                <c:pt idx="732">
                  <c:v>44322</c:v>
                </c:pt>
                <c:pt idx="733">
                  <c:v>44321</c:v>
                </c:pt>
                <c:pt idx="734">
                  <c:v>44320</c:v>
                </c:pt>
                <c:pt idx="735">
                  <c:v>44319</c:v>
                </c:pt>
                <c:pt idx="736">
                  <c:v>44316</c:v>
                </c:pt>
                <c:pt idx="737">
                  <c:v>44315</c:v>
                </c:pt>
                <c:pt idx="738">
                  <c:v>44314</c:v>
                </c:pt>
                <c:pt idx="739">
                  <c:v>44313</c:v>
                </c:pt>
                <c:pt idx="740">
                  <c:v>44312</c:v>
                </c:pt>
                <c:pt idx="741">
                  <c:v>44309</c:v>
                </c:pt>
                <c:pt idx="742">
                  <c:v>44308</c:v>
                </c:pt>
                <c:pt idx="743">
                  <c:v>44306</c:v>
                </c:pt>
                <c:pt idx="744">
                  <c:v>44305</c:v>
                </c:pt>
                <c:pt idx="745">
                  <c:v>44302</c:v>
                </c:pt>
                <c:pt idx="746">
                  <c:v>44301</c:v>
                </c:pt>
                <c:pt idx="747">
                  <c:v>44299</c:v>
                </c:pt>
                <c:pt idx="748">
                  <c:v>44298</c:v>
                </c:pt>
                <c:pt idx="749">
                  <c:v>44295</c:v>
                </c:pt>
                <c:pt idx="750">
                  <c:v>44294</c:v>
                </c:pt>
                <c:pt idx="751">
                  <c:v>44293</c:v>
                </c:pt>
                <c:pt idx="752">
                  <c:v>44292</c:v>
                </c:pt>
                <c:pt idx="753">
                  <c:v>44291</c:v>
                </c:pt>
                <c:pt idx="754">
                  <c:v>44287</c:v>
                </c:pt>
                <c:pt idx="755">
                  <c:v>44286</c:v>
                </c:pt>
                <c:pt idx="756">
                  <c:v>44285</c:v>
                </c:pt>
                <c:pt idx="757">
                  <c:v>44281</c:v>
                </c:pt>
                <c:pt idx="758">
                  <c:v>44280</c:v>
                </c:pt>
                <c:pt idx="759">
                  <c:v>44279</c:v>
                </c:pt>
                <c:pt idx="760">
                  <c:v>44278</c:v>
                </c:pt>
                <c:pt idx="761">
                  <c:v>44277</c:v>
                </c:pt>
                <c:pt idx="762">
                  <c:v>44274</c:v>
                </c:pt>
                <c:pt idx="763">
                  <c:v>44273</c:v>
                </c:pt>
                <c:pt idx="764">
                  <c:v>44272</c:v>
                </c:pt>
                <c:pt idx="765">
                  <c:v>44271</c:v>
                </c:pt>
                <c:pt idx="766">
                  <c:v>44270</c:v>
                </c:pt>
                <c:pt idx="767">
                  <c:v>44267</c:v>
                </c:pt>
                <c:pt idx="768">
                  <c:v>44265</c:v>
                </c:pt>
                <c:pt idx="769">
                  <c:v>44264</c:v>
                </c:pt>
                <c:pt idx="770">
                  <c:v>44263</c:v>
                </c:pt>
                <c:pt idx="771">
                  <c:v>44260</c:v>
                </c:pt>
                <c:pt idx="772">
                  <c:v>44259</c:v>
                </c:pt>
                <c:pt idx="773">
                  <c:v>44258</c:v>
                </c:pt>
                <c:pt idx="774">
                  <c:v>44257</c:v>
                </c:pt>
                <c:pt idx="775">
                  <c:v>44256</c:v>
                </c:pt>
                <c:pt idx="776">
                  <c:v>44253</c:v>
                </c:pt>
                <c:pt idx="777">
                  <c:v>44252</c:v>
                </c:pt>
                <c:pt idx="778">
                  <c:v>44251</c:v>
                </c:pt>
                <c:pt idx="779">
                  <c:v>44250</c:v>
                </c:pt>
                <c:pt idx="780">
                  <c:v>44249</c:v>
                </c:pt>
                <c:pt idx="781">
                  <c:v>44246</c:v>
                </c:pt>
                <c:pt idx="782">
                  <c:v>44245</c:v>
                </c:pt>
                <c:pt idx="783">
                  <c:v>44244</c:v>
                </c:pt>
                <c:pt idx="784">
                  <c:v>44243</c:v>
                </c:pt>
                <c:pt idx="785">
                  <c:v>44242</c:v>
                </c:pt>
                <c:pt idx="786">
                  <c:v>44239</c:v>
                </c:pt>
                <c:pt idx="787">
                  <c:v>44238</c:v>
                </c:pt>
                <c:pt idx="788">
                  <c:v>44237</c:v>
                </c:pt>
                <c:pt idx="789">
                  <c:v>44236</c:v>
                </c:pt>
                <c:pt idx="790">
                  <c:v>44235</c:v>
                </c:pt>
                <c:pt idx="791">
                  <c:v>44232</c:v>
                </c:pt>
                <c:pt idx="792">
                  <c:v>44231</c:v>
                </c:pt>
                <c:pt idx="793">
                  <c:v>44230</c:v>
                </c:pt>
                <c:pt idx="794">
                  <c:v>44229</c:v>
                </c:pt>
                <c:pt idx="795">
                  <c:v>44228</c:v>
                </c:pt>
                <c:pt idx="796">
                  <c:v>44225</c:v>
                </c:pt>
                <c:pt idx="797">
                  <c:v>44224</c:v>
                </c:pt>
                <c:pt idx="798">
                  <c:v>44223</c:v>
                </c:pt>
                <c:pt idx="799">
                  <c:v>44221</c:v>
                </c:pt>
                <c:pt idx="800">
                  <c:v>44218</c:v>
                </c:pt>
                <c:pt idx="801">
                  <c:v>44217</c:v>
                </c:pt>
                <c:pt idx="802">
                  <c:v>44216</c:v>
                </c:pt>
                <c:pt idx="803">
                  <c:v>44215</c:v>
                </c:pt>
                <c:pt idx="804">
                  <c:v>44214</c:v>
                </c:pt>
                <c:pt idx="805">
                  <c:v>44211</c:v>
                </c:pt>
                <c:pt idx="806">
                  <c:v>44210</c:v>
                </c:pt>
                <c:pt idx="807">
                  <c:v>44209</c:v>
                </c:pt>
                <c:pt idx="808">
                  <c:v>44208</c:v>
                </c:pt>
                <c:pt idx="809">
                  <c:v>44207</c:v>
                </c:pt>
                <c:pt idx="810">
                  <c:v>44204</c:v>
                </c:pt>
                <c:pt idx="811">
                  <c:v>44203</c:v>
                </c:pt>
                <c:pt idx="812">
                  <c:v>44202</c:v>
                </c:pt>
                <c:pt idx="813">
                  <c:v>44201</c:v>
                </c:pt>
                <c:pt idx="814">
                  <c:v>44200</c:v>
                </c:pt>
                <c:pt idx="815">
                  <c:v>44197</c:v>
                </c:pt>
                <c:pt idx="816">
                  <c:v>44196</c:v>
                </c:pt>
                <c:pt idx="817">
                  <c:v>44195</c:v>
                </c:pt>
                <c:pt idx="818">
                  <c:v>44194</c:v>
                </c:pt>
                <c:pt idx="819">
                  <c:v>44193</c:v>
                </c:pt>
                <c:pt idx="820">
                  <c:v>44189</c:v>
                </c:pt>
                <c:pt idx="821">
                  <c:v>44188</c:v>
                </c:pt>
                <c:pt idx="822">
                  <c:v>44187</c:v>
                </c:pt>
                <c:pt idx="823">
                  <c:v>44186</c:v>
                </c:pt>
                <c:pt idx="824">
                  <c:v>44183</c:v>
                </c:pt>
                <c:pt idx="825">
                  <c:v>44182</c:v>
                </c:pt>
                <c:pt idx="826">
                  <c:v>44181</c:v>
                </c:pt>
                <c:pt idx="827">
                  <c:v>44180</c:v>
                </c:pt>
                <c:pt idx="828">
                  <c:v>44179</c:v>
                </c:pt>
                <c:pt idx="829">
                  <c:v>44176</c:v>
                </c:pt>
                <c:pt idx="830">
                  <c:v>44175</c:v>
                </c:pt>
                <c:pt idx="831">
                  <c:v>44174</c:v>
                </c:pt>
                <c:pt idx="832">
                  <c:v>44173</c:v>
                </c:pt>
                <c:pt idx="833">
                  <c:v>44172</c:v>
                </c:pt>
                <c:pt idx="834">
                  <c:v>44169</c:v>
                </c:pt>
                <c:pt idx="835">
                  <c:v>44168</c:v>
                </c:pt>
                <c:pt idx="836">
                  <c:v>44167</c:v>
                </c:pt>
                <c:pt idx="837">
                  <c:v>44166</c:v>
                </c:pt>
                <c:pt idx="838">
                  <c:v>44162</c:v>
                </c:pt>
                <c:pt idx="839">
                  <c:v>44161</c:v>
                </c:pt>
                <c:pt idx="840">
                  <c:v>44160</c:v>
                </c:pt>
                <c:pt idx="841">
                  <c:v>44159</c:v>
                </c:pt>
                <c:pt idx="842">
                  <c:v>44158</c:v>
                </c:pt>
                <c:pt idx="843">
                  <c:v>44155</c:v>
                </c:pt>
                <c:pt idx="844">
                  <c:v>44154</c:v>
                </c:pt>
                <c:pt idx="845">
                  <c:v>44153</c:v>
                </c:pt>
                <c:pt idx="846">
                  <c:v>44152</c:v>
                </c:pt>
                <c:pt idx="847">
                  <c:v>44149</c:v>
                </c:pt>
                <c:pt idx="848">
                  <c:v>44148</c:v>
                </c:pt>
                <c:pt idx="849">
                  <c:v>44147</c:v>
                </c:pt>
                <c:pt idx="850">
                  <c:v>44146</c:v>
                </c:pt>
                <c:pt idx="851">
                  <c:v>44145</c:v>
                </c:pt>
                <c:pt idx="852">
                  <c:v>44144</c:v>
                </c:pt>
                <c:pt idx="853">
                  <c:v>44141</c:v>
                </c:pt>
                <c:pt idx="854">
                  <c:v>44140</c:v>
                </c:pt>
                <c:pt idx="855">
                  <c:v>44139</c:v>
                </c:pt>
                <c:pt idx="856">
                  <c:v>44138</c:v>
                </c:pt>
                <c:pt idx="857">
                  <c:v>44137</c:v>
                </c:pt>
                <c:pt idx="858">
                  <c:v>44134</c:v>
                </c:pt>
                <c:pt idx="859">
                  <c:v>44133</c:v>
                </c:pt>
                <c:pt idx="860">
                  <c:v>44132</c:v>
                </c:pt>
                <c:pt idx="861">
                  <c:v>44131</c:v>
                </c:pt>
                <c:pt idx="862">
                  <c:v>44130</c:v>
                </c:pt>
                <c:pt idx="863">
                  <c:v>44127</c:v>
                </c:pt>
                <c:pt idx="864">
                  <c:v>44126</c:v>
                </c:pt>
                <c:pt idx="865">
                  <c:v>44125</c:v>
                </c:pt>
                <c:pt idx="866">
                  <c:v>44124</c:v>
                </c:pt>
                <c:pt idx="867">
                  <c:v>44123</c:v>
                </c:pt>
                <c:pt idx="868">
                  <c:v>44120</c:v>
                </c:pt>
                <c:pt idx="869">
                  <c:v>44119</c:v>
                </c:pt>
                <c:pt idx="870">
                  <c:v>44118</c:v>
                </c:pt>
                <c:pt idx="871">
                  <c:v>44117</c:v>
                </c:pt>
                <c:pt idx="872">
                  <c:v>44116</c:v>
                </c:pt>
                <c:pt idx="873">
                  <c:v>44113</c:v>
                </c:pt>
                <c:pt idx="874">
                  <c:v>44112</c:v>
                </c:pt>
                <c:pt idx="875">
                  <c:v>44111</c:v>
                </c:pt>
                <c:pt idx="876">
                  <c:v>44110</c:v>
                </c:pt>
                <c:pt idx="877">
                  <c:v>44109</c:v>
                </c:pt>
                <c:pt idx="878">
                  <c:v>44105</c:v>
                </c:pt>
                <c:pt idx="879">
                  <c:v>44104</c:v>
                </c:pt>
                <c:pt idx="880">
                  <c:v>44103</c:v>
                </c:pt>
                <c:pt idx="881">
                  <c:v>44102</c:v>
                </c:pt>
                <c:pt idx="882">
                  <c:v>44099</c:v>
                </c:pt>
                <c:pt idx="883">
                  <c:v>44098</c:v>
                </c:pt>
                <c:pt idx="884">
                  <c:v>44097</c:v>
                </c:pt>
                <c:pt idx="885">
                  <c:v>44096</c:v>
                </c:pt>
                <c:pt idx="886">
                  <c:v>44095</c:v>
                </c:pt>
                <c:pt idx="887">
                  <c:v>44092</c:v>
                </c:pt>
                <c:pt idx="888">
                  <c:v>44091</c:v>
                </c:pt>
                <c:pt idx="889">
                  <c:v>44090</c:v>
                </c:pt>
                <c:pt idx="890">
                  <c:v>44089</c:v>
                </c:pt>
                <c:pt idx="891">
                  <c:v>44088</c:v>
                </c:pt>
                <c:pt idx="892">
                  <c:v>44085</c:v>
                </c:pt>
                <c:pt idx="893">
                  <c:v>44084</c:v>
                </c:pt>
                <c:pt idx="894">
                  <c:v>44083</c:v>
                </c:pt>
                <c:pt idx="895">
                  <c:v>44082</c:v>
                </c:pt>
                <c:pt idx="896">
                  <c:v>44081</c:v>
                </c:pt>
                <c:pt idx="897">
                  <c:v>44078</c:v>
                </c:pt>
                <c:pt idx="898">
                  <c:v>44077</c:v>
                </c:pt>
                <c:pt idx="899">
                  <c:v>44076</c:v>
                </c:pt>
                <c:pt idx="900">
                  <c:v>44075</c:v>
                </c:pt>
                <c:pt idx="901">
                  <c:v>44074</c:v>
                </c:pt>
                <c:pt idx="902">
                  <c:v>44071</c:v>
                </c:pt>
                <c:pt idx="903">
                  <c:v>44070</c:v>
                </c:pt>
                <c:pt idx="904">
                  <c:v>44069</c:v>
                </c:pt>
                <c:pt idx="905">
                  <c:v>44068</c:v>
                </c:pt>
                <c:pt idx="906">
                  <c:v>44067</c:v>
                </c:pt>
                <c:pt idx="907">
                  <c:v>44064</c:v>
                </c:pt>
                <c:pt idx="908">
                  <c:v>44063</c:v>
                </c:pt>
                <c:pt idx="909">
                  <c:v>44062</c:v>
                </c:pt>
                <c:pt idx="910">
                  <c:v>44061</c:v>
                </c:pt>
                <c:pt idx="911">
                  <c:v>44060</c:v>
                </c:pt>
                <c:pt idx="912">
                  <c:v>44057</c:v>
                </c:pt>
                <c:pt idx="913">
                  <c:v>44056</c:v>
                </c:pt>
                <c:pt idx="914">
                  <c:v>44055</c:v>
                </c:pt>
                <c:pt idx="915">
                  <c:v>44054</c:v>
                </c:pt>
                <c:pt idx="916">
                  <c:v>44053</c:v>
                </c:pt>
                <c:pt idx="917">
                  <c:v>44050</c:v>
                </c:pt>
                <c:pt idx="918">
                  <c:v>44049</c:v>
                </c:pt>
                <c:pt idx="919">
                  <c:v>44048</c:v>
                </c:pt>
                <c:pt idx="920">
                  <c:v>44047</c:v>
                </c:pt>
                <c:pt idx="921">
                  <c:v>44046</c:v>
                </c:pt>
                <c:pt idx="922">
                  <c:v>44043</c:v>
                </c:pt>
                <c:pt idx="923">
                  <c:v>44042</c:v>
                </c:pt>
                <c:pt idx="924">
                  <c:v>44041</c:v>
                </c:pt>
                <c:pt idx="925">
                  <c:v>44040</c:v>
                </c:pt>
                <c:pt idx="926">
                  <c:v>44039</c:v>
                </c:pt>
                <c:pt idx="927">
                  <c:v>44036</c:v>
                </c:pt>
                <c:pt idx="928">
                  <c:v>44035</c:v>
                </c:pt>
                <c:pt idx="929">
                  <c:v>44034</c:v>
                </c:pt>
                <c:pt idx="930">
                  <c:v>44033</c:v>
                </c:pt>
                <c:pt idx="931">
                  <c:v>44032</c:v>
                </c:pt>
                <c:pt idx="932">
                  <c:v>44029</c:v>
                </c:pt>
                <c:pt idx="933">
                  <c:v>44028</c:v>
                </c:pt>
                <c:pt idx="934">
                  <c:v>44027</c:v>
                </c:pt>
                <c:pt idx="935">
                  <c:v>44026</c:v>
                </c:pt>
                <c:pt idx="936">
                  <c:v>44025</c:v>
                </c:pt>
                <c:pt idx="937">
                  <c:v>44022</c:v>
                </c:pt>
                <c:pt idx="938">
                  <c:v>44021</c:v>
                </c:pt>
                <c:pt idx="939">
                  <c:v>44020</c:v>
                </c:pt>
                <c:pt idx="940">
                  <c:v>44019</c:v>
                </c:pt>
                <c:pt idx="941">
                  <c:v>44018</c:v>
                </c:pt>
                <c:pt idx="942">
                  <c:v>44015</c:v>
                </c:pt>
                <c:pt idx="943">
                  <c:v>44014</c:v>
                </c:pt>
                <c:pt idx="944">
                  <c:v>44013</c:v>
                </c:pt>
                <c:pt idx="945">
                  <c:v>44012</c:v>
                </c:pt>
                <c:pt idx="946">
                  <c:v>44011</c:v>
                </c:pt>
                <c:pt idx="947">
                  <c:v>44008</c:v>
                </c:pt>
                <c:pt idx="948">
                  <c:v>44007</c:v>
                </c:pt>
                <c:pt idx="949">
                  <c:v>44006</c:v>
                </c:pt>
                <c:pt idx="950">
                  <c:v>44005</c:v>
                </c:pt>
                <c:pt idx="951">
                  <c:v>44004</c:v>
                </c:pt>
                <c:pt idx="952">
                  <c:v>44001</c:v>
                </c:pt>
                <c:pt idx="953">
                  <c:v>44000</c:v>
                </c:pt>
                <c:pt idx="954">
                  <c:v>43999</c:v>
                </c:pt>
                <c:pt idx="955">
                  <c:v>43998</c:v>
                </c:pt>
                <c:pt idx="956">
                  <c:v>43997</c:v>
                </c:pt>
                <c:pt idx="957">
                  <c:v>43994</c:v>
                </c:pt>
                <c:pt idx="958">
                  <c:v>43993</c:v>
                </c:pt>
                <c:pt idx="959">
                  <c:v>43992</c:v>
                </c:pt>
                <c:pt idx="960">
                  <c:v>43991</c:v>
                </c:pt>
                <c:pt idx="961">
                  <c:v>43990</c:v>
                </c:pt>
                <c:pt idx="962">
                  <c:v>43987</c:v>
                </c:pt>
                <c:pt idx="963">
                  <c:v>43986</c:v>
                </c:pt>
                <c:pt idx="964">
                  <c:v>43985</c:v>
                </c:pt>
                <c:pt idx="965">
                  <c:v>43984</c:v>
                </c:pt>
                <c:pt idx="966">
                  <c:v>43983</c:v>
                </c:pt>
                <c:pt idx="967">
                  <c:v>43980</c:v>
                </c:pt>
                <c:pt idx="968">
                  <c:v>43979</c:v>
                </c:pt>
                <c:pt idx="969">
                  <c:v>43978</c:v>
                </c:pt>
                <c:pt idx="970">
                  <c:v>43977</c:v>
                </c:pt>
                <c:pt idx="971">
                  <c:v>43973</c:v>
                </c:pt>
                <c:pt idx="972">
                  <c:v>43972</c:v>
                </c:pt>
                <c:pt idx="973">
                  <c:v>43971</c:v>
                </c:pt>
                <c:pt idx="974">
                  <c:v>43970</c:v>
                </c:pt>
                <c:pt idx="975">
                  <c:v>43969</c:v>
                </c:pt>
                <c:pt idx="976">
                  <c:v>43966</c:v>
                </c:pt>
                <c:pt idx="977">
                  <c:v>43965</c:v>
                </c:pt>
                <c:pt idx="978">
                  <c:v>43964</c:v>
                </c:pt>
                <c:pt idx="979">
                  <c:v>43963</c:v>
                </c:pt>
                <c:pt idx="980">
                  <c:v>43962</c:v>
                </c:pt>
                <c:pt idx="981">
                  <c:v>43959</c:v>
                </c:pt>
                <c:pt idx="982">
                  <c:v>43958</c:v>
                </c:pt>
                <c:pt idx="983">
                  <c:v>43957</c:v>
                </c:pt>
                <c:pt idx="984">
                  <c:v>43956</c:v>
                </c:pt>
                <c:pt idx="985">
                  <c:v>43955</c:v>
                </c:pt>
                <c:pt idx="986">
                  <c:v>43951</c:v>
                </c:pt>
                <c:pt idx="987">
                  <c:v>43950</c:v>
                </c:pt>
                <c:pt idx="988">
                  <c:v>43949</c:v>
                </c:pt>
                <c:pt idx="989">
                  <c:v>43948</c:v>
                </c:pt>
                <c:pt idx="990">
                  <c:v>43945</c:v>
                </c:pt>
                <c:pt idx="991">
                  <c:v>43944</c:v>
                </c:pt>
                <c:pt idx="992">
                  <c:v>43943</c:v>
                </c:pt>
                <c:pt idx="993">
                  <c:v>43942</c:v>
                </c:pt>
                <c:pt idx="994">
                  <c:v>43941</c:v>
                </c:pt>
                <c:pt idx="995">
                  <c:v>43938</c:v>
                </c:pt>
                <c:pt idx="996">
                  <c:v>43937</c:v>
                </c:pt>
                <c:pt idx="997">
                  <c:v>43936</c:v>
                </c:pt>
                <c:pt idx="998">
                  <c:v>43934</c:v>
                </c:pt>
                <c:pt idx="999">
                  <c:v>43930</c:v>
                </c:pt>
                <c:pt idx="1000">
                  <c:v>43929</c:v>
                </c:pt>
                <c:pt idx="1001">
                  <c:v>43928</c:v>
                </c:pt>
                <c:pt idx="1002">
                  <c:v>43924</c:v>
                </c:pt>
                <c:pt idx="1003">
                  <c:v>43922</c:v>
                </c:pt>
                <c:pt idx="1004">
                  <c:v>43921</c:v>
                </c:pt>
                <c:pt idx="1005">
                  <c:v>43920</c:v>
                </c:pt>
                <c:pt idx="1006">
                  <c:v>43917</c:v>
                </c:pt>
                <c:pt idx="1007">
                  <c:v>43916</c:v>
                </c:pt>
                <c:pt idx="1008">
                  <c:v>43915</c:v>
                </c:pt>
                <c:pt idx="1009">
                  <c:v>43914</c:v>
                </c:pt>
                <c:pt idx="1010">
                  <c:v>43913</c:v>
                </c:pt>
                <c:pt idx="1011">
                  <c:v>43910</c:v>
                </c:pt>
                <c:pt idx="1012">
                  <c:v>43909</c:v>
                </c:pt>
                <c:pt idx="1013">
                  <c:v>43908</c:v>
                </c:pt>
                <c:pt idx="1014">
                  <c:v>43907</c:v>
                </c:pt>
                <c:pt idx="1015">
                  <c:v>43906</c:v>
                </c:pt>
                <c:pt idx="1016">
                  <c:v>43903</c:v>
                </c:pt>
                <c:pt idx="1017">
                  <c:v>43902</c:v>
                </c:pt>
                <c:pt idx="1018">
                  <c:v>43901</c:v>
                </c:pt>
                <c:pt idx="1019">
                  <c:v>43899</c:v>
                </c:pt>
                <c:pt idx="1020">
                  <c:v>43896</c:v>
                </c:pt>
                <c:pt idx="1021">
                  <c:v>43895</c:v>
                </c:pt>
                <c:pt idx="1022">
                  <c:v>43894</c:v>
                </c:pt>
                <c:pt idx="1023">
                  <c:v>43893</c:v>
                </c:pt>
                <c:pt idx="1024">
                  <c:v>43892</c:v>
                </c:pt>
                <c:pt idx="1025">
                  <c:v>43889</c:v>
                </c:pt>
                <c:pt idx="1026">
                  <c:v>43888</c:v>
                </c:pt>
                <c:pt idx="1027">
                  <c:v>43887</c:v>
                </c:pt>
                <c:pt idx="1028">
                  <c:v>43886</c:v>
                </c:pt>
                <c:pt idx="1029">
                  <c:v>43885</c:v>
                </c:pt>
                <c:pt idx="1030">
                  <c:v>43881</c:v>
                </c:pt>
                <c:pt idx="1031">
                  <c:v>43880</c:v>
                </c:pt>
                <c:pt idx="1032">
                  <c:v>43879</c:v>
                </c:pt>
                <c:pt idx="1033">
                  <c:v>43878</c:v>
                </c:pt>
                <c:pt idx="1034">
                  <c:v>43875</c:v>
                </c:pt>
                <c:pt idx="1035">
                  <c:v>43874</c:v>
                </c:pt>
                <c:pt idx="1036">
                  <c:v>43873</c:v>
                </c:pt>
                <c:pt idx="1037">
                  <c:v>43872</c:v>
                </c:pt>
                <c:pt idx="1038">
                  <c:v>43871</c:v>
                </c:pt>
                <c:pt idx="1039">
                  <c:v>43868</c:v>
                </c:pt>
                <c:pt idx="1040">
                  <c:v>43867</c:v>
                </c:pt>
                <c:pt idx="1041">
                  <c:v>43866</c:v>
                </c:pt>
                <c:pt idx="1042">
                  <c:v>43865</c:v>
                </c:pt>
                <c:pt idx="1043">
                  <c:v>43864</c:v>
                </c:pt>
                <c:pt idx="1044">
                  <c:v>43861</c:v>
                </c:pt>
                <c:pt idx="1045">
                  <c:v>43860</c:v>
                </c:pt>
                <c:pt idx="1046">
                  <c:v>43859</c:v>
                </c:pt>
                <c:pt idx="1047">
                  <c:v>43858</c:v>
                </c:pt>
                <c:pt idx="1048">
                  <c:v>43857</c:v>
                </c:pt>
                <c:pt idx="1049">
                  <c:v>43854</c:v>
                </c:pt>
                <c:pt idx="1050">
                  <c:v>43853</c:v>
                </c:pt>
                <c:pt idx="1051">
                  <c:v>43852</c:v>
                </c:pt>
                <c:pt idx="1052">
                  <c:v>43851</c:v>
                </c:pt>
                <c:pt idx="1053">
                  <c:v>43850</c:v>
                </c:pt>
                <c:pt idx="1054">
                  <c:v>43847</c:v>
                </c:pt>
                <c:pt idx="1055">
                  <c:v>43846</c:v>
                </c:pt>
                <c:pt idx="1056">
                  <c:v>43845</c:v>
                </c:pt>
                <c:pt idx="1057">
                  <c:v>43844</c:v>
                </c:pt>
                <c:pt idx="1058">
                  <c:v>43843</c:v>
                </c:pt>
                <c:pt idx="1059">
                  <c:v>43840</c:v>
                </c:pt>
                <c:pt idx="1060">
                  <c:v>43839</c:v>
                </c:pt>
                <c:pt idx="1061">
                  <c:v>43838</c:v>
                </c:pt>
                <c:pt idx="1062">
                  <c:v>43837</c:v>
                </c:pt>
                <c:pt idx="1063">
                  <c:v>43836</c:v>
                </c:pt>
                <c:pt idx="1064">
                  <c:v>43833</c:v>
                </c:pt>
                <c:pt idx="1065">
                  <c:v>43832</c:v>
                </c:pt>
                <c:pt idx="1066">
                  <c:v>43831</c:v>
                </c:pt>
              </c:numCache>
            </c:numRef>
          </c:cat>
          <c:val>
            <c:numRef>
              <c:f>'Share Price'!$D$3:$D$1069</c:f>
              <c:numCache>
                <c:formatCode>General</c:formatCode>
                <c:ptCount val="1067"/>
                <c:pt idx="0">
                  <c:v>680997</c:v>
                </c:pt>
                <c:pt idx="1">
                  <c:v>857721</c:v>
                </c:pt>
                <c:pt idx="2">
                  <c:v>461871</c:v>
                </c:pt>
                <c:pt idx="3">
                  <c:v>668135</c:v>
                </c:pt>
                <c:pt idx="4">
                  <c:v>601849</c:v>
                </c:pt>
                <c:pt idx="5">
                  <c:v>803305</c:v>
                </c:pt>
                <c:pt idx="6">
                  <c:v>752012</c:v>
                </c:pt>
                <c:pt idx="7">
                  <c:v>2997261</c:v>
                </c:pt>
                <c:pt idx="8">
                  <c:v>810175</c:v>
                </c:pt>
                <c:pt idx="9">
                  <c:v>684072</c:v>
                </c:pt>
                <c:pt idx="10">
                  <c:v>295780</c:v>
                </c:pt>
                <c:pt idx="11">
                  <c:v>591340</c:v>
                </c:pt>
                <c:pt idx="12">
                  <c:v>576439</c:v>
                </c:pt>
                <c:pt idx="13">
                  <c:v>488243</c:v>
                </c:pt>
                <c:pt idx="14">
                  <c:v>558530</c:v>
                </c:pt>
                <c:pt idx="15">
                  <c:v>436534</c:v>
                </c:pt>
                <c:pt idx="16">
                  <c:v>514510</c:v>
                </c:pt>
                <c:pt idx="17">
                  <c:v>559350</c:v>
                </c:pt>
                <c:pt idx="18">
                  <c:v>317386</c:v>
                </c:pt>
                <c:pt idx="19">
                  <c:v>471015</c:v>
                </c:pt>
                <c:pt idx="20">
                  <c:v>299793</c:v>
                </c:pt>
                <c:pt idx="21">
                  <c:v>383147</c:v>
                </c:pt>
                <c:pt idx="22">
                  <c:v>363598</c:v>
                </c:pt>
                <c:pt idx="23">
                  <c:v>524707</c:v>
                </c:pt>
                <c:pt idx="24">
                  <c:v>370547</c:v>
                </c:pt>
                <c:pt idx="25">
                  <c:v>1123714</c:v>
                </c:pt>
                <c:pt idx="26">
                  <c:v>269006</c:v>
                </c:pt>
                <c:pt idx="27">
                  <c:v>361211</c:v>
                </c:pt>
                <c:pt idx="28">
                  <c:v>508209</c:v>
                </c:pt>
                <c:pt idx="29">
                  <c:v>1026553</c:v>
                </c:pt>
                <c:pt idx="30">
                  <c:v>820141</c:v>
                </c:pt>
                <c:pt idx="31">
                  <c:v>536739</c:v>
                </c:pt>
                <c:pt idx="32">
                  <c:v>415197</c:v>
                </c:pt>
                <c:pt idx="33">
                  <c:v>699878</c:v>
                </c:pt>
                <c:pt idx="34">
                  <c:v>292616</c:v>
                </c:pt>
                <c:pt idx="35">
                  <c:v>344037</c:v>
                </c:pt>
                <c:pt idx="36">
                  <c:v>862564</c:v>
                </c:pt>
                <c:pt idx="37">
                  <c:v>812345</c:v>
                </c:pt>
                <c:pt idx="38">
                  <c:v>931848</c:v>
                </c:pt>
                <c:pt idx="39">
                  <c:v>489671</c:v>
                </c:pt>
                <c:pt idx="40">
                  <c:v>706363</c:v>
                </c:pt>
                <c:pt idx="41">
                  <c:v>363239</c:v>
                </c:pt>
                <c:pt idx="42">
                  <c:v>531484</c:v>
                </c:pt>
                <c:pt idx="43">
                  <c:v>763645</c:v>
                </c:pt>
                <c:pt idx="44">
                  <c:v>473725</c:v>
                </c:pt>
                <c:pt idx="45">
                  <c:v>319590</c:v>
                </c:pt>
                <c:pt idx="46">
                  <c:v>333721</c:v>
                </c:pt>
                <c:pt idx="47">
                  <c:v>447540</c:v>
                </c:pt>
                <c:pt idx="48">
                  <c:v>545616</c:v>
                </c:pt>
                <c:pt idx="49">
                  <c:v>304649</c:v>
                </c:pt>
                <c:pt idx="50">
                  <c:v>691816</c:v>
                </c:pt>
                <c:pt idx="51">
                  <c:v>632818</c:v>
                </c:pt>
                <c:pt idx="52">
                  <c:v>484174</c:v>
                </c:pt>
                <c:pt idx="53">
                  <c:v>500565</c:v>
                </c:pt>
                <c:pt idx="54">
                  <c:v>840517</c:v>
                </c:pt>
                <c:pt idx="55">
                  <c:v>695940</c:v>
                </c:pt>
                <c:pt idx="56">
                  <c:v>493374</c:v>
                </c:pt>
                <c:pt idx="57">
                  <c:v>684222</c:v>
                </c:pt>
                <c:pt idx="58">
                  <c:v>821384</c:v>
                </c:pt>
                <c:pt idx="59">
                  <c:v>1238596</c:v>
                </c:pt>
                <c:pt idx="60">
                  <c:v>873394</c:v>
                </c:pt>
                <c:pt idx="61">
                  <c:v>526980</c:v>
                </c:pt>
                <c:pt idx="62">
                  <c:v>610944</c:v>
                </c:pt>
                <c:pt idx="63">
                  <c:v>656371</c:v>
                </c:pt>
                <c:pt idx="64">
                  <c:v>1133149</c:v>
                </c:pt>
                <c:pt idx="65">
                  <c:v>384697</c:v>
                </c:pt>
                <c:pt idx="66">
                  <c:v>910676</c:v>
                </c:pt>
                <c:pt idx="67">
                  <c:v>689294</c:v>
                </c:pt>
                <c:pt idx="68">
                  <c:v>466933</c:v>
                </c:pt>
                <c:pt idx="69">
                  <c:v>720520</c:v>
                </c:pt>
                <c:pt idx="70">
                  <c:v>544064</c:v>
                </c:pt>
                <c:pt idx="71">
                  <c:v>623308</c:v>
                </c:pt>
                <c:pt idx="72">
                  <c:v>913280</c:v>
                </c:pt>
                <c:pt idx="73">
                  <c:v>539315</c:v>
                </c:pt>
                <c:pt idx="74">
                  <c:v>311339</c:v>
                </c:pt>
                <c:pt idx="75">
                  <c:v>333020</c:v>
                </c:pt>
                <c:pt idx="76">
                  <c:v>895724</c:v>
                </c:pt>
                <c:pt idx="77">
                  <c:v>531449</c:v>
                </c:pt>
                <c:pt idx="78">
                  <c:v>938139</c:v>
                </c:pt>
                <c:pt idx="79">
                  <c:v>2134821</c:v>
                </c:pt>
                <c:pt idx="80">
                  <c:v>558175</c:v>
                </c:pt>
                <c:pt idx="81">
                  <c:v>2510191</c:v>
                </c:pt>
                <c:pt idx="82">
                  <c:v>301894</c:v>
                </c:pt>
                <c:pt idx="83">
                  <c:v>487736</c:v>
                </c:pt>
                <c:pt idx="84">
                  <c:v>975890</c:v>
                </c:pt>
                <c:pt idx="85">
                  <c:v>1204005</c:v>
                </c:pt>
                <c:pt idx="86">
                  <c:v>626211</c:v>
                </c:pt>
                <c:pt idx="87">
                  <c:v>943382</c:v>
                </c:pt>
                <c:pt idx="88">
                  <c:v>873481</c:v>
                </c:pt>
                <c:pt idx="89">
                  <c:v>2127330</c:v>
                </c:pt>
                <c:pt idx="90">
                  <c:v>808014</c:v>
                </c:pt>
                <c:pt idx="91">
                  <c:v>521789</c:v>
                </c:pt>
                <c:pt idx="92">
                  <c:v>637838</c:v>
                </c:pt>
                <c:pt idx="93">
                  <c:v>860549</c:v>
                </c:pt>
                <c:pt idx="94">
                  <c:v>1077574</c:v>
                </c:pt>
                <c:pt idx="95">
                  <c:v>778278</c:v>
                </c:pt>
                <c:pt idx="96">
                  <c:v>679573</c:v>
                </c:pt>
                <c:pt idx="97">
                  <c:v>778221</c:v>
                </c:pt>
                <c:pt idx="98">
                  <c:v>658001</c:v>
                </c:pt>
                <c:pt idx="99">
                  <c:v>651376</c:v>
                </c:pt>
                <c:pt idx="100">
                  <c:v>571677</c:v>
                </c:pt>
                <c:pt idx="101">
                  <c:v>467667</c:v>
                </c:pt>
                <c:pt idx="102">
                  <c:v>574690</c:v>
                </c:pt>
                <c:pt idx="103">
                  <c:v>1149709</c:v>
                </c:pt>
                <c:pt idx="104">
                  <c:v>724358</c:v>
                </c:pt>
                <c:pt idx="105">
                  <c:v>1045668</c:v>
                </c:pt>
                <c:pt idx="106">
                  <c:v>2257421</c:v>
                </c:pt>
                <c:pt idx="107">
                  <c:v>846814</c:v>
                </c:pt>
                <c:pt idx="108">
                  <c:v>640276</c:v>
                </c:pt>
                <c:pt idx="109">
                  <c:v>611392</c:v>
                </c:pt>
                <c:pt idx="110">
                  <c:v>377717</c:v>
                </c:pt>
                <c:pt idx="111">
                  <c:v>512872</c:v>
                </c:pt>
                <c:pt idx="112">
                  <c:v>967978</c:v>
                </c:pt>
                <c:pt idx="113">
                  <c:v>1058403</c:v>
                </c:pt>
                <c:pt idx="114">
                  <c:v>763988</c:v>
                </c:pt>
                <c:pt idx="115">
                  <c:v>714611</c:v>
                </c:pt>
                <c:pt idx="116">
                  <c:v>1186744</c:v>
                </c:pt>
                <c:pt idx="117">
                  <c:v>516722</c:v>
                </c:pt>
                <c:pt idx="118">
                  <c:v>1205433</c:v>
                </c:pt>
                <c:pt idx="119">
                  <c:v>1093809</c:v>
                </c:pt>
                <c:pt idx="120">
                  <c:v>1407807</c:v>
                </c:pt>
                <c:pt idx="121">
                  <c:v>508397</c:v>
                </c:pt>
                <c:pt idx="122">
                  <c:v>1550505</c:v>
                </c:pt>
                <c:pt idx="123">
                  <c:v>4214726</c:v>
                </c:pt>
                <c:pt idx="124">
                  <c:v>1640287</c:v>
                </c:pt>
                <c:pt idx="125">
                  <c:v>2748923</c:v>
                </c:pt>
                <c:pt idx="126">
                  <c:v>827113</c:v>
                </c:pt>
                <c:pt idx="127">
                  <c:v>2477911</c:v>
                </c:pt>
                <c:pt idx="128">
                  <c:v>677438</c:v>
                </c:pt>
                <c:pt idx="129">
                  <c:v>378212</c:v>
                </c:pt>
                <c:pt idx="130">
                  <c:v>694670</c:v>
                </c:pt>
                <c:pt idx="131">
                  <c:v>1609601</c:v>
                </c:pt>
                <c:pt idx="132">
                  <c:v>4182863</c:v>
                </c:pt>
                <c:pt idx="133">
                  <c:v>1030114</c:v>
                </c:pt>
                <c:pt idx="134">
                  <c:v>1730210</c:v>
                </c:pt>
                <c:pt idx="135">
                  <c:v>2784168</c:v>
                </c:pt>
                <c:pt idx="136">
                  <c:v>399253</c:v>
                </c:pt>
                <c:pt idx="137">
                  <c:v>503282</c:v>
                </c:pt>
                <c:pt idx="138">
                  <c:v>1745331</c:v>
                </c:pt>
                <c:pt idx="139">
                  <c:v>630717</c:v>
                </c:pt>
                <c:pt idx="140">
                  <c:v>797315</c:v>
                </c:pt>
                <c:pt idx="141">
                  <c:v>476185</c:v>
                </c:pt>
                <c:pt idx="142">
                  <c:v>758853</c:v>
                </c:pt>
                <c:pt idx="143">
                  <c:v>476309</c:v>
                </c:pt>
                <c:pt idx="144">
                  <c:v>1935529</c:v>
                </c:pt>
                <c:pt idx="145">
                  <c:v>490087</c:v>
                </c:pt>
                <c:pt idx="146">
                  <c:v>599928</c:v>
                </c:pt>
                <c:pt idx="147">
                  <c:v>1316328</c:v>
                </c:pt>
                <c:pt idx="148">
                  <c:v>843022</c:v>
                </c:pt>
                <c:pt idx="149">
                  <c:v>811102</c:v>
                </c:pt>
                <c:pt idx="150">
                  <c:v>828308</c:v>
                </c:pt>
                <c:pt idx="151">
                  <c:v>951048</c:v>
                </c:pt>
                <c:pt idx="152">
                  <c:v>880412</c:v>
                </c:pt>
                <c:pt idx="153">
                  <c:v>902868</c:v>
                </c:pt>
                <c:pt idx="154">
                  <c:v>965862</c:v>
                </c:pt>
                <c:pt idx="155">
                  <c:v>3184870</c:v>
                </c:pt>
                <c:pt idx="156">
                  <c:v>2615489</c:v>
                </c:pt>
                <c:pt idx="157">
                  <c:v>1050849</c:v>
                </c:pt>
                <c:pt idx="158">
                  <c:v>2467332</c:v>
                </c:pt>
                <c:pt idx="159">
                  <c:v>9286775</c:v>
                </c:pt>
                <c:pt idx="160">
                  <c:v>4608382</c:v>
                </c:pt>
                <c:pt idx="161">
                  <c:v>5326967</c:v>
                </c:pt>
                <c:pt idx="162">
                  <c:v>755207</c:v>
                </c:pt>
                <c:pt idx="163">
                  <c:v>1323308</c:v>
                </c:pt>
                <c:pt idx="164">
                  <c:v>423076</c:v>
                </c:pt>
                <c:pt idx="165">
                  <c:v>1644976</c:v>
                </c:pt>
                <c:pt idx="166">
                  <c:v>983767</c:v>
                </c:pt>
                <c:pt idx="167">
                  <c:v>2512511</c:v>
                </c:pt>
                <c:pt idx="168">
                  <c:v>894245</c:v>
                </c:pt>
                <c:pt idx="169">
                  <c:v>2140962</c:v>
                </c:pt>
                <c:pt idx="170">
                  <c:v>897847</c:v>
                </c:pt>
                <c:pt idx="171">
                  <c:v>689521</c:v>
                </c:pt>
                <c:pt idx="172">
                  <c:v>451514</c:v>
                </c:pt>
                <c:pt idx="173">
                  <c:v>664391</c:v>
                </c:pt>
                <c:pt idx="174">
                  <c:v>1041316</c:v>
                </c:pt>
                <c:pt idx="175">
                  <c:v>845349</c:v>
                </c:pt>
                <c:pt idx="176">
                  <c:v>741668</c:v>
                </c:pt>
                <c:pt idx="177">
                  <c:v>1022971</c:v>
                </c:pt>
                <c:pt idx="178">
                  <c:v>3567054</c:v>
                </c:pt>
                <c:pt idx="179">
                  <c:v>2312946</c:v>
                </c:pt>
                <c:pt idx="180">
                  <c:v>1184819</c:v>
                </c:pt>
                <c:pt idx="181">
                  <c:v>728732</c:v>
                </c:pt>
                <c:pt idx="182">
                  <c:v>1877269</c:v>
                </c:pt>
                <c:pt idx="183">
                  <c:v>3969725</c:v>
                </c:pt>
                <c:pt idx="184">
                  <c:v>946303</c:v>
                </c:pt>
                <c:pt idx="185">
                  <c:v>1910652</c:v>
                </c:pt>
                <c:pt idx="186">
                  <c:v>926253</c:v>
                </c:pt>
                <c:pt idx="187">
                  <c:v>1166280</c:v>
                </c:pt>
                <c:pt idx="188">
                  <c:v>1117072</c:v>
                </c:pt>
                <c:pt idx="189">
                  <c:v>1754858</c:v>
                </c:pt>
                <c:pt idx="190">
                  <c:v>2685863</c:v>
                </c:pt>
                <c:pt idx="191">
                  <c:v>1253534</c:v>
                </c:pt>
                <c:pt idx="192">
                  <c:v>690025</c:v>
                </c:pt>
                <c:pt idx="193">
                  <c:v>2264581</c:v>
                </c:pt>
                <c:pt idx="194">
                  <c:v>1669863</c:v>
                </c:pt>
                <c:pt idx="195">
                  <c:v>411055</c:v>
                </c:pt>
                <c:pt idx="196">
                  <c:v>708313</c:v>
                </c:pt>
                <c:pt idx="197">
                  <c:v>523620</c:v>
                </c:pt>
                <c:pt idx="198">
                  <c:v>457504</c:v>
                </c:pt>
                <c:pt idx="199">
                  <c:v>407796</c:v>
                </c:pt>
                <c:pt idx="200">
                  <c:v>739644</c:v>
                </c:pt>
                <c:pt idx="201">
                  <c:v>521373</c:v>
                </c:pt>
                <c:pt idx="202">
                  <c:v>784252</c:v>
                </c:pt>
                <c:pt idx="203">
                  <c:v>543909</c:v>
                </c:pt>
                <c:pt idx="204">
                  <c:v>808609</c:v>
                </c:pt>
                <c:pt idx="205">
                  <c:v>377917</c:v>
                </c:pt>
                <c:pt idx="206">
                  <c:v>281889</c:v>
                </c:pt>
                <c:pt idx="207">
                  <c:v>626596</c:v>
                </c:pt>
                <c:pt idx="208">
                  <c:v>271614</c:v>
                </c:pt>
                <c:pt idx="209">
                  <c:v>199015</c:v>
                </c:pt>
                <c:pt idx="210">
                  <c:v>636590</c:v>
                </c:pt>
                <c:pt idx="211">
                  <c:v>815858</c:v>
                </c:pt>
                <c:pt idx="212">
                  <c:v>573678</c:v>
                </c:pt>
                <c:pt idx="213">
                  <c:v>658572</c:v>
                </c:pt>
                <c:pt idx="214">
                  <c:v>824054</c:v>
                </c:pt>
                <c:pt idx="215">
                  <c:v>569099</c:v>
                </c:pt>
                <c:pt idx="216">
                  <c:v>998239</c:v>
                </c:pt>
                <c:pt idx="217">
                  <c:v>671483</c:v>
                </c:pt>
                <c:pt idx="218">
                  <c:v>622361</c:v>
                </c:pt>
                <c:pt idx="219">
                  <c:v>1322231</c:v>
                </c:pt>
                <c:pt idx="220">
                  <c:v>194115</c:v>
                </c:pt>
                <c:pt idx="221">
                  <c:v>349888</c:v>
                </c:pt>
                <c:pt idx="222">
                  <c:v>423692</c:v>
                </c:pt>
                <c:pt idx="223">
                  <c:v>612144</c:v>
                </c:pt>
                <c:pt idx="224">
                  <c:v>414720</c:v>
                </c:pt>
                <c:pt idx="225">
                  <c:v>868579</c:v>
                </c:pt>
                <c:pt idx="226">
                  <c:v>690166</c:v>
                </c:pt>
                <c:pt idx="227">
                  <c:v>626233</c:v>
                </c:pt>
                <c:pt idx="228">
                  <c:v>507468</c:v>
                </c:pt>
                <c:pt idx="229">
                  <c:v>358494</c:v>
                </c:pt>
                <c:pt idx="230">
                  <c:v>421537</c:v>
                </c:pt>
                <c:pt idx="231">
                  <c:v>1288456</c:v>
                </c:pt>
                <c:pt idx="232">
                  <c:v>357668</c:v>
                </c:pt>
                <c:pt idx="233">
                  <c:v>670894</c:v>
                </c:pt>
                <c:pt idx="234">
                  <c:v>196152</c:v>
                </c:pt>
                <c:pt idx="235">
                  <c:v>165004</c:v>
                </c:pt>
                <c:pt idx="236">
                  <c:v>188071</c:v>
                </c:pt>
                <c:pt idx="237">
                  <c:v>372394</c:v>
                </c:pt>
                <c:pt idx="238">
                  <c:v>226529</c:v>
                </c:pt>
                <c:pt idx="239">
                  <c:v>604866</c:v>
                </c:pt>
                <c:pt idx="240">
                  <c:v>477228</c:v>
                </c:pt>
                <c:pt idx="241">
                  <c:v>356593</c:v>
                </c:pt>
                <c:pt idx="242">
                  <c:v>631640</c:v>
                </c:pt>
                <c:pt idx="243">
                  <c:v>185865</c:v>
                </c:pt>
                <c:pt idx="244">
                  <c:v>335336</c:v>
                </c:pt>
                <c:pt idx="245">
                  <c:v>265323</c:v>
                </c:pt>
                <c:pt idx="246">
                  <c:v>306982</c:v>
                </c:pt>
                <c:pt idx="247">
                  <c:v>351695</c:v>
                </c:pt>
                <c:pt idx="248">
                  <c:v>238802</c:v>
                </c:pt>
                <c:pt idx="249">
                  <c:v>704981</c:v>
                </c:pt>
                <c:pt idx="250">
                  <c:v>278448</c:v>
                </c:pt>
                <c:pt idx="251">
                  <c:v>467517</c:v>
                </c:pt>
                <c:pt idx="252">
                  <c:v>360353</c:v>
                </c:pt>
                <c:pt idx="253">
                  <c:v>438223</c:v>
                </c:pt>
                <c:pt idx="254">
                  <c:v>250704</c:v>
                </c:pt>
                <c:pt idx="255">
                  <c:v>200768</c:v>
                </c:pt>
                <c:pt idx="256">
                  <c:v>634533</c:v>
                </c:pt>
                <c:pt idx="257">
                  <c:v>551700</c:v>
                </c:pt>
                <c:pt idx="258">
                  <c:v>1246008</c:v>
                </c:pt>
                <c:pt idx="259">
                  <c:v>495540</c:v>
                </c:pt>
                <c:pt idx="260">
                  <c:v>2003907</c:v>
                </c:pt>
                <c:pt idx="261">
                  <c:v>473610</c:v>
                </c:pt>
                <c:pt idx="262">
                  <c:v>279874</c:v>
                </c:pt>
                <c:pt idx="263">
                  <c:v>860459</c:v>
                </c:pt>
                <c:pt idx="264">
                  <c:v>308910</c:v>
                </c:pt>
                <c:pt idx="265">
                  <c:v>217421</c:v>
                </c:pt>
                <c:pt idx="266">
                  <c:v>196469</c:v>
                </c:pt>
                <c:pt idx="267">
                  <c:v>600340</c:v>
                </c:pt>
                <c:pt idx="268">
                  <c:v>639963</c:v>
                </c:pt>
                <c:pt idx="269">
                  <c:v>266195</c:v>
                </c:pt>
                <c:pt idx="270">
                  <c:v>317654</c:v>
                </c:pt>
                <c:pt idx="271">
                  <c:v>335711</c:v>
                </c:pt>
                <c:pt idx="272">
                  <c:v>589678</c:v>
                </c:pt>
                <c:pt idx="273">
                  <c:v>704562</c:v>
                </c:pt>
                <c:pt idx="274">
                  <c:v>481191</c:v>
                </c:pt>
                <c:pt idx="275">
                  <c:v>394890</c:v>
                </c:pt>
                <c:pt idx="276">
                  <c:v>224243</c:v>
                </c:pt>
                <c:pt idx="277">
                  <c:v>591242</c:v>
                </c:pt>
                <c:pt idx="278">
                  <c:v>379966</c:v>
                </c:pt>
                <c:pt idx="279">
                  <c:v>243065</c:v>
                </c:pt>
                <c:pt idx="280">
                  <c:v>309834</c:v>
                </c:pt>
                <c:pt idx="281">
                  <c:v>390452</c:v>
                </c:pt>
                <c:pt idx="282">
                  <c:v>378741</c:v>
                </c:pt>
                <c:pt idx="283">
                  <c:v>496310</c:v>
                </c:pt>
                <c:pt idx="284">
                  <c:v>469487</c:v>
                </c:pt>
                <c:pt idx="285">
                  <c:v>263275</c:v>
                </c:pt>
                <c:pt idx="286">
                  <c:v>385008</c:v>
                </c:pt>
                <c:pt idx="287">
                  <c:v>175435</c:v>
                </c:pt>
                <c:pt idx="288">
                  <c:v>482978</c:v>
                </c:pt>
                <c:pt idx="289">
                  <c:v>357384</c:v>
                </c:pt>
                <c:pt idx="290">
                  <c:v>416650</c:v>
                </c:pt>
                <c:pt idx="291">
                  <c:v>135168</c:v>
                </c:pt>
                <c:pt idx="292">
                  <c:v>202279</c:v>
                </c:pt>
                <c:pt idx="293">
                  <c:v>234052</c:v>
                </c:pt>
                <c:pt idx="294">
                  <c:v>461473</c:v>
                </c:pt>
                <c:pt idx="295">
                  <c:v>1161648</c:v>
                </c:pt>
                <c:pt idx="296">
                  <c:v>731839</c:v>
                </c:pt>
                <c:pt idx="297">
                  <c:v>415084</c:v>
                </c:pt>
                <c:pt idx="298">
                  <c:v>515214</c:v>
                </c:pt>
                <c:pt idx="299">
                  <c:v>761133</c:v>
                </c:pt>
                <c:pt idx="300">
                  <c:v>300930</c:v>
                </c:pt>
                <c:pt idx="301">
                  <c:v>600444</c:v>
                </c:pt>
                <c:pt idx="302">
                  <c:v>1135822</c:v>
                </c:pt>
                <c:pt idx="303">
                  <c:v>635034</c:v>
                </c:pt>
                <c:pt idx="304">
                  <c:v>405729</c:v>
                </c:pt>
                <c:pt idx="305">
                  <c:v>329425</c:v>
                </c:pt>
                <c:pt idx="306">
                  <c:v>313222</c:v>
                </c:pt>
                <c:pt idx="307">
                  <c:v>305294</c:v>
                </c:pt>
                <c:pt idx="308">
                  <c:v>324280</c:v>
                </c:pt>
                <c:pt idx="309">
                  <c:v>294909</c:v>
                </c:pt>
                <c:pt idx="310">
                  <c:v>774785</c:v>
                </c:pt>
                <c:pt idx="311">
                  <c:v>571116</c:v>
                </c:pt>
                <c:pt idx="312">
                  <c:v>1622570</c:v>
                </c:pt>
                <c:pt idx="313">
                  <c:v>367859</c:v>
                </c:pt>
                <c:pt idx="314">
                  <c:v>413271</c:v>
                </c:pt>
                <c:pt idx="315">
                  <c:v>212778</c:v>
                </c:pt>
                <c:pt idx="316">
                  <c:v>261171</c:v>
                </c:pt>
                <c:pt idx="317">
                  <c:v>574236</c:v>
                </c:pt>
                <c:pt idx="318">
                  <c:v>1095038</c:v>
                </c:pt>
                <c:pt idx="319">
                  <c:v>260254</c:v>
                </c:pt>
                <c:pt idx="320">
                  <c:v>452255</c:v>
                </c:pt>
                <c:pt idx="321">
                  <c:v>577329</c:v>
                </c:pt>
                <c:pt idx="322">
                  <c:v>408818</c:v>
                </c:pt>
                <c:pt idx="323">
                  <c:v>537988</c:v>
                </c:pt>
                <c:pt idx="324">
                  <c:v>393196</c:v>
                </c:pt>
                <c:pt idx="325">
                  <c:v>411049</c:v>
                </c:pt>
                <c:pt idx="326">
                  <c:v>624467</c:v>
                </c:pt>
                <c:pt idx="327">
                  <c:v>1506224</c:v>
                </c:pt>
                <c:pt idx="328">
                  <c:v>1525838</c:v>
                </c:pt>
                <c:pt idx="329">
                  <c:v>685177</c:v>
                </c:pt>
                <c:pt idx="330">
                  <c:v>610236</c:v>
                </c:pt>
                <c:pt idx="331">
                  <c:v>1150172</c:v>
                </c:pt>
                <c:pt idx="332">
                  <c:v>451592</c:v>
                </c:pt>
                <c:pt idx="333">
                  <c:v>1101125</c:v>
                </c:pt>
                <c:pt idx="334">
                  <c:v>324379</c:v>
                </c:pt>
                <c:pt idx="335">
                  <c:v>1469733</c:v>
                </c:pt>
                <c:pt idx="336">
                  <c:v>728071</c:v>
                </c:pt>
                <c:pt idx="337">
                  <c:v>559221</c:v>
                </c:pt>
                <c:pt idx="338">
                  <c:v>1186073</c:v>
                </c:pt>
                <c:pt idx="339">
                  <c:v>584787</c:v>
                </c:pt>
                <c:pt idx="340">
                  <c:v>2992317</c:v>
                </c:pt>
                <c:pt idx="341">
                  <c:v>1147402</c:v>
                </c:pt>
                <c:pt idx="342">
                  <c:v>875163</c:v>
                </c:pt>
                <c:pt idx="343">
                  <c:v>683519</c:v>
                </c:pt>
                <c:pt idx="344">
                  <c:v>728844</c:v>
                </c:pt>
                <c:pt idx="345">
                  <c:v>666584</c:v>
                </c:pt>
                <c:pt idx="346">
                  <c:v>1224661</c:v>
                </c:pt>
                <c:pt idx="347">
                  <c:v>2592198</c:v>
                </c:pt>
                <c:pt idx="348">
                  <c:v>811233</c:v>
                </c:pt>
                <c:pt idx="349">
                  <c:v>1062719</c:v>
                </c:pt>
                <c:pt idx="350">
                  <c:v>1146339</c:v>
                </c:pt>
                <c:pt idx="351">
                  <c:v>1364249</c:v>
                </c:pt>
                <c:pt idx="352">
                  <c:v>1558363</c:v>
                </c:pt>
                <c:pt idx="353">
                  <c:v>1639700</c:v>
                </c:pt>
                <c:pt idx="354">
                  <c:v>4128973</c:v>
                </c:pt>
                <c:pt idx="355">
                  <c:v>579146</c:v>
                </c:pt>
                <c:pt idx="356">
                  <c:v>1334701</c:v>
                </c:pt>
                <c:pt idx="357">
                  <c:v>1373842</c:v>
                </c:pt>
                <c:pt idx="358">
                  <c:v>456053</c:v>
                </c:pt>
                <c:pt idx="359">
                  <c:v>1787921</c:v>
                </c:pt>
                <c:pt idx="360">
                  <c:v>850636</c:v>
                </c:pt>
                <c:pt idx="361">
                  <c:v>2911762</c:v>
                </c:pt>
                <c:pt idx="362">
                  <c:v>524914</c:v>
                </c:pt>
                <c:pt idx="363">
                  <c:v>575488</c:v>
                </c:pt>
                <c:pt idx="364">
                  <c:v>613968</c:v>
                </c:pt>
                <c:pt idx="365">
                  <c:v>787430</c:v>
                </c:pt>
                <c:pt idx="366">
                  <c:v>632465</c:v>
                </c:pt>
                <c:pt idx="367">
                  <c:v>79085</c:v>
                </c:pt>
                <c:pt idx="368">
                  <c:v>808367</c:v>
                </c:pt>
                <c:pt idx="369">
                  <c:v>898435</c:v>
                </c:pt>
                <c:pt idx="370">
                  <c:v>574937</c:v>
                </c:pt>
                <c:pt idx="371">
                  <c:v>490008</c:v>
                </c:pt>
                <c:pt idx="372">
                  <c:v>638565</c:v>
                </c:pt>
                <c:pt idx="373">
                  <c:v>503091</c:v>
                </c:pt>
                <c:pt idx="374">
                  <c:v>1267973</c:v>
                </c:pt>
                <c:pt idx="375">
                  <c:v>1067202</c:v>
                </c:pt>
                <c:pt idx="376">
                  <c:v>2467723</c:v>
                </c:pt>
                <c:pt idx="377">
                  <c:v>1281185</c:v>
                </c:pt>
                <c:pt idx="378">
                  <c:v>1897424</c:v>
                </c:pt>
                <c:pt idx="379">
                  <c:v>1008611</c:v>
                </c:pt>
                <c:pt idx="380">
                  <c:v>852717</c:v>
                </c:pt>
                <c:pt idx="381">
                  <c:v>1242354</c:v>
                </c:pt>
                <c:pt idx="382">
                  <c:v>1731935</c:v>
                </c:pt>
                <c:pt idx="383">
                  <c:v>589545</c:v>
                </c:pt>
                <c:pt idx="384">
                  <c:v>796076</c:v>
                </c:pt>
                <c:pt idx="385">
                  <c:v>649410</c:v>
                </c:pt>
                <c:pt idx="386">
                  <c:v>653730</c:v>
                </c:pt>
                <c:pt idx="387">
                  <c:v>660145</c:v>
                </c:pt>
                <c:pt idx="388">
                  <c:v>2423650</c:v>
                </c:pt>
                <c:pt idx="389">
                  <c:v>699477</c:v>
                </c:pt>
                <c:pt idx="390">
                  <c:v>853940</c:v>
                </c:pt>
                <c:pt idx="391">
                  <c:v>581902</c:v>
                </c:pt>
                <c:pt idx="392">
                  <c:v>954765</c:v>
                </c:pt>
                <c:pt idx="393">
                  <c:v>838626</c:v>
                </c:pt>
                <c:pt idx="394">
                  <c:v>1268455</c:v>
                </c:pt>
                <c:pt idx="395">
                  <c:v>2471590</c:v>
                </c:pt>
                <c:pt idx="396">
                  <c:v>838623</c:v>
                </c:pt>
                <c:pt idx="397">
                  <c:v>530110</c:v>
                </c:pt>
                <c:pt idx="398">
                  <c:v>602970</c:v>
                </c:pt>
                <c:pt idx="399">
                  <c:v>572041</c:v>
                </c:pt>
                <c:pt idx="400">
                  <c:v>728775</c:v>
                </c:pt>
                <c:pt idx="401">
                  <c:v>758402</c:v>
                </c:pt>
                <c:pt idx="402">
                  <c:v>3171947</c:v>
                </c:pt>
                <c:pt idx="403">
                  <c:v>1301103</c:v>
                </c:pt>
                <c:pt idx="404">
                  <c:v>1187325</c:v>
                </c:pt>
                <c:pt idx="405">
                  <c:v>661016</c:v>
                </c:pt>
                <c:pt idx="406">
                  <c:v>1032500</c:v>
                </c:pt>
                <c:pt idx="407">
                  <c:v>2545051</c:v>
                </c:pt>
                <c:pt idx="408">
                  <c:v>4573033</c:v>
                </c:pt>
                <c:pt idx="409">
                  <c:v>1892866</c:v>
                </c:pt>
                <c:pt idx="410">
                  <c:v>4019224</c:v>
                </c:pt>
                <c:pt idx="411">
                  <c:v>2385192</c:v>
                </c:pt>
                <c:pt idx="412">
                  <c:v>687377</c:v>
                </c:pt>
                <c:pt idx="413">
                  <c:v>1026508</c:v>
                </c:pt>
                <c:pt idx="414">
                  <c:v>2886900</c:v>
                </c:pt>
                <c:pt idx="415">
                  <c:v>1113629</c:v>
                </c:pt>
                <c:pt idx="416">
                  <c:v>1254234</c:v>
                </c:pt>
                <c:pt idx="417">
                  <c:v>472235</c:v>
                </c:pt>
                <c:pt idx="418">
                  <c:v>416284</c:v>
                </c:pt>
                <c:pt idx="419">
                  <c:v>649320</c:v>
                </c:pt>
                <c:pt idx="420">
                  <c:v>2142821</c:v>
                </c:pt>
                <c:pt idx="421">
                  <c:v>575760</c:v>
                </c:pt>
                <c:pt idx="422">
                  <c:v>490975</c:v>
                </c:pt>
                <c:pt idx="423">
                  <c:v>577553</c:v>
                </c:pt>
                <c:pt idx="424">
                  <c:v>812380</c:v>
                </c:pt>
                <c:pt idx="425">
                  <c:v>876263</c:v>
                </c:pt>
                <c:pt idx="426">
                  <c:v>1515541</c:v>
                </c:pt>
                <c:pt idx="427">
                  <c:v>4349365</c:v>
                </c:pt>
                <c:pt idx="428">
                  <c:v>746211</c:v>
                </c:pt>
                <c:pt idx="429">
                  <c:v>653140</c:v>
                </c:pt>
                <c:pt idx="430">
                  <c:v>1524991</c:v>
                </c:pt>
                <c:pt idx="431">
                  <c:v>1136880</c:v>
                </c:pt>
                <c:pt idx="432">
                  <c:v>483150</c:v>
                </c:pt>
                <c:pt idx="433">
                  <c:v>807558</c:v>
                </c:pt>
                <c:pt idx="434">
                  <c:v>633579</c:v>
                </c:pt>
                <c:pt idx="435">
                  <c:v>542946</c:v>
                </c:pt>
                <c:pt idx="436">
                  <c:v>651533</c:v>
                </c:pt>
                <c:pt idx="437">
                  <c:v>328712</c:v>
                </c:pt>
                <c:pt idx="438">
                  <c:v>548252</c:v>
                </c:pt>
                <c:pt idx="439">
                  <c:v>1251897</c:v>
                </c:pt>
                <c:pt idx="440">
                  <c:v>723159</c:v>
                </c:pt>
                <c:pt idx="441">
                  <c:v>774676</c:v>
                </c:pt>
                <c:pt idx="442">
                  <c:v>950953</c:v>
                </c:pt>
                <c:pt idx="443">
                  <c:v>932646</c:v>
                </c:pt>
                <c:pt idx="444">
                  <c:v>2838077</c:v>
                </c:pt>
                <c:pt idx="445">
                  <c:v>2560792</c:v>
                </c:pt>
                <c:pt idx="446">
                  <c:v>678276</c:v>
                </c:pt>
                <c:pt idx="447">
                  <c:v>720905</c:v>
                </c:pt>
                <c:pt idx="448">
                  <c:v>1448961</c:v>
                </c:pt>
                <c:pt idx="449">
                  <c:v>802150</c:v>
                </c:pt>
                <c:pt idx="450">
                  <c:v>2136422</c:v>
                </c:pt>
                <c:pt idx="451">
                  <c:v>3683712</c:v>
                </c:pt>
                <c:pt idx="452">
                  <c:v>2490706</c:v>
                </c:pt>
                <c:pt idx="453">
                  <c:v>1628760</c:v>
                </c:pt>
                <c:pt idx="454">
                  <c:v>4466382</c:v>
                </c:pt>
                <c:pt idx="455">
                  <c:v>1788528</c:v>
                </c:pt>
                <c:pt idx="456">
                  <c:v>3085559</c:v>
                </c:pt>
                <c:pt idx="457">
                  <c:v>700078</c:v>
                </c:pt>
                <c:pt idx="458">
                  <c:v>525318</c:v>
                </c:pt>
                <c:pt idx="459">
                  <c:v>449978</c:v>
                </c:pt>
                <c:pt idx="460">
                  <c:v>437457</c:v>
                </c:pt>
                <c:pt idx="461">
                  <c:v>461034</c:v>
                </c:pt>
                <c:pt idx="462">
                  <c:v>470229</c:v>
                </c:pt>
                <c:pt idx="463">
                  <c:v>892657</c:v>
                </c:pt>
                <c:pt idx="464">
                  <c:v>587958</c:v>
                </c:pt>
                <c:pt idx="465">
                  <c:v>485663</c:v>
                </c:pt>
                <c:pt idx="466">
                  <c:v>1975815</c:v>
                </c:pt>
                <c:pt idx="467">
                  <c:v>1415219</c:v>
                </c:pt>
                <c:pt idx="468">
                  <c:v>686462</c:v>
                </c:pt>
                <c:pt idx="469">
                  <c:v>555322</c:v>
                </c:pt>
                <c:pt idx="470">
                  <c:v>1238774</c:v>
                </c:pt>
                <c:pt idx="471">
                  <c:v>999128</c:v>
                </c:pt>
                <c:pt idx="472">
                  <c:v>917292</c:v>
                </c:pt>
                <c:pt idx="473">
                  <c:v>820642</c:v>
                </c:pt>
                <c:pt idx="474">
                  <c:v>1392194</c:v>
                </c:pt>
                <c:pt idx="475">
                  <c:v>545936</c:v>
                </c:pt>
                <c:pt idx="476">
                  <c:v>655107</c:v>
                </c:pt>
                <c:pt idx="477">
                  <c:v>573484</c:v>
                </c:pt>
                <c:pt idx="478">
                  <c:v>693649</c:v>
                </c:pt>
                <c:pt idx="479">
                  <c:v>424502</c:v>
                </c:pt>
                <c:pt idx="480">
                  <c:v>646025</c:v>
                </c:pt>
                <c:pt idx="481">
                  <c:v>504866</c:v>
                </c:pt>
                <c:pt idx="482">
                  <c:v>355003</c:v>
                </c:pt>
                <c:pt idx="483">
                  <c:v>434444</c:v>
                </c:pt>
                <c:pt idx="484">
                  <c:v>425058</c:v>
                </c:pt>
                <c:pt idx="485">
                  <c:v>445154</c:v>
                </c:pt>
                <c:pt idx="486">
                  <c:v>743424</c:v>
                </c:pt>
                <c:pt idx="487">
                  <c:v>502602</c:v>
                </c:pt>
                <c:pt idx="488">
                  <c:v>514649</c:v>
                </c:pt>
                <c:pt idx="489">
                  <c:v>582711</c:v>
                </c:pt>
                <c:pt idx="490">
                  <c:v>417333</c:v>
                </c:pt>
                <c:pt idx="491">
                  <c:v>655338</c:v>
                </c:pt>
                <c:pt idx="492">
                  <c:v>650943</c:v>
                </c:pt>
                <c:pt idx="493">
                  <c:v>712962</c:v>
                </c:pt>
                <c:pt idx="494">
                  <c:v>569542</c:v>
                </c:pt>
                <c:pt idx="495">
                  <c:v>793305</c:v>
                </c:pt>
                <c:pt idx="496">
                  <c:v>851507</c:v>
                </c:pt>
                <c:pt idx="497">
                  <c:v>782153</c:v>
                </c:pt>
                <c:pt idx="498">
                  <c:v>952674</c:v>
                </c:pt>
                <c:pt idx="499">
                  <c:v>3564287</c:v>
                </c:pt>
                <c:pt idx="500">
                  <c:v>1752753</c:v>
                </c:pt>
                <c:pt idx="501">
                  <c:v>1888728</c:v>
                </c:pt>
                <c:pt idx="502">
                  <c:v>793610</c:v>
                </c:pt>
                <c:pt idx="503">
                  <c:v>1056473</c:v>
                </c:pt>
                <c:pt idx="504">
                  <c:v>558271</c:v>
                </c:pt>
                <c:pt idx="505">
                  <c:v>769914</c:v>
                </c:pt>
                <c:pt idx="506">
                  <c:v>797115</c:v>
                </c:pt>
                <c:pt idx="507">
                  <c:v>1807751</c:v>
                </c:pt>
                <c:pt idx="508">
                  <c:v>1760303</c:v>
                </c:pt>
                <c:pt idx="509">
                  <c:v>1385307</c:v>
                </c:pt>
                <c:pt idx="510">
                  <c:v>903849</c:v>
                </c:pt>
                <c:pt idx="511">
                  <c:v>947642</c:v>
                </c:pt>
                <c:pt idx="512">
                  <c:v>1922557</c:v>
                </c:pt>
                <c:pt idx="513">
                  <c:v>1078159</c:v>
                </c:pt>
                <c:pt idx="514">
                  <c:v>4455083</c:v>
                </c:pt>
                <c:pt idx="515">
                  <c:v>1437822</c:v>
                </c:pt>
                <c:pt idx="516">
                  <c:v>2446309</c:v>
                </c:pt>
                <c:pt idx="517">
                  <c:v>525587</c:v>
                </c:pt>
                <c:pt idx="518">
                  <c:v>620279</c:v>
                </c:pt>
                <c:pt idx="519">
                  <c:v>1337602</c:v>
                </c:pt>
                <c:pt idx="520">
                  <c:v>677385</c:v>
                </c:pt>
                <c:pt idx="521">
                  <c:v>1189188</c:v>
                </c:pt>
                <c:pt idx="522">
                  <c:v>1483775</c:v>
                </c:pt>
                <c:pt idx="523">
                  <c:v>1860022</c:v>
                </c:pt>
                <c:pt idx="524">
                  <c:v>988692</c:v>
                </c:pt>
                <c:pt idx="525">
                  <c:v>651124</c:v>
                </c:pt>
                <c:pt idx="526">
                  <c:v>853590</c:v>
                </c:pt>
                <c:pt idx="527">
                  <c:v>985801</c:v>
                </c:pt>
                <c:pt idx="528">
                  <c:v>1689794</c:v>
                </c:pt>
                <c:pt idx="529">
                  <c:v>982793</c:v>
                </c:pt>
                <c:pt idx="530">
                  <c:v>1701419</c:v>
                </c:pt>
                <c:pt idx="531">
                  <c:v>737130</c:v>
                </c:pt>
                <c:pt idx="532">
                  <c:v>1011286</c:v>
                </c:pt>
                <c:pt idx="533">
                  <c:v>1386972</c:v>
                </c:pt>
                <c:pt idx="534">
                  <c:v>1007625</c:v>
                </c:pt>
                <c:pt idx="535">
                  <c:v>1139108</c:v>
                </c:pt>
                <c:pt idx="536">
                  <c:v>805751</c:v>
                </c:pt>
                <c:pt idx="537">
                  <c:v>2259375</c:v>
                </c:pt>
                <c:pt idx="538">
                  <c:v>2660475</c:v>
                </c:pt>
                <c:pt idx="539">
                  <c:v>4839806</c:v>
                </c:pt>
                <c:pt idx="540">
                  <c:v>1125210</c:v>
                </c:pt>
                <c:pt idx="541">
                  <c:v>3016310</c:v>
                </c:pt>
                <c:pt idx="542">
                  <c:v>630782</c:v>
                </c:pt>
                <c:pt idx="543">
                  <c:v>632134</c:v>
                </c:pt>
                <c:pt idx="544">
                  <c:v>544445</c:v>
                </c:pt>
                <c:pt idx="545">
                  <c:v>752221</c:v>
                </c:pt>
                <c:pt idx="546">
                  <c:v>745038</c:v>
                </c:pt>
                <c:pt idx="547">
                  <c:v>543141</c:v>
                </c:pt>
                <c:pt idx="548">
                  <c:v>544340</c:v>
                </c:pt>
                <c:pt idx="549">
                  <c:v>1213951</c:v>
                </c:pt>
                <c:pt idx="550">
                  <c:v>1072154</c:v>
                </c:pt>
                <c:pt idx="551">
                  <c:v>1074273</c:v>
                </c:pt>
                <c:pt idx="552">
                  <c:v>733688</c:v>
                </c:pt>
                <c:pt idx="553">
                  <c:v>564895</c:v>
                </c:pt>
                <c:pt idx="554">
                  <c:v>598579</c:v>
                </c:pt>
                <c:pt idx="555">
                  <c:v>490765</c:v>
                </c:pt>
                <c:pt idx="556">
                  <c:v>410204</c:v>
                </c:pt>
                <c:pt idx="557">
                  <c:v>435538</c:v>
                </c:pt>
                <c:pt idx="558">
                  <c:v>478456</c:v>
                </c:pt>
                <c:pt idx="559">
                  <c:v>486176</c:v>
                </c:pt>
                <c:pt idx="560">
                  <c:v>916851</c:v>
                </c:pt>
                <c:pt idx="561">
                  <c:v>1032550</c:v>
                </c:pt>
                <c:pt idx="562">
                  <c:v>467803</c:v>
                </c:pt>
                <c:pt idx="563">
                  <c:v>755698</c:v>
                </c:pt>
                <c:pt idx="564">
                  <c:v>1437403</c:v>
                </c:pt>
                <c:pt idx="565">
                  <c:v>547743</c:v>
                </c:pt>
                <c:pt idx="566">
                  <c:v>507170</c:v>
                </c:pt>
                <c:pt idx="567">
                  <c:v>755347</c:v>
                </c:pt>
                <c:pt idx="568">
                  <c:v>884623</c:v>
                </c:pt>
                <c:pt idx="569">
                  <c:v>569755</c:v>
                </c:pt>
                <c:pt idx="570">
                  <c:v>807772</c:v>
                </c:pt>
                <c:pt idx="571">
                  <c:v>770062</c:v>
                </c:pt>
                <c:pt idx="572">
                  <c:v>769266</c:v>
                </c:pt>
                <c:pt idx="573">
                  <c:v>685559</c:v>
                </c:pt>
                <c:pt idx="574">
                  <c:v>897887</c:v>
                </c:pt>
                <c:pt idx="575">
                  <c:v>855956</c:v>
                </c:pt>
                <c:pt idx="576">
                  <c:v>730379</c:v>
                </c:pt>
                <c:pt idx="577">
                  <c:v>1536168</c:v>
                </c:pt>
                <c:pt idx="578">
                  <c:v>753446</c:v>
                </c:pt>
                <c:pt idx="579">
                  <c:v>1114115</c:v>
                </c:pt>
                <c:pt idx="580">
                  <c:v>515579</c:v>
                </c:pt>
                <c:pt idx="581">
                  <c:v>807281</c:v>
                </c:pt>
                <c:pt idx="582">
                  <c:v>796165</c:v>
                </c:pt>
                <c:pt idx="583">
                  <c:v>1483304</c:v>
                </c:pt>
                <c:pt idx="584">
                  <c:v>861550</c:v>
                </c:pt>
                <c:pt idx="585">
                  <c:v>1429682</c:v>
                </c:pt>
                <c:pt idx="586">
                  <c:v>948591</c:v>
                </c:pt>
                <c:pt idx="587">
                  <c:v>1104735</c:v>
                </c:pt>
                <c:pt idx="588">
                  <c:v>679161</c:v>
                </c:pt>
                <c:pt idx="589">
                  <c:v>772858</c:v>
                </c:pt>
                <c:pt idx="590">
                  <c:v>1036599</c:v>
                </c:pt>
                <c:pt idx="591">
                  <c:v>875950</c:v>
                </c:pt>
                <c:pt idx="592">
                  <c:v>1284166</c:v>
                </c:pt>
                <c:pt idx="593">
                  <c:v>1667184</c:v>
                </c:pt>
                <c:pt idx="594">
                  <c:v>2558178</c:v>
                </c:pt>
                <c:pt idx="595">
                  <c:v>1054609</c:v>
                </c:pt>
                <c:pt idx="596">
                  <c:v>1631452</c:v>
                </c:pt>
                <c:pt idx="597">
                  <c:v>1338075</c:v>
                </c:pt>
                <c:pt idx="598">
                  <c:v>1105136</c:v>
                </c:pt>
                <c:pt idx="599">
                  <c:v>1115665</c:v>
                </c:pt>
                <c:pt idx="600">
                  <c:v>818406</c:v>
                </c:pt>
                <c:pt idx="601">
                  <c:v>722416</c:v>
                </c:pt>
                <c:pt idx="602">
                  <c:v>1004838</c:v>
                </c:pt>
                <c:pt idx="603">
                  <c:v>854033</c:v>
                </c:pt>
                <c:pt idx="604">
                  <c:v>1051460</c:v>
                </c:pt>
                <c:pt idx="605">
                  <c:v>2005596</c:v>
                </c:pt>
                <c:pt idx="606">
                  <c:v>5888825</c:v>
                </c:pt>
                <c:pt idx="607">
                  <c:v>1888163</c:v>
                </c:pt>
                <c:pt idx="608">
                  <c:v>3047044</c:v>
                </c:pt>
                <c:pt idx="609">
                  <c:v>4045428</c:v>
                </c:pt>
                <c:pt idx="610">
                  <c:v>4794697</c:v>
                </c:pt>
                <c:pt idx="611">
                  <c:v>4705497</c:v>
                </c:pt>
                <c:pt idx="612">
                  <c:v>2809846</c:v>
                </c:pt>
                <c:pt idx="613">
                  <c:v>1619860</c:v>
                </c:pt>
                <c:pt idx="614">
                  <c:v>2430708</c:v>
                </c:pt>
                <c:pt idx="615">
                  <c:v>4926398</c:v>
                </c:pt>
                <c:pt idx="616">
                  <c:v>1960852</c:v>
                </c:pt>
                <c:pt idx="617">
                  <c:v>2007412</c:v>
                </c:pt>
                <c:pt idx="618">
                  <c:v>1349424</c:v>
                </c:pt>
                <c:pt idx="619">
                  <c:v>2710969</c:v>
                </c:pt>
                <c:pt idx="620">
                  <c:v>3015201</c:v>
                </c:pt>
                <c:pt idx="621">
                  <c:v>1724487</c:v>
                </c:pt>
                <c:pt idx="622">
                  <c:v>1840676</c:v>
                </c:pt>
                <c:pt idx="623">
                  <c:v>732341</c:v>
                </c:pt>
                <c:pt idx="624">
                  <c:v>996619</c:v>
                </c:pt>
                <c:pt idx="625">
                  <c:v>4616127</c:v>
                </c:pt>
                <c:pt idx="626">
                  <c:v>2524168</c:v>
                </c:pt>
                <c:pt idx="627">
                  <c:v>4184525</c:v>
                </c:pt>
                <c:pt idx="628">
                  <c:v>2444212</c:v>
                </c:pt>
                <c:pt idx="629">
                  <c:v>2428598</c:v>
                </c:pt>
                <c:pt idx="630">
                  <c:v>5504961</c:v>
                </c:pt>
                <c:pt idx="631">
                  <c:v>3126413</c:v>
                </c:pt>
                <c:pt idx="632">
                  <c:v>1071000</c:v>
                </c:pt>
                <c:pt idx="633">
                  <c:v>955259</c:v>
                </c:pt>
                <c:pt idx="634">
                  <c:v>1126040</c:v>
                </c:pt>
                <c:pt idx="635">
                  <c:v>3956793</c:v>
                </c:pt>
                <c:pt idx="636">
                  <c:v>3848279</c:v>
                </c:pt>
                <c:pt idx="637">
                  <c:v>5057913</c:v>
                </c:pt>
                <c:pt idx="638">
                  <c:v>737125</c:v>
                </c:pt>
                <c:pt idx="639">
                  <c:v>1566926</c:v>
                </c:pt>
                <c:pt idx="640">
                  <c:v>1656294</c:v>
                </c:pt>
                <c:pt idx="641">
                  <c:v>1140834</c:v>
                </c:pt>
                <c:pt idx="642">
                  <c:v>2755315</c:v>
                </c:pt>
                <c:pt idx="643">
                  <c:v>5441534</c:v>
                </c:pt>
                <c:pt idx="644">
                  <c:v>594710</c:v>
                </c:pt>
                <c:pt idx="645">
                  <c:v>1325696</c:v>
                </c:pt>
                <c:pt idx="646">
                  <c:v>1126733</c:v>
                </c:pt>
                <c:pt idx="647">
                  <c:v>861633</c:v>
                </c:pt>
                <c:pt idx="648">
                  <c:v>709195</c:v>
                </c:pt>
                <c:pt idx="649">
                  <c:v>2687202</c:v>
                </c:pt>
                <c:pt idx="650">
                  <c:v>958414</c:v>
                </c:pt>
                <c:pt idx="651">
                  <c:v>1725690</c:v>
                </c:pt>
                <c:pt idx="652">
                  <c:v>1134382</c:v>
                </c:pt>
                <c:pt idx="653">
                  <c:v>1363502</c:v>
                </c:pt>
                <c:pt idx="654">
                  <c:v>1468536</c:v>
                </c:pt>
                <c:pt idx="655">
                  <c:v>1677941</c:v>
                </c:pt>
                <c:pt idx="656">
                  <c:v>2899746</c:v>
                </c:pt>
                <c:pt idx="657">
                  <c:v>1890475</c:v>
                </c:pt>
                <c:pt idx="658">
                  <c:v>1080933</c:v>
                </c:pt>
                <c:pt idx="659">
                  <c:v>1330054</c:v>
                </c:pt>
                <c:pt idx="660">
                  <c:v>757764</c:v>
                </c:pt>
                <c:pt idx="661">
                  <c:v>1875202</c:v>
                </c:pt>
                <c:pt idx="662">
                  <c:v>1321295</c:v>
                </c:pt>
                <c:pt idx="663">
                  <c:v>1040889</c:v>
                </c:pt>
                <c:pt idx="664">
                  <c:v>763355</c:v>
                </c:pt>
                <c:pt idx="665">
                  <c:v>1410296</c:v>
                </c:pt>
                <c:pt idx="666">
                  <c:v>1960389</c:v>
                </c:pt>
                <c:pt idx="667">
                  <c:v>554743</c:v>
                </c:pt>
                <c:pt idx="668">
                  <c:v>979918</c:v>
                </c:pt>
                <c:pt idx="669">
                  <c:v>1171387</c:v>
                </c:pt>
                <c:pt idx="670">
                  <c:v>1172578</c:v>
                </c:pt>
                <c:pt idx="671">
                  <c:v>1021077</c:v>
                </c:pt>
                <c:pt idx="672">
                  <c:v>3253747</c:v>
                </c:pt>
                <c:pt idx="673">
                  <c:v>11137343</c:v>
                </c:pt>
                <c:pt idx="674">
                  <c:v>3362554</c:v>
                </c:pt>
                <c:pt idx="675">
                  <c:v>1852070</c:v>
                </c:pt>
                <c:pt idx="676">
                  <c:v>5489658</c:v>
                </c:pt>
                <c:pt idx="677">
                  <c:v>3758003</c:v>
                </c:pt>
                <c:pt idx="678">
                  <c:v>685519</c:v>
                </c:pt>
                <c:pt idx="679">
                  <c:v>678508</c:v>
                </c:pt>
                <c:pt idx="680">
                  <c:v>1136906</c:v>
                </c:pt>
                <c:pt idx="681">
                  <c:v>1902493</c:v>
                </c:pt>
                <c:pt idx="682">
                  <c:v>1224509</c:v>
                </c:pt>
                <c:pt idx="683">
                  <c:v>1502606</c:v>
                </c:pt>
                <c:pt idx="684">
                  <c:v>2341312</c:v>
                </c:pt>
                <c:pt idx="685">
                  <c:v>1210827</c:v>
                </c:pt>
                <c:pt idx="686">
                  <c:v>1191755</c:v>
                </c:pt>
                <c:pt idx="687">
                  <c:v>855558</c:v>
                </c:pt>
                <c:pt idx="688">
                  <c:v>1750128</c:v>
                </c:pt>
                <c:pt idx="689">
                  <c:v>1098217</c:v>
                </c:pt>
                <c:pt idx="690">
                  <c:v>1926367</c:v>
                </c:pt>
                <c:pt idx="691">
                  <c:v>1172866</c:v>
                </c:pt>
                <c:pt idx="692">
                  <c:v>1275231</c:v>
                </c:pt>
                <c:pt idx="693">
                  <c:v>1270177</c:v>
                </c:pt>
                <c:pt idx="694">
                  <c:v>1405544</c:v>
                </c:pt>
                <c:pt idx="695">
                  <c:v>2297703</c:v>
                </c:pt>
                <c:pt idx="696">
                  <c:v>2333898</c:v>
                </c:pt>
                <c:pt idx="697">
                  <c:v>3461770</c:v>
                </c:pt>
                <c:pt idx="698">
                  <c:v>3517109</c:v>
                </c:pt>
                <c:pt idx="699">
                  <c:v>1861306</c:v>
                </c:pt>
                <c:pt idx="700">
                  <c:v>2009105</c:v>
                </c:pt>
                <c:pt idx="701">
                  <c:v>8241148</c:v>
                </c:pt>
                <c:pt idx="702">
                  <c:v>6536218</c:v>
                </c:pt>
                <c:pt idx="703">
                  <c:v>6637920</c:v>
                </c:pt>
                <c:pt idx="704">
                  <c:v>2918153</c:v>
                </c:pt>
                <c:pt idx="705">
                  <c:v>2713813</c:v>
                </c:pt>
                <c:pt idx="706">
                  <c:v>5632109</c:v>
                </c:pt>
                <c:pt idx="707">
                  <c:v>1763624</c:v>
                </c:pt>
                <c:pt idx="708">
                  <c:v>1924388</c:v>
                </c:pt>
                <c:pt idx="709">
                  <c:v>1704562</c:v>
                </c:pt>
                <c:pt idx="710">
                  <c:v>1731800</c:v>
                </c:pt>
                <c:pt idx="711">
                  <c:v>1298476</c:v>
                </c:pt>
                <c:pt idx="712">
                  <c:v>1234470</c:v>
                </c:pt>
                <c:pt idx="713">
                  <c:v>2214120</c:v>
                </c:pt>
                <c:pt idx="714">
                  <c:v>1373804</c:v>
                </c:pt>
                <c:pt idx="715">
                  <c:v>1798289</c:v>
                </c:pt>
                <c:pt idx="716">
                  <c:v>1359295</c:v>
                </c:pt>
                <c:pt idx="717">
                  <c:v>7437940</c:v>
                </c:pt>
                <c:pt idx="718">
                  <c:v>4842595</c:v>
                </c:pt>
                <c:pt idx="719">
                  <c:v>5437948</c:v>
                </c:pt>
                <c:pt idx="720">
                  <c:v>1469825</c:v>
                </c:pt>
                <c:pt idx="721">
                  <c:v>2010843</c:v>
                </c:pt>
                <c:pt idx="722">
                  <c:v>1647713</c:v>
                </c:pt>
                <c:pt idx="723">
                  <c:v>5117893</c:v>
                </c:pt>
                <c:pt idx="724">
                  <c:v>1824560</c:v>
                </c:pt>
                <c:pt idx="725">
                  <c:v>1212391</c:v>
                </c:pt>
                <c:pt idx="726">
                  <c:v>1321382</c:v>
                </c:pt>
                <c:pt idx="727">
                  <c:v>2067472</c:v>
                </c:pt>
                <c:pt idx="728">
                  <c:v>3736434</c:v>
                </c:pt>
                <c:pt idx="729">
                  <c:v>4504552</c:v>
                </c:pt>
                <c:pt idx="730">
                  <c:v>2872999</c:v>
                </c:pt>
                <c:pt idx="731">
                  <c:v>2573864</c:v>
                </c:pt>
                <c:pt idx="732">
                  <c:v>2434682</c:v>
                </c:pt>
                <c:pt idx="733">
                  <c:v>3130867</c:v>
                </c:pt>
                <c:pt idx="734">
                  <c:v>4309315</c:v>
                </c:pt>
                <c:pt idx="735">
                  <c:v>13929340</c:v>
                </c:pt>
                <c:pt idx="736">
                  <c:v>13910216</c:v>
                </c:pt>
                <c:pt idx="737">
                  <c:v>5527581</c:v>
                </c:pt>
                <c:pt idx="738">
                  <c:v>5914042</c:v>
                </c:pt>
                <c:pt idx="739">
                  <c:v>3334705</c:v>
                </c:pt>
                <c:pt idx="740">
                  <c:v>1509176</c:v>
                </c:pt>
                <c:pt idx="741">
                  <c:v>904166</c:v>
                </c:pt>
                <c:pt idx="742">
                  <c:v>1752236</c:v>
                </c:pt>
                <c:pt idx="743">
                  <c:v>1387405</c:v>
                </c:pt>
                <c:pt idx="744">
                  <c:v>1238100</c:v>
                </c:pt>
                <c:pt idx="745">
                  <c:v>2061372</c:v>
                </c:pt>
                <c:pt idx="746">
                  <c:v>1176160</c:v>
                </c:pt>
                <c:pt idx="747">
                  <c:v>1242866</c:v>
                </c:pt>
                <c:pt idx="748">
                  <c:v>2947544</c:v>
                </c:pt>
                <c:pt idx="749">
                  <c:v>2497344</c:v>
                </c:pt>
                <c:pt idx="750">
                  <c:v>2214884</c:v>
                </c:pt>
                <c:pt idx="751">
                  <c:v>1576517</c:v>
                </c:pt>
                <c:pt idx="752">
                  <c:v>1622250</c:v>
                </c:pt>
                <c:pt idx="753">
                  <c:v>1347258</c:v>
                </c:pt>
                <c:pt idx="754">
                  <c:v>1268820</c:v>
                </c:pt>
                <c:pt idx="755">
                  <c:v>1618757</c:v>
                </c:pt>
                <c:pt idx="756">
                  <c:v>1544634</c:v>
                </c:pt>
                <c:pt idx="757">
                  <c:v>1645089</c:v>
                </c:pt>
                <c:pt idx="758">
                  <c:v>1855167</c:v>
                </c:pt>
                <c:pt idx="759">
                  <c:v>760045</c:v>
                </c:pt>
                <c:pt idx="760">
                  <c:v>876789</c:v>
                </c:pt>
                <c:pt idx="761">
                  <c:v>2554609</c:v>
                </c:pt>
                <c:pt idx="762">
                  <c:v>3108819</c:v>
                </c:pt>
                <c:pt idx="763">
                  <c:v>2506795</c:v>
                </c:pt>
                <c:pt idx="764">
                  <c:v>1778346</c:v>
                </c:pt>
                <c:pt idx="765">
                  <c:v>1208892</c:v>
                </c:pt>
                <c:pt idx="766">
                  <c:v>1392084</c:v>
                </c:pt>
                <c:pt idx="767">
                  <c:v>1374479</c:v>
                </c:pt>
                <c:pt idx="768">
                  <c:v>1793946</c:v>
                </c:pt>
                <c:pt idx="769">
                  <c:v>2180349</c:v>
                </c:pt>
                <c:pt idx="770">
                  <c:v>1694585</c:v>
                </c:pt>
                <c:pt idx="771">
                  <c:v>8254835</c:v>
                </c:pt>
                <c:pt idx="772">
                  <c:v>2425922</c:v>
                </c:pt>
                <c:pt idx="773">
                  <c:v>2301946</c:v>
                </c:pt>
                <c:pt idx="774">
                  <c:v>2815702</c:v>
                </c:pt>
                <c:pt idx="775">
                  <c:v>1956349</c:v>
                </c:pt>
                <c:pt idx="776">
                  <c:v>1803320</c:v>
                </c:pt>
                <c:pt idx="777">
                  <c:v>3364534</c:v>
                </c:pt>
                <c:pt idx="778">
                  <c:v>847307</c:v>
                </c:pt>
                <c:pt idx="779">
                  <c:v>1639909</c:v>
                </c:pt>
                <c:pt idx="780">
                  <c:v>1559495</c:v>
                </c:pt>
                <c:pt idx="781">
                  <c:v>2538376</c:v>
                </c:pt>
                <c:pt idx="782">
                  <c:v>2087248</c:v>
                </c:pt>
                <c:pt idx="783">
                  <c:v>3107983</c:v>
                </c:pt>
                <c:pt idx="784">
                  <c:v>1569320</c:v>
                </c:pt>
                <c:pt idx="785">
                  <c:v>2158240</c:v>
                </c:pt>
                <c:pt idx="786">
                  <c:v>4550068</c:v>
                </c:pt>
                <c:pt idx="787">
                  <c:v>2700243</c:v>
                </c:pt>
                <c:pt idx="788">
                  <c:v>4216997</c:v>
                </c:pt>
                <c:pt idx="789">
                  <c:v>11075085</c:v>
                </c:pt>
                <c:pt idx="790">
                  <c:v>6138525</c:v>
                </c:pt>
                <c:pt idx="791">
                  <c:v>5254268</c:v>
                </c:pt>
                <c:pt idx="792">
                  <c:v>7497030</c:v>
                </c:pt>
                <c:pt idx="793">
                  <c:v>2325735</c:v>
                </c:pt>
                <c:pt idx="794">
                  <c:v>4520335</c:v>
                </c:pt>
                <c:pt idx="795">
                  <c:v>2987409</c:v>
                </c:pt>
                <c:pt idx="796">
                  <c:v>1937202</c:v>
                </c:pt>
                <c:pt idx="797">
                  <c:v>2214186</c:v>
                </c:pt>
                <c:pt idx="798">
                  <c:v>1710093</c:v>
                </c:pt>
                <c:pt idx="799">
                  <c:v>2275144</c:v>
                </c:pt>
                <c:pt idx="800">
                  <c:v>2553316</c:v>
                </c:pt>
                <c:pt idx="801">
                  <c:v>2776340</c:v>
                </c:pt>
                <c:pt idx="802">
                  <c:v>3385932</c:v>
                </c:pt>
                <c:pt idx="803">
                  <c:v>2402229</c:v>
                </c:pt>
                <c:pt idx="804">
                  <c:v>3228784</c:v>
                </c:pt>
                <c:pt idx="805">
                  <c:v>3391571</c:v>
                </c:pt>
                <c:pt idx="806">
                  <c:v>4975405</c:v>
                </c:pt>
                <c:pt idx="807">
                  <c:v>4803358</c:v>
                </c:pt>
                <c:pt idx="808">
                  <c:v>2907396</c:v>
                </c:pt>
                <c:pt idx="809">
                  <c:v>2430226</c:v>
                </c:pt>
                <c:pt idx="810">
                  <c:v>9100927</c:v>
                </c:pt>
                <c:pt idx="811">
                  <c:v>6406879</c:v>
                </c:pt>
                <c:pt idx="812">
                  <c:v>3475134</c:v>
                </c:pt>
                <c:pt idx="813">
                  <c:v>2618522</c:v>
                </c:pt>
                <c:pt idx="814">
                  <c:v>3514752</c:v>
                </c:pt>
                <c:pt idx="815">
                  <c:v>1160750</c:v>
                </c:pt>
                <c:pt idx="816">
                  <c:v>1565614</c:v>
                </c:pt>
                <c:pt idx="817">
                  <c:v>1748005</c:v>
                </c:pt>
                <c:pt idx="818">
                  <c:v>2006404</c:v>
                </c:pt>
                <c:pt idx="819">
                  <c:v>2072423</c:v>
                </c:pt>
                <c:pt idx="820">
                  <c:v>3505462</c:v>
                </c:pt>
                <c:pt idx="821">
                  <c:v>2112357</c:v>
                </c:pt>
                <c:pt idx="822">
                  <c:v>3159068</c:v>
                </c:pt>
                <c:pt idx="823">
                  <c:v>3506466</c:v>
                </c:pt>
                <c:pt idx="824">
                  <c:v>3009324</c:v>
                </c:pt>
                <c:pt idx="825">
                  <c:v>5890999</c:v>
                </c:pt>
                <c:pt idx="826">
                  <c:v>3198584</c:v>
                </c:pt>
                <c:pt idx="827">
                  <c:v>6289591</c:v>
                </c:pt>
                <c:pt idx="828">
                  <c:v>7837269</c:v>
                </c:pt>
                <c:pt idx="829">
                  <c:v>4999383</c:v>
                </c:pt>
                <c:pt idx="830">
                  <c:v>2613776</c:v>
                </c:pt>
                <c:pt idx="831">
                  <c:v>7470287</c:v>
                </c:pt>
                <c:pt idx="832">
                  <c:v>7883976</c:v>
                </c:pt>
                <c:pt idx="833">
                  <c:v>6007813</c:v>
                </c:pt>
                <c:pt idx="834">
                  <c:v>10355986</c:v>
                </c:pt>
                <c:pt idx="835">
                  <c:v>6242018</c:v>
                </c:pt>
                <c:pt idx="836">
                  <c:v>4911269</c:v>
                </c:pt>
                <c:pt idx="837">
                  <c:v>2509110</c:v>
                </c:pt>
                <c:pt idx="838">
                  <c:v>6411874</c:v>
                </c:pt>
                <c:pt idx="839">
                  <c:v>1229438</c:v>
                </c:pt>
                <c:pt idx="840">
                  <c:v>1703464</c:v>
                </c:pt>
                <c:pt idx="841">
                  <c:v>1051026</c:v>
                </c:pt>
                <c:pt idx="842">
                  <c:v>2587937</c:v>
                </c:pt>
                <c:pt idx="843">
                  <c:v>1766651</c:v>
                </c:pt>
                <c:pt idx="844">
                  <c:v>2036732</c:v>
                </c:pt>
                <c:pt idx="845">
                  <c:v>1353339</c:v>
                </c:pt>
                <c:pt idx="846">
                  <c:v>1617872</c:v>
                </c:pt>
                <c:pt idx="847">
                  <c:v>232289</c:v>
                </c:pt>
                <c:pt idx="848">
                  <c:v>3519444</c:v>
                </c:pt>
                <c:pt idx="849">
                  <c:v>4406447</c:v>
                </c:pt>
                <c:pt idx="850">
                  <c:v>1684396</c:v>
                </c:pt>
                <c:pt idx="851">
                  <c:v>1201372</c:v>
                </c:pt>
                <c:pt idx="852">
                  <c:v>1160661</c:v>
                </c:pt>
                <c:pt idx="853">
                  <c:v>2174624</c:v>
                </c:pt>
                <c:pt idx="854">
                  <c:v>5090461</c:v>
                </c:pt>
                <c:pt idx="855">
                  <c:v>2475817</c:v>
                </c:pt>
                <c:pt idx="856">
                  <c:v>2714892</c:v>
                </c:pt>
                <c:pt idx="857">
                  <c:v>1582271</c:v>
                </c:pt>
                <c:pt idx="858">
                  <c:v>1384414</c:v>
                </c:pt>
                <c:pt idx="859">
                  <c:v>833795</c:v>
                </c:pt>
                <c:pt idx="860">
                  <c:v>1553211</c:v>
                </c:pt>
                <c:pt idx="861">
                  <c:v>1235761</c:v>
                </c:pt>
                <c:pt idx="862">
                  <c:v>1176809</c:v>
                </c:pt>
                <c:pt idx="863">
                  <c:v>940354</c:v>
                </c:pt>
                <c:pt idx="864">
                  <c:v>2302197</c:v>
                </c:pt>
                <c:pt idx="865">
                  <c:v>1694712</c:v>
                </c:pt>
                <c:pt idx="866">
                  <c:v>1489051</c:v>
                </c:pt>
                <c:pt idx="867">
                  <c:v>1142401</c:v>
                </c:pt>
                <c:pt idx="868">
                  <c:v>1014322</c:v>
                </c:pt>
                <c:pt idx="869">
                  <c:v>1609882</c:v>
                </c:pt>
                <c:pt idx="870">
                  <c:v>1239393</c:v>
                </c:pt>
                <c:pt idx="871">
                  <c:v>1093347</c:v>
                </c:pt>
                <c:pt idx="872">
                  <c:v>1282622</c:v>
                </c:pt>
                <c:pt idx="873">
                  <c:v>1202994</c:v>
                </c:pt>
                <c:pt idx="874">
                  <c:v>2462879</c:v>
                </c:pt>
                <c:pt idx="875">
                  <c:v>1843976</c:v>
                </c:pt>
                <c:pt idx="876">
                  <c:v>1187339</c:v>
                </c:pt>
                <c:pt idx="877">
                  <c:v>2512054</c:v>
                </c:pt>
                <c:pt idx="878">
                  <c:v>1592807</c:v>
                </c:pt>
                <c:pt idx="879">
                  <c:v>1627929</c:v>
                </c:pt>
                <c:pt idx="880">
                  <c:v>2337638</c:v>
                </c:pt>
                <c:pt idx="881">
                  <c:v>2115480</c:v>
                </c:pt>
                <c:pt idx="882">
                  <c:v>2272670</c:v>
                </c:pt>
                <c:pt idx="883">
                  <c:v>2770070</c:v>
                </c:pt>
                <c:pt idx="884">
                  <c:v>2708332</c:v>
                </c:pt>
                <c:pt idx="885">
                  <c:v>2881478</c:v>
                </c:pt>
                <c:pt idx="886">
                  <c:v>5494689</c:v>
                </c:pt>
                <c:pt idx="887">
                  <c:v>2100693</c:v>
                </c:pt>
                <c:pt idx="888">
                  <c:v>1532215</c:v>
                </c:pt>
                <c:pt idx="889">
                  <c:v>5616275</c:v>
                </c:pt>
                <c:pt idx="890">
                  <c:v>1831936</c:v>
                </c:pt>
                <c:pt idx="891">
                  <c:v>2679303</c:v>
                </c:pt>
                <c:pt idx="892">
                  <c:v>2959390</c:v>
                </c:pt>
                <c:pt idx="893">
                  <c:v>6740392</c:v>
                </c:pt>
                <c:pt idx="894">
                  <c:v>2095676</c:v>
                </c:pt>
                <c:pt idx="895">
                  <c:v>1764522</c:v>
                </c:pt>
                <c:pt idx="896">
                  <c:v>1646899</c:v>
                </c:pt>
                <c:pt idx="897">
                  <c:v>1762822</c:v>
                </c:pt>
                <c:pt idx="898">
                  <c:v>2749618</c:v>
                </c:pt>
                <c:pt idx="899">
                  <c:v>1804924</c:v>
                </c:pt>
                <c:pt idx="900">
                  <c:v>2761811</c:v>
                </c:pt>
                <c:pt idx="901">
                  <c:v>2502228</c:v>
                </c:pt>
                <c:pt idx="902">
                  <c:v>1251773</c:v>
                </c:pt>
                <c:pt idx="903">
                  <c:v>2126371</c:v>
                </c:pt>
                <c:pt idx="904">
                  <c:v>2645689</c:v>
                </c:pt>
                <c:pt idx="905">
                  <c:v>3969326</c:v>
                </c:pt>
                <c:pt idx="906">
                  <c:v>3877787</c:v>
                </c:pt>
                <c:pt idx="907">
                  <c:v>4352787</c:v>
                </c:pt>
                <c:pt idx="908">
                  <c:v>8296107</c:v>
                </c:pt>
                <c:pt idx="909">
                  <c:v>1860982</c:v>
                </c:pt>
                <c:pt idx="910">
                  <c:v>3943838</c:v>
                </c:pt>
                <c:pt idx="911">
                  <c:v>18645433</c:v>
                </c:pt>
                <c:pt idx="912">
                  <c:v>2402412</c:v>
                </c:pt>
                <c:pt idx="913">
                  <c:v>1833673</c:v>
                </c:pt>
                <c:pt idx="914">
                  <c:v>1143626</c:v>
                </c:pt>
                <c:pt idx="915">
                  <c:v>3209863</c:v>
                </c:pt>
                <c:pt idx="916">
                  <c:v>851388</c:v>
                </c:pt>
                <c:pt idx="917">
                  <c:v>937639</c:v>
                </c:pt>
                <c:pt idx="918">
                  <c:v>2394603</c:v>
                </c:pt>
                <c:pt idx="919">
                  <c:v>2496771</c:v>
                </c:pt>
                <c:pt idx="920">
                  <c:v>704895</c:v>
                </c:pt>
                <c:pt idx="921">
                  <c:v>1231509</c:v>
                </c:pt>
                <c:pt idx="922">
                  <c:v>1445030</c:v>
                </c:pt>
                <c:pt idx="923">
                  <c:v>1391503</c:v>
                </c:pt>
                <c:pt idx="924">
                  <c:v>2118683</c:v>
                </c:pt>
                <c:pt idx="925">
                  <c:v>2771961</c:v>
                </c:pt>
                <c:pt idx="926">
                  <c:v>822388</c:v>
                </c:pt>
                <c:pt idx="927">
                  <c:v>908437</c:v>
                </c:pt>
                <c:pt idx="928">
                  <c:v>820675</c:v>
                </c:pt>
                <c:pt idx="929">
                  <c:v>760108</c:v>
                </c:pt>
                <c:pt idx="930">
                  <c:v>591895</c:v>
                </c:pt>
                <c:pt idx="931">
                  <c:v>579003</c:v>
                </c:pt>
                <c:pt idx="932">
                  <c:v>782106</c:v>
                </c:pt>
                <c:pt idx="933">
                  <c:v>815018</c:v>
                </c:pt>
                <c:pt idx="934">
                  <c:v>1887878</c:v>
                </c:pt>
                <c:pt idx="935">
                  <c:v>3095986</c:v>
                </c:pt>
                <c:pt idx="936">
                  <c:v>3610534</c:v>
                </c:pt>
                <c:pt idx="937">
                  <c:v>1926565</c:v>
                </c:pt>
                <c:pt idx="938">
                  <c:v>2916165</c:v>
                </c:pt>
                <c:pt idx="939">
                  <c:v>3669212</c:v>
                </c:pt>
                <c:pt idx="940">
                  <c:v>2910131</c:v>
                </c:pt>
                <c:pt idx="941">
                  <c:v>1576656</c:v>
                </c:pt>
                <c:pt idx="942">
                  <c:v>1338646</c:v>
                </c:pt>
                <c:pt idx="943">
                  <c:v>1638708</c:v>
                </c:pt>
                <c:pt idx="944">
                  <c:v>2129535</c:v>
                </c:pt>
                <c:pt idx="945">
                  <c:v>5374002</c:v>
                </c:pt>
                <c:pt idx="946">
                  <c:v>4392487</c:v>
                </c:pt>
                <c:pt idx="947">
                  <c:v>4673344</c:v>
                </c:pt>
                <c:pt idx="948">
                  <c:v>4436100</c:v>
                </c:pt>
                <c:pt idx="949">
                  <c:v>3210048</c:v>
                </c:pt>
                <c:pt idx="950">
                  <c:v>1411792</c:v>
                </c:pt>
                <c:pt idx="951">
                  <c:v>2997776</c:v>
                </c:pt>
                <c:pt idx="952">
                  <c:v>3035851</c:v>
                </c:pt>
                <c:pt idx="953">
                  <c:v>3147202</c:v>
                </c:pt>
                <c:pt idx="954">
                  <c:v>2636514</c:v>
                </c:pt>
                <c:pt idx="955">
                  <c:v>3010217</c:v>
                </c:pt>
                <c:pt idx="956">
                  <c:v>3372873</c:v>
                </c:pt>
                <c:pt idx="957">
                  <c:v>3913080</c:v>
                </c:pt>
                <c:pt idx="958">
                  <c:v>6315582</c:v>
                </c:pt>
                <c:pt idx="959">
                  <c:v>2040296</c:v>
                </c:pt>
                <c:pt idx="960">
                  <c:v>3729746</c:v>
                </c:pt>
                <c:pt idx="961">
                  <c:v>2719271</c:v>
                </c:pt>
                <c:pt idx="962">
                  <c:v>2756531</c:v>
                </c:pt>
                <c:pt idx="963">
                  <c:v>2701306</c:v>
                </c:pt>
                <c:pt idx="964">
                  <c:v>2616589</c:v>
                </c:pt>
                <c:pt idx="965">
                  <c:v>4117920</c:v>
                </c:pt>
                <c:pt idx="966">
                  <c:v>5731680</c:v>
                </c:pt>
                <c:pt idx="967">
                  <c:v>2161427</c:v>
                </c:pt>
                <c:pt idx="968">
                  <c:v>1885992</c:v>
                </c:pt>
                <c:pt idx="969">
                  <c:v>3094912</c:v>
                </c:pt>
                <c:pt idx="970">
                  <c:v>1447925</c:v>
                </c:pt>
                <c:pt idx="971">
                  <c:v>3506414</c:v>
                </c:pt>
                <c:pt idx="972">
                  <c:v>1739218</c:v>
                </c:pt>
                <c:pt idx="973">
                  <c:v>2803654</c:v>
                </c:pt>
                <c:pt idx="974">
                  <c:v>2764080</c:v>
                </c:pt>
                <c:pt idx="975">
                  <c:v>2097752</c:v>
                </c:pt>
                <c:pt idx="976">
                  <c:v>1858871</c:v>
                </c:pt>
                <c:pt idx="977">
                  <c:v>1779817</c:v>
                </c:pt>
                <c:pt idx="978">
                  <c:v>3862926</c:v>
                </c:pt>
                <c:pt idx="979">
                  <c:v>3748008</c:v>
                </c:pt>
                <c:pt idx="980">
                  <c:v>2861407</c:v>
                </c:pt>
                <c:pt idx="981">
                  <c:v>8509328</c:v>
                </c:pt>
                <c:pt idx="982">
                  <c:v>1520185</c:v>
                </c:pt>
                <c:pt idx="983">
                  <c:v>2488850</c:v>
                </c:pt>
                <c:pt idx="984">
                  <c:v>1444179</c:v>
                </c:pt>
                <c:pt idx="985">
                  <c:v>2295036</c:v>
                </c:pt>
                <c:pt idx="986">
                  <c:v>2417645</c:v>
                </c:pt>
                <c:pt idx="987">
                  <c:v>3300424</c:v>
                </c:pt>
                <c:pt idx="988">
                  <c:v>2006104</c:v>
                </c:pt>
                <c:pt idx="989">
                  <c:v>1733523</c:v>
                </c:pt>
                <c:pt idx="990">
                  <c:v>3767795</c:v>
                </c:pt>
                <c:pt idx="991">
                  <c:v>3372999</c:v>
                </c:pt>
                <c:pt idx="992">
                  <c:v>2105841</c:v>
                </c:pt>
                <c:pt idx="993">
                  <c:v>2811645</c:v>
                </c:pt>
                <c:pt idx="994">
                  <c:v>1678493</c:v>
                </c:pt>
                <c:pt idx="995">
                  <c:v>1601043</c:v>
                </c:pt>
                <c:pt idx="996">
                  <c:v>4515582</c:v>
                </c:pt>
                <c:pt idx="997">
                  <c:v>2576147</c:v>
                </c:pt>
                <c:pt idx="998">
                  <c:v>3345287</c:v>
                </c:pt>
                <c:pt idx="999">
                  <c:v>3162187</c:v>
                </c:pt>
                <c:pt idx="1000">
                  <c:v>3770438</c:v>
                </c:pt>
                <c:pt idx="1001">
                  <c:v>2403470</c:v>
                </c:pt>
                <c:pt idx="1002">
                  <c:v>2483511</c:v>
                </c:pt>
                <c:pt idx="1003">
                  <c:v>1306511</c:v>
                </c:pt>
                <c:pt idx="1004">
                  <c:v>1761665</c:v>
                </c:pt>
                <c:pt idx="1005">
                  <c:v>2070769</c:v>
                </c:pt>
                <c:pt idx="1006">
                  <c:v>2356161</c:v>
                </c:pt>
                <c:pt idx="1007">
                  <c:v>1794307</c:v>
                </c:pt>
                <c:pt idx="1008">
                  <c:v>1019657</c:v>
                </c:pt>
                <c:pt idx="1009">
                  <c:v>1959705</c:v>
                </c:pt>
                <c:pt idx="1010">
                  <c:v>857821</c:v>
                </c:pt>
                <c:pt idx="1011">
                  <c:v>2083634</c:v>
                </c:pt>
                <c:pt idx="1012">
                  <c:v>3138188</c:v>
                </c:pt>
                <c:pt idx="1013">
                  <c:v>2081087</c:v>
                </c:pt>
                <c:pt idx="1014">
                  <c:v>3566114</c:v>
                </c:pt>
                <c:pt idx="1015">
                  <c:v>1068398</c:v>
                </c:pt>
                <c:pt idx="1016">
                  <c:v>2524268</c:v>
                </c:pt>
                <c:pt idx="1017">
                  <c:v>2889225</c:v>
                </c:pt>
                <c:pt idx="1018">
                  <c:v>3293472</c:v>
                </c:pt>
                <c:pt idx="1019">
                  <c:v>2583135</c:v>
                </c:pt>
                <c:pt idx="1020">
                  <c:v>1613984</c:v>
                </c:pt>
                <c:pt idx="1021">
                  <c:v>2182586</c:v>
                </c:pt>
                <c:pt idx="1022">
                  <c:v>2898133</c:v>
                </c:pt>
                <c:pt idx="1023">
                  <c:v>2651898</c:v>
                </c:pt>
                <c:pt idx="1024">
                  <c:v>1881546</c:v>
                </c:pt>
                <c:pt idx="1025">
                  <c:v>2896611</c:v>
                </c:pt>
                <c:pt idx="1026">
                  <c:v>1605979</c:v>
                </c:pt>
                <c:pt idx="1027">
                  <c:v>2190693</c:v>
                </c:pt>
                <c:pt idx="1028">
                  <c:v>1559228</c:v>
                </c:pt>
                <c:pt idx="1029">
                  <c:v>1638322</c:v>
                </c:pt>
                <c:pt idx="1030">
                  <c:v>2532878</c:v>
                </c:pt>
                <c:pt idx="1031">
                  <c:v>3305691</c:v>
                </c:pt>
                <c:pt idx="1032">
                  <c:v>2419197</c:v>
                </c:pt>
                <c:pt idx="1033">
                  <c:v>7616530</c:v>
                </c:pt>
                <c:pt idx="1034">
                  <c:v>2800483</c:v>
                </c:pt>
                <c:pt idx="1035">
                  <c:v>2196961</c:v>
                </c:pt>
                <c:pt idx="1036">
                  <c:v>3628016</c:v>
                </c:pt>
                <c:pt idx="1037">
                  <c:v>5591339</c:v>
                </c:pt>
                <c:pt idx="1038">
                  <c:v>1534833</c:v>
                </c:pt>
                <c:pt idx="1039">
                  <c:v>1453625</c:v>
                </c:pt>
                <c:pt idx="1040">
                  <c:v>1162166</c:v>
                </c:pt>
                <c:pt idx="1041">
                  <c:v>1409281</c:v>
                </c:pt>
                <c:pt idx="1042">
                  <c:v>2246049</c:v>
                </c:pt>
                <c:pt idx="1043">
                  <c:v>2382728</c:v>
                </c:pt>
                <c:pt idx="1044">
                  <c:v>1555460</c:v>
                </c:pt>
                <c:pt idx="1045">
                  <c:v>1237348</c:v>
                </c:pt>
                <c:pt idx="1046">
                  <c:v>1574731</c:v>
                </c:pt>
                <c:pt idx="1047">
                  <c:v>1765727</c:v>
                </c:pt>
                <c:pt idx="1048">
                  <c:v>1719346</c:v>
                </c:pt>
                <c:pt idx="1049">
                  <c:v>3505214</c:v>
                </c:pt>
                <c:pt idx="1050">
                  <c:v>2704935</c:v>
                </c:pt>
                <c:pt idx="1051">
                  <c:v>1946491</c:v>
                </c:pt>
                <c:pt idx="1052">
                  <c:v>1520871</c:v>
                </c:pt>
                <c:pt idx="1053">
                  <c:v>1812624</c:v>
                </c:pt>
                <c:pt idx="1054">
                  <c:v>2823409</c:v>
                </c:pt>
                <c:pt idx="1055">
                  <c:v>5309590</c:v>
                </c:pt>
                <c:pt idx="1056">
                  <c:v>2595325</c:v>
                </c:pt>
                <c:pt idx="1057">
                  <c:v>4594297</c:v>
                </c:pt>
                <c:pt idx="1058">
                  <c:v>6260490</c:v>
                </c:pt>
                <c:pt idx="1059">
                  <c:v>11874641</c:v>
                </c:pt>
                <c:pt idx="1060">
                  <c:v>4565888</c:v>
                </c:pt>
                <c:pt idx="1061">
                  <c:v>2234655</c:v>
                </c:pt>
                <c:pt idx="1062">
                  <c:v>1348267</c:v>
                </c:pt>
                <c:pt idx="1063">
                  <c:v>1385910</c:v>
                </c:pt>
                <c:pt idx="1064">
                  <c:v>2064472</c:v>
                </c:pt>
                <c:pt idx="1065">
                  <c:v>6011135</c:v>
                </c:pt>
                <c:pt idx="1066">
                  <c:v>703692</c:v>
                </c:pt>
              </c:numCache>
            </c:numRef>
          </c:val>
          <c:smooth val="0"/>
          <c:extLst>
            <c:ext xmlns:c16="http://schemas.microsoft.com/office/drawing/2014/chart" uri="{C3380CC4-5D6E-409C-BE32-E72D297353CC}">
              <c16:uniqueId val="{00000000-3061-47BB-9050-7C93331E1150}"/>
            </c:ext>
          </c:extLst>
        </c:ser>
        <c:dLbls>
          <c:showLegendKey val="0"/>
          <c:showVal val="0"/>
          <c:showCatName val="0"/>
          <c:showSerName val="0"/>
          <c:showPercent val="0"/>
          <c:showBubbleSize val="0"/>
        </c:dLbls>
        <c:smooth val="0"/>
        <c:axId val="666194128"/>
        <c:axId val="666194544"/>
      </c:lineChart>
      <c:dateAx>
        <c:axId val="66619412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94544"/>
        <c:crosses val="autoZero"/>
        <c:auto val="1"/>
        <c:lblOffset val="100"/>
        <c:baseTimeUnit val="days"/>
      </c:dateAx>
      <c:valAx>
        <c:axId val="666194544"/>
        <c:scaling>
          <c:orientation val="minMax"/>
          <c:min val="10000"/>
        </c:scaling>
        <c:delete val="0"/>
        <c:axPos val="l"/>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941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874779869616355"/>
          <c:y val="0"/>
          <c:w val="0.82876993193891035"/>
          <c:h val="1"/>
        </c:manualLayout>
      </c:layout>
      <c:pie3DChart>
        <c:varyColors val="1"/>
        <c:ser>
          <c:idx val="0"/>
          <c:order val="0"/>
          <c:dPt>
            <c:idx val="0"/>
            <c:bubble3D val="0"/>
            <c:explosion val="36"/>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4-4D9C-4217-B7A2-14FB5572A15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5-4D9C-4217-B7A2-14FB5572A15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7-4D9C-4217-B7A2-14FB5572A15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6-4D9C-4217-B7A2-14FB5572A15D}"/>
              </c:ext>
            </c:extLst>
          </c:dPt>
          <c:dLbls>
            <c:dLbl>
              <c:idx val="0"/>
              <c:dLblPos val="out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D9C-4217-B7A2-14FB5572A15D}"/>
                </c:ext>
              </c:extLst>
            </c:dLbl>
            <c:dLbl>
              <c:idx val="1"/>
              <c:dLblPos val="out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D9C-4217-B7A2-14FB5572A15D}"/>
                </c:ext>
              </c:extLst>
            </c:dLbl>
            <c:dLbl>
              <c:idx val="2"/>
              <c:dLblPos val="out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D9C-4217-B7A2-14FB5572A15D}"/>
                </c:ext>
              </c:extLst>
            </c:dLbl>
            <c:dLbl>
              <c:idx val="3"/>
              <c:dLblPos val="out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4D9C-4217-B7A2-14FB5572A1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'Share Price'!$F$17:$F$20</c:f>
              <c:strCache>
                <c:ptCount val="4"/>
                <c:pt idx="0">
                  <c:v>Promoters</c:v>
                </c:pt>
                <c:pt idx="1">
                  <c:v>FIIs</c:v>
                </c:pt>
                <c:pt idx="2">
                  <c:v>DIIS</c:v>
                </c:pt>
                <c:pt idx="3">
                  <c:v>Public</c:v>
                </c:pt>
              </c:strCache>
            </c:strRef>
          </c:cat>
          <c:val>
            <c:numRef>
              <c:f>'Share Price'!$G$17:$G$20</c:f>
              <c:numCache>
                <c:formatCode>0.00%</c:formatCode>
                <c:ptCount val="4"/>
                <c:pt idx="0">
                  <c:v>0.75009999999999999</c:v>
                </c:pt>
                <c:pt idx="1">
                  <c:v>8.8700000000000001E-2</c:v>
                </c:pt>
                <c:pt idx="2">
                  <c:v>6.5000000000000002E-2</c:v>
                </c:pt>
                <c:pt idx="3">
                  <c:v>9.6199999999999994E-2</c:v>
                </c:pt>
              </c:numCache>
            </c:numRef>
          </c:val>
          <c:extLst>
            <c:ext xmlns:c16="http://schemas.microsoft.com/office/drawing/2014/chart" uri="{C3380CC4-5D6E-409C-BE32-E72D297353CC}">
              <c16:uniqueId val="{00000000-4D9C-4217-B7A2-14FB5572A15D}"/>
            </c:ext>
          </c:extLst>
        </c:ser>
        <c:dLbls>
          <c:showLegendKey val="0"/>
          <c:showVal val="1"/>
          <c:showCatName val="0"/>
          <c:showSerName val="0"/>
          <c:showPercent val="0"/>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Daily Returns Distribution</a:t>
          </a:r>
        </a:p>
      </cx:txPr>
    </cx:title>
    <cx:plotArea>
      <cx:plotAreaRegion>
        <cx:plotSurface>
          <cx:spPr>
            <a:ln>
              <a:noFill/>
            </a:ln>
          </cx:spPr>
        </cx:plotSurface>
        <cx:series layoutId="clusteredColumn" uniqueId="{AD1458F0-D369-4142-AFF9-F6FBFCB8C330}">
          <cx:spPr>
            <a:solidFill>
              <a:srgbClr val="F47310"/>
            </a:solidFill>
          </cx:spPr>
          <cx:dataId val="0"/>
          <cx:layoutPr>
            <cx:binning intervalClosed="r"/>
          </cx:layoutPr>
        </cx:series>
      </cx:plotAreaRegion>
      <cx:axis id="0">
        <cx:catScaling gapWidth="0"/>
        <cx:tickLabels/>
      </cx:axis>
      <cx:axis id="1">
        <cx:valScaling/>
        <cx:majorGridlines>
          <cx:spPr>
            <a:ln>
              <a:noFill/>
            </a:ln>
          </cx:spPr>
        </cx:majorGridlines>
        <cx:tickLabels/>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Daily Returns Distribution</a:t>
          </a:r>
        </a:p>
      </cx:txPr>
    </cx:title>
    <cx:plotArea>
      <cx:plotAreaRegion>
        <cx:plotSurface>
          <cx:spPr>
            <a:ln>
              <a:noFill/>
            </a:ln>
          </cx:spPr>
        </cx:plotSurface>
        <cx:series layoutId="clusteredColumn" uniqueId="{F573E404-E7DA-4045-BDDE-CC167EA2E18F}">
          <cx:spPr>
            <a:solidFill>
              <a:srgbClr val="F47310"/>
            </a:solidFill>
            <a:ln>
              <a:solidFill>
                <a:schemeClr val="bg1"/>
              </a:solidFill>
            </a:ln>
          </cx:spPr>
          <cx:dataId val="0"/>
          <cx:layoutPr>
            <cx:binning intervalClosed="r"/>
          </cx:layoutPr>
        </cx:series>
      </cx:plotAreaRegion>
      <cx:axis id="0">
        <cx:catScaling gapWidth="0"/>
        <cx:tickLabels/>
        <cx:numFmt formatCode="#,##0.00" sourceLinked="0"/>
      </cx:axis>
      <cx:axis id="1">
        <cx:valScaling/>
        <cx:majorGridlines>
          <cx:spPr>
            <a:ln>
              <a:noFill/>
            </a:ln>
          </cx:spPr>
        </cx:majorGridlines>
        <cx:tickLabels/>
      </cx:axis>
    </cx:plotArea>
  </cx:chart>
  <cx:spPr>
    <a:ln>
      <a:noFill/>
    </a:ln>
  </cx:spPr>
  <cx:printSettings>
    <cx:headerFooter alignWithMargins="1" differentOddEven="0" differentFirst="0"/>
    <cx:pageMargins l="0" r="0" t="0" b="0" header="0" footer="0"/>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8" Type="http://schemas.openxmlformats.org/officeDocument/2006/relationships/image" Target="../media/image6.jpeg"/><Relationship Id="rId3" Type="http://schemas.openxmlformats.org/officeDocument/2006/relationships/chart" Target="../charts/chart2.xml"/><Relationship Id="rId7" Type="http://schemas.openxmlformats.org/officeDocument/2006/relationships/image" Target="../media/image5.jpeg"/><Relationship Id="rId2" Type="http://schemas.openxmlformats.org/officeDocument/2006/relationships/image" Target="../media/image2.png"/><Relationship Id="rId1" Type="http://schemas.openxmlformats.org/officeDocument/2006/relationships/chart" Target="../charts/chart1.xml"/><Relationship Id="rId6" Type="http://schemas.openxmlformats.org/officeDocument/2006/relationships/image" Target="../media/image4.jpeg"/><Relationship Id="rId5" Type="http://schemas.openxmlformats.org/officeDocument/2006/relationships/chart" Target="../charts/chart4.xml"/><Relationship Id="rId4" Type="http://schemas.openxmlformats.org/officeDocument/2006/relationships/chart" Target="../charts/chart3.xml"/></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microsoft.com/office/2014/relationships/chartEx" Target="../charts/chartEx1.xml"/></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microsoft.com/office/2014/relationships/chartEx" Target="../charts/chartEx2.xml"/></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5.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image" Target="../media/image2.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image" Target="../media/image2.png"/><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20.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chart" Target="../charts/chart21.xml"/></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1.jpeg"/></Relationships>
</file>

<file path=xl/drawings/_rels/drawing22.xml.rels><?xml version="1.0" encoding="UTF-8" standalone="yes"?>
<Relationships xmlns="http://schemas.openxmlformats.org/package/2006/relationships"><Relationship Id="rId8" Type="http://schemas.openxmlformats.org/officeDocument/2006/relationships/image" Target="../media/image18.jpeg"/><Relationship Id="rId13" Type="http://schemas.openxmlformats.org/officeDocument/2006/relationships/image" Target="../media/image23.jpeg"/><Relationship Id="rId18" Type="http://schemas.openxmlformats.org/officeDocument/2006/relationships/image" Target="../media/image28.png"/><Relationship Id="rId26" Type="http://schemas.openxmlformats.org/officeDocument/2006/relationships/image" Target="../media/image36.png"/><Relationship Id="rId3" Type="http://schemas.openxmlformats.org/officeDocument/2006/relationships/image" Target="../media/image14.png"/><Relationship Id="rId21" Type="http://schemas.openxmlformats.org/officeDocument/2006/relationships/image" Target="../media/image31.png"/><Relationship Id="rId7" Type="http://schemas.openxmlformats.org/officeDocument/2006/relationships/image" Target="../media/image17.jpeg"/><Relationship Id="rId12" Type="http://schemas.openxmlformats.org/officeDocument/2006/relationships/image" Target="../media/image22.jpeg"/><Relationship Id="rId17" Type="http://schemas.openxmlformats.org/officeDocument/2006/relationships/image" Target="../media/image27.png"/><Relationship Id="rId25" Type="http://schemas.openxmlformats.org/officeDocument/2006/relationships/image" Target="../media/image35.jpeg"/><Relationship Id="rId2" Type="http://schemas.openxmlformats.org/officeDocument/2006/relationships/image" Target="../media/image13.png"/><Relationship Id="rId16" Type="http://schemas.openxmlformats.org/officeDocument/2006/relationships/image" Target="../media/image26.png"/><Relationship Id="rId20" Type="http://schemas.openxmlformats.org/officeDocument/2006/relationships/image" Target="../media/image30.png"/><Relationship Id="rId29" Type="http://schemas.openxmlformats.org/officeDocument/2006/relationships/image" Target="../media/image38.svg"/><Relationship Id="rId1" Type="http://schemas.openxmlformats.org/officeDocument/2006/relationships/image" Target="../media/image12.png"/><Relationship Id="rId6" Type="http://schemas.openxmlformats.org/officeDocument/2006/relationships/image" Target="../media/image16.png"/><Relationship Id="rId11" Type="http://schemas.openxmlformats.org/officeDocument/2006/relationships/image" Target="../media/image21.jpeg"/><Relationship Id="rId24" Type="http://schemas.openxmlformats.org/officeDocument/2006/relationships/image" Target="../media/image34.png"/><Relationship Id="rId32" Type="http://schemas.openxmlformats.org/officeDocument/2006/relationships/image" Target="../media/image41.png"/><Relationship Id="rId5" Type="http://schemas.openxmlformats.org/officeDocument/2006/relationships/image" Target="../media/image2.png"/><Relationship Id="rId15" Type="http://schemas.openxmlformats.org/officeDocument/2006/relationships/image" Target="../media/image25.png"/><Relationship Id="rId23" Type="http://schemas.openxmlformats.org/officeDocument/2006/relationships/image" Target="../media/image33.png"/><Relationship Id="rId28" Type="http://schemas.openxmlformats.org/officeDocument/2006/relationships/image" Target="../media/image37.png"/><Relationship Id="rId10" Type="http://schemas.openxmlformats.org/officeDocument/2006/relationships/image" Target="../media/image20.png"/><Relationship Id="rId19" Type="http://schemas.openxmlformats.org/officeDocument/2006/relationships/image" Target="../media/image29.png"/><Relationship Id="rId31" Type="http://schemas.openxmlformats.org/officeDocument/2006/relationships/image" Target="../media/image40.png"/><Relationship Id="rId4" Type="http://schemas.openxmlformats.org/officeDocument/2006/relationships/image" Target="../media/image15.png"/><Relationship Id="rId9" Type="http://schemas.openxmlformats.org/officeDocument/2006/relationships/image" Target="../media/image19.jpeg"/><Relationship Id="rId14" Type="http://schemas.openxmlformats.org/officeDocument/2006/relationships/image" Target="../media/image24.jpeg"/><Relationship Id="rId22" Type="http://schemas.openxmlformats.org/officeDocument/2006/relationships/image" Target="../media/image32.png"/><Relationship Id="rId27" Type="http://schemas.microsoft.com/office/2007/relationships/hdphoto" Target="../media/hdphoto1.wdp"/><Relationship Id="rId30"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91440</xdr:colOff>
      <xdr:row>0</xdr:row>
      <xdr:rowOff>106680</xdr:rowOff>
    </xdr:from>
    <xdr:to>
      <xdr:col>2</xdr:col>
      <xdr:colOff>1417320</xdr:colOff>
      <xdr:row>8</xdr:row>
      <xdr:rowOff>106680</xdr:rowOff>
    </xdr:to>
    <xdr:pic>
      <xdr:nvPicPr>
        <xdr:cNvPr id="3" name="Picture 2">
          <a:extLst>
            <a:ext uri="{FF2B5EF4-FFF2-40B4-BE49-F238E27FC236}">
              <a16:creationId xmlns:a16="http://schemas.microsoft.com/office/drawing/2014/main" id="{36ED1AD8-89C2-4BFD-B17D-C46C55C468B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48" r="31090"/>
        <a:stretch/>
      </xdr:blipFill>
      <xdr:spPr>
        <a:xfrm>
          <a:off x="220980" y="106680"/>
          <a:ext cx="1470660" cy="14630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144780</xdr:colOff>
      <xdr:row>0</xdr:row>
      <xdr:rowOff>0</xdr:rowOff>
    </xdr:from>
    <xdr:to>
      <xdr:col>1</xdr:col>
      <xdr:colOff>1356360</xdr:colOff>
      <xdr:row>6</xdr:row>
      <xdr:rowOff>108023</xdr:rowOff>
    </xdr:to>
    <xdr:pic>
      <xdr:nvPicPr>
        <xdr:cNvPr id="3" name="Picture 2">
          <a:extLst>
            <a:ext uri="{FF2B5EF4-FFF2-40B4-BE49-F238E27FC236}">
              <a16:creationId xmlns:a16="http://schemas.microsoft.com/office/drawing/2014/main" id="{E69CDE6F-630D-4C69-9F04-20B93591C85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48" r="31090"/>
        <a:stretch/>
      </xdr:blipFill>
      <xdr:spPr>
        <a:xfrm>
          <a:off x="281940" y="0"/>
          <a:ext cx="1211580" cy="12053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26503</xdr:colOff>
      <xdr:row>1</xdr:row>
      <xdr:rowOff>13253</xdr:rowOff>
    </xdr:from>
    <xdr:to>
      <xdr:col>1</xdr:col>
      <xdr:colOff>1126434</xdr:colOff>
      <xdr:row>6</xdr:row>
      <xdr:rowOff>172278</xdr:rowOff>
    </xdr:to>
    <xdr:pic>
      <xdr:nvPicPr>
        <xdr:cNvPr id="3" name="Picture 2">
          <a:extLst>
            <a:ext uri="{FF2B5EF4-FFF2-40B4-BE49-F238E27FC236}">
              <a16:creationId xmlns:a16="http://schemas.microsoft.com/office/drawing/2014/main" id="{5245EFA2-C0DC-44C7-9F80-ACC5338CE0F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48" r="31090"/>
        <a:stretch/>
      </xdr:blipFill>
      <xdr:spPr>
        <a:xfrm>
          <a:off x="159025" y="198783"/>
          <a:ext cx="1099931" cy="12920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45720</xdr:colOff>
      <xdr:row>0</xdr:row>
      <xdr:rowOff>0</xdr:rowOff>
    </xdr:from>
    <xdr:to>
      <xdr:col>1</xdr:col>
      <xdr:colOff>1145651</xdr:colOff>
      <xdr:row>6</xdr:row>
      <xdr:rowOff>141466</xdr:rowOff>
    </xdr:to>
    <xdr:pic>
      <xdr:nvPicPr>
        <xdr:cNvPr id="3" name="Picture 2">
          <a:extLst>
            <a:ext uri="{FF2B5EF4-FFF2-40B4-BE49-F238E27FC236}">
              <a16:creationId xmlns:a16="http://schemas.microsoft.com/office/drawing/2014/main" id="{F1FBABF8-B337-471A-9F55-5BDE89EB20C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48" r="31090"/>
        <a:stretch/>
      </xdr:blipFill>
      <xdr:spPr>
        <a:xfrm>
          <a:off x="175260" y="0"/>
          <a:ext cx="1099931" cy="12920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180893</xdr:colOff>
      <xdr:row>0</xdr:row>
      <xdr:rowOff>149144</xdr:rowOff>
    </xdr:from>
    <xdr:to>
      <xdr:col>1</xdr:col>
      <xdr:colOff>966339</xdr:colOff>
      <xdr:row>5</xdr:row>
      <xdr:rowOff>163267</xdr:rowOff>
    </xdr:to>
    <xdr:pic>
      <xdr:nvPicPr>
        <xdr:cNvPr id="4" name="Picture 3">
          <a:extLst>
            <a:ext uri="{FF2B5EF4-FFF2-40B4-BE49-F238E27FC236}">
              <a16:creationId xmlns:a16="http://schemas.microsoft.com/office/drawing/2014/main" id="{C4B16531-A51B-4177-880B-053337B40A5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48" r="31090"/>
        <a:stretch/>
      </xdr:blipFill>
      <xdr:spPr>
        <a:xfrm>
          <a:off x="424310" y="149144"/>
          <a:ext cx="785446" cy="9137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60960</xdr:rowOff>
    </xdr:from>
    <xdr:to>
      <xdr:col>1</xdr:col>
      <xdr:colOff>960120</xdr:colOff>
      <xdr:row>6</xdr:row>
      <xdr:rowOff>2858</xdr:rowOff>
    </xdr:to>
    <xdr:pic>
      <xdr:nvPicPr>
        <xdr:cNvPr id="3" name="Picture 2">
          <a:extLst>
            <a:ext uri="{FF2B5EF4-FFF2-40B4-BE49-F238E27FC236}">
              <a16:creationId xmlns:a16="http://schemas.microsoft.com/office/drawing/2014/main" id="{854B2B1A-7572-4F5A-8D76-74DC316792A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48" r="31090"/>
        <a:stretch/>
      </xdr:blipFill>
      <xdr:spPr>
        <a:xfrm>
          <a:off x="236220" y="60960"/>
          <a:ext cx="960120" cy="104679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108856</xdr:colOff>
      <xdr:row>0</xdr:row>
      <xdr:rowOff>185056</xdr:rowOff>
    </xdr:from>
    <xdr:to>
      <xdr:col>2</xdr:col>
      <xdr:colOff>457199</xdr:colOff>
      <xdr:row>11</xdr:row>
      <xdr:rowOff>107722</xdr:rowOff>
    </xdr:to>
    <xdr:pic>
      <xdr:nvPicPr>
        <xdr:cNvPr id="3" name="Picture 2">
          <a:extLst>
            <a:ext uri="{FF2B5EF4-FFF2-40B4-BE49-F238E27FC236}">
              <a16:creationId xmlns:a16="http://schemas.microsoft.com/office/drawing/2014/main" id="{EBD68079-4C50-4778-8142-5F250255609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48" r="31090"/>
        <a:stretch/>
      </xdr:blipFill>
      <xdr:spPr>
        <a:xfrm>
          <a:off x="239485" y="185056"/>
          <a:ext cx="1796143" cy="195829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236912</xdr:colOff>
      <xdr:row>1</xdr:row>
      <xdr:rowOff>15240</xdr:rowOff>
    </xdr:from>
    <xdr:to>
      <xdr:col>1</xdr:col>
      <xdr:colOff>1334192</xdr:colOff>
      <xdr:row>7</xdr:row>
      <xdr:rowOff>114300</xdr:rowOff>
    </xdr:to>
    <xdr:pic>
      <xdr:nvPicPr>
        <xdr:cNvPr id="3" name="Picture 2">
          <a:extLst>
            <a:ext uri="{FF2B5EF4-FFF2-40B4-BE49-F238E27FC236}">
              <a16:creationId xmlns:a16="http://schemas.microsoft.com/office/drawing/2014/main" id="{CC95979A-9AA1-4E3D-ADC4-752B292EB43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48" r="31090"/>
        <a:stretch/>
      </xdr:blipFill>
      <xdr:spPr>
        <a:xfrm>
          <a:off x="375457" y="199967"/>
          <a:ext cx="1097280" cy="120742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10412</xdr:colOff>
      <xdr:row>75</xdr:row>
      <xdr:rowOff>55592</xdr:rowOff>
    </xdr:from>
    <xdr:to>
      <xdr:col>10</xdr:col>
      <xdr:colOff>316994</xdr:colOff>
      <xdr:row>87</xdr:row>
      <xdr:rowOff>144088</xdr:rowOff>
    </xdr:to>
    <xdr:graphicFrame macro="">
      <xdr:nvGraphicFramePr>
        <xdr:cNvPr id="6" name="Chart 5">
          <a:extLst>
            <a:ext uri="{FF2B5EF4-FFF2-40B4-BE49-F238E27FC236}">
              <a16:creationId xmlns:a16="http://schemas.microsoft.com/office/drawing/2014/main" id="{1149A4D9-D2F7-4E11-9103-D615800FC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1</xdr:col>
      <xdr:colOff>2356185</xdr:colOff>
      <xdr:row>11</xdr:row>
      <xdr:rowOff>30480</xdr:rowOff>
    </xdr:to>
    <xdr:pic>
      <xdr:nvPicPr>
        <xdr:cNvPr id="8" name="Picture 7">
          <a:extLst>
            <a:ext uri="{FF2B5EF4-FFF2-40B4-BE49-F238E27FC236}">
              <a16:creationId xmlns:a16="http://schemas.microsoft.com/office/drawing/2014/main" id="{5045E3FF-7320-43BA-8835-A679F4F4DCAD}"/>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0448" r="31090"/>
        <a:stretch/>
      </xdr:blipFill>
      <xdr:spPr>
        <a:xfrm>
          <a:off x="0" y="0"/>
          <a:ext cx="2496553" cy="2527033"/>
        </a:xfrm>
        <a:prstGeom prst="rect">
          <a:avLst/>
        </a:prstGeom>
        <a:ln>
          <a:noFill/>
        </a:ln>
      </xdr:spPr>
    </xdr:pic>
    <xdr:clientData/>
  </xdr:twoCellAnchor>
  <xdr:twoCellAnchor>
    <xdr:from>
      <xdr:col>0</xdr:col>
      <xdr:colOff>0</xdr:colOff>
      <xdr:row>27</xdr:row>
      <xdr:rowOff>170449</xdr:rowOff>
    </xdr:from>
    <xdr:to>
      <xdr:col>10</xdr:col>
      <xdr:colOff>737135</xdr:colOff>
      <xdr:row>38</xdr:row>
      <xdr:rowOff>159219</xdr:rowOff>
    </xdr:to>
    <xdr:graphicFrame macro="">
      <xdr:nvGraphicFramePr>
        <xdr:cNvPr id="9" name="Chart 8">
          <a:extLst>
            <a:ext uri="{FF2B5EF4-FFF2-40B4-BE49-F238E27FC236}">
              <a16:creationId xmlns:a16="http://schemas.microsoft.com/office/drawing/2014/main" id="{D2A68306-5FE6-42F2-A875-D5959CBEC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114301</xdr:colOff>
      <xdr:row>43</xdr:row>
      <xdr:rowOff>0</xdr:rowOff>
    </xdr:from>
    <xdr:to>
      <xdr:col>10</xdr:col>
      <xdr:colOff>678180</xdr:colOff>
      <xdr:row>50</xdr:row>
      <xdr:rowOff>45720</xdr:rowOff>
    </xdr:to>
    <xdr:graphicFrame macro="">
      <xdr:nvGraphicFramePr>
        <xdr:cNvPr id="13" name="Chart 12">
          <a:extLst>
            <a:ext uri="{FF2B5EF4-FFF2-40B4-BE49-F238E27FC236}">
              <a16:creationId xmlns:a16="http://schemas.microsoft.com/office/drawing/2014/main" id="{E4259D18-DF36-4AB6-99B8-6B4D5AFF1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0</xdr:colOff>
      <xdr:row>52</xdr:row>
      <xdr:rowOff>30076</xdr:rowOff>
    </xdr:from>
    <xdr:to>
      <xdr:col>10</xdr:col>
      <xdr:colOff>761999</xdr:colOff>
      <xdr:row>68</xdr:row>
      <xdr:rowOff>70183</xdr:rowOff>
    </xdr:to>
    <xdr:graphicFrame macro="">
      <xdr:nvGraphicFramePr>
        <xdr:cNvPr id="14" name="Chart 13">
          <a:extLst>
            <a:ext uri="{FF2B5EF4-FFF2-40B4-BE49-F238E27FC236}">
              <a16:creationId xmlns:a16="http://schemas.microsoft.com/office/drawing/2014/main" id="{26A265DD-1441-40DA-B2BA-33A8665689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120316</xdr:colOff>
      <xdr:row>61</xdr:row>
      <xdr:rowOff>80209</xdr:rowOff>
    </xdr:from>
    <xdr:to>
      <xdr:col>2</xdr:col>
      <xdr:colOff>802105</xdr:colOff>
      <xdr:row>70</xdr:row>
      <xdr:rowOff>0</xdr:rowOff>
    </xdr:to>
    <xdr:sp macro="" textlink="">
      <xdr:nvSpPr>
        <xdr:cNvPr id="2" name="TextBox 1">
          <a:extLst>
            <a:ext uri="{FF2B5EF4-FFF2-40B4-BE49-F238E27FC236}">
              <a16:creationId xmlns:a16="http://schemas.microsoft.com/office/drawing/2014/main" id="{D59227CC-F2A1-4FC9-8B6B-92DC431FC231}"/>
            </a:ext>
          </a:extLst>
        </xdr:cNvPr>
        <xdr:cNvSpPr txBox="1"/>
      </xdr:nvSpPr>
      <xdr:spPr>
        <a:xfrm>
          <a:off x="120316" y="11279604"/>
          <a:ext cx="3378868" cy="15440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marR="0" lvl="0" indent="-1714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i="0">
              <a:solidFill>
                <a:schemeClr val="dk1"/>
              </a:solidFill>
              <a:effectLst/>
              <a:latin typeface="+mn-lt"/>
              <a:ea typeface="+mn-ea"/>
              <a:cs typeface="+mn-cs"/>
            </a:rPr>
            <a:t>Sun TV Network launches Sun Neo, forays into Hindi GEC space.</a:t>
          </a:r>
          <a:endParaRPr lang="en-IN" sz="1100">
            <a:effectLst/>
          </a:endParaRPr>
        </a:p>
        <a:p>
          <a:pPr marL="171450" marR="0" lvl="0" indent="-1714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i="0">
              <a:solidFill>
                <a:schemeClr val="dk1"/>
              </a:solidFill>
              <a:effectLst/>
              <a:latin typeface="+mn-lt"/>
              <a:ea typeface="+mn-ea"/>
              <a:cs typeface="+mn-cs"/>
            </a:rPr>
            <a:t>Sun</a:t>
          </a:r>
          <a:r>
            <a:rPr lang="en-IN" sz="1100" b="0" i="0" baseline="0">
              <a:solidFill>
                <a:schemeClr val="dk1"/>
              </a:solidFill>
              <a:effectLst/>
              <a:latin typeface="+mn-lt"/>
              <a:ea typeface="+mn-ea"/>
              <a:cs typeface="+mn-cs"/>
            </a:rPr>
            <a:t> TV Network's Sun pictures have </a:t>
          </a:r>
          <a:r>
            <a:rPr lang="en-IN" sz="1100" b="0" i="0">
              <a:solidFill>
                <a:schemeClr val="dk1"/>
              </a:solidFill>
              <a:effectLst/>
              <a:latin typeface="+mn-lt"/>
              <a:ea typeface="+mn-ea"/>
              <a:cs typeface="+mn-cs"/>
            </a:rPr>
            <a:t>Two massive projects, Coolie and Raayan are currently in production. The director of the movie "Coolie" is Lokesh Kanagaraj and it stars Superstar Rajinikanth. "Raayan" is a film directed by Dhanush, who also stars in it, marking his second directorial endeavour.</a:t>
          </a:r>
          <a:endParaRPr lang="en-IN" sz="1100">
            <a:effectLst/>
          </a:endParaRPr>
        </a:p>
        <a:p>
          <a:pPr marL="171450" marR="0" lvl="0" indent="-1714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a:effectLst/>
          </a:endParaRPr>
        </a:p>
        <a:p>
          <a:endParaRPr lang="en-IN" sz="1100"/>
        </a:p>
      </xdr:txBody>
    </xdr:sp>
    <xdr:clientData/>
  </xdr:twoCellAnchor>
  <xdr:twoCellAnchor editAs="oneCell">
    <xdr:from>
      <xdr:col>4</xdr:col>
      <xdr:colOff>464039</xdr:colOff>
      <xdr:row>61</xdr:row>
      <xdr:rowOff>80046</xdr:rowOff>
    </xdr:from>
    <xdr:to>
      <xdr:col>6</xdr:col>
      <xdr:colOff>477212</xdr:colOff>
      <xdr:row>70</xdr:row>
      <xdr:rowOff>15393</xdr:rowOff>
    </xdr:to>
    <xdr:pic>
      <xdr:nvPicPr>
        <xdr:cNvPr id="12" name="Picture 11" descr="Coolie (2025) - IMDb">
          <a:extLst>
            <a:ext uri="{FF2B5EF4-FFF2-40B4-BE49-F238E27FC236}">
              <a16:creationId xmlns:a16="http://schemas.microsoft.com/office/drawing/2014/main" id="{9E061E5D-EE70-4F25-A387-0D04BC8BB3C6}"/>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538" t="20523"/>
        <a:stretch/>
      </xdr:blipFill>
      <xdr:spPr bwMode="auto">
        <a:xfrm>
          <a:off x="4666584" y="11486955"/>
          <a:ext cx="1306264" cy="1597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672585</xdr:colOff>
      <xdr:row>65</xdr:row>
      <xdr:rowOff>48976</xdr:rowOff>
    </xdr:from>
    <xdr:to>
      <xdr:col>8</xdr:col>
      <xdr:colOff>577272</xdr:colOff>
      <xdr:row>69</xdr:row>
      <xdr:rowOff>6852</xdr:rowOff>
    </xdr:to>
    <xdr:pic>
      <xdr:nvPicPr>
        <xdr:cNvPr id="15" name="Picture 14">
          <a:extLst>
            <a:ext uri="{FF2B5EF4-FFF2-40B4-BE49-F238E27FC236}">
              <a16:creationId xmlns:a16="http://schemas.microsoft.com/office/drawing/2014/main" id="{61DDA050-0C94-41D9-BFFF-9D47EBE25CF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168221" y="12194794"/>
          <a:ext cx="866809" cy="696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23093</xdr:colOff>
      <xdr:row>61</xdr:row>
      <xdr:rowOff>84668</xdr:rowOff>
    </xdr:from>
    <xdr:to>
      <xdr:col>4</xdr:col>
      <xdr:colOff>392545</xdr:colOff>
      <xdr:row>69</xdr:row>
      <xdr:rowOff>182478</xdr:rowOff>
    </xdr:to>
    <xdr:pic>
      <xdr:nvPicPr>
        <xdr:cNvPr id="16" name="Picture 15" descr="Raayan - Wikipedia">
          <a:extLst>
            <a:ext uri="{FF2B5EF4-FFF2-40B4-BE49-F238E27FC236}">
              <a16:creationId xmlns:a16="http://schemas.microsoft.com/office/drawing/2014/main" id="{C93EAC8C-F17A-4CDC-8472-7AAE8ADA759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594487" y="11491577"/>
          <a:ext cx="1000603" cy="15756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0</xdr:colOff>
      <xdr:row>22</xdr:row>
      <xdr:rowOff>68580</xdr:rowOff>
    </xdr:from>
    <xdr:to>
      <xdr:col>11</xdr:col>
      <xdr:colOff>579120</xdr:colOff>
      <xdr:row>36</xdr:row>
      <xdr:rowOff>86138</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82FCA10-C6D6-4CF0-9151-56E8709FB9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41420" y="4206240"/>
              <a:ext cx="3764280" cy="25778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121920</xdr:colOff>
      <xdr:row>0</xdr:row>
      <xdr:rowOff>0</xdr:rowOff>
    </xdr:from>
    <xdr:to>
      <xdr:col>2</xdr:col>
      <xdr:colOff>239422</xdr:colOff>
      <xdr:row>6</xdr:row>
      <xdr:rowOff>2857</xdr:rowOff>
    </xdr:to>
    <xdr:pic>
      <xdr:nvPicPr>
        <xdr:cNvPr id="4" name="Picture 3">
          <a:extLst>
            <a:ext uri="{FF2B5EF4-FFF2-40B4-BE49-F238E27FC236}">
              <a16:creationId xmlns:a16="http://schemas.microsoft.com/office/drawing/2014/main" id="{851F502E-ED1E-40DC-A2FA-6DDD627D7D76}"/>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0448" r="31090"/>
        <a:stretch/>
      </xdr:blipFill>
      <xdr:spPr>
        <a:xfrm>
          <a:off x="121920" y="0"/>
          <a:ext cx="1009042" cy="110013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137160</xdr:colOff>
      <xdr:row>29</xdr:row>
      <xdr:rowOff>137160</xdr:rowOff>
    </xdr:from>
    <xdr:to>
      <xdr:col>12</xdr:col>
      <xdr:colOff>716280</xdr:colOff>
      <xdr:row>43</xdr:row>
      <xdr:rowOff>152400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7407FEF-2D31-4435-B03D-5C3B6EBC76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44440" y="5554980"/>
              <a:ext cx="4000500" cy="2575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99060</xdr:colOff>
      <xdr:row>0</xdr:row>
      <xdr:rowOff>22860</xdr:rowOff>
    </xdr:from>
    <xdr:to>
      <xdr:col>2</xdr:col>
      <xdr:colOff>419100</xdr:colOff>
      <xdr:row>6</xdr:row>
      <xdr:rowOff>25717</xdr:rowOff>
    </xdr:to>
    <xdr:pic>
      <xdr:nvPicPr>
        <xdr:cNvPr id="4" name="Picture 3">
          <a:extLst>
            <a:ext uri="{FF2B5EF4-FFF2-40B4-BE49-F238E27FC236}">
              <a16:creationId xmlns:a16="http://schemas.microsoft.com/office/drawing/2014/main" id="{C3B01D29-39C7-418D-999A-4074B84ECBE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0448" r="31090"/>
        <a:stretch/>
      </xdr:blipFill>
      <xdr:spPr>
        <a:xfrm>
          <a:off x="99060" y="22860"/>
          <a:ext cx="1211580" cy="110013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111162</xdr:colOff>
      <xdr:row>11</xdr:row>
      <xdr:rowOff>118108</xdr:rowOff>
    </xdr:from>
    <xdr:to>
      <xdr:col>8</xdr:col>
      <xdr:colOff>281491</xdr:colOff>
      <xdr:row>29</xdr:row>
      <xdr:rowOff>39687</xdr:rowOff>
    </xdr:to>
    <xdr:graphicFrame macro="">
      <xdr:nvGraphicFramePr>
        <xdr:cNvPr id="3" name="Chart 2">
          <a:extLst>
            <a:ext uri="{FF2B5EF4-FFF2-40B4-BE49-F238E27FC236}">
              <a16:creationId xmlns:a16="http://schemas.microsoft.com/office/drawing/2014/main" id="{69B63DDC-97B8-4BCF-8C44-BB886B257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107707</xdr:colOff>
      <xdr:row>21</xdr:row>
      <xdr:rowOff>34179</xdr:rowOff>
    </xdr:from>
    <xdr:to>
      <xdr:col>8</xdr:col>
      <xdr:colOff>122947</xdr:colOff>
      <xdr:row>21</xdr:row>
      <xdr:rowOff>34179</xdr:rowOff>
    </xdr:to>
    <xdr:cxnSp macro="">
      <xdr:nvCxnSpPr>
        <xdr:cNvPr id="5" name="Straight Connector 4">
          <a:extLst>
            <a:ext uri="{FF2B5EF4-FFF2-40B4-BE49-F238E27FC236}">
              <a16:creationId xmlns:a16="http://schemas.microsoft.com/office/drawing/2014/main" id="{654D0DAF-B4B0-4267-8DC9-2AAD92D19505}"/>
            </a:ext>
          </a:extLst>
        </xdr:cNvPr>
        <xdr:cNvCxnSpPr/>
      </xdr:nvCxnSpPr>
      <xdr:spPr>
        <a:xfrm>
          <a:off x="885582" y="3740992"/>
          <a:ext cx="3872865" cy="0"/>
        </a:xfrm>
        <a:prstGeom prst="line">
          <a:avLst/>
        </a:prstGeom>
        <a:ln>
          <a:solidFill>
            <a:srgbClr val="B23E23"/>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44824</xdr:colOff>
      <xdr:row>29</xdr:row>
      <xdr:rowOff>-1</xdr:rowOff>
    </xdr:from>
    <xdr:to>
      <xdr:col>8</xdr:col>
      <xdr:colOff>481853</xdr:colOff>
      <xdr:row>38</xdr:row>
      <xdr:rowOff>145676</xdr:rowOff>
    </xdr:to>
    <xdr:sp macro="" textlink="">
      <xdr:nvSpPr>
        <xdr:cNvPr id="4" name="TextBox 3">
          <a:extLst>
            <a:ext uri="{FF2B5EF4-FFF2-40B4-BE49-F238E27FC236}">
              <a16:creationId xmlns:a16="http://schemas.microsoft.com/office/drawing/2014/main" id="{0BE01582-7C78-4483-8B1D-2D9393E644E2}"/>
            </a:ext>
          </a:extLst>
        </xdr:cNvPr>
        <xdr:cNvSpPr txBox="1"/>
      </xdr:nvSpPr>
      <xdr:spPr>
        <a:xfrm>
          <a:off x="179295" y="5076264"/>
          <a:ext cx="4908176" cy="17593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baseline="0">
              <a:solidFill>
                <a:srgbClr val="CA4E24"/>
              </a:solidFill>
              <a:effectLst/>
              <a:latin typeface="+mn-lt"/>
              <a:ea typeface="+mn-ea"/>
              <a:cs typeface="+mn-cs"/>
            </a:rPr>
            <a:t>Summary</a:t>
          </a:r>
          <a:r>
            <a:rPr lang="en-IN" sz="1100" b="0" i="0" baseline="0">
              <a:solidFill>
                <a:schemeClr val="dk1"/>
              </a:solidFill>
              <a:effectLst/>
              <a:latin typeface="+mn-lt"/>
              <a:ea typeface="+mn-ea"/>
              <a:cs typeface="+mn-cs"/>
            </a:rPr>
            <a:t>.</a:t>
          </a:r>
          <a:endParaRPr lang="en-IN" sz="1100" b="0" i="0">
            <a:solidFill>
              <a:schemeClr val="dk1"/>
            </a:solidFill>
            <a:effectLst/>
            <a:latin typeface="+mn-lt"/>
            <a:ea typeface="+mn-ea"/>
            <a:cs typeface="+mn-cs"/>
          </a:endParaRPr>
        </a:p>
        <a:p>
          <a:r>
            <a:rPr lang="en-IN" sz="1100" b="1" i="0" cap="all">
              <a:solidFill>
                <a:schemeClr val="dk1"/>
              </a:solidFill>
              <a:effectLst/>
              <a:latin typeface="+mn-lt"/>
              <a:ea typeface="+mn-ea"/>
              <a:cs typeface="+mn-cs"/>
            </a:rPr>
            <a:t>PROS</a:t>
          </a:r>
        </a:p>
        <a:p>
          <a:pPr marL="171450" indent="-171450">
            <a:buFont typeface="Wingdings" panose="05000000000000000000" pitchFamily="2" charset="2"/>
            <a:buChar char="v"/>
          </a:pPr>
          <a:r>
            <a:rPr lang="en-IN" sz="1100" b="0" i="0">
              <a:solidFill>
                <a:schemeClr val="dk1"/>
              </a:solidFill>
              <a:effectLst/>
              <a:latin typeface="+mn-lt"/>
              <a:ea typeface="+mn-ea"/>
              <a:cs typeface="+mn-cs"/>
            </a:rPr>
            <a:t>Company has reduced debt.</a:t>
          </a:r>
        </a:p>
        <a:p>
          <a:pPr marL="171450" indent="-171450">
            <a:buFont typeface="Wingdings" panose="05000000000000000000" pitchFamily="2" charset="2"/>
            <a:buChar char="v"/>
          </a:pPr>
          <a:r>
            <a:rPr lang="en-IN" sz="1100" b="0" i="0">
              <a:solidFill>
                <a:schemeClr val="dk1"/>
              </a:solidFill>
              <a:effectLst/>
              <a:latin typeface="+mn-lt"/>
              <a:ea typeface="+mn-ea"/>
              <a:cs typeface="+mn-cs"/>
            </a:rPr>
            <a:t>Company is almost debt free.</a:t>
          </a:r>
        </a:p>
        <a:p>
          <a:pPr marL="171450" indent="-171450">
            <a:buFont typeface="Wingdings" panose="05000000000000000000" pitchFamily="2" charset="2"/>
            <a:buChar char="v"/>
          </a:pPr>
          <a:r>
            <a:rPr lang="en-IN" sz="1100" b="0" i="0">
              <a:solidFill>
                <a:schemeClr val="dk1"/>
              </a:solidFill>
              <a:effectLst/>
              <a:latin typeface="+mn-lt"/>
              <a:ea typeface="+mn-ea"/>
              <a:cs typeface="+mn-cs"/>
            </a:rPr>
            <a:t>Company has been maintaining a healthy dividend payout of 26.9%</a:t>
          </a:r>
        </a:p>
        <a:p>
          <a:r>
            <a:rPr lang="en-IN" sz="1100" b="1" i="0" cap="all">
              <a:solidFill>
                <a:schemeClr val="dk1"/>
              </a:solidFill>
              <a:effectLst/>
              <a:latin typeface="+mn-lt"/>
              <a:ea typeface="+mn-ea"/>
              <a:cs typeface="+mn-cs"/>
            </a:rPr>
            <a:t>CONS</a:t>
          </a:r>
        </a:p>
        <a:p>
          <a:pPr marL="171450" indent="-171450">
            <a:buFont typeface="Wingdings" panose="05000000000000000000" pitchFamily="2" charset="2"/>
            <a:buChar char="v"/>
          </a:pPr>
          <a:r>
            <a:rPr lang="en-IN" sz="1100" b="0" i="0">
              <a:solidFill>
                <a:schemeClr val="dk1"/>
              </a:solidFill>
              <a:effectLst/>
              <a:latin typeface="+mn-lt"/>
              <a:ea typeface="+mn-ea"/>
              <a:cs typeface="+mn-cs"/>
            </a:rPr>
            <a:t>The company has delivered a poor sales growth of 4.95% over past five years.</a:t>
          </a:r>
        </a:p>
        <a:p>
          <a:pPr marL="171450" indent="-171450">
            <a:buFont typeface="Wingdings" panose="05000000000000000000" pitchFamily="2" charset="2"/>
            <a:buChar char="v"/>
          </a:pPr>
          <a:endParaRPr lang="en-IN" sz="1100" b="0" i="0">
            <a:solidFill>
              <a:schemeClr val="dk1"/>
            </a:solidFill>
            <a:effectLst/>
            <a:latin typeface="+mn-lt"/>
            <a:ea typeface="+mn-ea"/>
            <a:cs typeface="+mn-cs"/>
          </a:endParaRPr>
        </a:p>
        <a:p>
          <a:pPr marL="171450" indent="-171450" fontAlgn="base">
            <a:buFont typeface="Wingdings" panose="05000000000000000000" pitchFamily="2" charset="2"/>
            <a:buChar char="v"/>
          </a:pPr>
          <a:endParaRPr lang="en-IN" sz="1100" b="0" i="0">
            <a:solidFill>
              <a:schemeClr val="tx1"/>
            </a:solidFill>
            <a:effectLst/>
            <a:latin typeface="+mn-lt"/>
            <a:ea typeface="+mn-ea"/>
            <a:cs typeface="+mn-cs"/>
          </a:endParaRPr>
        </a:p>
        <a:p>
          <a:r>
            <a:rPr lang="en-IN" sz="1100" b="0" i="0">
              <a:solidFill>
                <a:schemeClr val="dk1"/>
              </a:solidFill>
              <a:effectLst/>
              <a:latin typeface="+mn-lt"/>
              <a:ea typeface="+mn-ea"/>
              <a:cs typeface="+mn-cs"/>
            </a:rPr>
            <a:t> </a:t>
          </a:r>
          <a:endParaRPr lang="en-IN" sz="1100" b="0" i="0">
            <a:solidFill>
              <a:schemeClr val="dk1"/>
            </a:solidFill>
            <a:effectLst/>
            <a:latin typeface="Calibri" panose="020F0502020204030204" pitchFamily="34" charset="0"/>
            <a:ea typeface="Calibri" panose="020F0502020204030204" pitchFamily="34" charset="0"/>
            <a:cs typeface="Calibri" panose="020F0502020204030204" pitchFamily="34" charset="0"/>
          </a:endParaRPr>
        </a:p>
        <a:p>
          <a:pPr marL="171450" indent="-171450">
            <a:buFont typeface="Arial" panose="020B0604020202020204" pitchFamily="34" charset="0"/>
            <a:buChar char="•"/>
          </a:pPr>
          <a:endParaRPr lang="en-IN" sz="1100" b="0" i="0">
            <a:solidFill>
              <a:schemeClr val="dk1"/>
            </a:solidFill>
            <a:effectLst/>
            <a:latin typeface="+mn-lt"/>
            <a:ea typeface="+mn-ea"/>
            <a:cs typeface="+mn-cs"/>
          </a:endParaRPr>
        </a:p>
      </xdr:txBody>
    </xdr:sp>
    <xdr:clientData/>
  </xdr:twoCellAnchor>
  <xdr:twoCellAnchor editAs="oneCell">
    <xdr:from>
      <xdr:col>1</xdr:col>
      <xdr:colOff>87312</xdr:colOff>
      <xdr:row>0</xdr:row>
      <xdr:rowOff>31750</xdr:rowOff>
    </xdr:from>
    <xdr:to>
      <xdr:col>2</xdr:col>
      <xdr:colOff>360455</xdr:colOff>
      <xdr:row>5</xdr:row>
      <xdr:rowOff>150207</xdr:rowOff>
    </xdr:to>
    <xdr:pic>
      <xdr:nvPicPr>
        <xdr:cNvPr id="6" name="Picture 5">
          <a:extLst>
            <a:ext uri="{FF2B5EF4-FFF2-40B4-BE49-F238E27FC236}">
              <a16:creationId xmlns:a16="http://schemas.microsoft.com/office/drawing/2014/main" id="{EE444E31-3681-44AB-A818-1EB8B50A246D}"/>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0448" r="31090"/>
        <a:stretch/>
      </xdr:blipFill>
      <xdr:spPr>
        <a:xfrm>
          <a:off x="222250" y="31750"/>
          <a:ext cx="916080" cy="103127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629817</xdr:colOff>
      <xdr:row>61</xdr:row>
      <xdr:rowOff>4564</xdr:rowOff>
    </xdr:from>
    <xdr:to>
      <xdr:col>9</xdr:col>
      <xdr:colOff>555442</xdr:colOff>
      <xdr:row>63</xdr:row>
      <xdr:rowOff>116632</xdr:rowOff>
    </xdr:to>
    <xdr:sp macro="" textlink="">
      <xdr:nvSpPr>
        <xdr:cNvPr id="3" name="TextBox 2">
          <a:extLst>
            <a:ext uri="{FF2B5EF4-FFF2-40B4-BE49-F238E27FC236}">
              <a16:creationId xmlns:a16="http://schemas.microsoft.com/office/drawing/2014/main" id="{E5F753FB-C1D9-4B4E-80D0-95391DACE40D}"/>
            </a:ext>
          </a:extLst>
        </xdr:cNvPr>
        <xdr:cNvSpPr txBox="1"/>
      </xdr:nvSpPr>
      <xdr:spPr>
        <a:xfrm>
          <a:off x="769776" y="11209074"/>
          <a:ext cx="7156850" cy="485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2300" b="1" i="0">
              <a:solidFill>
                <a:srgbClr val="CA4E24"/>
              </a:solidFill>
              <a:effectLst/>
              <a:latin typeface="Times New Roman" panose="02020603050405020304" pitchFamily="18" charset="0"/>
              <a:ea typeface="+mn-ea"/>
              <a:cs typeface="Times New Roman" panose="02020603050405020304" pitchFamily="18" charset="0"/>
            </a:rPr>
            <a:t>Altman</a:t>
          </a:r>
          <a:r>
            <a:rPr lang="en-IN" sz="2300" b="1" i="0" baseline="0">
              <a:solidFill>
                <a:srgbClr val="CA4E24"/>
              </a:solidFill>
              <a:effectLst/>
              <a:latin typeface="Times New Roman" panose="02020603050405020304" pitchFamily="18" charset="0"/>
              <a:ea typeface="+mn-ea"/>
              <a:cs typeface="Times New Roman" panose="02020603050405020304" pitchFamily="18" charset="0"/>
            </a:rPr>
            <a:t>'s Z Score</a:t>
          </a:r>
          <a:r>
            <a:rPr lang="en-IN" sz="2300" b="1" i="0">
              <a:solidFill>
                <a:srgbClr val="CA4E24"/>
              </a:solidFill>
              <a:effectLst/>
              <a:latin typeface="Times New Roman" panose="02020603050405020304" pitchFamily="18" charset="0"/>
              <a:ea typeface="+mn-ea"/>
              <a:cs typeface="Times New Roman" panose="02020603050405020304" pitchFamily="18" charset="0"/>
            </a:rPr>
            <a:t> Analysis - </a:t>
          </a:r>
          <a:r>
            <a:rPr lang="en-IN" sz="2300" b="1" i="0" baseline="0">
              <a:solidFill>
                <a:srgbClr val="CA4E24"/>
              </a:solidFill>
              <a:effectLst/>
              <a:latin typeface="Times New Roman" panose="02020603050405020304" pitchFamily="18" charset="0"/>
              <a:ea typeface="+mn-ea"/>
              <a:cs typeface="Times New Roman" panose="02020603050405020304" pitchFamily="18" charset="0"/>
            </a:rPr>
            <a:t> Calculation</a:t>
          </a:r>
          <a:endParaRPr lang="en-IN" sz="2300" b="1" i="0">
            <a:solidFill>
              <a:srgbClr val="CA4E24"/>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0</xdr:col>
      <xdr:colOff>134548</xdr:colOff>
      <xdr:row>20</xdr:row>
      <xdr:rowOff>84979</xdr:rowOff>
    </xdr:from>
    <xdr:to>
      <xdr:col>1</xdr:col>
      <xdr:colOff>2309091</xdr:colOff>
      <xdr:row>29</xdr:row>
      <xdr:rowOff>30786</xdr:rowOff>
    </xdr:to>
    <xdr:grpSp>
      <xdr:nvGrpSpPr>
        <xdr:cNvPr id="4" name="Group 3">
          <a:extLst>
            <a:ext uri="{FF2B5EF4-FFF2-40B4-BE49-F238E27FC236}">
              <a16:creationId xmlns:a16="http://schemas.microsoft.com/office/drawing/2014/main" id="{3FF78063-5D87-436C-9BF5-FC3B62D801C4}"/>
            </a:ext>
          </a:extLst>
        </xdr:cNvPr>
        <xdr:cNvGrpSpPr/>
      </xdr:nvGrpSpPr>
      <xdr:grpSpPr>
        <a:xfrm>
          <a:off x="134548" y="3704479"/>
          <a:ext cx="2311703" cy="1591727"/>
          <a:chOff x="134548" y="3625268"/>
          <a:chExt cx="2313088" cy="1608672"/>
        </a:xfrm>
      </xdr:grpSpPr>
      <xdr:graphicFrame macro="">
        <xdr:nvGraphicFramePr>
          <xdr:cNvPr id="5" name="Chart 4">
            <a:extLst>
              <a:ext uri="{FF2B5EF4-FFF2-40B4-BE49-F238E27FC236}">
                <a16:creationId xmlns:a16="http://schemas.microsoft.com/office/drawing/2014/main" id="{A59674B4-1022-4ABC-8DF9-108CD2149259}"/>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6" name="TextBox 5">
            <a:extLst>
              <a:ext uri="{FF2B5EF4-FFF2-40B4-BE49-F238E27FC236}">
                <a16:creationId xmlns:a16="http://schemas.microsoft.com/office/drawing/2014/main" id="{5DC28015-9DC6-4100-B76D-015800BFFE19}"/>
              </a:ext>
            </a:extLst>
          </xdr:cNvPr>
          <xdr:cNvSpPr txBox="1"/>
        </xdr:nvSpPr>
        <xdr:spPr>
          <a:xfrm>
            <a:off x="272059" y="3625268"/>
            <a:ext cx="2121417" cy="223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rgbClr val="CA4E24"/>
                </a:solidFill>
                <a:latin typeface="+mn-lt"/>
              </a:rPr>
              <a:t>Working</a:t>
            </a:r>
            <a:r>
              <a:rPr lang="en-IN" sz="1100" b="1" baseline="0">
                <a:solidFill>
                  <a:srgbClr val="CA4E24"/>
                </a:solidFill>
                <a:latin typeface="+mn-lt"/>
              </a:rPr>
              <a:t> Capital to Total Assets</a:t>
            </a:r>
            <a:endParaRPr lang="en-IN" sz="1100" b="1">
              <a:solidFill>
                <a:srgbClr val="CA4E24"/>
              </a:solidFill>
              <a:latin typeface="+mn-lt"/>
            </a:endParaRPr>
          </a:p>
        </xdr:txBody>
      </xdr:sp>
    </xdr:grpSp>
    <xdr:clientData/>
  </xdr:twoCellAnchor>
  <xdr:twoCellAnchor>
    <xdr:from>
      <xdr:col>1</xdr:col>
      <xdr:colOff>2416849</xdr:colOff>
      <xdr:row>19</xdr:row>
      <xdr:rowOff>178602</xdr:rowOff>
    </xdr:from>
    <xdr:to>
      <xdr:col>5</xdr:col>
      <xdr:colOff>50179</xdr:colOff>
      <xdr:row>29</xdr:row>
      <xdr:rowOff>46183</xdr:rowOff>
    </xdr:to>
    <xdr:grpSp>
      <xdr:nvGrpSpPr>
        <xdr:cNvPr id="7" name="Group 6">
          <a:extLst>
            <a:ext uri="{FF2B5EF4-FFF2-40B4-BE49-F238E27FC236}">
              <a16:creationId xmlns:a16="http://schemas.microsoft.com/office/drawing/2014/main" id="{980D65BA-6DD6-4AF8-9ECB-98ADC96BA6D7}"/>
            </a:ext>
          </a:extLst>
        </xdr:cNvPr>
        <xdr:cNvGrpSpPr/>
      </xdr:nvGrpSpPr>
      <xdr:grpSpPr>
        <a:xfrm>
          <a:off x="2554009" y="3599982"/>
          <a:ext cx="2479650" cy="1711621"/>
          <a:chOff x="134548" y="3509813"/>
          <a:chExt cx="2313088" cy="1724127"/>
        </a:xfrm>
      </xdr:grpSpPr>
      <xdr:graphicFrame macro="">
        <xdr:nvGraphicFramePr>
          <xdr:cNvPr id="8" name="Chart 7">
            <a:extLst>
              <a:ext uri="{FF2B5EF4-FFF2-40B4-BE49-F238E27FC236}">
                <a16:creationId xmlns:a16="http://schemas.microsoft.com/office/drawing/2014/main" id="{1CEC4C1C-B5FF-441C-AC0E-DD349E261178}"/>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9" name="TextBox 8">
            <a:extLst>
              <a:ext uri="{FF2B5EF4-FFF2-40B4-BE49-F238E27FC236}">
                <a16:creationId xmlns:a16="http://schemas.microsoft.com/office/drawing/2014/main" id="{99DE101C-DB04-4404-B600-844C7D38AAC4}"/>
              </a:ext>
            </a:extLst>
          </xdr:cNvPr>
          <xdr:cNvSpPr txBox="1"/>
        </xdr:nvSpPr>
        <xdr:spPr>
          <a:xfrm>
            <a:off x="351541" y="3509813"/>
            <a:ext cx="2077841" cy="246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CA4E24"/>
                </a:solidFill>
                <a:latin typeface="+mn-lt"/>
              </a:rPr>
              <a:t>Retained</a:t>
            </a:r>
            <a:r>
              <a:rPr lang="en-IN" sz="1050" b="1" baseline="0">
                <a:solidFill>
                  <a:srgbClr val="CA4E24"/>
                </a:solidFill>
                <a:latin typeface="+mn-lt"/>
              </a:rPr>
              <a:t> Earning to Total Assets</a:t>
            </a:r>
            <a:endParaRPr lang="en-IN" sz="1050" b="1">
              <a:solidFill>
                <a:srgbClr val="CA4E24"/>
              </a:solidFill>
              <a:latin typeface="+mn-lt"/>
            </a:endParaRPr>
          </a:p>
        </xdr:txBody>
      </xdr:sp>
    </xdr:grpSp>
    <xdr:clientData/>
  </xdr:twoCellAnchor>
  <xdr:twoCellAnchor>
    <xdr:from>
      <xdr:col>5</xdr:col>
      <xdr:colOff>146243</xdr:colOff>
      <xdr:row>19</xdr:row>
      <xdr:rowOff>184725</xdr:rowOff>
    </xdr:from>
    <xdr:to>
      <xdr:col>9</xdr:col>
      <xdr:colOff>65671</xdr:colOff>
      <xdr:row>29</xdr:row>
      <xdr:rowOff>46181</xdr:rowOff>
    </xdr:to>
    <xdr:grpSp>
      <xdr:nvGrpSpPr>
        <xdr:cNvPr id="10" name="Group 9">
          <a:extLst>
            <a:ext uri="{FF2B5EF4-FFF2-40B4-BE49-F238E27FC236}">
              <a16:creationId xmlns:a16="http://schemas.microsoft.com/office/drawing/2014/main" id="{C8C464B7-78F7-4F4E-90EC-C35F8D935F66}"/>
            </a:ext>
          </a:extLst>
        </xdr:cNvPr>
        <xdr:cNvGrpSpPr/>
      </xdr:nvGrpSpPr>
      <xdr:grpSpPr>
        <a:xfrm>
          <a:off x="5129723" y="3606105"/>
          <a:ext cx="2464508" cy="1705496"/>
          <a:chOff x="134548" y="3509817"/>
          <a:chExt cx="2474369" cy="1724123"/>
        </a:xfrm>
      </xdr:grpSpPr>
      <xdr:graphicFrame macro="">
        <xdr:nvGraphicFramePr>
          <xdr:cNvPr id="11" name="Chart 10">
            <a:extLst>
              <a:ext uri="{FF2B5EF4-FFF2-40B4-BE49-F238E27FC236}">
                <a16:creationId xmlns:a16="http://schemas.microsoft.com/office/drawing/2014/main" id="{54998B9B-A040-4039-9A8C-C99952072611}"/>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2" name="TextBox 11">
            <a:extLst>
              <a:ext uri="{FF2B5EF4-FFF2-40B4-BE49-F238E27FC236}">
                <a16:creationId xmlns:a16="http://schemas.microsoft.com/office/drawing/2014/main" id="{8B17DE0A-84ED-46E2-8811-5EFB14F8654E}"/>
              </a:ext>
            </a:extLst>
          </xdr:cNvPr>
          <xdr:cNvSpPr txBox="1"/>
        </xdr:nvSpPr>
        <xdr:spPr>
          <a:xfrm>
            <a:off x="600008" y="3509817"/>
            <a:ext cx="2008909" cy="28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CA4E24"/>
                </a:solidFill>
                <a:latin typeface="+mn-lt"/>
              </a:rPr>
              <a:t>EBIT</a:t>
            </a:r>
            <a:r>
              <a:rPr lang="en-IN" sz="1050" b="1" baseline="0">
                <a:solidFill>
                  <a:srgbClr val="CA4E24"/>
                </a:solidFill>
                <a:latin typeface="+mn-lt"/>
              </a:rPr>
              <a:t> to Total Assets</a:t>
            </a:r>
            <a:endParaRPr lang="en-IN" sz="1050" b="1">
              <a:solidFill>
                <a:srgbClr val="CA4E24"/>
              </a:solidFill>
              <a:latin typeface="+mn-lt"/>
            </a:endParaRPr>
          </a:p>
        </xdr:txBody>
      </xdr:sp>
    </xdr:grpSp>
    <xdr:clientData/>
  </xdr:twoCellAnchor>
  <xdr:twoCellAnchor>
    <xdr:from>
      <xdr:col>0</xdr:col>
      <xdr:colOff>132184</xdr:colOff>
      <xdr:row>30</xdr:row>
      <xdr:rowOff>147728</xdr:rowOff>
    </xdr:from>
    <xdr:to>
      <xdr:col>1</xdr:col>
      <xdr:colOff>2305313</xdr:colOff>
      <xdr:row>40</xdr:row>
      <xdr:rowOff>7766</xdr:rowOff>
    </xdr:to>
    <xdr:grpSp>
      <xdr:nvGrpSpPr>
        <xdr:cNvPr id="13" name="Group 12">
          <a:extLst>
            <a:ext uri="{FF2B5EF4-FFF2-40B4-BE49-F238E27FC236}">
              <a16:creationId xmlns:a16="http://schemas.microsoft.com/office/drawing/2014/main" id="{A7205FC0-7EE7-4048-A287-8DEEA52071D3}"/>
            </a:ext>
          </a:extLst>
        </xdr:cNvPr>
        <xdr:cNvGrpSpPr/>
      </xdr:nvGrpSpPr>
      <xdr:grpSpPr>
        <a:xfrm>
          <a:off x="132184" y="5596028"/>
          <a:ext cx="2310289" cy="1688838"/>
          <a:chOff x="134548" y="3579581"/>
          <a:chExt cx="2313088" cy="1654359"/>
        </a:xfrm>
      </xdr:grpSpPr>
      <xdr:graphicFrame macro="">
        <xdr:nvGraphicFramePr>
          <xdr:cNvPr id="14" name="Chart 13">
            <a:extLst>
              <a:ext uri="{FF2B5EF4-FFF2-40B4-BE49-F238E27FC236}">
                <a16:creationId xmlns:a16="http://schemas.microsoft.com/office/drawing/2014/main" id="{485F5944-7790-4C15-A83F-C02AE6E2E02D}"/>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5" name="TextBox 14">
            <a:extLst>
              <a:ext uri="{FF2B5EF4-FFF2-40B4-BE49-F238E27FC236}">
                <a16:creationId xmlns:a16="http://schemas.microsoft.com/office/drawing/2014/main" id="{264E90EA-E0DA-4FB3-8302-930C76CFCBE4}"/>
              </a:ext>
            </a:extLst>
          </xdr:cNvPr>
          <xdr:cNvSpPr txBox="1"/>
        </xdr:nvSpPr>
        <xdr:spPr>
          <a:xfrm>
            <a:off x="493250" y="3579581"/>
            <a:ext cx="1735621" cy="223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CA4E24"/>
                </a:solidFill>
                <a:latin typeface="+mn-lt"/>
              </a:rPr>
              <a:t>Market</a:t>
            </a:r>
            <a:r>
              <a:rPr lang="en-IN" sz="1050" b="1" baseline="0">
                <a:solidFill>
                  <a:srgbClr val="CA4E24"/>
                </a:solidFill>
                <a:latin typeface="+mn-lt"/>
              </a:rPr>
              <a:t> Cap to Borrowing</a:t>
            </a:r>
            <a:endParaRPr lang="en-IN" sz="1050" b="1">
              <a:solidFill>
                <a:srgbClr val="CA4E24"/>
              </a:solidFill>
              <a:latin typeface="+mn-lt"/>
            </a:endParaRPr>
          </a:p>
        </xdr:txBody>
      </xdr:sp>
    </xdr:grpSp>
    <xdr:clientData/>
  </xdr:twoCellAnchor>
  <xdr:twoCellAnchor>
    <xdr:from>
      <xdr:col>1</xdr:col>
      <xdr:colOff>2429758</xdr:colOff>
      <xdr:row>30</xdr:row>
      <xdr:rowOff>79955</xdr:rowOff>
    </xdr:from>
    <xdr:to>
      <xdr:col>5</xdr:col>
      <xdr:colOff>57976</xdr:colOff>
      <xdr:row>40</xdr:row>
      <xdr:rowOff>25141</xdr:rowOff>
    </xdr:to>
    <xdr:grpSp>
      <xdr:nvGrpSpPr>
        <xdr:cNvPr id="16" name="Group 15">
          <a:extLst>
            <a:ext uri="{FF2B5EF4-FFF2-40B4-BE49-F238E27FC236}">
              <a16:creationId xmlns:a16="http://schemas.microsoft.com/office/drawing/2014/main" id="{68F32B8D-D534-40ED-ADAF-EBB96C923C24}"/>
            </a:ext>
          </a:extLst>
        </xdr:cNvPr>
        <xdr:cNvGrpSpPr/>
      </xdr:nvGrpSpPr>
      <xdr:grpSpPr>
        <a:xfrm>
          <a:off x="2566918" y="5528255"/>
          <a:ext cx="2474538" cy="1773986"/>
          <a:chOff x="155917" y="3415324"/>
          <a:chExt cx="2313088" cy="1787897"/>
        </a:xfrm>
      </xdr:grpSpPr>
      <xdr:graphicFrame macro="">
        <xdr:nvGraphicFramePr>
          <xdr:cNvPr id="17" name="Chart 16">
            <a:extLst>
              <a:ext uri="{FF2B5EF4-FFF2-40B4-BE49-F238E27FC236}">
                <a16:creationId xmlns:a16="http://schemas.microsoft.com/office/drawing/2014/main" id="{3A215492-8682-4766-910B-CDEC69BF36B4}"/>
              </a:ext>
            </a:extLst>
          </xdr:cNvPr>
          <xdr:cNvGraphicFramePr/>
        </xdr:nvGraphicFramePr>
        <xdr:xfrm>
          <a:off x="155917" y="3633869"/>
          <a:ext cx="2313088" cy="1569352"/>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8" name="TextBox 17">
            <a:extLst>
              <a:ext uri="{FF2B5EF4-FFF2-40B4-BE49-F238E27FC236}">
                <a16:creationId xmlns:a16="http://schemas.microsoft.com/office/drawing/2014/main" id="{BBB7F11D-7FC3-4252-B3A5-416961A8760C}"/>
              </a:ext>
            </a:extLst>
          </xdr:cNvPr>
          <xdr:cNvSpPr txBox="1"/>
        </xdr:nvSpPr>
        <xdr:spPr>
          <a:xfrm>
            <a:off x="720204" y="3415324"/>
            <a:ext cx="1735621" cy="223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CA4E24"/>
                </a:solidFill>
                <a:latin typeface="+mn-lt"/>
              </a:rPr>
              <a:t>Sales to</a:t>
            </a:r>
            <a:r>
              <a:rPr lang="en-IN" sz="1050" b="1" baseline="0">
                <a:solidFill>
                  <a:srgbClr val="CA4E24"/>
                </a:solidFill>
                <a:latin typeface="+mn-lt"/>
              </a:rPr>
              <a:t> Total Assets</a:t>
            </a:r>
            <a:endParaRPr lang="en-IN" sz="1050" b="1">
              <a:solidFill>
                <a:srgbClr val="CA4E24"/>
              </a:solidFill>
              <a:latin typeface="+mn-lt"/>
            </a:endParaRPr>
          </a:p>
        </xdr:txBody>
      </xdr:sp>
    </xdr:grpSp>
    <xdr:clientData/>
  </xdr:twoCellAnchor>
  <xdr:twoCellAnchor>
    <xdr:from>
      <xdr:col>5</xdr:col>
      <xdr:colOff>91871</xdr:colOff>
      <xdr:row>30</xdr:row>
      <xdr:rowOff>167831</xdr:rowOff>
    </xdr:from>
    <xdr:to>
      <xdr:col>8</xdr:col>
      <xdr:colOff>488236</xdr:colOff>
      <xdr:row>39</xdr:row>
      <xdr:rowOff>182929</xdr:rowOff>
    </xdr:to>
    <xdr:grpSp>
      <xdr:nvGrpSpPr>
        <xdr:cNvPr id="19" name="Group 18">
          <a:extLst>
            <a:ext uri="{FF2B5EF4-FFF2-40B4-BE49-F238E27FC236}">
              <a16:creationId xmlns:a16="http://schemas.microsoft.com/office/drawing/2014/main" id="{E754A124-2C42-48A3-AAEA-97A5DE1DCC7B}"/>
            </a:ext>
          </a:extLst>
        </xdr:cNvPr>
        <xdr:cNvGrpSpPr/>
      </xdr:nvGrpSpPr>
      <xdr:grpSpPr>
        <a:xfrm>
          <a:off x="5075351" y="5616131"/>
          <a:ext cx="2308985" cy="1661018"/>
          <a:chOff x="134548" y="3558790"/>
          <a:chExt cx="2313088" cy="1675150"/>
        </a:xfrm>
      </xdr:grpSpPr>
      <xdr:graphicFrame macro="">
        <xdr:nvGraphicFramePr>
          <xdr:cNvPr id="20" name="Chart 19">
            <a:extLst>
              <a:ext uri="{FF2B5EF4-FFF2-40B4-BE49-F238E27FC236}">
                <a16:creationId xmlns:a16="http://schemas.microsoft.com/office/drawing/2014/main" id="{D5A704D4-457E-4C7D-A9F5-AACA7D819BE0}"/>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1" name="TextBox 20">
            <a:extLst>
              <a:ext uri="{FF2B5EF4-FFF2-40B4-BE49-F238E27FC236}">
                <a16:creationId xmlns:a16="http://schemas.microsoft.com/office/drawing/2014/main" id="{34EA21E9-DEC5-40A7-A13E-E2CB42C8DD82}"/>
              </a:ext>
            </a:extLst>
          </xdr:cNvPr>
          <xdr:cNvSpPr txBox="1"/>
        </xdr:nvSpPr>
        <xdr:spPr>
          <a:xfrm>
            <a:off x="711879" y="3558790"/>
            <a:ext cx="1332365" cy="241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CA4E24"/>
                </a:solidFill>
                <a:latin typeface="+mn-lt"/>
              </a:rPr>
              <a:t>Financial</a:t>
            </a:r>
            <a:r>
              <a:rPr lang="en-IN" sz="1050" b="1" baseline="0">
                <a:solidFill>
                  <a:srgbClr val="CA4E24"/>
                </a:solidFill>
                <a:latin typeface="+mn-lt"/>
              </a:rPr>
              <a:t> Stability</a:t>
            </a:r>
            <a:endParaRPr lang="en-IN" sz="1050" b="1">
              <a:solidFill>
                <a:srgbClr val="CA4E24"/>
              </a:solidFill>
              <a:latin typeface="+mn-lt"/>
            </a:endParaRPr>
          </a:p>
        </xdr:txBody>
      </xdr:sp>
    </xdr:grpSp>
    <xdr:clientData/>
  </xdr:twoCellAnchor>
  <xdr:twoCellAnchor editAs="oneCell">
    <xdr:from>
      <xdr:col>7</xdr:col>
      <xdr:colOff>194918</xdr:colOff>
      <xdr:row>3</xdr:row>
      <xdr:rowOff>22860</xdr:rowOff>
    </xdr:from>
    <xdr:to>
      <xdr:col>8</xdr:col>
      <xdr:colOff>563880</xdr:colOff>
      <xdr:row>9</xdr:row>
      <xdr:rowOff>25717</xdr:rowOff>
    </xdr:to>
    <xdr:pic>
      <xdr:nvPicPr>
        <xdr:cNvPr id="24" name="Picture 23">
          <a:extLst>
            <a:ext uri="{FF2B5EF4-FFF2-40B4-BE49-F238E27FC236}">
              <a16:creationId xmlns:a16="http://schemas.microsoft.com/office/drawing/2014/main" id="{CA097AE4-CF6F-48CC-A0B5-A9EB5D578EDF}"/>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30448" r="31090"/>
        <a:stretch/>
      </xdr:blipFill>
      <xdr:spPr>
        <a:xfrm>
          <a:off x="6450938" y="571500"/>
          <a:ext cx="1009042" cy="1100137"/>
        </a:xfrm>
        <a:prstGeom prst="rect">
          <a:avLst/>
        </a:prstGeom>
      </xdr:spPr>
    </xdr:pic>
    <xdr:clientData/>
  </xdr:twoCellAnchor>
  <xdr:twoCellAnchor>
    <xdr:from>
      <xdr:col>1</xdr:col>
      <xdr:colOff>99060</xdr:colOff>
      <xdr:row>40</xdr:row>
      <xdr:rowOff>76200</xdr:rowOff>
    </xdr:from>
    <xdr:to>
      <xdr:col>8</xdr:col>
      <xdr:colOff>631994</xdr:colOff>
      <xdr:row>55</xdr:row>
      <xdr:rowOff>21773</xdr:rowOff>
    </xdr:to>
    <xdr:sp macro="" textlink="">
      <xdr:nvSpPr>
        <xdr:cNvPr id="23" name="TextBox 22">
          <a:extLst>
            <a:ext uri="{FF2B5EF4-FFF2-40B4-BE49-F238E27FC236}">
              <a16:creationId xmlns:a16="http://schemas.microsoft.com/office/drawing/2014/main" id="{35B2CF97-3AA8-49EB-A1E1-54CDB58D254E}"/>
            </a:ext>
          </a:extLst>
        </xdr:cNvPr>
        <xdr:cNvSpPr txBox="1"/>
      </xdr:nvSpPr>
      <xdr:spPr>
        <a:xfrm>
          <a:off x="236220" y="7353300"/>
          <a:ext cx="7291874" cy="26887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a:solidFill>
                <a:srgbClr val="CA4E24"/>
              </a:solidFill>
              <a:effectLst/>
              <a:latin typeface="+mn-lt"/>
              <a:ea typeface="+mn-ea"/>
              <a:cs typeface="+mn-cs"/>
            </a:rPr>
            <a:t>Recents</a:t>
          </a:r>
          <a:r>
            <a:rPr lang="en-IN" sz="1600" b="1" i="0" baseline="0">
              <a:solidFill>
                <a:srgbClr val="CA4E24"/>
              </a:solidFill>
              <a:effectLst/>
              <a:latin typeface="+mn-lt"/>
              <a:ea typeface="+mn-ea"/>
              <a:cs typeface="+mn-cs"/>
            </a:rPr>
            <a:t> Updates</a:t>
          </a:r>
          <a:endParaRPr lang="en-IN" sz="1600" b="1" i="0">
            <a:solidFill>
              <a:srgbClr val="CA4E24"/>
            </a:solidFill>
            <a:effectLst/>
            <a:latin typeface="+mn-lt"/>
            <a:ea typeface="+mn-ea"/>
            <a:cs typeface="+mn-cs"/>
          </a:endParaRPr>
        </a:p>
        <a:p>
          <a:endParaRPr lang="en-IN" sz="1600" b="0" i="0">
            <a:solidFill>
              <a:srgbClr val="004EA2"/>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u="none" strike="noStrike">
              <a:solidFill>
                <a:schemeClr val="dk1"/>
              </a:solidFill>
              <a:effectLst/>
              <a:latin typeface="+mn-lt"/>
              <a:ea typeface="+mn-ea"/>
              <a:cs typeface="Arial" panose="020B0604020202020204" pitchFamily="34" charset="0"/>
            </a:rPr>
            <a:t>Sun TV Network Consolidated December 2023 Net Sales at Rs 923.15 crore, up 4.09% Y-o-Y</a:t>
          </a: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i="0">
              <a:solidFill>
                <a:schemeClr val="dk1"/>
              </a:solidFill>
              <a:effectLst/>
              <a:latin typeface="+mn-lt"/>
              <a:ea typeface="+mn-ea"/>
              <a:cs typeface="Arial" panose="020B0604020202020204" pitchFamily="34" charset="0"/>
            </a:rPr>
            <a:t>Sun TV Network Announcement Under Regulation 30 - Approval Of Scheme Of Amalgamation Of Udaya FM Private Limited With Kal Radio Limited.</a:t>
          </a: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i="0">
              <a:solidFill>
                <a:schemeClr val="dk1"/>
              </a:solidFill>
              <a:effectLst/>
              <a:latin typeface="+mn-lt"/>
              <a:ea typeface="+mn-ea"/>
              <a:cs typeface="Arial" panose="020B0604020202020204" pitchFamily="34" charset="0"/>
            </a:rPr>
            <a:t>Sun TV Network Board Meeting Intimation for Declaration And Payment Of Interim Dividend If Any, For The Financial Year 2023-24.</a:t>
          </a: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i="0">
              <a:solidFill>
                <a:schemeClr val="dk1"/>
              </a:solidFill>
              <a:effectLst/>
              <a:latin typeface="+mn-lt"/>
              <a:ea typeface="+mn-ea"/>
              <a:cs typeface="Arial" panose="020B0604020202020204" pitchFamily="34" charset="0"/>
            </a:rPr>
            <a:t>Buy Sun</a:t>
          </a:r>
          <a:r>
            <a:rPr lang="en-IN" sz="1100" b="0" i="0" baseline="0">
              <a:solidFill>
                <a:schemeClr val="dk1"/>
              </a:solidFill>
              <a:effectLst/>
              <a:latin typeface="+mn-lt"/>
              <a:ea typeface="+mn-ea"/>
              <a:cs typeface="Arial" panose="020B0604020202020204" pitchFamily="34" charset="0"/>
            </a:rPr>
            <a:t> Tv Network, Target price Rs 707: Prabhudas Lilladher.</a:t>
          </a: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i="0">
              <a:solidFill>
                <a:schemeClr val="dk1"/>
              </a:solidFill>
              <a:effectLst/>
              <a:latin typeface="+mn-lt"/>
              <a:ea typeface="+mn-ea"/>
              <a:cs typeface="Arial" panose="020B0604020202020204" pitchFamily="34" charset="0"/>
            </a:rPr>
            <a:t>Sun TV Network launches Sun Neo, forays into Hindi GEC space.</a:t>
          </a: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i="0">
              <a:solidFill>
                <a:schemeClr val="dk1"/>
              </a:solidFill>
              <a:effectLst/>
              <a:latin typeface="+mn-lt"/>
              <a:ea typeface="+mn-ea"/>
              <a:cs typeface="Arial" panose="020B0604020202020204" pitchFamily="34" charset="0"/>
            </a:rPr>
            <a:t>Sun</a:t>
          </a:r>
          <a:r>
            <a:rPr lang="en-IN" sz="1100" b="0" i="0" baseline="0">
              <a:solidFill>
                <a:schemeClr val="dk1"/>
              </a:solidFill>
              <a:effectLst/>
              <a:latin typeface="+mn-lt"/>
              <a:ea typeface="+mn-ea"/>
              <a:cs typeface="Arial" panose="020B0604020202020204" pitchFamily="34" charset="0"/>
            </a:rPr>
            <a:t> TV Network's Sun pictures have </a:t>
          </a:r>
          <a:r>
            <a:rPr lang="en-IN" sz="1100" b="0" i="0">
              <a:solidFill>
                <a:schemeClr val="dk1"/>
              </a:solidFill>
              <a:effectLst/>
              <a:latin typeface="+mn-lt"/>
              <a:ea typeface="+mn-ea"/>
              <a:cs typeface="Arial" panose="020B0604020202020204" pitchFamily="34" charset="0"/>
            </a:rPr>
            <a:t>Two massive projects, Coolie and Raayan are currently in production. The director of the movie "Coolie" is Lokesh Kanagaraj and it stars Superstar Rajinikanth. "Raayan" is a film directed by Dhanush, who also stars in it, marking his second directorial endeavour.</a:t>
          </a: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i="0">
              <a:solidFill>
                <a:schemeClr val="dk1"/>
              </a:solidFill>
              <a:effectLst/>
              <a:latin typeface="+mn-lt"/>
              <a:ea typeface="+mn-ea"/>
              <a:cs typeface="Arial" panose="020B0604020202020204" pitchFamily="34" charset="0"/>
            </a:rPr>
            <a:t>Our plans include Telugu films, Hindi films and International films' says Mr. Kalanithi Maran, Chairman, Sun Group</a:t>
          </a: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i="0">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i="0">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i="0">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i="0">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i="0">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u="none" strike="noStrike">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a:effectLst/>
          </a:endParaRPr>
        </a:p>
        <a:p>
          <a:pPr marL="285750" indent="-285750">
            <a:buFont typeface="Wingdings" panose="05000000000000000000" pitchFamily="2" charset="2"/>
            <a:buChar char="v"/>
          </a:pPr>
          <a:endParaRPr lang="en-IN" sz="1100" b="0" i="0">
            <a:solidFill>
              <a:schemeClr val="dk1"/>
            </a:solidFill>
            <a:effectLst/>
            <a:latin typeface="Calibri" panose="020F0502020204030204" pitchFamily="34" charset="0"/>
            <a:ea typeface="Calibri" panose="020F0502020204030204" pitchFamily="34" charset="0"/>
            <a:cs typeface="Calibri" panose="020F0502020204030204" pitchFamily="34" charset="0"/>
          </a:endParaRPr>
        </a:p>
        <a:p>
          <a:pPr marL="171450" indent="-171450">
            <a:buFont typeface="Arial" panose="020B0604020202020204" pitchFamily="34" charset="0"/>
            <a:buChar char="•"/>
          </a:pPr>
          <a:endParaRPr lang="en-IN" sz="1100" b="0" i="0">
            <a:solidFill>
              <a:schemeClr val="dk1"/>
            </a:solidFill>
            <a:effectLst/>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61</xdr:row>
      <xdr:rowOff>74544</xdr:rowOff>
    </xdr:from>
    <xdr:to>
      <xdr:col>8</xdr:col>
      <xdr:colOff>563217</xdr:colOff>
      <xdr:row>64</xdr:row>
      <xdr:rowOff>0</xdr:rowOff>
    </xdr:to>
    <xdr:sp macro="" textlink="">
      <xdr:nvSpPr>
        <xdr:cNvPr id="3" name="TextBox 2">
          <a:extLst>
            <a:ext uri="{FF2B5EF4-FFF2-40B4-BE49-F238E27FC236}">
              <a16:creationId xmlns:a16="http://schemas.microsoft.com/office/drawing/2014/main" id="{577B5834-556F-4EA1-93C9-B96197EFED96}"/>
            </a:ext>
          </a:extLst>
        </xdr:cNvPr>
        <xdr:cNvSpPr txBox="1"/>
      </xdr:nvSpPr>
      <xdr:spPr>
        <a:xfrm>
          <a:off x="140804" y="11040718"/>
          <a:ext cx="7156174" cy="554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2300" b="1" i="0">
              <a:solidFill>
                <a:srgbClr val="CA4E24"/>
              </a:solidFill>
              <a:effectLst/>
              <a:latin typeface="Times New Roman" panose="02020603050405020304" pitchFamily="18" charset="0"/>
              <a:ea typeface="+mn-ea"/>
              <a:cs typeface="Times New Roman" panose="02020603050405020304" pitchFamily="18" charset="0"/>
            </a:rPr>
            <a:t>Dupont Analysis - Return on Equity &amp; Return</a:t>
          </a:r>
          <a:r>
            <a:rPr lang="en-IN" sz="2300" b="1" i="0" baseline="0">
              <a:solidFill>
                <a:srgbClr val="CA4E24"/>
              </a:solidFill>
              <a:effectLst/>
              <a:latin typeface="Times New Roman" panose="02020603050405020304" pitchFamily="18" charset="0"/>
              <a:ea typeface="+mn-ea"/>
              <a:cs typeface="Times New Roman" panose="02020603050405020304" pitchFamily="18" charset="0"/>
            </a:rPr>
            <a:t> on Asset</a:t>
          </a:r>
          <a:endParaRPr lang="en-IN" sz="2300" b="1" i="0">
            <a:solidFill>
              <a:srgbClr val="CA4E24"/>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0</xdr:col>
      <xdr:colOff>134548</xdr:colOff>
      <xdr:row>20</xdr:row>
      <xdr:rowOff>53879</xdr:rowOff>
    </xdr:from>
    <xdr:to>
      <xdr:col>1</xdr:col>
      <xdr:colOff>2309091</xdr:colOff>
      <xdr:row>29</xdr:row>
      <xdr:rowOff>30788</xdr:rowOff>
    </xdr:to>
    <xdr:grpSp>
      <xdr:nvGrpSpPr>
        <xdr:cNvPr id="13" name="Group 12">
          <a:extLst>
            <a:ext uri="{FF2B5EF4-FFF2-40B4-BE49-F238E27FC236}">
              <a16:creationId xmlns:a16="http://schemas.microsoft.com/office/drawing/2014/main" id="{8ABBB2F2-B058-4FCB-AE15-7332C9B297E6}"/>
            </a:ext>
          </a:extLst>
        </xdr:cNvPr>
        <xdr:cNvGrpSpPr/>
      </xdr:nvGrpSpPr>
      <xdr:grpSpPr>
        <a:xfrm>
          <a:off x="134548" y="3591736"/>
          <a:ext cx="2316057" cy="1642423"/>
          <a:chOff x="134548" y="3594485"/>
          <a:chExt cx="2313088" cy="1639455"/>
        </a:xfrm>
      </xdr:grpSpPr>
      <xdr:graphicFrame macro="">
        <xdr:nvGraphicFramePr>
          <xdr:cNvPr id="4" name="Chart 3">
            <a:extLst>
              <a:ext uri="{FF2B5EF4-FFF2-40B4-BE49-F238E27FC236}">
                <a16:creationId xmlns:a16="http://schemas.microsoft.com/office/drawing/2014/main" id="{1CC9E302-DBD5-403B-82A0-9720CA8605F5}"/>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TextBox 6">
            <a:extLst>
              <a:ext uri="{FF2B5EF4-FFF2-40B4-BE49-F238E27FC236}">
                <a16:creationId xmlns:a16="http://schemas.microsoft.com/office/drawing/2014/main" id="{BE82523E-3EEA-4749-94A9-BF9C987592FB}"/>
              </a:ext>
            </a:extLst>
          </xdr:cNvPr>
          <xdr:cNvSpPr txBox="1"/>
        </xdr:nvSpPr>
        <xdr:spPr>
          <a:xfrm>
            <a:off x="654241" y="3594485"/>
            <a:ext cx="1408353" cy="188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rgbClr val="CA4E24"/>
                </a:solidFill>
                <a:latin typeface="+mn-lt"/>
              </a:rPr>
              <a:t>Revenues (INR</a:t>
            </a:r>
            <a:r>
              <a:rPr lang="en-IN" sz="1100" b="1" baseline="0">
                <a:solidFill>
                  <a:srgbClr val="CA4E24"/>
                </a:solidFill>
                <a:latin typeface="+mn-lt"/>
              </a:rPr>
              <a:t> Crs.)</a:t>
            </a:r>
            <a:endParaRPr lang="en-IN" sz="1100" b="1">
              <a:solidFill>
                <a:srgbClr val="CA4E24"/>
              </a:solidFill>
              <a:latin typeface="+mn-lt"/>
            </a:endParaRPr>
          </a:p>
        </xdr:txBody>
      </xdr:sp>
    </xdr:grpSp>
    <xdr:clientData/>
  </xdr:twoCellAnchor>
  <xdr:twoCellAnchor>
    <xdr:from>
      <xdr:col>1</xdr:col>
      <xdr:colOff>2447951</xdr:colOff>
      <xdr:row>20</xdr:row>
      <xdr:rowOff>30866</xdr:rowOff>
    </xdr:from>
    <xdr:to>
      <xdr:col>5</xdr:col>
      <xdr:colOff>81281</xdr:colOff>
      <xdr:row>29</xdr:row>
      <xdr:rowOff>53957</xdr:rowOff>
    </xdr:to>
    <xdr:grpSp>
      <xdr:nvGrpSpPr>
        <xdr:cNvPr id="15" name="Group 14">
          <a:extLst>
            <a:ext uri="{FF2B5EF4-FFF2-40B4-BE49-F238E27FC236}">
              <a16:creationId xmlns:a16="http://schemas.microsoft.com/office/drawing/2014/main" id="{C5BED89B-79DE-419F-B737-52F688D5DF0D}"/>
            </a:ext>
          </a:extLst>
        </xdr:cNvPr>
        <xdr:cNvGrpSpPr/>
      </xdr:nvGrpSpPr>
      <xdr:grpSpPr>
        <a:xfrm>
          <a:off x="2589465" y="3568723"/>
          <a:ext cx="2325073" cy="1688605"/>
          <a:chOff x="134548" y="3548303"/>
          <a:chExt cx="2313088" cy="1685637"/>
        </a:xfrm>
      </xdr:grpSpPr>
      <xdr:graphicFrame macro="">
        <xdr:nvGraphicFramePr>
          <xdr:cNvPr id="16" name="Chart 15">
            <a:extLst>
              <a:ext uri="{FF2B5EF4-FFF2-40B4-BE49-F238E27FC236}">
                <a16:creationId xmlns:a16="http://schemas.microsoft.com/office/drawing/2014/main" id="{13114A93-CA64-4657-96AC-640F874DB870}"/>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7" name="TextBox 16">
            <a:extLst>
              <a:ext uri="{FF2B5EF4-FFF2-40B4-BE49-F238E27FC236}">
                <a16:creationId xmlns:a16="http://schemas.microsoft.com/office/drawing/2014/main" id="{1957BD23-6618-48AD-BFB3-5944E4320D2C}"/>
              </a:ext>
            </a:extLst>
          </xdr:cNvPr>
          <xdr:cNvSpPr txBox="1"/>
        </xdr:nvSpPr>
        <xdr:spPr>
          <a:xfrm>
            <a:off x="654241" y="3548303"/>
            <a:ext cx="1408353" cy="188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CA4E24"/>
                </a:solidFill>
                <a:latin typeface="+mn-lt"/>
              </a:rPr>
              <a:t>Net</a:t>
            </a:r>
            <a:r>
              <a:rPr lang="en-IN" sz="1050" b="1" baseline="0">
                <a:solidFill>
                  <a:srgbClr val="CA4E24"/>
                </a:solidFill>
                <a:latin typeface="+mn-lt"/>
              </a:rPr>
              <a:t> Profits</a:t>
            </a:r>
            <a:r>
              <a:rPr lang="en-IN" sz="1050" b="1">
                <a:solidFill>
                  <a:srgbClr val="CA4E24"/>
                </a:solidFill>
                <a:latin typeface="+mn-lt"/>
              </a:rPr>
              <a:t> (INR</a:t>
            </a:r>
            <a:r>
              <a:rPr lang="en-IN" sz="1050" b="1" baseline="0">
                <a:solidFill>
                  <a:srgbClr val="CA4E24"/>
                </a:solidFill>
                <a:latin typeface="+mn-lt"/>
              </a:rPr>
              <a:t> Crs.)</a:t>
            </a:r>
            <a:endParaRPr lang="en-IN" sz="1050" b="1">
              <a:solidFill>
                <a:srgbClr val="CA4E24"/>
              </a:solidFill>
              <a:latin typeface="+mn-lt"/>
            </a:endParaRPr>
          </a:p>
        </xdr:txBody>
      </xdr:sp>
    </xdr:grpSp>
    <xdr:clientData/>
  </xdr:twoCellAnchor>
  <xdr:twoCellAnchor>
    <xdr:from>
      <xdr:col>5</xdr:col>
      <xdr:colOff>146243</xdr:colOff>
      <xdr:row>19</xdr:row>
      <xdr:rowOff>184725</xdr:rowOff>
    </xdr:from>
    <xdr:to>
      <xdr:col>8</xdr:col>
      <xdr:colOff>542786</xdr:colOff>
      <xdr:row>29</xdr:row>
      <xdr:rowOff>46181</xdr:rowOff>
    </xdr:to>
    <xdr:grpSp>
      <xdr:nvGrpSpPr>
        <xdr:cNvPr id="19" name="Group 18">
          <a:extLst>
            <a:ext uri="{FF2B5EF4-FFF2-40B4-BE49-F238E27FC236}">
              <a16:creationId xmlns:a16="http://schemas.microsoft.com/office/drawing/2014/main" id="{336B0B08-7ABF-45E0-AA38-0471668F62D6}"/>
            </a:ext>
          </a:extLst>
        </xdr:cNvPr>
        <xdr:cNvGrpSpPr/>
      </xdr:nvGrpSpPr>
      <xdr:grpSpPr>
        <a:xfrm>
          <a:off x="4979500" y="3526639"/>
          <a:ext cx="2388629" cy="1722913"/>
          <a:chOff x="134548" y="3509817"/>
          <a:chExt cx="2313088" cy="1724123"/>
        </a:xfrm>
      </xdr:grpSpPr>
      <xdr:graphicFrame macro="">
        <xdr:nvGraphicFramePr>
          <xdr:cNvPr id="20" name="Chart 19">
            <a:extLst>
              <a:ext uri="{FF2B5EF4-FFF2-40B4-BE49-F238E27FC236}">
                <a16:creationId xmlns:a16="http://schemas.microsoft.com/office/drawing/2014/main" id="{72D091F8-5CDE-4D96-9765-64D48DAD4BC7}"/>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1" name="TextBox 20">
            <a:extLst>
              <a:ext uri="{FF2B5EF4-FFF2-40B4-BE49-F238E27FC236}">
                <a16:creationId xmlns:a16="http://schemas.microsoft.com/office/drawing/2014/main" id="{AB38CC5E-D1C9-44A8-B9C2-933816E2B325}"/>
              </a:ext>
            </a:extLst>
          </xdr:cNvPr>
          <xdr:cNvSpPr txBox="1"/>
        </xdr:nvSpPr>
        <xdr:spPr>
          <a:xfrm>
            <a:off x="357758" y="3509817"/>
            <a:ext cx="2008909" cy="28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CA4E24"/>
                </a:solidFill>
                <a:latin typeface="+mn-lt"/>
              </a:rPr>
              <a:t>Average</a:t>
            </a:r>
            <a:r>
              <a:rPr lang="en-IN" sz="1050" b="1" baseline="0">
                <a:solidFill>
                  <a:srgbClr val="CA4E24"/>
                </a:solidFill>
                <a:latin typeface="+mn-lt"/>
              </a:rPr>
              <a:t> Total Assets</a:t>
            </a:r>
            <a:r>
              <a:rPr lang="en-IN" sz="1050" b="1">
                <a:solidFill>
                  <a:srgbClr val="CA4E24"/>
                </a:solidFill>
                <a:latin typeface="+mn-lt"/>
              </a:rPr>
              <a:t> (INR</a:t>
            </a:r>
            <a:r>
              <a:rPr lang="en-IN" sz="1050" b="1" baseline="0">
                <a:solidFill>
                  <a:srgbClr val="CA4E24"/>
                </a:solidFill>
                <a:latin typeface="+mn-lt"/>
              </a:rPr>
              <a:t> Crs.)</a:t>
            </a:r>
            <a:endParaRPr lang="en-IN" sz="1050" b="1">
              <a:solidFill>
                <a:srgbClr val="CA4E24"/>
              </a:solidFill>
              <a:latin typeface="+mn-lt"/>
            </a:endParaRPr>
          </a:p>
        </xdr:txBody>
      </xdr:sp>
    </xdr:grpSp>
    <xdr:clientData/>
  </xdr:twoCellAnchor>
  <xdr:twoCellAnchor>
    <xdr:from>
      <xdr:col>1</xdr:col>
      <xdr:colOff>0</xdr:colOff>
      <xdr:row>30</xdr:row>
      <xdr:rowOff>8964</xdr:rowOff>
    </xdr:from>
    <xdr:to>
      <xdr:col>1</xdr:col>
      <xdr:colOff>2313088</xdr:colOff>
      <xdr:row>39</xdr:row>
      <xdr:rowOff>161636</xdr:rowOff>
    </xdr:to>
    <xdr:grpSp>
      <xdr:nvGrpSpPr>
        <xdr:cNvPr id="22" name="Group 21">
          <a:extLst>
            <a:ext uri="{FF2B5EF4-FFF2-40B4-BE49-F238E27FC236}">
              <a16:creationId xmlns:a16="http://schemas.microsoft.com/office/drawing/2014/main" id="{295C3E82-F01C-4C8B-86E1-B6DDDDFD9DDA}"/>
            </a:ext>
          </a:extLst>
        </xdr:cNvPr>
        <xdr:cNvGrpSpPr/>
      </xdr:nvGrpSpPr>
      <xdr:grpSpPr>
        <a:xfrm>
          <a:off x="141514" y="5397393"/>
          <a:ext cx="2313088" cy="1818186"/>
          <a:chOff x="134548" y="3419517"/>
          <a:chExt cx="2313088" cy="1814423"/>
        </a:xfrm>
      </xdr:grpSpPr>
      <xdr:graphicFrame macro="">
        <xdr:nvGraphicFramePr>
          <xdr:cNvPr id="23" name="Chart 22">
            <a:extLst>
              <a:ext uri="{FF2B5EF4-FFF2-40B4-BE49-F238E27FC236}">
                <a16:creationId xmlns:a16="http://schemas.microsoft.com/office/drawing/2014/main" id="{95E761EF-35DE-438F-9DB3-868E23491278}"/>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4" name="TextBox 23">
            <a:extLst>
              <a:ext uri="{FF2B5EF4-FFF2-40B4-BE49-F238E27FC236}">
                <a16:creationId xmlns:a16="http://schemas.microsoft.com/office/drawing/2014/main" id="{898AE3B0-97B0-4C82-A2D3-6F8C1CF33836}"/>
              </a:ext>
            </a:extLst>
          </xdr:cNvPr>
          <xdr:cNvSpPr txBox="1"/>
        </xdr:nvSpPr>
        <xdr:spPr>
          <a:xfrm>
            <a:off x="605126" y="3419517"/>
            <a:ext cx="1735621" cy="223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CA4E24"/>
                </a:solidFill>
                <a:latin typeface="+mn-lt"/>
              </a:rPr>
              <a:t>Return</a:t>
            </a:r>
            <a:r>
              <a:rPr lang="en-IN" sz="1050" b="1" baseline="0">
                <a:solidFill>
                  <a:srgbClr val="CA4E24"/>
                </a:solidFill>
                <a:latin typeface="+mn-lt"/>
              </a:rPr>
              <a:t> On Equity</a:t>
            </a:r>
            <a:r>
              <a:rPr lang="en-IN" sz="1050" b="1">
                <a:solidFill>
                  <a:srgbClr val="CA4E24"/>
                </a:solidFill>
                <a:latin typeface="+mn-lt"/>
              </a:rPr>
              <a:t> ( % </a:t>
            </a:r>
            <a:r>
              <a:rPr lang="en-IN" sz="1050" b="1" baseline="0">
                <a:solidFill>
                  <a:srgbClr val="CA4E24"/>
                </a:solidFill>
                <a:latin typeface="+mn-lt"/>
              </a:rPr>
              <a:t>)</a:t>
            </a:r>
            <a:endParaRPr lang="en-IN" sz="1050" b="1">
              <a:solidFill>
                <a:srgbClr val="CA4E24"/>
              </a:solidFill>
              <a:latin typeface="+mn-lt"/>
            </a:endParaRPr>
          </a:p>
        </xdr:txBody>
      </xdr:sp>
    </xdr:grpSp>
    <xdr:clientData/>
  </xdr:twoCellAnchor>
  <xdr:twoCellAnchor>
    <xdr:from>
      <xdr:col>1</xdr:col>
      <xdr:colOff>2391854</xdr:colOff>
      <xdr:row>30</xdr:row>
      <xdr:rowOff>63943</xdr:rowOff>
    </xdr:from>
    <xdr:to>
      <xdr:col>5</xdr:col>
      <xdr:colOff>21583</xdr:colOff>
      <xdr:row>40</xdr:row>
      <xdr:rowOff>51302</xdr:rowOff>
    </xdr:to>
    <xdr:grpSp>
      <xdr:nvGrpSpPr>
        <xdr:cNvPr id="25" name="Group 24">
          <a:extLst>
            <a:ext uri="{FF2B5EF4-FFF2-40B4-BE49-F238E27FC236}">
              <a16:creationId xmlns:a16="http://schemas.microsoft.com/office/drawing/2014/main" id="{4AA12687-4399-4D26-9627-175E0C6EC6F0}"/>
            </a:ext>
          </a:extLst>
        </xdr:cNvPr>
        <xdr:cNvGrpSpPr/>
      </xdr:nvGrpSpPr>
      <xdr:grpSpPr>
        <a:xfrm>
          <a:off x="2533368" y="5452372"/>
          <a:ext cx="2321472" cy="1837930"/>
          <a:chOff x="161486" y="3384560"/>
          <a:chExt cx="2313088" cy="1830941"/>
        </a:xfrm>
      </xdr:grpSpPr>
      <xdr:graphicFrame macro="">
        <xdr:nvGraphicFramePr>
          <xdr:cNvPr id="26" name="Chart 25">
            <a:extLst>
              <a:ext uri="{FF2B5EF4-FFF2-40B4-BE49-F238E27FC236}">
                <a16:creationId xmlns:a16="http://schemas.microsoft.com/office/drawing/2014/main" id="{035C316A-2A3D-4C22-9793-AEEA94CE94C3}"/>
              </a:ext>
            </a:extLst>
          </xdr:cNvPr>
          <xdr:cNvGraphicFramePr/>
        </xdr:nvGraphicFramePr>
        <xdr:xfrm>
          <a:off x="161486" y="3646149"/>
          <a:ext cx="2313088" cy="1569352"/>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7" name="TextBox 26">
            <a:extLst>
              <a:ext uri="{FF2B5EF4-FFF2-40B4-BE49-F238E27FC236}">
                <a16:creationId xmlns:a16="http://schemas.microsoft.com/office/drawing/2014/main" id="{1BDAFA3E-7CC1-461A-B432-F1FA227393A9}"/>
              </a:ext>
            </a:extLst>
          </xdr:cNvPr>
          <xdr:cNvSpPr txBox="1"/>
        </xdr:nvSpPr>
        <xdr:spPr>
          <a:xfrm>
            <a:off x="605050" y="3384560"/>
            <a:ext cx="1735621" cy="223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CA4E24"/>
                </a:solidFill>
                <a:latin typeface="+mn-lt"/>
              </a:rPr>
              <a:t>Return</a:t>
            </a:r>
            <a:r>
              <a:rPr lang="en-IN" sz="1050" b="1" baseline="0">
                <a:solidFill>
                  <a:srgbClr val="CA4E24"/>
                </a:solidFill>
                <a:latin typeface="+mn-lt"/>
              </a:rPr>
              <a:t> On Assets ( % )</a:t>
            </a:r>
            <a:endParaRPr lang="en-IN" sz="1050" b="1">
              <a:solidFill>
                <a:srgbClr val="CA4E24"/>
              </a:solidFill>
              <a:latin typeface="+mn-lt"/>
            </a:endParaRPr>
          </a:p>
        </xdr:txBody>
      </xdr:sp>
    </xdr:grpSp>
    <xdr:clientData/>
  </xdr:twoCellAnchor>
  <xdr:twoCellAnchor>
    <xdr:from>
      <xdr:col>5</xdr:col>
      <xdr:colOff>99646</xdr:colOff>
      <xdr:row>29</xdr:row>
      <xdr:rowOff>146884</xdr:rowOff>
    </xdr:from>
    <xdr:to>
      <xdr:col>8</xdr:col>
      <xdr:colOff>496011</xdr:colOff>
      <xdr:row>39</xdr:row>
      <xdr:rowOff>144053</xdr:rowOff>
    </xdr:to>
    <xdr:grpSp>
      <xdr:nvGrpSpPr>
        <xdr:cNvPr id="28" name="Group 27">
          <a:extLst>
            <a:ext uri="{FF2B5EF4-FFF2-40B4-BE49-F238E27FC236}">
              <a16:creationId xmlns:a16="http://schemas.microsoft.com/office/drawing/2014/main" id="{B5BB8E66-EA07-4978-9416-B70B96CF862C}"/>
            </a:ext>
          </a:extLst>
        </xdr:cNvPr>
        <xdr:cNvGrpSpPr/>
      </xdr:nvGrpSpPr>
      <xdr:grpSpPr>
        <a:xfrm>
          <a:off x="4932903" y="5350255"/>
          <a:ext cx="2388451" cy="1847741"/>
          <a:chOff x="134548" y="3392828"/>
          <a:chExt cx="2313088" cy="1841112"/>
        </a:xfrm>
      </xdr:grpSpPr>
      <xdr:graphicFrame macro="">
        <xdr:nvGraphicFramePr>
          <xdr:cNvPr id="29" name="Chart 28">
            <a:extLst>
              <a:ext uri="{FF2B5EF4-FFF2-40B4-BE49-F238E27FC236}">
                <a16:creationId xmlns:a16="http://schemas.microsoft.com/office/drawing/2014/main" id="{3D49CC73-5669-45FC-878F-BE3902F455A0}"/>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0" name="TextBox 29">
            <a:extLst>
              <a:ext uri="{FF2B5EF4-FFF2-40B4-BE49-F238E27FC236}">
                <a16:creationId xmlns:a16="http://schemas.microsoft.com/office/drawing/2014/main" id="{53A3BF4C-B0B5-48CE-A670-0DA7A1A0ED57}"/>
              </a:ext>
            </a:extLst>
          </xdr:cNvPr>
          <xdr:cNvSpPr txBox="1"/>
        </xdr:nvSpPr>
        <xdr:spPr>
          <a:xfrm>
            <a:off x="720871" y="3392828"/>
            <a:ext cx="1332365" cy="241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CA4E24"/>
                </a:solidFill>
                <a:latin typeface="+mn-lt"/>
              </a:rPr>
              <a:t>Financial</a:t>
            </a:r>
            <a:r>
              <a:rPr lang="en-IN" sz="1050" b="1" baseline="0">
                <a:solidFill>
                  <a:srgbClr val="CA4E24"/>
                </a:solidFill>
                <a:latin typeface="+mn-lt"/>
              </a:rPr>
              <a:t> Leverage</a:t>
            </a:r>
            <a:endParaRPr lang="en-IN" sz="1050" b="1">
              <a:solidFill>
                <a:srgbClr val="CA4E24"/>
              </a:solidFill>
              <a:latin typeface="+mn-lt"/>
            </a:endParaRPr>
          </a:p>
        </xdr:txBody>
      </xdr:sp>
    </xdr:grpSp>
    <xdr:clientData/>
  </xdr:twoCellAnchor>
  <xdr:twoCellAnchor>
    <xdr:from>
      <xdr:col>0</xdr:col>
      <xdr:colOff>29546</xdr:colOff>
      <xdr:row>40</xdr:row>
      <xdr:rowOff>97969</xdr:rowOff>
    </xdr:from>
    <xdr:to>
      <xdr:col>8</xdr:col>
      <xdr:colOff>496077</xdr:colOff>
      <xdr:row>55</xdr:row>
      <xdr:rowOff>10885</xdr:rowOff>
    </xdr:to>
    <xdr:sp macro="" textlink="">
      <xdr:nvSpPr>
        <xdr:cNvPr id="31" name="TextBox 30">
          <a:extLst>
            <a:ext uri="{FF2B5EF4-FFF2-40B4-BE49-F238E27FC236}">
              <a16:creationId xmlns:a16="http://schemas.microsoft.com/office/drawing/2014/main" id="{BEF96002-7C75-4AB2-B68D-30B0889A4132}"/>
            </a:ext>
          </a:extLst>
        </xdr:cNvPr>
        <xdr:cNvSpPr txBox="1"/>
      </xdr:nvSpPr>
      <xdr:spPr>
        <a:xfrm>
          <a:off x="29546" y="7336969"/>
          <a:ext cx="7226560" cy="26887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a:solidFill>
                <a:srgbClr val="CA4E24"/>
              </a:solidFill>
              <a:effectLst/>
              <a:latin typeface="+mn-lt"/>
              <a:ea typeface="+mn-ea"/>
              <a:cs typeface="+mn-cs"/>
            </a:rPr>
            <a:t>Recents</a:t>
          </a:r>
          <a:r>
            <a:rPr lang="en-IN" sz="1600" b="1" i="0" baseline="0">
              <a:solidFill>
                <a:srgbClr val="CA4E24"/>
              </a:solidFill>
              <a:effectLst/>
              <a:latin typeface="+mn-lt"/>
              <a:ea typeface="+mn-ea"/>
              <a:cs typeface="+mn-cs"/>
            </a:rPr>
            <a:t> Updates</a:t>
          </a:r>
          <a:endParaRPr lang="en-IN" sz="1600" b="1" i="0">
            <a:solidFill>
              <a:srgbClr val="CA4E24"/>
            </a:solidFill>
            <a:effectLst/>
            <a:latin typeface="+mn-lt"/>
            <a:ea typeface="+mn-ea"/>
            <a:cs typeface="+mn-cs"/>
          </a:endParaRPr>
        </a:p>
        <a:p>
          <a:endParaRPr lang="en-IN" sz="1600" b="0" i="0">
            <a:solidFill>
              <a:srgbClr val="004EA2"/>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u="none" strike="noStrike">
              <a:solidFill>
                <a:schemeClr val="dk1"/>
              </a:solidFill>
              <a:effectLst/>
              <a:latin typeface="+mn-lt"/>
              <a:ea typeface="+mn-ea"/>
              <a:cs typeface="Arial" panose="020B0604020202020204" pitchFamily="34" charset="0"/>
            </a:rPr>
            <a:t>Sun TV Network Consolidated December 2023 Net Sales at Rs 923.15 crore, up 4.09% Y-o-Y</a:t>
          </a: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i="0">
              <a:solidFill>
                <a:schemeClr val="dk1"/>
              </a:solidFill>
              <a:effectLst/>
              <a:latin typeface="+mn-lt"/>
              <a:ea typeface="+mn-ea"/>
              <a:cs typeface="Arial" panose="020B0604020202020204" pitchFamily="34" charset="0"/>
            </a:rPr>
            <a:t>Sun TV Network Announcement Under Regulation 30 - Approval Of Scheme Of Amalgamation Of Udaya FM Private Limited With Kal Radio Limited.</a:t>
          </a: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i="0">
              <a:solidFill>
                <a:schemeClr val="dk1"/>
              </a:solidFill>
              <a:effectLst/>
              <a:latin typeface="+mn-lt"/>
              <a:ea typeface="+mn-ea"/>
              <a:cs typeface="Arial" panose="020B0604020202020204" pitchFamily="34" charset="0"/>
            </a:rPr>
            <a:t>Sun TV Network Board Meeting Intimation for Declaration And Payment Of Interim Dividend If Any, For The Financial Year 2023-24.</a:t>
          </a: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i="0">
              <a:solidFill>
                <a:schemeClr val="dk1"/>
              </a:solidFill>
              <a:effectLst/>
              <a:latin typeface="+mn-lt"/>
              <a:ea typeface="+mn-ea"/>
              <a:cs typeface="Arial" panose="020B0604020202020204" pitchFamily="34" charset="0"/>
            </a:rPr>
            <a:t>Buy Sun</a:t>
          </a:r>
          <a:r>
            <a:rPr lang="en-IN" sz="1100" b="0" i="0" baseline="0">
              <a:solidFill>
                <a:schemeClr val="dk1"/>
              </a:solidFill>
              <a:effectLst/>
              <a:latin typeface="+mn-lt"/>
              <a:ea typeface="+mn-ea"/>
              <a:cs typeface="Arial" panose="020B0604020202020204" pitchFamily="34" charset="0"/>
            </a:rPr>
            <a:t> Tv Network, Target price Rs 707: Prabhudas Lilladher.</a:t>
          </a: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i="0">
              <a:solidFill>
                <a:schemeClr val="dk1"/>
              </a:solidFill>
              <a:effectLst/>
              <a:latin typeface="+mn-lt"/>
              <a:ea typeface="+mn-ea"/>
              <a:cs typeface="Arial" panose="020B0604020202020204" pitchFamily="34" charset="0"/>
            </a:rPr>
            <a:t>Sun TV Network launches Sun Neo, forays into Hindi GEC space.</a:t>
          </a: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i="0">
              <a:solidFill>
                <a:schemeClr val="dk1"/>
              </a:solidFill>
              <a:effectLst/>
              <a:latin typeface="+mn-lt"/>
              <a:ea typeface="+mn-ea"/>
              <a:cs typeface="Arial" panose="020B0604020202020204" pitchFamily="34" charset="0"/>
            </a:rPr>
            <a:t>Sun</a:t>
          </a:r>
          <a:r>
            <a:rPr lang="en-IN" sz="1100" b="0" i="0" baseline="0">
              <a:solidFill>
                <a:schemeClr val="dk1"/>
              </a:solidFill>
              <a:effectLst/>
              <a:latin typeface="+mn-lt"/>
              <a:ea typeface="+mn-ea"/>
              <a:cs typeface="Arial" panose="020B0604020202020204" pitchFamily="34" charset="0"/>
            </a:rPr>
            <a:t> TV Network's Sun pictures have </a:t>
          </a:r>
          <a:r>
            <a:rPr lang="en-IN" sz="1100" b="0" i="0">
              <a:solidFill>
                <a:schemeClr val="dk1"/>
              </a:solidFill>
              <a:effectLst/>
              <a:latin typeface="+mn-lt"/>
              <a:ea typeface="+mn-ea"/>
              <a:cs typeface="Arial" panose="020B0604020202020204" pitchFamily="34" charset="0"/>
            </a:rPr>
            <a:t>Two massive projects, Coolie and Raayan are currently in production. The director of the movie "Coolie" is Lokesh Kanagaraj and it stars Superstar Rajinikanth. "Raayan" is a film directed by Dhanush, who also stars in it, marking his second directorial endeavour.</a:t>
          </a: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i="0">
              <a:solidFill>
                <a:schemeClr val="dk1"/>
              </a:solidFill>
              <a:effectLst/>
              <a:latin typeface="+mn-lt"/>
              <a:ea typeface="+mn-ea"/>
              <a:cs typeface="Arial" panose="020B0604020202020204" pitchFamily="34" charset="0"/>
            </a:rPr>
            <a:t>Our plans include Telugu films, Hindi films and International films' says Mr. Kalanithi Maran, Chairman, Sun Group</a:t>
          </a: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i="0">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i="0">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i="0">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i="0">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i="0">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u="none" strike="noStrike">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a:effectLst/>
          </a:endParaRPr>
        </a:p>
        <a:p>
          <a:pPr marL="285750" indent="-285750">
            <a:buFont typeface="Wingdings" panose="05000000000000000000" pitchFamily="2" charset="2"/>
            <a:buChar char="v"/>
          </a:pPr>
          <a:endParaRPr lang="en-IN" sz="1100" b="0" i="0">
            <a:solidFill>
              <a:schemeClr val="dk1"/>
            </a:solidFill>
            <a:effectLst/>
            <a:latin typeface="Calibri" panose="020F0502020204030204" pitchFamily="34" charset="0"/>
            <a:ea typeface="Calibri" panose="020F0502020204030204" pitchFamily="34" charset="0"/>
            <a:cs typeface="Calibri" panose="020F0502020204030204" pitchFamily="34" charset="0"/>
          </a:endParaRPr>
        </a:p>
        <a:p>
          <a:pPr marL="171450" indent="-171450">
            <a:buFont typeface="Arial" panose="020B0604020202020204" pitchFamily="34" charset="0"/>
            <a:buChar char="•"/>
          </a:pPr>
          <a:endParaRPr lang="en-IN" sz="1100" b="0" i="0">
            <a:solidFill>
              <a:schemeClr val="dk1"/>
            </a:solidFill>
            <a:effectLst/>
            <a:latin typeface="+mn-lt"/>
            <a:ea typeface="+mn-ea"/>
            <a:cs typeface="+mn-cs"/>
          </a:endParaRPr>
        </a:p>
      </xdr:txBody>
    </xdr:sp>
    <xdr:clientData/>
  </xdr:twoCellAnchor>
  <xdr:twoCellAnchor>
    <xdr:from>
      <xdr:col>1</xdr:col>
      <xdr:colOff>73091</xdr:colOff>
      <xdr:row>104</xdr:row>
      <xdr:rowOff>130628</xdr:rowOff>
    </xdr:from>
    <xdr:to>
      <xdr:col>8</xdr:col>
      <xdr:colOff>446315</xdr:colOff>
      <xdr:row>112</xdr:row>
      <xdr:rowOff>43542</xdr:rowOff>
    </xdr:to>
    <xdr:sp macro="" textlink="">
      <xdr:nvSpPr>
        <xdr:cNvPr id="32" name="TextBox 31">
          <a:extLst>
            <a:ext uri="{FF2B5EF4-FFF2-40B4-BE49-F238E27FC236}">
              <a16:creationId xmlns:a16="http://schemas.microsoft.com/office/drawing/2014/main" id="{F3840886-A545-419B-9236-3B701A75BF0D}"/>
            </a:ext>
          </a:extLst>
        </xdr:cNvPr>
        <xdr:cNvSpPr txBox="1"/>
      </xdr:nvSpPr>
      <xdr:spPr>
        <a:xfrm>
          <a:off x="214605" y="19213285"/>
          <a:ext cx="7057053" cy="13933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baseline="0">
              <a:solidFill>
                <a:srgbClr val="CA4E24"/>
              </a:solidFill>
              <a:effectLst/>
              <a:latin typeface="+mn-lt"/>
              <a:ea typeface="+mn-ea"/>
              <a:cs typeface="+mn-cs"/>
            </a:rPr>
            <a:t>Summary</a:t>
          </a:r>
          <a:endParaRPr lang="en-IN" sz="1050" b="0" i="0">
            <a:solidFill>
              <a:srgbClr val="004EA2"/>
            </a:solidFill>
            <a:effectLst/>
            <a:latin typeface="Calibri" panose="020F0502020204030204" pitchFamily="34" charset="0"/>
            <a:ea typeface="Calibri" panose="020F0502020204030204" pitchFamily="34" charset="0"/>
            <a:cs typeface="Calibri" panose="020F0502020204030204" pitchFamily="34" charset="0"/>
          </a:endParaRPr>
        </a:p>
        <a:p>
          <a:pPr marL="285750" marR="0" lvl="0" indent="-285750" defTabSz="914400" rtl="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a:solidFill>
                <a:schemeClr val="dk1"/>
              </a:solidFill>
              <a:effectLst/>
              <a:latin typeface="+mn-lt"/>
              <a:ea typeface="+mn-ea"/>
              <a:cs typeface="+mn-cs"/>
            </a:rPr>
            <a:t> Sun TV Network Consolidated December 2023 Net Sales at Rs 923.15 crore, up 4.09% Y-o-Y</a:t>
          </a:r>
          <a:endParaRPr lang="en-IN" sz="1100">
            <a:effectLst/>
          </a:endParaRPr>
        </a:p>
        <a:p>
          <a:pPr marL="285750" marR="0" lvl="0" indent="-285750" defTabSz="914400" rtl="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IN" sz="1100" b="0" i="0">
              <a:solidFill>
                <a:schemeClr val="dk1"/>
              </a:solidFill>
              <a:effectLst/>
              <a:latin typeface="+mn-lt"/>
              <a:ea typeface="+mn-ea"/>
              <a:cs typeface="+mn-cs"/>
            </a:rPr>
            <a:t> Sun TV Network Ltd soars 4.32%, rises for fifth straight session</a:t>
          </a:r>
        </a:p>
        <a:p>
          <a:pPr marL="171450" indent="-171450" fontAlgn="base">
            <a:buFont typeface="Wingdings" panose="05000000000000000000" pitchFamily="2" charset="2"/>
            <a:buChar char="v"/>
          </a:pPr>
          <a:r>
            <a:rPr lang="en-IN" sz="1050" b="0" i="0" baseline="0">
              <a:solidFill>
                <a:schemeClr val="dk1"/>
              </a:solidFill>
              <a:effectLst/>
              <a:latin typeface="Calibri" panose="020F0502020204030204" pitchFamily="34" charset="0"/>
              <a:ea typeface="Calibri" panose="020F0502020204030204" pitchFamily="34" charset="0"/>
              <a:cs typeface="Calibri" panose="020F0502020204030204" pitchFamily="34" charset="0"/>
            </a:rPr>
            <a:t>     </a:t>
          </a:r>
          <a:r>
            <a:rPr lang="en-IN" sz="1100" b="0" i="0">
              <a:solidFill>
                <a:schemeClr val="dk1"/>
              </a:solidFill>
              <a:effectLst/>
              <a:latin typeface="+mn-lt"/>
              <a:ea typeface="+mn-ea"/>
              <a:cs typeface="+mn-cs"/>
            </a:rPr>
            <a:t>Sun TV Network Compliances-Certificate under Reg. 74 (5) of SEBI (DP) Regulations, 2018</a:t>
          </a:r>
        </a:p>
        <a:p>
          <a:pPr marL="171450" indent="-171450" fontAlgn="base">
            <a:buFont typeface="Wingdings" panose="05000000000000000000" pitchFamily="2" charset="2"/>
            <a:buChar char="v"/>
          </a:pPr>
          <a:r>
            <a:rPr lang="en-IN" sz="1100" b="0" i="0" baseline="0">
              <a:solidFill>
                <a:schemeClr val="dk1"/>
              </a:solidFill>
              <a:effectLst/>
              <a:latin typeface="+mn-lt"/>
              <a:ea typeface="+mn-ea"/>
              <a:cs typeface="+mn-cs"/>
            </a:rPr>
            <a:t>     Sun TV Network Q3 Results: Profit Up 7% At Rs 454 Cr, revenue at Rs 923 cr.</a:t>
          </a:r>
        </a:p>
        <a:p>
          <a:pPr marL="171450" indent="-171450" fontAlgn="base">
            <a:buFont typeface="Wingdings" panose="05000000000000000000" pitchFamily="2" charset="2"/>
            <a:buChar char="v"/>
          </a:pPr>
          <a:r>
            <a:rPr lang="en-IN" sz="1100" b="0" i="0" baseline="0">
              <a:solidFill>
                <a:schemeClr val="dk1"/>
              </a:solidFill>
              <a:effectLst/>
              <a:latin typeface="+mn-lt"/>
              <a:ea typeface="+mn-ea"/>
              <a:cs typeface="+mn-cs"/>
            </a:rPr>
            <a:t>     Stocks To watch today, Nov 13 : Protean, Sun TV , CIL, ONGC BF Utilities.</a:t>
          </a:r>
          <a:endParaRPr lang="en-IN" sz="1100" b="0" i="0">
            <a:solidFill>
              <a:schemeClr val="dk1"/>
            </a:solidFill>
            <a:effectLst/>
            <a:latin typeface="+mn-lt"/>
            <a:ea typeface="+mn-ea"/>
            <a:cs typeface="+mn-cs"/>
          </a:endParaRPr>
        </a:p>
        <a:p>
          <a:pPr marL="171450" indent="-171450" fontAlgn="base">
            <a:buFont typeface="Wingdings" panose="05000000000000000000" pitchFamily="2" charset="2"/>
            <a:buChar char="v"/>
          </a:pPr>
          <a:endParaRPr lang="en-IN" sz="1100" b="0" i="0">
            <a:solidFill>
              <a:schemeClr val="tx1"/>
            </a:solidFill>
            <a:effectLst/>
            <a:latin typeface="+mn-lt"/>
            <a:ea typeface="+mn-ea"/>
            <a:cs typeface="+mn-cs"/>
          </a:endParaRPr>
        </a:p>
        <a:p>
          <a:r>
            <a:rPr lang="en-IN" sz="1100" b="0" i="0">
              <a:solidFill>
                <a:schemeClr val="dk1"/>
              </a:solidFill>
              <a:effectLst/>
              <a:latin typeface="+mn-lt"/>
              <a:ea typeface="+mn-ea"/>
              <a:cs typeface="+mn-cs"/>
            </a:rPr>
            <a:t> </a:t>
          </a:r>
          <a:endParaRPr lang="en-IN" sz="1100" b="0" i="0">
            <a:solidFill>
              <a:schemeClr val="dk1"/>
            </a:solidFill>
            <a:effectLst/>
            <a:latin typeface="Calibri" panose="020F0502020204030204" pitchFamily="34" charset="0"/>
            <a:ea typeface="Calibri" panose="020F0502020204030204" pitchFamily="34" charset="0"/>
            <a:cs typeface="Calibri" panose="020F0502020204030204" pitchFamily="34" charset="0"/>
          </a:endParaRPr>
        </a:p>
        <a:p>
          <a:pPr marL="171450" indent="-171450">
            <a:buFont typeface="Arial" panose="020B0604020202020204" pitchFamily="34" charset="0"/>
            <a:buChar char="•"/>
          </a:pPr>
          <a:endParaRPr lang="en-IN" sz="1100" b="0" i="0">
            <a:solidFill>
              <a:schemeClr val="dk1"/>
            </a:solidFill>
            <a:effectLst/>
            <a:latin typeface="+mn-lt"/>
            <a:ea typeface="+mn-ea"/>
            <a:cs typeface="+mn-cs"/>
          </a:endParaRPr>
        </a:p>
      </xdr:txBody>
    </xdr:sp>
    <xdr:clientData/>
  </xdr:twoCellAnchor>
  <xdr:twoCellAnchor editAs="oneCell">
    <xdr:from>
      <xdr:col>7</xdr:col>
      <xdr:colOff>161365</xdr:colOff>
      <xdr:row>3</xdr:row>
      <xdr:rowOff>1</xdr:rowOff>
    </xdr:from>
    <xdr:to>
      <xdr:col>8</xdr:col>
      <xdr:colOff>501257</xdr:colOff>
      <xdr:row>9</xdr:row>
      <xdr:rowOff>24373</xdr:rowOff>
    </xdr:to>
    <xdr:pic>
      <xdr:nvPicPr>
        <xdr:cNvPr id="33" name="Picture 32">
          <a:extLst>
            <a:ext uri="{FF2B5EF4-FFF2-40B4-BE49-F238E27FC236}">
              <a16:creationId xmlns:a16="http://schemas.microsoft.com/office/drawing/2014/main" id="{B9D31C76-5013-4A04-BDB2-232F75B6DC1E}"/>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30448" r="31090"/>
        <a:stretch/>
      </xdr:blipFill>
      <xdr:spPr>
        <a:xfrm>
          <a:off x="6248400" y="537883"/>
          <a:ext cx="1009042" cy="110013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101081</xdr:colOff>
      <xdr:row>0</xdr:row>
      <xdr:rowOff>124408</xdr:rowOff>
    </xdr:from>
    <xdr:to>
      <xdr:col>2</xdr:col>
      <xdr:colOff>213928</xdr:colOff>
      <xdr:row>6</xdr:row>
      <xdr:rowOff>139450</xdr:rowOff>
    </xdr:to>
    <xdr:pic>
      <xdr:nvPicPr>
        <xdr:cNvPr id="2" name="Picture 1">
          <a:extLst>
            <a:ext uri="{FF2B5EF4-FFF2-40B4-BE49-F238E27FC236}">
              <a16:creationId xmlns:a16="http://schemas.microsoft.com/office/drawing/2014/main" id="{DDC28D22-0B3B-4DDE-B82B-E23888E3447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48" r="31090"/>
        <a:stretch/>
      </xdr:blipFill>
      <xdr:spPr>
        <a:xfrm>
          <a:off x="101081" y="124408"/>
          <a:ext cx="1014806" cy="113471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256081</xdr:colOff>
      <xdr:row>0</xdr:row>
      <xdr:rowOff>145389</xdr:rowOff>
    </xdr:from>
    <xdr:to>
      <xdr:col>3</xdr:col>
      <xdr:colOff>524655</xdr:colOff>
      <xdr:row>6</xdr:row>
      <xdr:rowOff>104558</xdr:rowOff>
    </xdr:to>
    <xdr:pic>
      <xdr:nvPicPr>
        <xdr:cNvPr id="2" name="Picture 1" descr="PVR At Next Musarambagh Mall | Your Gateway To Cinematic Excellence">
          <a:extLst>
            <a:ext uri="{FF2B5EF4-FFF2-40B4-BE49-F238E27FC236}">
              <a16:creationId xmlns:a16="http://schemas.microsoft.com/office/drawing/2014/main" id="{D4166D99-E09C-4903-80D6-ED4BBF61A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7245" y="145389"/>
          <a:ext cx="1580213" cy="1045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56214</xdr:colOff>
      <xdr:row>0</xdr:row>
      <xdr:rowOff>93688</xdr:rowOff>
    </xdr:from>
    <xdr:to>
      <xdr:col>2</xdr:col>
      <xdr:colOff>331457</xdr:colOff>
      <xdr:row>6</xdr:row>
      <xdr:rowOff>6246</xdr:rowOff>
    </xdr:to>
    <xdr:pic>
      <xdr:nvPicPr>
        <xdr:cNvPr id="2" name="Picture 1" descr="Zee Entertainment Enterprises - Wikipedia">
          <a:extLst>
            <a:ext uri="{FF2B5EF4-FFF2-40B4-BE49-F238E27FC236}">
              <a16:creationId xmlns:a16="http://schemas.microsoft.com/office/drawing/2014/main" id="{F4620626-328E-49AB-906F-059F24E79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7378" y="93688"/>
          <a:ext cx="1006013" cy="999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24985</xdr:colOff>
      <xdr:row>1</xdr:row>
      <xdr:rowOff>0</xdr:rowOff>
    </xdr:from>
    <xdr:to>
      <xdr:col>3</xdr:col>
      <xdr:colOff>93690</xdr:colOff>
      <xdr:row>6</xdr:row>
      <xdr:rowOff>20475</xdr:rowOff>
    </xdr:to>
    <xdr:pic>
      <xdr:nvPicPr>
        <xdr:cNvPr id="2" name="Picture 1" descr="Saregama - Wikipedia">
          <a:extLst>
            <a:ext uri="{FF2B5EF4-FFF2-40B4-BE49-F238E27FC236}">
              <a16:creationId xmlns:a16="http://schemas.microsoft.com/office/drawing/2014/main" id="{72705F7C-8FA2-4B41-BA70-DEF8C8144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149" y="181131"/>
          <a:ext cx="1380344" cy="926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118672</xdr:colOff>
      <xdr:row>1</xdr:row>
      <xdr:rowOff>118672</xdr:rowOff>
    </xdr:from>
    <xdr:to>
      <xdr:col>3</xdr:col>
      <xdr:colOff>149502</xdr:colOff>
      <xdr:row>5</xdr:row>
      <xdr:rowOff>24984</xdr:rowOff>
    </xdr:to>
    <xdr:pic>
      <xdr:nvPicPr>
        <xdr:cNvPr id="2" name="Picture 1" descr="TV18 - Wikipedia">
          <a:extLst>
            <a:ext uri="{FF2B5EF4-FFF2-40B4-BE49-F238E27FC236}">
              <a16:creationId xmlns:a16="http://schemas.microsoft.com/office/drawing/2014/main" id="{8CAA1438-E238-4849-8BDD-B0202E51F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836" y="299803"/>
          <a:ext cx="1342469" cy="630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7</xdr:col>
      <xdr:colOff>488757</xdr:colOff>
      <xdr:row>1174</xdr:row>
      <xdr:rowOff>56187</xdr:rowOff>
    </xdr:from>
    <xdr:to>
      <xdr:col>15</xdr:col>
      <xdr:colOff>196272</xdr:colOff>
      <xdr:row>1189</xdr:row>
      <xdr:rowOff>138545</xdr:rowOff>
    </xdr:to>
    <xdr:graphicFrame macro="">
      <xdr:nvGraphicFramePr>
        <xdr:cNvPr id="2" name="Chart 1">
          <a:extLst>
            <a:ext uri="{FF2B5EF4-FFF2-40B4-BE49-F238E27FC236}">
              <a16:creationId xmlns:a16="http://schemas.microsoft.com/office/drawing/2014/main" id="{9ADA13CE-275E-43D2-B271-62C2B55536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1800718</xdr:colOff>
      <xdr:row>5</xdr:row>
      <xdr:rowOff>174960</xdr:rowOff>
    </xdr:from>
    <xdr:to>
      <xdr:col>12</xdr:col>
      <xdr:colOff>272300</xdr:colOff>
      <xdr:row>12</xdr:row>
      <xdr:rowOff>174960</xdr:rowOff>
    </xdr:to>
    <xdr:graphicFrame macro="">
      <xdr:nvGraphicFramePr>
        <xdr:cNvPr id="6" name="Chart 5">
          <a:extLst>
            <a:ext uri="{FF2B5EF4-FFF2-40B4-BE49-F238E27FC236}">
              <a16:creationId xmlns:a16="http://schemas.microsoft.com/office/drawing/2014/main" id="{584C89CF-DE3A-4BC9-AF57-ADC49E454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293914</xdr:colOff>
      <xdr:row>6</xdr:row>
      <xdr:rowOff>141515</xdr:rowOff>
    </xdr:from>
    <xdr:to>
      <xdr:col>14</xdr:col>
      <xdr:colOff>457199</xdr:colOff>
      <xdr:row>13</xdr:row>
      <xdr:rowOff>10886</xdr:rowOff>
    </xdr:to>
    <xdr:graphicFrame macro="">
      <xdr:nvGraphicFramePr>
        <xdr:cNvPr id="8" name="Chart 7">
          <a:extLst>
            <a:ext uri="{FF2B5EF4-FFF2-40B4-BE49-F238E27FC236}">
              <a16:creationId xmlns:a16="http://schemas.microsoft.com/office/drawing/2014/main" id="{A80160F2-A472-4B61-8F7F-F1B212A15C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32657</xdr:colOff>
      <xdr:row>1</xdr:row>
      <xdr:rowOff>108858</xdr:rowOff>
    </xdr:from>
    <xdr:to>
      <xdr:col>13</xdr:col>
      <xdr:colOff>587828</xdr:colOff>
      <xdr:row>7</xdr:row>
      <xdr:rowOff>97969</xdr:rowOff>
    </xdr:to>
    <xdr:graphicFrame macro="">
      <xdr:nvGraphicFramePr>
        <xdr:cNvPr id="9" name="Chart 8">
          <a:extLst>
            <a:ext uri="{FF2B5EF4-FFF2-40B4-BE49-F238E27FC236}">
              <a16:creationId xmlns:a16="http://schemas.microsoft.com/office/drawing/2014/main" id="{6EA77C90-7CDA-45FC-BE34-22500CEF19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60960</xdr:colOff>
      <xdr:row>5</xdr:row>
      <xdr:rowOff>160019</xdr:rowOff>
    </xdr:from>
    <xdr:to>
      <xdr:col>2</xdr:col>
      <xdr:colOff>312420</xdr:colOff>
      <xdr:row>8</xdr:row>
      <xdr:rowOff>15240</xdr:rowOff>
    </xdr:to>
    <xdr:pic>
      <xdr:nvPicPr>
        <xdr:cNvPr id="2" name="Picture 1" descr="NSE launches new logo for Nifty indices ...">
          <a:extLst>
            <a:ext uri="{FF2B5EF4-FFF2-40B4-BE49-F238E27FC236}">
              <a16:creationId xmlns:a16="http://schemas.microsoft.com/office/drawing/2014/main" id="{FA156C72-43A9-4F2C-B150-457D8FC6D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 y="1074419"/>
          <a:ext cx="1028700" cy="403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243840</xdr:colOff>
      <xdr:row>0</xdr:row>
      <xdr:rowOff>175260</xdr:rowOff>
    </xdr:from>
    <xdr:to>
      <xdr:col>7</xdr:col>
      <xdr:colOff>480060</xdr:colOff>
      <xdr:row>5</xdr:row>
      <xdr:rowOff>98395</xdr:rowOff>
    </xdr:to>
    <xdr:pic>
      <xdr:nvPicPr>
        <xdr:cNvPr id="3" name="Picture 2">
          <a:extLst>
            <a:ext uri="{FF2B5EF4-FFF2-40B4-BE49-F238E27FC236}">
              <a16:creationId xmlns:a16="http://schemas.microsoft.com/office/drawing/2014/main" id="{24E9F125-DFCB-4BA0-807E-B1E11A69E43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0448" r="31090"/>
        <a:stretch/>
      </xdr:blipFill>
      <xdr:spPr>
        <a:xfrm>
          <a:off x="4259580" y="175260"/>
          <a:ext cx="876300" cy="83753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10</xdr:col>
      <xdr:colOff>265042</xdr:colOff>
      <xdr:row>147</xdr:row>
      <xdr:rowOff>66260</xdr:rowOff>
    </xdr:from>
    <xdr:to>
      <xdr:col>14</xdr:col>
      <xdr:colOff>552358</xdr:colOff>
      <xdr:row>160</xdr:row>
      <xdr:rowOff>44173</xdr:rowOff>
    </xdr:to>
    <xdr:pic>
      <xdr:nvPicPr>
        <xdr:cNvPr id="70" name="Picture 69">
          <a:extLst>
            <a:ext uri="{FF2B5EF4-FFF2-40B4-BE49-F238E27FC236}">
              <a16:creationId xmlns:a16="http://schemas.microsoft.com/office/drawing/2014/main" id="{ADF87033-0395-4B71-BCB8-3617068515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29129" y="29452956"/>
          <a:ext cx="2849403" cy="2562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103393</xdr:colOff>
      <xdr:row>4</xdr:row>
      <xdr:rowOff>76497</xdr:rowOff>
    </xdr:from>
    <xdr:to>
      <xdr:col>9</xdr:col>
      <xdr:colOff>537882</xdr:colOff>
      <xdr:row>13</xdr:row>
      <xdr:rowOff>125506</xdr:rowOff>
    </xdr:to>
    <xdr:sp macro="" textlink="">
      <xdr:nvSpPr>
        <xdr:cNvPr id="10" name="TextBox 9">
          <a:extLst>
            <a:ext uri="{FF2B5EF4-FFF2-40B4-BE49-F238E27FC236}">
              <a16:creationId xmlns:a16="http://schemas.microsoft.com/office/drawing/2014/main" id="{23CC2280-53A2-477B-9828-75C1E29F3022}"/>
            </a:ext>
          </a:extLst>
        </xdr:cNvPr>
        <xdr:cNvSpPr txBox="1"/>
      </xdr:nvSpPr>
      <xdr:spPr>
        <a:xfrm>
          <a:off x="103393" y="874356"/>
          <a:ext cx="5678842" cy="18329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Bell MT" panose="02020503060305020303" pitchFamily="18" charset="0"/>
            </a:rPr>
            <a:t>Sun TV Network is an Indian Media conglomerate company headquartered in Chennai, Tamil Nadu, India. It is a part of Sun Group and is one of Asia's largest TV networks. Established on 14 April 1993 by Kalanithi Maran, it owns a variety of television channels in multiple languages and radio stations in multiple languages. Its flagship channel is Sun TV.</a:t>
          </a:r>
        </a:p>
        <a:p>
          <a:r>
            <a:rPr lang="en-IN" sz="1200">
              <a:latin typeface="Bell MT" panose="02020503060305020303" pitchFamily="18" charset="0"/>
            </a:rPr>
            <a:t>Sun TV is an Indian Tamil-language general entertainment pay television channel owned by Sun TV Network. It was launched on 14 April 1993. It is the flagship channel of the Chennai-based media conglomerate Sun Group's Sun TV Network. It was founded and is owned by Kalanithi Maran.</a:t>
          </a:r>
        </a:p>
        <a:p>
          <a:endParaRPr lang="en-IN" sz="1600">
            <a:latin typeface="Bell MT" panose="02020503060305020303" pitchFamily="18" charset="0"/>
          </a:endParaRPr>
        </a:p>
      </xdr:txBody>
    </xdr:sp>
    <xdr:clientData/>
  </xdr:twoCellAnchor>
  <xdr:twoCellAnchor>
    <xdr:from>
      <xdr:col>3</xdr:col>
      <xdr:colOff>476923</xdr:colOff>
      <xdr:row>13</xdr:row>
      <xdr:rowOff>21514</xdr:rowOff>
    </xdr:from>
    <xdr:to>
      <xdr:col>9</xdr:col>
      <xdr:colOff>591671</xdr:colOff>
      <xdr:row>20</xdr:row>
      <xdr:rowOff>157778</xdr:rowOff>
    </xdr:to>
    <xdr:sp macro="" textlink="">
      <xdr:nvSpPr>
        <xdr:cNvPr id="11" name="TextBox 10">
          <a:extLst>
            <a:ext uri="{FF2B5EF4-FFF2-40B4-BE49-F238E27FC236}">
              <a16:creationId xmlns:a16="http://schemas.microsoft.com/office/drawing/2014/main" id="{8B0436E8-F365-4A0C-910B-72F8F5E0CB80}"/>
            </a:ext>
          </a:extLst>
        </xdr:cNvPr>
        <xdr:cNvSpPr txBox="1"/>
      </xdr:nvSpPr>
      <xdr:spPr>
        <a:xfrm>
          <a:off x="1902311" y="2603349"/>
          <a:ext cx="3933713" cy="15168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Bell MT" panose="02020503060305020303" pitchFamily="18" charset="0"/>
            </a:rPr>
            <a:t>Kalanithi Maran </a:t>
          </a:r>
          <a:r>
            <a:rPr lang="en-IN" sz="1200">
              <a:latin typeface="Bell MT" panose="02020503060305020303" pitchFamily="18" charset="0"/>
            </a:rPr>
            <a:t>is an Indian media proprietor who is the </a:t>
          </a:r>
          <a:r>
            <a:rPr lang="en-IN" sz="1200" b="1">
              <a:latin typeface="Bell MT" panose="02020503060305020303" pitchFamily="18" charset="0"/>
            </a:rPr>
            <a:t>Chairman and founder </a:t>
          </a:r>
          <a:r>
            <a:rPr lang="en-IN" sz="1200">
              <a:latin typeface="Bell MT" panose="02020503060305020303" pitchFamily="18" charset="0"/>
            </a:rPr>
            <a:t>of the Sun Group. He owns television channels, newspapers, weeklies, FM radio stations, DTH services, 2 cricket teams (Sunrisers Hyderabad) in the Indian Premier League (IPL) and Sunrisers Eastern Cape in South Africa T20 League (SA20), along with a movie production house, Sun Pictures. He also held a major share in the Indian airline Spice Jet from 2010 to 2015.</a:t>
          </a:r>
        </a:p>
        <a:p>
          <a:endParaRPr lang="en-IN" sz="1600">
            <a:latin typeface="Bell MT" panose="02020503060305020303" pitchFamily="18" charset="0"/>
          </a:endParaRPr>
        </a:p>
      </xdr:txBody>
    </xdr:sp>
    <xdr:clientData/>
  </xdr:twoCellAnchor>
  <xdr:oneCellAnchor>
    <xdr:from>
      <xdr:col>1</xdr:col>
      <xdr:colOff>17258</xdr:colOff>
      <xdr:row>12</xdr:row>
      <xdr:rowOff>85463</xdr:rowOff>
    </xdr:from>
    <xdr:ext cx="1703585" cy="1548920"/>
    <xdr:pic>
      <xdr:nvPicPr>
        <xdr:cNvPr id="12" name="Picture 11">
          <a:extLst>
            <a:ext uri="{FF2B5EF4-FFF2-40B4-BE49-F238E27FC236}">
              <a16:creationId xmlns:a16="http://schemas.microsoft.com/office/drawing/2014/main" id="{498303E9-C28C-42F6-8EE3-B158002E73A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9658" y="2470075"/>
          <a:ext cx="1703585" cy="15489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224115</xdr:colOff>
      <xdr:row>20</xdr:row>
      <xdr:rowOff>35860</xdr:rowOff>
    </xdr:from>
    <xdr:ext cx="1846729" cy="1748117"/>
    <xdr:pic>
      <xdr:nvPicPr>
        <xdr:cNvPr id="13" name="Picture 12" descr="Image">
          <a:extLst>
            <a:ext uri="{FF2B5EF4-FFF2-40B4-BE49-F238E27FC236}">
              <a16:creationId xmlns:a16="http://schemas.microsoft.com/office/drawing/2014/main" id="{B03C5266-FB3D-439F-A48A-737F47B40A2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558986" y="3998260"/>
          <a:ext cx="1846729" cy="17481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41870</xdr:colOff>
      <xdr:row>21</xdr:row>
      <xdr:rowOff>75925</xdr:rowOff>
    </xdr:from>
    <xdr:to>
      <xdr:col>6</xdr:col>
      <xdr:colOff>98610</xdr:colOff>
      <xdr:row>30</xdr:row>
      <xdr:rowOff>152401</xdr:rowOff>
    </xdr:to>
    <xdr:sp macro="" textlink="">
      <xdr:nvSpPr>
        <xdr:cNvPr id="14" name="TextBox 13">
          <a:extLst>
            <a:ext uri="{FF2B5EF4-FFF2-40B4-BE49-F238E27FC236}">
              <a16:creationId xmlns:a16="http://schemas.microsoft.com/office/drawing/2014/main" id="{73B1A0CA-584E-478F-AF40-D26CFCB081FF}"/>
            </a:ext>
          </a:extLst>
        </xdr:cNvPr>
        <xdr:cNvSpPr txBox="1"/>
      </xdr:nvSpPr>
      <xdr:spPr>
        <a:xfrm>
          <a:off x="41870" y="4235549"/>
          <a:ext cx="3391611" cy="18514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Bell MT" panose="02020503060305020303" pitchFamily="18" charset="0"/>
            </a:rPr>
            <a:t>Kaviya Kalanithi Maran </a:t>
          </a:r>
          <a:r>
            <a:rPr lang="en-IN" sz="1200" b="0" i="0">
              <a:solidFill>
                <a:schemeClr val="dk1"/>
              </a:solidFill>
              <a:effectLst/>
              <a:latin typeface="Bell MT" panose="02020503060305020303" pitchFamily="18" charset="0"/>
              <a:ea typeface="+mn-ea"/>
              <a:cs typeface="+mn-cs"/>
            </a:rPr>
            <a:t>Daughter of business tycoon Kalanithi Maran, Kavya Maran works as the </a:t>
          </a:r>
          <a:r>
            <a:rPr lang="en-IN" sz="1200" b="1" i="0">
              <a:solidFill>
                <a:schemeClr val="dk1"/>
              </a:solidFill>
              <a:effectLst/>
              <a:latin typeface="Bell MT" panose="02020503060305020303" pitchFamily="18" charset="0"/>
              <a:ea typeface="+mn-ea"/>
              <a:cs typeface="+mn-cs"/>
            </a:rPr>
            <a:t>Executive director </a:t>
          </a:r>
          <a:r>
            <a:rPr lang="en-IN" sz="1200" b="0" i="0">
              <a:solidFill>
                <a:schemeClr val="dk1"/>
              </a:solidFill>
              <a:effectLst/>
              <a:latin typeface="Bell MT" panose="02020503060305020303" pitchFamily="18" charset="0"/>
              <a:ea typeface="+mn-ea"/>
              <a:cs typeface="+mn-cs"/>
            </a:rPr>
            <a:t>of the Sun TV Network Limited which is a subsidiary of Sun Group. She was appointed CEO of SRH in 2018. 4. Sun TV Network owns SunRisers Eastern Cape of Cricket South Africa's T20 league and OTT platform Sun NXT apart from SunRisers Hyderabad franchise</a:t>
          </a:r>
          <a:endParaRPr lang="en-IN" sz="1200">
            <a:latin typeface="Bell MT" panose="02020503060305020303" pitchFamily="18" charset="0"/>
          </a:endParaRPr>
        </a:p>
      </xdr:txBody>
    </xdr:sp>
    <xdr:clientData/>
  </xdr:twoCellAnchor>
  <xdr:twoCellAnchor>
    <xdr:from>
      <xdr:col>0</xdr:col>
      <xdr:colOff>28687</xdr:colOff>
      <xdr:row>35</xdr:row>
      <xdr:rowOff>79339</xdr:rowOff>
    </xdr:from>
    <xdr:to>
      <xdr:col>9</xdr:col>
      <xdr:colOff>394447</xdr:colOff>
      <xdr:row>41</xdr:row>
      <xdr:rowOff>188258</xdr:rowOff>
    </xdr:to>
    <xdr:sp macro="" textlink="">
      <xdr:nvSpPr>
        <xdr:cNvPr id="15" name="TextBox 14">
          <a:extLst>
            <a:ext uri="{FF2B5EF4-FFF2-40B4-BE49-F238E27FC236}">
              <a16:creationId xmlns:a16="http://schemas.microsoft.com/office/drawing/2014/main" id="{C1345F7F-B3F3-4B72-BF99-0DD3B7BA0B21}"/>
            </a:ext>
          </a:extLst>
        </xdr:cNvPr>
        <xdr:cNvSpPr txBox="1"/>
      </xdr:nvSpPr>
      <xdr:spPr>
        <a:xfrm>
          <a:off x="28687" y="7000092"/>
          <a:ext cx="5565289" cy="1292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Bell MT" panose="02020503060305020303" pitchFamily="18" charset="0"/>
            </a:rPr>
            <a:t>It It was founded and is owned by Kalanithi Maran.It started airing on open network (Antenna) on 14 July 2002 at the time of "Majunu" Tamil movie premiering. Then it was removed from this open network on 2005. It was also removed from free on 9 November 2007. Sun TV launched its HD version on 11 December 2011.Since its inception, the channel consistently remains the top rated Tamil channel and one of the top rated Indian television channel.</a:t>
          </a:r>
        </a:p>
      </xdr:txBody>
    </xdr:sp>
    <xdr:clientData/>
  </xdr:twoCellAnchor>
  <xdr:oneCellAnchor>
    <xdr:from>
      <xdr:col>1</xdr:col>
      <xdr:colOff>33975</xdr:colOff>
      <xdr:row>30</xdr:row>
      <xdr:rowOff>125505</xdr:rowOff>
    </xdr:from>
    <xdr:ext cx="1290407" cy="833718"/>
    <xdr:pic>
      <xdr:nvPicPr>
        <xdr:cNvPr id="16" name="Picture 15" descr="Sun TV (India) - Wikipedia">
          <a:extLst>
            <a:ext uri="{FF2B5EF4-FFF2-40B4-BE49-F238E27FC236}">
              <a16:creationId xmlns:a16="http://schemas.microsoft.com/office/drawing/2014/main" id="{44D1CFAF-CF28-468B-A2C3-B578EA027E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6375" y="6060140"/>
          <a:ext cx="1290407" cy="8337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268941</xdr:colOff>
      <xdr:row>30</xdr:row>
      <xdr:rowOff>89647</xdr:rowOff>
    </xdr:from>
    <xdr:to>
      <xdr:col>9</xdr:col>
      <xdr:colOff>394446</xdr:colOff>
      <xdr:row>35</xdr:row>
      <xdr:rowOff>161365</xdr:rowOff>
    </xdr:to>
    <xdr:sp macro="" textlink="">
      <xdr:nvSpPr>
        <xdr:cNvPr id="17" name="TextBox 16">
          <a:extLst>
            <a:ext uri="{FF2B5EF4-FFF2-40B4-BE49-F238E27FC236}">
              <a16:creationId xmlns:a16="http://schemas.microsoft.com/office/drawing/2014/main" id="{A642AECE-CBD1-4722-BD98-6E1F38494057}"/>
            </a:ext>
          </a:extLst>
        </xdr:cNvPr>
        <xdr:cNvSpPr txBox="1"/>
      </xdr:nvSpPr>
      <xdr:spPr>
        <a:xfrm>
          <a:off x="1694329" y="6024282"/>
          <a:ext cx="3944470" cy="10578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dk1"/>
              </a:solidFill>
              <a:effectLst/>
              <a:latin typeface="Bell MT" panose="02020503060305020303" pitchFamily="18" charset="0"/>
              <a:ea typeface="+mn-ea"/>
              <a:cs typeface="+mn-cs"/>
            </a:rPr>
            <a:t>Sun TV </a:t>
          </a:r>
          <a:r>
            <a:rPr lang="en-IN" sz="1200">
              <a:solidFill>
                <a:schemeClr val="dk1"/>
              </a:solidFill>
              <a:effectLst/>
              <a:latin typeface="Bell MT" panose="02020503060305020303" pitchFamily="18" charset="0"/>
              <a:ea typeface="+mn-ea"/>
              <a:cs typeface="+mn-cs"/>
            </a:rPr>
            <a:t>is an Indian Tamil-language general entertainment pay television channel owned by Sun TV Network.It was launched on 14 April 1993. It is the flagship channel of the Chennai-based media conglomerate Sun Group's Sun TV Network. </a:t>
          </a:r>
          <a:endParaRPr lang="en-IN" sz="1200" i="1">
            <a:latin typeface="Bell MT" panose="02020503060305020303" pitchFamily="18" charset="0"/>
          </a:endParaRPr>
        </a:p>
      </xdr:txBody>
    </xdr:sp>
    <xdr:clientData/>
  </xdr:twoCellAnchor>
  <xdr:twoCellAnchor editAs="oneCell">
    <xdr:from>
      <xdr:col>0</xdr:col>
      <xdr:colOff>89648</xdr:colOff>
      <xdr:row>0</xdr:row>
      <xdr:rowOff>35858</xdr:rowOff>
    </xdr:from>
    <xdr:to>
      <xdr:col>2</xdr:col>
      <xdr:colOff>80683</xdr:colOff>
      <xdr:row>3</xdr:row>
      <xdr:rowOff>165912</xdr:rowOff>
    </xdr:to>
    <xdr:pic>
      <xdr:nvPicPr>
        <xdr:cNvPr id="18" name="Picture 17">
          <a:extLst>
            <a:ext uri="{FF2B5EF4-FFF2-40B4-BE49-F238E27FC236}">
              <a16:creationId xmlns:a16="http://schemas.microsoft.com/office/drawing/2014/main" id="{CBBEDD67-3219-4911-A11A-2A90A54700A4}"/>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0448" r="31090"/>
        <a:stretch/>
      </xdr:blipFill>
      <xdr:spPr>
        <a:xfrm>
          <a:off x="89648" y="35858"/>
          <a:ext cx="779929" cy="721725"/>
        </a:xfrm>
        <a:prstGeom prst="rect">
          <a:avLst/>
        </a:prstGeom>
      </xdr:spPr>
    </xdr:pic>
    <xdr:clientData/>
  </xdr:twoCellAnchor>
  <xdr:twoCellAnchor>
    <xdr:from>
      <xdr:col>10</xdr:col>
      <xdr:colOff>71718</xdr:colOff>
      <xdr:row>2</xdr:row>
      <xdr:rowOff>152402</xdr:rowOff>
    </xdr:from>
    <xdr:to>
      <xdr:col>15</xdr:col>
      <xdr:colOff>591671</xdr:colOff>
      <xdr:row>8</xdr:row>
      <xdr:rowOff>80683</xdr:rowOff>
    </xdr:to>
    <xdr:sp macro="" textlink="">
      <xdr:nvSpPr>
        <xdr:cNvPr id="19" name="TextBox 18">
          <a:extLst>
            <a:ext uri="{FF2B5EF4-FFF2-40B4-BE49-F238E27FC236}">
              <a16:creationId xmlns:a16="http://schemas.microsoft.com/office/drawing/2014/main" id="{C83B0A37-30A1-42AA-A0AE-F437F030AE98}"/>
            </a:ext>
          </a:extLst>
        </xdr:cNvPr>
        <xdr:cNvSpPr txBox="1"/>
      </xdr:nvSpPr>
      <xdr:spPr>
        <a:xfrm>
          <a:off x="5952565" y="546849"/>
          <a:ext cx="3702424" cy="11295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0">
              <a:solidFill>
                <a:schemeClr val="dk1"/>
              </a:solidFill>
              <a:effectLst/>
              <a:latin typeface="Bell MT" panose="02020503060305020303" pitchFamily="18" charset="0"/>
              <a:ea typeface="+mn-ea"/>
              <a:cs typeface="+mn-cs"/>
            </a:rPr>
            <a:t> Mr. V. C. Unnikrishnan</a:t>
          </a:r>
          <a:r>
            <a:rPr lang="en-IN" sz="1200" b="0" i="0">
              <a:solidFill>
                <a:schemeClr val="dk1"/>
              </a:solidFill>
              <a:effectLst/>
              <a:latin typeface="Bell MT" panose="02020503060305020303" pitchFamily="18" charset="0"/>
              <a:ea typeface="+mn-ea"/>
              <a:cs typeface="+mn-cs"/>
            </a:rPr>
            <a:t>, FCA, FICWA, FCS has been the </a:t>
          </a:r>
          <a:r>
            <a:rPr lang="en-IN" sz="1200" b="1" i="0">
              <a:solidFill>
                <a:schemeClr val="dk1"/>
              </a:solidFill>
              <a:effectLst/>
              <a:latin typeface="Bell MT" panose="02020503060305020303" pitchFamily="18" charset="0"/>
              <a:ea typeface="+mn-ea"/>
              <a:cs typeface="+mn-cs"/>
            </a:rPr>
            <a:t>Chief Financial Officer </a:t>
          </a:r>
          <a:r>
            <a:rPr lang="en-IN" sz="1200" b="0" i="0">
              <a:solidFill>
                <a:schemeClr val="dk1"/>
              </a:solidFill>
              <a:effectLst/>
              <a:latin typeface="Bell MT" panose="02020503060305020303" pitchFamily="18" charset="0"/>
              <a:ea typeface="+mn-ea"/>
              <a:cs typeface="+mn-cs"/>
            </a:rPr>
            <a:t>of Sun TV Network Ltd since November 12, 2010. Mr. Unnikrishnan served as General Manager of Finance and Secretary at KCP Sugar &amp; Industries Corp. Ltd. until July 2007.</a:t>
          </a:r>
          <a:endParaRPr lang="en-IN" sz="1200">
            <a:latin typeface="Bell MT" panose="02020503060305020303" pitchFamily="18" charset="0"/>
          </a:endParaRPr>
        </a:p>
      </xdr:txBody>
    </xdr:sp>
    <xdr:clientData/>
  </xdr:twoCellAnchor>
  <xdr:twoCellAnchor editAs="oneCell">
    <xdr:from>
      <xdr:col>15</xdr:col>
      <xdr:colOff>591671</xdr:colOff>
      <xdr:row>0</xdr:row>
      <xdr:rowOff>179292</xdr:rowOff>
    </xdr:from>
    <xdr:to>
      <xdr:col>18</xdr:col>
      <xdr:colOff>117217</xdr:colOff>
      <xdr:row>8</xdr:row>
      <xdr:rowOff>17927</xdr:rowOff>
    </xdr:to>
    <xdr:pic>
      <xdr:nvPicPr>
        <xdr:cNvPr id="20" name="Picture 19">
          <a:extLst>
            <a:ext uri="{FF2B5EF4-FFF2-40B4-BE49-F238E27FC236}">
              <a16:creationId xmlns:a16="http://schemas.microsoft.com/office/drawing/2014/main" id="{D4B66377-D8AB-44FB-AC7D-B08EAA04EE2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654989" y="179292"/>
          <a:ext cx="1435028" cy="1434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53789</xdr:colOff>
      <xdr:row>15</xdr:row>
      <xdr:rowOff>1</xdr:rowOff>
    </xdr:from>
    <xdr:to>
      <xdr:col>18</xdr:col>
      <xdr:colOff>251012</xdr:colOff>
      <xdr:row>20</xdr:row>
      <xdr:rowOff>0</xdr:rowOff>
    </xdr:to>
    <xdr:sp macro="" textlink="">
      <xdr:nvSpPr>
        <xdr:cNvPr id="21" name="TextBox 20">
          <a:extLst>
            <a:ext uri="{FF2B5EF4-FFF2-40B4-BE49-F238E27FC236}">
              <a16:creationId xmlns:a16="http://schemas.microsoft.com/office/drawing/2014/main" id="{CAF5634A-50F0-4401-9B29-E4F631E9A934}"/>
            </a:ext>
          </a:extLst>
        </xdr:cNvPr>
        <xdr:cNvSpPr txBox="1"/>
      </xdr:nvSpPr>
      <xdr:spPr>
        <a:xfrm>
          <a:off x="5934636" y="2976283"/>
          <a:ext cx="5289176" cy="9861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0">
              <a:solidFill>
                <a:schemeClr val="dk1"/>
              </a:solidFill>
              <a:effectLst/>
              <a:latin typeface="Bell MT" panose="02020503060305020303" pitchFamily="18" charset="0"/>
              <a:ea typeface="+mn-ea"/>
              <a:cs typeface="+mn-cs"/>
            </a:rPr>
            <a:t> </a:t>
          </a:r>
          <a:r>
            <a:rPr lang="en-IN" sz="1200" b="1" i="0" u="none" strike="noStrike">
              <a:solidFill>
                <a:schemeClr val="dk1"/>
              </a:solidFill>
              <a:effectLst/>
              <a:latin typeface="Bell MT" panose="02020503060305020303" pitchFamily="18" charset="0"/>
              <a:ea typeface="+mn-ea"/>
              <a:cs typeface="+mn-cs"/>
            </a:rPr>
            <a:t>Sun Pictures </a:t>
          </a:r>
          <a:r>
            <a:rPr lang="en-IN" sz="1200" b="0" i="0" u="none" strike="noStrike">
              <a:solidFill>
                <a:schemeClr val="dk1"/>
              </a:solidFill>
              <a:effectLst/>
              <a:latin typeface="Bell MT" panose="02020503060305020303" pitchFamily="18" charset="0"/>
              <a:ea typeface="+mn-ea"/>
              <a:cs typeface="+mn-cs"/>
            </a:rPr>
            <a:t>is an Indian film distribution and production studio based in Chennai, India. It is a division of Sun TV Network a part of the Sun Group. In 2010, it started producing films, the first film was Enthiran which was a huge blockbuster. Alongside Enthiran, they have produced numerous blockbuster films such as Beast, Petta, Sarkar and Jailer</a:t>
          </a:r>
          <a:r>
            <a:rPr lang="en-IN" sz="1100" b="0" i="0" u="none" strike="noStrike">
              <a:solidFill>
                <a:schemeClr val="dk1"/>
              </a:solidFill>
              <a:effectLst/>
              <a:latin typeface="+mn-lt"/>
              <a:ea typeface="+mn-ea"/>
              <a:cs typeface="+mn-cs"/>
            </a:rPr>
            <a:t>.</a:t>
          </a:r>
          <a:r>
            <a:rPr lang="en-IN" sz="1200"/>
            <a:t> </a:t>
          </a:r>
          <a:endParaRPr lang="en-IN" sz="1200">
            <a:latin typeface="Bell MT" panose="02020503060305020303" pitchFamily="18" charset="0"/>
          </a:endParaRPr>
        </a:p>
      </xdr:txBody>
    </xdr:sp>
    <xdr:clientData/>
  </xdr:twoCellAnchor>
  <xdr:twoCellAnchor editAs="oneCell">
    <xdr:from>
      <xdr:col>10</xdr:col>
      <xdr:colOff>161364</xdr:colOff>
      <xdr:row>8</xdr:row>
      <xdr:rowOff>53789</xdr:rowOff>
    </xdr:from>
    <xdr:to>
      <xdr:col>14</xdr:col>
      <xdr:colOff>295836</xdr:colOff>
      <xdr:row>14</xdr:row>
      <xdr:rowOff>152400</xdr:rowOff>
    </xdr:to>
    <xdr:pic>
      <xdr:nvPicPr>
        <xdr:cNvPr id="22" name="Picture 21" descr="The current Sun Pictures logo with the Sun Network byline">
          <a:extLst>
            <a:ext uri="{FF2B5EF4-FFF2-40B4-BE49-F238E27FC236}">
              <a16:creationId xmlns:a16="http://schemas.microsoft.com/office/drawing/2014/main" id="{94145B26-1E25-41BE-8DDE-CF1A20A2511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42211" y="1649507"/>
          <a:ext cx="2680448" cy="1281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376517</xdr:colOff>
      <xdr:row>8</xdr:row>
      <xdr:rowOff>66121</xdr:rowOff>
    </xdr:from>
    <xdr:to>
      <xdr:col>18</xdr:col>
      <xdr:colOff>322728</xdr:colOff>
      <xdr:row>14</xdr:row>
      <xdr:rowOff>125505</xdr:rowOff>
    </xdr:to>
    <xdr:pic>
      <xdr:nvPicPr>
        <xdr:cNvPr id="23" name="Picture 22" descr="Jailer success sun pictures producer kalanithi maran hands cheque to  superstar rajinikanth">
          <a:extLst>
            <a:ext uri="{FF2B5EF4-FFF2-40B4-BE49-F238E27FC236}">
              <a16:creationId xmlns:a16="http://schemas.microsoft.com/office/drawing/2014/main" id="{00917DBF-35CC-42B2-9CC3-5BC4E7266AF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803341" y="1661839"/>
          <a:ext cx="2492187" cy="124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188258</xdr:colOff>
      <xdr:row>20</xdr:row>
      <xdr:rowOff>44823</xdr:rowOff>
    </xdr:from>
    <xdr:to>
      <xdr:col>12</xdr:col>
      <xdr:colOff>62754</xdr:colOff>
      <xdr:row>27</xdr:row>
      <xdr:rowOff>104440</xdr:rowOff>
    </xdr:to>
    <xdr:pic>
      <xdr:nvPicPr>
        <xdr:cNvPr id="24" name="Picture 23" descr="Enthiran (2010) Indian movie poster">
          <a:extLst>
            <a:ext uri="{FF2B5EF4-FFF2-40B4-BE49-F238E27FC236}">
              <a16:creationId xmlns:a16="http://schemas.microsoft.com/office/drawing/2014/main" id="{2F099A47-4B62-478C-950D-A265EEB99E1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69105" y="4007223"/>
          <a:ext cx="1147484" cy="14401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215499</xdr:colOff>
      <xdr:row>20</xdr:row>
      <xdr:rowOff>35856</xdr:rowOff>
    </xdr:from>
    <xdr:to>
      <xdr:col>14</xdr:col>
      <xdr:colOff>16927</xdr:colOff>
      <xdr:row>27</xdr:row>
      <xdr:rowOff>107576</xdr:rowOff>
    </xdr:to>
    <xdr:pic>
      <xdr:nvPicPr>
        <xdr:cNvPr id="25" name="Picture 24">
          <a:extLst>
            <a:ext uri="{FF2B5EF4-FFF2-40B4-BE49-F238E27FC236}">
              <a16:creationId xmlns:a16="http://schemas.microsoft.com/office/drawing/2014/main" id="{D5A01E97-62B0-48D5-A6D2-252F889F6A36}"/>
            </a:ext>
          </a:extLst>
        </xdr:cNvPr>
        <xdr:cNvPicPr>
          <a:picLocks noChangeAspect="1"/>
        </xdr:cNvPicPr>
      </xdr:nvPicPr>
      <xdr:blipFill>
        <a:blip xmlns:r="http://schemas.openxmlformats.org/officeDocument/2006/relationships" r:embed="rId10"/>
        <a:stretch>
          <a:fillRect/>
        </a:stretch>
      </xdr:blipFill>
      <xdr:spPr>
        <a:xfrm>
          <a:off x="7369334" y="3998256"/>
          <a:ext cx="1074416" cy="1452285"/>
        </a:xfrm>
        <a:prstGeom prst="rect">
          <a:avLst/>
        </a:prstGeom>
      </xdr:spPr>
    </xdr:pic>
    <xdr:clientData/>
  </xdr:twoCellAnchor>
  <xdr:twoCellAnchor editAs="oneCell">
    <xdr:from>
      <xdr:col>14</xdr:col>
      <xdr:colOff>98611</xdr:colOff>
      <xdr:row>20</xdr:row>
      <xdr:rowOff>44824</xdr:rowOff>
    </xdr:from>
    <xdr:to>
      <xdr:col>15</xdr:col>
      <xdr:colOff>349623</xdr:colOff>
      <xdr:row>27</xdr:row>
      <xdr:rowOff>116541</xdr:rowOff>
    </xdr:to>
    <xdr:pic>
      <xdr:nvPicPr>
        <xdr:cNvPr id="26" name="Picture 25" descr="Jailer (2023) - IMDb">
          <a:extLst>
            <a:ext uri="{FF2B5EF4-FFF2-40B4-BE49-F238E27FC236}">
              <a16:creationId xmlns:a16="http://schemas.microsoft.com/office/drawing/2014/main" id="{BECE89A2-A2EE-4A55-BE84-EFB1508F1FC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525435" y="4007224"/>
          <a:ext cx="887506" cy="1452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458303</xdr:colOff>
      <xdr:row>20</xdr:row>
      <xdr:rowOff>44824</xdr:rowOff>
    </xdr:from>
    <xdr:to>
      <xdr:col>17</xdr:col>
      <xdr:colOff>80680</xdr:colOff>
      <xdr:row>27</xdr:row>
      <xdr:rowOff>125506</xdr:rowOff>
    </xdr:to>
    <xdr:pic>
      <xdr:nvPicPr>
        <xdr:cNvPr id="27" name="Picture 26" descr="Raayan Tamil Movie - Photo Gallery">
          <a:extLst>
            <a:ext uri="{FF2B5EF4-FFF2-40B4-BE49-F238E27FC236}">
              <a16:creationId xmlns:a16="http://schemas.microsoft.com/office/drawing/2014/main" id="{1CB8D14A-4CA3-4121-8BF4-E2A48672374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521621" y="4007224"/>
          <a:ext cx="895365" cy="1461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179295</xdr:colOff>
      <xdr:row>20</xdr:row>
      <xdr:rowOff>35859</xdr:rowOff>
    </xdr:from>
    <xdr:to>
      <xdr:col>18</xdr:col>
      <xdr:colOff>510989</xdr:colOff>
      <xdr:row>27</xdr:row>
      <xdr:rowOff>107575</xdr:rowOff>
    </xdr:to>
    <xdr:pic>
      <xdr:nvPicPr>
        <xdr:cNvPr id="28" name="Picture 27" descr="Coolie Movie: Showtimes, Review, Songs ...">
          <a:extLst>
            <a:ext uri="{FF2B5EF4-FFF2-40B4-BE49-F238E27FC236}">
              <a16:creationId xmlns:a16="http://schemas.microsoft.com/office/drawing/2014/main" id="{FCC7E723-82E5-4E52-B799-A7EA0DBD1C0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515601" y="3998259"/>
          <a:ext cx="968188" cy="1452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26894</xdr:colOff>
      <xdr:row>29</xdr:row>
      <xdr:rowOff>8963</xdr:rowOff>
    </xdr:from>
    <xdr:to>
      <xdr:col>18</xdr:col>
      <xdr:colOff>251011</xdr:colOff>
      <xdr:row>34</xdr:row>
      <xdr:rowOff>53789</xdr:rowOff>
    </xdr:to>
    <xdr:sp macro="" textlink="">
      <xdr:nvSpPr>
        <xdr:cNvPr id="29" name="TextBox 28">
          <a:extLst>
            <a:ext uri="{FF2B5EF4-FFF2-40B4-BE49-F238E27FC236}">
              <a16:creationId xmlns:a16="http://schemas.microsoft.com/office/drawing/2014/main" id="{1AC0CEEA-B97E-48D1-8FA1-08F18404F5DA}"/>
            </a:ext>
          </a:extLst>
        </xdr:cNvPr>
        <xdr:cNvSpPr txBox="1"/>
      </xdr:nvSpPr>
      <xdr:spPr>
        <a:xfrm>
          <a:off x="5907741" y="5746375"/>
          <a:ext cx="5316070" cy="10309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0">
              <a:solidFill>
                <a:schemeClr val="dk1"/>
              </a:solidFill>
              <a:effectLst/>
              <a:latin typeface="Bell MT" panose="02020503060305020303" pitchFamily="18" charset="0"/>
              <a:ea typeface="+mn-ea"/>
              <a:cs typeface="+mn-cs"/>
            </a:rPr>
            <a:t>Sun Entertainment </a:t>
          </a:r>
          <a:r>
            <a:rPr lang="en-IN" sz="1200" b="0" i="0">
              <a:solidFill>
                <a:schemeClr val="dk1"/>
              </a:solidFill>
              <a:effectLst/>
              <a:latin typeface="Bell MT" panose="02020503060305020303" pitchFamily="18" charset="0"/>
              <a:ea typeface="+mn-ea"/>
              <a:cs typeface="+mn-cs"/>
            </a:rPr>
            <a:t>is a television production company, which produces small budget movies for Sun TV Direct TV Premier, after movie released in TV it will available only on Sun NXT OTT App, also will be co-producing upcoming webseries for the Sun NXT OTT Platform and this dept also co-produced the daily soaps which are to be telecasted in their channels.</a:t>
          </a:r>
        </a:p>
        <a:p>
          <a:endParaRPr lang="en-IN" sz="1200" b="0" i="0">
            <a:solidFill>
              <a:schemeClr val="dk1"/>
            </a:solidFill>
            <a:effectLst/>
            <a:latin typeface="Bell MT" panose="02020503060305020303" pitchFamily="18" charset="0"/>
            <a:ea typeface="+mn-ea"/>
            <a:cs typeface="+mn-cs"/>
          </a:endParaRPr>
        </a:p>
      </xdr:txBody>
    </xdr:sp>
    <xdr:clientData/>
  </xdr:twoCellAnchor>
  <xdr:twoCellAnchor>
    <xdr:from>
      <xdr:col>12</xdr:col>
      <xdr:colOff>286870</xdr:colOff>
      <xdr:row>34</xdr:row>
      <xdr:rowOff>107576</xdr:rowOff>
    </xdr:from>
    <xdr:to>
      <xdr:col>18</xdr:col>
      <xdr:colOff>484095</xdr:colOff>
      <xdr:row>39</xdr:row>
      <xdr:rowOff>170330</xdr:rowOff>
    </xdr:to>
    <xdr:sp macro="" textlink="">
      <xdr:nvSpPr>
        <xdr:cNvPr id="17417" name="Text Box 9">
          <a:extLst>
            <a:ext uri="{FF2B5EF4-FFF2-40B4-BE49-F238E27FC236}">
              <a16:creationId xmlns:a16="http://schemas.microsoft.com/office/drawing/2014/main" id="{39990B32-9323-45DE-9A49-82244C9581BA}"/>
            </a:ext>
          </a:extLst>
        </xdr:cNvPr>
        <xdr:cNvSpPr txBox="1">
          <a:spLocks noChangeArrowheads="1"/>
        </xdr:cNvSpPr>
      </xdr:nvSpPr>
      <xdr:spPr bwMode="auto">
        <a:xfrm>
          <a:off x="7440705" y="6831105"/>
          <a:ext cx="4016190" cy="1048872"/>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IN" sz="1200" b="1" i="0" u="none" strike="noStrike" baseline="0">
              <a:solidFill>
                <a:srgbClr val="000000"/>
              </a:solidFill>
              <a:latin typeface="Bell MT" panose="02020503060305020303" pitchFamily="18" charset="0"/>
              <a:ea typeface="Calibri"/>
              <a:cs typeface="Calibri"/>
            </a:rPr>
            <a:t>Sun NXT </a:t>
          </a:r>
          <a:r>
            <a:rPr lang="en-IN" sz="1200" b="0" i="0" u="none" strike="noStrike" baseline="0">
              <a:solidFill>
                <a:srgbClr val="000000"/>
              </a:solidFill>
              <a:latin typeface="Bell MT" panose="02020503060305020303" pitchFamily="18" charset="0"/>
              <a:ea typeface="Calibri"/>
              <a:cs typeface="Calibri"/>
            </a:rPr>
            <a:t>is a global online audio/video streaming (over-the-top) platform owned and operated by Sun TV Network. Has more than 4000 movie titles and more than 450 TV shows. Sun TV network usually takes the movies digital rights of the ones which are telecasted in its TV channels,</a:t>
          </a:r>
        </a:p>
      </xdr:txBody>
    </xdr:sp>
    <xdr:clientData/>
  </xdr:twoCellAnchor>
  <xdr:twoCellAnchor editAs="oneCell">
    <xdr:from>
      <xdr:col>10</xdr:col>
      <xdr:colOff>161366</xdr:colOff>
      <xdr:row>34</xdr:row>
      <xdr:rowOff>26894</xdr:rowOff>
    </xdr:from>
    <xdr:to>
      <xdr:col>12</xdr:col>
      <xdr:colOff>143436</xdr:colOff>
      <xdr:row>39</xdr:row>
      <xdr:rowOff>188259</xdr:rowOff>
    </xdr:to>
    <xdr:pic>
      <xdr:nvPicPr>
        <xdr:cNvPr id="32" name="Picture 31" descr="upload.wikimedia.org/wikipedia/en/d/d5/Sun_NXT_log...">
          <a:extLst>
            <a:ext uri="{FF2B5EF4-FFF2-40B4-BE49-F238E27FC236}">
              <a16:creationId xmlns:a16="http://schemas.microsoft.com/office/drawing/2014/main" id="{1459377C-3BAE-4B96-9B3F-DCBCA69F99DF}"/>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42213" y="6750423"/>
          <a:ext cx="1255058" cy="11474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8964</xdr:colOff>
      <xdr:row>47</xdr:row>
      <xdr:rowOff>17929</xdr:rowOff>
    </xdr:from>
    <xdr:to>
      <xdr:col>7</xdr:col>
      <xdr:colOff>206189</xdr:colOff>
      <xdr:row>50</xdr:row>
      <xdr:rowOff>134471</xdr:rowOff>
    </xdr:to>
    <xdr:sp macro="" textlink="">
      <xdr:nvSpPr>
        <xdr:cNvPr id="34" name="Text Box 9">
          <a:extLst>
            <a:ext uri="{FF2B5EF4-FFF2-40B4-BE49-F238E27FC236}">
              <a16:creationId xmlns:a16="http://schemas.microsoft.com/office/drawing/2014/main" id="{97BA7830-FEE2-46DC-A0F8-2B1011BDC525}"/>
            </a:ext>
          </a:extLst>
        </xdr:cNvPr>
        <xdr:cNvSpPr txBox="1">
          <a:spLocks noChangeArrowheads="1"/>
        </xdr:cNvSpPr>
      </xdr:nvSpPr>
      <xdr:spPr bwMode="auto">
        <a:xfrm>
          <a:off x="161364" y="9421905"/>
          <a:ext cx="4016190" cy="708213"/>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IN" sz="1200" b="1" i="0" u="none" strike="noStrike" baseline="0">
              <a:solidFill>
                <a:srgbClr val="000000"/>
              </a:solidFill>
              <a:latin typeface="Bell MT" panose="02020503060305020303" pitchFamily="18" charset="0"/>
              <a:ea typeface="Calibri"/>
              <a:cs typeface="Calibri"/>
            </a:rPr>
            <a:t>Sun TV Network </a:t>
          </a:r>
          <a:r>
            <a:rPr lang="en-IN" sz="1200" b="0" i="0" u="none" strike="noStrike" baseline="0">
              <a:solidFill>
                <a:srgbClr val="000000"/>
              </a:solidFill>
              <a:latin typeface="Bell MT" panose="02020503060305020303" pitchFamily="18" charset="0"/>
              <a:ea typeface="Calibri"/>
              <a:cs typeface="Calibri"/>
            </a:rPr>
            <a:t>currently owns and operates 37TV channels (26SD + 11HD) across some Indian languages – Tamil, Telugu, Malayalam, Kannada, Marathi, Bengali and Hindi.</a:t>
          </a:r>
        </a:p>
      </xdr:txBody>
    </xdr:sp>
    <xdr:clientData/>
  </xdr:twoCellAnchor>
  <xdr:twoCellAnchor editAs="oneCell">
    <xdr:from>
      <xdr:col>7</xdr:col>
      <xdr:colOff>188259</xdr:colOff>
      <xdr:row>43</xdr:row>
      <xdr:rowOff>116543</xdr:rowOff>
    </xdr:from>
    <xdr:to>
      <xdr:col>9</xdr:col>
      <xdr:colOff>493060</xdr:colOff>
      <xdr:row>50</xdr:row>
      <xdr:rowOff>35860</xdr:rowOff>
    </xdr:to>
    <xdr:pic>
      <xdr:nvPicPr>
        <xdr:cNvPr id="35" name="Picture 34">
          <a:extLst>
            <a:ext uri="{FF2B5EF4-FFF2-40B4-BE49-F238E27FC236}">
              <a16:creationId xmlns:a16="http://schemas.microsoft.com/office/drawing/2014/main" id="{F5FF3F07-5D74-4035-BFC8-24FDA9AD24E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0448" r="31090"/>
        <a:stretch/>
      </xdr:blipFill>
      <xdr:spPr>
        <a:xfrm>
          <a:off x="4374777" y="8615084"/>
          <a:ext cx="1317812" cy="1398494"/>
        </a:xfrm>
        <a:prstGeom prst="rect">
          <a:avLst/>
        </a:prstGeom>
      </xdr:spPr>
    </xdr:pic>
    <xdr:clientData/>
  </xdr:twoCellAnchor>
  <xdr:oneCellAnchor>
    <xdr:from>
      <xdr:col>7</xdr:col>
      <xdr:colOff>116541</xdr:colOff>
      <xdr:row>51</xdr:row>
      <xdr:rowOff>188259</xdr:rowOff>
    </xdr:from>
    <xdr:ext cx="1156448" cy="747169"/>
    <xdr:pic>
      <xdr:nvPicPr>
        <xdr:cNvPr id="36" name="Picture 35" descr="Sun TV (India) - Wikipedia">
          <a:extLst>
            <a:ext uri="{FF2B5EF4-FFF2-40B4-BE49-F238E27FC236}">
              <a16:creationId xmlns:a16="http://schemas.microsoft.com/office/drawing/2014/main" id="{1580C50D-43F9-4C7A-ABC2-B3B28D82774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303059" y="10390094"/>
          <a:ext cx="1156448" cy="7471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7</xdr:col>
      <xdr:colOff>179293</xdr:colOff>
      <xdr:row>55</xdr:row>
      <xdr:rowOff>80682</xdr:rowOff>
    </xdr:from>
    <xdr:to>
      <xdr:col>9</xdr:col>
      <xdr:colOff>242047</xdr:colOff>
      <xdr:row>60</xdr:row>
      <xdr:rowOff>158851</xdr:rowOff>
    </xdr:to>
    <xdr:pic>
      <xdr:nvPicPr>
        <xdr:cNvPr id="37" name="Picture 36">
          <a:extLst>
            <a:ext uri="{FF2B5EF4-FFF2-40B4-BE49-F238E27FC236}">
              <a16:creationId xmlns:a16="http://schemas.microsoft.com/office/drawing/2014/main" id="{062F183F-2AF1-435B-B0DF-B7D2F4ED197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365811" y="11080376"/>
          <a:ext cx="1075765" cy="1064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143436</xdr:colOff>
      <xdr:row>59</xdr:row>
      <xdr:rowOff>89649</xdr:rowOff>
    </xdr:from>
    <xdr:to>
      <xdr:col>9</xdr:col>
      <xdr:colOff>233083</xdr:colOff>
      <xdr:row>65</xdr:row>
      <xdr:rowOff>6366</xdr:rowOff>
    </xdr:to>
    <xdr:pic>
      <xdr:nvPicPr>
        <xdr:cNvPr id="38" name="Picture 37" descr="Udaya SD logo">
          <a:extLst>
            <a:ext uri="{FF2B5EF4-FFF2-40B4-BE49-F238E27FC236}">
              <a16:creationId xmlns:a16="http://schemas.microsoft.com/office/drawing/2014/main" id="{F6C67353-BA45-4F80-B354-8F5427D2107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329954" y="11878237"/>
          <a:ext cx="1102658" cy="1100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134219</xdr:colOff>
      <xdr:row>63</xdr:row>
      <xdr:rowOff>152402</xdr:rowOff>
    </xdr:from>
    <xdr:to>
      <xdr:col>9</xdr:col>
      <xdr:colOff>242047</xdr:colOff>
      <xdr:row>68</xdr:row>
      <xdr:rowOff>60892</xdr:rowOff>
    </xdr:to>
    <xdr:pic>
      <xdr:nvPicPr>
        <xdr:cNvPr id="39" name="Picture 38">
          <a:extLst>
            <a:ext uri="{FF2B5EF4-FFF2-40B4-BE49-F238E27FC236}">
              <a16:creationId xmlns:a16="http://schemas.microsoft.com/office/drawing/2014/main" id="{3437A87F-CF83-4B4F-8BFA-2EA9760E870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320737" y="12729884"/>
          <a:ext cx="1120839" cy="894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152399</xdr:colOff>
      <xdr:row>67</xdr:row>
      <xdr:rowOff>87082</xdr:rowOff>
    </xdr:from>
    <xdr:to>
      <xdr:col>9</xdr:col>
      <xdr:colOff>277905</xdr:colOff>
      <xdr:row>72</xdr:row>
      <xdr:rowOff>100852</xdr:rowOff>
    </xdr:to>
    <xdr:pic>
      <xdr:nvPicPr>
        <xdr:cNvPr id="40" name="Picture 39">
          <a:extLst>
            <a:ext uri="{FF2B5EF4-FFF2-40B4-BE49-F238E27FC236}">
              <a16:creationId xmlns:a16="http://schemas.microsoft.com/office/drawing/2014/main" id="{F3E2C5DE-5859-4622-BE2B-1736028A82B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338917" y="13435529"/>
          <a:ext cx="1138517" cy="999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135318</xdr:colOff>
      <xdr:row>71</xdr:row>
      <xdr:rowOff>80682</xdr:rowOff>
    </xdr:from>
    <xdr:to>
      <xdr:col>9</xdr:col>
      <xdr:colOff>331694</xdr:colOff>
      <xdr:row>76</xdr:row>
      <xdr:rowOff>179293</xdr:rowOff>
    </xdr:to>
    <xdr:pic>
      <xdr:nvPicPr>
        <xdr:cNvPr id="41" name="Picture 40">
          <a:extLst>
            <a:ext uri="{FF2B5EF4-FFF2-40B4-BE49-F238E27FC236}">
              <a16:creationId xmlns:a16="http://schemas.microsoft.com/office/drawing/2014/main" id="{2C0DBE7B-DE75-46FE-9969-1DC7ADD5538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321836" y="14218023"/>
          <a:ext cx="1209387" cy="1084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134470</xdr:colOff>
      <xdr:row>75</xdr:row>
      <xdr:rowOff>17798</xdr:rowOff>
    </xdr:from>
    <xdr:to>
      <xdr:col>9</xdr:col>
      <xdr:colOff>403412</xdr:colOff>
      <xdr:row>80</xdr:row>
      <xdr:rowOff>176604</xdr:rowOff>
    </xdr:to>
    <xdr:pic>
      <xdr:nvPicPr>
        <xdr:cNvPr id="43" name="Picture 42">
          <a:extLst>
            <a:ext uri="{FF2B5EF4-FFF2-40B4-BE49-F238E27FC236}">
              <a16:creationId xmlns:a16="http://schemas.microsoft.com/office/drawing/2014/main" id="{390B303A-DB38-49B6-B5FF-120313B3533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320988" y="14944033"/>
          <a:ext cx="1281953" cy="1144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439271</xdr:colOff>
      <xdr:row>126</xdr:row>
      <xdr:rowOff>6243</xdr:rowOff>
    </xdr:from>
    <xdr:to>
      <xdr:col>7</xdr:col>
      <xdr:colOff>534402</xdr:colOff>
      <xdr:row>132</xdr:row>
      <xdr:rowOff>172014</xdr:rowOff>
    </xdr:to>
    <xdr:pic>
      <xdr:nvPicPr>
        <xdr:cNvPr id="52" name="Picture 51">
          <a:extLst>
            <a:ext uri="{FF2B5EF4-FFF2-40B4-BE49-F238E27FC236}">
              <a16:creationId xmlns:a16="http://schemas.microsoft.com/office/drawing/2014/main" id="{6DCA5CEB-31E8-4EC6-93F3-2A3D31CA735E}"/>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352800" y="24990878"/>
          <a:ext cx="1368120" cy="1367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115610</xdr:colOff>
      <xdr:row>139</xdr:row>
      <xdr:rowOff>17600</xdr:rowOff>
    </xdr:from>
    <xdr:ext cx="5621799" cy="904799"/>
    <xdr:sp macro="" textlink="">
      <xdr:nvSpPr>
        <xdr:cNvPr id="44" name="TextBox 43">
          <a:extLst>
            <a:ext uri="{FF2B5EF4-FFF2-40B4-BE49-F238E27FC236}">
              <a16:creationId xmlns:a16="http://schemas.microsoft.com/office/drawing/2014/main" id="{39207183-9869-41E7-9F74-7554C773AED6}"/>
            </a:ext>
          </a:extLst>
        </xdr:cNvPr>
        <xdr:cNvSpPr txBox="1"/>
      </xdr:nvSpPr>
      <xdr:spPr>
        <a:xfrm flipH="1">
          <a:off x="5951634" y="27584071"/>
          <a:ext cx="5621799" cy="9047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4800">
              <a:solidFill>
                <a:schemeClr val="bg1"/>
              </a:solidFill>
              <a:latin typeface="Algerian" panose="04020705040A02060702" pitchFamily="82" charset="0"/>
            </a:rPr>
            <a:t>SUN TV NETWORK</a:t>
          </a:r>
        </a:p>
      </xdr:txBody>
    </xdr:sp>
    <xdr:clientData/>
  </xdr:oneCellAnchor>
  <xdr:oneCellAnchor>
    <xdr:from>
      <xdr:col>10</xdr:col>
      <xdr:colOff>457199</xdr:colOff>
      <xdr:row>142</xdr:row>
      <xdr:rowOff>71562</xdr:rowOff>
    </xdr:from>
    <xdr:ext cx="5534932" cy="904799"/>
    <xdr:sp macro="" textlink="">
      <xdr:nvSpPr>
        <xdr:cNvPr id="54" name="TextBox 53">
          <a:extLst>
            <a:ext uri="{FF2B5EF4-FFF2-40B4-BE49-F238E27FC236}">
              <a16:creationId xmlns:a16="http://schemas.microsoft.com/office/drawing/2014/main" id="{64E04F47-5730-4CDF-9014-1A77089016E1}"/>
            </a:ext>
          </a:extLst>
        </xdr:cNvPr>
        <xdr:cNvSpPr txBox="1"/>
      </xdr:nvSpPr>
      <xdr:spPr>
        <a:xfrm flipH="1">
          <a:off x="6293223" y="28229703"/>
          <a:ext cx="5534932" cy="9047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4800">
              <a:solidFill>
                <a:schemeClr val="bg1"/>
              </a:solidFill>
              <a:latin typeface="Algerian" panose="04020705040A02060702" pitchFamily="82" charset="0"/>
            </a:rPr>
            <a:t>FInANCIAL</a:t>
          </a:r>
          <a:r>
            <a:rPr lang="en-IN" sz="4800" baseline="0">
              <a:solidFill>
                <a:schemeClr val="bg1"/>
              </a:solidFill>
              <a:latin typeface="Algerian" panose="04020705040A02060702" pitchFamily="82" charset="0"/>
            </a:rPr>
            <a:t> MODEL</a:t>
          </a:r>
          <a:endParaRPr lang="en-IN" sz="4800">
            <a:solidFill>
              <a:schemeClr val="bg1"/>
            </a:solidFill>
            <a:latin typeface="Algerian" panose="04020705040A02060702" pitchFamily="82" charset="0"/>
          </a:endParaRPr>
        </a:p>
      </xdr:txBody>
    </xdr:sp>
    <xdr:clientData/>
  </xdr:oneCellAnchor>
  <xdr:twoCellAnchor>
    <xdr:from>
      <xdr:col>13</xdr:col>
      <xdr:colOff>484580</xdr:colOff>
      <xdr:row>161</xdr:row>
      <xdr:rowOff>194070</xdr:rowOff>
    </xdr:from>
    <xdr:to>
      <xdr:col>19</xdr:col>
      <xdr:colOff>8281</xdr:colOff>
      <xdr:row>165</xdr:row>
      <xdr:rowOff>180934</xdr:rowOff>
    </xdr:to>
    <xdr:sp macro="" textlink="">
      <xdr:nvSpPr>
        <xdr:cNvPr id="45" name="TextBox 44">
          <a:extLst>
            <a:ext uri="{FF2B5EF4-FFF2-40B4-BE49-F238E27FC236}">
              <a16:creationId xmlns:a16="http://schemas.microsoft.com/office/drawing/2014/main" id="{97179BD6-7712-4C82-9CCC-9DF24A30D216}"/>
            </a:ext>
          </a:extLst>
        </xdr:cNvPr>
        <xdr:cNvSpPr txBox="1"/>
      </xdr:nvSpPr>
      <xdr:spPr>
        <a:xfrm>
          <a:off x="8270232" y="32363722"/>
          <a:ext cx="3366832" cy="781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tx1"/>
              </a:solidFill>
              <a:latin typeface="Bell MT" panose="02020503060305020303" pitchFamily="18" charset="0"/>
            </a:rPr>
            <a:t>PREPARED</a:t>
          </a:r>
          <a:r>
            <a:rPr lang="en-IN" sz="2400" baseline="0">
              <a:solidFill>
                <a:schemeClr val="tx1"/>
              </a:solidFill>
              <a:latin typeface="Bell MT" panose="02020503060305020303" pitchFamily="18" charset="0"/>
            </a:rPr>
            <a:t> BY </a:t>
          </a:r>
        </a:p>
        <a:p>
          <a:r>
            <a:rPr lang="en-IN" sz="2400" baseline="0">
              <a:solidFill>
                <a:schemeClr val="tx1"/>
              </a:solidFill>
              <a:latin typeface="Bell MT" panose="02020503060305020303" pitchFamily="18" charset="0"/>
            </a:rPr>
            <a:t>ABHISHEK KUMAR V</a:t>
          </a:r>
          <a:endParaRPr lang="en-IN" sz="2400">
            <a:solidFill>
              <a:schemeClr val="tx1"/>
            </a:solidFill>
            <a:latin typeface="Bell MT" panose="02020503060305020303" pitchFamily="18" charset="0"/>
          </a:endParaRPr>
        </a:p>
      </xdr:txBody>
    </xdr:sp>
    <xdr:clientData/>
  </xdr:twoCellAnchor>
  <xdr:twoCellAnchor editAs="oneCell">
    <xdr:from>
      <xdr:col>19</xdr:col>
      <xdr:colOff>179292</xdr:colOff>
      <xdr:row>126</xdr:row>
      <xdr:rowOff>45293</xdr:rowOff>
    </xdr:from>
    <xdr:to>
      <xdr:col>20</xdr:col>
      <xdr:colOff>457199</xdr:colOff>
      <xdr:row>132</xdr:row>
      <xdr:rowOff>35859</xdr:rowOff>
    </xdr:to>
    <xdr:pic>
      <xdr:nvPicPr>
        <xdr:cNvPr id="56" name="Picture 55">
          <a:extLst>
            <a:ext uri="{FF2B5EF4-FFF2-40B4-BE49-F238E27FC236}">
              <a16:creationId xmlns:a16="http://schemas.microsoft.com/office/drawing/2014/main" id="{825BF0BE-D455-4824-B302-E9C59DC28672}"/>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0448" r="31090"/>
        <a:stretch/>
      </xdr:blipFill>
      <xdr:spPr>
        <a:xfrm>
          <a:off x="11743763" y="25029928"/>
          <a:ext cx="914401" cy="1191837"/>
        </a:xfrm>
        <a:prstGeom prst="rect">
          <a:avLst/>
        </a:prstGeom>
      </xdr:spPr>
    </xdr:pic>
    <xdr:clientData/>
  </xdr:twoCellAnchor>
  <xdr:twoCellAnchor>
    <xdr:from>
      <xdr:col>19</xdr:col>
      <xdr:colOff>491065</xdr:colOff>
      <xdr:row>136</xdr:row>
      <xdr:rowOff>50801</xdr:rowOff>
    </xdr:from>
    <xdr:to>
      <xdr:col>27</xdr:col>
      <xdr:colOff>237066</xdr:colOff>
      <xdr:row>162</xdr:row>
      <xdr:rowOff>185531</xdr:rowOff>
    </xdr:to>
    <xdr:sp macro="" textlink="">
      <xdr:nvSpPr>
        <xdr:cNvPr id="57" name="TextBox 56">
          <a:extLst>
            <a:ext uri="{FF2B5EF4-FFF2-40B4-BE49-F238E27FC236}">
              <a16:creationId xmlns:a16="http://schemas.microsoft.com/office/drawing/2014/main" id="{9DAE2E90-6FA7-4E65-A161-FFC245EE50E9}"/>
            </a:ext>
          </a:extLst>
        </xdr:cNvPr>
        <xdr:cNvSpPr txBox="1"/>
      </xdr:nvSpPr>
      <xdr:spPr>
        <a:xfrm>
          <a:off x="11563256" y="27224384"/>
          <a:ext cx="4622801" cy="530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marR="0" lvl="0" indent="-171450" defTabSz="914400" eaLnBrk="1" fontAlgn="auto" latinLnBrk="0" hangingPunct="1">
            <a:lnSpc>
              <a:spcPct val="100000"/>
            </a:lnSpc>
            <a:spcBef>
              <a:spcPts val="0"/>
            </a:spcBef>
            <a:spcAft>
              <a:spcPts val="0"/>
            </a:spcAft>
            <a:buClrTx/>
            <a:buSzTx/>
            <a:buFont typeface="Wingdings" panose="05000000000000000000" pitchFamily="2" charset="2"/>
            <a:buChar char="Ø"/>
            <a:tabLst/>
            <a:defRPr/>
          </a:pPr>
          <a:r>
            <a:rPr lang="en-IN" sz="2000" b="1">
              <a:solidFill>
                <a:srgbClr val="F47310"/>
              </a:solidFill>
              <a:effectLst/>
              <a:latin typeface="Bell MT" panose="02020503060305020303" pitchFamily="18" charset="0"/>
              <a:ea typeface="+mn-ea"/>
              <a:cs typeface="+mn-cs"/>
            </a:rPr>
            <a:t>Company Overview</a:t>
          </a:r>
          <a:endParaRPr lang="en-IN" sz="2000">
            <a:solidFill>
              <a:srgbClr val="F47310"/>
            </a:solidFill>
            <a:effectLst/>
            <a:latin typeface="Bell MT" panose="02020503060305020303" pitchFamily="18" charset="0"/>
          </a:endParaRPr>
        </a:p>
        <a:p>
          <a:pPr marL="171450" indent="-171450">
            <a:buFont typeface="Wingdings" panose="05000000000000000000" pitchFamily="2" charset="2"/>
            <a:buChar char="Ø"/>
          </a:pPr>
          <a:r>
            <a:rPr lang="en-IN" sz="2000" b="1">
              <a:solidFill>
                <a:srgbClr val="F47310"/>
              </a:solidFill>
              <a:effectLst/>
              <a:latin typeface="Bell MT" panose="02020503060305020303" pitchFamily="18" charset="0"/>
              <a:ea typeface="+mn-ea"/>
              <a:cs typeface="+mn-cs"/>
            </a:rPr>
            <a:t>One Page Company Profile</a:t>
          </a:r>
        </a:p>
        <a:p>
          <a:pPr marL="171450" indent="-171450">
            <a:buFont typeface="Wingdings" panose="05000000000000000000" pitchFamily="2" charset="2"/>
            <a:buChar char="Ø"/>
          </a:pPr>
          <a:r>
            <a:rPr lang="en-IN" sz="2000" b="1">
              <a:solidFill>
                <a:srgbClr val="F47310"/>
              </a:solidFill>
              <a:effectLst/>
              <a:latin typeface="Bell MT" panose="02020503060305020303" pitchFamily="18" charset="0"/>
              <a:ea typeface="+mn-ea"/>
              <a:cs typeface="+mn-cs"/>
            </a:rPr>
            <a:t>Historical Financial Statements</a:t>
          </a:r>
          <a:endParaRPr lang="en-IN" sz="2000" b="1">
            <a:solidFill>
              <a:srgbClr val="F47310"/>
            </a:solidFill>
            <a:effectLst/>
            <a:latin typeface="Bell MT" panose="02020503060305020303" pitchFamily="18" charset="0"/>
          </a:endParaRPr>
        </a:p>
        <a:p>
          <a:pPr marL="171450" indent="-171450">
            <a:buFont typeface="Wingdings" panose="05000000000000000000" pitchFamily="2" charset="2"/>
            <a:buChar char="Ø"/>
          </a:pPr>
          <a:r>
            <a:rPr lang="en-IN" sz="2000" b="1">
              <a:solidFill>
                <a:srgbClr val="F47310"/>
              </a:solidFill>
              <a:effectLst/>
              <a:latin typeface="Bell MT" panose="02020503060305020303" pitchFamily="18" charset="0"/>
              <a:ea typeface="+mn-ea"/>
              <a:cs typeface="+mn-cs"/>
            </a:rPr>
            <a:t>Financial Statement</a:t>
          </a:r>
          <a:r>
            <a:rPr lang="en-IN" sz="2000" b="1" baseline="0">
              <a:solidFill>
                <a:srgbClr val="F47310"/>
              </a:solidFill>
              <a:effectLst/>
              <a:latin typeface="Bell MT" panose="02020503060305020303" pitchFamily="18" charset="0"/>
              <a:ea typeface="+mn-ea"/>
              <a:cs typeface="+mn-cs"/>
            </a:rPr>
            <a:t>  Forecasting</a:t>
          </a:r>
          <a:endParaRPr lang="en-IN" sz="2000" b="1">
            <a:solidFill>
              <a:srgbClr val="F47310"/>
            </a:solidFill>
            <a:effectLst/>
            <a:latin typeface="Bell MT" panose="02020503060305020303" pitchFamily="18" charset="0"/>
          </a:endParaRPr>
        </a:p>
        <a:p>
          <a:pPr marL="171450" indent="-171450">
            <a:buFont typeface="Wingdings" panose="05000000000000000000" pitchFamily="2" charset="2"/>
            <a:buChar char="Ø"/>
          </a:pPr>
          <a:r>
            <a:rPr lang="en-IN" sz="2000" b="1">
              <a:solidFill>
                <a:srgbClr val="F47310"/>
              </a:solidFill>
              <a:effectLst/>
              <a:latin typeface="Bell MT" panose="02020503060305020303" pitchFamily="18" charset="0"/>
              <a:ea typeface="+mn-ea"/>
              <a:cs typeface="+mn-cs"/>
            </a:rPr>
            <a:t>Ratio Analysis</a:t>
          </a:r>
          <a:endParaRPr lang="en-IN" sz="2000" b="1">
            <a:solidFill>
              <a:srgbClr val="F47310"/>
            </a:solidFill>
            <a:effectLst/>
            <a:latin typeface="Bell MT" panose="02020503060305020303" pitchFamily="18" charset="0"/>
          </a:endParaRPr>
        </a:p>
        <a:p>
          <a:pPr marL="171450" indent="-171450">
            <a:buFont typeface="Wingdings" panose="05000000000000000000" pitchFamily="2" charset="2"/>
            <a:buChar char="Ø"/>
          </a:pPr>
          <a:r>
            <a:rPr lang="en-IN" sz="2000" b="1">
              <a:solidFill>
                <a:srgbClr val="F47310"/>
              </a:solidFill>
              <a:effectLst/>
              <a:latin typeface="Bell MT" panose="02020503060305020303" pitchFamily="18" charset="0"/>
              <a:ea typeface="+mn-ea"/>
              <a:cs typeface="+mn-cs"/>
            </a:rPr>
            <a:t>Common size Statement</a:t>
          </a:r>
          <a:endParaRPr lang="en-IN" sz="2000" b="1">
            <a:solidFill>
              <a:srgbClr val="F47310"/>
            </a:solidFill>
            <a:effectLst/>
            <a:latin typeface="Bell MT" panose="02020503060305020303" pitchFamily="18" charset="0"/>
          </a:endParaRPr>
        </a:p>
        <a:p>
          <a:pPr marL="171450" indent="-171450">
            <a:buFont typeface="Wingdings" panose="05000000000000000000" pitchFamily="2" charset="2"/>
            <a:buChar char="Ø"/>
          </a:pPr>
          <a:r>
            <a:rPr lang="en-IN" sz="2000" b="1">
              <a:solidFill>
                <a:srgbClr val="F47310"/>
              </a:solidFill>
              <a:effectLst/>
              <a:latin typeface="Bell MT" panose="02020503060305020303" pitchFamily="18" charset="0"/>
              <a:ea typeface="+mn-ea"/>
              <a:cs typeface="+mn-cs"/>
            </a:rPr>
            <a:t>Calculation Of Weighted Average Cost of Capital {WACC}</a:t>
          </a:r>
        </a:p>
        <a:p>
          <a:pPr marL="171450" indent="-171450">
            <a:buFont typeface="Wingdings" panose="05000000000000000000" pitchFamily="2" charset="2"/>
            <a:buChar char="Ø"/>
          </a:pPr>
          <a:r>
            <a:rPr lang="en-IN" sz="2000" b="1">
              <a:solidFill>
                <a:srgbClr val="F47310"/>
              </a:solidFill>
              <a:effectLst/>
              <a:latin typeface="Bell MT" panose="02020503060305020303" pitchFamily="18" charset="0"/>
              <a:ea typeface="+mn-ea"/>
              <a:cs typeface="+mn-cs"/>
            </a:rPr>
            <a:t>BATA</a:t>
          </a:r>
          <a:endParaRPr lang="en-IN" sz="2000" b="1">
            <a:solidFill>
              <a:srgbClr val="F47310"/>
            </a:solidFill>
            <a:effectLst/>
            <a:latin typeface="Bell MT" panose="02020503060305020303" pitchFamily="18" charset="0"/>
          </a:endParaRPr>
        </a:p>
        <a:p>
          <a:pPr marL="171450" indent="-171450">
            <a:buFont typeface="Wingdings" panose="05000000000000000000" pitchFamily="2" charset="2"/>
            <a:buChar char="Ø"/>
          </a:pPr>
          <a:r>
            <a:rPr lang="en-IN" sz="2000" b="1">
              <a:solidFill>
                <a:srgbClr val="F47310"/>
              </a:solidFill>
              <a:effectLst/>
              <a:latin typeface="Bell MT" panose="02020503060305020303" pitchFamily="18" charset="0"/>
              <a:ea typeface="+mn-ea"/>
              <a:cs typeface="+mn-cs"/>
            </a:rPr>
            <a:t>Calculation of Intrinsic Growth Rate </a:t>
          </a:r>
          <a:endParaRPr lang="en-IN" sz="2000" b="1">
            <a:solidFill>
              <a:srgbClr val="F47310"/>
            </a:solidFill>
            <a:effectLst/>
            <a:latin typeface="Bell MT" panose="02020503060305020303" pitchFamily="18" charset="0"/>
          </a:endParaRPr>
        </a:p>
        <a:p>
          <a:pPr marL="171450" indent="-171450">
            <a:buFont typeface="Wingdings" panose="05000000000000000000" pitchFamily="2" charset="2"/>
            <a:buChar char="Ø"/>
          </a:pPr>
          <a:r>
            <a:rPr lang="en-IN" sz="2000" b="1">
              <a:solidFill>
                <a:srgbClr val="F47310"/>
              </a:solidFill>
              <a:effectLst/>
              <a:latin typeface="Bell MT" panose="02020503060305020303" pitchFamily="18" charset="0"/>
              <a:ea typeface="+mn-ea"/>
              <a:cs typeface="+mn-cs"/>
            </a:rPr>
            <a:t>Discounted Cash Flow Valuation{DCF}</a:t>
          </a:r>
          <a:endParaRPr lang="en-IN" sz="2000" b="1">
            <a:solidFill>
              <a:srgbClr val="F47310"/>
            </a:solidFill>
            <a:effectLst/>
            <a:latin typeface="Bell MT" panose="02020503060305020303" pitchFamily="18" charset="0"/>
          </a:endParaRPr>
        </a:p>
        <a:p>
          <a:pPr marL="171450" indent="-171450">
            <a:buFont typeface="Wingdings" panose="05000000000000000000" pitchFamily="2" charset="2"/>
            <a:buChar char="Ø"/>
          </a:pPr>
          <a:r>
            <a:rPr lang="en-IN" sz="2000" b="1">
              <a:solidFill>
                <a:srgbClr val="F47310"/>
              </a:solidFill>
              <a:effectLst/>
              <a:latin typeface="Bell MT" panose="02020503060305020303" pitchFamily="18" charset="0"/>
              <a:ea typeface="+mn-ea"/>
              <a:cs typeface="+mn-cs"/>
            </a:rPr>
            <a:t>Relative Valuation</a:t>
          </a:r>
        </a:p>
        <a:p>
          <a:pPr marL="171450" indent="-171450">
            <a:buFont typeface="Wingdings" panose="05000000000000000000" pitchFamily="2" charset="2"/>
            <a:buChar char="Ø"/>
          </a:pPr>
          <a:r>
            <a:rPr lang="en-IN" sz="2000" b="1">
              <a:solidFill>
                <a:srgbClr val="F47310"/>
              </a:solidFill>
              <a:effectLst/>
              <a:latin typeface="Bell MT" panose="02020503060305020303" pitchFamily="18" charset="0"/>
              <a:ea typeface="+mn-ea"/>
              <a:cs typeface="+mn-cs"/>
            </a:rPr>
            <a:t>Working Capital Schedule</a:t>
          </a:r>
        </a:p>
        <a:p>
          <a:pPr marL="171450" indent="-171450">
            <a:buFont typeface="Wingdings" panose="05000000000000000000" pitchFamily="2" charset="2"/>
            <a:buChar char="Ø"/>
          </a:pPr>
          <a:r>
            <a:rPr lang="en-IN" sz="2000" b="1">
              <a:solidFill>
                <a:srgbClr val="F47310"/>
              </a:solidFill>
              <a:effectLst/>
              <a:latin typeface="Bell MT" panose="02020503060305020303" pitchFamily="18" charset="0"/>
              <a:ea typeface="+mn-ea"/>
              <a:cs typeface="+mn-cs"/>
            </a:rPr>
            <a:t>Value</a:t>
          </a:r>
          <a:r>
            <a:rPr lang="en-IN" sz="2000" b="1" baseline="0">
              <a:solidFill>
                <a:srgbClr val="F47310"/>
              </a:solidFill>
              <a:effectLst/>
              <a:latin typeface="Bell MT" panose="02020503060305020303" pitchFamily="18" charset="0"/>
              <a:ea typeface="+mn-ea"/>
              <a:cs typeface="+mn-cs"/>
            </a:rPr>
            <a:t> at Risk  {VAR}</a:t>
          </a:r>
        </a:p>
        <a:p>
          <a:pPr marL="171450" indent="-171450">
            <a:buFont typeface="Wingdings" panose="05000000000000000000" pitchFamily="2" charset="2"/>
            <a:buChar char="Ø"/>
          </a:pPr>
          <a:r>
            <a:rPr lang="en-IN" sz="2000" b="1" baseline="0">
              <a:solidFill>
                <a:srgbClr val="F47310"/>
              </a:solidFill>
              <a:effectLst/>
              <a:latin typeface="Bell MT" panose="02020503060305020303" pitchFamily="18" charset="0"/>
              <a:ea typeface="+mn-ea"/>
              <a:cs typeface="+mn-cs"/>
            </a:rPr>
            <a:t>Football Field Analysis</a:t>
          </a:r>
        </a:p>
        <a:p>
          <a:pPr marL="171450" indent="-171450">
            <a:buFont typeface="Wingdings" panose="05000000000000000000" pitchFamily="2" charset="2"/>
            <a:buChar char="Ø"/>
          </a:pPr>
          <a:r>
            <a:rPr lang="en-IN" sz="2000" b="1" baseline="0">
              <a:solidFill>
                <a:srgbClr val="F47310"/>
              </a:solidFill>
              <a:effectLst/>
              <a:latin typeface="Bell MT" panose="02020503060305020303" pitchFamily="18" charset="0"/>
              <a:ea typeface="+mn-ea"/>
              <a:cs typeface="+mn-cs"/>
            </a:rPr>
            <a:t>Altman's Z Score Analysis</a:t>
          </a:r>
        </a:p>
        <a:p>
          <a:pPr marL="171450" marR="0" lvl="0" indent="-171450" defTabSz="914400" eaLnBrk="1" fontAlgn="auto" latinLnBrk="0" hangingPunct="1">
            <a:lnSpc>
              <a:spcPct val="100000"/>
            </a:lnSpc>
            <a:spcBef>
              <a:spcPts val="0"/>
            </a:spcBef>
            <a:spcAft>
              <a:spcPts val="0"/>
            </a:spcAft>
            <a:buClrTx/>
            <a:buSzTx/>
            <a:buFont typeface="Wingdings" panose="05000000000000000000" pitchFamily="2" charset="2"/>
            <a:buChar char="Ø"/>
            <a:tabLst/>
            <a:defRPr/>
          </a:pPr>
          <a:r>
            <a:rPr lang="en-IN" sz="2000" b="1">
              <a:solidFill>
                <a:srgbClr val="F47310"/>
              </a:solidFill>
              <a:effectLst/>
              <a:latin typeface="Bell MT" panose="02020503060305020303" pitchFamily="18" charset="0"/>
              <a:ea typeface="+mn-ea"/>
              <a:cs typeface="+mn-cs"/>
            </a:rPr>
            <a:t>Dupont Analysis</a:t>
          </a:r>
        </a:p>
        <a:p>
          <a:pPr marL="171450" marR="0" lvl="0" indent="-171450" defTabSz="914400" eaLnBrk="1" fontAlgn="auto" latinLnBrk="0" hangingPunct="1">
            <a:lnSpc>
              <a:spcPct val="100000"/>
            </a:lnSpc>
            <a:spcBef>
              <a:spcPts val="0"/>
            </a:spcBef>
            <a:spcAft>
              <a:spcPts val="0"/>
            </a:spcAft>
            <a:buClrTx/>
            <a:buSzTx/>
            <a:buFont typeface="Wingdings" panose="05000000000000000000" pitchFamily="2" charset="2"/>
            <a:buChar char="Ø"/>
            <a:tabLst/>
            <a:defRPr/>
          </a:pPr>
          <a:endParaRPr lang="en-IN" sz="2400" b="1">
            <a:solidFill>
              <a:schemeClr val="bg1"/>
            </a:solidFill>
            <a:effectLst/>
            <a:latin typeface="Maiandra GD" panose="020E0502030308020204" pitchFamily="34" charset="0"/>
            <a:ea typeface="+mn-ea"/>
            <a:cs typeface="+mn-cs"/>
          </a:endParaRPr>
        </a:p>
        <a:p>
          <a:pPr marL="171450" indent="-171450">
            <a:buFont typeface="Wingdings" panose="05000000000000000000" pitchFamily="2" charset="2"/>
            <a:buChar char="Ø"/>
          </a:pPr>
          <a:endParaRPr lang="en-IN" sz="2400" b="1">
            <a:solidFill>
              <a:schemeClr val="bg1"/>
            </a:solidFill>
            <a:effectLst/>
            <a:latin typeface="Maiandra GD" panose="020E0502030308020204" pitchFamily="34" charset="0"/>
          </a:endParaRPr>
        </a:p>
        <a:p>
          <a:pPr algn="ctr"/>
          <a:endParaRPr lang="en-IN" sz="4400" b="1">
            <a:solidFill>
              <a:schemeClr val="bg1"/>
            </a:solidFill>
            <a:latin typeface="Stencil" panose="040409050D0802020404" pitchFamily="82" charset="0"/>
          </a:endParaRPr>
        </a:p>
      </xdr:txBody>
    </xdr:sp>
    <xdr:clientData/>
  </xdr:twoCellAnchor>
  <xdr:twoCellAnchor editAs="oneCell">
    <xdr:from>
      <xdr:col>14</xdr:col>
      <xdr:colOff>470647</xdr:colOff>
      <xdr:row>47</xdr:row>
      <xdr:rowOff>120830</xdr:rowOff>
    </xdr:from>
    <xdr:to>
      <xdr:col>18</xdr:col>
      <xdr:colOff>567762</xdr:colOff>
      <xdr:row>57</xdr:row>
      <xdr:rowOff>123314</xdr:rowOff>
    </xdr:to>
    <xdr:pic>
      <xdr:nvPicPr>
        <xdr:cNvPr id="60" name="Picture 59">
          <a:extLst>
            <a:ext uri="{FF2B5EF4-FFF2-40B4-BE49-F238E27FC236}">
              <a16:creationId xmlns:a16="http://schemas.microsoft.com/office/drawing/2014/main" id="{A1F548E4-C6E8-4764-BCD8-05D8E7EC6B87}"/>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912412" y="9713065"/>
          <a:ext cx="2666997" cy="2034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104589</xdr:colOff>
      <xdr:row>59</xdr:row>
      <xdr:rowOff>44824</xdr:rowOff>
    </xdr:from>
    <xdr:to>
      <xdr:col>13</xdr:col>
      <xdr:colOff>158227</xdr:colOff>
      <xdr:row>70</xdr:row>
      <xdr:rowOff>33618</xdr:rowOff>
    </xdr:to>
    <xdr:pic>
      <xdr:nvPicPr>
        <xdr:cNvPr id="61" name="Picture 60">
          <a:extLst>
            <a:ext uri="{FF2B5EF4-FFF2-40B4-BE49-F238E27FC236}">
              <a16:creationId xmlns:a16="http://schemas.microsoft.com/office/drawing/2014/main" id="{680CA976-C27F-405F-8472-FB402737543E}"/>
            </a:ext>
          </a:extLst>
        </xdr:cNvPr>
        <xdr:cNvPicPr>
          <a:picLocks noChangeAspect="1" noChangeArrowheads="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39619"/>
        <a:stretch/>
      </xdr:blipFill>
      <xdr:spPr bwMode="auto">
        <a:xfrm>
          <a:off x="5976471" y="12072471"/>
          <a:ext cx="1981050" cy="2207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89648</xdr:colOff>
      <xdr:row>46</xdr:row>
      <xdr:rowOff>171823</xdr:rowOff>
    </xdr:from>
    <xdr:to>
      <xdr:col>14</xdr:col>
      <xdr:colOff>358588</xdr:colOff>
      <xdr:row>59</xdr:row>
      <xdr:rowOff>22412</xdr:rowOff>
    </xdr:to>
    <xdr:sp macro="" textlink="">
      <xdr:nvSpPr>
        <xdr:cNvPr id="62" name="Text Box 9">
          <a:extLst>
            <a:ext uri="{FF2B5EF4-FFF2-40B4-BE49-F238E27FC236}">
              <a16:creationId xmlns:a16="http://schemas.microsoft.com/office/drawing/2014/main" id="{3D64E22D-1D6D-43C0-9D13-0B079109417A}"/>
            </a:ext>
          </a:extLst>
        </xdr:cNvPr>
        <xdr:cNvSpPr txBox="1">
          <a:spLocks noChangeArrowheads="1"/>
        </xdr:cNvSpPr>
      </xdr:nvSpPr>
      <xdr:spPr bwMode="auto">
        <a:xfrm>
          <a:off x="5961530" y="9562352"/>
          <a:ext cx="2838823" cy="2487707"/>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IN" sz="1200" b="1" i="0" u="none" strike="noStrike" baseline="0">
              <a:solidFill>
                <a:srgbClr val="000000"/>
              </a:solidFill>
              <a:latin typeface="Bell MT" panose="02020503060305020303" pitchFamily="18" charset="0"/>
              <a:ea typeface="Calibri"/>
              <a:cs typeface="Calibri"/>
            </a:rPr>
            <a:t>Sunrisers Hyderabad </a:t>
          </a:r>
          <a:r>
            <a:rPr lang="en-IN" sz="1200" b="0" i="0" u="none" strike="noStrike" baseline="0">
              <a:solidFill>
                <a:srgbClr val="000000"/>
              </a:solidFill>
              <a:latin typeface="Bell MT" panose="02020503060305020303" pitchFamily="18" charset="0"/>
              <a:ea typeface="Calibri"/>
              <a:cs typeface="Calibri"/>
            </a:rPr>
            <a:t>(stylised as SunRisers Hyderabad, abbr. SRH) are a professional franchise cricket team based in Hyderabad, Telangana, India, that plays in the Indian Premier League (IPL). The franchise is owned by </a:t>
          </a:r>
          <a:r>
            <a:rPr lang="en-IN" sz="1200" b="1" i="0" u="none" strike="noStrike" baseline="0">
              <a:solidFill>
                <a:srgbClr val="000000"/>
              </a:solidFill>
              <a:latin typeface="Bell MT" panose="02020503060305020303" pitchFamily="18" charset="0"/>
              <a:ea typeface="Calibri"/>
              <a:cs typeface="Calibri"/>
            </a:rPr>
            <a:t>Kalanithi Maran </a:t>
          </a:r>
          <a:r>
            <a:rPr lang="en-IN" sz="1200" b="0" i="0" u="none" strike="noStrike" baseline="0">
              <a:solidFill>
                <a:srgbClr val="000000"/>
              </a:solidFill>
              <a:latin typeface="Bell MT" panose="02020503060305020303" pitchFamily="18" charset="0"/>
              <a:ea typeface="Calibri"/>
              <a:cs typeface="Calibri"/>
            </a:rPr>
            <a:t>of the SUN Group and was founded in 2012 after the Hyderabad-based Deccan Chargers were terminated by the IPL. The team is currently coached by Daniel Vettori and captained by Pat Cummins. Their primary home ground is the Rajiv Gandhi International Cricket Stadium, Hyderabad, which has a capacity of 38,000.</a:t>
          </a:r>
        </a:p>
      </xdr:txBody>
    </xdr:sp>
    <xdr:clientData/>
  </xdr:twoCellAnchor>
  <xdr:twoCellAnchor>
    <xdr:from>
      <xdr:col>13</xdr:col>
      <xdr:colOff>582706</xdr:colOff>
      <xdr:row>58</xdr:row>
      <xdr:rowOff>22412</xdr:rowOff>
    </xdr:from>
    <xdr:to>
      <xdr:col>18</xdr:col>
      <xdr:colOff>582706</xdr:colOff>
      <xdr:row>70</xdr:row>
      <xdr:rowOff>134471</xdr:rowOff>
    </xdr:to>
    <xdr:sp macro="" textlink="">
      <xdr:nvSpPr>
        <xdr:cNvPr id="63" name="Text Box 9">
          <a:extLst>
            <a:ext uri="{FF2B5EF4-FFF2-40B4-BE49-F238E27FC236}">
              <a16:creationId xmlns:a16="http://schemas.microsoft.com/office/drawing/2014/main" id="{8135337D-8F14-48D3-A1AB-A55D896EABE8}"/>
            </a:ext>
          </a:extLst>
        </xdr:cNvPr>
        <xdr:cNvSpPr txBox="1">
          <a:spLocks noChangeArrowheads="1"/>
        </xdr:cNvSpPr>
      </xdr:nvSpPr>
      <xdr:spPr bwMode="auto">
        <a:xfrm>
          <a:off x="8382000" y="11848353"/>
          <a:ext cx="3212353" cy="253253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IN" sz="1200" b="0" i="0" u="none" strike="noStrike" baseline="0">
              <a:solidFill>
                <a:srgbClr val="000000"/>
              </a:solidFill>
              <a:latin typeface="Bell MT" panose="02020503060305020303" pitchFamily="18" charset="0"/>
              <a:ea typeface="Calibri"/>
              <a:cs typeface="Calibri"/>
            </a:rPr>
            <a:t>Sunrisers Hyderabad replaced the Deccan Chargers in 2012 and debuted in 2013. The franchise was taken over by Sun TV Network after the Deccan Chronicle went bankrupt. The squad was announced in Chennai on 18 December 2012. The team is owned by Sun TV Network who won the bid with 85.05 crore (US$11 million) per year for a five-year deal, a week after the Chargers were terminated due to prolonged financial issues. Sun TV Network Limited, which is headquartered in Chennai, is one of India's biggest television networks with 32 TV channels and 45 FM radio stations, making it India's largest media and entertainment company.</a:t>
          </a:r>
        </a:p>
      </xdr:txBody>
    </xdr:sp>
    <xdr:clientData/>
  </xdr:twoCellAnchor>
  <xdr:twoCellAnchor>
    <xdr:from>
      <xdr:col>10</xdr:col>
      <xdr:colOff>112058</xdr:colOff>
      <xdr:row>72</xdr:row>
      <xdr:rowOff>1</xdr:rowOff>
    </xdr:from>
    <xdr:to>
      <xdr:col>15</xdr:col>
      <xdr:colOff>112058</xdr:colOff>
      <xdr:row>81</xdr:row>
      <xdr:rowOff>29885</xdr:rowOff>
    </xdr:to>
    <xdr:sp macro="" textlink="">
      <xdr:nvSpPr>
        <xdr:cNvPr id="65" name="Text Box 9">
          <a:extLst>
            <a:ext uri="{FF2B5EF4-FFF2-40B4-BE49-F238E27FC236}">
              <a16:creationId xmlns:a16="http://schemas.microsoft.com/office/drawing/2014/main" id="{AE4948C0-1A5E-431E-B75E-8676D586AB7F}"/>
            </a:ext>
          </a:extLst>
        </xdr:cNvPr>
        <xdr:cNvSpPr txBox="1">
          <a:spLocks noChangeArrowheads="1"/>
        </xdr:cNvSpPr>
      </xdr:nvSpPr>
      <xdr:spPr bwMode="auto">
        <a:xfrm>
          <a:off x="5983940" y="14649825"/>
          <a:ext cx="3212353" cy="1845236"/>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IN" sz="1100" b="1" i="0" u="none" strike="noStrike">
              <a:effectLst/>
              <a:latin typeface="Bell MT" panose="02020503060305020303" pitchFamily="18" charset="0"/>
              <a:ea typeface="+mn-ea"/>
              <a:cs typeface="+mn-cs"/>
            </a:rPr>
            <a:t>Patrick James Cummins </a:t>
          </a:r>
          <a:r>
            <a:rPr lang="en-IN" sz="1100" b="0" i="0" u="none" strike="noStrike">
              <a:effectLst/>
              <a:latin typeface="Bell MT" panose="02020503060305020303" pitchFamily="18" charset="0"/>
              <a:ea typeface="+mn-ea"/>
              <a:cs typeface="+mn-cs"/>
            </a:rPr>
            <a:t>(born 8 May 1993) is an Australian international cricketer who captains the Australia men's national cricket team in Test and One Day International cricket. He is also the current captain of Sunrisers Hyderabad in the 2024 Indian Premier League.  Cummins is widely regarded as an all-time great fast bowler in Test cricket and one of the finest fast bowlers of his generation. He is also known for being a handy lower-order batsman</a:t>
          </a:r>
          <a:r>
            <a:rPr lang="en-IN" sz="1100">
              <a:latin typeface="Bell MT" panose="02020503060305020303" pitchFamily="18" charset="0"/>
            </a:rPr>
            <a:t> </a:t>
          </a:r>
          <a:endParaRPr lang="en-IN" sz="1100" b="0" i="0" u="none" strike="noStrike" baseline="0">
            <a:solidFill>
              <a:srgbClr val="000000"/>
            </a:solidFill>
            <a:latin typeface="Bell MT" panose="02020503060305020303" pitchFamily="18" charset="0"/>
            <a:ea typeface="Calibri"/>
            <a:cs typeface="Calibri"/>
          </a:endParaRPr>
        </a:p>
      </xdr:txBody>
    </xdr:sp>
    <xdr:clientData/>
  </xdr:twoCellAnchor>
  <xdr:twoCellAnchor editAs="oneCell">
    <xdr:from>
      <xdr:col>15</xdr:col>
      <xdr:colOff>115046</xdr:colOff>
      <xdr:row>70</xdr:row>
      <xdr:rowOff>50354</xdr:rowOff>
    </xdr:from>
    <xdr:to>
      <xdr:col>18</xdr:col>
      <xdr:colOff>421339</xdr:colOff>
      <xdr:row>80</xdr:row>
      <xdr:rowOff>177800</xdr:rowOff>
    </xdr:to>
    <xdr:pic>
      <xdr:nvPicPr>
        <xdr:cNvPr id="66" name="Picture 65">
          <a:extLst>
            <a:ext uri="{FF2B5EF4-FFF2-40B4-BE49-F238E27FC236}">
              <a16:creationId xmlns:a16="http://schemas.microsoft.com/office/drawing/2014/main" id="{865B4EC9-5297-4F63-A9CD-B25F1968484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9133540" y="13990472"/>
          <a:ext cx="2215775" cy="2099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563217</xdr:colOff>
      <xdr:row>126</xdr:row>
      <xdr:rowOff>110436</xdr:rowOff>
    </xdr:from>
    <xdr:to>
      <xdr:col>18</xdr:col>
      <xdr:colOff>466293</xdr:colOff>
      <xdr:row>136</xdr:row>
      <xdr:rowOff>81982</xdr:rowOff>
    </xdr:to>
    <xdr:pic>
      <xdr:nvPicPr>
        <xdr:cNvPr id="53" name="Picture 52">
          <a:extLst>
            <a:ext uri="{FF2B5EF4-FFF2-40B4-BE49-F238E27FC236}">
              <a16:creationId xmlns:a16="http://schemas.microsoft.com/office/drawing/2014/main" id="{97D127DB-66F2-4107-B2C5-6B9276013A4A}"/>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48869" y="25300610"/>
          <a:ext cx="3105685" cy="19814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242957</xdr:colOff>
      <xdr:row>119</xdr:row>
      <xdr:rowOff>11042</xdr:rowOff>
    </xdr:from>
    <xdr:to>
      <xdr:col>13</xdr:col>
      <xdr:colOff>364435</xdr:colOff>
      <xdr:row>136</xdr:row>
      <xdr:rowOff>176695</xdr:rowOff>
    </xdr:to>
    <xdr:sp macro="" textlink="">
      <xdr:nvSpPr>
        <xdr:cNvPr id="2" name="Flowchart: Connector 1">
          <a:extLst>
            <a:ext uri="{FF2B5EF4-FFF2-40B4-BE49-F238E27FC236}">
              <a16:creationId xmlns:a16="http://schemas.microsoft.com/office/drawing/2014/main" id="{3AF4176F-5F94-4E1A-A1CE-4B7D59ACACC4}"/>
            </a:ext>
          </a:extLst>
        </xdr:cNvPr>
        <xdr:cNvSpPr/>
      </xdr:nvSpPr>
      <xdr:spPr>
        <a:xfrm>
          <a:off x="4450522" y="23809738"/>
          <a:ext cx="3699565" cy="3567044"/>
        </a:xfrm>
        <a:prstGeom prst="flowChartConnecto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10</xdr:col>
      <xdr:colOff>208726</xdr:colOff>
      <xdr:row>125</xdr:row>
      <xdr:rowOff>133307</xdr:rowOff>
    </xdr:from>
    <xdr:to>
      <xdr:col>12</xdr:col>
      <xdr:colOff>315064</xdr:colOff>
      <xdr:row>134</xdr:row>
      <xdr:rowOff>176964</xdr:rowOff>
    </xdr:to>
    <xdr:pic>
      <xdr:nvPicPr>
        <xdr:cNvPr id="47" name="Picture 46">
          <a:extLst>
            <a:ext uri="{FF2B5EF4-FFF2-40B4-BE49-F238E27FC236}">
              <a16:creationId xmlns:a16="http://schemas.microsoft.com/office/drawing/2014/main" id="{C90B4950-4BD7-487B-A439-E63998C7A253}"/>
            </a:ext>
          </a:extLst>
        </xdr:cNvPr>
        <xdr:cNvPicPr>
          <a:picLocks noChangeAspect="1"/>
        </xdr:cNvPicPr>
      </xdr:nvPicPr>
      <xdr:blipFill rotWithShape="1">
        <a:blip xmlns:r="http://schemas.openxmlformats.org/officeDocument/2006/relationships" r:embed="rId26">
          <a:clrChange>
            <a:clrFrom>
              <a:srgbClr val="EE1B24"/>
            </a:clrFrom>
            <a:clrTo>
              <a:srgbClr val="EE1B24">
                <a:alpha val="0"/>
              </a:srgbClr>
            </a:clrTo>
          </a:clrChange>
          <a:extLst>
            <a:ext uri="{BEBA8EAE-BF5A-486C-A8C5-ECC9F3942E4B}">
              <a14:imgProps xmlns:a14="http://schemas.microsoft.com/office/drawing/2010/main">
                <a14:imgLayer r:embed="rId27">
                  <a14:imgEffect>
                    <a14:brightnessContrast bright="40000" contrast="40000"/>
                  </a14:imgEffect>
                </a14:imgLayer>
              </a14:imgProps>
            </a:ext>
            <a:ext uri="{28A0092B-C50C-407E-A947-70E740481C1C}">
              <a14:useLocalDpi xmlns:a14="http://schemas.microsoft.com/office/drawing/2010/main" val="0"/>
            </a:ext>
          </a:extLst>
        </a:blip>
        <a:srcRect l="30448" r="31090"/>
        <a:stretch/>
      </xdr:blipFill>
      <xdr:spPr>
        <a:xfrm>
          <a:off x="6072813" y="25124698"/>
          <a:ext cx="1387381" cy="1854788"/>
        </a:xfrm>
        <a:prstGeom prst="rect">
          <a:avLst/>
        </a:prstGeom>
      </xdr:spPr>
    </xdr:pic>
    <xdr:clientData/>
  </xdr:twoCellAnchor>
  <xdr:oneCellAnchor>
    <xdr:from>
      <xdr:col>10</xdr:col>
      <xdr:colOff>33131</xdr:colOff>
      <xdr:row>180</xdr:row>
      <xdr:rowOff>99390</xdr:rowOff>
    </xdr:from>
    <xdr:ext cx="6460435" cy="1920141"/>
    <xdr:sp macro="" textlink="">
      <xdr:nvSpPr>
        <xdr:cNvPr id="74" name="TextBox 73">
          <a:extLst>
            <a:ext uri="{FF2B5EF4-FFF2-40B4-BE49-F238E27FC236}">
              <a16:creationId xmlns:a16="http://schemas.microsoft.com/office/drawing/2014/main" id="{F78A3628-C53C-436D-A525-846F96D058A1}"/>
            </a:ext>
          </a:extLst>
        </xdr:cNvPr>
        <xdr:cNvSpPr txBox="1"/>
      </xdr:nvSpPr>
      <xdr:spPr>
        <a:xfrm flipH="1">
          <a:off x="5897218" y="36045912"/>
          <a:ext cx="6460435" cy="1920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5400">
              <a:solidFill>
                <a:schemeClr val="bg1"/>
              </a:solidFill>
              <a:latin typeface="Algerian" panose="04020705040A02060702" pitchFamily="82" charset="0"/>
            </a:rPr>
            <a:t>SUN TV NETWORK </a:t>
          </a:r>
          <a:r>
            <a:rPr lang="en-IN" sz="5200">
              <a:solidFill>
                <a:schemeClr val="bg1"/>
              </a:solidFill>
              <a:latin typeface="Algerian" panose="04020705040A02060702" pitchFamily="82" charset="0"/>
            </a:rPr>
            <a:t>FINANCIAL MODEL</a:t>
          </a:r>
        </a:p>
      </xdr:txBody>
    </xdr:sp>
    <xdr:clientData/>
  </xdr:oneCellAnchor>
  <xdr:twoCellAnchor editAs="oneCell">
    <xdr:from>
      <xdr:col>10</xdr:col>
      <xdr:colOff>66259</xdr:colOff>
      <xdr:row>168</xdr:row>
      <xdr:rowOff>154609</xdr:rowOff>
    </xdr:from>
    <xdr:to>
      <xdr:col>11</xdr:col>
      <xdr:colOff>563216</xdr:colOff>
      <xdr:row>177</xdr:row>
      <xdr:rowOff>99390</xdr:rowOff>
    </xdr:to>
    <xdr:pic>
      <xdr:nvPicPr>
        <xdr:cNvPr id="75" name="Picture 74">
          <a:extLst>
            <a:ext uri="{FF2B5EF4-FFF2-40B4-BE49-F238E27FC236}">
              <a16:creationId xmlns:a16="http://schemas.microsoft.com/office/drawing/2014/main" id="{04EEE7D0-78B9-4ADE-BA89-92AD27624A72}"/>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0448" r="31090"/>
        <a:stretch/>
      </xdr:blipFill>
      <xdr:spPr>
        <a:xfrm>
          <a:off x="5930346" y="33715739"/>
          <a:ext cx="1137479" cy="1733825"/>
        </a:xfrm>
        <a:prstGeom prst="rect">
          <a:avLst/>
        </a:prstGeom>
      </xdr:spPr>
    </xdr:pic>
    <xdr:clientData/>
  </xdr:twoCellAnchor>
  <xdr:oneCellAnchor>
    <xdr:from>
      <xdr:col>15</xdr:col>
      <xdr:colOff>530086</xdr:colOff>
      <xdr:row>195</xdr:row>
      <xdr:rowOff>154606</xdr:rowOff>
    </xdr:from>
    <xdr:ext cx="1897300" cy="1225826"/>
    <xdr:pic>
      <xdr:nvPicPr>
        <xdr:cNvPr id="76" name="Picture 75" descr="Sun TV (India) - Wikipedia">
          <a:extLst>
            <a:ext uri="{FF2B5EF4-FFF2-40B4-BE49-F238E27FC236}">
              <a16:creationId xmlns:a16="http://schemas.microsoft.com/office/drawing/2014/main" id="{CC48595F-DB6D-41A4-9091-63EACFA7F08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596782" y="39082867"/>
          <a:ext cx="1897300" cy="122582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386522</xdr:colOff>
      <xdr:row>203</xdr:row>
      <xdr:rowOff>88348</xdr:rowOff>
    </xdr:from>
    <xdr:to>
      <xdr:col>19</xdr:col>
      <xdr:colOff>473441</xdr:colOff>
      <xdr:row>207</xdr:row>
      <xdr:rowOff>185647</xdr:rowOff>
    </xdr:to>
    <xdr:sp macro="" textlink="">
      <xdr:nvSpPr>
        <xdr:cNvPr id="77" name="TextBox 76">
          <a:extLst>
            <a:ext uri="{FF2B5EF4-FFF2-40B4-BE49-F238E27FC236}">
              <a16:creationId xmlns:a16="http://schemas.microsoft.com/office/drawing/2014/main" id="{76C2C59C-513B-4B8A-BE60-9697C92E0190}"/>
            </a:ext>
          </a:extLst>
        </xdr:cNvPr>
        <xdr:cNvSpPr txBox="1"/>
      </xdr:nvSpPr>
      <xdr:spPr>
        <a:xfrm>
          <a:off x="8172174" y="40606870"/>
          <a:ext cx="3930050" cy="892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bg1"/>
              </a:solidFill>
              <a:latin typeface="Bell MT" panose="02020503060305020303" pitchFamily="18" charset="0"/>
            </a:rPr>
            <a:t>PREPARED</a:t>
          </a:r>
          <a:r>
            <a:rPr lang="en-IN" sz="2400" baseline="0">
              <a:solidFill>
                <a:schemeClr val="bg1"/>
              </a:solidFill>
              <a:latin typeface="Bell MT" panose="02020503060305020303" pitchFamily="18" charset="0"/>
            </a:rPr>
            <a:t> BY </a:t>
          </a:r>
        </a:p>
        <a:p>
          <a:r>
            <a:rPr lang="en-IN" sz="2400" baseline="0">
              <a:solidFill>
                <a:schemeClr val="bg1"/>
              </a:solidFill>
              <a:latin typeface="Bell MT" panose="02020503060305020303" pitchFamily="18" charset="0"/>
            </a:rPr>
            <a:t>ABHISHEK KUMAR V</a:t>
          </a:r>
          <a:endParaRPr lang="en-IN" sz="2400">
            <a:solidFill>
              <a:schemeClr val="bg1"/>
            </a:solidFill>
            <a:latin typeface="Bell MT" panose="02020503060305020303" pitchFamily="18" charset="0"/>
          </a:endParaRPr>
        </a:p>
      </xdr:txBody>
    </xdr:sp>
    <xdr:clientData/>
  </xdr:twoCellAnchor>
  <xdr:oneCellAnchor>
    <xdr:from>
      <xdr:col>11</xdr:col>
      <xdr:colOff>507998</xdr:colOff>
      <xdr:row>169</xdr:row>
      <xdr:rowOff>22087</xdr:rowOff>
    </xdr:from>
    <xdr:ext cx="5621799" cy="837024"/>
    <xdr:sp macro="" textlink="">
      <xdr:nvSpPr>
        <xdr:cNvPr id="78" name="TextBox 77">
          <a:extLst>
            <a:ext uri="{FF2B5EF4-FFF2-40B4-BE49-F238E27FC236}">
              <a16:creationId xmlns:a16="http://schemas.microsoft.com/office/drawing/2014/main" id="{2DDF2F5E-C604-4CBB-8C63-B61B6205B66D}"/>
            </a:ext>
          </a:extLst>
        </xdr:cNvPr>
        <xdr:cNvSpPr txBox="1"/>
      </xdr:nvSpPr>
      <xdr:spPr>
        <a:xfrm flipH="1">
          <a:off x="7012607" y="33782000"/>
          <a:ext cx="5621799" cy="837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4400">
              <a:solidFill>
                <a:schemeClr val="bg1"/>
              </a:solidFill>
              <a:latin typeface="Algerian" panose="04020705040A02060702" pitchFamily="82" charset="0"/>
            </a:rPr>
            <a:t>SUN TV NETWORK</a:t>
          </a:r>
        </a:p>
      </xdr:txBody>
    </xdr:sp>
    <xdr:clientData/>
  </xdr:oneCellAnchor>
  <xdr:oneCellAnchor>
    <xdr:from>
      <xdr:col>29</xdr:col>
      <xdr:colOff>237066</xdr:colOff>
      <xdr:row>190</xdr:row>
      <xdr:rowOff>135467</xdr:rowOff>
    </xdr:from>
    <xdr:ext cx="5498070" cy="837024"/>
    <xdr:sp macro="" textlink="">
      <xdr:nvSpPr>
        <xdr:cNvPr id="58" name="TextBox 57">
          <a:extLst>
            <a:ext uri="{FF2B5EF4-FFF2-40B4-BE49-F238E27FC236}">
              <a16:creationId xmlns:a16="http://schemas.microsoft.com/office/drawing/2014/main" id="{BF177782-7E37-4B3E-912C-9603747E647E}"/>
            </a:ext>
          </a:extLst>
        </xdr:cNvPr>
        <xdr:cNvSpPr txBox="1"/>
      </xdr:nvSpPr>
      <xdr:spPr>
        <a:xfrm flipH="1">
          <a:off x="18338799" y="38845067"/>
          <a:ext cx="5498070" cy="837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4400" b="1" cap="none" spc="0">
              <a:ln w="22225">
                <a:solidFill>
                  <a:schemeClr val="accent2"/>
                </a:solidFill>
                <a:prstDash val="solid"/>
              </a:ln>
              <a:solidFill>
                <a:srgbClr val="FFC000"/>
              </a:solidFill>
              <a:effectLst/>
              <a:latin typeface="Algerian" panose="04020705040A02060702" pitchFamily="82" charset="0"/>
            </a:rPr>
            <a:t>FINANCIAL</a:t>
          </a:r>
          <a:r>
            <a:rPr lang="en-IN" sz="4400" b="1" cap="none" spc="0" baseline="0">
              <a:ln w="22225">
                <a:solidFill>
                  <a:schemeClr val="accent2"/>
                </a:solidFill>
                <a:prstDash val="solid"/>
              </a:ln>
              <a:solidFill>
                <a:srgbClr val="FFC000"/>
              </a:solidFill>
              <a:effectLst/>
              <a:latin typeface="Algerian" panose="04020705040A02060702" pitchFamily="82" charset="0"/>
            </a:rPr>
            <a:t> MODEL</a:t>
          </a:r>
          <a:endParaRPr lang="en-IN" sz="4400" b="1" cap="none" spc="0">
            <a:ln w="22225">
              <a:solidFill>
                <a:schemeClr val="accent2"/>
              </a:solidFill>
              <a:prstDash val="solid"/>
            </a:ln>
            <a:solidFill>
              <a:srgbClr val="FFC000"/>
            </a:solidFill>
            <a:effectLst/>
            <a:latin typeface="Algerian" panose="04020705040A02060702" pitchFamily="82" charset="0"/>
          </a:endParaRPr>
        </a:p>
      </xdr:txBody>
    </xdr:sp>
    <xdr:clientData/>
  </xdr:oneCellAnchor>
  <xdr:twoCellAnchor>
    <xdr:from>
      <xdr:col>29</xdr:col>
      <xdr:colOff>593086</xdr:colOff>
      <xdr:row>170</xdr:row>
      <xdr:rowOff>118957</xdr:rowOff>
    </xdr:from>
    <xdr:to>
      <xdr:col>31</xdr:col>
      <xdr:colOff>297121</xdr:colOff>
      <xdr:row>175</xdr:row>
      <xdr:rowOff>34184</xdr:rowOff>
    </xdr:to>
    <xdr:sp macro="" textlink="">
      <xdr:nvSpPr>
        <xdr:cNvPr id="68" name="Sun 67">
          <a:extLst>
            <a:ext uri="{FF2B5EF4-FFF2-40B4-BE49-F238E27FC236}">
              <a16:creationId xmlns:a16="http://schemas.microsoft.com/office/drawing/2014/main" id="{31EAA491-A289-4542-BD76-37971B1BD882}"/>
            </a:ext>
          </a:extLst>
        </xdr:cNvPr>
        <xdr:cNvSpPr/>
      </xdr:nvSpPr>
      <xdr:spPr>
        <a:xfrm rot="1217367">
          <a:off x="18694819" y="34764557"/>
          <a:ext cx="990969" cy="931227"/>
        </a:xfrm>
        <a:prstGeom prst="sun">
          <a:avLst/>
        </a:prstGeom>
        <a:solidFill>
          <a:srgbClr val="F4731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33</xdr:col>
      <xdr:colOff>424804</xdr:colOff>
      <xdr:row>170</xdr:row>
      <xdr:rowOff>58897</xdr:rowOff>
    </xdr:from>
    <xdr:to>
      <xdr:col>35</xdr:col>
      <xdr:colOff>128840</xdr:colOff>
      <xdr:row>174</xdr:row>
      <xdr:rowOff>182584</xdr:rowOff>
    </xdr:to>
    <xdr:sp macro="" textlink="">
      <xdr:nvSpPr>
        <xdr:cNvPr id="69" name="Sun 68">
          <a:extLst>
            <a:ext uri="{FF2B5EF4-FFF2-40B4-BE49-F238E27FC236}">
              <a16:creationId xmlns:a16="http://schemas.microsoft.com/office/drawing/2014/main" id="{137B4C7F-A4E0-4DBA-8FFF-F456DB28D7BF}"/>
            </a:ext>
          </a:extLst>
        </xdr:cNvPr>
        <xdr:cNvSpPr/>
      </xdr:nvSpPr>
      <xdr:spPr>
        <a:xfrm rot="1217367">
          <a:off x="21100404" y="34704497"/>
          <a:ext cx="990969" cy="936487"/>
        </a:xfrm>
        <a:prstGeom prst="sun">
          <a:avLst/>
        </a:prstGeom>
        <a:solidFill>
          <a:srgbClr val="F4731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33</xdr:col>
      <xdr:colOff>607180</xdr:colOff>
      <xdr:row>170</xdr:row>
      <xdr:rowOff>188789</xdr:rowOff>
    </xdr:from>
    <xdr:to>
      <xdr:col>34</xdr:col>
      <xdr:colOff>586640</xdr:colOff>
      <xdr:row>174</xdr:row>
      <xdr:rowOff>12093</xdr:rowOff>
    </xdr:to>
    <xdr:pic>
      <xdr:nvPicPr>
        <xdr:cNvPr id="71" name="Graphic 70" descr="Glasses with solid fill">
          <a:extLst>
            <a:ext uri="{FF2B5EF4-FFF2-40B4-BE49-F238E27FC236}">
              <a16:creationId xmlns:a16="http://schemas.microsoft.com/office/drawing/2014/main" id="{BF69ECD4-3062-4A95-9201-8FA258122E08}"/>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1282780" y="34834389"/>
          <a:ext cx="622927" cy="636104"/>
        </a:xfrm>
        <a:prstGeom prst="rect">
          <a:avLst/>
        </a:prstGeom>
      </xdr:spPr>
    </xdr:pic>
    <xdr:clientData/>
  </xdr:twoCellAnchor>
  <xdr:twoCellAnchor editAs="oneCell">
    <xdr:from>
      <xdr:col>30</xdr:col>
      <xdr:colOff>131050</xdr:colOff>
      <xdr:row>171</xdr:row>
      <xdr:rowOff>53009</xdr:rowOff>
    </xdr:from>
    <xdr:to>
      <xdr:col>31</xdr:col>
      <xdr:colOff>110508</xdr:colOff>
      <xdr:row>174</xdr:row>
      <xdr:rowOff>79513</xdr:rowOff>
    </xdr:to>
    <xdr:pic>
      <xdr:nvPicPr>
        <xdr:cNvPr id="72" name="Graphic 71" descr="Glasses with solid fill">
          <a:extLst>
            <a:ext uri="{FF2B5EF4-FFF2-40B4-BE49-F238E27FC236}">
              <a16:creationId xmlns:a16="http://schemas.microsoft.com/office/drawing/2014/main" id="{1F2A4CDA-F801-4C3E-B88C-66B0DD0841A6}"/>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8876250" y="34901809"/>
          <a:ext cx="622925" cy="636104"/>
        </a:xfrm>
        <a:prstGeom prst="rect">
          <a:avLst/>
        </a:prstGeom>
      </xdr:spPr>
    </xdr:pic>
    <xdr:clientData/>
  </xdr:twoCellAnchor>
  <xdr:twoCellAnchor editAs="oneCell">
    <xdr:from>
      <xdr:col>29</xdr:col>
      <xdr:colOff>308483</xdr:colOff>
      <xdr:row>195</xdr:row>
      <xdr:rowOff>172283</xdr:rowOff>
    </xdr:from>
    <xdr:to>
      <xdr:col>30</xdr:col>
      <xdr:colOff>237067</xdr:colOff>
      <xdr:row>199</xdr:row>
      <xdr:rowOff>168248</xdr:rowOff>
    </xdr:to>
    <xdr:pic>
      <xdr:nvPicPr>
        <xdr:cNvPr id="81" name="Picture 80">
          <a:extLst>
            <a:ext uri="{FF2B5EF4-FFF2-40B4-BE49-F238E27FC236}">
              <a16:creationId xmlns:a16="http://schemas.microsoft.com/office/drawing/2014/main" id="{9BF3F0A7-595D-4231-80F3-43DAD65322EC}"/>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8410216" y="39897883"/>
          <a:ext cx="572051" cy="808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338666</xdr:colOff>
      <xdr:row>196</xdr:row>
      <xdr:rowOff>58900</xdr:rowOff>
    </xdr:from>
    <xdr:to>
      <xdr:col>31</xdr:col>
      <xdr:colOff>474132</xdr:colOff>
      <xdr:row>199</xdr:row>
      <xdr:rowOff>172231</xdr:rowOff>
    </xdr:to>
    <xdr:pic>
      <xdr:nvPicPr>
        <xdr:cNvPr id="82" name="Picture 81" descr="upload.wikimedia.org/wikipedia/en/d/d5/Sun_NXT_log...">
          <a:extLst>
            <a:ext uri="{FF2B5EF4-FFF2-40B4-BE49-F238E27FC236}">
              <a16:creationId xmlns:a16="http://schemas.microsoft.com/office/drawing/2014/main" id="{ECC0C6F9-8F8B-4642-83AD-71D0FE0958A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083866" y="39987700"/>
          <a:ext cx="778933" cy="7229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7362</xdr:colOff>
      <xdr:row>196</xdr:row>
      <xdr:rowOff>75832</xdr:rowOff>
    </xdr:from>
    <xdr:to>
      <xdr:col>33</xdr:col>
      <xdr:colOff>406401</xdr:colOff>
      <xdr:row>199</xdr:row>
      <xdr:rowOff>175472</xdr:rowOff>
    </xdr:to>
    <xdr:pic>
      <xdr:nvPicPr>
        <xdr:cNvPr id="83" name="Picture 82" descr="The current Sun Pictures logo with the Sun Network byline">
          <a:extLst>
            <a:ext uri="{FF2B5EF4-FFF2-40B4-BE49-F238E27FC236}">
              <a16:creationId xmlns:a16="http://schemas.microsoft.com/office/drawing/2014/main" id="{703A2554-59D9-466A-B346-1B50F657F8C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039495" y="40004632"/>
          <a:ext cx="1042506" cy="709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603529</xdr:colOff>
      <xdr:row>195</xdr:row>
      <xdr:rowOff>184058</xdr:rowOff>
    </xdr:from>
    <xdr:to>
      <xdr:col>35</xdr:col>
      <xdr:colOff>287866</xdr:colOff>
      <xdr:row>199</xdr:row>
      <xdr:rowOff>117191</xdr:rowOff>
    </xdr:to>
    <xdr:pic>
      <xdr:nvPicPr>
        <xdr:cNvPr id="84" name="Picture 83">
          <a:extLst>
            <a:ext uri="{FF2B5EF4-FFF2-40B4-BE49-F238E27FC236}">
              <a16:creationId xmlns:a16="http://schemas.microsoft.com/office/drawing/2014/main" id="{1377C6B4-2AAF-47A2-854C-6EAC9A75192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1279129" y="39909658"/>
          <a:ext cx="971270" cy="7459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47315</xdr:colOff>
      <xdr:row>199</xdr:row>
      <xdr:rowOff>88150</xdr:rowOff>
    </xdr:from>
    <xdr:to>
      <xdr:col>31</xdr:col>
      <xdr:colOff>406398</xdr:colOff>
      <xdr:row>209</xdr:row>
      <xdr:rowOff>22664</xdr:rowOff>
    </xdr:to>
    <xdr:sp macro="" textlink="">
      <xdr:nvSpPr>
        <xdr:cNvPr id="85" name="Graphic 23" descr="An organic corner shape">
          <a:extLst>
            <a:ext uri="{FF2B5EF4-FFF2-40B4-BE49-F238E27FC236}">
              <a16:creationId xmlns:a16="http://schemas.microsoft.com/office/drawing/2014/main" id="{311A2116-F13D-4682-A733-F9BE62817D9E}"/>
            </a:ext>
          </a:extLst>
        </xdr:cNvPr>
        <xdr:cNvSpPr/>
      </xdr:nvSpPr>
      <xdr:spPr>
        <a:xfrm rot="5400000">
          <a:off x="17667067" y="40465065"/>
          <a:ext cx="1966514" cy="2289483"/>
        </a:xfrm>
        <a:custGeom>
          <a:avLst/>
          <a:gdLst>
            <a:gd name="connsiteX0" fmla="*/ 1968212 w 1968221"/>
            <a:gd name="connsiteY0" fmla="*/ 1176613 h 1176617"/>
            <a:gd name="connsiteX1" fmla="*/ 0 w 1968221"/>
            <a:gd name="connsiteY1" fmla="*/ 1176617 h 1176617"/>
            <a:gd name="connsiteX2" fmla="*/ 197121 w 1968221"/>
            <a:gd name="connsiteY2" fmla="*/ 994839 h 1176617"/>
            <a:gd name="connsiteX3" fmla="*/ 994115 w 1968221"/>
            <a:gd name="connsiteY3" fmla="*/ 887635 h 1176617"/>
            <a:gd name="connsiteX4" fmla="*/ 1143262 w 1968221"/>
            <a:gd name="connsiteY4" fmla="*/ 603318 h 1176617"/>
            <a:gd name="connsiteX5" fmla="*/ 1548753 w 1968221"/>
            <a:gd name="connsiteY5" fmla="*/ 398238 h 1176617"/>
            <a:gd name="connsiteX6" fmla="*/ 1753828 w 1968221"/>
            <a:gd name="connsiteY6" fmla="*/ 67312 h 1176617"/>
            <a:gd name="connsiteX7" fmla="*/ 1968222 w 1968221"/>
            <a:gd name="connsiteY7" fmla="*/ 0 h 1176617"/>
            <a:gd name="connsiteX8" fmla="*/ 1968212 w 1968221"/>
            <a:gd name="connsiteY8" fmla="*/ 1176613 h 11766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968221" h="1176617">
              <a:moveTo>
                <a:pt x="1968212" y="1176613"/>
              </a:moveTo>
              <a:lnTo>
                <a:pt x="0" y="1176617"/>
              </a:lnTo>
              <a:cubicBezTo>
                <a:pt x="0" y="1176617"/>
                <a:pt x="100540" y="1047528"/>
                <a:pt x="197121" y="994839"/>
              </a:cubicBezTo>
              <a:cubicBezTo>
                <a:pt x="501747" y="828668"/>
                <a:pt x="808345" y="1058932"/>
                <a:pt x="994115" y="887635"/>
              </a:cubicBezTo>
              <a:cubicBezTo>
                <a:pt x="1089976" y="799238"/>
                <a:pt x="1023775" y="723686"/>
                <a:pt x="1143262" y="603318"/>
              </a:cubicBezTo>
              <a:cubicBezTo>
                <a:pt x="1287549" y="457972"/>
                <a:pt x="1414666" y="537328"/>
                <a:pt x="1548753" y="398238"/>
              </a:cubicBezTo>
              <a:cubicBezTo>
                <a:pt x="1665431" y="277202"/>
                <a:pt x="1623478" y="160782"/>
                <a:pt x="1753828" y="67312"/>
              </a:cubicBezTo>
              <a:cubicBezTo>
                <a:pt x="1827470" y="14505"/>
                <a:pt x="1968222" y="0"/>
                <a:pt x="1968222" y="0"/>
              </a:cubicBezTo>
              <a:lnTo>
                <a:pt x="1968212" y="1176613"/>
              </a:lnTo>
              <a:close/>
            </a:path>
          </a:pathLst>
        </a:custGeom>
        <a:solidFill>
          <a:srgbClr val="FFC000"/>
        </a:solidFill>
        <a:ln w="4703" cap="flat">
          <a:noFill/>
          <a:prstDash val="solid"/>
          <a:miter/>
        </a:ln>
      </xdr:spPr>
      <xdr:txBody>
        <a:bodyPr rtlCol="0" anchor="ctr"/>
        <a:lstStyle/>
        <a:p>
          <a:endParaRPr lang="en-IN"/>
        </a:p>
      </xdr:txBody>
    </xdr:sp>
    <xdr:clientData/>
  </xdr:twoCellAnchor>
  <xdr:twoCellAnchor>
    <xdr:from>
      <xdr:col>33</xdr:col>
      <xdr:colOff>233584</xdr:colOff>
      <xdr:row>167</xdr:row>
      <xdr:rowOff>54286</xdr:rowOff>
    </xdr:from>
    <xdr:to>
      <xdr:col>36</xdr:col>
      <xdr:colOff>592667</xdr:colOff>
      <xdr:row>176</xdr:row>
      <xdr:rowOff>192000</xdr:rowOff>
    </xdr:to>
    <xdr:sp macro="" textlink="">
      <xdr:nvSpPr>
        <xdr:cNvPr id="86" name="Graphic 23" descr="An organic corner shape">
          <a:extLst>
            <a:ext uri="{FF2B5EF4-FFF2-40B4-BE49-F238E27FC236}">
              <a16:creationId xmlns:a16="http://schemas.microsoft.com/office/drawing/2014/main" id="{5221F355-612F-4814-86EA-9F359AE42E1B}"/>
            </a:ext>
          </a:extLst>
        </xdr:cNvPr>
        <xdr:cNvSpPr/>
      </xdr:nvSpPr>
      <xdr:spPr>
        <a:xfrm rot="16200000">
          <a:off x="21070669" y="33928801"/>
          <a:ext cx="1966514" cy="2289483"/>
        </a:xfrm>
        <a:custGeom>
          <a:avLst/>
          <a:gdLst>
            <a:gd name="connsiteX0" fmla="*/ 1968212 w 1968221"/>
            <a:gd name="connsiteY0" fmla="*/ 1176613 h 1176617"/>
            <a:gd name="connsiteX1" fmla="*/ 0 w 1968221"/>
            <a:gd name="connsiteY1" fmla="*/ 1176617 h 1176617"/>
            <a:gd name="connsiteX2" fmla="*/ 197121 w 1968221"/>
            <a:gd name="connsiteY2" fmla="*/ 994839 h 1176617"/>
            <a:gd name="connsiteX3" fmla="*/ 994115 w 1968221"/>
            <a:gd name="connsiteY3" fmla="*/ 887635 h 1176617"/>
            <a:gd name="connsiteX4" fmla="*/ 1143262 w 1968221"/>
            <a:gd name="connsiteY4" fmla="*/ 603318 h 1176617"/>
            <a:gd name="connsiteX5" fmla="*/ 1548753 w 1968221"/>
            <a:gd name="connsiteY5" fmla="*/ 398238 h 1176617"/>
            <a:gd name="connsiteX6" fmla="*/ 1753828 w 1968221"/>
            <a:gd name="connsiteY6" fmla="*/ 67312 h 1176617"/>
            <a:gd name="connsiteX7" fmla="*/ 1968222 w 1968221"/>
            <a:gd name="connsiteY7" fmla="*/ 0 h 1176617"/>
            <a:gd name="connsiteX8" fmla="*/ 1968212 w 1968221"/>
            <a:gd name="connsiteY8" fmla="*/ 1176613 h 11766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968221" h="1176617">
              <a:moveTo>
                <a:pt x="1968212" y="1176613"/>
              </a:moveTo>
              <a:lnTo>
                <a:pt x="0" y="1176617"/>
              </a:lnTo>
              <a:cubicBezTo>
                <a:pt x="0" y="1176617"/>
                <a:pt x="100540" y="1047528"/>
                <a:pt x="197121" y="994839"/>
              </a:cubicBezTo>
              <a:cubicBezTo>
                <a:pt x="501747" y="828668"/>
                <a:pt x="808345" y="1058932"/>
                <a:pt x="994115" y="887635"/>
              </a:cubicBezTo>
              <a:cubicBezTo>
                <a:pt x="1089976" y="799238"/>
                <a:pt x="1023775" y="723686"/>
                <a:pt x="1143262" y="603318"/>
              </a:cubicBezTo>
              <a:cubicBezTo>
                <a:pt x="1287549" y="457972"/>
                <a:pt x="1414666" y="537328"/>
                <a:pt x="1548753" y="398238"/>
              </a:cubicBezTo>
              <a:cubicBezTo>
                <a:pt x="1665431" y="277202"/>
                <a:pt x="1623478" y="160782"/>
                <a:pt x="1753828" y="67312"/>
              </a:cubicBezTo>
              <a:cubicBezTo>
                <a:pt x="1827470" y="14505"/>
                <a:pt x="1968222" y="0"/>
                <a:pt x="1968222" y="0"/>
              </a:cubicBezTo>
              <a:lnTo>
                <a:pt x="1968212" y="1176613"/>
              </a:lnTo>
              <a:close/>
            </a:path>
          </a:pathLst>
        </a:custGeom>
        <a:solidFill>
          <a:srgbClr val="FFC000"/>
        </a:solidFill>
        <a:ln w="4703" cap="flat">
          <a:noFill/>
          <a:prstDash val="solid"/>
          <a:miter/>
        </a:ln>
      </xdr:spPr>
      <xdr:txBody>
        <a:bodyPr rtlCol="0" anchor="ctr"/>
        <a:lstStyle/>
        <a:p>
          <a:endParaRPr lang="en-IN"/>
        </a:p>
      </xdr:txBody>
    </xdr:sp>
    <xdr:clientData/>
  </xdr:twoCellAnchor>
  <xdr:twoCellAnchor>
    <xdr:from>
      <xdr:col>33</xdr:col>
      <xdr:colOff>581333</xdr:colOff>
      <xdr:row>197</xdr:row>
      <xdr:rowOff>146800</xdr:rowOff>
    </xdr:from>
    <xdr:to>
      <xdr:col>36</xdr:col>
      <xdr:colOff>617447</xdr:colOff>
      <xdr:row>208</xdr:row>
      <xdr:rowOff>201083</xdr:rowOff>
    </xdr:to>
    <xdr:sp macro="" textlink="">
      <xdr:nvSpPr>
        <xdr:cNvPr id="87" name="Graphic 23" descr="An organic corner shape">
          <a:extLst>
            <a:ext uri="{FF2B5EF4-FFF2-40B4-BE49-F238E27FC236}">
              <a16:creationId xmlns:a16="http://schemas.microsoft.com/office/drawing/2014/main" id="{1B9AB0C5-E290-461B-870D-0937DBBED79D}"/>
            </a:ext>
          </a:extLst>
        </xdr:cNvPr>
        <xdr:cNvSpPr/>
      </xdr:nvSpPr>
      <xdr:spPr>
        <a:xfrm>
          <a:off x="21256933" y="40278800"/>
          <a:ext cx="1966514" cy="2289483"/>
        </a:xfrm>
        <a:custGeom>
          <a:avLst/>
          <a:gdLst>
            <a:gd name="connsiteX0" fmla="*/ 1968212 w 1968221"/>
            <a:gd name="connsiteY0" fmla="*/ 1176613 h 1176617"/>
            <a:gd name="connsiteX1" fmla="*/ 0 w 1968221"/>
            <a:gd name="connsiteY1" fmla="*/ 1176617 h 1176617"/>
            <a:gd name="connsiteX2" fmla="*/ 197121 w 1968221"/>
            <a:gd name="connsiteY2" fmla="*/ 994839 h 1176617"/>
            <a:gd name="connsiteX3" fmla="*/ 994115 w 1968221"/>
            <a:gd name="connsiteY3" fmla="*/ 887635 h 1176617"/>
            <a:gd name="connsiteX4" fmla="*/ 1143262 w 1968221"/>
            <a:gd name="connsiteY4" fmla="*/ 603318 h 1176617"/>
            <a:gd name="connsiteX5" fmla="*/ 1548753 w 1968221"/>
            <a:gd name="connsiteY5" fmla="*/ 398238 h 1176617"/>
            <a:gd name="connsiteX6" fmla="*/ 1753828 w 1968221"/>
            <a:gd name="connsiteY6" fmla="*/ 67312 h 1176617"/>
            <a:gd name="connsiteX7" fmla="*/ 1968222 w 1968221"/>
            <a:gd name="connsiteY7" fmla="*/ 0 h 1176617"/>
            <a:gd name="connsiteX8" fmla="*/ 1968212 w 1968221"/>
            <a:gd name="connsiteY8" fmla="*/ 1176613 h 11766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968221" h="1176617">
              <a:moveTo>
                <a:pt x="1968212" y="1176613"/>
              </a:moveTo>
              <a:lnTo>
                <a:pt x="0" y="1176617"/>
              </a:lnTo>
              <a:cubicBezTo>
                <a:pt x="0" y="1176617"/>
                <a:pt x="100540" y="1047528"/>
                <a:pt x="197121" y="994839"/>
              </a:cubicBezTo>
              <a:cubicBezTo>
                <a:pt x="501747" y="828668"/>
                <a:pt x="808345" y="1058932"/>
                <a:pt x="994115" y="887635"/>
              </a:cubicBezTo>
              <a:cubicBezTo>
                <a:pt x="1089976" y="799238"/>
                <a:pt x="1023775" y="723686"/>
                <a:pt x="1143262" y="603318"/>
              </a:cubicBezTo>
              <a:cubicBezTo>
                <a:pt x="1287549" y="457972"/>
                <a:pt x="1414666" y="537328"/>
                <a:pt x="1548753" y="398238"/>
              </a:cubicBezTo>
              <a:cubicBezTo>
                <a:pt x="1665431" y="277202"/>
                <a:pt x="1623478" y="160782"/>
                <a:pt x="1753828" y="67312"/>
              </a:cubicBezTo>
              <a:cubicBezTo>
                <a:pt x="1827470" y="14505"/>
                <a:pt x="1968222" y="0"/>
                <a:pt x="1968222" y="0"/>
              </a:cubicBezTo>
              <a:lnTo>
                <a:pt x="1968212" y="1176613"/>
              </a:lnTo>
              <a:close/>
            </a:path>
          </a:pathLst>
        </a:custGeom>
        <a:solidFill>
          <a:srgbClr val="FFC000"/>
        </a:solidFill>
        <a:ln w="4703" cap="flat">
          <a:noFill/>
          <a:prstDash val="solid"/>
          <a:miter/>
        </a:ln>
      </xdr:spPr>
      <xdr:txBody>
        <a:bodyPr rtlCol="0" anchor="ctr"/>
        <a:lstStyle/>
        <a:p>
          <a:endParaRPr lang="en-IN"/>
        </a:p>
      </xdr:txBody>
    </xdr:sp>
    <xdr:clientData/>
  </xdr:twoCellAnchor>
  <xdr:twoCellAnchor>
    <xdr:from>
      <xdr:col>28</xdr:col>
      <xdr:colOff>56399</xdr:colOff>
      <xdr:row>167</xdr:row>
      <xdr:rowOff>11333</xdr:rowOff>
    </xdr:from>
    <xdr:to>
      <xdr:col>31</xdr:col>
      <xdr:colOff>92513</xdr:colOff>
      <xdr:row>178</xdr:row>
      <xdr:rowOff>65616</xdr:rowOff>
    </xdr:to>
    <xdr:sp macro="" textlink="">
      <xdr:nvSpPr>
        <xdr:cNvPr id="88" name="Graphic 23" descr="An organic corner shape">
          <a:extLst>
            <a:ext uri="{FF2B5EF4-FFF2-40B4-BE49-F238E27FC236}">
              <a16:creationId xmlns:a16="http://schemas.microsoft.com/office/drawing/2014/main" id="{3B0D8640-05CD-487E-BC77-FDBB50ACF5C8}"/>
            </a:ext>
          </a:extLst>
        </xdr:cNvPr>
        <xdr:cNvSpPr/>
      </xdr:nvSpPr>
      <xdr:spPr>
        <a:xfrm rot="10800000">
          <a:off x="17514666" y="34047333"/>
          <a:ext cx="1966514" cy="2289483"/>
        </a:xfrm>
        <a:custGeom>
          <a:avLst/>
          <a:gdLst>
            <a:gd name="connsiteX0" fmla="*/ 1968212 w 1968221"/>
            <a:gd name="connsiteY0" fmla="*/ 1176613 h 1176617"/>
            <a:gd name="connsiteX1" fmla="*/ 0 w 1968221"/>
            <a:gd name="connsiteY1" fmla="*/ 1176617 h 1176617"/>
            <a:gd name="connsiteX2" fmla="*/ 197121 w 1968221"/>
            <a:gd name="connsiteY2" fmla="*/ 994839 h 1176617"/>
            <a:gd name="connsiteX3" fmla="*/ 994115 w 1968221"/>
            <a:gd name="connsiteY3" fmla="*/ 887635 h 1176617"/>
            <a:gd name="connsiteX4" fmla="*/ 1143262 w 1968221"/>
            <a:gd name="connsiteY4" fmla="*/ 603318 h 1176617"/>
            <a:gd name="connsiteX5" fmla="*/ 1548753 w 1968221"/>
            <a:gd name="connsiteY5" fmla="*/ 398238 h 1176617"/>
            <a:gd name="connsiteX6" fmla="*/ 1753828 w 1968221"/>
            <a:gd name="connsiteY6" fmla="*/ 67312 h 1176617"/>
            <a:gd name="connsiteX7" fmla="*/ 1968222 w 1968221"/>
            <a:gd name="connsiteY7" fmla="*/ 0 h 1176617"/>
            <a:gd name="connsiteX8" fmla="*/ 1968212 w 1968221"/>
            <a:gd name="connsiteY8" fmla="*/ 1176613 h 11766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968221" h="1176617">
              <a:moveTo>
                <a:pt x="1968212" y="1176613"/>
              </a:moveTo>
              <a:lnTo>
                <a:pt x="0" y="1176617"/>
              </a:lnTo>
              <a:cubicBezTo>
                <a:pt x="0" y="1176617"/>
                <a:pt x="100540" y="1047528"/>
                <a:pt x="197121" y="994839"/>
              </a:cubicBezTo>
              <a:cubicBezTo>
                <a:pt x="501747" y="828668"/>
                <a:pt x="808345" y="1058932"/>
                <a:pt x="994115" y="887635"/>
              </a:cubicBezTo>
              <a:cubicBezTo>
                <a:pt x="1089976" y="799238"/>
                <a:pt x="1023775" y="723686"/>
                <a:pt x="1143262" y="603318"/>
              </a:cubicBezTo>
              <a:cubicBezTo>
                <a:pt x="1287549" y="457972"/>
                <a:pt x="1414666" y="537328"/>
                <a:pt x="1548753" y="398238"/>
              </a:cubicBezTo>
              <a:cubicBezTo>
                <a:pt x="1665431" y="277202"/>
                <a:pt x="1623478" y="160782"/>
                <a:pt x="1753828" y="67312"/>
              </a:cubicBezTo>
              <a:cubicBezTo>
                <a:pt x="1827470" y="14505"/>
                <a:pt x="1968222" y="0"/>
                <a:pt x="1968222" y="0"/>
              </a:cubicBezTo>
              <a:lnTo>
                <a:pt x="1968212" y="1176613"/>
              </a:lnTo>
              <a:close/>
            </a:path>
          </a:pathLst>
        </a:custGeom>
        <a:solidFill>
          <a:srgbClr val="FFC000"/>
        </a:solidFill>
        <a:ln w="4703" cap="flat">
          <a:noFill/>
          <a:prstDash val="solid"/>
          <a:miter/>
        </a:ln>
      </xdr:spPr>
      <xdr:txBody>
        <a:bodyPr rtlCol="0" anchor="ctr"/>
        <a:lstStyle/>
        <a:p>
          <a:endParaRPr lang="en-IN"/>
        </a:p>
      </xdr:txBody>
    </xdr:sp>
    <xdr:clientData/>
  </xdr:twoCellAnchor>
  <xdr:twoCellAnchor>
    <xdr:from>
      <xdr:col>28</xdr:col>
      <xdr:colOff>169333</xdr:colOff>
      <xdr:row>194</xdr:row>
      <xdr:rowOff>152398</xdr:rowOff>
    </xdr:from>
    <xdr:to>
      <xdr:col>36</xdr:col>
      <xdr:colOff>575733</xdr:colOff>
      <xdr:row>195</xdr:row>
      <xdr:rowOff>84665</xdr:rowOff>
    </xdr:to>
    <xdr:sp macro="" textlink="">
      <xdr:nvSpPr>
        <xdr:cNvPr id="89" name="Rectangle 88">
          <a:extLst>
            <a:ext uri="{FF2B5EF4-FFF2-40B4-BE49-F238E27FC236}">
              <a16:creationId xmlns:a16="http://schemas.microsoft.com/office/drawing/2014/main" id="{02AA99C4-E573-471B-BD8F-277244D739E1}"/>
            </a:ext>
          </a:extLst>
        </xdr:cNvPr>
        <xdr:cNvSpPr/>
      </xdr:nvSpPr>
      <xdr:spPr>
        <a:xfrm>
          <a:off x="17627600" y="39674798"/>
          <a:ext cx="5554133" cy="135467"/>
        </a:xfrm>
        <a:prstGeom prst="rect">
          <a:avLst/>
        </a:prstGeom>
        <a:solidFill>
          <a:srgbClr val="FFC000"/>
        </a:solidFill>
        <a:effectLst>
          <a:outerShdw blurRad="50800" dist="38100" dir="16200000" rotWithShape="0">
            <a:prstClr val="black">
              <a:alpha val="40000"/>
            </a:prstClr>
          </a:outerShdw>
        </a:effectLst>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28</xdr:col>
      <xdr:colOff>101600</xdr:colOff>
      <xdr:row>186</xdr:row>
      <xdr:rowOff>169333</xdr:rowOff>
    </xdr:from>
    <xdr:ext cx="7886096" cy="1006238"/>
    <xdr:sp macro="" textlink="">
      <xdr:nvSpPr>
        <xdr:cNvPr id="90" name="TextBox 89">
          <a:extLst>
            <a:ext uri="{FF2B5EF4-FFF2-40B4-BE49-F238E27FC236}">
              <a16:creationId xmlns:a16="http://schemas.microsoft.com/office/drawing/2014/main" id="{CA4D77F7-08CA-4A32-9D35-461B1A58B6AA}"/>
            </a:ext>
          </a:extLst>
        </xdr:cNvPr>
        <xdr:cNvSpPr txBox="1"/>
      </xdr:nvSpPr>
      <xdr:spPr>
        <a:xfrm flipH="1">
          <a:off x="17559867" y="38066133"/>
          <a:ext cx="7886096" cy="10062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IN" sz="5400" b="1" cap="none" spc="0">
              <a:ln w="22225">
                <a:solidFill>
                  <a:schemeClr val="accent2"/>
                </a:solidFill>
                <a:prstDash val="solid"/>
              </a:ln>
              <a:solidFill>
                <a:srgbClr val="FFC000"/>
              </a:solidFill>
              <a:effectLst/>
              <a:latin typeface="Algerian" panose="04020705040A02060702" pitchFamily="82" charset="0"/>
            </a:rPr>
            <a:t>SUN TV NETWORK</a:t>
          </a:r>
        </a:p>
      </xdr:txBody>
    </xdr:sp>
    <xdr:clientData/>
  </xdr:oneCellAnchor>
  <xdr:twoCellAnchor>
    <xdr:from>
      <xdr:col>19</xdr:col>
      <xdr:colOff>270934</xdr:colOff>
      <xdr:row>132</xdr:row>
      <xdr:rowOff>101598</xdr:rowOff>
    </xdr:from>
    <xdr:to>
      <xdr:col>21</xdr:col>
      <xdr:colOff>338666</xdr:colOff>
      <xdr:row>138</xdr:row>
      <xdr:rowOff>169333</xdr:rowOff>
    </xdr:to>
    <xdr:sp macro="" textlink="">
      <xdr:nvSpPr>
        <xdr:cNvPr id="91" name="Graphic 23" descr="An organic corner shape">
          <a:extLst>
            <a:ext uri="{FF2B5EF4-FFF2-40B4-BE49-F238E27FC236}">
              <a16:creationId xmlns:a16="http://schemas.microsoft.com/office/drawing/2014/main" id="{31FCE88C-A317-4BE7-8905-B81EC492A929}"/>
            </a:ext>
          </a:extLst>
        </xdr:cNvPr>
        <xdr:cNvSpPr/>
      </xdr:nvSpPr>
      <xdr:spPr>
        <a:xfrm rot="10800000">
          <a:off x="11938001" y="27025598"/>
          <a:ext cx="1354665" cy="1286935"/>
        </a:xfrm>
        <a:custGeom>
          <a:avLst/>
          <a:gdLst>
            <a:gd name="connsiteX0" fmla="*/ 1968212 w 1968221"/>
            <a:gd name="connsiteY0" fmla="*/ 1176613 h 1176617"/>
            <a:gd name="connsiteX1" fmla="*/ 0 w 1968221"/>
            <a:gd name="connsiteY1" fmla="*/ 1176617 h 1176617"/>
            <a:gd name="connsiteX2" fmla="*/ 197121 w 1968221"/>
            <a:gd name="connsiteY2" fmla="*/ 994839 h 1176617"/>
            <a:gd name="connsiteX3" fmla="*/ 994115 w 1968221"/>
            <a:gd name="connsiteY3" fmla="*/ 887635 h 1176617"/>
            <a:gd name="connsiteX4" fmla="*/ 1143262 w 1968221"/>
            <a:gd name="connsiteY4" fmla="*/ 603318 h 1176617"/>
            <a:gd name="connsiteX5" fmla="*/ 1548753 w 1968221"/>
            <a:gd name="connsiteY5" fmla="*/ 398238 h 1176617"/>
            <a:gd name="connsiteX6" fmla="*/ 1753828 w 1968221"/>
            <a:gd name="connsiteY6" fmla="*/ 67312 h 1176617"/>
            <a:gd name="connsiteX7" fmla="*/ 1968222 w 1968221"/>
            <a:gd name="connsiteY7" fmla="*/ 0 h 1176617"/>
            <a:gd name="connsiteX8" fmla="*/ 1968212 w 1968221"/>
            <a:gd name="connsiteY8" fmla="*/ 1176613 h 11766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968221" h="1176617">
              <a:moveTo>
                <a:pt x="1968212" y="1176613"/>
              </a:moveTo>
              <a:lnTo>
                <a:pt x="0" y="1176617"/>
              </a:lnTo>
              <a:cubicBezTo>
                <a:pt x="0" y="1176617"/>
                <a:pt x="100540" y="1047528"/>
                <a:pt x="197121" y="994839"/>
              </a:cubicBezTo>
              <a:cubicBezTo>
                <a:pt x="501747" y="828668"/>
                <a:pt x="808345" y="1058932"/>
                <a:pt x="994115" y="887635"/>
              </a:cubicBezTo>
              <a:cubicBezTo>
                <a:pt x="1089976" y="799238"/>
                <a:pt x="1023775" y="723686"/>
                <a:pt x="1143262" y="603318"/>
              </a:cubicBezTo>
              <a:cubicBezTo>
                <a:pt x="1287549" y="457972"/>
                <a:pt x="1414666" y="537328"/>
                <a:pt x="1548753" y="398238"/>
              </a:cubicBezTo>
              <a:cubicBezTo>
                <a:pt x="1665431" y="277202"/>
                <a:pt x="1623478" y="160782"/>
                <a:pt x="1753828" y="67312"/>
              </a:cubicBezTo>
              <a:cubicBezTo>
                <a:pt x="1827470" y="14505"/>
                <a:pt x="1968222" y="0"/>
                <a:pt x="1968222" y="0"/>
              </a:cubicBezTo>
              <a:lnTo>
                <a:pt x="1968212" y="1176613"/>
              </a:lnTo>
              <a:close/>
            </a:path>
          </a:pathLst>
        </a:custGeom>
        <a:solidFill>
          <a:srgbClr val="FFC000"/>
        </a:solidFill>
        <a:ln w="4703" cap="flat">
          <a:noFill/>
          <a:prstDash val="solid"/>
          <a:miter/>
        </a:ln>
      </xdr:spPr>
      <xdr:txBody>
        <a:bodyPr rtlCol="0" anchor="ctr"/>
        <a:lstStyle/>
        <a:p>
          <a:endParaRPr lang="en-IN"/>
        </a:p>
      </xdr:txBody>
    </xdr:sp>
    <xdr:clientData/>
  </xdr:twoCellAnchor>
  <xdr:twoCellAnchor>
    <xdr:from>
      <xdr:col>25</xdr:col>
      <xdr:colOff>254001</xdr:colOff>
      <xdr:row>157</xdr:row>
      <xdr:rowOff>67734</xdr:rowOff>
    </xdr:from>
    <xdr:to>
      <xdr:col>27</xdr:col>
      <xdr:colOff>321733</xdr:colOff>
      <xdr:row>163</xdr:row>
      <xdr:rowOff>135469</xdr:rowOff>
    </xdr:to>
    <xdr:sp macro="" textlink="">
      <xdr:nvSpPr>
        <xdr:cNvPr id="92" name="Graphic 23" descr="An organic corner shape">
          <a:extLst>
            <a:ext uri="{FF2B5EF4-FFF2-40B4-BE49-F238E27FC236}">
              <a16:creationId xmlns:a16="http://schemas.microsoft.com/office/drawing/2014/main" id="{CDB1DD34-9C95-445F-ACDF-E5AA2B0565C4}"/>
            </a:ext>
          </a:extLst>
        </xdr:cNvPr>
        <xdr:cNvSpPr/>
      </xdr:nvSpPr>
      <xdr:spPr>
        <a:xfrm>
          <a:off x="15781868" y="32071734"/>
          <a:ext cx="1354665" cy="1286935"/>
        </a:xfrm>
        <a:custGeom>
          <a:avLst/>
          <a:gdLst>
            <a:gd name="connsiteX0" fmla="*/ 1968212 w 1968221"/>
            <a:gd name="connsiteY0" fmla="*/ 1176613 h 1176617"/>
            <a:gd name="connsiteX1" fmla="*/ 0 w 1968221"/>
            <a:gd name="connsiteY1" fmla="*/ 1176617 h 1176617"/>
            <a:gd name="connsiteX2" fmla="*/ 197121 w 1968221"/>
            <a:gd name="connsiteY2" fmla="*/ 994839 h 1176617"/>
            <a:gd name="connsiteX3" fmla="*/ 994115 w 1968221"/>
            <a:gd name="connsiteY3" fmla="*/ 887635 h 1176617"/>
            <a:gd name="connsiteX4" fmla="*/ 1143262 w 1968221"/>
            <a:gd name="connsiteY4" fmla="*/ 603318 h 1176617"/>
            <a:gd name="connsiteX5" fmla="*/ 1548753 w 1968221"/>
            <a:gd name="connsiteY5" fmla="*/ 398238 h 1176617"/>
            <a:gd name="connsiteX6" fmla="*/ 1753828 w 1968221"/>
            <a:gd name="connsiteY6" fmla="*/ 67312 h 1176617"/>
            <a:gd name="connsiteX7" fmla="*/ 1968222 w 1968221"/>
            <a:gd name="connsiteY7" fmla="*/ 0 h 1176617"/>
            <a:gd name="connsiteX8" fmla="*/ 1968212 w 1968221"/>
            <a:gd name="connsiteY8" fmla="*/ 1176613 h 11766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968221" h="1176617">
              <a:moveTo>
                <a:pt x="1968212" y="1176613"/>
              </a:moveTo>
              <a:lnTo>
                <a:pt x="0" y="1176617"/>
              </a:lnTo>
              <a:cubicBezTo>
                <a:pt x="0" y="1176617"/>
                <a:pt x="100540" y="1047528"/>
                <a:pt x="197121" y="994839"/>
              </a:cubicBezTo>
              <a:cubicBezTo>
                <a:pt x="501747" y="828668"/>
                <a:pt x="808345" y="1058932"/>
                <a:pt x="994115" y="887635"/>
              </a:cubicBezTo>
              <a:cubicBezTo>
                <a:pt x="1089976" y="799238"/>
                <a:pt x="1023775" y="723686"/>
                <a:pt x="1143262" y="603318"/>
              </a:cubicBezTo>
              <a:cubicBezTo>
                <a:pt x="1287549" y="457972"/>
                <a:pt x="1414666" y="537328"/>
                <a:pt x="1548753" y="398238"/>
              </a:cubicBezTo>
              <a:cubicBezTo>
                <a:pt x="1665431" y="277202"/>
                <a:pt x="1623478" y="160782"/>
                <a:pt x="1753828" y="67312"/>
              </a:cubicBezTo>
              <a:cubicBezTo>
                <a:pt x="1827470" y="14505"/>
                <a:pt x="1968222" y="0"/>
                <a:pt x="1968222" y="0"/>
              </a:cubicBezTo>
              <a:lnTo>
                <a:pt x="1968212" y="1176613"/>
              </a:lnTo>
              <a:close/>
            </a:path>
          </a:pathLst>
        </a:custGeom>
        <a:solidFill>
          <a:srgbClr val="FFC000"/>
        </a:solidFill>
        <a:ln w="4703" cap="flat">
          <a:noFill/>
          <a:prstDash val="solid"/>
          <a:miter/>
        </a:ln>
      </xdr:spPr>
      <xdr:txBody>
        <a:bodyPr rtlCol="0" anchor="ctr"/>
        <a:lstStyle/>
        <a:p>
          <a:endParaRPr lang="en-IN"/>
        </a:p>
      </xdr:txBody>
    </xdr:sp>
    <xdr:clientData/>
  </xdr:twoCellAnchor>
  <xdr:twoCellAnchor>
    <xdr:from>
      <xdr:col>0</xdr:col>
      <xdr:colOff>0</xdr:colOff>
      <xdr:row>0</xdr:row>
      <xdr:rowOff>0</xdr:rowOff>
    </xdr:from>
    <xdr:to>
      <xdr:col>0</xdr:col>
      <xdr:colOff>0</xdr:colOff>
      <xdr:row>0</xdr:row>
      <xdr:rowOff>0</xdr:rowOff>
    </xdr:to>
    <xdr:grpSp>
      <xdr:nvGrpSpPr>
        <xdr:cNvPr id="17408" name="Graphic 4" descr="A wreath with olives and leaves">
          <a:extLst>
            <a:ext uri="{FF2B5EF4-FFF2-40B4-BE49-F238E27FC236}">
              <a16:creationId xmlns:a16="http://schemas.microsoft.com/office/drawing/2014/main" id="{E1E32D4F-7B88-489D-9816-CCFBDF806E0E}"/>
            </a:ext>
          </a:extLst>
        </xdr:cNvPr>
        <xdr:cNvGrpSpPr/>
      </xdr:nvGrpSpPr>
      <xdr:grpSpPr>
        <a:xfrm>
          <a:off x="0" y="0"/>
          <a:ext cx="0" cy="0"/>
          <a:chOff x="18883197" y="27078957"/>
          <a:chExt cx="3295761" cy="3298878"/>
        </a:xfrm>
        <a:solidFill>
          <a:srgbClr val="FFC000"/>
        </a:solidFill>
      </xdr:grpSpPr>
      <xdr:sp macro="" textlink="">
        <xdr:nvSpPr>
          <xdr:cNvPr id="17409" name="Freeform: Shape 17408">
            <a:extLst>
              <a:ext uri="{FF2B5EF4-FFF2-40B4-BE49-F238E27FC236}">
                <a16:creationId xmlns:a16="http://schemas.microsoft.com/office/drawing/2014/main" id="{9F3585E2-C0A6-49C7-AA95-94E1053A3023}"/>
              </a:ext>
            </a:extLst>
          </xdr:cNvPr>
          <xdr:cNvSpPr/>
        </xdr:nvSpPr>
        <xdr:spPr>
          <a:xfrm>
            <a:off x="19897675" y="29389971"/>
            <a:ext cx="579550" cy="987863"/>
          </a:xfrm>
          <a:custGeom>
            <a:avLst/>
            <a:gdLst>
              <a:gd name="connsiteX0" fmla="*/ 146473 w 579550"/>
              <a:gd name="connsiteY0" fmla="*/ 791209 h 987863"/>
              <a:gd name="connsiteX1" fmla="*/ 69621 w 579550"/>
              <a:gd name="connsiteY1" fmla="*/ 0 h 987863"/>
              <a:gd name="connsiteX2" fmla="*/ 4183 w 579550"/>
              <a:gd name="connsiteY2" fmla="*/ 464274 h 987863"/>
              <a:gd name="connsiteX3" fmla="*/ 132339 w 579550"/>
              <a:gd name="connsiteY3" fmla="*/ 780836 h 987863"/>
              <a:gd name="connsiteX4" fmla="*/ 579550 w 579550"/>
              <a:gd name="connsiteY4" fmla="*/ 962484 h 987863"/>
              <a:gd name="connsiteX5" fmla="*/ 575836 w 579550"/>
              <a:gd name="connsiteY5" fmla="*/ 952274 h 987863"/>
              <a:gd name="connsiteX6" fmla="*/ 146473 w 579550"/>
              <a:gd name="connsiteY6" fmla="*/ 791209 h 9878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79550" h="987863">
                <a:moveTo>
                  <a:pt x="146473" y="791209"/>
                </a:moveTo>
                <a:lnTo>
                  <a:pt x="69621" y="0"/>
                </a:lnTo>
                <a:cubicBezTo>
                  <a:pt x="69621" y="0"/>
                  <a:pt x="-20151" y="213736"/>
                  <a:pt x="4183" y="464274"/>
                </a:cubicBezTo>
                <a:cubicBezTo>
                  <a:pt x="23289" y="660978"/>
                  <a:pt x="100178" y="751164"/>
                  <a:pt x="132339" y="780836"/>
                </a:cubicBezTo>
                <a:cubicBezTo>
                  <a:pt x="189881" y="982983"/>
                  <a:pt x="399421" y="1021944"/>
                  <a:pt x="579550" y="962484"/>
                </a:cubicBezTo>
                <a:lnTo>
                  <a:pt x="575836" y="952274"/>
                </a:lnTo>
                <a:cubicBezTo>
                  <a:pt x="405644" y="1008276"/>
                  <a:pt x="207683" y="975675"/>
                  <a:pt x="146473" y="791209"/>
                </a:cubicBezTo>
                <a:close/>
              </a:path>
            </a:pathLst>
          </a:custGeom>
          <a:grpFill/>
          <a:ln w="5239" cap="flat">
            <a:noFill/>
            <a:prstDash val="solid"/>
            <a:miter/>
          </a:ln>
        </xdr:spPr>
        <xdr:txBody>
          <a:bodyPr rtlCol="0" anchor="ctr"/>
          <a:lstStyle/>
          <a:p>
            <a:endParaRPr lang="en-IN"/>
          </a:p>
        </xdr:txBody>
      </xdr:sp>
      <xdr:sp macro="" textlink="">
        <xdr:nvSpPr>
          <xdr:cNvPr id="17410" name="Freeform: Shape 17409">
            <a:extLst>
              <a:ext uri="{FF2B5EF4-FFF2-40B4-BE49-F238E27FC236}">
                <a16:creationId xmlns:a16="http://schemas.microsoft.com/office/drawing/2014/main" id="{5F66B9EB-58D5-4F8D-A1C2-57A16893D61A}"/>
              </a:ext>
            </a:extLst>
          </xdr:cNvPr>
          <xdr:cNvSpPr/>
        </xdr:nvSpPr>
        <xdr:spPr>
          <a:xfrm>
            <a:off x="18883197" y="28092865"/>
            <a:ext cx="987863" cy="579550"/>
          </a:xfrm>
          <a:custGeom>
            <a:avLst/>
            <a:gdLst>
              <a:gd name="connsiteX0" fmla="*/ 196660 w 987863"/>
              <a:gd name="connsiteY0" fmla="*/ 146468 h 579550"/>
              <a:gd name="connsiteX1" fmla="*/ 987864 w 987863"/>
              <a:gd name="connsiteY1" fmla="*/ 69621 h 579550"/>
              <a:gd name="connsiteX2" fmla="*/ 523590 w 987863"/>
              <a:gd name="connsiteY2" fmla="*/ 4183 h 579550"/>
              <a:gd name="connsiteX3" fmla="*/ 207028 w 987863"/>
              <a:gd name="connsiteY3" fmla="*/ 132339 h 579550"/>
              <a:gd name="connsiteX4" fmla="*/ 25379 w 987863"/>
              <a:gd name="connsiteY4" fmla="*/ 579550 h 579550"/>
              <a:gd name="connsiteX5" fmla="*/ 35590 w 987863"/>
              <a:gd name="connsiteY5" fmla="*/ 575836 h 579550"/>
              <a:gd name="connsiteX6" fmla="*/ 196660 w 987863"/>
              <a:gd name="connsiteY6" fmla="*/ 146468 h 579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987863" h="579550">
                <a:moveTo>
                  <a:pt x="196660" y="146468"/>
                </a:moveTo>
                <a:lnTo>
                  <a:pt x="987864" y="69621"/>
                </a:lnTo>
                <a:cubicBezTo>
                  <a:pt x="987864" y="69621"/>
                  <a:pt x="774128" y="-20151"/>
                  <a:pt x="523590" y="4183"/>
                </a:cubicBezTo>
                <a:cubicBezTo>
                  <a:pt x="326885" y="23289"/>
                  <a:pt x="236705" y="100178"/>
                  <a:pt x="207028" y="132339"/>
                </a:cubicBezTo>
                <a:cubicBezTo>
                  <a:pt x="4880" y="189881"/>
                  <a:pt x="-34080" y="399421"/>
                  <a:pt x="25379" y="579550"/>
                </a:cubicBezTo>
                <a:lnTo>
                  <a:pt x="35590" y="575836"/>
                </a:lnTo>
                <a:cubicBezTo>
                  <a:pt x="-20407" y="405639"/>
                  <a:pt x="12194" y="207677"/>
                  <a:pt x="196660" y="146468"/>
                </a:cubicBezTo>
                <a:close/>
              </a:path>
            </a:pathLst>
          </a:custGeom>
          <a:grpFill/>
          <a:ln w="5239" cap="flat">
            <a:noFill/>
            <a:prstDash val="solid"/>
            <a:miter/>
          </a:ln>
        </xdr:spPr>
        <xdr:txBody>
          <a:bodyPr rtlCol="0" anchor="ctr"/>
          <a:lstStyle/>
          <a:p>
            <a:endParaRPr lang="en-IN"/>
          </a:p>
        </xdr:txBody>
      </xdr:sp>
      <xdr:sp macro="" textlink="">
        <xdr:nvSpPr>
          <xdr:cNvPr id="17411" name="Freeform: Shape 17410">
            <a:extLst>
              <a:ext uri="{FF2B5EF4-FFF2-40B4-BE49-F238E27FC236}">
                <a16:creationId xmlns:a16="http://schemas.microsoft.com/office/drawing/2014/main" id="{33192ECE-AE8D-42AB-98EB-5CFEB97A5CF3}"/>
              </a:ext>
            </a:extLst>
          </xdr:cNvPr>
          <xdr:cNvSpPr/>
        </xdr:nvSpPr>
        <xdr:spPr>
          <a:xfrm>
            <a:off x="20589251" y="27078957"/>
            <a:ext cx="579549" cy="987863"/>
          </a:xfrm>
          <a:custGeom>
            <a:avLst/>
            <a:gdLst>
              <a:gd name="connsiteX0" fmla="*/ 433082 w 579549"/>
              <a:gd name="connsiteY0" fmla="*/ 196660 h 987863"/>
              <a:gd name="connsiteX1" fmla="*/ 509930 w 579549"/>
              <a:gd name="connsiteY1" fmla="*/ 987864 h 987863"/>
              <a:gd name="connsiteX2" fmla="*/ 575367 w 579549"/>
              <a:gd name="connsiteY2" fmla="*/ 523590 h 987863"/>
              <a:gd name="connsiteX3" fmla="*/ 447211 w 579549"/>
              <a:gd name="connsiteY3" fmla="*/ 207028 h 987863"/>
              <a:gd name="connsiteX4" fmla="*/ 0 w 579549"/>
              <a:gd name="connsiteY4" fmla="*/ 25379 h 987863"/>
              <a:gd name="connsiteX5" fmla="*/ 3714 w 579549"/>
              <a:gd name="connsiteY5" fmla="*/ 35590 h 987863"/>
              <a:gd name="connsiteX6" fmla="*/ 433082 w 579549"/>
              <a:gd name="connsiteY6" fmla="*/ 196660 h 9878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79549" h="987863">
                <a:moveTo>
                  <a:pt x="433082" y="196660"/>
                </a:moveTo>
                <a:lnTo>
                  <a:pt x="509930" y="987864"/>
                </a:lnTo>
                <a:cubicBezTo>
                  <a:pt x="509930" y="987864"/>
                  <a:pt x="599701" y="774128"/>
                  <a:pt x="575367" y="523590"/>
                </a:cubicBezTo>
                <a:cubicBezTo>
                  <a:pt x="556261" y="326885"/>
                  <a:pt x="479372" y="236705"/>
                  <a:pt x="447211" y="207028"/>
                </a:cubicBezTo>
                <a:cubicBezTo>
                  <a:pt x="389669" y="4880"/>
                  <a:pt x="180129" y="-34080"/>
                  <a:pt x="0" y="25379"/>
                </a:cubicBezTo>
                <a:lnTo>
                  <a:pt x="3714" y="35590"/>
                </a:lnTo>
                <a:cubicBezTo>
                  <a:pt x="173905" y="-20407"/>
                  <a:pt x="371867" y="12199"/>
                  <a:pt x="433082" y="196660"/>
                </a:cubicBezTo>
                <a:close/>
              </a:path>
            </a:pathLst>
          </a:custGeom>
          <a:grpFill/>
          <a:ln w="5239" cap="flat">
            <a:noFill/>
            <a:prstDash val="solid"/>
            <a:miter/>
          </a:ln>
        </xdr:spPr>
        <xdr:txBody>
          <a:bodyPr rtlCol="0" anchor="ctr"/>
          <a:lstStyle/>
          <a:p>
            <a:endParaRPr lang="en-IN"/>
          </a:p>
        </xdr:txBody>
      </xdr:sp>
      <xdr:sp macro="" textlink="">
        <xdr:nvSpPr>
          <xdr:cNvPr id="17412" name="Freeform: Shape 17411">
            <a:extLst>
              <a:ext uri="{FF2B5EF4-FFF2-40B4-BE49-F238E27FC236}">
                <a16:creationId xmlns:a16="http://schemas.microsoft.com/office/drawing/2014/main" id="{BCCBC39E-4BEE-4D4F-AA53-4DD866142F4A}"/>
              </a:ext>
            </a:extLst>
          </xdr:cNvPr>
          <xdr:cNvSpPr/>
        </xdr:nvSpPr>
        <xdr:spPr>
          <a:xfrm>
            <a:off x="21191094" y="28785069"/>
            <a:ext cx="987863" cy="579549"/>
          </a:xfrm>
          <a:custGeom>
            <a:avLst/>
            <a:gdLst>
              <a:gd name="connsiteX0" fmla="*/ 791203 w 987863"/>
              <a:gd name="connsiteY0" fmla="*/ 433082 h 579549"/>
              <a:gd name="connsiteX1" fmla="*/ 0 w 987863"/>
              <a:gd name="connsiteY1" fmla="*/ 509930 h 579549"/>
              <a:gd name="connsiteX2" fmla="*/ 464274 w 987863"/>
              <a:gd name="connsiteY2" fmla="*/ 575367 h 579549"/>
              <a:gd name="connsiteX3" fmla="*/ 780836 w 987863"/>
              <a:gd name="connsiteY3" fmla="*/ 447211 h 579549"/>
              <a:gd name="connsiteX4" fmla="*/ 962484 w 987863"/>
              <a:gd name="connsiteY4" fmla="*/ 0 h 579549"/>
              <a:gd name="connsiteX5" fmla="*/ 952274 w 987863"/>
              <a:gd name="connsiteY5" fmla="*/ 3714 h 579549"/>
              <a:gd name="connsiteX6" fmla="*/ 791203 w 987863"/>
              <a:gd name="connsiteY6" fmla="*/ 433082 h 5795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987863" h="579549">
                <a:moveTo>
                  <a:pt x="791203" y="433082"/>
                </a:moveTo>
                <a:lnTo>
                  <a:pt x="0" y="509930"/>
                </a:lnTo>
                <a:cubicBezTo>
                  <a:pt x="0" y="509930"/>
                  <a:pt x="213736" y="599701"/>
                  <a:pt x="464274" y="575367"/>
                </a:cubicBezTo>
                <a:cubicBezTo>
                  <a:pt x="660978" y="556261"/>
                  <a:pt x="751163" y="479372"/>
                  <a:pt x="780836" y="447211"/>
                </a:cubicBezTo>
                <a:cubicBezTo>
                  <a:pt x="982983" y="389669"/>
                  <a:pt x="1021944" y="180129"/>
                  <a:pt x="962484" y="0"/>
                </a:cubicBezTo>
                <a:lnTo>
                  <a:pt x="952274" y="3714"/>
                </a:lnTo>
                <a:cubicBezTo>
                  <a:pt x="1008276" y="173911"/>
                  <a:pt x="975670" y="371873"/>
                  <a:pt x="791203" y="433082"/>
                </a:cubicBezTo>
                <a:close/>
              </a:path>
            </a:pathLst>
          </a:custGeom>
          <a:grpFill/>
          <a:ln w="5239" cap="flat">
            <a:noFill/>
            <a:prstDash val="solid"/>
            <a:miter/>
          </a:ln>
        </xdr:spPr>
        <xdr:txBody>
          <a:bodyPr rtlCol="0" anchor="ctr"/>
          <a:lstStyle/>
          <a:p>
            <a:endParaRPr lang="en-IN"/>
          </a:p>
        </xdr:txBody>
      </xdr:sp>
    </xdr:grpSp>
    <xdr:clientData/>
  </xdr:twoCellAnchor>
  <xdr:twoCellAnchor>
    <xdr:from>
      <xdr:col>0</xdr:col>
      <xdr:colOff>0</xdr:colOff>
      <xdr:row>0</xdr:row>
      <xdr:rowOff>0</xdr:rowOff>
    </xdr:from>
    <xdr:to>
      <xdr:col>0</xdr:col>
      <xdr:colOff>0</xdr:colOff>
      <xdr:row>0</xdr:row>
      <xdr:rowOff>0</xdr:rowOff>
    </xdr:to>
    <xdr:grpSp>
      <xdr:nvGrpSpPr>
        <xdr:cNvPr id="17450" name="Graphic 4" descr="A wreath with olives and leaves">
          <a:extLst>
            <a:ext uri="{FF2B5EF4-FFF2-40B4-BE49-F238E27FC236}">
              <a16:creationId xmlns:a16="http://schemas.microsoft.com/office/drawing/2014/main" id="{FB9308D3-0004-4CDE-80EB-864AAD5C5880}"/>
            </a:ext>
          </a:extLst>
        </xdr:cNvPr>
        <xdr:cNvGrpSpPr/>
      </xdr:nvGrpSpPr>
      <xdr:grpSpPr>
        <a:xfrm>
          <a:off x="0" y="0"/>
          <a:ext cx="0" cy="0"/>
          <a:chOff x="18229844" y="26425033"/>
          <a:chExt cx="4606789" cy="4607417"/>
        </a:xfrm>
        <a:solidFill>
          <a:srgbClr val="FFC000"/>
        </a:solidFill>
      </xdr:grpSpPr>
      <xdr:grpSp>
        <xdr:nvGrpSpPr>
          <xdr:cNvPr id="17451" name="Graphic 4" descr="A wreath with olives and leaves">
            <a:extLst>
              <a:ext uri="{FF2B5EF4-FFF2-40B4-BE49-F238E27FC236}">
                <a16:creationId xmlns:a16="http://schemas.microsoft.com/office/drawing/2014/main" id="{8345A951-0CA3-4C54-9B23-DC6C593E833F}"/>
              </a:ext>
            </a:extLst>
          </xdr:cNvPr>
          <xdr:cNvGrpSpPr/>
        </xdr:nvGrpSpPr>
        <xdr:grpSpPr>
          <a:xfrm>
            <a:off x="18229844" y="28530822"/>
            <a:ext cx="1238249" cy="1121260"/>
            <a:chOff x="18229844" y="28530822"/>
            <a:chExt cx="1238249" cy="1121260"/>
          </a:xfrm>
          <a:grpFill/>
        </xdr:grpSpPr>
        <xdr:sp macro="" textlink="">
          <xdr:nvSpPr>
            <xdr:cNvPr id="17452" name="Freeform: Shape 17451">
              <a:extLst>
                <a:ext uri="{FF2B5EF4-FFF2-40B4-BE49-F238E27FC236}">
                  <a16:creationId xmlns:a16="http://schemas.microsoft.com/office/drawing/2014/main" id="{2A8B94B9-D290-432E-9768-74F4827D5A2C}"/>
                </a:ext>
              </a:extLst>
            </xdr:cNvPr>
            <xdr:cNvSpPr/>
          </xdr:nvSpPr>
          <xdr:spPr>
            <a:xfrm>
              <a:off x="18229844" y="28530822"/>
              <a:ext cx="1238249" cy="1121260"/>
            </a:xfrm>
            <a:custGeom>
              <a:avLst/>
              <a:gdLst>
                <a:gd name="connsiteX0" fmla="*/ 972385 w 1238249"/>
                <a:gd name="connsiteY0" fmla="*/ 390512 h 1121260"/>
                <a:gd name="connsiteX1" fmla="*/ 954568 w 1238249"/>
                <a:gd name="connsiteY1" fmla="*/ 739099 h 1121260"/>
                <a:gd name="connsiteX2" fmla="*/ 933943 w 1238249"/>
                <a:gd name="connsiteY2" fmla="*/ 927013 h 1121260"/>
                <a:gd name="connsiteX3" fmla="*/ 933860 w 1238249"/>
                <a:gd name="connsiteY3" fmla="*/ 927044 h 1121260"/>
                <a:gd name="connsiteX4" fmla="*/ 0 w 1238249"/>
                <a:gd name="connsiteY4" fmla="*/ 862854 h 1121260"/>
                <a:gd name="connsiteX5" fmla="*/ 455771 w 1238249"/>
                <a:gd name="connsiteY5" fmla="*/ 972867 h 1121260"/>
                <a:gd name="connsiteX6" fmla="*/ 791161 w 1238249"/>
                <a:gd name="connsiteY6" fmla="*/ 868417 h 1121260"/>
                <a:gd name="connsiteX7" fmla="*/ 1000968 w 1238249"/>
                <a:gd name="connsiteY7" fmla="*/ 1121260 h 1121260"/>
                <a:gd name="connsiteX8" fmla="*/ 1008632 w 1238249"/>
                <a:gd name="connsiteY8" fmla="*/ 1121077 h 1121260"/>
                <a:gd name="connsiteX9" fmla="*/ 946249 w 1238249"/>
                <a:gd name="connsiteY9" fmla="*/ 941487 h 1121260"/>
                <a:gd name="connsiteX10" fmla="*/ 961719 w 1238249"/>
                <a:gd name="connsiteY10" fmla="*/ 747103 h 1121260"/>
                <a:gd name="connsiteX11" fmla="*/ 1179096 w 1238249"/>
                <a:gd name="connsiteY11" fmla="*/ 465882 h 1121260"/>
                <a:gd name="connsiteX12" fmla="*/ 1231861 w 1238249"/>
                <a:gd name="connsiteY12" fmla="*/ 0 h 1121260"/>
                <a:gd name="connsiteX13" fmla="*/ 972385 w 1238249"/>
                <a:gd name="connsiteY13" fmla="*/ 390512 h 11212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238249" h="1121260">
                  <a:moveTo>
                    <a:pt x="972385" y="390512"/>
                  </a:moveTo>
                  <a:cubicBezTo>
                    <a:pt x="899755" y="589710"/>
                    <a:pt x="940057" y="707048"/>
                    <a:pt x="954568" y="739099"/>
                  </a:cubicBezTo>
                  <a:cubicBezTo>
                    <a:pt x="905638" y="804452"/>
                    <a:pt x="923026" y="890247"/>
                    <a:pt x="933943" y="927013"/>
                  </a:cubicBezTo>
                  <a:cubicBezTo>
                    <a:pt x="933959" y="927070"/>
                    <a:pt x="933891" y="927091"/>
                    <a:pt x="933860" y="927044"/>
                  </a:cubicBezTo>
                  <a:cubicBezTo>
                    <a:pt x="823091" y="763034"/>
                    <a:pt x="0" y="862854"/>
                    <a:pt x="0" y="862854"/>
                  </a:cubicBezTo>
                  <a:cubicBezTo>
                    <a:pt x="0" y="862854"/>
                    <a:pt x="204055" y="972867"/>
                    <a:pt x="455771" y="972867"/>
                  </a:cubicBezTo>
                  <a:cubicBezTo>
                    <a:pt x="673258" y="972867"/>
                    <a:pt x="769111" y="890750"/>
                    <a:pt x="791161" y="868417"/>
                  </a:cubicBezTo>
                  <a:cubicBezTo>
                    <a:pt x="915728" y="880639"/>
                    <a:pt x="993974" y="981249"/>
                    <a:pt x="1000968" y="1121260"/>
                  </a:cubicBezTo>
                  <a:lnTo>
                    <a:pt x="1008632" y="1121077"/>
                  </a:lnTo>
                  <a:cubicBezTo>
                    <a:pt x="1004991" y="1057195"/>
                    <a:pt x="985875" y="992508"/>
                    <a:pt x="946249" y="941487"/>
                  </a:cubicBezTo>
                  <a:cubicBezTo>
                    <a:pt x="937370" y="913497"/>
                    <a:pt x="912014" y="815993"/>
                    <a:pt x="961719" y="747103"/>
                  </a:cubicBezTo>
                  <a:cubicBezTo>
                    <a:pt x="980767" y="739308"/>
                    <a:pt x="1099954" y="682950"/>
                    <a:pt x="1179096" y="465882"/>
                  </a:cubicBezTo>
                  <a:cubicBezTo>
                    <a:pt x="1265321" y="229394"/>
                    <a:pt x="1231861" y="0"/>
                    <a:pt x="1231861" y="0"/>
                  </a:cubicBezTo>
                  <a:cubicBezTo>
                    <a:pt x="1231861" y="0"/>
                    <a:pt x="1058610" y="154025"/>
                    <a:pt x="972385" y="390512"/>
                  </a:cubicBezTo>
                  <a:close/>
                </a:path>
              </a:pathLst>
            </a:custGeom>
            <a:grpFill/>
            <a:ln w="5239" cap="flat">
              <a:noFill/>
              <a:prstDash val="solid"/>
              <a:miter/>
            </a:ln>
          </xdr:spPr>
          <xdr:txBody>
            <a:bodyPr rtlCol="0" anchor="ctr"/>
            <a:lstStyle/>
            <a:p>
              <a:endParaRPr lang="en-IN"/>
            </a:p>
          </xdr:txBody>
        </xdr:sp>
        <xdr:sp macro="" textlink="">
          <xdr:nvSpPr>
            <xdr:cNvPr id="17453" name="Freeform: Shape 17452">
              <a:extLst>
                <a:ext uri="{FF2B5EF4-FFF2-40B4-BE49-F238E27FC236}">
                  <a16:creationId xmlns:a16="http://schemas.microsoft.com/office/drawing/2014/main" id="{A5AE4067-9D3C-48B2-A441-51D1DB592373}"/>
                </a:ext>
              </a:extLst>
            </xdr:cNvPr>
            <xdr:cNvSpPr/>
          </xdr:nvSpPr>
          <xdr:spPr>
            <a:xfrm>
              <a:off x="19227983" y="28762987"/>
              <a:ext cx="159058" cy="423752"/>
            </a:xfrm>
            <a:custGeom>
              <a:avLst/>
              <a:gdLst>
                <a:gd name="connsiteX0" fmla="*/ 159059 w 159058"/>
                <a:gd name="connsiteY0" fmla="*/ 1147 h 423752"/>
                <a:gd name="connsiteX1" fmla="*/ 4584 w 159058"/>
                <a:gd name="connsiteY1" fmla="*/ 423752 h 423752"/>
                <a:gd name="connsiteX2" fmla="*/ 0 w 159058"/>
                <a:gd name="connsiteY2" fmla="*/ 421222 h 423752"/>
                <a:gd name="connsiteX3" fmla="*/ 153946 w 159058"/>
                <a:gd name="connsiteY3" fmla="*/ 0 h 423752"/>
                <a:gd name="connsiteX4" fmla="*/ 159059 w 159058"/>
                <a:gd name="connsiteY4" fmla="*/ 1147 h 42375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59058" h="423752">
                  <a:moveTo>
                    <a:pt x="159059" y="1147"/>
                  </a:moveTo>
                  <a:cubicBezTo>
                    <a:pt x="105959" y="238327"/>
                    <a:pt x="5595" y="421924"/>
                    <a:pt x="4584" y="423752"/>
                  </a:cubicBezTo>
                  <a:lnTo>
                    <a:pt x="0" y="421222"/>
                  </a:lnTo>
                  <a:cubicBezTo>
                    <a:pt x="1006" y="419404"/>
                    <a:pt x="101019" y="236420"/>
                    <a:pt x="153946" y="0"/>
                  </a:cubicBezTo>
                  <a:lnTo>
                    <a:pt x="159059" y="1147"/>
                  </a:lnTo>
                  <a:close/>
                </a:path>
              </a:pathLst>
            </a:custGeom>
            <a:grpFill/>
            <a:ln w="5239" cap="flat">
              <a:noFill/>
              <a:prstDash val="solid"/>
              <a:miter/>
            </a:ln>
          </xdr:spPr>
          <xdr:txBody>
            <a:bodyPr rtlCol="0" anchor="ctr"/>
            <a:lstStyle/>
            <a:p>
              <a:endParaRPr lang="en-IN"/>
            </a:p>
          </xdr:txBody>
        </xdr:sp>
      </xdr:grpSp>
      <xdr:grpSp>
        <xdr:nvGrpSpPr>
          <xdr:cNvPr id="17454" name="Graphic 4" descr="A wreath with olives and leaves">
            <a:extLst>
              <a:ext uri="{FF2B5EF4-FFF2-40B4-BE49-F238E27FC236}">
                <a16:creationId xmlns:a16="http://schemas.microsoft.com/office/drawing/2014/main" id="{E61BB951-F355-49D5-9DE0-437261470C53}"/>
              </a:ext>
            </a:extLst>
          </xdr:cNvPr>
          <xdr:cNvGrpSpPr/>
        </xdr:nvGrpSpPr>
        <xdr:grpSpPr>
          <a:xfrm>
            <a:off x="19608955" y="26425033"/>
            <a:ext cx="1121260" cy="1238249"/>
            <a:chOff x="19608955" y="26425033"/>
            <a:chExt cx="1121260" cy="1238249"/>
          </a:xfrm>
          <a:grpFill/>
        </xdr:grpSpPr>
        <xdr:sp macro="" textlink="">
          <xdr:nvSpPr>
            <xdr:cNvPr id="17455" name="Freeform: Shape 17454">
              <a:extLst>
                <a:ext uri="{FF2B5EF4-FFF2-40B4-BE49-F238E27FC236}">
                  <a16:creationId xmlns:a16="http://schemas.microsoft.com/office/drawing/2014/main" id="{3304BA22-0637-46A1-8921-1CE7CF05B294}"/>
                </a:ext>
              </a:extLst>
            </xdr:cNvPr>
            <xdr:cNvSpPr/>
          </xdr:nvSpPr>
          <xdr:spPr>
            <a:xfrm>
              <a:off x="19608955" y="26425033"/>
              <a:ext cx="1121260" cy="1238249"/>
            </a:xfrm>
            <a:custGeom>
              <a:avLst/>
              <a:gdLst>
                <a:gd name="connsiteX0" fmla="*/ 730748 w 1121260"/>
                <a:gd name="connsiteY0" fmla="*/ 972385 h 1238249"/>
                <a:gd name="connsiteX1" fmla="*/ 382161 w 1121260"/>
                <a:gd name="connsiteY1" fmla="*/ 954568 h 1238249"/>
                <a:gd name="connsiteX2" fmla="*/ 194248 w 1121260"/>
                <a:gd name="connsiteY2" fmla="*/ 933943 h 1238249"/>
                <a:gd name="connsiteX3" fmla="*/ 194216 w 1121260"/>
                <a:gd name="connsiteY3" fmla="*/ 933860 h 1238249"/>
                <a:gd name="connsiteX4" fmla="*/ 258407 w 1121260"/>
                <a:gd name="connsiteY4" fmla="*/ 0 h 1238249"/>
                <a:gd name="connsiteX5" fmla="*/ 148393 w 1121260"/>
                <a:gd name="connsiteY5" fmla="*/ 455771 h 1238249"/>
                <a:gd name="connsiteX6" fmla="*/ 252843 w 1121260"/>
                <a:gd name="connsiteY6" fmla="*/ 791161 h 1238249"/>
                <a:gd name="connsiteX7" fmla="*/ 0 w 1121260"/>
                <a:gd name="connsiteY7" fmla="*/ 1000968 h 1238249"/>
                <a:gd name="connsiteX8" fmla="*/ 183 w 1121260"/>
                <a:gd name="connsiteY8" fmla="*/ 1008632 h 1238249"/>
                <a:gd name="connsiteX9" fmla="*/ 179773 w 1121260"/>
                <a:gd name="connsiteY9" fmla="*/ 946249 h 1238249"/>
                <a:gd name="connsiteX10" fmla="*/ 374157 w 1121260"/>
                <a:gd name="connsiteY10" fmla="*/ 961719 h 1238249"/>
                <a:gd name="connsiteX11" fmla="*/ 655378 w 1121260"/>
                <a:gd name="connsiteY11" fmla="*/ 1179096 h 1238249"/>
                <a:gd name="connsiteX12" fmla="*/ 1121260 w 1121260"/>
                <a:gd name="connsiteY12" fmla="*/ 1231861 h 1238249"/>
                <a:gd name="connsiteX13" fmla="*/ 730748 w 1121260"/>
                <a:gd name="connsiteY13" fmla="*/ 972385 h 12382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121260" h="1238249">
                  <a:moveTo>
                    <a:pt x="730748" y="972385"/>
                  </a:moveTo>
                  <a:cubicBezTo>
                    <a:pt x="531550" y="899755"/>
                    <a:pt x="414217" y="940057"/>
                    <a:pt x="382161" y="954568"/>
                  </a:cubicBezTo>
                  <a:cubicBezTo>
                    <a:pt x="316808" y="905638"/>
                    <a:pt x="231013" y="923026"/>
                    <a:pt x="194248" y="933943"/>
                  </a:cubicBezTo>
                  <a:cubicBezTo>
                    <a:pt x="194190" y="933959"/>
                    <a:pt x="194169" y="933891"/>
                    <a:pt x="194216" y="933860"/>
                  </a:cubicBezTo>
                  <a:cubicBezTo>
                    <a:pt x="358226" y="823092"/>
                    <a:pt x="258407" y="0"/>
                    <a:pt x="258407" y="0"/>
                  </a:cubicBezTo>
                  <a:cubicBezTo>
                    <a:pt x="258407" y="0"/>
                    <a:pt x="148393" y="204055"/>
                    <a:pt x="148393" y="455771"/>
                  </a:cubicBezTo>
                  <a:cubicBezTo>
                    <a:pt x="148393" y="673258"/>
                    <a:pt x="230510" y="769111"/>
                    <a:pt x="252843" y="791161"/>
                  </a:cubicBezTo>
                  <a:cubicBezTo>
                    <a:pt x="240621" y="915728"/>
                    <a:pt x="140011" y="993974"/>
                    <a:pt x="0" y="1000968"/>
                  </a:cubicBezTo>
                  <a:lnTo>
                    <a:pt x="183" y="1008632"/>
                  </a:lnTo>
                  <a:cubicBezTo>
                    <a:pt x="64065" y="1004991"/>
                    <a:pt x="128753" y="985875"/>
                    <a:pt x="179773" y="946249"/>
                  </a:cubicBezTo>
                  <a:cubicBezTo>
                    <a:pt x="207764" y="937370"/>
                    <a:pt x="305267" y="912014"/>
                    <a:pt x="374157" y="961719"/>
                  </a:cubicBezTo>
                  <a:cubicBezTo>
                    <a:pt x="381952" y="980767"/>
                    <a:pt x="438310" y="1099954"/>
                    <a:pt x="655378" y="1179096"/>
                  </a:cubicBezTo>
                  <a:cubicBezTo>
                    <a:pt x="891866" y="1265321"/>
                    <a:pt x="1121260" y="1231861"/>
                    <a:pt x="1121260" y="1231861"/>
                  </a:cubicBezTo>
                  <a:cubicBezTo>
                    <a:pt x="1121260" y="1231861"/>
                    <a:pt x="967236" y="1058610"/>
                    <a:pt x="730748" y="972385"/>
                  </a:cubicBezTo>
                  <a:close/>
                </a:path>
              </a:pathLst>
            </a:custGeom>
            <a:grpFill/>
            <a:ln w="5239" cap="flat">
              <a:noFill/>
              <a:prstDash val="solid"/>
              <a:miter/>
            </a:ln>
          </xdr:spPr>
          <xdr:txBody>
            <a:bodyPr rtlCol="0" anchor="ctr"/>
            <a:lstStyle/>
            <a:p>
              <a:endParaRPr lang="en-IN"/>
            </a:p>
          </xdr:txBody>
        </xdr:sp>
        <xdr:sp macro="" textlink="">
          <xdr:nvSpPr>
            <xdr:cNvPr id="17456" name="Freeform: Shape 17455">
              <a:extLst>
                <a:ext uri="{FF2B5EF4-FFF2-40B4-BE49-F238E27FC236}">
                  <a16:creationId xmlns:a16="http://schemas.microsoft.com/office/drawing/2014/main" id="{A2948164-39EA-45C0-91B2-30C92DC8C33E}"/>
                </a:ext>
              </a:extLst>
            </xdr:cNvPr>
            <xdr:cNvSpPr/>
          </xdr:nvSpPr>
          <xdr:spPr>
            <a:xfrm>
              <a:off x="20074297" y="27423167"/>
              <a:ext cx="423752" cy="159059"/>
            </a:xfrm>
            <a:custGeom>
              <a:avLst/>
              <a:gdLst>
                <a:gd name="connsiteX0" fmla="*/ 422605 w 423752"/>
                <a:gd name="connsiteY0" fmla="*/ 159059 h 159059"/>
                <a:gd name="connsiteX1" fmla="*/ 0 w 423752"/>
                <a:gd name="connsiteY1" fmla="*/ 4584 h 159059"/>
                <a:gd name="connsiteX2" fmla="*/ 2530 w 423752"/>
                <a:gd name="connsiteY2" fmla="*/ 0 h 159059"/>
                <a:gd name="connsiteX3" fmla="*/ 423752 w 423752"/>
                <a:gd name="connsiteY3" fmla="*/ 153946 h 159059"/>
                <a:gd name="connsiteX4" fmla="*/ 422605 w 423752"/>
                <a:gd name="connsiteY4" fmla="*/ 159059 h 1590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23752" h="159059">
                  <a:moveTo>
                    <a:pt x="422605" y="159059"/>
                  </a:moveTo>
                  <a:cubicBezTo>
                    <a:pt x="185426" y="105959"/>
                    <a:pt x="1828" y="5595"/>
                    <a:pt x="0" y="4584"/>
                  </a:cubicBezTo>
                  <a:lnTo>
                    <a:pt x="2530" y="0"/>
                  </a:lnTo>
                  <a:cubicBezTo>
                    <a:pt x="4348" y="1006"/>
                    <a:pt x="187332" y="101019"/>
                    <a:pt x="423752" y="153946"/>
                  </a:cubicBezTo>
                  <a:lnTo>
                    <a:pt x="422605" y="159059"/>
                  </a:lnTo>
                  <a:close/>
                </a:path>
              </a:pathLst>
            </a:custGeom>
            <a:grpFill/>
            <a:ln w="5239" cap="flat">
              <a:noFill/>
              <a:prstDash val="solid"/>
              <a:miter/>
            </a:ln>
          </xdr:spPr>
          <xdr:txBody>
            <a:bodyPr rtlCol="0" anchor="ctr"/>
            <a:lstStyle/>
            <a:p>
              <a:endParaRPr lang="en-IN"/>
            </a:p>
          </xdr:txBody>
        </xdr:sp>
      </xdr:grpSp>
      <xdr:grpSp>
        <xdr:nvGrpSpPr>
          <xdr:cNvPr id="17457" name="Graphic 4" descr="A wreath with olives and leaves">
            <a:extLst>
              <a:ext uri="{FF2B5EF4-FFF2-40B4-BE49-F238E27FC236}">
                <a16:creationId xmlns:a16="http://schemas.microsoft.com/office/drawing/2014/main" id="{CEFBD743-9D41-4B20-BE86-F5BCD89110A9}"/>
              </a:ext>
            </a:extLst>
          </xdr:cNvPr>
          <xdr:cNvGrpSpPr/>
        </xdr:nvGrpSpPr>
        <xdr:grpSpPr>
          <a:xfrm>
            <a:off x="21598386" y="27804715"/>
            <a:ext cx="1238246" cy="1121260"/>
            <a:chOff x="21598386" y="27804715"/>
            <a:chExt cx="1238246" cy="1121260"/>
          </a:xfrm>
          <a:grpFill/>
        </xdr:grpSpPr>
        <xdr:sp macro="" textlink="">
          <xdr:nvSpPr>
            <xdr:cNvPr id="17458" name="Freeform: Shape 17457">
              <a:extLst>
                <a:ext uri="{FF2B5EF4-FFF2-40B4-BE49-F238E27FC236}">
                  <a16:creationId xmlns:a16="http://schemas.microsoft.com/office/drawing/2014/main" id="{CDDE44C7-9CC6-435D-8B73-DD868453F6ED}"/>
                </a:ext>
              </a:extLst>
            </xdr:cNvPr>
            <xdr:cNvSpPr/>
          </xdr:nvSpPr>
          <xdr:spPr>
            <a:xfrm>
              <a:off x="21598386" y="27804715"/>
              <a:ext cx="1238246" cy="1121260"/>
            </a:xfrm>
            <a:custGeom>
              <a:avLst/>
              <a:gdLst>
                <a:gd name="connsiteX0" fmla="*/ 265861 w 1238246"/>
                <a:gd name="connsiteY0" fmla="*/ 730748 h 1121260"/>
                <a:gd name="connsiteX1" fmla="*/ 283678 w 1238246"/>
                <a:gd name="connsiteY1" fmla="*/ 382162 h 1121260"/>
                <a:gd name="connsiteX2" fmla="*/ 304303 w 1238246"/>
                <a:gd name="connsiteY2" fmla="*/ 194248 h 1121260"/>
                <a:gd name="connsiteX3" fmla="*/ 304387 w 1238246"/>
                <a:gd name="connsiteY3" fmla="*/ 194216 h 1121260"/>
                <a:gd name="connsiteX4" fmla="*/ 1238247 w 1238246"/>
                <a:gd name="connsiteY4" fmla="*/ 258407 h 1121260"/>
                <a:gd name="connsiteX5" fmla="*/ 782475 w 1238246"/>
                <a:gd name="connsiteY5" fmla="*/ 148393 h 1121260"/>
                <a:gd name="connsiteX6" fmla="*/ 447085 w 1238246"/>
                <a:gd name="connsiteY6" fmla="*/ 252843 h 1121260"/>
                <a:gd name="connsiteX7" fmla="*/ 237279 w 1238246"/>
                <a:gd name="connsiteY7" fmla="*/ 0 h 1121260"/>
                <a:gd name="connsiteX8" fmla="*/ 229614 w 1238246"/>
                <a:gd name="connsiteY8" fmla="*/ 183 h 1121260"/>
                <a:gd name="connsiteX9" fmla="*/ 291997 w 1238246"/>
                <a:gd name="connsiteY9" fmla="*/ 179773 h 1121260"/>
                <a:gd name="connsiteX10" fmla="*/ 276527 w 1238246"/>
                <a:gd name="connsiteY10" fmla="*/ 374157 h 1121260"/>
                <a:gd name="connsiteX11" fmla="*/ 59150 w 1238246"/>
                <a:gd name="connsiteY11" fmla="*/ 655378 h 1121260"/>
                <a:gd name="connsiteX12" fmla="*/ 6391 w 1238246"/>
                <a:gd name="connsiteY12" fmla="*/ 1121260 h 1121260"/>
                <a:gd name="connsiteX13" fmla="*/ 265861 w 1238246"/>
                <a:gd name="connsiteY13" fmla="*/ 730748 h 11212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238246" h="1121260">
                  <a:moveTo>
                    <a:pt x="265861" y="730748"/>
                  </a:moveTo>
                  <a:cubicBezTo>
                    <a:pt x="338491" y="531550"/>
                    <a:pt x="298190" y="414218"/>
                    <a:pt x="283678" y="382162"/>
                  </a:cubicBezTo>
                  <a:cubicBezTo>
                    <a:pt x="332608" y="316808"/>
                    <a:pt x="315221" y="231013"/>
                    <a:pt x="304303" y="194248"/>
                  </a:cubicBezTo>
                  <a:cubicBezTo>
                    <a:pt x="304287" y="194190"/>
                    <a:pt x="304356" y="194169"/>
                    <a:pt x="304387" y="194216"/>
                  </a:cubicBezTo>
                  <a:cubicBezTo>
                    <a:pt x="415155" y="358226"/>
                    <a:pt x="1238247" y="258407"/>
                    <a:pt x="1238247" y="258407"/>
                  </a:cubicBezTo>
                  <a:cubicBezTo>
                    <a:pt x="1238247" y="258407"/>
                    <a:pt x="1034192" y="148393"/>
                    <a:pt x="782475" y="148393"/>
                  </a:cubicBezTo>
                  <a:cubicBezTo>
                    <a:pt x="564989" y="148393"/>
                    <a:pt x="469135" y="230510"/>
                    <a:pt x="447085" y="252843"/>
                  </a:cubicBezTo>
                  <a:cubicBezTo>
                    <a:pt x="322518" y="240621"/>
                    <a:pt x="244272" y="140011"/>
                    <a:pt x="237279" y="0"/>
                  </a:cubicBezTo>
                  <a:lnTo>
                    <a:pt x="229614" y="183"/>
                  </a:lnTo>
                  <a:cubicBezTo>
                    <a:pt x="233255" y="64065"/>
                    <a:pt x="252371" y="128753"/>
                    <a:pt x="291997" y="179773"/>
                  </a:cubicBezTo>
                  <a:cubicBezTo>
                    <a:pt x="300877" y="207764"/>
                    <a:pt x="326232" y="305267"/>
                    <a:pt x="276527" y="374157"/>
                  </a:cubicBezTo>
                  <a:cubicBezTo>
                    <a:pt x="257479" y="381952"/>
                    <a:pt x="138292" y="438311"/>
                    <a:pt x="59150" y="655378"/>
                  </a:cubicBezTo>
                  <a:cubicBezTo>
                    <a:pt x="-27074" y="891866"/>
                    <a:pt x="6391" y="1121260"/>
                    <a:pt x="6391" y="1121260"/>
                  </a:cubicBezTo>
                  <a:cubicBezTo>
                    <a:pt x="6391" y="1121260"/>
                    <a:pt x="179637" y="967236"/>
                    <a:pt x="265861" y="730748"/>
                  </a:cubicBezTo>
                  <a:close/>
                </a:path>
              </a:pathLst>
            </a:custGeom>
            <a:grpFill/>
            <a:ln w="5239" cap="flat">
              <a:noFill/>
              <a:prstDash val="solid"/>
              <a:miter/>
            </a:ln>
          </xdr:spPr>
          <xdr:txBody>
            <a:bodyPr rtlCol="0" anchor="ctr"/>
            <a:lstStyle/>
            <a:p>
              <a:endParaRPr lang="en-IN"/>
            </a:p>
          </xdr:txBody>
        </xdr:sp>
        <xdr:sp macro="" textlink="">
          <xdr:nvSpPr>
            <xdr:cNvPr id="17459" name="Freeform: Shape 17458">
              <a:extLst>
                <a:ext uri="{FF2B5EF4-FFF2-40B4-BE49-F238E27FC236}">
                  <a16:creationId xmlns:a16="http://schemas.microsoft.com/office/drawing/2014/main" id="{6A395D3A-8A8F-4532-814D-ED1D4A29837C}"/>
                </a:ext>
              </a:extLst>
            </xdr:cNvPr>
            <xdr:cNvSpPr/>
          </xdr:nvSpPr>
          <xdr:spPr>
            <a:xfrm>
              <a:off x="21679435" y="28270058"/>
              <a:ext cx="159058" cy="423752"/>
            </a:xfrm>
            <a:custGeom>
              <a:avLst/>
              <a:gdLst>
                <a:gd name="connsiteX0" fmla="*/ 0 w 159058"/>
                <a:gd name="connsiteY0" fmla="*/ 422605 h 423752"/>
                <a:gd name="connsiteX1" fmla="*/ 154475 w 159058"/>
                <a:gd name="connsiteY1" fmla="*/ 0 h 423752"/>
                <a:gd name="connsiteX2" fmla="*/ 159059 w 159058"/>
                <a:gd name="connsiteY2" fmla="*/ 2530 h 423752"/>
                <a:gd name="connsiteX3" fmla="*/ 5113 w 159058"/>
                <a:gd name="connsiteY3" fmla="*/ 423752 h 423752"/>
                <a:gd name="connsiteX4" fmla="*/ 0 w 159058"/>
                <a:gd name="connsiteY4" fmla="*/ 422605 h 42375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59058" h="423752">
                  <a:moveTo>
                    <a:pt x="0" y="422605"/>
                  </a:moveTo>
                  <a:cubicBezTo>
                    <a:pt x="53100" y="185426"/>
                    <a:pt x="153464" y="1828"/>
                    <a:pt x="154475" y="0"/>
                  </a:cubicBezTo>
                  <a:lnTo>
                    <a:pt x="159059" y="2530"/>
                  </a:lnTo>
                  <a:cubicBezTo>
                    <a:pt x="158053" y="4348"/>
                    <a:pt x="58040" y="187332"/>
                    <a:pt x="5113" y="423752"/>
                  </a:cubicBezTo>
                  <a:lnTo>
                    <a:pt x="0" y="422605"/>
                  </a:lnTo>
                  <a:close/>
                </a:path>
              </a:pathLst>
            </a:custGeom>
            <a:grpFill/>
            <a:ln w="5239" cap="flat">
              <a:noFill/>
              <a:prstDash val="solid"/>
              <a:miter/>
            </a:ln>
          </xdr:spPr>
          <xdr:txBody>
            <a:bodyPr rtlCol="0" anchor="ctr"/>
            <a:lstStyle/>
            <a:p>
              <a:endParaRPr lang="en-IN"/>
            </a:p>
          </xdr:txBody>
        </xdr:sp>
      </xdr:grpSp>
      <xdr:grpSp>
        <xdr:nvGrpSpPr>
          <xdr:cNvPr id="17460" name="Graphic 4" descr="A wreath with olives and leaves">
            <a:extLst>
              <a:ext uri="{FF2B5EF4-FFF2-40B4-BE49-F238E27FC236}">
                <a16:creationId xmlns:a16="http://schemas.microsoft.com/office/drawing/2014/main" id="{3F3AE7C3-FAE7-47FC-B9A4-F19596CAC59E}"/>
              </a:ext>
            </a:extLst>
          </xdr:cNvPr>
          <xdr:cNvGrpSpPr/>
        </xdr:nvGrpSpPr>
        <xdr:grpSpPr>
          <a:xfrm>
            <a:off x="20331934" y="29794204"/>
            <a:ext cx="1121260" cy="1238246"/>
            <a:chOff x="20331934" y="29794204"/>
            <a:chExt cx="1121260" cy="1238246"/>
          </a:xfrm>
          <a:grpFill/>
        </xdr:grpSpPr>
        <xdr:sp macro="" textlink="">
          <xdr:nvSpPr>
            <xdr:cNvPr id="17461" name="Freeform: Shape 17460">
              <a:extLst>
                <a:ext uri="{FF2B5EF4-FFF2-40B4-BE49-F238E27FC236}">
                  <a16:creationId xmlns:a16="http://schemas.microsoft.com/office/drawing/2014/main" id="{7802E614-A4B1-4EBC-B551-ED25B86582BF}"/>
                </a:ext>
              </a:extLst>
            </xdr:cNvPr>
            <xdr:cNvSpPr/>
          </xdr:nvSpPr>
          <xdr:spPr>
            <a:xfrm>
              <a:off x="20331934" y="29794204"/>
              <a:ext cx="1121260" cy="1238246"/>
            </a:xfrm>
            <a:custGeom>
              <a:avLst/>
              <a:gdLst>
                <a:gd name="connsiteX0" fmla="*/ 390518 w 1121260"/>
                <a:gd name="connsiteY0" fmla="*/ 265861 h 1238246"/>
                <a:gd name="connsiteX1" fmla="*/ 739104 w 1121260"/>
                <a:gd name="connsiteY1" fmla="*/ 283678 h 1238246"/>
                <a:gd name="connsiteX2" fmla="*/ 927018 w 1121260"/>
                <a:gd name="connsiteY2" fmla="*/ 304303 h 1238246"/>
                <a:gd name="connsiteX3" fmla="*/ 927049 w 1121260"/>
                <a:gd name="connsiteY3" fmla="*/ 304387 h 1238246"/>
                <a:gd name="connsiteX4" fmla="*/ 862854 w 1121260"/>
                <a:gd name="connsiteY4" fmla="*/ 1238247 h 1238246"/>
                <a:gd name="connsiteX5" fmla="*/ 972867 w 1121260"/>
                <a:gd name="connsiteY5" fmla="*/ 782475 h 1238246"/>
                <a:gd name="connsiteX6" fmla="*/ 868417 w 1121260"/>
                <a:gd name="connsiteY6" fmla="*/ 447085 h 1238246"/>
                <a:gd name="connsiteX7" fmla="*/ 1121260 w 1121260"/>
                <a:gd name="connsiteY7" fmla="*/ 237279 h 1238246"/>
                <a:gd name="connsiteX8" fmla="*/ 1121077 w 1121260"/>
                <a:gd name="connsiteY8" fmla="*/ 229614 h 1238246"/>
                <a:gd name="connsiteX9" fmla="*/ 941487 w 1121260"/>
                <a:gd name="connsiteY9" fmla="*/ 291997 h 1238246"/>
                <a:gd name="connsiteX10" fmla="*/ 747103 w 1121260"/>
                <a:gd name="connsiteY10" fmla="*/ 276527 h 1238246"/>
                <a:gd name="connsiteX11" fmla="*/ 465882 w 1121260"/>
                <a:gd name="connsiteY11" fmla="*/ 59150 h 1238246"/>
                <a:gd name="connsiteX12" fmla="*/ 0 w 1121260"/>
                <a:gd name="connsiteY12" fmla="*/ 6391 h 1238246"/>
                <a:gd name="connsiteX13" fmla="*/ 390518 w 1121260"/>
                <a:gd name="connsiteY13" fmla="*/ 265861 h 12382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121260" h="1238246">
                  <a:moveTo>
                    <a:pt x="390518" y="265861"/>
                  </a:moveTo>
                  <a:cubicBezTo>
                    <a:pt x="589716" y="338491"/>
                    <a:pt x="707053" y="298190"/>
                    <a:pt x="739104" y="283678"/>
                  </a:cubicBezTo>
                  <a:cubicBezTo>
                    <a:pt x="804457" y="332608"/>
                    <a:pt x="890252" y="315221"/>
                    <a:pt x="927018" y="304303"/>
                  </a:cubicBezTo>
                  <a:cubicBezTo>
                    <a:pt x="927075" y="304287"/>
                    <a:pt x="927097" y="304356"/>
                    <a:pt x="927049" y="304387"/>
                  </a:cubicBezTo>
                  <a:cubicBezTo>
                    <a:pt x="763034" y="415155"/>
                    <a:pt x="862854" y="1238247"/>
                    <a:pt x="862854" y="1238247"/>
                  </a:cubicBezTo>
                  <a:cubicBezTo>
                    <a:pt x="862854" y="1238247"/>
                    <a:pt x="972867" y="1034192"/>
                    <a:pt x="972867" y="782475"/>
                  </a:cubicBezTo>
                  <a:cubicBezTo>
                    <a:pt x="972867" y="564989"/>
                    <a:pt x="890750" y="469135"/>
                    <a:pt x="868417" y="447085"/>
                  </a:cubicBezTo>
                  <a:cubicBezTo>
                    <a:pt x="880639" y="322518"/>
                    <a:pt x="981249" y="244272"/>
                    <a:pt x="1121260" y="237279"/>
                  </a:cubicBezTo>
                  <a:lnTo>
                    <a:pt x="1121077" y="229614"/>
                  </a:lnTo>
                  <a:cubicBezTo>
                    <a:pt x="1057196" y="233255"/>
                    <a:pt x="992507" y="252371"/>
                    <a:pt x="941487" y="291997"/>
                  </a:cubicBezTo>
                  <a:cubicBezTo>
                    <a:pt x="913497" y="300877"/>
                    <a:pt x="815993" y="326232"/>
                    <a:pt x="747103" y="276527"/>
                  </a:cubicBezTo>
                  <a:cubicBezTo>
                    <a:pt x="739308" y="257479"/>
                    <a:pt x="682950" y="138292"/>
                    <a:pt x="465882" y="59150"/>
                  </a:cubicBezTo>
                  <a:cubicBezTo>
                    <a:pt x="229394" y="-27074"/>
                    <a:pt x="0" y="6391"/>
                    <a:pt x="0" y="6391"/>
                  </a:cubicBezTo>
                  <a:cubicBezTo>
                    <a:pt x="0" y="6391"/>
                    <a:pt x="154030" y="179637"/>
                    <a:pt x="390518" y="265861"/>
                  </a:cubicBezTo>
                  <a:close/>
                </a:path>
              </a:pathLst>
            </a:custGeom>
            <a:grpFill/>
            <a:ln w="5239" cap="flat">
              <a:noFill/>
              <a:prstDash val="solid"/>
              <a:miter/>
            </a:ln>
          </xdr:spPr>
          <xdr:txBody>
            <a:bodyPr rtlCol="0" anchor="ctr"/>
            <a:lstStyle/>
            <a:p>
              <a:endParaRPr lang="en-IN"/>
            </a:p>
          </xdr:txBody>
        </xdr:sp>
        <xdr:sp macro="" textlink="">
          <xdr:nvSpPr>
            <xdr:cNvPr id="17462" name="Freeform: Shape 17461">
              <a:extLst>
                <a:ext uri="{FF2B5EF4-FFF2-40B4-BE49-F238E27FC236}">
                  <a16:creationId xmlns:a16="http://schemas.microsoft.com/office/drawing/2014/main" id="{5E356029-6023-474D-8AAB-A47DD8FD5378}"/>
                </a:ext>
              </a:extLst>
            </xdr:cNvPr>
            <xdr:cNvSpPr/>
          </xdr:nvSpPr>
          <xdr:spPr>
            <a:xfrm>
              <a:off x="20564105" y="29875258"/>
              <a:ext cx="423752" cy="159058"/>
            </a:xfrm>
            <a:custGeom>
              <a:avLst/>
              <a:gdLst>
                <a:gd name="connsiteX0" fmla="*/ 1147 w 423752"/>
                <a:gd name="connsiteY0" fmla="*/ 0 h 159058"/>
                <a:gd name="connsiteX1" fmla="*/ 423752 w 423752"/>
                <a:gd name="connsiteY1" fmla="*/ 154475 h 159058"/>
                <a:gd name="connsiteX2" fmla="*/ 421222 w 423752"/>
                <a:gd name="connsiteY2" fmla="*/ 159059 h 159058"/>
                <a:gd name="connsiteX3" fmla="*/ 0 w 423752"/>
                <a:gd name="connsiteY3" fmla="*/ 5113 h 159058"/>
                <a:gd name="connsiteX4" fmla="*/ 1147 w 423752"/>
                <a:gd name="connsiteY4" fmla="*/ 0 h 159058"/>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23752" h="159058">
                  <a:moveTo>
                    <a:pt x="1147" y="0"/>
                  </a:moveTo>
                  <a:cubicBezTo>
                    <a:pt x="238327" y="53100"/>
                    <a:pt x="421924" y="153464"/>
                    <a:pt x="423752" y="154475"/>
                  </a:cubicBezTo>
                  <a:lnTo>
                    <a:pt x="421222" y="159059"/>
                  </a:lnTo>
                  <a:cubicBezTo>
                    <a:pt x="419404" y="158053"/>
                    <a:pt x="236420" y="58040"/>
                    <a:pt x="0" y="5113"/>
                  </a:cubicBezTo>
                  <a:lnTo>
                    <a:pt x="1147" y="0"/>
                  </a:lnTo>
                  <a:close/>
                </a:path>
              </a:pathLst>
            </a:custGeom>
            <a:grpFill/>
            <a:ln w="5239" cap="flat">
              <a:noFill/>
              <a:prstDash val="solid"/>
              <a:miter/>
            </a:ln>
          </xdr:spPr>
          <xdr:txBody>
            <a:bodyPr rtlCol="0" anchor="ctr"/>
            <a:lstStyle/>
            <a:p>
              <a:endParaRPr lang="en-IN"/>
            </a:p>
          </xdr:txBody>
        </xdr:sp>
      </xdr:grpSp>
      <xdr:sp macro="" textlink="">
        <xdr:nvSpPr>
          <xdr:cNvPr id="17463" name="Freeform: Shape 17462">
            <a:extLst>
              <a:ext uri="{FF2B5EF4-FFF2-40B4-BE49-F238E27FC236}">
                <a16:creationId xmlns:a16="http://schemas.microsoft.com/office/drawing/2014/main" id="{723B3AC5-CC7D-4E54-B51A-E7DF7A37F39B}"/>
              </a:ext>
            </a:extLst>
          </xdr:cNvPr>
          <xdr:cNvSpPr/>
        </xdr:nvSpPr>
        <xdr:spPr>
          <a:xfrm>
            <a:off x="20248114" y="30219440"/>
            <a:ext cx="868689" cy="711126"/>
          </a:xfrm>
          <a:custGeom>
            <a:avLst/>
            <a:gdLst>
              <a:gd name="connsiteX0" fmla="*/ 495628 w 868689"/>
              <a:gd name="connsiteY0" fmla="*/ 114554 h 711126"/>
              <a:gd name="connsiteX1" fmla="*/ 868145 w 868689"/>
              <a:gd name="connsiteY1" fmla="*/ 8501 h 711126"/>
              <a:gd name="connsiteX2" fmla="*/ 868689 w 868689"/>
              <a:gd name="connsiteY2" fmla="*/ 852 h 711126"/>
              <a:gd name="connsiteX3" fmla="*/ 502009 w 868689"/>
              <a:gd name="connsiteY3" fmla="*/ 98963 h 711126"/>
              <a:gd name="connsiteX4" fmla="*/ 206632 w 868689"/>
              <a:gd name="connsiteY4" fmla="*/ 290251 h 711126"/>
              <a:gd name="connsiteX5" fmla="*/ 0 w 868689"/>
              <a:gd name="connsiteY5" fmla="*/ 711127 h 711126"/>
              <a:gd name="connsiteX6" fmla="*/ 495628 w 868689"/>
              <a:gd name="connsiteY6" fmla="*/ 114554 h 71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68689" h="711126">
                <a:moveTo>
                  <a:pt x="495628" y="114554"/>
                </a:moveTo>
                <a:cubicBezTo>
                  <a:pt x="596720" y="21608"/>
                  <a:pt x="732382" y="3251"/>
                  <a:pt x="868145" y="8501"/>
                </a:cubicBezTo>
                <a:lnTo>
                  <a:pt x="868689" y="852"/>
                </a:lnTo>
                <a:cubicBezTo>
                  <a:pt x="735861" y="-4282"/>
                  <a:pt x="604033" y="12005"/>
                  <a:pt x="502009" y="98963"/>
                </a:cubicBezTo>
                <a:cubicBezTo>
                  <a:pt x="471954" y="101389"/>
                  <a:pt x="346690" y="121668"/>
                  <a:pt x="206632" y="290251"/>
                </a:cubicBezTo>
                <a:cubicBezTo>
                  <a:pt x="45782" y="483865"/>
                  <a:pt x="0" y="711127"/>
                  <a:pt x="0" y="711127"/>
                </a:cubicBezTo>
                <a:lnTo>
                  <a:pt x="495628" y="114554"/>
                </a:lnTo>
                <a:close/>
              </a:path>
            </a:pathLst>
          </a:custGeom>
          <a:grpFill/>
          <a:ln w="5239" cap="flat">
            <a:noFill/>
            <a:prstDash val="solid"/>
            <a:miter/>
          </a:ln>
        </xdr:spPr>
        <xdr:txBody>
          <a:bodyPr rtlCol="0" anchor="ctr"/>
          <a:lstStyle/>
          <a:p>
            <a:endParaRPr lang="en-IN"/>
          </a:p>
        </xdr:txBody>
      </xdr:sp>
      <xdr:sp macro="" textlink="">
        <xdr:nvSpPr>
          <xdr:cNvPr id="17464" name="Freeform: Shape 17463">
            <a:extLst>
              <a:ext uri="{FF2B5EF4-FFF2-40B4-BE49-F238E27FC236}">
                <a16:creationId xmlns:a16="http://schemas.microsoft.com/office/drawing/2014/main" id="{DA13A428-4833-46BB-8429-5657CCEB7A51}"/>
              </a:ext>
            </a:extLst>
          </xdr:cNvPr>
          <xdr:cNvSpPr/>
        </xdr:nvSpPr>
        <xdr:spPr>
          <a:xfrm>
            <a:off x="18331732" y="28446996"/>
            <a:ext cx="711126" cy="868689"/>
          </a:xfrm>
          <a:custGeom>
            <a:avLst/>
            <a:gdLst>
              <a:gd name="connsiteX0" fmla="*/ 596573 w 711126"/>
              <a:gd name="connsiteY0" fmla="*/ 495628 h 868689"/>
              <a:gd name="connsiteX1" fmla="*/ 702626 w 711126"/>
              <a:gd name="connsiteY1" fmla="*/ 868145 h 868689"/>
              <a:gd name="connsiteX2" fmla="*/ 710275 w 711126"/>
              <a:gd name="connsiteY2" fmla="*/ 868689 h 868689"/>
              <a:gd name="connsiteX3" fmla="*/ 612164 w 711126"/>
              <a:gd name="connsiteY3" fmla="*/ 502009 h 868689"/>
              <a:gd name="connsiteX4" fmla="*/ 420876 w 711126"/>
              <a:gd name="connsiteY4" fmla="*/ 206632 h 868689"/>
              <a:gd name="connsiteX5" fmla="*/ 0 w 711126"/>
              <a:gd name="connsiteY5" fmla="*/ 0 h 868689"/>
              <a:gd name="connsiteX6" fmla="*/ 596573 w 711126"/>
              <a:gd name="connsiteY6" fmla="*/ 495628 h 86868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11126" h="868689">
                <a:moveTo>
                  <a:pt x="596573" y="495628"/>
                </a:moveTo>
                <a:cubicBezTo>
                  <a:pt x="689519" y="596720"/>
                  <a:pt x="707876" y="732382"/>
                  <a:pt x="702626" y="868145"/>
                </a:cubicBezTo>
                <a:lnTo>
                  <a:pt x="710275" y="868689"/>
                </a:lnTo>
                <a:cubicBezTo>
                  <a:pt x="715409" y="735861"/>
                  <a:pt x="699122" y="604033"/>
                  <a:pt x="612164" y="502009"/>
                </a:cubicBezTo>
                <a:cubicBezTo>
                  <a:pt x="609738" y="471954"/>
                  <a:pt x="589459" y="346690"/>
                  <a:pt x="420876" y="206632"/>
                </a:cubicBezTo>
                <a:cubicBezTo>
                  <a:pt x="227262" y="45781"/>
                  <a:pt x="0" y="0"/>
                  <a:pt x="0" y="0"/>
                </a:cubicBezTo>
                <a:lnTo>
                  <a:pt x="596573" y="495628"/>
                </a:lnTo>
                <a:close/>
              </a:path>
            </a:pathLst>
          </a:custGeom>
          <a:grpFill/>
          <a:ln w="5239" cap="flat">
            <a:noFill/>
            <a:prstDash val="solid"/>
            <a:miter/>
          </a:ln>
        </xdr:spPr>
        <xdr:txBody>
          <a:bodyPr rtlCol="0" anchor="ctr"/>
          <a:lstStyle/>
          <a:p>
            <a:endParaRPr lang="en-IN"/>
          </a:p>
        </xdr:txBody>
      </xdr:sp>
      <xdr:sp macro="" textlink="">
        <xdr:nvSpPr>
          <xdr:cNvPr id="17465" name="Freeform: Shape 17464">
            <a:extLst>
              <a:ext uri="{FF2B5EF4-FFF2-40B4-BE49-F238E27FC236}">
                <a16:creationId xmlns:a16="http://schemas.microsoft.com/office/drawing/2014/main" id="{9E674905-5DA2-41A5-97F8-5AC9B63939D0}"/>
              </a:ext>
            </a:extLst>
          </xdr:cNvPr>
          <xdr:cNvSpPr/>
        </xdr:nvSpPr>
        <xdr:spPr>
          <a:xfrm>
            <a:off x="19945351" y="26526916"/>
            <a:ext cx="868689" cy="711126"/>
          </a:xfrm>
          <a:custGeom>
            <a:avLst/>
            <a:gdLst>
              <a:gd name="connsiteX0" fmla="*/ 373062 w 868689"/>
              <a:gd name="connsiteY0" fmla="*/ 596573 h 711126"/>
              <a:gd name="connsiteX1" fmla="*/ 545 w 868689"/>
              <a:gd name="connsiteY1" fmla="*/ 702626 h 711126"/>
              <a:gd name="connsiteX2" fmla="*/ 0 w 868689"/>
              <a:gd name="connsiteY2" fmla="*/ 710275 h 711126"/>
              <a:gd name="connsiteX3" fmla="*/ 366681 w 868689"/>
              <a:gd name="connsiteY3" fmla="*/ 612164 h 711126"/>
              <a:gd name="connsiteX4" fmla="*/ 662058 w 868689"/>
              <a:gd name="connsiteY4" fmla="*/ 420876 h 711126"/>
              <a:gd name="connsiteX5" fmla="*/ 868690 w 868689"/>
              <a:gd name="connsiteY5" fmla="*/ 0 h 711126"/>
              <a:gd name="connsiteX6" fmla="*/ 373062 w 868689"/>
              <a:gd name="connsiteY6" fmla="*/ 596573 h 71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68689" h="711126">
                <a:moveTo>
                  <a:pt x="373062" y="596573"/>
                </a:moveTo>
                <a:cubicBezTo>
                  <a:pt x="271970" y="689519"/>
                  <a:pt x="136307" y="707876"/>
                  <a:pt x="545" y="702626"/>
                </a:cubicBezTo>
                <a:lnTo>
                  <a:pt x="0" y="710275"/>
                </a:lnTo>
                <a:cubicBezTo>
                  <a:pt x="132829" y="715409"/>
                  <a:pt x="264656" y="699122"/>
                  <a:pt x="366681" y="612164"/>
                </a:cubicBezTo>
                <a:cubicBezTo>
                  <a:pt x="396736" y="609738"/>
                  <a:pt x="522000" y="589459"/>
                  <a:pt x="662058" y="420876"/>
                </a:cubicBezTo>
                <a:cubicBezTo>
                  <a:pt x="822908" y="227262"/>
                  <a:pt x="868690" y="0"/>
                  <a:pt x="868690" y="0"/>
                </a:cubicBezTo>
                <a:lnTo>
                  <a:pt x="373062" y="596573"/>
                </a:lnTo>
                <a:close/>
              </a:path>
            </a:pathLst>
          </a:custGeom>
          <a:grpFill/>
          <a:ln w="5239" cap="flat">
            <a:noFill/>
            <a:prstDash val="solid"/>
            <a:miter/>
          </a:ln>
        </xdr:spPr>
        <xdr:txBody>
          <a:bodyPr rtlCol="0" anchor="ctr"/>
          <a:lstStyle/>
          <a:p>
            <a:endParaRPr lang="en-IN"/>
          </a:p>
        </xdr:txBody>
      </xdr:sp>
      <xdr:sp macro="" textlink="">
        <xdr:nvSpPr>
          <xdr:cNvPr id="17466" name="Freeform: Shape 17465">
            <a:extLst>
              <a:ext uri="{FF2B5EF4-FFF2-40B4-BE49-F238E27FC236}">
                <a16:creationId xmlns:a16="http://schemas.microsoft.com/office/drawing/2014/main" id="{E288DC20-0F72-45C2-B0A8-C18B1015C421}"/>
              </a:ext>
            </a:extLst>
          </xdr:cNvPr>
          <xdr:cNvSpPr/>
        </xdr:nvSpPr>
        <xdr:spPr>
          <a:xfrm>
            <a:off x="22023617" y="28141111"/>
            <a:ext cx="711126" cy="868689"/>
          </a:xfrm>
          <a:custGeom>
            <a:avLst/>
            <a:gdLst>
              <a:gd name="connsiteX0" fmla="*/ 114554 w 711126"/>
              <a:gd name="connsiteY0" fmla="*/ 373062 h 868689"/>
              <a:gd name="connsiteX1" fmla="*/ 8501 w 711126"/>
              <a:gd name="connsiteY1" fmla="*/ 545 h 868689"/>
              <a:gd name="connsiteX2" fmla="*/ 852 w 711126"/>
              <a:gd name="connsiteY2" fmla="*/ 0 h 868689"/>
              <a:gd name="connsiteX3" fmla="*/ 98963 w 711126"/>
              <a:gd name="connsiteY3" fmla="*/ 366681 h 868689"/>
              <a:gd name="connsiteX4" fmla="*/ 290251 w 711126"/>
              <a:gd name="connsiteY4" fmla="*/ 662058 h 868689"/>
              <a:gd name="connsiteX5" fmla="*/ 711127 w 711126"/>
              <a:gd name="connsiteY5" fmla="*/ 868690 h 868689"/>
              <a:gd name="connsiteX6" fmla="*/ 114554 w 711126"/>
              <a:gd name="connsiteY6" fmla="*/ 373062 h 86868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11126" h="868689">
                <a:moveTo>
                  <a:pt x="114554" y="373062"/>
                </a:moveTo>
                <a:cubicBezTo>
                  <a:pt x="21608" y="271970"/>
                  <a:pt x="3251" y="136307"/>
                  <a:pt x="8501" y="545"/>
                </a:cubicBezTo>
                <a:lnTo>
                  <a:pt x="852" y="0"/>
                </a:lnTo>
                <a:cubicBezTo>
                  <a:pt x="-4282" y="132829"/>
                  <a:pt x="12005" y="264656"/>
                  <a:pt x="98963" y="366681"/>
                </a:cubicBezTo>
                <a:cubicBezTo>
                  <a:pt x="101389" y="396736"/>
                  <a:pt x="121668" y="522000"/>
                  <a:pt x="290251" y="662058"/>
                </a:cubicBezTo>
                <a:cubicBezTo>
                  <a:pt x="483865" y="822908"/>
                  <a:pt x="711127" y="868690"/>
                  <a:pt x="711127" y="868690"/>
                </a:cubicBezTo>
                <a:lnTo>
                  <a:pt x="114554" y="373062"/>
                </a:lnTo>
                <a:close/>
              </a:path>
            </a:pathLst>
          </a:custGeom>
          <a:grpFill/>
          <a:ln w="5239" cap="flat">
            <a:noFill/>
            <a:prstDash val="solid"/>
            <a:miter/>
          </a:ln>
        </xdr:spPr>
        <xdr:txBody>
          <a:bodyPr rtlCol="0" anchor="ctr"/>
          <a:lstStyle/>
          <a:p>
            <a:endParaRPr lang="en-IN"/>
          </a:p>
        </xdr:txBody>
      </xdr:sp>
    </xdr:grpSp>
    <xdr:clientData/>
  </xdr:twoCellAnchor>
  <xdr:twoCellAnchor>
    <xdr:from>
      <xdr:col>23</xdr:col>
      <xdr:colOff>491067</xdr:colOff>
      <xdr:row>147</xdr:row>
      <xdr:rowOff>33867</xdr:rowOff>
    </xdr:from>
    <xdr:to>
      <xdr:col>27</xdr:col>
      <xdr:colOff>202803</xdr:colOff>
      <xdr:row>163</xdr:row>
      <xdr:rowOff>81544</xdr:rowOff>
    </xdr:to>
    <xdr:grpSp>
      <xdr:nvGrpSpPr>
        <xdr:cNvPr id="200" name="Graphic 4" descr="A wreath with olives and leaves">
          <a:extLst>
            <a:ext uri="{FF2B5EF4-FFF2-40B4-BE49-F238E27FC236}">
              <a16:creationId xmlns:a16="http://schemas.microsoft.com/office/drawing/2014/main" id="{0FEEE3AA-3D29-4627-A377-35682C4A2D0B}"/>
            </a:ext>
          </a:extLst>
        </xdr:cNvPr>
        <xdr:cNvGrpSpPr/>
      </xdr:nvGrpSpPr>
      <xdr:grpSpPr>
        <a:xfrm>
          <a:off x="14001658" y="29394058"/>
          <a:ext cx="2150136" cy="3228199"/>
          <a:chOff x="18883197" y="27078957"/>
          <a:chExt cx="2285603" cy="3298877"/>
        </a:xfrm>
        <a:solidFill>
          <a:srgbClr val="FFC000"/>
        </a:solidFill>
      </xdr:grpSpPr>
      <xdr:sp macro="" textlink="">
        <xdr:nvSpPr>
          <xdr:cNvPr id="201" name="Freeform: Shape 200">
            <a:extLst>
              <a:ext uri="{FF2B5EF4-FFF2-40B4-BE49-F238E27FC236}">
                <a16:creationId xmlns:a16="http://schemas.microsoft.com/office/drawing/2014/main" id="{3BB4C4F0-4230-41D4-8D5B-037C713D14A0}"/>
              </a:ext>
            </a:extLst>
          </xdr:cNvPr>
          <xdr:cNvSpPr/>
        </xdr:nvSpPr>
        <xdr:spPr>
          <a:xfrm>
            <a:off x="19897675" y="29389971"/>
            <a:ext cx="579550" cy="987863"/>
          </a:xfrm>
          <a:custGeom>
            <a:avLst/>
            <a:gdLst>
              <a:gd name="connsiteX0" fmla="*/ 146473 w 579550"/>
              <a:gd name="connsiteY0" fmla="*/ 791209 h 987863"/>
              <a:gd name="connsiteX1" fmla="*/ 69621 w 579550"/>
              <a:gd name="connsiteY1" fmla="*/ 0 h 987863"/>
              <a:gd name="connsiteX2" fmla="*/ 4183 w 579550"/>
              <a:gd name="connsiteY2" fmla="*/ 464274 h 987863"/>
              <a:gd name="connsiteX3" fmla="*/ 132339 w 579550"/>
              <a:gd name="connsiteY3" fmla="*/ 780836 h 987863"/>
              <a:gd name="connsiteX4" fmla="*/ 579550 w 579550"/>
              <a:gd name="connsiteY4" fmla="*/ 962484 h 987863"/>
              <a:gd name="connsiteX5" fmla="*/ 575836 w 579550"/>
              <a:gd name="connsiteY5" fmla="*/ 952274 h 987863"/>
              <a:gd name="connsiteX6" fmla="*/ 146473 w 579550"/>
              <a:gd name="connsiteY6" fmla="*/ 791209 h 9878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79550" h="987863">
                <a:moveTo>
                  <a:pt x="146473" y="791209"/>
                </a:moveTo>
                <a:lnTo>
                  <a:pt x="69621" y="0"/>
                </a:lnTo>
                <a:cubicBezTo>
                  <a:pt x="69621" y="0"/>
                  <a:pt x="-20151" y="213736"/>
                  <a:pt x="4183" y="464274"/>
                </a:cubicBezTo>
                <a:cubicBezTo>
                  <a:pt x="23289" y="660978"/>
                  <a:pt x="100178" y="751164"/>
                  <a:pt x="132339" y="780836"/>
                </a:cubicBezTo>
                <a:cubicBezTo>
                  <a:pt x="189881" y="982983"/>
                  <a:pt x="399421" y="1021944"/>
                  <a:pt x="579550" y="962484"/>
                </a:cubicBezTo>
                <a:lnTo>
                  <a:pt x="575836" y="952274"/>
                </a:lnTo>
                <a:cubicBezTo>
                  <a:pt x="405644" y="1008276"/>
                  <a:pt x="207683" y="975675"/>
                  <a:pt x="146473" y="791209"/>
                </a:cubicBezTo>
                <a:close/>
              </a:path>
            </a:pathLst>
          </a:custGeom>
          <a:grpFill/>
          <a:ln w="5239" cap="flat">
            <a:noFill/>
            <a:prstDash val="solid"/>
            <a:miter/>
          </a:ln>
        </xdr:spPr>
        <xdr:txBody>
          <a:bodyPr rtlCol="0" anchor="ctr"/>
          <a:lstStyle/>
          <a:p>
            <a:endParaRPr lang="en-IN"/>
          </a:p>
        </xdr:txBody>
      </xdr:sp>
      <xdr:sp macro="" textlink="">
        <xdr:nvSpPr>
          <xdr:cNvPr id="202" name="Freeform: Shape 201">
            <a:extLst>
              <a:ext uri="{FF2B5EF4-FFF2-40B4-BE49-F238E27FC236}">
                <a16:creationId xmlns:a16="http://schemas.microsoft.com/office/drawing/2014/main" id="{CF858B46-1F33-40C2-BF58-624B9EC6DA6D}"/>
              </a:ext>
            </a:extLst>
          </xdr:cNvPr>
          <xdr:cNvSpPr/>
        </xdr:nvSpPr>
        <xdr:spPr>
          <a:xfrm>
            <a:off x="18883197" y="28092865"/>
            <a:ext cx="987863" cy="579550"/>
          </a:xfrm>
          <a:custGeom>
            <a:avLst/>
            <a:gdLst>
              <a:gd name="connsiteX0" fmla="*/ 196660 w 987863"/>
              <a:gd name="connsiteY0" fmla="*/ 146468 h 579550"/>
              <a:gd name="connsiteX1" fmla="*/ 987864 w 987863"/>
              <a:gd name="connsiteY1" fmla="*/ 69621 h 579550"/>
              <a:gd name="connsiteX2" fmla="*/ 523590 w 987863"/>
              <a:gd name="connsiteY2" fmla="*/ 4183 h 579550"/>
              <a:gd name="connsiteX3" fmla="*/ 207028 w 987863"/>
              <a:gd name="connsiteY3" fmla="*/ 132339 h 579550"/>
              <a:gd name="connsiteX4" fmla="*/ 25379 w 987863"/>
              <a:gd name="connsiteY4" fmla="*/ 579550 h 579550"/>
              <a:gd name="connsiteX5" fmla="*/ 35590 w 987863"/>
              <a:gd name="connsiteY5" fmla="*/ 575836 h 579550"/>
              <a:gd name="connsiteX6" fmla="*/ 196660 w 987863"/>
              <a:gd name="connsiteY6" fmla="*/ 146468 h 579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987863" h="579550">
                <a:moveTo>
                  <a:pt x="196660" y="146468"/>
                </a:moveTo>
                <a:lnTo>
                  <a:pt x="987864" y="69621"/>
                </a:lnTo>
                <a:cubicBezTo>
                  <a:pt x="987864" y="69621"/>
                  <a:pt x="774128" y="-20151"/>
                  <a:pt x="523590" y="4183"/>
                </a:cubicBezTo>
                <a:cubicBezTo>
                  <a:pt x="326885" y="23289"/>
                  <a:pt x="236705" y="100178"/>
                  <a:pt x="207028" y="132339"/>
                </a:cubicBezTo>
                <a:cubicBezTo>
                  <a:pt x="4880" y="189881"/>
                  <a:pt x="-34080" y="399421"/>
                  <a:pt x="25379" y="579550"/>
                </a:cubicBezTo>
                <a:lnTo>
                  <a:pt x="35590" y="575836"/>
                </a:lnTo>
                <a:cubicBezTo>
                  <a:pt x="-20407" y="405639"/>
                  <a:pt x="12194" y="207677"/>
                  <a:pt x="196660" y="146468"/>
                </a:cubicBezTo>
                <a:close/>
              </a:path>
            </a:pathLst>
          </a:custGeom>
          <a:grpFill/>
          <a:ln w="5239" cap="flat">
            <a:noFill/>
            <a:prstDash val="solid"/>
            <a:miter/>
          </a:ln>
        </xdr:spPr>
        <xdr:txBody>
          <a:bodyPr rtlCol="0" anchor="ctr"/>
          <a:lstStyle/>
          <a:p>
            <a:endParaRPr lang="en-IN"/>
          </a:p>
        </xdr:txBody>
      </xdr:sp>
      <xdr:sp macro="" textlink="">
        <xdr:nvSpPr>
          <xdr:cNvPr id="203" name="Freeform: Shape 202">
            <a:extLst>
              <a:ext uri="{FF2B5EF4-FFF2-40B4-BE49-F238E27FC236}">
                <a16:creationId xmlns:a16="http://schemas.microsoft.com/office/drawing/2014/main" id="{220CA9BE-3668-4EAB-941C-8026CF72073D}"/>
              </a:ext>
            </a:extLst>
          </xdr:cNvPr>
          <xdr:cNvSpPr/>
        </xdr:nvSpPr>
        <xdr:spPr>
          <a:xfrm>
            <a:off x="20589251" y="27078957"/>
            <a:ext cx="579549" cy="987863"/>
          </a:xfrm>
          <a:custGeom>
            <a:avLst/>
            <a:gdLst>
              <a:gd name="connsiteX0" fmla="*/ 433082 w 579549"/>
              <a:gd name="connsiteY0" fmla="*/ 196660 h 987863"/>
              <a:gd name="connsiteX1" fmla="*/ 509930 w 579549"/>
              <a:gd name="connsiteY1" fmla="*/ 987864 h 987863"/>
              <a:gd name="connsiteX2" fmla="*/ 575367 w 579549"/>
              <a:gd name="connsiteY2" fmla="*/ 523590 h 987863"/>
              <a:gd name="connsiteX3" fmla="*/ 447211 w 579549"/>
              <a:gd name="connsiteY3" fmla="*/ 207028 h 987863"/>
              <a:gd name="connsiteX4" fmla="*/ 0 w 579549"/>
              <a:gd name="connsiteY4" fmla="*/ 25379 h 987863"/>
              <a:gd name="connsiteX5" fmla="*/ 3714 w 579549"/>
              <a:gd name="connsiteY5" fmla="*/ 35590 h 987863"/>
              <a:gd name="connsiteX6" fmla="*/ 433082 w 579549"/>
              <a:gd name="connsiteY6" fmla="*/ 196660 h 9878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79549" h="987863">
                <a:moveTo>
                  <a:pt x="433082" y="196660"/>
                </a:moveTo>
                <a:lnTo>
                  <a:pt x="509930" y="987864"/>
                </a:lnTo>
                <a:cubicBezTo>
                  <a:pt x="509930" y="987864"/>
                  <a:pt x="599701" y="774128"/>
                  <a:pt x="575367" y="523590"/>
                </a:cubicBezTo>
                <a:cubicBezTo>
                  <a:pt x="556261" y="326885"/>
                  <a:pt x="479372" y="236705"/>
                  <a:pt x="447211" y="207028"/>
                </a:cubicBezTo>
                <a:cubicBezTo>
                  <a:pt x="389669" y="4880"/>
                  <a:pt x="180129" y="-34080"/>
                  <a:pt x="0" y="25379"/>
                </a:cubicBezTo>
                <a:lnTo>
                  <a:pt x="3714" y="35590"/>
                </a:lnTo>
                <a:cubicBezTo>
                  <a:pt x="173905" y="-20407"/>
                  <a:pt x="371867" y="12199"/>
                  <a:pt x="433082" y="196660"/>
                </a:cubicBezTo>
                <a:close/>
              </a:path>
            </a:pathLst>
          </a:custGeom>
          <a:grpFill/>
          <a:ln w="5239" cap="flat">
            <a:noFill/>
            <a:prstDash val="solid"/>
            <a:miter/>
          </a:ln>
        </xdr:spPr>
        <xdr:txBody>
          <a:bodyPr rtlCol="0" anchor="ctr"/>
          <a:lstStyle/>
          <a:p>
            <a:endParaRPr lang="en-IN"/>
          </a:p>
        </xdr:txBody>
      </xdr:sp>
    </xdr:grpSp>
    <xdr:clientData/>
  </xdr:twoCellAnchor>
  <xdr:twoCellAnchor>
    <xdr:from>
      <xdr:col>24</xdr:col>
      <xdr:colOff>508000</xdr:colOff>
      <xdr:row>135</xdr:row>
      <xdr:rowOff>84667</xdr:rowOff>
    </xdr:from>
    <xdr:to>
      <xdr:col>29</xdr:col>
      <xdr:colOff>129034</xdr:colOff>
      <xdr:row>149</xdr:row>
      <xdr:rowOff>196850</xdr:rowOff>
    </xdr:to>
    <xdr:grpSp>
      <xdr:nvGrpSpPr>
        <xdr:cNvPr id="205" name="Graphic 4" descr="A wreath with olives and leaves">
          <a:extLst>
            <a:ext uri="{FF2B5EF4-FFF2-40B4-BE49-F238E27FC236}">
              <a16:creationId xmlns:a16="http://schemas.microsoft.com/office/drawing/2014/main" id="{6FBBD785-10EA-4504-AABA-8E744C33BAE0}"/>
            </a:ext>
          </a:extLst>
        </xdr:cNvPr>
        <xdr:cNvGrpSpPr/>
      </xdr:nvGrpSpPr>
      <xdr:grpSpPr>
        <a:xfrm>
          <a:off x="14628191" y="27059467"/>
          <a:ext cx="2669034" cy="2895140"/>
          <a:chOff x="18229844" y="26425033"/>
          <a:chExt cx="4606789" cy="4607417"/>
        </a:xfrm>
        <a:solidFill>
          <a:srgbClr val="FFC000"/>
        </a:solidFill>
      </xdr:grpSpPr>
      <xdr:grpSp>
        <xdr:nvGrpSpPr>
          <xdr:cNvPr id="206" name="Graphic 4" descr="A wreath with olives and leaves">
            <a:extLst>
              <a:ext uri="{FF2B5EF4-FFF2-40B4-BE49-F238E27FC236}">
                <a16:creationId xmlns:a16="http://schemas.microsoft.com/office/drawing/2014/main" id="{4F790AC3-139D-4357-85F8-3A901A57ACAB}"/>
              </a:ext>
            </a:extLst>
          </xdr:cNvPr>
          <xdr:cNvGrpSpPr/>
        </xdr:nvGrpSpPr>
        <xdr:grpSpPr>
          <a:xfrm>
            <a:off x="18229844" y="28530822"/>
            <a:ext cx="1238249" cy="1121260"/>
            <a:chOff x="18229844" y="28530822"/>
            <a:chExt cx="1238249" cy="1121260"/>
          </a:xfrm>
          <a:grpFill/>
        </xdr:grpSpPr>
        <xdr:sp macro="" textlink="">
          <xdr:nvSpPr>
            <xdr:cNvPr id="220" name="Freeform: Shape 219">
              <a:extLst>
                <a:ext uri="{FF2B5EF4-FFF2-40B4-BE49-F238E27FC236}">
                  <a16:creationId xmlns:a16="http://schemas.microsoft.com/office/drawing/2014/main" id="{7C8D528B-124D-4947-9515-FABEA1FA2381}"/>
                </a:ext>
              </a:extLst>
            </xdr:cNvPr>
            <xdr:cNvSpPr/>
          </xdr:nvSpPr>
          <xdr:spPr>
            <a:xfrm>
              <a:off x="18229844" y="28530822"/>
              <a:ext cx="1238249" cy="1121260"/>
            </a:xfrm>
            <a:custGeom>
              <a:avLst/>
              <a:gdLst>
                <a:gd name="connsiteX0" fmla="*/ 972385 w 1238249"/>
                <a:gd name="connsiteY0" fmla="*/ 390512 h 1121260"/>
                <a:gd name="connsiteX1" fmla="*/ 954568 w 1238249"/>
                <a:gd name="connsiteY1" fmla="*/ 739099 h 1121260"/>
                <a:gd name="connsiteX2" fmla="*/ 933943 w 1238249"/>
                <a:gd name="connsiteY2" fmla="*/ 927013 h 1121260"/>
                <a:gd name="connsiteX3" fmla="*/ 933860 w 1238249"/>
                <a:gd name="connsiteY3" fmla="*/ 927044 h 1121260"/>
                <a:gd name="connsiteX4" fmla="*/ 0 w 1238249"/>
                <a:gd name="connsiteY4" fmla="*/ 862854 h 1121260"/>
                <a:gd name="connsiteX5" fmla="*/ 455771 w 1238249"/>
                <a:gd name="connsiteY5" fmla="*/ 972867 h 1121260"/>
                <a:gd name="connsiteX6" fmla="*/ 791161 w 1238249"/>
                <a:gd name="connsiteY6" fmla="*/ 868417 h 1121260"/>
                <a:gd name="connsiteX7" fmla="*/ 1000968 w 1238249"/>
                <a:gd name="connsiteY7" fmla="*/ 1121260 h 1121260"/>
                <a:gd name="connsiteX8" fmla="*/ 1008632 w 1238249"/>
                <a:gd name="connsiteY8" fmla="*/ 1121077 h 1121260"/>
                <a:gd name="connsiteX9" fmla="*/ 946249 w 1238249"/>
                <a:gd name="connsiteY9" fmla="*/ 941487 h 1121260"/>
                <a:gd name="connsiteX10" fmla="*/ 961719 w 1238249"/>
                <a:gd name="connsiteY10" fmla="*/ 747103 h 1121260"/>
                <a:gd name="connsiteX11" fmla="*/ 1179096 w 1238249"/>
                <a:gd name="connsiteY11" fmla="*/ 465882 h 1121260"/>
                <a:gd name="connsiteX12" fmla="*/ 1231861 w 1238249"/>
                <a:gd name="connsiteY12" fmla="*/ 0 h 1121260"/>
                <a:gd name="connsiteX13" fmla="*/ 972385 w 1238249"/>
                <a:gd name="connsiteY13" fmla="*/ 390512 h 11212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238249" h="1121260">
                  <a:moveTo>
                    <a:pt x="972385" y="390512"/>
                  </a:moveTo>
                  <a:cubicBezTo>
                    <a:pt x="899755" y="589710"/>
                    <a:pt x="940057" y="707048"/>
                    <a:pt x="954568" y="739099"/>
                  </a:cubicBezTo>
                  <a:cubicBezTo>
                    <a:pt x="905638" y="804452"/>
                    <a:pt x="923026" y="890247"/>
                    <a:pt x="933943" y="927013"/>
                  </a:cubicBezTo>
                  <a:cubicBezTo>
                    <a:pt x="933959" y="927070"/>
                    <a:pt x="933891" y="927091"/>
                    <a:pt x="933860" y="927044"/>
                  </a:cubicBezTo>
                  <a:cubicBezTo>
                    <a:pt x="823091" y="763034"/>
                    <a:pt x="0" y="862854"/>
                    <a:pt x="0" y="862854"/>
                  </a:cubicBezTo>
                  <a:cubicBezTo>
                    <a:pt x="0" y="862854"/>
                    <a:pt x="204055" y="972867"/>
                    <a:pt x="455771" y="972867"/>
                  </a:cubicBezTo>
                  <a:cubicBezTo>
                    <a:pt x="673258" y="972867"/>
                    <a:pt x="769111" y="890750"/>
                    <a:pt x="791161" y="868417"/>
                  </a:cubicBezTo>
                  <a:cubicBezTo>
                    <a:pt x="915728" y="880639"/>
                    <a:pt x="993974" y="981249"/>
                    <a:pt x="1000968" y="1121260"/>
                  </a:cubicBezTo>
                  <a:lnTo>
                    <a:pt x="1008632" y="1121077"/>
                  </a:lnTo>
                  <a:cubicBezTo>
                    <a:pt x="1004991" y="1057195"/>
                    <a:pt x="985875" y="992508"/>
                    <a:pt x="946249" y="941487"/>
                  </a:cubicBezTo>
                  <a:cubicBezTo>
                    <a:pt x="937370" y="913497"/>
                    <a:pt x="912014" y="815993"/>
                    <a:pt x="961719" y="747103"/>
                  </a:cubicBezTo>
                  <a:cubicBezTo>
                    <a:pt x="980767" y="739308"/>
                    <a:pt x="1099954" y="682950"/>
                    <a:pt x="1179096" y="465882"/>
                  </a:cubicBezTo>
                  <a:cubicBezTo>
                    <a:pt x="1265321" y="229394"/>
                    <a:pt x="1231861" y="0"/>
                    <a:pt x="1231861" y="0"/>
                  </a:cubicBezTo>
                  <a:cubicBezTo>
                    <a:pt x="1231861" y="0"/>
                    <a:pt x="1058610" y="154025"/>
                    <a:pt x="972385" y="390512"/>
                  </a:cubicBezTo>
                  <a:close/>
                </a:path>
              </a:pathLst>
            </a:custGeom>
            <a:grpFill/>
            <a:ln w="5239" cap="flat">
              <a:noFill/>
              <a:prstDash val="solid"/>
              <a:miter/>
            </a:ln>
          </xdr:spPr>
          <xdr:txBody>
            <a:bodyPr rtlCol="0" anchor="ctr"/>
            <a:lstStyle/>
            <a:p>
              <a:endParaRPr lang="en-IN"/>
            </a:p>
          </xdr:txBody>
        </xdr:sp>
        <xdr:sp macro="" textlink="">
          <xdr:nvSpPr>
            <xdr:cNvPr id="221" name="Freeform: Shape 220">
              <a:extLst>
                <a:ext uri="{FF2B5EF4-FFF2-40B4-BE49-F238E27FC236}">
                  <a16:creationId xmlns:a16="http://schemas.microsoft.com/office/drawing/2014/main" id="{43D9457F-8752-4CFC-8170-E3052D5E8F22}"/>
                </a:ext>
              </a:extLst>
            </xdr:cNvPr>
            <xdr:cNvSpPr/>
          </xdr:nvSpPr>
          <xdr:spPr>
            <a:xfrm>
              <a:off x="19227983" y="28762987"/>
              <a:ext cx="159058" cy="423752"/>
            </a:xfrm>
            <a:custGeom>
              <a:avLst/>
              <a:gdLst>
                <a:gd name="connsiteX0" fmla="*/ 159059 w 159058"/>
                <a:gd name="connsiteY0" fmla="*/ 1147 h 423752"/>
                <a:gd name="connsiteX1" fmla="*/ 4584 w 159058"/>
                <a:gd name="connsiteY1" fmla="*/ 423752 h 423752"/>
                <a:gd name="connsiteX2" fmla="*/ 0 w 159058"/>
                <a:gd name="connsiteY2" fmla="*/ 421222 h 423752"/>
                <a:gd name="connsiteX3" fmla="*/ 153946 w 159058"/>
                <a:gd name="connsiteY3" fmla="*/ 0 h 423752"/>
                <a:gd name="connsiteX4" fmla="*/ 159059 w 159058"/>
                <a:gd name="connsiteY4" fmla="*/ 1147 h 42375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59058" h="423752">
                  <a:moveTo>
                    <a:pt x="159059" y="1147"/>
                  </a:moveTo>
                  <a:cubicBezTo>
                    <a:pt x="105959" y="238327"/>
                    <a:pt x="5595" y="421924"/>
                    <a:pt x="4584" y="423752"/>
                  </a:cubicBezTo>
                  <a:lnTo>
                    <a:pt x="0" y="421222"/>
                  </a:lnTo>
                  <a:cubicBezTo>
                    <a:pt x="1006" y="419404"/>
                    <a:pt x="101019" y="236420"/>
                    <a:pt x="153946" y="0"/>
                  </a:cubicBezTo>
                  <a:lnTo>
                    <a:pt x="159059" y="1147"/>
                  </a:lnTo>
                  <a:close/>
                </a:path>
              </a:pathLst>
            </a:custGeom>
            <a:grpFill/>
            <a:ln w="5239" cap="flat">
              <a:noFill/>
              <a:prstDash val="solid"/>
              <a:miter/>
            </a:ln>
          </xdr:spPr>
          <xdr:txBody>
            <a:bodyPr rtlCol="0" anchor="ctr"/>
            <a:lstStyle/>
            <a:p>
              <a:endParaRPr lang="en-IN"/>
            </a:p>
          </xdr:txBody>
        </xdr:sp>
      </xdr:grpSp>
      <xdr:grpSp>
        <xdr:nvGrpSpPr>
          <xdr:cNvPr id="207" name="Graphic 4" descr="A wreath with olives and leaves">
            <a:extLst>
              <a:ext uri="{FF2B5EF4-FFF2-40B4-BE49-F238E27FC236}">
                <a16:creationId xmlns:a16="http://schemas.microsoft.com/office/drawing/2014/main" id="{03B42C16-ED08-48C5-A5CB-140256C0072D}"/>
              </a:ext>
            </a:extLst>
          </xdr:cNvPr>
          <xdr:cNvGrpSpPr/>
        </xdr:nvGrpSpPr>
        <xdr:grpSpPr>
          <a:xfrm>
            <a:off x="19608955" y="26425033"/>
            <a:ext cx="1121260" cy="1238249"/>
            <a:chOff x="19608955" y="26425033"/>
            <a:chExt cx="1121260" cy="1238249"/>
          </a:xfrm>
          <a:grpFill/>
        </xdr:grpSpPr>
        <xdr:sp macro="" textlink="">
          <xdr:nvSpPr>
            <xdr:cNvPr id="218" name="Freeform: Shape 217">
              <a:extLst>
                <a:ext uri="{FF2B5EF4-FFF2-40B4-BE49-F238E27FC236}">
                  <a16:creationId xmlns:a16="http://schemas.microsoft.com/office/drawing/2014/main" id="{FD77F476-0E1F-4F4A-AF5A-81AB1941AC5E}"/>
                </a:ext>
              </a:extLst>
            </xdr:cNvPr>
            <xdr:cNvSpPr/>
          </xdr:nvSpPr>
          <xdr:spPr>
            <a:xfrm>
              <a:off x="19608955" y="26425033"/>
              <a:ext cx="1121260" cy="1238249"/>
            </a:xfrm>
            <a:custGeom>
              <a:avLst/>
              <a:gdLst>
                <a:gd name="connsiteX0" fmla="*/ 730748 w 1121260"/>
                <a:gd name="connsiteY0" fmla="*/ 972385 h 1238249"/>
                <a:gd name="connsiteX1" fmla="*/ 382161 w 1121260"/>
                <a:gd name="connsiteY1" fmla="*/ 954568 h 1238249"/>
                <a:gd name="connsiteX2" fmla="*/ 194248 w 1121260"/>
                <a:gd name="connsiteY2" fmla="*/ 933943 h 1238249"/>
                <a:gd name="connsiteX3" fmla="*/ 194216 w 1121260"/>
                <a:gd name="connsiteY3" fmla="*/ 933860 h 1238249"/>
                <a:gd name="connsiteX4" fmla="*/ 258407 w 1121260"/>
                <a:gd name="connsiteY4" fmla="*/ 0 h 1238249"/>
                <a:gd name="connsiteX5" fmla="*/ 148393 w 1121260"/>
                <a:gd name="connsiteY5" fmla="*/ 455771 h 1238249"/>
                <a:gd name="connsiteX6" fmla="*/ 252843 w 1121260"/>
                <a:gd name="connsiteY6" fmla="*/ 791161 h 1238249"/>
                <a:gd name="connsiteX7" fmla="*/ 0 w 1121260"/>
                <a:gd name="connsiteY7" fmla="*/ 1000968 h 1238249"/>
                <a:gd name="connsiteX8" fmla="*/ 183 w 1121260"/>
                <a:gd name="connsiteY8" fmla="*/ 1008632 h 1238249"/>
                <a:gd name="connsiteX9" fmla="*/ 179773 w 1121260"/>
                <a:gd name="connsiteY9" fmla="*/ 946249 h 1238249"/>
                <a:gd name="connsiteX10" fmla="*/ 374157 w 1121260"/>
                <a:gd name="connsiteY10" fmla="*/ 961719 h 1238249"/>
                <a:gd name="connsiteX11" fmla="*/ 655378 w 1121260"/>
                <a:gd name="connsiteY11" fmla="*/ 1179096 h 1238249"/>
                <a:gd name="connsiteX12" fmla="*/ 1121260 w 1121260"/>
                <a:gd name="connsiteY12" fmla="*/ 1231861 h 1238249"/>
                <a:gd name="connsiteX13" fmla="*/ 730748 w 1121260"/>
                <a:gd name="connsiteY13" fmla="*/ 972385 h 12382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121260" h="1238249">
                  <a:moveTo>
                    <a:pt x="730748" y="972385"/>
                  </a:moveTo>
                  <a:cubicBezTo>
                    <a:pt x="531550" y="899755"/>
                    <a:pt x="414217" y="940057"/>
                    <a:pt x="382161" y="954568"/>
                  </a:cubicBezTo>
                  <a:cubicBezTo>
                    <a:pt x="316808" y="905638"/>
                    <a:pt x="231013" y="923026"/>
                    <a:pt x="194248" y="933943"/>
                  </a:cubicBezTo>
                  <a:cubicBezTo>
                    <a:pt x="194190" y="933959"/>
                    <a:pt x="194169" y="933891"/>
                    <a:pt x="194216" y="933860"/>
                  </a:cubicBezTo>
                  <a:cubicBezTo>
                    <a:pt x="358226" y="823092"/>
                    <a:pt x="258407" y="0"/>
                    <a:pt x="258407" y="0"/>
                  </a:cubicBezTo>
                  <a:cubicBezTo>
                    <a:pt x="258407" y="0"/>
                    <a:pt x="148393" y="204055"/>
                    <a:pt x="148393" y="455771"/>
                  </a:cubicBezTo>
                  <a:cubicBezTo>
                    <a:pt x="148393" y="673258"/>
                    <a:pt x="230510" y="769111"/>
                    <a:pt x="252843" y="791161"/>
                  </a:cubicBezTo>
                  <a:cubicBezTo>
                    <a:pt x="240621" y="915728"/>
                    <a:pt x="140011" y="993974"/>
                    <a:pt x="0" y="1000968"/>
                  </a:cubicBezTo>
                  <a:lnTo>
                    <a:pt x="183" y="1008632"/>
                  </a:lnTo>
                  <a:cubicBezTo>
                    <a:pt x="64065" y="1004991"/>
                    <a:pt x="128753" y="985875"/>
                    <a:pt x="179773" y="946249"/>
                  </a:cubicBezTo>
                  <a:cubicBezTo>
                    <a:pt x="207764" y="937370"/>
                    <a:pt x="305267" y="912014"/>
                    <a:pt x="374157" y="961719"/>
                  </a:cubicBezTo>
                  <a:cubicBezTo>
                    <a:pt x="381952" y="980767"/>
                    <a:pt x="438310" y="1099954"/>
                    <a:pt x="655378" y="1179096"/>
                  </a:cubicBezTo>
                  <a:cubicBezTo>
                    <a:pt x="891866" y="1265321"/>
                    <a:pt x="1121260" y="1231861"/>
                    <a:pt x="1121260" y="1231861"/>
                  </a:cubicBezTo>
                  <a:cubicBezTo>
                    <a:pt x="1121260" y="1231861"/>
                    <a:pt x="967236" y="1058610"/>
                    <a:pt x="730748" y="972385"/>
                  </a:cubicBezTo>
                  <a:close/>
                </a:path>
              </a:pathLst>
            </a:custGeom>
            <a:grpFill/>
            <a:ln w="5239" cap="flat">
              <a:noFill/>
              <a:prstDash val="solid"/>
              <a:miter/>
            </a:ln>
          </xdr:spPr>
          <xdr:txBody>
            <a:bodyPr rtlCol="0" anchor="ctr"/>
            <a:lstStyle/>
            <a:p>
              <a:endParaRPr lang="en-IN"/>
            </a:p>
          </xdr:txBody>
        </xdr:sp>
        <xdr:sp macro="" textlink="">
          <xdr:nvSpPr>
            <xdr:cNvPr id="219" name="Freeform: Shape 218">
              <a:extLst>
                <a:ext uri="{FF2B5EF4-FFF2-40B4-BE49-F238E27FC236}">
                  <a16:creationId xmlns:a16="http://schemas.microsoft.com/office/drawing/2014/main" id="{44DC15DD-09ED-4885-B208-EEDCDFCBD05A}"/>
                </a:ext>
              </a:extLst>
            </xdr:cNvPr>
            <xdr:cNvSpPr/>
          </xdr:nvSpPr>
          <xdr:spPr>
            <a:xfrm>
              <a:off x="20074297" y="27423167"/>
              <a:ext cx="423752" cy="159059"/>
            </a:xfrm>
            <a:custGeom>
              <a:avLst/>
              <a:gdLst>
                <a:gd name="connsiteX0" fmla="*/ 422605 w 423752"/>
                <a:gd name="connsiteY0" fmla="*/ 159059 h 159059"/>
                <a:gd name="connsiteX1" fmla="*/ 0 w 423752"/>
                <a:gd name="connsiteY1" fmla="*/ 4584 h 159059"/>
                <a:gd name="connsiteX2" fmla="*/ 2530 w 423752"/>
                <a:gd name="connsiteY2" fmla="*/ 0 h 159059"/>
                <a:gd name="connsiteX3" fmla="*/ 423752 w 423752"/>
                <a:gd name="connsiteY3" fmla="*/ 153946 h 159059"/>
                <a:gd name="connsiteX4" fmla="*/ 422605 w 423752"/>
                <a:gd name="connsiteY4" fmla="*/ 159059 h 1590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23752" h="159059">
                  <a:moveTo>
                    <a:pt x="422605" y="159059"/>
                  </a:moveTo>
                  <a:cubicBezTo>
                    <a:pt x="185426" y="105959"/>
                    <a:pt x="1828" y="5595"/>
                    <a:pt x="0" y="4584"/>
                  </a:cubicBezTo>
                  <a:lnTo>
                    <a:pt x="2530" y="0"/>
                  </a:lnTo>
                  <a:cubicBezTo>
                    <a:pt x="4348" y="1006"/>
                    <a:pt x="187332" y="101019"/>
                    <a:pt x="423752" y="153946"/>
                  </a:cubicBezTo>
                  <a:lnTo>
                    <a:pt x="422605" y="159059"/>
                  </a:lnTo>
                  <a:close/>
                </a:path>
              </a:pathLst>
            </a:custGeom>
            <a:grpFill/>
            <a:ln w="5239" cap="flat">
              <a:noFill/>
              <a:prstDash val="solid"/>
              <a:miter/>
            </a:ln>
          </xdr:spPr>
          <xdr:txBody>
            <a:bodyPr rtlCol="0" anchor="ctr"/>
            <a:lstStyle/>
            <a:p>
              <a:endParaRPr lang="en-IN"/>
            </a:p>
          </xdr:txBody>
        </xdr:sp>
      </xdr:grpSp>
      <xdr:grpSp>
        <xdr:nvGrpSpPr>
          <xdr:cNvPr id="208" name="Graphic 4" descr="A wreath with olives and leaves">
            <a:extLst>
              <a:ext uri="{FF2B5EF4-FFF2-40B4-BE49-F238E27FC236}">
                <a16:creationId xmlns:a16="http://schemas.microsoft.com/office/drawing/2014/main" id="{0D85F6FD-8A12-4447-8D5F-C0FBE704153E}"/>
              </a:ext>
            </a:extLst>
          </xdr:cNvPr>
          <xdr:cNvGrpSpPr/>
        </xdr:nvGrpSpPr>
        <xdr:grpSpPr>
          <a:xfrm>
            <a:off x="21598386" y="27804715"/>
            <a:ext cx="1238246" cy="1121260"/>
            <a:chOff x="21598386" y="27804715"/>
            <a:chExt cx="1238246" cy="1121260"/>
          </a:xfrm>
          <a:grpFill/>
        </xdr:grpSpPr>
        <xdr:sp macro="" textlink="">
          <xdr:nvSpPr>
            <xdr:cNvPr id="216" name="Freeform: Shape 215">
              <a:extLst>
                <a:ext uri="{FF2B5EF4-FFF2-40B4-BE49-F238E27FC236}">
                  <a16:creationId xmlns:a16="http://schemas.microsoft.com/office/drawing/2014/main" id="{FB5119B0-001D-42C7-BDDF-3FBE220717EE}"/>
                </a:ext>
              </a:extLst>
            </xdr:cNvPr>
            <xdr:cNvSpPr/>
          </xdr:nvSpPr>
          <xdr:spPr>
            <a:xfrm>
              <a:off x="21598386" y="27804715"/>
              <a:ext cx="1238246" cy="1121260"/>
            </a:xfrm>
            <a:custGeom>
              <a:avLst/>
              <a:gdLst>
                <a:gd name="connsiteX0" fmla="*/ 265861 w 1238246"/>
                <a:gd name="connsiteY0" fmla="*/ 730748 h 1121260"/>
                <a:gd name="connsiteX1" fmla="*/ 283678 w 1238246"/>
                <a:gd name="connsiteY1" fmla="*/ 382162 h 1121260"/>
                <a:gd name="connsiteX2" fmla="*/ 304303 w 1238246"/>
                <a:gd name="connsiteY2" fmla="*/ 194248 h 1121260"/>
                <a:gd name="connsiteX3" fmla="*/ 304387 w 1238246"/>
                <a:gd name="connsiteY3" fmla="*/ 194216 h 1121260"/>
                <a:gd name="connsiteX4" fmla="*/ 1238247 w 1238246"/>
                <a:gd name="connsiteY4" fmla="*/ 258407 h 1121260"/>
                <a:gd name="connsiteX5" fmla="*/ 782475 w 1238246"/>
                <a:gd name="connsiteY5" fmla="*/ 148393 h 1121260"/>
                <a:gd name="connsiteX6" fmla="*/ 447085 w 1238246"/>
                <a:gd name="connsiteY6" fmla="*/ 252843 h 1121260"/>
                <a:gd name="connsiteX7" fmla="*/ 237279 w 1238246"/>
                <a:gd name="connsiteY7" fmla="*/ 0 h 1121260"/>
                <a:gd name="connsiteX8" fmla="*/ 229614 w 1238246"/>
                <a:gd name="connsiteY8" fmla="*/ 183 h 1121260"/>
                <a:gd name="connsiteX9" fmla="*/ 291997 w 1238246"/>
                <a:gd name="connsiteY9" fmla="*/ 179773 h 1121260"/>
                <a:gd name="connsiteX10" fmla="*/ 276527 w 1238246"/>
                <a:gd name="connsiteY10" fmla="*/ 374157 h 1121260"/>
                <a:gd name="connsiteX11" fmla="*/ 59150 w 1238246"/>
                <a:gd name="connsiteY11" fmla="*/ 655378 h 1121260"/>
                <a:gd name="connsiteX12" fmla="*/ 6391 w 1238246"/>
                <a:gd name="connsiteY12" fmla="*/ 1121260 h 1121260"/>
                <a:gd name="connsiteX13" fmla="*/ 265861 w 1238246"/>
                <a:gd name="connsiteY13" fmla="*/ 730748 h 11212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238246" h="1121260">
                  <a:moveTo>
                    <a:pt x="265861" y="730748"/>
                  </a:moveTo>
                  <a:cubicBezTo>
                    <a:pt x="338491" y="531550"/>
                    <a:pt x="298190" y="414218"/>
                    <a:pt x="283678" y="382162"/>
                  </a:cubicBezTo>
                  <a:cubicBezTo>
                    <a:pt x="332608" y="316808"/>
                    <a:pt x="315221" y="231013"/>
                    <a:pt x="304303" y="194248"/>
                  </a:cubicBezTo>
                  <a:cubicBezTo>
                    <a:pt x="304287" y="194190"/>
                    <a:pt x="304356" y="194169"/>
                    <a:pt x="304387" y="194216"/>
                  </a:cubicBezTo>
                  <a:cubicBezTo>
                    <a:pt x="415155" y="358226"/>
                    <a:pt x="1238247" y="258407"/>
                    <a:pt x="1238247" y="258407"/>
                  </a:cubicBezTo>
                  <a:cubicBezTo>
                    <a:pt x="1238247" y="258407"/>
                    <a:pt x="1034192" y="148393"/>
                    <a:pt x="782475" y="148393"/>
                  </a:cubicBezTo>
                  <a:cubicBezTo>
                    <a:pt x="564989" y="148393"/>
                    <a:pt x="469135" y="230510"/>
                    <a:pt x="447085" y="252843"/>
                  </a:cubicBezTo>
                  <a:cubicBezTo>
                    <a:pt x="322518" y="240621"/>
                    <a:pt x="244272" y="140011"/>
                    <a:pt x="237279" y="0"/>
                  </a:cubicBezTo>
                  <a:lnTo>
                    <a:pt x="229614" y="183"/>
                  </a:lnTo>
                  <a:cubicBezTo>
                    <a:pt x="233255" y="64065"/>
                    <a:pt x="252371" y="128753"/>
                    <a:pt x="291997" y="179773"/>
                  </a:cubicBezTo>
                  <a:cubicBezTo>
                    <a:pt x="300877" y="207764"/>
                    <a:pt x="326232" y="305267"/>
                    <a:pt x="276527" y="374157"/>
                  </a:cubicBezTo>
                  <a:cubicBezTo>
                    <a:pt x="257479" y="381952"/>
                    <a:pt x="138292" y="438311"/>
                    <a:pt x="59150" y="655378"/>
                  </a:cubicBezTo>
                  <a:cubicBezTo>
                    <a:pt x="-27074" y="891866"/>
                    <a:pt x="6391" y="1121260"/>
                    <a:pt x="6391" y="1121260"/>
                  </a:cubicBezTo>
                  <a:cubicBezTo>
                    <a:pt x="6391" y="1121260"/>
                    <a:pt x="179637" y="967236"/>
                    <a:pt x="265861" y="730748"/>
                  </a:cubicBezTo>
                  <a:close/>
                </a:path>
              </a:pathLst>
            </a:custGeom>
            <a:grpFill/>
            <a:ln w="5239" cap="flat">
              <a:noFill/>
              <a:prstDash val="solid"/>
              <a:miter/>
            </a:ln>
          </xdr:spPr>
          <xdr:txBody>
            <a:bodyPr rtlCol="0" anchor="ctr"/>
            <a:lstStyle/>
            <a:p>
              <a:endParaRPr lang="en-IN"/>
            </a:p>
          </xdr:txBody>
        </xdr:sp>
        <xdr:sp macro="" textlink="">
          <xdr:nvSpPr>
            <xdr:cNvPr id="217" name="Freeform: Shape 216">
              <a:extLst>
                <a:ext uri="{FF2B5EF4-FFF2-40B4-BE49-F238E27FC236}">
                  <a16:creationId xmlns:a16="http://schemas.microsoft.com/office/drawing/2014/main" id="{3D74A102-8D37-4157-825C-148BE801EC96}"/>
                </a:ext>
              </a:extLst>
            </xdr:cNvPr>
            <xdr:cNvSpPr/>
          </xdr:nvSpPr>
          <xdr:spPr>
            <a:xfrm>
              <a:off x="21679435" y="28270058"/>
              <a:ext cx="159058" cy="423752"/>
            </a:xfrm>
            <a:custGeom>
              <a:avLst/>
              <a:gdLst>
                <a:gd name="connsiteX0" fmla="*/ 0 w 159058"/>
                <a:gd name="connsiteY0" fmla="*/ 422605 h 423752"/>
                <a:gd name="connsiteX1" fmla="*/ 154475 w 159058"/>
                <a:gd name="connsiteY1" fmla="*/ 0 h 423752"/>
                <a:gd name="connsiteX2" fmla="*/ 159059 w 159058"/>
                <a:gd name="connsiteY2" fmla="*/ 2530 h 423752"/>
                <a:gd name="connsiteX3" fmla="*/ 5113 w 159058"/>
                <a:gd name="connsiteY3" fmla="*/ 423752 h 423752"/>
                <a:gd name="connsiteX4" fmla="*/ 0 w 159058"/>
                <a:gd name="connsiteY4" fmla="*/ 422605 h 42375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59058" h="423752">
                  <a:moveTo>
                    <a:pt x="0" y="422605"/>
                  </a:moveTo>
                  <a:cubicBezTo>
                    <a:pt x="53100" y="185426"/>
                    <a:pt x="153464" y="1828"/>
                    <a:pt x="154475" y="0"/>
                  </a:cubicBezTo>
                  <a:lnTo>
                    <a:pt x="159059" y="2530"/>
                  </a:lnTo>
                  <a:cubicBezTo>
                    <a:pt x="158053" y="4348"/>
                    <a:pt x="58040" y="187332"/>
                    <a:pt x="5113" y="423752"/>
                  </a:cubicBezTo>
                  <a:lnTo>
                    <a:pt x="0" y="422605"/>
                  </a:lnTo>
                  <a:close/>
                </a:path>
              </a:pathLst>
            </a:custGeom>
            <a:grpFill/>
            <a:ln w="5239" cap="flat">
              <a:noFill/>
              <a:prstDash val="solid"/>
              <a:miter/>
            </a:ln>
          </xdr:spPr>
          <xdr:txBody>
            <a:bodyPr rtlCol="0" anchor="ctr"/>
            <a:lstStyle/>
            <a:p>
              <a:endParaRPr lang="en-IN"/>
            </a:p>
          </xdr:txBody>
        </xdr:sp>
      </xdr:grpSp>
      <xdr:grpSp>
        <xdr:nvGrpSpPr>
          <xdr:cNvPr id="209" name="Graphic 4" descr="A wreath with olives and leaves">
            <a:extLst>
              <a:ext uri="{FF2B5EF4-FFF2-40B4-BE49-F238E27FC236}">
                <a16:creationId xmlns:a16="http://schemas.microsoft.com/office/drawing/2014/main" id="{7E719BE1-D666-4129-85F3-5305BDFAA5E6}"/>
              </a:ext>
            </a:extLst>
          </xdr:cNvPr>
          <xdr:cNvGrpSpPr/>
        </xdr:nvGrpSpPr>
        <xdr:grpSpPr>
          <a:xfrm>
            <a:off x="20331934" y="29794204"/>
            <a:ext cx="1121260" cy="1238246"/>
            <a:chOff x="20331934" y="29794204"/>
            <a:chExt cx="1121260" cy="1238246"/>
          </a:xfrm>
          <a:grpFill/>
        </xdr:grpSpPr>
        <xdr:sp macro="" textlink="">
          <xdr:nvSpPr>
            <xdr:cNvPr id="214" name="Freeform: Shape 213">
              <a:extLst>
                <a:ext uri="{FF2B5EF4-FFF2-40B4-BE49-F238E27FC236}">
                  <a16:creationId xmlns:a16="http://schemas.microsoft.com/office/drawing/2014/main" id="{A5A6DB4F-8141-465C-BA8D-4DA3AD14832B}"/>
                </a:ext>
              </a:extLst>
            </xdr:cNvPr>
            <xdr:cNvSpPr/>
          </xdr:nvSpPr>
          <xdr:spPr>
            <a:xfrm>
              <a:off x="20331934" y="29794204"/>
              <a:ext cx="1121260" cy="1238246"/>
            </a:xfrm>
            <a:custGeom>
              <a:avLst/>
              <a:gdLst>
                <a:gd name="connsiteX0" fmla="*/ 390518 w 1121260"/>
                <a:gd name="connsiteY0" fmla="*/ 265861 h 1238246"/>
                <a:gd name="connsiteX1" fmla="*/ 739104 w 1121260"/>
                <a:gd name="connsiteY1" fmla="*/ 283678 h 1238246"/>
                <a:gd name="connsiteX2" fmla="*/ 927018 w 1121260"/>
                <a:gd name="connsiteY2" fmla="*/ 304303 h 1238246"/>
                <a:gd name="connsiteX3" fmla="*/ 927049 w 1121260"/>
                <a:gd name="connsiteY3" fmla="*/ 304387 h 1238246"/>
                <a:gd name="connsiteX4" fmla="*/ 862854 w 1121260"/>
                <a:gd name="connsiteY4" fmla="*/ 1238247 h 1238246"/>
                <a:gd name="connsiteX5" fmla="*/ 972867 w 1121260"/>
                <a:gd name="connsiteY5" fmla="*/ 782475 h 1238246"/>
                <a:gd name="connsiteX6" fmla="*/ 868417 w 1121260"/>
                <a:gd name="connsiteY6" fmla="*/ 447085 h 1238246"/>
                <a:gd name="connsiteX7" fmla="*/ 1121260 w 1121260"/>
                <a:gd name="connsiteY7" fmla="*/ 237279 h 1238246"/>
                <a:gd name="connsiteX8" fmla="*/ 1121077 w 1121260"/>
                <a:gd name="connsiteY8" fmla="*/ 229614 h 1238246"/>
                <a:gd name="connsiteX9" fmla="*/ 941487 w 1121260"/>
                <a:gd name="connsiteY9" fmla="*/ 291997 h 1238246"/>
                <a:gd name="connsiteX10" fmla="*/ 747103 w 1121260"/>
                <a:gd name="connsiteY10" fmla="*/ 276527 h 1238246"/>
                <a:gd name="connsiteX11" fmla="*/ 465882 w 1121260"/>
                <a:gd name="connsiteY11" fmla="*/ 59150 h 1238246"/>
                <a:gd name="connsiteX12" fmla="*/ 0 w 1121260"/>
                <a:gd name="connsiteY12" fmla="*/ 6391 h 1238246"/>
                <a:gd name="connsiteX13" fmla="*/ 390518 w 1121260"/>
                <a:gd name="connsiteY13" fmla="*/ 265861 h 12382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121260" h="1238246">
                  <a:moveTo>
                    <a:pt x="390518" y="265861"/>
                  </a:moveTo>
                  <a:cubicBezTo>
                    <a:pt x="589716" y="338491"/>
                    <a:pt x="707053" y="298190"/>
                    <a:pt x="739104" y="283678"/>
                  </a:cubicBezTo>
                  <a:cubicBezTo>
                    <a:pt x="804457" y="332608"/>
                    <a:pt x="890252" y="315221"/>
                    <a:pt x="927018" y="304303"/>
                  </a:cubicBezTo>
                  <a:cubicBezTo>
                    <a:pt x="927075" y="304287"/>
                    <a:pt x="927097" y="304356"/>
                    <a:pt x="927049" y="304387"/>
                  </a:cubicBezTo>
                  <a:cubicBezTo>
                    <a:pt x="763034" y="415155"/>
                    <a:pt x="862854" y="1238247"/>
                    <a:pt x="862854" y="1238247"/>
                  </a:cubicBezTo>
                  <a:cubicBezTo>
                    <a:pt x="862854" y="1238247"/>
                    <a:pt x="972867" y="1034192"/>
                    <a:pt x="972867" y="782475"/>
                  </a:cubicBezTo>
                  <a:cubicBezTo>
                    <a:pt x="972867" y="564989"/>
                    <a:pt x="890750" y="469135"/>
                    <a:pt x="868417" y="447085"/>
                  </a:cubicBezTo>
                  <a:cubicBezTo>
                    <a:pt x="880639" y="322518"/>
                    <a:pt x="981249" y="244272"/>
                    <a:pt x="1121260" y="237279"/>
                  </a:cubicBezTo>
                  <a:lnTo>
                    <a:pt x="1121077" y="229614"/>
                  </a:lnTo>
                  <a:cubicBezTo>
                    <a:pt x="1057196" y="233255"/>
                    <a:pt x="992507" y="252371"/>
                    <a:pt x="941487" y="291997"/>
                  </a:cubicBezTo>
                  <a:cubicBezTo>
                    <a:pt x="913497" y="300877"/>
                    <a:pt x="815993" y="326232"/>
                    <a:pt x="747103" y="276527"/>
                  </a:cubicBezTo>
                  <a:cubicBezTo>
                    <a:pt x="739308" y="257479"/>
                    <a:pt x="682950" y="138292"/>
                    <a:pt x="465882" y="59150"/>
                  </a:cubicBezTo>
                  <a:cubicBezTo>
                    <a:pt x="229394" y="-27074"/>
                    <a:pt x="0" y="6391"/>
                    <a:pt x="0" y="6391"/>
                  </a:cubicBezTo>
                  <a:cubicBezTo>
                    <a:pt x="0" y="6391"/>
                    <a:pt x="154030" y="179637"/>
                    <a:pt x="390518" y="265861"/>
                  </a:cubicBezTo>
                  <a:close/>
                </a:path>
              </a:pathLst>
            </a:custGeom>
            <a:grpFill/>
            <a:ln w="5239" cap="flat">
              <a:noFill/>
              <a:prstDash val="solid"/>
              <a:miter/>
            </a:ln>
          </xdr:spPr>
          <xdr:txBody>
            <a:bodyPr rtlCol="0" anchor="ctr"/>
            <a:lstStyle/>
            <a:p>
              <a:endParaRPr lang="en-IN"/>
            </a:p>
          </xdr:txBody>
        </xdr:sp>
        <xdr:sp macro="" textlink="">
          <xdr:nvSpPr>
            <xdr:cNvPr id="215" name="Freeform: Shape 214">
              <a:extLst>
                <a:ext uri="{FF2B5EF4-FFF2-40B4-BE49-F238E27FC236}">
                  <a16:creationId xmlns:a16="http://schemas.microsoft.com/office/drawing/2014/main" id="{C0A7F11C-7FEB-4638-BFDD-1744ABCAEBB8}"/>
                </a:ext>
              </a:extLst>
            </xdr:cNvPr>
            <xdr:cNvSpPr/>
          </xdr:nvSpPr>
          <xdr:spPr>
            <a:xfrm>
              <a:off x="20564105" y="29875258"/>
              <a:ext cx="423752" cy="159058"/>
            </a:xfrm>
            <a:custGeom>
              <a:avLst/>
              <a:gdLst>
                <a:gd name="connsiteX0" fmla="*/ 1147 w 423752"/>
                <a:gd name="connsiteY0" fmla="*/ 0 h 159058"/>
                <a:gd name="connsiteX1" fmla="*/ 423752 w 423752"/>
                <a:gd name="connsiteY1" fmla="*/ 154475 h 159058"/>
                <a:gd name="connsiteX2" fmla="*/ 421222 w 423752"/>
                <a:gd name="connsiteY2" fmla="*/ 159059 h 159058"/>
                <a:gd name="connsiteX3" fmla="*/ 0 w 423752"/>
                <a:gd name="connsiteY3" fmla="*/ 5113 h 159058"/>
                <a:gd name="connsiteX4" fmla="*/ 1147 w 423752"/>
                <a:gd name="connsiteY4" fmla="*/ 0 h 159058"/>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23752" h="159058">
                  <a:moveTo>
                    <a:pt x="1147" y="0"/>
                  </a:moveTo>
                  <a:cubicBezTo>
                    <a:pt x="238327" y="53100"/>
                    <a:pt x="421924" y="153464"/>
                    <a:pt x="423752" y="154475"/>
                  </a:cubicBezTo>
                  <a:lnTo>
                    <a:pt x="421222" y="159059"/>
                  </a:lnTo>
                  <a:cubicBezTo>
                    <a:pt x="419404" y="158053"/>
                    <a:pt x="236420" y="58040"/>
                    <a:pt x="0" y="5113"/>
                  </a:cubicBezTo>
                  <a:lnTo>
                    <a:pt x="1147" y="0"/>
                  </a:lnTo>
                  <a:close/>
                </a:path>
              </a:pathLst>
            </a:custGeom>
            <a:grpFill/>
            <a:ln w="5239" cap="flat">
              <a:noFill/>
              <a:prstDash val="solid"/>
              <a:miter/>
            </a:ln>
          </xdr:spPr>
          <xdr:txBody>
            <a:bodyPr rtlCol="0" anchor="ctr"/>
            <a:lstStyle/>
            <a:p>
              <a:endParaRPr lang="en-IN"/>
            </a:p>
          </xdr:txBody>
        </xdr:sp>
      </xdr:grpSp>
      <xdr:sp macro="" textlink="">
        <xdr:nvSpPr>
          <xdr:cNvPr id="210" name="Freeform: Shape 209">
            <a:extLst>
              <a:ext uri="{FF2B5EF4-FFF2-40B4-BE49-F238E27FC236}">
                <a16:creationId xmlns:a16="http://schemas.microsoft.com/office/drawing/2014/main" id="{4A07D387-C182-411E-B6B6-91F0FD73A968}"/>
              </a:ext>
            </a:extLst>
          </xdr:cNvPr>
          <xdr:cNvSpPr/>
        </xdr:nvSpPr>
        <xdr:spPr>
          <a:xfrm>
            <a:off x="20248114" y="30219440"/>
            <a:ext cx="868689" cy="711126"/>
          </a:xfrm>
          <a:custGeom>
            <a:avLst/>
            <a:gdLst>
              <a:gd name="connsiteX0" fmla="*/ 495628 w 868689"/>
              <a:gd name="connsiteY0" fmla="*/ 114554 h 711126"/>
              <a:gd name="connsiteX1" fmla="*/ 868145 w 868689"/>
              <a:gd name="connsiteY1" fmla="*/ 8501 h 711126"/>
              <a:gd name="connsiteX2" fmla="*/ 868689 w 868689"/>
              <a:gd name="connsiteY2" fmla="*/ 852 h 711126"/>
              <a:gd name="connsiteX3" fmla="*/ 502009 w 868689"/>
              <a:gd name="connsiteY3" fmla="*/ 98963 h 711126"/>
              <a:gd name="connsiteX4" fmla="*/ 206632 w 868689"/>
              <a:gd name="connsiteY4" fmla="*/ 290251 h 711126"/>
              <a:gd name="connsiteX5" fmla="*/ 0 w 868689"/>
              <a:gd name="connsiteY5" fmla="*/ 711127 h 711126"/>
              <a:gd name="connsiteX6" fmla="*/ 495628 w 868689"/>
              <a:gd name="connsiteY6" fmla="*/ 114554 h 71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68689" h="711126">
                <a:moveTo>
                  <a:pt x="495628" y="114554"/>
                </a:moveTo>
                <a:cubicBezTo>
                  <a:pt x="596720" y="21608"/>
                  <a:pt x="732382" y="3251"/>
                  <a:pt x="868145" y="8501"/>
                </a:cubicBezTo>
                <a:lnTo>
                  <a:pt x="868689" y="852"/>
                </a:lnTo>
                <a:cubicBezTo>
                  <a:pt x="735861" y="-4282"/>
                  <a:pt x="604033" y="12005"/>
                  <a:pt x="502009" y="98963"/>
                </a:cubicBezTo>
                <a:cubicBezTo>
                  <a:pt x="471954" y="101389"/>
                  <a:pt x="346690" y="121668"/>
                  <a:pt x="206632" y="290251"/>
                </a:cubicBezTo>
                <a:cubicBezTo>
                  <a:pt x="45782" y="483865"/>
                  <a:pt x="0" y="711127"/>
                  <a:pt x="0" y="711127"/>
                </a:cubicBezTo>
                <a:lnTo>
                  <a:pt x="495628" y="114554"/>
                </a:lnTo>
                <a:close/>
              </a:path>
            </a:pathLst>
          </a:custGeom>
          <a:grpFill/>
          <a:ln w="5239" cap="flat">
            <a:noFill/>
            <a:prstDash val="solid"/>
            <a:miter/>
          </a:ln>
        </xdr:spPr>
        <xdr:txBody>
          <a:bodyPr rtlCol="0" anchor="ctr"/>
          <a:lstStyle/>
          <a:p>
            <a:endParaRPr lang="en-IN"/>
          </a:p>
        </xdr:txBody>
      </xdr:sp>
      <xdr:sp macro="" textlink="">
        <xdr:nvSpPr>
          <xdr:cNvPr id="211" name="Freeform: Shape 210">
            <a:extLst>
              <a:ext uri="{FF2B5EF4-FFF2-40B4-BE49-F238E27FC236}">
                <a16:creationId xmlns:a16="http://schemas.microsoft.com/office/drawing/2014/main" id="{FAEFD710-72BB-4142-BB9E-BA9DAFA53D8B}"/>
              </a:ext>
            </a:extLst>
          </xdr:cNvPr>
          <xdr:cNvSpPr/>
        </xdr:nvSpPr>
        <xdr:spPr>
          <a:xfrm>
            <a:off x="18331732" y="28446996"/>
            <a:ext cx="711126" cy="868689"/>
          </a:xfrm>
          <a:custGeom>
            <a:avLst/>
            <a:gdLst>
              <a:gd name="connsiteX0" fmla="*/ 596573 w 711126"/>
              <a:gd name="connsiteY0" fmla="*/ 495628 h 868689"/>
              <a:gd name="connsiteX1" fmla="*/ 702626 w 711126"/>
              <a:gd name="connsiteY1" fmla="*/ 868145 h 868689"/>
              <a:gd name="connsiteX2" fmla="*/ 710275 w 711126"/>
              <a:gd name="connsiteY2" fmla="*/ 868689 h 868689"/>
              <a:gd name="connsiteX3" fmla="*/ 612164 w 711126"/>
              <a:gd name="connsiteY3" fmla="*/ 502009 h 868689"/>
              <a:gd name="connsiteX4" fmla="*/ 420876 w 711126"/>
              <a:gd name="connsiteY4" fmla="*/ 206632 h 868689"/>
              <a:gd name="connsiteX5" fmla="*/ 0 w 711126"/>
              <a:gd name="connsiteY5" fmla="*/ 0 h 868689"/>
              <a:gd name="connsiteX6" fmla="*/ 596573 w 711126"/>
              <a:gd name="connsiteY6" fmla="*/ 495628 h 86868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11126" h="868689">
                <a:moveTo>
                  <a:pt x="596573" y="495628"/>
                </a:moveTo>
                <a:cubicBezTo>
                  <a:pt x="689519" y="596720"/>
                  <a:pt x="707876" y="732382"/>
                  <a:pt x="702626" y="868145"/>
                </a:cubicBezTo>
                <a:lnTo>
                  <a:pt x="710275" y="868689"/>
                </a:lnTo>
                <a:cubicBezTo>
                  <a:pt x="715409" y="735861"/>
                  <a:pt x="699122" y="604033"/>
                  <a:pt x="612164" y="502009"/>
                </a:cubicBezTo>
                <a:cubicBezTo>
                  <a:pt x="609738" y="471954"/>
                  <a:pt x="589459" y="346690"/>
                  <a:pt x="420876" y="206632"/>
                </a:cubicBezTo>
                <a:cubicBezTo>
                  <a:pt x="227262" y="45781"/>
                  <a:pt x="0" y="0"/>
                  <a:pt x="0" y="0"/>
                </a:cubicBezTo>
                <a:lnTo>
                  <a:pt x="596573" y="495628"/>
                </a:lnTo>
                <a:close/>
              </a:path>
            </a:pathLst>
          </a:custGeom>
          <a:grpFill/>
          <a:ln w="5239" cap="flat">
            <a:noFill/>
            <a:prstDash val="solid"/>
            <a:miter/>
          </a:ln>
        </xdr:spPr>
        <xdr:txBody>
          <a:bodyPr rtlCol="0" anchor="ctr"/>
          <a:lstStyle/>
          <a:p>
            <a:endParaRPr lang="en-IN"/>
          </a:p>
        </xdr:txBody>
      </xdr:sp>
      <xdr:sp macro="" textlink="">
        <xdr:nvSpPr>
          <xdr:cNvPr id="212" name="Freeform: Shape 211">
            <a:extLst>
              <a:ext uri="{FF2B5EF4-FFF2-40B4-BE49-F238E27FC236}">
                <a16:creationId xmlns:a16="http://schemas.microsoft.com/office/drawing/2014/main" id="{789ECF5D-2847-4D18-9BCD-C8666D7D3109}"/>
              </a:ext>
            </a:extLst>
          </xdr:cNvPr>
          <xdr:cNvSpPr/>
        </xdr:nvSpPr>
        <xdr:spPr>
          <a:xfrm>
            <a:off x="19945351" y="26526916"/>
            <a:ext cx="868689" cy="711126"/>
          </a:xfrm>
          <a:custGeom>
            <a:avLst/>
            <a:gdLst>
              <a:gd name="connsiteX0" fmla="*/ 373062 w 868689"/>
              <a:gd name="connsiteY0" fmla="*/ 596573 h 711126"/>
              <a:gd name="connsiteX1" fmla="*/ 545 w 868689"/>
              <a:gd name="connsiteY1" fmla="*/ 702626 h 711126"/>
              <a:gd name="connsiteX2" fmla="*/ 0 w 868689"/>
              <a:gd name="connsiteY2" fmla="*/ 710275 h 711126"/>
              <a:gd name="connsiteX3" fmla="*/ 366681 w 868689"/>
              <a:gd name="connsiteY3" fmla="*/ 612164 h 711126"/>
              <a:gd name="connsiteX4" fmla="*/ 662058 w 868689"/>
              <a:gd name="connsiteY4" fmla="*/ 420876 h 711126"/>
              <a:gd name="connsiteX5" fmla="*/ 868690 w 868689"/>
              <a:gd name="connsiteY5" fmla="*/ 0 h 711126"/>
              <a:gd name="connsiteX6" fmla="*/ 373062 w 868689"/>
              <a:gd name="connsiteY6" fmla="*/ 596573 h 71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68689" h="711126">
                <a:moveTo>
                  <a:pt x="373062" y="596573"/>
                </a:moveTo>
                <a:cubicBezTo>
                  <a:pt x="271970" y="689519"/>
                  <a:pt x="136307" y="707876"/>
                  <a:pt x="545" y="702626"/>
                </a:cubicBezTo>
                <a:lnTo>
                  <a:pt x="0" y="710275"/>
                </a:lnTo>
                <a:cubicBezTo>
                  <a:pt x="132829" y="715409"/>
                  <a:pt x="264656" y="699122"/>
                  <a:pt x="366681" y="612164"/>
                </a:cubicBezTo>
                <a:cubicBezTo>
                  <a:pt x="396736" y="609738"/>
                  <a:pt x="522000" y="589459"/>
                  <a:pt x="662058" y="420876"/>
                </a:cubicBezTo>
                <a:cubicBezTo>
                  <a:pt x="822908" y="227262"/>
                  <a:pt x="868690" y="0"/>
                  <a:pt x="868690" y="0"/>
                </a:cubicBezTo>
                <a:lnTo>
                  <a:pt x="373062" y="596573"/>
                </a:lnTo>
                <a:close/>
              </a:path>
            </a:pathLst>
          </a:custGeom>
          <a:grpFill/>
          <a:ln w="5239" cap="flat">
            <a:noFill/>
            <a:prstDash val="solid"/>
            <a:miter/>
          </a:ln>
        </xdr:spPr>
        <xdr:txBody>
          <a:bodyPr rtlCol="0" anchor="ctr"/>
          <a:lstStyle/>
          <a:p>
            <a:endParaRPr lang="en-IN"/>
          </a:p>
        </xdr:txBody>
      </xdr:sp>
      <xdr:sp macro="" textlink="">
        <xdr:nvSpPr>
          <xdr:cNvPr id="213" name="Freeform: Shape 212">
            <a:extLst>
              <a:ext uri="{FF2B5EF4-FFF2-40B4-BE49-F238E27FC236}">
                <a16:creationId xmlns:a16="http://schemas.microsoft.com/office/drawing/2014/main" id="{042A2F76-97BC-4F09-80FF-EBF4746090C3}"/>
              </a:ext>
            </a:extLst>
          </xdr:cNvPr>
          <xdr:cNvSpPr/>
        </xdr:nvSpPr>
        <xdr:spPr>
          <a:xfrm>
            <a:off x="22023617" y="28141111"/>
            <a:ext cx="711126" cy="868689"/>
          </a:xfrm>
          <a:custGeom>
            <a:avLst/>
            <a:gdLst>
              <a:gd name="connsiteX0" fmla="*/ 114554 w 711126"/>
              <a:gd name="connsiteY0" fmla="*/ 373062 h 868689"/>
              <a:gd name="connsiteX1" fmla="*/ 8501 w 711126"/>
              <a:gd name="connsiteY1" fmla="*/ 545 h 868689"/>
              <a:gd name="connsiteX2" fmla="*/ 852 w 711126"/>
              <a:gd name="connsiteY2" fmla="*/ 0 h 868689"/>
              <a:gd name="connsiteX3" fmla="*/ 98963 w 711126"/>
              <a:gd name="connsiteY3" fmla="*/ 366681 h 868689"/>
              <a:gd name="connsiteX4" fmla="*/ 290251 w 711126"/>
              <a:gd name="connsiteY4" fmla="*/ 662058 h 868689"/>
              <a:gd name="connsiteX5" fmla="*/ 711127 w 711126"/>
              <a:gd name="connsiteY5" fmla="*/ 868690 h 868689"/>
              <a:gd name="connsiteX6" fmla="*/ 114554 w 711126"/>
              <a:gd name="connsiteY6" fmla="*/ 373062 h 86868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11126" h="868689">
                <a:moveTo>
                  <a:pt x="114554" y="373062"/>
                </a:moveTo>
                <a:cubicBezTo>
                  <a:pt x="21608" y="271970"/>
                  <a:pt x="3251" y="136307"/>
                  <a:pt x="8501" y="545"/>
                </a:cubicBezTo>
                <a:lnTo>
                  <a:pt x="852" y="0"/>
                </a:lnTo>
                <a:cubicBezTo>
                  <a:pt x="-4282" y="132829"/>
                  <a:pt x="12005" y="264656"/>
                  <a:pt x="98963" y="366681"/>
                </a:cubicBezTo>
                <a:cubicBezTo>
                  <a:pt x="101389" y="396736"/>
                  <a:pt x="121668" y="522000"/>
                  <a:pt x="290251" y="662058"/>
                </a:cubicBezTo>
                <a:cubicBezTo>
                  <a:pt x="483865" y="822908"/>
                  <a:pt x="711127" y="868690"/>
                  <a:pt x="711127" y="868690"/>
                </a:cubicBezTo>
                <a:lnTo>
                  <a:pt x="114554" y="373062"/>
                </a:lnTo>
                <a:close/>
              </a:path>
            </a:pathLst>
          </a:custGeom>
          <a:grpFill/>
          <a:ln w="5239" cap="flat">
            <a:noFill/>
            <a:prstDash val="solid"/>
            <a:miter/>
          </a:ln>
        </xdr:spPr>
        <xdr:txBody>
          <a:bodyPr rtlCol="0" anchor="ctr"/>
          <a:lstStyle/>
          <a:p>
            <a:endParaRPr lang="en-IN"/>
          </a:p>
        </xdr:txBody>
      </xdr:sp>
    </xdr:grpSp>
    <xdr:clientData/>
  </xdr:twoCellAnchor>
  <xdr:twoCellAnchor editAs="oneCell">
    <xdr:from>
      <xdr:col>28</xdr:col>
      <xdr:colOff>440266</xdr:colOff>
      <xdr:row>173</xdr:row>
      <xdr:rowOff>66374</xdr:rowOff>
    </xdr:from>
    <xdr:to>
      <xdr:col>36</xdr:col>
      <xdr:colOff>312418</xdr:colOff>
      <xdr:row>186</xdr:row>
      <xdr:rowOff>186266</xdr:rowOff>
    </xdr:to>
    <xdr:pic>
      <xdr:nvPicPr>
        <xdr:cNvPr id="222" name="Picture 221">
          <a:extLst>
            <a:ext uri="{FF2B5EF4-FFF2-40B4-BE49-F238E27FC236}">
              <a16:creationId xmlns:a16="http://schemas.microsoft.com/office/drawing/2014/main" id="{929FF142-3BD8-462D-9EBE-3A8BA458655D}"/>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7898533" y="35321574"/>
          <a:ext cx="5019885" cy="276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203202</xdr:colOff>
      <xdr:row>167</xdr:row>
      <xdr:rowOff>101600</xdr:rowOff>
    </xdr:from>
    <xdr:to>
      <xdr:col>45</xdr:col>
      <xdr:colOff>562285</xdr:colOff>
      <xdr:row>177</xdr:row>
      <xdr:rowOff>36114</xdr:rowOff>
    </xdr:to>
    <xdr:sp macro="" textlink="">
      <xdr:nvSpPr>
        <xdr:cNvPr id="223" name="Graphic 23" descr="An organic corner shape">
          <a:extLst>
            <a:ext uri="{FF2B5EF4-FFF2-40B4-BE49-F238E27FC236}">
              <a16:creationId xmlns:a16="http://schemas.microsoft.com/office/drawing/2014/main" id="{ED16A813-4190-4E40-ABAC-223A7D762ABA}"/>
            </a:ext>
          </a:extLst>
        </xdr:cNvPr>
        <xdr:cNvSpPr/>
      </xdr:nvSpPr>
      <xdr:spPr>
        <a:xfrm rot="16200000">
          <a:off x="26831487" y="33976115"/>
          <a:ext cx="1966514" cy="2289483"/>
        </a:xfrm>
        <a:custGeom>
          <a:avLst/>
          <a:gdLst>
            <a:gd name="connsiteX0" fmla="*/ 1968212 w 1968221"/>
            <a:gd name="connsiteY0" fmla="*/ 1176613 h 1176617"/>
            <a:gd name="connsiteX1" fmla="*/ 0 w 1968221"/>
            <a:gd name="connsiteY1" fmla="*/ 1176617 h 1176617"/>
            <a:gd name="connsiteX2" fmla="*/ 197121 w 1968221"/>
            <a:gd name="connsiteY2" fmla="*/ 994839 h 1176617"/>
            <a:gd name="connsiteX3" fmla="*/ 994115 w 1968221"/>
            <a:gd name="connsiteY3" fmla="*/ 887635 h 1176617"/>
            <a:gd name="connsiteX4" fmla="*/ 1143262 w 1968221"/>
            <a:gd name="connsiteY4" fmla="*/ 603318 h 1176617"/>
            <a:gd name="connsiteX5" fmla="*/ 1548753 w 1968221"/>
            <a:gd name="connsiteY5" fmla="*/ 398238 h 1176617"/>
            <a:gd name="connsiteX6" fmla="*/ 1753828 w 1968221"/>
            <a:gd name="connsiteY6" fmla="*/ 67312 h 1176617"/>
            <a:gd name="connsiteX7" fmla="*/ 1968222 w 1968221"/>
            <a:gd name="connsiteY7" fmla="*/ 0 h 1176617"/>
            <a:gd name="connsiteX8" fmla="*/ 1968212 w 1968221"/>
            <a:gd name="connsiteY8" fmla="*/ 1176613 h 11766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968221" h="1176617">
              <a:moveTo>
                <a:pt x="1968212" y="1176613"/>
              </a:moveTo>
              <a:lnTo>
                <a:pt x="0" y="1176617"/>
              </a:lnTo>
              <a:cubicBezTo>
                <a:pt x="0" y="1176617"/>
                <a:pt x="100540" y="1047528"/>
                <a:pt x="197121" y="994839"/>
              </a:cubicBezTo>
              <a:cubicBezTo>
                <a:pt x="501747" y="828668"/>
                <a:pt x="808345" y="1058932"/>
                <a:pt x="994115" y="887635"/>
              </a:cubicBezTo>
              <a:cubicBezTo>
                <a:pt x="1089976" y="799238"/>
                <a:pt x="1023775" y="723686"/>
                <a:pt x="1143262" y="603318"/>
              </a:cubicBezTo>
              <a:cubicBezTo>
                <a:pt x="1287549" y="457972"/>
                <a:pt x="1414666" y="537328"/>
                <a:pt x="1548753" y="398238"/>
              </a:cubicBezTo>
              <a:cubicBezTo>
                <a:pt x="1665431" y="277202"/>
                <a:pt x="1623478" y="160782"/>
                <a:pt x="1753828" y="67312"/>
              </a:cubicBezTo>
              <a:cubicBezTo>
                <a:pt x="1827470" y="14505"/>
                <a:pt x="1968222" y="0"/>
                <a:pt x="1968222" y="0"/>
              </a:cubicBezTo>
              <a:lnTo>
                <a:pt x="1968212" y="1176613"/>
              </a:lnTo>
              <a:close/>
            </a:path>
          </a:pathLst>
        </a:custGeom>
        <a:solidFill>
          <a:srgbClr val="FFC000"/>
        </a:solidFill>
        <a:ln w="4703" cap="flat">
          <a:noFill/>
          <a:prstDash val="solid"/>
          <a:miter/>
        </a:ln>
      </xdr:spPr>
      <xdr:txBody>
        <a:bodyPr rtlCol="0" anchor="ctr"/>
        <a:lstStyle/>
        <a:p>
          <a:endParaRPr lang="en-IN"/>
        </a:p>
      </xdr:txBody>
    </xdr:sp>
    <xdr:clientData/>
  </xdr:twoCellAnchor>
  <xdr:twoCellAnchor>
    <xdr:from>
      <xdr:col>37</xdr:col>
      <xdr:colOff>67733</xdr:colOff>
      <xdr:row>199</xdr:row>
      <xdr:rowOff>33868</xdr:rowOff>
    </xdr:from>
    <xdr:to>
      <xdr:col>40</xdr:col>
      <xdr:colOff>426816</xdr:colOff>
      <xdr:row>208</xdr:row>
      <xdr:rowOff>171582</xdr:rowOff>
    </xdr:to>
    <xdr:sp macro="" textlink="">
      <xdr:nvSpPr>
        <xdr:cNvPr id="224" name="Graphic 23" descr="An organic corner shape">
          <a:extLst>
            <a:ext uri="{FF2B5EF4-FFF2-40B4-BE49-F238E27FC236}">
              <a16:creationId xmlns:a16="http://schemas.microsoft.com/office/drawing/2014/main" id="{21C7C54E-CA4D-44E3-88C1-DF039D7887B8}"/>
            </a:ext>
          </a:extLst>
        </xdr:cNvPr>
        <xdr:cNvSpPr/>
      </xdr:nvSpPr>
      <xdr:spPr>
        <a:xfrm rot="5400000">
          <a:off x="23478685" y="40410783"/>
          <a:ext cx="1966514" cy="2289483"/>
        </a:xfrm>
        <a:custGeom>
          <a:avLst/>
          <a:gdLst>
            <a:gd name="connsiteX0" fmla="*/ 1968212 w 1968221"/>
            <a:gd name="connsiteY0" fmla="*/ 1176613 h 1176617"/>
            <a:gd name="connsiteX1" fmla="*/ 0 w 1968221"/>
            <a:gd name="connsiteY1" fmla="*/ 1176617 h 1176617"/>
            <a:gd name="connsiteX2" fmla="*/ 197121 w 1968221"/>
            <a:gd name="connsiteY2" fmla="*/ 994839 h 1176617"/>
            <a:gd name="connsiteX3" fmla="*/ 994115 w 1968221"/>
            <a:gd name="connsiteY3" fmla="*/ 887635 h 1176617"/>
            <a:gd name="connsiteX4" fmla="*/ 1143262 w 1968221"/>
            <a:gd name="connsiteY4" fmla="*/ 603318 h 1176617"/>
            <a:gd name="connsiteX5" fmla="*/ 1548753 w 1968221"/>
            <a:gd name="connsiteY5" fmla="*/ 398238 h 1176617"/>
            <a:gd name="connsiteX6" fmla="*/ 1753828 w 1968221"/>
            <a:gd name="connsiteY6" fmla="*/ 67312 h 1176617"/>
            <a:gd name="connsiteX7" fmla="*/ 1968222 w 1968221"/>
            <a:gd name="connsiteY7" fmla="*/ 0 h 1176617"/>
            <a:gd name="connsiteX8" fmla="*/ 1968212 w 1968221"/>
            <a:gd name="connsiteY8" fmla="*/ 1176613 h 11766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968221" h="1176617">
              <a:moveTo>
                <a:pt x="1968212" y="1176613"/>
              </a:moveTo>
              <a:lnTo>
                <a:pt x="0" y="1176617"/>
              </a:lnTo>
              <a:cubicBezTo>
                <a:pt x="0" y="1176617"/>
                <a:pt x="100540" y="1047528"/>
                <a:pt x="197121" y="994839"/>
              </a:cubicBezTo>
              <a:cubicBezTo>
                <a:pt x="501747" y="828668"/>
                <a:pt x="808345" y="1058932"/>
                <a:pt x="994115" y="887635"/>
              </a:cubicBezTo>
              <a:cubicBezTo>
                <a:pt x="1089976" y="799238"/>
                <a:pt x="1023775" y="723686"/>
                <a:pt x="1143262" y="603318"/>
              </a:cubicBezTo>
              <a:cubicBezTo>
                <a:pt x="1287549" y="457972"/>
                <a:pt x="1414666" y="537328"/>
                <a:pt x="1548753" y="398238"/>
              </a:cubicBezTo>
              <a:cubicBezTo>
                <a:pt x="1665431" y="277202"/>
                <a:pt x="1623478" y="160782"/>
                <a:pt x="1753828" y="67312"/>
              </a:cubicBezTo>
              <a:cubicBezTo>
                <a:pt x="1827470" y="14505"/>
                <a:pt x="1968222" y="0"/>
                <a:pt x="1968222" y="0"/>
              </a:cubicBezTo>
              <a:lnTo>
                <a:pt x="1968212" y="1176613"/>
              </a:lnTo>
              <a:close/>
            </a:path>
          </a:pathLst>
        </a:custGeom>
        <a:solidFill>
          <a:srgbClr val="FFC000"/>
        </a:solidFill>
        <a:ln w="4703" cap="flat">
          <a:noFill/>
          <a:prstDash val="solid"/>
          <a:miter/>
        </a:ln>
      </xdr:spPr>
      <xdr:txBody>
        <a:bodyPr rtlCol="0" anchor="ctr"/>
        <a:lstStyle/>
        <a:p>
          <a:endParaRPr lang="en-IN"/>
        </a:p>
      </xdr:txBody>
    </xdr:sp>
    <xdr:clientData/>
  </xdr:twoCellAnchor>
  <xdr:oneCellAnchor>
    <xdr:from>
      <xdr:col>37</xdr:col>
      <xdr:colOff>33866</xdr:colOff>
      <xdr:row>171</xdr:row>
      <xdr:rowOff>101599</xdr:rowOff>
    </xdr:from>
    <xdr:ext cx="6079067" cy="904799"/>
    <xdr:sp macro="" textlink="">
      <xdr:nvSpPr>
        <xdr:cNvPr id="225" name="TextBox 224">
          <a:extLst>
            <a:ext uri="{FF2B5EF4-FFF2-40B4-BE49-F238E27FC236}">
              <a16:creationId xmlns:a16="http://schemas.microsoft.com/office/drawing/2014/main" id="{607A06DC-5493-4D9F-8C4E-20E6DF4D597C}"/>
            </a:ext>
          </a:extLst>
        </xdr:cNvPr>
        <xdr:cNvSpPr txBox="1"/>
      </xdr:nvSpPr>
      <xdr:spPr>
        <a:xfrm flipH="1">
          <a:off x="23283333" y="34950399"/>
          <a:ext cx="6079067" cy="9047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IN" sz="4800" b="1" cap="none" spc="0">
              <a:ln w="22225">
                <a:solidFill>
                  <a:schemeClr val="accent2"/>
                </a:solidFill>
                <a:prstDash val="solid"/>
              </a:ln>
              <a:solidFill>
                <a:srgbClr val="FFC000"/>
              </a:solidFill>
              <a:effectLst/>
              <a:latin typeface="Algerian" panose="04020705040A02060702" pitchFamily="82" charset="0"/>
            </a:rPr>
            <a:t>SUN TV NETWORK</a:t>
          </a:r>
        </a:p>
      </xdr:txBody>
    </xdr:sp>
    <xdr:clientData/>
  </xdr:oneCellAnchor>
  <xdr:oneCellAnchor>
    <xdr:from>
      <xdr:col>38</xdr:col>
      <xdr:colOff>67734</xdr:colOff>
      <xdr:row>177</xdr:row>
      <xdr:rowOff>161710</xdr:rowOff>
    </xdr:from>
    <xdr:ext cx="4402666" cy="1016001"/>
    <xdr:sp macro="" textlink="">
      <xdr:nvSpPr>
        <xdr:cNvPr id="227" name="TextBox 226">
          <a:extLst>
            <a:ext uri="{FF2B5EF4-FFF2-40B4-BE49-F238E27FC236}">
              <a16:creationId xmlns:a16="http://schemas.microsoft.com/office/drawing/2014/main" id="{89DF3331-180E-4472-8614-1115AA48F55B}"/>
            </a:ext>
          </a:extLst>
        </xdr:cNvPr>
        <xdr:cNvSpPr txBox="1"/>
      </xdr:nvSpPr>
      <xdr:spPr>
        <a:xfrm flipH="1">
          <a:off x="23960667" y="36229710"/>
          <a:ext cx="4402666" cy="10160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IN" sz="5400" b="1" cap="none" spc="0">
              <a:ln w="22225">
                <a:solidFill>
                  <a:schemeClr val="accent2"/>
                </a:solidFill>
                <a:prstDash val="solid"/>
              </a:ln>
              <a:solidFill>
                <a:srgbClr val="FFC000"/>
              </a:solidFill>
              <a:effectLst/>
              <a:latin typeface="Algerian" panose="04020705040A02060702" pitchFamily="82" charset="0"/>
            </a:rPr>
            <a:t>Thank you</a:t>
          </a:r>
        </a:p>
      </xdr:txBody>
    </xdr:sp>
    <xdr:clientData/>
  </xdr:oneCellAnchor>
  <xdr:twoCellAnchor>
    <xdr:from>
      <xdr:col>39</xdr:col>
      <xdr:colOff>253999</xdr:colOff>
      <xdr:row>199</xdr:row>
      <xdr:rowOff>33867</xdr:rowOff>
    </xdr:from>
    <xdr:to>
      <xdr:col>47</xdr:col>
      <xdr:colOff>203199</xdr:colOff>
      <xdr:row>205</xdr:row>
      <xdr:rowOff>50800</xdr:rowOff>
    </xdr:to>
    <xdr:sp macro="" textlink="">
      <xdr:nvSpPr>
        <xdr:cNvPr id="228" name="TextBox 227">
          <a:extLst>
            <a:ext uri="{FF2B5EF4-FFF2-40B4-BE49-F238E27FC236}">
              <a16:creationId xmlns:a16="http://schemas.microsoft.com/office/drawing/2014/main" id="{807F9D53-02AA-42E4-AFC8-86D6E1102590}"/>
            </a:ext>
          </a:extLst>
        </xdr:cNvPr>
        <xdr:cNvSpPr txBox="1"/>
      </xdr:nvSpPr>
      <xdr:spPr>
        <a:xfrm>
          <a:off x="24790399" y="40572267"/>
          <a:ext cx="5096933" cy="1236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cap="none" spc="0">
              <a:ln w="22225">
                <a:solidFill>
                  <a:srgbClr val="CA4E24"/>
                </a:solidFill>
                <a:prstDash val="solid"/>
              </a:ln>
              <a:solidFill>
                <a:schemeClr val="accent2">
                  <a:lumMod val="40000"/>
                  <a:lumOff val="60000"/>
                </a:schemeClr>
              </a:solidFill>
              <a:effectLst/>
              <a:latin typeface="Bell MT" panose="02020503060305020303" pitchFamily="18" charset="0"/>
            </a:rPr>
            <a:t>PREPARED</a:t>
          </a:r>
          <a:r>
            <a:rPr lang="en-IN" sz="2000" b="1" cap="none" spc="0" baseline="0">
              <a:ln w="22225">
                <a:solidFill>
                  <a:srgbClr val="CA4E24"/>
                </a:solidFill>
                <a:prstDash val="solid"/>
              </a:ln>
              <a:solidFill>
                <a:schemeClr val="accent2">
                  <a:lumMod val="40000"/>
                  <a:lumOff val="60000"/>
                </a:schemeClr>
              </a:solidFill>
              <a:effectLst/>
              <a:latin typeface="Bell MT" panose="02020503060305020303" pitchFamily="18" charset="0"/>
            </a:rPr>
            <a:t> BY </a:t>
          </a:r>
        </a:p>
        <a:p>
          <a:r>
            <a:rPr lang="en-IN" sz="2000" b="1" cap="none" spc="0" baseline="0">
              <a:ln w="22225">
                <a:solidFill>
                  <a:srgbClr val="CA4E24"/>
                </a:solidFill>
                <a:prstDash val="solid"/>
              </a:ln>
              <a:solidFill>
                <a:schemeClr val="accent2">
                  <a:lumMod val="40000"/>
                  <a:lumOff val="60000"/>
                </a:schemeClr>
              </a:solidFill>
              <a:effectLst/>
              <a:latin typeface="Bell MT" panose="02020503060305020303" pitchFamily="18" charset="0"/>
            </a:rPr>
            <a:t>ABHISHEK KUMAR V</a:t>
          </a:r>
        </a:p>
        <a:p>
          <a:r>
            <a:rPr lang="en-IN" sz="2000" b="1" cap="none" spc="0" baseline="0">
              <a:ln w="22225">
                <a:solidFill>
                  <a:srgbClr val="CA4E24"/>
                </a:solidFill>
                <a:prstDash val="solid"/>
              </a:ln>
              <a:solidFill>
                <a:schemeClr val="accent2">
                  <a:lumMod val="40000"/>
                  <a:lumOff val="60000"/>
                </a:schemeClr>
              </a:solidFill>
              <a:effectLst/>
              <a:latin typeface="Bell MT" panose="02020503060305020303" pitchFamily="18" charset="0"/>
            </a:rPr>
            <a:t>Abhishekkumar.v2002@gmail.com</a:t>
          </a:r>
          <a:endParaRPr lang="en-IN" sz="2000" b="1" cap="none" spc="0">
            <a:ln w="22225">
              <a:solidFill>
                <a:srgbClr val="CA4E24"/>
              </a:solidFill>
              <a:prstDash val="solid"/>
            </a:ln>
            <a:solidFill>
              <a:schemeClr val="accent2">
                <a:lumMod val="40000"/>
                <a:lumOff val="60000"/>
              </a:schemeClr>
            </a:solidFill>
            <a:effectLst/>
            <a:latin typeface="Bell MT" panose="02020503060305020303" pitchFamily="18" charset="0"/>
          </a:endParaRPr>
        </a:p>
      </xdr:txBody>
    </xdr:sp>
    <xdr:clientData/>
  </xdr:twoCellAnchor>
  <xdr:twoCellAnchor editAs="oneCell">
    <xdr:from>
      <xdr:col>38</xdr:col>
      <xdr:colOff>592666</xdr:colOff>
      <xdr:row>180</xdr:row>
      <xdr:rowOff>50800</xdr:rowOff>
    </xdr:from>
    <xdr:to>
      <xdr:col>43</xdr:col>
      <xdr:colOff>217824</xdr:colOff>
      <xdr:row>197</xdr:row>
      <xdr:rowOff>152400</xdr:rowOff>
    </xdr:to>
    <xdr:pic>
      <xdr:nvPicPr>
        <xdr:cNvPr id="230" name="Picture 229">
          <a:extLst>
            <a:ext uri="{FF2B5EF4-FFF2-40B4-BE49-F238E27FC236}">
              <a16:creationId xmlns:a16="http://schemas.microsoft.com/office/drawing/2014/main" id="{747EAD9C-306F-404B-BBBA-4A4A707C8728}"/>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4485599" y="36728400"/>
          <a:ext cx="2842492" cy="355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upont%20Analysis%20Mod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CF&gt;"/>
      <sheetName val="WACC"/>
      <sheetName val="Data&gt;"/>
      <sheetName val="Beta - Regression"/>
      <sheetName val="Beta - Comps"/>
      <sheetName val="Rm"/>
      <sheetName val="Intrisic Growth"/>
      <sheetName val="DCF"/>
      <sheetName val="Comps_Val"/>
      <sheetName val="Football Field"/>
      <sheetName val="Relative Data"/>
      <sheetName val="HistoricalFS"/>
      <sheetName val="Dupont Analysis"/>
      <sheetName val="Data Room&gt;"/>
      <sheetName val="List of Stocks"/>
      <sheetName val="Data Sheet"/>
      <sheetName val="Raw F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2">
          <cell r="A2" t="str">
            <v>COMPANY_NAME</v>
          </cell>
          <cell r="B2" t="str">
            <v>BSE</v>
          </cell>
          <cell r="C2" t="str">
            <v>NSE</v>
          </cell>
          <cell r="D2" t="str">
            <v>Industry</v>
          </cell>
        </row>
        <row r="3">
          <cell r="A3" t="str">
            <v>20 MICRONS LTD</v>
          </cell>
          <cell r="B3">
            <v>533022</v>
          </cell>
          <cell r="C3" t="str">
            <v>20MICRONS</v>
          </cell>
          <cell r="D3" t="str">
            <v>Mining</v>
          </cell>
        </row>
        <row r="4">
          <cell r="A4" t="str">
            <v>21ST CENTURY MANAGEMENT SERVICES LTD</v>
          </cell>
          <cell r="B4">
            <v>526921</v>
          </cell>
          <cell r="C4" t="str">
            <v>21STCENMGM</v>
          </cell>
          <cell r="D4" t="str">
            <v>Other Financial Services</v>
          </cell>
        </row>
        <row r="5">
          <cell r="A5" t="str">
            <v>3I INFOTECH LTD</v>
          </cell>
          <cell r="B5">
            <v>532628</v>
          </cell>
          <cell r="C5" t="str">
            <v>3IINFOTECH</v>
          </cell>
          <cell r="D5" t="str">
            <v>IT Consulting &amp; Software</v>
          </cell>
        </row>
        <row r="6">
          <cell r="A6" t="str">
            <v>3M (INDIA) LTD</v>
          </cell>
          <cell r="B6">
            <v>523395</v>
          </cell>
          <cell r="C6" t="str">
            <v>3M(INDIA)</v>
          </cell>
          <cell r="D6" t="str">
            <v>Diversified</v>
          </cell>
        </row>
        <row r="7">
          <cell r="A7" t="str">
            <v>3M INDIA LTD</v>
          </cell>
          <cell r="B7">
            <v>523395</v>
          </cell>
          <cell r="C7" t="str">
            <v>3MINDIA</v>
          </cell>
          <cell r="D7" t="str">
            <v>Diversified</v>
          </cell>
        </row>
        <row r="8">
          <cell r="A8" t="str">
            <v>3P LAND HOLDINGS LTD</v>
          </cell>
          <cell r="B8">
            <v>516092</v>
          </cell>
          <cell r="C8" t="str">
            <v>3PLAND</v>
          </cell>
          <cell r="D8" t="str">
            <v>Paper &amp; Paper Products</v>
          </cell>
        </row>
        <row r="9">
          <cell r="A9" t="str">
            <v>5PAISA CAPITAL LTD</v>
          </cell>
          <cell r="B9">
            <v>540776</v>
          </cell>
          <cell r="C9" t="str">
            <v>5PAISA</v>
          </cell>
          <cell r="D9" t="str">
            <v>Other Financial Services</v>
          </cell>
        </row>
        <row r="10">
          <cell r="A10" t="str">
            <v>63 MOONS TECHNOLOGIES LTD</v>
          </cell>
          <cell r="B10">
            <v>526881</v>
          </cell>
          <cell r="C10" t="str">
            <v>63MOONS</v>
          </cell>
          <cell r="D10" t="str">
            <v>IT Consulting &amp; Software</v>
          </cell>
        </row>
        <row r="11">
          <cell r="A11" t="str">
            <v>7NR RETAIL LTD</v>
          </cell>
          <cell r="B11">
            <v>540615</v>
          </cell>
          <cell r="C11" t="str">
            <v>Not Listed</v>
          </cell>
          <cell r="D11" t="str">
            <v>Specialty Retail</v>
          </cell>
        </row>
        <row r="12">
          <cell r="A12" t="str">
            <v>7SEAS ENTERTAINMENT LTD</v>
          </cell>
          <cell r="B12">
            <v>540874</v>
          </cell>
          <cell r="C12" t="str">
            <v>Not Listed</v>
          </cell>
          <cell r="D12" t="str">
            <v>Movies &amp; Entertainment</v>
          </cell>
        </row>
        <row r="13">
          <cell r="A13" t="str">
            <v>8K MILES SOFTWARE SERVICES LTD</v>
          </cell>
          <cell r="B13">
            <v>512161</v>
          </cell>
          <cell r="C13" t="str">
            <v>8KMILES</v>
          </cell>
          <cell r="D13" t="str">
            <v>Internet Software &amp; Services</v>
          </cell>
        </row>
        <row r="14">
          <cell r="A14" t="str">
            <v>A &amp; M FEBCON LTD</v>
          </cell>
          <cell r="B14">
            <v>540697</v>
          </cell>
          <cell r="C14" t="str">
            <v>Not Listed</v>
          </cell>
          <cell r="D14" t="str">
            <v>Industrial Machinery</v>
          </cell>
        </row>
        <row r="15">
          <cell r="A15" t="str">
            <v>A AND M JUMBO BAGS LTD</v>
          </cell>
          <cell r="B15" t="str">
            <v>Not Listed</v>
          </cell>
          <cell r="C15" t="str">
            <v>AMJUMBO</v>
          </cell>
          <cell r="D15" t="str">
            <v>SME</v>
          </cell>
        </row>
        <row r="16">
          <cell r="A16" t="str">
            <v>A INFRASTRUCTURE LTD</v>
          </cell>
          <cell r="B16">
            <v>539620</v>
          </cell>
          <cell r="C16" t="str">
            <v>Not Listed</v>
          </cell>
          <cell r="D16" t="str">
            <v>Cement &amp; Cement Products</v>
          </cell>
        </row>
        <row r="17">
          <cell r="A17" t="str">
            <v>A K  SPINTEX LTD</v>
          </cell>
          <cell r="B17">
            <v>539300</v>
          </cell>
          <cell r="C17" t="str">
            <v>Not Listed</v>
          </cell>
          <cell r="D17" t="str">
            <v>Textiles</v>
          </cell>
        </row>
        <row r="18">
          <cell r="A18" t="str">
            <v>A K CAPITAL SERVICES LTD</v>
          </cell>
          <cell r="B18">
            <v>530499</v>
          </cell>
          <cell r="C18" t="str">
            <v>Not Listed</v>
          </cell>
          <cell r="D18" t="str">
            <v>Finance (including NBFCs)</v>
          </cell>
        </row>
        <row r="19">
          <cell r="A19" t="str">
            <v>A.F. Enterprises Ltd</v>
          </cell>
          <cell r="B19">
            <v>538351</v>
          </cell>
          <cell r="C19" t="str">
            <v>AFEL</v>
          </cell>
          <cell r="D19" t="str">
            <v>Investment Companies</v>
          </cell>
        </row>
        <row r="20">
          <cell r="A20" t="str">
            <v>A-1 ACID LTD</v>
          </cell>
          <cell r="B20">
            <v>542012</v>
          </cell>
          <cell r="C20" t="str">
            <v>Not Listed</v>
          </cell>
          <cell r="D20" t="str">
            <v>Comm.Trading  &amp; Distribution</v>
          </cell>
        </row>
        <row r="21">
          <cell r="A21" t="str">
            <v>A2Z INFRA ENGINEERING LTD</v>
          </cell>
          <cell r="B21">
            <v>533292</v>
          </cell>
          <cell r="C21" t="str">
            <v>A2ZINFRA</v>
          </cell>
          <cell r="D21" t="str">
            <v>Utilities:Non-Elec.</v>
          </cell>
        </row>
        <row r="22">
          <cell r="A22" t="str">
            <v>AADHAAR VENTURES (INDIA) LTD</v>
          </cell>
          <cell r="B22">
            <v>531611</v>
          </cell>
          <cell r="C22" t="str">
            <v>Not Listed</v>
          </cell>
          <cell r="D22" t="str">
            <v>Finance (including NBFCs)</v>
          </cell>
        </row>
        <row r="23">
          <cell r="A23" t="str">
            <v>AADHAAR VENTURES INDIA LTD</v>
          </cell>
          <cell r="B23">
            <v>531611</v>
          </cell>
          <cell r="C23" t="str">
            <v>Not Listed</v>
          </cell>
          <cell r="D23" t="str">
            <v>Finance (including NBFCs)</v>
          </cell>
        </row>
        <row r="24">
          <cell r="A24" t="str">
            <v>AAKASH EXPLORATION SERVICES LTD</v>
          </cell>
          <cell r="B24" t="str">
            <v>Not Listed</v>
          </cell>
          <cell r="C24" t="str">
            <v>AAKASH</v>
          </cell>
          <cell r="D24" t="str">
            <v>SME</v>
          </cell>
        </row>
        <row r="25">
          <cell r="A25" t="str">
            <v>AANANDA LAKSHMI SPINNING MILLS LTD</v>
          </cell>
          <cell r="B25">
            <v>539096</v>
          </cell>
          <cell r="C25" t="str">
            <v>Not Listed</v>
          </cell>
          <cell r="D25" t="str">
            <v>Textiles</v>
          </cell>
        </row>
        <row r="26">
          <cell r="A26" t="str">
            <v>AANCHAL ISPAT LTD</v>
          </cell>
          <cell r="B26">
            <v>538812</v>
          </cell>
          <cell r="C26" t="str">
            <v>Not Listed</v>
          </cell>
          <cell r="D26" t="str">
            <v>Iron &amp; Steel/Interm.Products</v>
          </cell>
        </row>
        <row r="27">
          <cell r="A27" t="str">
            <v>AAR COMMERCIAL COMPANY LTD</v>
          </cell>
          <cell r="B27">
            <v>539632</v>
          </cell>
          <cell r="C27" t="str">
            <v>Not Listed</v>
          </cell>
          <cell r="D27" t="str">
            <v>Distributors</v>
          </cell>
        </row>
        <row r="28">
          <cell r="A28" t="str">
            <v>Aar Shyam India Investment Company Ltd</v>
          </cell>
          <cell r="B28">
            <v>542377</v>
          </cell>
          <cell r="C28" t="str">
            <v>AARSHYAM</v>
          </cell>
          <cell r="D28" t="str">
            <v>Finance (including NBFCs)</v>
          </cell>
        </row>
        <row r="29">
          <cell r="A29" t="str">
            <v>AAREY DRUGS &amp; PHARMACEUTICALS LTD</v>
          </cell>
          <cell r="B29">
            <v>524412</v>
          </cell>
          <cell r="C29" t="str">
            <v>Not Listed</v>
          </cell>
          <cell r="D29" t="str">
            <v>Pharmaceuticals</v>
          </cell>
        </row>
        <row r="30">
          <cell r="A30" t="str">
            <v>AARON INDUSTRIES LTD</v>
          </cell>
          <cell r="B30" t="str">
            <v>Not Listed</v>
          </cell>
          <cell r="C30" t="str">
            <v>AARON</v>
          </cell>
          <cell r="D30" t="str">
            <v>SME</v>
          </cell>
        </row>
        <row r="31">
          <cell r="A31" t="str">
            <v>Aartech Solonics Ltd</v>
          </cell>
          <cell r="B31">
            <v>542580</v>
          </cell>
          <cell r="C31" t="str">
            <v>AARTECH</v>
          </cell>
          <cell r="D31" t="str">
            <v>Heavy Electrical Equipment</v>
          </cell>
        </row>
        <row r="32">
          <cell r="A32" t="str">
            <v>AARTI DRUGS LTD</v>
          </cell>
          <cell r="B32">
            <v>524348</v>
          </cell>
          <cell r="C32" t="str">
            <v>AARTIDRUGS</v>
          </cell>
          <cell r="D32" t="str">
            <v>Pharmaceuticals</v>
          </cell>
        </row>
        <row r="33">
          <cell r="A33" t="str">
            <v>AARTI INDUSTRIES LTD</v>
          </cell>
          <cell r="B33">
            <v>524208</v>
          </cell>
          <cell r="C33" t="str">
            <v>AARTIIND</v>
          </cell>
          <cell r="D33" t="str">
            <v>Commodity Chemicals</v>
          </cell>
        </row>
        <row r="34">
          <cell r="A34" t="str">
            <v>AARV INFRATEL LTD</v>
          </cell>
          <cell r="B34">
            <v>526488</v>
          </cell>
          <cell r="C34" t="str">
            <v>Not Listed</v>
          </cell>
          <cell r="D34" t="str">
            <v>Textiles</v>
          </cell>
        </row>
        <row r="35">
          <cell r="A35" t="str">
            <v>AARVEE DENIMS &amp; EXPORTS LTD</v>
          </cell>
          <cell r="B35">
            <v>514274</v>
          </cell>
          <cell r="C35" t="str">
            <v>AARVEEDEN</v>
          </cell>
          <cell r="D35" t="str">
            <v>Textiles</v>
          </cell>
        </row>
        <row r="36">
          <cell r="A36" t="str">
            <v>AARVI ENCON LTD</v>
          </cell>
          <cell r="B36" t="str">
            <v>Not Listed</v>
          </cell>
          <cell r="C36" t="str">
            <v>AARVI</v>
          </cell>
          <cell r="D36" t="str">
            <v>SME</v>
          </cell>
        </row>
        <row r="37">
          <cell r="A37" t="str">
            <v>AASHEE INFOTECH LTD</v>
          </cell>
          <cell r="B37">
            <v>519319</v>
          </cell>
          <cell r="C37" t="str">
            <v>Not Listed</v>
          </cell>
          <cell r="D37" t="str">
            <v>Internet Software &amp; Services</v>
          </cell>
        </row>
        <row r="38">
          <cell r="A38" t="str">
            <v>AASWA TRADING &amp; EXPORTS LTD</v>
          </cell>
          <cell r="B38">
            <v>512038</v>
          </cell>
          <cell r="C38" t="str">
            <v>Not Listed</v>
          </cell>
          <cell r="D38" t="str">
            <v>Comm.Trading  &amp; Distribution</v>
          </cell>
        </row>
        <row r="39">
          <cell r="A39" t="str">
            <v>AAVAS FINANCIERS LTD</v>
          </cell>
          <cell r="B39">
            <v>541988</v>
          </cell>
          <cell r="C39" t="str">
            <v>AAVAS</v>
          </cell>
          <cell r="D39" t="str">
            <v xml:space="preserve">Housing Finance </v>
          </cell>
        </row>
        <row r="40">
          <cell r="A40" t="str">
            <v>AAYUSH FOOD AND HERBS LTD</v>
          </cell>
          <cell r="B40">
            <v>539528</v>
          </cell>
          <cell r="C40" t="str">
            <v>Not Listed</v>
          </cell>
          <cell r="D40" t="str">
            <v>Packaged Foods</v>
          </cell>
        </row>
        <row r="41">
          <cell r="A41" t="str">
            <v>ABAN OFFSHORE LTD</v>
          </cell>
          <cell r="B41">
            <v>523204</v>
          </cell>
          <cell r="C41" t="str">
            <v>ABAN</v>
          </cell>
          <cell r="D41" t="str">
            <v>Exploration &amp; Production</v>
          </cell>
        </row>
        <row r="42">
          <cell r="A42" t="str">
            <v>ABANS ENTERPRISES LTD</v>
          </cell>
          <cell r="B42">
            <v>512165</v>
          </cell>
          <cell r="C42" t="str">
            <v>Not Listed</v>
          </cell>
          <cell r="D42" t="str">
            <v>Comm.Trading  &amp; Distribution</v>
          </cell>
        </row>
        <row r="43">
          <cell r="A43" t="str">
            <v>ABB INDIA LTD</v>
          </cell>
          <cell r="B43">
            <v>500002</v>
          </cell>
          <cell r="C43" t="str">
            <v>ABB</v>
          </cell>
          <cell r="D43" t="str">
            <v>Heavy Electrical Equipment</v>
          </cell>
        </row>
        <row r="44">
          <cell r="A44" t="str">
            <v>ABBOTT (INDIA) LTD</v>
          </cell>
          <cell r="B44">
            <v>500488</v>
          </cell>
          <cell r="C44" t="str">
            <v>ABBOT(INDIA)</v>
          </cell>
          <cell r="D44" t="str">
            <v>Pharmaceuticals</v>
          </cell>
        </row>
        <row r="45">
          <cell r="A45" t="str">
            <v>ABBOTT INDIA LTD</v>
          </cell>
          <cell r="B45">
            <v>500488</v>
          </cell>
          <cell r="C45" t="str">
            <v>ABBOTINDIA</v>
          </cell>
          <cell r="D45" t="str">
            <v>Pharmaceuticals</v>
          </cell>
        </row>
        <row r="46">
          <cell r="A46" t="str">
            <v>ABC (INDIA) LTD</v>
          </cell>
          <cell r="B46">
            <v>520123</v>
          </cell>
          <cell r="C46" t="str">
            <v>Not Listed</v>
          </cell>
          <cell r="D46" t="str">
            <v>Surface Transportation</v>
          </cell>
        </row>
        <row r="47">
          <cell r="A47" t="str">
            <v>ABC GAS INTERNATIONAL LTD</v>
          </cell>
          <cell r="B47">
            <v>513119</v>
          </cell>
          <cell r="C47" t="str">
            <v>Not Listed</v>
          </cell>
          <cell r="D47" t="str">
            <v>Copper</v>
          </cell>
        </row>
        <row r="48">
          <cell r="A48" t="str">
            <v>ABC INDIA LTD</v>
          </cell>
          <cell r="B48">
            <v>520123</v>
          </cell>
          <cell r="C48" t="str">
            <v>Not Listed</v>
          </cell>
          <cell r="D48" t="str">
            <v>Surface Transportation</v>
          </cell>
        </row>
        <row r="49">
          <cell r="A49" t="str">
            <v>ABG SHIPYARD LTD</v>
          </cell>
          <cell r="B49">
            <v>532682</v>
          </cell>
          <cell r="C49" t="str">
            <v>ABGSHIP</v>
          </cell>
          <cell r="D49" t="str">
            <v>Commercial Vehicles</v>
          </cell>
        </row>
        <row r="50">
          <cell r="A50" t="str">
            <v>ABHIJIT TRADING COMPANY LTD</v>
          </cell>
          <cell r="B50">
            <v>539560</v>
          </cell>
          <cell r="C50" t="str">
            <v>Not Listed</v>
          </cell>
          <cell r="D50" t="str">
            <v>Other Food Products</v>
          </cell>
        </row>
        <row r="51">
          <cell r="A51" t="str">
            <v>ABHINAV CAPITAL SERVICES LTD</v>
          </cell>
          <cell r="B51">
            <v>532057</v>
          </cell>
          <cell r="C51" t="str">
            <v>Not Listed</v>
          </cell>
          <cell r="D51" t="str">
            <v>Finance (including NBFCs)</v>
          </cell>
        </row>
        <row r="52">
          <cell r="A52" t="str">
            <v>ABHINAV LEASING &amp; FINANCE LTD</v>
          </cell>
          <cell r="B52">
            <v>538952</v>
          </cell>
          <cell r="C52" t="str">
            <v>Not Listed</v>
          </cell>
          <cell r="D52" t="str">
            <v>Finance (including NBFCs)</v>
          </cell>
        </row>
        <row r="53">
          <cell r="A53" t="str">
            <v>ABHISHEK FINLEASE LTD</v>
          </cell>
          <cell r="B53">
            <v>538935</v>
          </cell>
          <cell r="C53" t="str">
            <v>Not Listed</v>
          </cell>
          <cell r="D53" t="str">
            <v>Consulting Services</v>
          </cell>
        </row>
        <row r="54">
          <cell r="A54" t="str">
            <v>ABHISHEK INFRAVENTURES LTD</v>
          </cell>
          <cell r="B54">
            <v>539544</v>
          </cell>
          <cell r="C54" t="str">
            <v>Not Listed</v>
          </cell>
          <cell r="D54" t="str">
            <v>Realty</v>
          </cell>
        </row>
        <row r="55">
          <cell r="A55" t="str">
            <v>ABIRAMI FINANCIAL SERVICES (INDIA) LTD</v>
          </cell>
          <cell r="B55">
            <v>511756</v>
          </cell>
          <cell r="C55" t="str">
            <v>Not Listed</v>
          </cell>
          <cell r="D55" t="str">
            <v>Finance (including NBFCs)</v>
          </cell>
        </row>
        <row r="56">
          <cell r="A56" t="str">
            <v>ABIRAMI FINANCIAL SERVICES INDIA LTD</v>
          </cell>
          <cell r="B56">
            <v>511756</v>
          </cell>
          <cell r="C56" t="str">
            <v>Not Listed</v>
          </cell>
          <cell r="D56" t="str">
            <v>Finance (including NBFCs)</v>
          </cell>
        </row>
        <row r="57">
          <cell r="A57" t="str">
            <v>ABM INTERNATIONAL LTD</v>
          </cell>
          <cell r="B57" t="str">
            <v>Not Listed</v>
          </cell>
          <cell r="C57" t="str">
            <v>ABMINTLTD</v>
          </cell>
          <cell r="D57" t="str">
            <v>Others</v>
          </cell>
        </row>
        <row r="58">
          <cell r="A58" t="str">
            <v>ABM KNOWLEDGEWARE LTD</v>
          </cell>
          <cell r="B58">
            <v>531161</v>
          </cell>
          <cell r="C58" t="str">
            <v>Not Listed</v>
          </cell>
          <cell r="D58" t="str">
            <v>IT Software Products</v>
          </cell>
        </row>
        <row r="59">
          <cell r="A59" t="str">
            <v>ACC LTD</v>
          </cell>
          <cell r="B59">
            <v>500410</v>
          </cell>
          <cell r="C59" t="str">
            <v>ACC</v>
          </cell>
          <cell r="D59" t="str">
            <v>Cement &amp; Cement Products</v>
          </cell>
        </row>
        <row r="60">
          <cell r="A60" t="str">
            <v>ACCEL LTD</v>
          </cell>
          <cell r="B60">
            <v>517494</v>
          </cell>
          <cell r="C60" t="str">
            <v>Not Listed</v>
          </cell>
          <cell r="D60" t="str">
            <v>Storage Media &amp; Peripherals</v>
          </cell>
        </row>
        <row r="61">
          <cell r="A61" t="str">
            <v>ACCELYA KALE SOLUTIONS LTD</v>
          </cell>
          <cell r="B61">
            <v>532268</v>
          </cell>
          <cell r="C61" t="str">
            <v>ACCELYA</v>
          </cell>
          <cell r="D61" t="str">
            <v>IT Consulting &amp; Software</v>
          </cell>
        </row>
        <row r="62">
          <cell r="A62" t="str">
            <v>ACCORD SYNERGY LTD</v>
          </cell>
          <cell r="B62" t="str">
            <v>Not Listed</v>
          </cell>
          <cell r="C62" t="str">
            <v>ACCORD</v>
          </cell>
          <cell r="D62" t="str">
            <v>SME</v>
          </cell>
        </row>
        <row r="63">
          <cell r="A63" t="str">
            <v>ACCURACY SHIPPING LTD</v>
          </cell>
          <cell r="B63" t="str">
            <v>Not Listed</v>
          </cell>
          <cell r="C63" t="str">
            <v>ACCURACY</v>
          </cell>
          <cell r="D63" t="str">
            <v>SME</v>
          </cell>
        </row>
        <row r="64">
          <cell r="A64" t="str">
            <v>ACE EDUTREND LTD</v>
          </cell>
          <cell r="B64">
            <v>530093</v>
          </cell>
          <cell r="C64" t="str">
            <v>Not Listed</v>
          </cell>
          <cell r="D64" t="str">
            <v>Education</v>
          </cell>
        </row>
        <row r="65">
          <cell r="A65" t="str">
            <v>ACE INTEGRATED SOLUTIONS LTD</v>
          </cell>
          <cell r="B65" t="str">
            <v>Not Listed</v>
          </cell>
          <cell r="C65" t="str">
            <v>ACEINTEG</v>
          </cell>
          <cell r="D65" t="str">
            <v>SME</v>
          </cell>
        </row>
        <row r="66">
          <cell r="A66" t="str">
            <v>ACE MEN ENGG WORKS LTD</v>
          </cell>
          <cell r="B66">
            <v>539661</v>
          </cell>
          <cell r="C66" t="str">
            <v>Not Listed</v>
          </cell>
          <cell r="D66" t="str">
            <v>Distributors</v>
          </cell>
        </row>
        <row r="67">
          <cell r="A67" t="str">
            <v>ACE SOFTWARE EXPORTS LTD</v>
          </cell>
          <cell r="B67">
            <v>531525</v>
          </cell>
          <cell r="C67" t="str">
            <v>Not Listed</v>
          </cell>
          <cell r="D67" t="str">
            <v>IT Software Products</v>
          </cell>
        </row>
        <row r="68">
          <cell r="A68" t="str">
            <v>Achal Investments Ltd</v>
          </cell>
          <cell r="B68">
            <v>538570</v>
          </cell>
          <cell r="C68" t="str">
            <v>ACHAL</v>
          </cell>
          <cell r="D68" t="str">
            <v>Other Financial Services</v>
          </cell>
        </row>
        <row r="69">
          <cell r="A69" t="str">
            <v>ACI INFOCOM LTD</v>
          </cell>
          <cell r="B69">
            <v>517356</v>
          </cell>
          <cell r="C69" t="str">
            <v>Not Listed</v>
          </cell>
          <cell r="D69" t="str">
            <v>Storage Media &amp; Peripherals</v>
          </cell>
        </row>
        <row r="70">
          <cell r="A70" t="str">
            <v>ACKNIT INDUSTRIES LTD</v>
          </cell>
          <cell r="B70">
            <v>530043</v>
          </cell>
          <cell r="C70" t="str">
            <v>Not Listed</v>
          </cell>
          <cell r="D70" t="str">
            <v>Other Apparels &amp; Accessories</v>
          </cell>
        </row>
        <row r="71">
          <cell r="A71" t="str">
            <v>ACME RESOURCES LTD</v>
          </cell>
          <cell r="B71">
            <v>539391</v>
          </cell>
          <cell r="C71" t="str">
            <v>Not Listed</v>
          </cell>
          <cell r="D71" t="str">
            <v>Finance (including NBFCs)</v>
          </cell>
        </row>
        <row r="72">
          <cell r="A72" t="str">
            <v>ACROW INDIA LTD.</v>
          </cell>
          <cell r="B72">
            <v>513149</v>
          </cell>
          <cell r="C72" t="str">
            <v>ACROW</v>
          </cell>
          <cell r="D72" t="str">
            <v>Iron &amp;amp; Steel Products</v>
          </cell>
        </row>
        <row r="73">
          <cell r="A73" t="str">
            <v>ACRYSIL LTD</v>
          </cell>
          <cell r="B73">
            <v>524091</v>
          </cell>
          <cell r="C73" t="str">
            <v>Not Listed</v>
          </cell>
          <cell r="D73" t="str">
            <v>Plastic Products</v>
          </cell>
        </row>
        <row r="74">
          <cell r="A74" t="str">
            <v>ACTION CONSTRUCTION EQUIPMENT LTD</v>
          </cell>
          <cell r="B74">
            <v>532762</v>
          </cell>
          <cell r="C74" t="str">
            <v>ACE</v>
          </cell>
          <cell r="D74" t="str">
            <v>Transport Related Services</v>
          </cell>
        </row>
        <row r="75">
          <cell r="A75" t="str">
            <v>ACTION FINANCIAL SERVICES (INDIA) LTD</v>
          </cell>
          <cell r="B75">
            <v>511706</v>
          </cell>
          <cell r="C75" t="str">
            <v>Not Listed</v>
          </cell>
          <cell r="D75" t="str">
            <v>Other Financial Services</v>
          </cell>
        </row>
        <row r="76">
          <cell r="A76" t="str">
            <v>ACTION FINANCIAL SERVICES INDIA LTD</v>
          </cell>
          <cell r="B76">
            <v>511706</v>
          </cell>
          <cell r="C76" t="str">
            <v>Not Listed</v>
          </cell>
          <cell r="D76" t="str">
            <v>Other Financial Services</v>
          </cell>
        </row>
        <row r="77">
          <cell r="A77" t="str">
            <v>ACTIVE CLOTHING CO LTD</v>
          </cell>
          <cell r="B77">
            <v>541144</v>
          </cell>
          <cell r="C77" t="str">
            <v>Not Listed</v>
          </cell>
          <cell r="D77" t="str">
            <v>Other Apparels &amp; Accessories</v>
          </cell>
        </row>
        <row r="78">
          <cell r="A78" t="str">
            <v>ADANI ENTERPRISES LTD</v>
          </cell>
          <cell r="B78">
            <v>512599</v>
          </cell>
          <cell r="C78" t="str">
            <v>ADANIENT</v>
          </cell>
          <cell r="D78" t="str">
            <v>Comm.Trading  &amp; Distribution</v>
          </cell>
        </row>
        <row r="79">
          <cell r="A79" t="str">
            <v>ADANI GAS LTD</v>
          </cell>
          <cell r="B79">
            <v>542066</v>
          </cell>
          <cell r="C79" t="str">
            <v>ADANIGAS</v>
          </cell>
          <cell r="D79" t="str">
            <v>Integrated Oil &amp; Gas</v>
          </cell>
        </row>
        <row r="80">
          <cell r="A80" t="str">
            <v>ADANI GREEN ENERGY LTD</v>
          </cell>
          <cell r="B80">
            <v>541450</v>
          </cell>
          <cell r="C80" t="str">
            <v>ADANIGREEN</v>
          </cell>
          <cell r="D80" t="str">
            <v>Heavy Electrical Equipment</v>
          </cell>
        </row>
        <row r="81">
          <cell r="A81" t="str">
            <v>ADANI PORTS AND SPECIAL ECONOMIC ZONE LTD</v>
          </cell>
          <cell r="B81">
            <v>532921</v>
          </cell>
          <cell r="C81" t="str">
            <v>ADANIPORTS</v>
          </cell>
          <cell r="D81" t="str">
            <v>Marine Port &amp; Services</v>
          </cell>
        </row>
        <row r="82">
          <cell r="A82" t="str">
            <v>ADANI POWER LTD</v>
          </cell>
          <cell r="B82">
            <v>533096</v>
          </cell>
          <cell r="C82" t="str">
            <v>ADANIPOWER</v>
          </cell>
          <cell r="D82" t="str">
            <v>Electric Utilities</v>
          </cell>
        </row>
        <row r="83">
          <cell r="A83" t="str">
            <v>ADANI TRANSMISSION LTD</v>
          </cell>
          <cell r="B83">
            <v>539254</v>
          </cell>
          <cell r="C83" t="str">
            <v>ADANITRANS</v>
          </cell>
          <cell r="D83" t="str">
            <v>Electric Utilities</v>
          </cell>
        </row>
        <row r="84">
          <cell r="A84" t="str">
            <v>ADARSH MERCANTILE LTD</v>
          </cell>
          <cell r="B84">
            <v>538563</v>
          </cell>
          <cell r="C84" t="str">
            <v>Not Listed</v>
          </cell>
          <cell r="D84" t="str">
            <v>Comm.Trading  &amp; Distribution</v>
          </cell>
        </row>
        <row r="85">
          <cell r="A85" t="str">
            <v>ADARSH PLANT PROTECT LTD</v>
          </cell>
          <cell r="B85">
            <v>526711</v>
          </cell>
          <cell r="C85" t="str">
            <v>Not Listed</v>
          </cell>
          <cell r="D85" t="str">
            <v>Agrochemicals</v>
          </cell>
        </row>
        <row r="86">
          <cell r="A86" t="str">
            <v>ADC INDIA COMMUNICATIONS LTD</v>
          </cell>
          <cell r="B86">
            <v>523411</v>
          </cell>
          <cell r="C86" t="str">
            <v>Not Listed</v>
          </cell>
          <cell r="D86" t="str">
            <v>Telecom Equipment</v>
          </cell>
        </row>
        <row r="87">
          <cell r="A87" t="str">
            <v>ADCON CAPITAL SERVICES LTD</v>
          </cell>
          <cell r="B87">
            <v>539506</v>
          </cell>
          <cell r="C87" t="str">
            <v>Not Listed</v>
          </cell>
          <cell r="D87" t="str">
            <v>Finance (including NBFCs)</v>
          </cell>
        </row>
        <row r="88">
          <cell r="A88" t="str">
            <v>ADDI INDUSTRIES LTD</v>
          </cell>
          <cell r="B88">
            <v>507852</v>
          </cell>
          <cell r="C88" t="str">
            <v>Not Listed</v>
          </cell>
          <cell r="D88" t="str">
            <v>Other Apparels &amp; Accessories</v>
          </cell>
        </row>
        <row r="89">
          <cell r="A89" t="str">
            <v>ADD-SHOP PROMOTIONS LTD</v>
          </cell>
          <cell r="B89">
            <v>541865</v>
          </cell>
          <cell r="C89" t="str">
            <v>Not Listed</v>
          </cell>
          <cell r="D89" t="str">
            <v>Distributors</v>
          </cell>
        </row>
        <row r="90">
          <cell r="A90" t="str">
            <v>ADF FOODS LTD</v>
          </cell>
          <cell r="B90">
            <v>519183</v>
          </cell>
          <cell r="C90" t="str">
            <v>ADFFOODS</v>
          </cell>
          <cell r="D90" t="str">
            <v>Packaged Foods</v>
          </cell>
        </row>
        <row r="91">
          <cell r="A91" t="str">
            <v>ADHARSHILA CAPITAL SERVICES LTD</v>
          </cell>
          <cell r="B91">
            <v>539493</v>
          </cell>
          <cell r="C91" t="str">
            <v>Not Listed</v>
          </cell>
          <cell r="D91" t="str">
            <v>Finance (including NBFCs)</v>
          </cell>
        </row>
        <row r="92">
          <cell r="A92" t="str">
            <v>ADHBHUT INFRASTRUCTURE LTD</v>
          </cell>
          <cell r="B92">
            <v>539189</v>
          </cell>
          <cell r="C92" t="str">
            <v>Not Listed</v>
          </cell>
          <cell r="D92" t="str">
            <v>Realty</v>
          </cell>
        </row>
        <row r="93">
          <cell r="A93" t="str">
            <v>ADHIRAJ DISTRIBUTORS LTD</v>
          </cell>
          <cell r="B93">
            <v>780018</v>
          </cell>
          <cell r="C93" t="str">
            <v>Not Listed</v>
          </cell>
          <cell r="D93" t="str">
            <v>Others</v>
          </cell>
        </row>
        <row r="94">
          <cell r="A94" t="str">
            <v>ADHUNIK INDUSTRIES LTD</v>
          </cell>
          <cell r="B94">
            <v>538365</v>
          </cell>
          <cell r="C94" t="str">
            <v>ADHUNIKIND</v>
          </cell>
          <cell r="D94" t="str">
            <v>Iron &amp; Steel/Interm.Products</v>
          </cell>
        </row>
        <row r="95">
          <cell r="A95" t="str">
            <v>ADHUNIK METALIKS LTD</v>
          </cell>
          <cell r="B95">
            <v>532727</v>
          </cell>
          <cell r="C95" t="str">
            <v>ADHUNIK</v>
          </cell>
          <cell r="D95" t="str">
            <v>Iron &amp; Steel/Interm.Products</v>
          </cell>
        </row>
        <row r="96">
          <cell r="A96" t="str">
            <v>ADI RASAYAN LTD</v>
          </cell>
          <cell r="B96">
            <v>531592</v>
          </cell>
          <cell r="C96" t="str">
            <v>Not Listed</v>
          </cell>
          <cell r="D96" t="str">
            <v>Specialty Chemicals</v>
          </cell>
        </row>
        <row r="97">
          <cell r="A97" t="str">
            <v>ADINATH EXIM RESOURCES LTD</v>
          </cell>
          <cell r="B97">
            <v>532056</v>
          </cell>
          <cell r="C97" t="str">
            <v>Not Listed</v>
          </cell>
          <cell r="D97" t="str">
            <v>Investment Companies</v>
          </cell>
        </row>
        <row r="98">
          <cell r="A98" t="str">
            <v>ADINATH TEXTILES LTD</v>
          </cell>
          <cell r="B98">
            <v>514113</v>
          </cell>
          <cell r="C98" t="str">
            <v>Not Listed</v>
          </cell>
          <cell r="D98" t="str">
            <v>Textiles</v>
          </cell>
        </row>
        <row r="99">
          <cell r="A99" t="str">
            <v>ADITRI INDUSTRIES LTD</v>
          </cell>
          <cell r="B99">
            <v>534707</v>
          </cell>
          <cell r="C99" t="str">
            <v>Not Listed</v>
          </cell>
          <cell r="D99" t="str">
            <v>Other Apparels &amp; Accessories</v>
          </cell>
        </row>
        <row r="100">
          <cell r="A100" t="str">
            <v>ADITYA BIRLA CAPITAL LTD</v>
          </cell>
          <cell r="B100">
            <v>540691</v>
          </cell>
          <cell r="C100" t="str">
            <v>ABCAPITAL</v>
          </cell>
          <cell r="D100" t="str">
            <v>Holding Companies</v>
          </cell>
        </row>
        <row r="101">
          <cell r="A101" t="str">
            <v>ADITYA BIRLA FASHION AND RETAIL LTD</v>
          </cell>
          <cell r="B101">
            <v>535755</v>
          </cell>
          <cell r="C101" t="str">
            <v>ABFRL</v>
          </cell>
          <cell r="D101" t="str">
            <v>Department Stores</v>
          </cell>
        </row>
        <row r="102">
          <cell r="A102" t="str">
            <v>ADITYA BIRLA MONEY LTD</v>
          </cell>
          <cell r="B102">
            <v>532974</v>
          </cell>
          <cell r="C102" t="str">
            <v>BIRLAMONEY</v>
          </cell>
          <cell r="D102" t="str">
            <v>Other Financial Services</v>
          </cell>
        </row>
        <row r="103">
          <cell r="A103" t="str">
            <v>ADITYA CONSUMER MARKETING LTD</v>
          </cell>
          <cell r="B103">
            <v>540146</v>
          </cell>
          <cell r="C103" t="str">
            <v>Not Listed</v>
          </cell>
          <cell r="D103" t="str">
            <v>Distributors</v>
          </cell>
        </row>
        <row r="104">
          <cell r="A104" t="str">
            <v>ADITYA ISPAT LTD</v>
          </cell>
          <cell r="B104">
            <v>513513</v>
          </cell>
          <cell r="C104" t="str">
            <v>Not Listed</v>
          </cell>
          <cell r="D104" t="str">
            <v>Iron &amp; Steel/Interm.Products</v>
          </cell>
        </row>
        <row r="105">
          <cell r="A105" t="str">
            <v>ADITYA SPINNERS LTD</v>
          </cell>
          <cell r="B105">
            <v>521141</v>
          </cell>
          <cell r="C105" t="str">
            <v>Not Listed</v>
          </cell>
          <cell r="D105" t="str">
            <v>Textiles</v>
          </cell>
        </row>
        <row r="106">
          <cell r="A106" t="str">
            <v>ADITYA VISION LTD</v>
          </cell>
          <cell r="B106">
            <v>540205</v>
          </cell>
          <cell r="C106" t="str">
            <v>Not Listed</v>
          </cell>
          <cell r="D106" t="str">
            <v>Comm.Trading  &amp; Distribution</v>
          </cell>
        </row>
        <row r="107">
          <cell r="A107" t="str">
            <v>ADLABS ENTERTAINMENT LTD</v>
          </cell>
          <cell r="B107">
            <v>539056</v>
          </cell>
          <cell r="C107" t="str">
            <v>ADLABS</v>
          </cell>
          <cell r="D107" t="str">
            <v>Other Leisure Facilities</v>
          </cell>
        </row>
        <row r="108">
          <cell r="A108" t="str">
            <v>AD-MANUM FINANCE LTD</v>
          </cell>
          <cell r="B108">
            <v>511359</v>
          </cell>
          <cell r="C108" t="str">
            <v>Not Listed</v>
          </cell>
          <cell r="D108" t="str">
            <v>Finance (including NBFCs)</v>
          </cell>
        </row>
        <row r="109">
          <cell r="A109" t="str">
            <v>ADOR FONTECH LTD</v>
          </cell>
          <cell r="B109">
            <v>530431</v>
          </cell>
          <cell r="C109" t="str">
            <v>Not Listed</v>
          </cell>
          <cell r="D109" t="str">
            <v>Comm.Trading  &amp; Distribution</v>
          </cell>
        </row>
        <row r="110">
          <cell r="A110" t="str">
            <v>ADOR MULTIPRODUCTS LTD</v>
          </cell>
          <cell r="B110">
            <v>523120</v>
          </cell>
          <cell r="C110" t="str">
            <v>Not Listed</v>
          </cell>
          <cell r="D110" t="str">
            <v>Personal Products</v>
          </cell>
        </row>
        <row r="111">
          <cell r="A111" t="str">
            <v>ADOR WELDING LTD</v>
          </cell>
          <cell r="B111">
            <v>517041</v>
          </cell>
          <cell r="C111" t="str">
            <v>ADORWELD</v>
          </cell>
          <cell r="D111" t="str">
            <v>Other Industrial Goods</v>
          </cell>
        </row>
        <row r="112">
          <cell r="A112" t="str">
            <v>ADROIT INFOTECH LTD</v>
          </cell>
          <cell r="B112">
            <v>532172</v>
          </cell>
          <cell r="C112" t="str">
            <v>ADROITINFO</v>
          </cell>
          <cell r="D112" t="str">
            <v>IT Consulting &amp; Software</v>
          </cell>
        </row>
        <row r="113">
          <cell r="A113" t="str">
            <v>ADS DIAGNOSTIC LTD</v>
          </cell>
          <cell r="B113">
            <v>523031</v>
          </cell>
          <cell r="C113" t="str">
            <v>Not Listed</v>
          </cell>
          <cell r="D113" t="str">
            <v>Healthcare Services</v>
          </cell>
        </row>
        <row r="114">
          <cell r="A114" t="str">
            <v>ADVANCE LIFESTYLES LTD</v>
          </cell>
          <cell r="B114">
            <v>521048</v>
          </cell>
          <cell r="C114" t="str">
            <v>Not Listed</v>
          </cell>
          <cell r="D114" t="str">
            <v>Textiles</v>
          </cell>
        </row>
        <row r="115">
          <cell r="A115" t="str">
            <v>ADVANCE METERING TECHNOLOGY LTD</v>
          </cell>
          <cell r="B115">
            <v>534612</v>
          </cell>
          <cell r="C115" t="str">
            <v>Not Listed</v>
          </cell>
          <cell r="D115" t="str">
            <v>Electric Utilities</v>
          </cell>
        </row>
        <row r="116">
          <cell r="A116" t="str">
            <v>ADVANCE PETROCHEMICALS LTD</v>
          </cell>
          <cell r="B116">
            <v>506947</v>
          </cell>
          <cell r="C116" t="str">
            <v>Not Listed</v>
          </cell>
          <cell r="D116" t="str">
            <v>Commodity Chemicals</v>
          </cell>
        </row>
        <row r="117">
          <cell r="A117" t="str">
            <v>ADVANCE POWERINFRA TECH LTD</v>
          </cell>
          <cell r="B117">
            <v>531047</v>
          </cell>
          <cell r="C117" t="str">
            <v>Not Listed</v>
          </cell>
          <cell r="D117" t="str">
            <v>Finance (including NBFCs)</v>
          </cell>
        </row>
        <row r="118">
          <cell r="A118" t="str">
            <v>ADVANCE SYNTEX LTD</v>
          </cell>
          <cell r="B118">
            <v>539982</v>
          </cell>
          <cell r="C118" t="str">
            <v>Not Listed</v>
          </cell>
          <cell r="D118" t="str">
            <v>Containers &amp; Packaging</v>
          </cell>
        </row>
        <row r="119">
          <cell r="A119" t="str">
            <v>ADVANCED ENZYME TECHNOLOGIES LTD</v>
          </cell>
          <cell r="B119">
            <v>540025</v>
          </cell>
          <cell r="C119" t="str">
            <v>ADVENZYMES</v>
          </cell>
          <cell r="D119" t="str">
            <v>Other Agricultural Products</v>
          </cell>
        </row>
        <row r="120">
          <cell r="A120" t="str">
            <v>ADVANI HOTELS &amp; RESORTS (INDIA) LTD</v>
          </cell>
          <cell r="B120">
            <v>523269</v>
          </cell>
          <cell r="C120" t="str">
            <v>ADVANIHOTR</v>
          </cell>
          <cell r="D120" t="str">
            <v>Hotels</v>
          </cell>
        </row>
        <row r="121">
          <cell r="A121" t="str">
            <v>ADVANI HOTELS &amp; RESORTS INDIA LTD</v>
          </cell>
          <cell r="B121">
            <v>523269</v>
          </cell>
          <cell r="C121" t="str">
            <v>ADVANIHOTR</v>
          </cell>
          <cell r="D121" t="str">
            <v>Hotels</v>
          </cell>
        </row>
        <row r="122">
          <cell r="A122" t="str">
            <v>ADVENT COMPUTER SERVICES LTD</v>
          </cell>
          <cell r="B122">
            <v>531429</v>
          </cell>
          <cell r="C122" t="str">
            <v>Not Listed</v>
          </cell>
          <cell r="D122" t="str">
            <v>IT Software Products</v>
          </cell>
        </row>
        <row r="123">
          <cell r="A123" t="str">
            <v>ADVIK CAPITAL LTD</v>
          </cell>
          <cell r="B123">
            <v>539773</v>
          </cell>
          <cell r="C123" t="str">
            <v>Not Listed</v>
          </cell>
          <cell r="D123" t="str">
            <v>Finance (including NBFCs)</v>
          </cell>
        </row>
        <row r="124">
          <cell r="A124" t="str">
            <v>ADVIK LABORATORIES LTD</v>
          </cell>
          <cell r="B124">
            <v>531686</v>
          </cell>
          <cell r="C124" t="str">
            <v>Not Listed</v>
          </cell>
          <cell r="D124" t="str">
            <v>Pharmaceuticals</v>
          </cell>
        </row>
        <row r="125">
          <cell r="A125" t="str">
            <v>ADVITIYA TRADE (INDIA) LTD</v>
          </cell>
          <cell r="B125">
            <v>541152</v>
          </cell>
          <cell r="C125" t="str">
            <v>Not Listed</v>
          </cell>
          <cell r="D125" t="str">
            <v>Comm.Trading  &amp; Distribution</v>
          </cell>
        </row>
        <row r="126">
          <cell r="A126" t="str">
            <v>ADVITIYA TRADE INDIA LTD</v>
          </cell>
          <cell r="B126">
            <v>541152</v>
          </cell>
          <cell r="C126" t="str">
            <v>Not Listed</v>
          </cell>
          <cell r="D126" t="str">
            <v>Comm.Trading  &amp; Distribution</v>
          </cell>
        </row>
        <row r="127">
          <cell r="A127" t="str">
            <v>AEGIS LOGISTICS LTD</v>
          </cell>
          <cell r="B127">
            <v>500003</v>
          </cell>
          <cell r="C127" t="str">
            <v>AEGISCHEM</v>
          </cell>
          <cell r="D127" t="str">
            <v>Oil Marketing &amp; Distribution</v>
          </cell>
        </row>
        <row r="128">
          <cell r="A128" t="str">
            <v>AFFORDABLE ROBOTIC &amp; AUTOMATION LTD</v>
          </cell>
          <cell r="B128">
            <v>541402</v>
          </cell>
          <cell r="C128" t="str">
            <v>Not Listed</v>
          </cell>
          <cell r="D128" t="str">
            <v>Industrial Machinery</v>
          </cell>
        </row>
        <row r="129">
          <cell r="A129" t="str">
            <v>AGARWAL INDUSTRIAL CORPORATION LTD</v>
          </cell>
          <cell r="B129">
            <v>531921</v>
          </cell>
          <cell r="C129" t="str">
            <v>AGARIND</v>
          </cell>
          <cell r="D129" t="str">
            <v>Petrochemicals</v>
          </cell>
        </row>
        <row r="130">
          <cell r="A130" t="str">
            <v>AGC NETWORKS LTD</v>
          </cell>
          <cell r="B130">
            <v>500463</v>
          </cell>
          <cell r="C130" t="str">
            <v>AGCNET</v>
          </cell>
          <cell r="D130" t="str">
            <v>IT Consulting &amp; Software</v>
          </cell>
        </row>
        <row r="131">
          <cell r="A131" t="str">
            <v>AGI INFRA LTD</v>
          </cell>
          <cell r="B131">
            <v>539042</v>
          </cell>
          <cell r="C131" t="str">
            <v>Not Listed</v>
          </cell>
          <cell r="D131" t="str">
            <v>Realty</v>
          </cell>
        </row>
        <row r="132">
          <cell r="A132" t="str">
            <v>AGIO PAPER &amp; INDUSTRIES LTD</v>
          </cell>
          <cell r="B132">
            <v>516020</v>
          </cell>
          <cell r="C132" t="str">
            <v>Not Listed</v>
          </cell>
          <cell r="D132" t="str">
            <v>Paper &amp; Paper Products</v>
          </cell>
        </row>
        <row r="133">
          <cell r="A133" t="str">
            <v>AGRIMONY COMMODITIES LTD</v>
          </cell>
          <cell r="B133">
            <v>537492</v>
          </cell>
          <cell r="C133" t="str">
            <v>Not Listed</v>
          </cell>
          <cell r="D133" t="str">
            <v>Comm.Trading  &amp; Distribution</v>
          </cell>
        </row>
        <row r="134">
          <cell r="A134" t="str">
            <v>AGRI-TECH (INDIA) LTD</v>
          </cell>
          <cell r="B134">
            <v>537292</v>
          </cell>
          <cell r="C134" t="str">
            <v>AGRITECH</v>
          </cell>
          <cell r="D134" t="str">
            <v>Other Agricultural Products</v>
          </cell>
        </row>
        <row r="135">
          <cell r="A135" t="str">
            <v>AGRI-TECH INDIA LTD</v>
          </cell>
          <cell r="B135">
            <v>537292</v>
          </cell>
          <cell r="C135" t="str">
            <v>AGRITECH</v>
          </cell>
          <cell r="D135" t="str">
            <v>Other Agricultural Products</v>
          </cell>
        </row>
        <row r="136">
          <cell r="A136" t="str">
            <v>AGRO PHOS (INDIA) LTD</v>
          </cell>
          <cell r="B136" t="str">
            <v>Not Listed</v>
          </cell>
          <cell r="C136" t="str">
            <v>AGROPHOS</v>
          </cell>
          <cell r="D136" t="str">
            <v>SME</v>
          </cell>
        </row>
        <row r="137">
          <cell r="A137" t="str">
            <v>AGRO PHOS INDIA LTD</v>
          </cell>
          <cell r="B137" t="str">
            <v>Not Listed</v>
          </cell>
          <cell r="C137" t="str">
            <v>AGROPHOS</v>
          </cell>
          <cell r="D137" t="str">
            <v>SME</v>
          </cell>
        </row>
        <row r="138">
          <cell r="A138" t="str">
            <v>AGRO TECH FOODS LTD</v>
          </cell>
          <cell r="B138">
            <v>500215</v>
          </cell>
          <cell r="C138" t="str">
            <v>ATFL</v>
          </cell>
          <cell r="D138" t="str">
            <v>Other Agricultural Products</v>
          </cell>
        </row>
        <row r="139">
          <cell r="A139" t="str">
            <v>AHIMSA INDUSTRIES LTD</v>
          </cell>
          <cell r="B139" t="str">
            <v>Not Listed</v>
          </cell>
          <cell r="C139" t="str">
            <v>AHIMSA</v>
          </cell>
          <cell r="D139" t="str">
            <v>SME</v>
          </cell>
        </row>
        <row r="140">
          <cell r="A140" t="str">
            <v>AHLADA ENGINEERS LTD</v>
          </cell>
          <cell r="B140" t="str">
            <v>Not Listed</v>
          </cell>
          <cell r="C140" t="str">
            <v>AHLADA</v>
          </cell>
          <cell r="D140" t="str">
            <v>SME</v>
          </cell>
        </row>
        <row r="141">
          <cell r="A141" t="str">
            <v>AHLUWALIA CONTRACTS (INDIA) LTD</v>
          </cell>
          <cell r="B141">
            <v>532811</v>
          </cell>
          <cell r="C141" t="str">
            <v>AHLUCONT</v>
          </cell>
          <cell r="D141" t="str">
            <v>Realty</v>
          </cell>
        </row>
        <row r="142">
          <cell r="A142" t="str">
            <v>AHLUWALIA CONTRACTS INDIA LTD</v>
          </cell>
          <cell r="B142">
            <v>532811</v>
          </cell>
          <cell r="C142" t="str">
            <v>AHLUCONT</v>
          </cell>
          <cell r="D142" t="str">
            <v>Realty</v>
          </cell>
        </row>
        <row r="143">
          <cell r="A143" t="str">
            <v>AHMEDABAD STEELCRAFT LTD</v>
          </cell>
          <cell r="B143">
            <v>522273</v>
          </cell>
          <cell r="C143" t="str">
            <v>Not Listed</v>
          </cell>
          <cell r="D143" t="str">
            <v>Iron &amp; Steel/Interm.Products</v>
          </cell>
        </row>
        <row r="144">
          <cell r="A144" t="str">
            <v>AI CHAMPDANY INDUSTRIES LTD</v>
          </cell>
          <cell r="B144">
            <v>532806</v>
          </cell>
          <cell r="C144" t="str">
            <v>Not Listed</v>
          </cell>
          <cell r="D144" t="str">
            <v>Jute &amp; Jute Products</v>
          </cell>
        </row>
        <row r="145">
          <cell r="A145" t="str">
            <v>AIA ENGINEERING LTD</v>
          </cell>
          <cell r="B145">
            <v>532683</v>
          </cell>
          <cell r="C145" t="str">
            <v>AIAENG</v>
          </cell>
          <cell r="D145" t="str">
            <v>Other Industrial Goods</v>
          </cell>
        </row>
        <row r="146">
          <cell r="A146" t="str">
            <v>AIMCO PESTICIDES LTD</v>
          </cell>
          <cell r="B146">
            <v>524288</v>
          </cell>
          <cell r="C146" t="str">
            <v>Not Listed</v>
          </cell>
          <cell r="D146" t="str">
            <v>Agrochemicals</v>
          </cell>
        </row>
        <row r="147">
          <cell r="A147" t="str">
            <v>AIRAN LTD</v>
          </cell>
          <cell r="B147" t="str">
            <v>Not Listed</v>
          </cell>
          <cell r="C147" t="str">
            <v>AIRAN</v>
          </cell>
          <cell r="D147" t="str">
            <v>SME</v>
          </cell>
        </row>
        <row r="148">
          <cell r="A148" t="str">
            <v>AIRO LAM LTD</v>
          </cell>
          <cell r="B148" t="str">
            <v>Not Listed</v>
          </cell>
          <cell r="C148" t="str">
            <v>AIROLAM</v>
          </cell>
          <cell r="D148" t="str">
            <v>SME</v>
          </cell>
        </row>
        <row r="149">
          <cell r="A149" t="str">
            <v>AISHWARYA TELECOM LTD</v>
          </cell>
          <cell r="B149">
            <v>532975</v>
          </cell>
          <cell r="C149" t="str">
            <v>Not Listed</v>
          </cell>
          <cell r="D149" t="str">
            <v>Telecom Equipment</v>
          </cell>
        </row>
        <row r="150">
          <cell r="A150" t="str">
            <v>AJANTA PHARMA LTD</v>
          </cell>
          <cell r="B150">
            <v>532331</v>
          </cell>
          <cell r="C150" t="str">
            <v>AJANTPHARM</v>
          </cell>
          <cell r="D150" t="str">
            <v>Pharmaceuticals</v>
          </cell>
        </row>
        <row r="151">
          <cell r="A151" t="str">
            <v>AJANTA SOYA LTD</v>
          </cell>
          <cell r="B151">
            <v>519216</v>
          </cell>
          <cell r="C151" t="str">
            <v>Not Listed</v>
          </cell>
          <cell r="D151" t="str">
            <v>Edible Oils</v>
          </cell>
        </row>
        <row r="152">
          <cell r="A152" t="str">
            <v>AJCON GLOBAL SERVICES LTD</v>
          </cell>
          <cell r="B152">
            <v>511692</v>
          </cell>
          <cell r="C152" t="str">
            <v>Not Listed</v>
          </cell>
          <cell r="D152" t="str">
            <v>Other Financial Services</v>
          </cell>
        </row>
        <row r="153">
          <cell r="A153" t="str">
            <v>AJEL LTD</v>
          </cell>
          <cell r="B153">
            <v>530713</v>
          </cell>
          <cell r="C153" t="str">
            <v>Not Listed</v>
          </cell>
          <cell r="D153" t="str">
            <v>IT Consulting &amp; Software</v>
          </cell>
        </row>
        <row r="154">
          <cell r="A154" t="str">
            <v>AJMERA REALTY &amp; INFRA (INDIA) LTD</v>
          </cell>
          <cell r="B154">
            <v>513349</v>
          </cell>
          <cell r="C154" t="str">
            <v>AJMERA</v>
          </cell>
          <cell r="D154" t="str">
            <v>Realty</v>
          </cell>
        </row>
        <row r="155">
          <cell r="A155" t="str">
            <v>AJMERA REALTY &amp; INFRA INDIA LTD</v>
          </cell>
          <cell r="B155">
            <v>513349</v>
          </cell>
          <cell r="C155" t="str">
            <v>AJMERA</v>
          </cell>
          <cell r="D155" t="str">
            <v>Realty</v>
          </cell>
        </row>
        <row r="156">
          <cell r="A156" t="str">
            <v>AJOONI BIOTECH LTD</v>
          </cell>
          <cell r="B156" t="str">
            <v>Not Listed</v>
          </cell>
          <cell r="C156" t="str">
            <v>AJOONI</v>
          </cell>
          <cell r="D156" t="str">
            <v>SME</v>
          </cell>
        </row>
        <row r="157">
          <cell r="A157" t="str">
            <v>AJWA FUN WORLD &amp; RESORT LTD</v>
          </cell>
          <cell r="B157">
            <v>526628</v>
          </cell>
          <cell r="C157" t="str">
            <v>Not Listed</v>
          </cell>
          <cell r="D157" t="str">
            <v>Other Leisure Facilities</v>
          </cell>
        </row>
        <row r="158">
          <cell r="A158" t="str">
            <v>AKAR AUTO INDUSTRIES LTD</v>
          </cell>
          <cell r="B158">
            <v>530621</v>
          </cell>
          <cell r="C158" t="str">
            <v>Not Listed</v>
          </cell>
          <cell r="D158" t="str">
            <v>Industrial Machinery</v>
          </cell>
        </row>
        <row r="159">
          <cell r="A159" t="str">
            <v>AKASH INFRA PROJECTS LTD</v>
          </cell>
          <cell r="B159" t="str">
            <v>Not Listed</v>
          </cell>
          <cell r="C159" t="str">
            <v>AKASH</v>
          </cell>
          <cell r="D159" t="str">
            <v>SME</v>
          </cell>
        </row>
        <row r="160">
          <cell r="A160" t="str">
            <v>AKASHDEEP METAL INDUSTRIES LTD</v>
          </cell>
          <cell r="B160">
            <v>538778</v>
          </cell>
          <cell r="C160" t="str">
            <v>Not Listed</v>
          </cell>
          <cell r="D160" t="str">
            <v>Finance (including NBFCs)</v>
          </cell>
        </row>
        <row r="161">
          <cell r="A161" t="str">
            <v>AKG EXIM LTD</v>
          </cell>
          <cell r="B161" t="str">
            <v>Not Listed</v>
          </cell>
          <cell r="C161" t="str">
            <v>AKG</v>
          </cell>
          <cell r="D161" t="str">
            <v>SME</v>
          </cell>
        </row>
        <row r="162">
          <cell r="A162" t="str">
            <v>AKI (INDIA) LTD</v>
          </cell>
          <cell r="B162">
            <v>542020</v>
          </cell>
          <cell r="C162" t="str">
            <v>Not Listed</v>
          </cell>
          <cell r="D162" t="str">
            <v>Other Apparels &amp; Accessories</v>
          </cell>
        </row>
        <row r="163">
          <cell r="A163" t="str">
            <v>AKI INDIA LTD</v>
          </cell>
          <cell r="B163">
            <v>542020</v>
          </cell>
          <cell r="C163" t="str">
            <v>Not Listed</v>
          </cell>
          <cell r="D163" t="str">
            <v>Other Apparels &amp; Accessories</v>
          </cell>
        </row>
        <row r="164">
          <cell r="A164" t="str">
            <v>AKM LACE AND EMBROTEX LTD</v>
          </cell>
          <cell r="B164">
            <v>540718</v>
          </cell>
          <cell r="C164" t="str">
            <v>Not Listed</v>
          </cell>
          <cell r="D164" t="str">
            <v>Textiles</v>
          </cell>
        </row>
        <row r="165">
          <cell r="A165" t="str">
            <v>AKME STAR HOUSING FINANCE LTD</v>
          </cell>
          <cell r="B165">
            <v>539017</v>
          </cell>
          <cell r="C165" t="str">
            <v>Not Listed</v>
          </cell>
          <cell r="D165" t="str">
            <v xml:space="preserve">Housing Finance </v>
          </cell>
        </row>
        <row r="166">
          <cell r="A166" t="str">
            <v>AKSH OPTIFIBRE LTD</v>
          </cell>
          <cell r="B166">
            <v>532351</v>
          </cell>
          <cell r="C166" t="str">
            <v>AKSHOPTFBR</v>
          </cell>
          <cell r="D166" t="str">
            <v>Telecom Cables</v>
          </cell>
        </row>
        <row r="167">
          <cell r="A167" t="str">
            <v>AKSHAR SPINTEX LTD</v>
          </cell>
          <cell r="B167">
            <v>541303</v>
          </cell>
          <cell r="C167" t="str">
            <v>Not Listed</v>
          </cell>
          <cell r="D167" t="str">
            <v>Textiles</v>
          </cell>
        </row>
        <row r="168">
          <cell r="A168" t="str">
            <v>AKSHARCHEM (INDIA) LTD</v>
          </cell>
          <cell r="B168">
            <v>524598</v>
          </cell>
          <cell r="C168" t="str">
            <v>AKSHARCHEM</v>
          </cell>
          <cell r="D168" t="str">
            <v>Specialty Chemicals</v>
          </cell>
        </row>
        <row r="169">
          <cell r="A169" t="str">
            <v>AKSHARCHEM INDIA LTD</v>
          </cell>
          <cell r="B169">
            <v>524598</v>
          </cell>
          <cell r="C169" t="str">
            <v>AKSHARCHEM</v>
          </cell>
          <cell r="D169" t="str">
            <v>Specialty Chemicals</v>
          </cell>
        </row>
        <row r="170">
          <cell r="A170" t="str">
            <v>AKZO NOBEL (INDIA) LTD</v>
          </cell>
          <cell r="B170">
            <v>500710</v>
          </cell>
          <cell r="C170" t="str">
            <v>AKZO(INDIA)</v>
          </cell>
          <cell r="D170" t="str">
            <v>Furniture-Furnishing-Paints</v>
          </cell>
        </row>
        <row r="171">
          <cell r="A171" t="str">
            <v>AKZO NOBEL INDIA LTD</v>
          </cell>
          <cell r="B171">
            <v>500710</v>
          </cell>
          <cell r="C171" t="str">
            <v>AKZOINDIA</v>
          </cell>
          <cell r="D171" t="str">
            <v>Furniture-Furnishing-Paints</v>
          </cell>
        </row>
        <row r="172">
          <cell r="A172" t="str">
            <v>ALACRITY SECURITIES LTD</v>
          </cell>
          <cell r="B172">
            <v>535916</v>
          </cell>
          <cell r="C172" t="str">
            <v>Not Listed</v>
          </cell>
          <cell r="D172" t="str">
            <v>Other Financial Services</v>
          </cell>
        </row>
        <row r="173">
          <cell r="A173" t="str">
            <v>ALAN SCOTT INDUSTRIES LTD</v>
          </cell>
          <cell r="B173">
            <v>539115</v>
          </cell>
          <cell r="C173" t="str">
            <v>Not Listed</v>
          </cell>
          <cell r="D173" t="str">
            <v>Movies &amp; Entertainment</v>
          </cell>
        </row>
        <row r="174">
          <cell r="A174" t="str">
            <v>ALANKIT LTD</v>
          </cell>
          <cell r="B174">
            <v>531082</v>
          </cell>
          <cell r="C174" t="str">
            <v>ALANKIT</v>
          </cell>
          <cell r="D174" t="str">
            <v>Other Financial Services</v>
          </cell>
        </row>
        <row r="175">
          <cell r="A175" t="str">
            <v>ALBERT DAVID LTD</v>
          </cell>
          <cell r="B175">
            <v>524075</v>
          </cell>
          <cell r="C175" t="str">
            <v>ALBERTDAVD</v>
          </cell>
          <cell r="D175" t="str">
            <v>Pharmaceuticals</v>
          </cell>
        </row>
        <row r="176">
          <cell r="A176" t="str">
            <v>ALCHEMIST CORPORATION LTD</v>
          </cell>
          <cell r="B176">
            <v>531409</v>
          </cell>
          <cell r="C176" t="str">
            <v>Not Listed</v>
          </cell>
          <cell r="D176" t="str">
            <v>Commodity Chemicals</v>
          </cell>
        </row>
        <row r="177">
          <cell r="A177" t="str">
            <v>ALCHEMIST LTD</v>
          </cell>
          <cell r="B177">
            <v>526707</v>
          </cell>
          <cell r="C177" t="str">
            <v>ALCHEM</v>
          </cell>
          <cell r="D177" t="str">
            <v>Comm.Trading  &amp; Distribution</v>
          </cell>
        </row>
        <row r="178">
          <cell r="A178" t="str">
            <v>ALCHEMIST REALTY LTD</v>
          </cell>
          <cell r="B178">
            <v>532114</v>
          </cell>
          <cell r="C178" t="str">
            <v>Not Listed</v>
          </cell>
          <cell r="D178" t="str">
            <v>Realty</v>
          </cell>
        </row>
        <row r="179">
          <cell r="A179" t="str">
            <v>ALEMBIC LTD</v>
          </cell>
          <cell r="B179">
            <v>506235</v>
          </cell>
          <cell r="C179" t="str">
            <v>ALEMBICLTD</v>
          </cell>
          <cell r="D179" t="str">
            <v>Pharmaceuticals</v>
          </cell>
        </row>
        <row r="180">
          <cell r="A180" t="str">
            <v>ALEMBIC PHARMACEUTICALS LTD</v>
          </cell>
          <cell r="B180">
            <v>533573</v>
          </cell>
          <cell r="C180" t="str">
            <v>APLLTD</v>
          </cell>
          <cell r="D180" t="str">
            <v>Pharmaceuticals</v>
          </cell>
        </row>
        <row r="181">
          <cell r="A181" t="str">
            <v>ALEXANDER STAMPS AND COIN LTD</v>
          </cell>
          <cell r="B181">
            <v>511463</v>
          </cell>
          <cell r="C181" t="str">
            <v>Not Listed</v>
          </cell>
          <cell r="D181" t="str">
            <v>Diversified</v>
          </cell>
        </row>
        <row r="182">
          <cell r="A182" t="str">
            <v>ALFA ICA (INDIA) LTD</v>
          </cell>
          <cell r="B182">
            <v>530973</v>
          </cell>
          <cell r="C182" t="str">
            <v>Not Listed</v>
          </cell>
          <cell r="D182" t="str">
            <v>Plastic Products</v>
          </cell>
        </row>
        <row r="183">
          <cell r="A183" t="str">
            <v>ALFA ICA INDIA LTD</v>
          </cell>
          <cell r="B183">
            <v>530973</v>
          </cell>
          <cell r="C183" t="str">
            <v>Not Listed</v>
          </cell>
          <cell r="D183" t="str">
            <v>Plastic Products</v>
          </cell>
        </row>
        <row r="184">
          <cell r="A184" t="str">
            <v>ALFA TRANSFORMERS LTD</v>
          </cell>
          <cell r="B184">
            <v>517546</v>
          </cell>
          <cell r="C184" t="str">
            <v>Not Listed</v>
          </cell>
          <cell r="D184" t="str">
            <v>Other Elect.Equip./ Prod.</v>
          </cell>
        </row>
        <row r="185">
          <cell r="A185" t="str">
            <v>ALFAVISION OVERSEAS (INDIA) LTD</v>
          </cell>
          <cell r="B185">
            <v>531156</v>
          </cell>
          <cell r="C185" t="str">
            <v>Not Listed</v>
          </cell>
          <cell r="D185" t="str">
            <v>Finance (including NBFCs)</v>
          </cell>
        </row>
        <row r="186">
          <cell r="A186" t="str">
            <v>ALFAVISION OVERSEAS INDIA LTD</v>
          </cell>
          <cell r="B186">
            <v>531156</v>
          </cell>
          <cell r="C186" t="str">
            <v>Not Listed</v>
          </cell>
          <cell r="D186" t="str">
            <v>Finance (including NBFCs)</v>
          </cell>
        </row>
        <row r="187">
          <cell r="A187" t="str">
            <v>ALFRED HERBERT (INDIA) LTD</v>
          </cell>
          <cell r="B187">
            <v>505216</v>
          </cell>
          <cell r="C187" t="str">
            <v>Not Listed</v>
          </cell>
          <cell r="D187" t="str">
            <v>Finance (including NBFCs)</v>
          </cell>
        </row>
        <row r="188">
          <cell r="A188" t="str">
            <v>ALFRED HERBERT INDIA LTD</v>
          </cell>
          <cell r="B188">
            <v>505216</v>
          </cell>
          <cell r="C188" t="str">
            <v>Not Listed</v>
          </cell>
          <cell r="D188" t="str">
            <v>Finance (including NBFCs)</v>
          </cell>
        </row>
        <row r="189">
          <cell r="A189" t="str">
            <v>ALICON CASTALLOY LTD</v>
          </cell>
          <cell r="B189">
            <v>531147</v>
          </cell>
          <cell r="C189" t="str">
            <v>ALICON</v>
          </cell>
          <cell r="D189" t="str">
            <v>Aluminium</v>
          </cell>
        </row>
        <row r="190">
          <cell r="A190" t="str">
            <v>ALKA (INDIA) LTD</v>
          </cell>
          <cell r="B190">
            <v>530889</v>
          </cell>
          <cell r="C190" t="str">
            <v>Not Listed</v>
          </cell>
          <cell r="D190" t="str">
            <v>Textiles</v>
          </cell>
        </row>
        <row r="191">
          <cell r="A191" t="str">
            <v>ALKA DIAMOND INDUSTRIES LTD</v>
          </cell>
          <cell r="B191">
            <v>531581</v>
          </cell>
          <cell r="C191" t="str">
            <v>Not Listed</v>
          </cell>
          <cell r="D191" t="str">
            <v>Other Apparels &amp; Accessories</v>
          </cell>
        </row>
        <row r="192">
          <cell r="A192" t="str">
            <v>ALKA INDIA LTD</v>
          </cell>
          <cell r="B192">
            <v>530889</v>
          </cell>
          <cell r="C192" t="str">
            <v>Not Listed</v>
          </cell>
          <cell r="D192" t="str">
            <v>Textiles</v>
          </cell>
        </row>
        <row r="193">
          <cell r="A193" t="str">
            <v>ALKA SECURITIES LTD</v>
          </cell>
          <cell r="B193">
            <v>532166</v>
          </cell>
          <cell r="C193" t="str">
            <v>Not Listed</v>
          </cell>
          <cell r="D193" t="str">
            <v>Finance (including NBFCs)</v>
          </cell>
        </row>
        <row r="194">
          <cell r="A194" t="str">
            <v>ALKALI METALS LTD</v>
          </cell>
          <cell r="B194">
            <v>533029</v>
          </cell>
          <cell r="C194" t="str">
            <v>ALKALI</v>
          </cell>
          <cell r="D194" t="str">
            <v>Specialty Chemicals</v>
          </cell>
        </row>
        <row r="195">
          <cell r="A195" t="str">
            <v>ALKEM LABORATORIES LTD</v>
          </cell>
          <cell r="B195">
            <v>539523</v>
          </cell>
          <cell r="C195" t="str">
            <v>ALKEM</v>
          </cell>
          <cell r="D195" t="str">
            <v>Pharmaceuticals</v>
          </cell>
        </row>
        <row r="196">
          <cell r="A196" t="str">
            <v>ALKYL AMINES CHEMICALS LTD</v>
          </cell>
          <cell r="B196">
            <v>506767</v>
          </cell>
          <cell r="C196" t="str">
            <v>ALKYLAMINE</v>
          </cell>
          <cell r="D196" t="str">
            <v>Specialty Chemicals</v>
          </cell>
        </row>
        <row r="197">
          <cell r="A197" t="str">
            <v>ALLAHABAD BANK</v>
          </cell>
          <cell r="B197">
            <v>532480</v>
          </cell>
          <cell r="C197" t="str">
            <v>ALBK</v>
          </cell>
          <cell r="D197" t="str">
            <v>Banks</v>
          </cell>
        </row>
        <row r="198">
          <cell r="A198" t="str">
            <v>ALLCARGO LOGISTICS LTD</v>
          </cell>
          <cell r="B198">
            <v>532749</v>
          </cell>
          <cell r="C198" t="str">
            <v>ALLCARGO</v>
          </cell>
          <cell r="D198" t="str">
            <v>Transportation - Logistics</v>
          </cell>
        </row>
        <row r="199">
          <cell r="A199" t="str">
            <v>ALLIANCE INTEGRATED METALIKS LTD</v>
          </cell>
          <cell r="B199">
            <v>534064</v>
          </cell>
          <cell r="C199" t="str">
            <v>Not Listed</v>
          </cell>
          <cell r="D199" t="str">
            <v>Iron &amp; Steel Products</v>
          </cell>
        </row>
        <row r="200">
          <cell r="A200" t="str">
            <v>ALLIED COMPUTERS INTERNATIONAL ASIA LTD</v>
          </cell>
          <cell r="B200">
            <v>532919</v>
          </cell>
          <cell r="C200" t="str">
            <v>Not Listed</v>
          </cell>
          <cell r="D200" t="str">
            <v>Computer Hardware</v>
          </cell>
        </row>
        <row r="201">
          <cell r="A201" t="str">
            <v>ALLIED DIGITAL SERVICES LTD</v>
          </cell>
          <cell r="B201">
            <v>532875</v>
          </cell>
          <cell r="C201" t="str">
            <v>ADSL</v>
          </cell>
          <cell r="D201" t="str">
            <v>IT Consulting &amp; Software</v>
          </cell>
        </row>
        <row r="202">
          <cell r="A202" t="str">
            <v>ALLSEC TECHNOLOGIES LTD</v>
          </cell>
          <cell r="B202">
            <v>532633</v>
          </cell>
          <cell r="C202" t="str">
            <v>ALLSEC</v>
          </cell>
          <cell r="D202" t="str">
            <v>BPO/KPO</v>
          </cell>
        </row>
        <row r="203">
          <cell r="A203" t="str">
            <v>ALMONDZ GLOBAL SECURITIES LTD</v>
          </cell>
          <cell r="B203">
            <v>531400</v>
          </cell>
          <cell r="C203" t="str">
            <v>ALMONDZ</v>
          </cell>
          <cell r="D203" t="str">
            <v>Other Financial Services</v>
          </cell>
        </row>
        <row r="204">
          <cell r="A204" t="str">
            <v>ALNA TRADING &amp; EXPORTS LTD</v>
          </cell>
          <cell r="B204">
            <v>506120</v>
          </cell>
          <cell r="C204" t="str">
            <v>Not Listed</v>
          </cell>
          <cell r="D204" t="str">
            <v>Comm.Trading  &amp; Distribution</v>
          </cell>
        </row>
        <row r="205">
          <cell r="A205" t="str">
            <v>ALOK INDUSTRIES LTD</v>
          </cell>
          <cell r="B205">
            <v>521070</v>
          </cell>
          <cell r="C205" t="str">
            <v>ALOKTEXT</v>
          </cell>
          <cell r="D205" t="str">
            <v>Textiles</v>
          </cell>
        </row>
        <row r="206">
          <cell r="A206" t="str">
            <v>ALPA LABORATORIES LTD</v>
          </cell>
          <cell r="B206">
            <v>532878</v>
          </cell>
          <cell r="C206" t="str">
            <v>ALPA</v>
          </cell>
          <cell r="D206" t="str">
            <v>Biotechnology</v>
          </cell>
        </row>
        <row r="207">
          <cell r="A207" t="str">
            <v>ALPHAGEO (INDIA) LTD</v>
          </cell>
          <cell r="B207">
            <v>526397</v>
          </cell>
          <cell r="C207" t="str">
            <v>ALPHAGEO</v>
          </cell>
          <cell r="D207" t="str">
            <v>Oil Equipment &amp; Services</v>
          </cell>
        </row>
        <row r="208">
          <cell r="A208" t="str">
            <v>ALPHAGEO INDIA LTD</v>
          </cell>
          <cell r="B208">
            <v>526397</v>
          </cell>
          <cell r="C208" t="str">
            <v>ALPHAGEO</v>
          </cell>
          <cell r="D208" t="str">
            <v>Oil Equipment &amp; Services</v>
          </cell>
        </row>
        <row r="209">
          <cell r="A209" t="str">
            <v>ALPINE HOUSING DEVELOPMENT CORPORATION LTD</v>
          </cell>
          <cell r="B209">
            <v>526519</v>
          </cell>
          <cell r="C209" t="str">
            <v>Not Listed</v>
          </cell>
          <cell r="D209" t="str">
            <v>Realty</v>
          </cell>
        </row>
        <row r="210">
          <cell r="A210" t="str">
            <v>ALPS INDUSTRIES LTD</v>
          </cell>
          <cell r="B210">
            <v>530715</v>
          </cell>
          <cell r="C210" t="str">
            <v>ALPSINDUS</v>
          </cell>
          <cell r="D210" t="str">
            <v>Textiles</v>
          </cell>
        </row>
        <row r="211">
          <cell r="A211" t="str">
            <v>Alps Motor Finance Ltd</v>
          </cell>
          <cell r="B211">
            <v>538423</v>
          </cell>
          <cell r="C211" t="str">
            <v>ALPSMOTOR</v>
          </cell>
          <cell r="D211" t="str">
            <v>Other Financial Services</v>
          </cell>
        </row>
        <row r="212">
          <cell r="A212" t="str">
            <v>ALSTONE TEXTILES (INDIA) LTD</v>
          </cell>
          <cell r="B212">
            <v>539277</v>
          </cell>
          <cell r="C212" t="str">
            <v>Not Listed</v>
          </cell>
          <cell r="D212" t="str">
            <v>Distributors</v>
          </cell>
        </row>
        <row r="213">
          <cell r="A213" t="str">
            <v>ALSTONE TEXTILES INDIA LTD</v>
          </cell>
          <cell r="B213">
            <v>539277</v>
          </cell>
          <cell r="C213" t="str">
            <v>Not Listed</v>
          </cell>
          <cell r="D213" t="str">
            <v>Distributors</v>
          </cell>
        </row>
        <row r="214">
          <cell r="A214" t="str">
            <v>ALUFLUORIDE LTD</v>
          </cell>
          <cell r="B214">
            <v>524634</v>
          </cell>
          <cell r="C214" t="str">
            <v>Not Listed</v>
          </cell>
          <cell r="D214" t="str">
            <v>Commodity Chemicals</v>
          </cell>
        </row>
        <row r="215">
          <cell r="A215" t="str">
            <v>AMAL LTD</v>
          </cell>
          <cell r="B215">
            <v>506597</v>
          </cell>
          <cell r="C215" t="str">
            <v>Not Listed</v>
          </cell>
          <cell r="D215" t="str">
            <v>Specialty Chemicals</v>
          </cell>
        </row>
        <row r="216">
          <cell r="A216" t="str">
            <v>AMANI TRADING &amp; EXPORTS LTD</v>
          </cell>
          <cell r="B216">
            <v>512008</v>
          </cell>
          <cell r="C216" t="str">
            <v>Not Listed</v>
          </cell>
          <cell r="D216" t="str">
            <v>Comm.Trading  &amp; Distribution</v>
          </cell>
        </row>
        <row r="217">
          <cell r="A217" t="str">
            <v>AMARA RAJA BATTERIES LTD</v>
          </cell>
          <cell r="B217">
            <v>500008</v>
          </cell>
          <cell r="C217" t="str">
            <v>AMARAJABAT</v>
          </cell>
          <cell r="D217" t="str">
            <v>Auto Parts &amp; Equipment</v>
          </cell>
        </row>
        <row r="218">
          <cell r="A218" t="str">
            <v>AMARJOTHI SPINNING MILLS LTD</v>
          </cell>
          <cell r="B218">
            <v>521097</v>
          </cell>
          <cell r="C218" t="str">
            <v>Not Listed</v>
          </cell>
          <cell r="D218" t="str">
            <v>Textiles</v>
          </cell>
        </row>
        <row r="219">
          <cell r="A219" t="str">
            <v>AMARNATH SECURITIES LTD</v>
          </cell>
          <cell r="B219">
            <v>538465</v>
          </cell>
          <cell r="C219" t="str">
            <v>Not Listed</v>
          </cell>
          <cell r="D219" t="str">
            <v>Finance (including NBFCs)</v>
          </cell>
        </row>
        <row r="220">
          <cell r="A220" t="str">
            <v>AMAZE ENTERTECH LTD</v>
          </cell>
          <cell r="B220">
            <v>531112</v>
          </cell>
          <cell r="C220" t="str">
            <v>Not Listed</v>
          </cell>
          <cell r="D220" t="str">
            <v>Industrial Machinery</v>
          </cell>
        </row>
        <row r="221">
          <cell r="A221" t="str">
            <v>AMBA ENTERPRISES LTD</v>
          </cell>
          <cell r="B221">
            <v>539196</v>
          </cell>
          <cell r="C221" t="str">
            <v>Not Listed</v>
          </cell>
          <cell r="D221" t="str">
            <v>Other Elect.Equip./ Prod.</v>
          </cell>
        </row>
        <row r="222">
          <cell r="A222" t="str">
            <v>AMBALAL SARABHAI ENTERPRISES LTD</v>
          </cell>
          <cell r="B222">
            <v>500009</v>
          </cell>
          <cell r="C222" t="str">
            <v>Not Listed</v>
          </cell>
          <cell r="D222" t="str">
            <v>Pharmaceuticals</v>
          </cell>
        </row>
        <row r="223">
          <cell r="A223" t="str">
            <v>AMBANI ORGANICS LTD</v>
          </cell>
          <cell r="B223" t="str">
            <v>Not Listed</v>
          </cell>
          <cell r="C223" t="str">
            <v>AMBANIORG</v>
          </cell>
          <cell r="D223" t="str">
            <v>SME</v>
          </cell>
        </row>
        <row r="224">
          <cell r="A224" t="str">
            <v>AMBAR PROTEIN INDUSTRIES LTD</v>
          </cell>
          <cell r="B224">
            <v>519471</v>
          </cell>
          <cell r="C224" t="str">
            <v>Not Listed</v>
          </cell>
          <cell r="D224" t="str">
            <v>Edible Oils</v>
          </cell>
        </row>
        <row r="225">
          <cell r="A225" t="str">
            <v>Ambassador Intra Holdings Ltd</v>
          </cell>
          <cell r="B225">
            <v>542524</v>
          </cell>
          <cell r="C225" t="str">
            <v>AIHL</v>
          </cell>
          <cell r="D225" t="str">
            <v>Comm.Trading  &amp;amp; Distribution</v>
          </cell>
        </row>
        <row r="226">
          <cell r="A226" t="str">
            <v>AMBER ENTERPRISES (INDIA) LTD</v>
          </cell>
          <cell r="B226">
            <v>540902</v>
          </cell>
          <cell r="C226" t="str">
            <v>AMBER</v>
          </cell>
          <cell r="D226" t="str">
            <v>Consumer Electronics</v>
          </cell>
        </row>
        <row r="227">
          <cell r="A227" t="str">
            <v>AMBER ENTERPRISES INDIA LTD</v>
          </cell>
          <cell r="B227">
            <v>540902</v>
          </cell>
          <cell r="C227" t="str">
            <v>AMBER</v>
          </cell>
          <cell r="D227" t="str">
            <v>Consumer Electronics</v>
          </cell>
        </row>
        <row r="228">
          <cell r="A228" t="str">
            <v>AMBIKA COTTON MILLS LTD</v>
          </cell>
          <cell r="B228">
            <v>531978</v>
          </cell>
          <cell r="C228" t="str">
            <v>AMBIKCO</v>
          </cell>
          <cell r="D228" t="str">
            <v>Textiles</v>
          </cell>
        </row>
        <row r="229">
          <cell r="A229" t="str">
            <v>AMBITION MICA LTD</v>
          </cell>
          <cell r="B229">
            <v>539223</v>
          </cell>
          <cell r="C229" t="str">
            <v>Not Listed</v>
          </cell>
          <cell r="D229" t="str">
            <v>Paper &amp; Paper Products</v>
          </cell>
        </row>
        <row r="230">
          <cell r="A230" t="str">
            <v>AMBUJA CEMENTS LTD</v>
          </cell>
          <cell r="B230">
            <v>500425</v>
          </cell>
          <cell r="C230" t="str">
            <v>AMBUJACEM</v>
          </cell>
          <cell r="D230" t="str">
            <v>Cement &amp; Cement Products</v>
          </cell>
        </row>
        <row r="231">
          <cell r="A231" t="str">
            <v>AMCO (INDIA) LTD</v>
          </cell>
          <cell r="B231">
            <v>530133</v>
          </cell>
          <cell r="C231" t="str">
            <v>Not Listed</v>
          </cell>
          <cell r="D231" t="str">
            <v>Fibres &amp; Plastics</v>
          </cell>
        </row>
        <row r="232">
          <cell r="A232" t="str">
            <v>AMCO INDIA LTD</v>
          </cell>
          <cell r="B232">
            <v>530133</v>
          </cell>
          <cell r="C232" t="str">
            <v>Not Listed</v>
          </cell>
          <cell r="D232" t="str">
            <v>Fibres &amp; Plastics</v>
          </cell>
        </row>
        <row r="233">
          <cell r="A233" t="str">
            <v>AMD INDUSTRIES LTD</v>
          </cell>
          <cell r="B233">
            <v>532828</v>
          </cell>
          <cell r="C233" t="str">
            <v>AMDIND</v>
          </cell>
          <cell r="D233" t="str">
            <v>Other Industrial Goods</v>
          </cell>
        </row>
        <row r="234">
          <cell r="A234" t="str">
            <v>AMFORGE INDUSTRIES LTD</v>
          </cell>
          <cell r="B234">
            <v>513117</v>
          </cell>
          <cell r="C234" t="str">
            <v>Not Listed</v>
          </cell>
          <cell r="D234" t="str">
            <v>Auto Parts &amp; Equipment</v>
          </cell>
        </row>
        <row r="235">
          <cell r="A235" t="str">
            <v>AMIN TANNERY LTD</v>
          </cell>
          <cell r="B235">
            <v>541771</v>
          </cell>
          <cell r="C235" t="str">
            <v>Not Listed</v>
          </cell>
          <cell r="D235" t="str">
            <v>Other Apparels &amp; Accessories</v>
          </cell>
        </row>
        <row r="236">
          <cell r="A236" t="str">
            <v>AMINES &amp; PLASTICIZERS LTD</v>
          </cell>
          <cell r="B236">
            <v>506248</v>
          </cell>
          <cell r="C236" t="str">
            <v>Not Listed</v>
          </cell>
          <cell r="D236" t="str">
            <v>Commodity Chemicals</v>
          </cell>
        </row>
        <row r="237">
          <cell r="A237" t="str">
            <v>AMIT INTERNATIONAL LTD</v>
          </cell>
          <cell r="B237">
            <v>531300</v>
          </cell>
          <cell r="C237" t="str">
            <v>Not Listed</v>
          </cell>
          <cell r="D237" t="str">
            <v>Textiles</v>
          </cell>
        </row>
        <row r="238">
          <cell r="A238" t="str">
            <v>AMIT SECURITIES LTD</v>
          </cell>
          <cell r="B238">
            <v>531557</v>
          </cell>
          <cell r="C238" t="str">
            <v>Not Listed</v>
          </cell>
          <cell r="D238" t="str">
            <v>Finance (including NBFCs)</v>
          </cell>
        </row>
        <row r="239">
          <cell r="A239" t="str">
            <v>AMJ LAND HOLDINGS LTD</v>
          </cell>
          <cell r="B239">
            <v>500343</v>
          </cell>
          <cell r="C239" t="str">
            <v>AMJLAND</v>
          </cell>
          <cell r="D239" t="str">
            <v>Realty</v>
          </cell>
        </row>
        <row r="240">
          <cell r="A240" t="str">
            <v>AMRADEEP INDUSTRIES LTD</v>
          </cell>
          <cell r="B240">
            <v>531681</v>
          </cell>
          <cell r="C240" t="str">
            <v>Not Listed</v>
          </cell>
          <cell r="D240" t="str">
            <v>Plastic Products</v>
          </cell>
        </row>
        <row r="241">
          <cell r="A241" t="str">
            <v>AMRAPALI CAPITAL AND FINANCE SERVICES LTD</v>
          </cell>
          <cell r="B241">
            <v>536737</v>
          </cell>
          <cell r="C241" t="str">
            <v>Not Listed</v>
          </cell>
          <cell r="D241" t="str">
            <v>Finance (including NBFCs)</v>
          </cell>
        </row>
        <row r="242">
          <cell r="A242" t="str">
            <v>AMRAPALI FINCAP LTD</v>
          </cell>
          <cell r="B242">
            <v>539265</v>
          </cell>
          <cell r="C242" t="str">
            <v>Not Listed</v>
          </cell>
          <cell r="D242" t="str">
            <v>Finance (including NBFCs)</v>
          </cell>
        </row>
        <row r="243">
          <cell r="A243" t="str">
            <v>AMRAPALI INDUSTRIES LTD</v>
          </cell>
          <cell r="B243">
            <v>526241</v>
          </cell>
          <cell r="C243" t="str">
            <v>Not Listed</v>
          </cell>
          <cell r="D243" t="str">
            <v>Comm.Trading  &amp; Distribution</v>
          </cell>
        </row>
        <row r="244">
          <cell r="A244" t="str">
            <v>AMRAWORLD AGRICO LTD</v>
          </cell>
          <cell r="B244">
            <v>531991</v>
          </cell>
          <cell r="C244" t="str">
            <v>Not Listed</v>
          </cell>
          <cell r="D244" t="str">
            <v>Textiles</v>
          </cell>
        </row>
        <row r="245">
          <cell r="A245" t="str">
            <v>AMRIT CORP LTD</v>
          </cell>
          <cell r="B245">
            <v>507525</v>
          </cell>
          <cell r="C245" t="str">
            <v>Not Listed</v>
          </cell>
          <cell r="D245" t="str">
            <v>Packaged Foods</v>
          </cell>
        </row>
        <row r="246">
          <cell r="A246" t="str">
            <v>AMRUTANJAN HEALTH CARE LTD</v>
          </cell>
          <cell r="B246">
            <v>590006</v>
          </cell>
          <cell r="C246" t="str">
            <v>AMRUTANJAN</v>
          </cell>
          <cell r="D246" t="str">
            <v>Pharmaceuticals</v>
          </cell>
        </row>
        <row r="247">
          <cell r="A247" t="str">
            <v>AMSONS APPARELS LTD</v>
          </cell>
          <cell r="B247">
            <v>538861</v>
          </cell>
          <cell r="C247" t="str">
            <v>Not Listed</v>
          </cell>
          <cell r="D247" t="str">
            <v>Comm.Trading  &amp; Distribution</v>
          </cell>
        </row>
        <row r="248">
          <cell r="A248" t="str">
            <v>ANAND PROJECTS LTD</v>
          </cell>
          <cell r="B248">
            <v>501630</v>
          </cell>
          <cell r="C248" t="str">
            <v>Not Listed</v>
          </cell>
          <cell r="D248" t="str">
            <v>Construction &amp; Engineering</v>
          </cell>
        </row>
        <row r="249">
          <cell r="A249" t="str">
            <v>ANANT RAJ LTD</v>
          </cell>
          <cell r="B249">
            <v>515055</v>
          </cell>
          <cell r="C249" t="str">
            <v>ANANTRAJ</v>
          </cell>
          <cell r="D249" t="str">
            <v>Realty</v>
          </cell>
        </row>
        <row r="250">
          <cell r="A250" t="str">
            <v>ANDHRA BANK</v>
          </cell>
          <cell r="B250">
            <v>532418</v>
          </cell>
          <cell r="C250" t="str">
            <v>ANDHRABANK</v>
          </cell>
          <cell r="D250" t="str">
            <v>Banks</v>
          </cell>
        </row>
        <row r="251">
          <cell r="A251" t="str">
            <v>ANDHRA CEMENTS LTD</v>
          </cell>
          <cell r="B251">
            <v>532141</v>
          </cell>
          <cell r="C251" t="str">
            <v>ANDHRACEMT</v>
          </cell>
          <cell r="D251" t="str">
            <v>Cement &amp; Cement Products</v>
          </cell>
        </row>
        <row r="252">
          <cell r="A252" t="str">
            <v>ANDHRA PETROCHEMICALS LTD</v>
          </cell>
          <cell r="B252">
            <v>500012</v>
          </cell>
          <cell r="C252" t="str">
            <v>Not Listed</v>
          </cell>
          <cell r="D252" t="str">
            <v>Commodity Chemicals</v>
          </cell>
        </row>
        <row r="253">
          <cell r="A253" t="str">
            <v>ANDREW YULE &amp; COMPANY LTD</v>
          </cell>
          <cell r="B253">
            <v>526173</v>
          </cell>
          <cell r="C253" t="str">
            <v>Not Listed</v>
          </cell>
          <cell r="D253" t="str">
            <v>Tea &amp; Coffee</v>
          </cell>
        </row>
        <row r="254">
          <cell r="A254" t="str">
            <v>ANERI FINCAP LTD</v>
          </cell>
          <cell r="B254">
            <v>531252</v>
          </cell>
          <cell r="C254" t="str">
            <v>Not Listed</v>
          </cell>
          <cell r="D254" t="str">
            <v>Finance (including NBFCs)</v>
          </cell>
        </row>
        <row r="255">
          <cell r="A255" t="str">
            <v>ANG INDUSTRIES LTD</v>
          </cell>
          <cell r="B255">
            <v>530721</v>
          </cell>
          <cell r="C255" t="str">
            <v>ANGIND</v>
          </cell>
          <cell r="D255" t="str">
            <v>Auto Parts &amp; Equipment</v>
          </cell>
        </row>
        <row r="256">
          <cell r="A256" t="str">
            <v>ANG LIFESCIENCES (INDIA) LTD</v>
          </cell>
          <cell r="B256">
            <v>540694</v>
          </cell>
          <cell r="C256" t="str">
            <v>Not Listed</v>
          </cell>
          <cell r="D256" t="str">
            <v>Healthcare Services</v>
          </cell>
        </row>
        <row r="257">
          <cell r="A257" t="str">
            <v>ANG LIFESCIENCES INDIA LTD</v>
          </cell>
          <cell r="B257">
            <v>540694</v>
          </cell>
          <cell r="C257" t="str">
            <v>Not Listed</v>
          </cell>
          <cell r="D257" t="str">
            <v>Healthcare Services</v>
          </cell>
        </row>
        <row r="258">
          <cell r="A258" t="str">
            <v>ANGEL FIBERS LTD</v>
          </cell>
          <cell r="B258">
            <v>541006</v>
          </cell>
          <cell r="C258" t="str">
            <v>Not Listed</v>
          </cell>
          <cell r="D258" t="str">
            <v>Textiles</v>
          </cell>
        </row>
        <row r="259">
          <cell r="A259" t="str">
            <v>ANI INTEGRATED SERVICES LTD</v>
          </cell>
          <cell r="B259" t="str">
            <v>Not Listed</v>
          </cell>
          <cell r="C259" t="str">
            <v>AISL</v>
          </cell>
          <cell r="D259" t="str">
            <v>SME</v>
          </cell>
        </row>
        <row r="260">
          <cell r="A260" t="str">
            <v>ANIK INDUSTRIES LTD</v>
          </cell>
          <cell r="B260">
            <v>519383</v>
          </cell>
          <cell r="C260" t="str">
            <v>ANIKINDS</v>
          </cell>
          <cell r="D260" t="str">
            <v>Other Agricultural Products</v>
          </cell>
        </row>
        <row r="261">
          <cell r="A261" t="str">
            <v>ANISHA IMPEX LTD</v>
          </cell>
          <cell r="B261">
            <v>537785</v>
          </cell>
          <cell r="C261" t="str">
            <v>Not Listed</v>
          </cell>
          <cell r="D261" t="str">
            <v>Distributors</v>
          </cell>
        </row>
        <row r="262">
          <cell r="A262" t="str">
            <v>ANJANI FINANCE LTD</v>
          </cell>
          <cell r="B262">
            <v>531878</v>
          </cell>
          <cell r="C262" t="str">
            <v>Not Listed</v>
          </cell>
          <cell r="D262" t="str">
            <v>Finance (including NBFCs)</v>
          </cell>
        </row>
        <row r="263">
          <cell r="A263" t="str">
            <v>ANJANI FOODS LTD</v>
          </cell>
          <cell r="B263">
            <v>511153</v>
          </cell>
          <cell r="C263" t="str">
            <v>Not Listed</v>
          </cell>
          <cell r="D263" t="str">
            <v>Misc.Commercial Services</v>
          </cell>
        </row>
        <row r="264">
          <cell r="A264" t="str">
            <v>ANJANI PORTLAND CEMENT LTD</v>
          </cell>
          <cell r="B264">
            <v>518091</v>
          </cell>
          <cell r="C264" t="str">
            <v>APCL</v>
          </cell>
          <cell r="D264" t="str">
            <v>Cement &amp; Cement Products</v>
          </cell>
        </row>
        <row r="265">
          <cell r="A265" t="str">
            <v>ANJANI SYNTHETICS LTD</v>
          </cell>
          <cell r="B265">
            <v>531223</v>
          </cell>
          <cell r="C265" t="str">
            <v>Not Listed</v>
          </cell>
          <cell r="D265" t="str">
            <v>Textiles</v>
          </cell>
        </row>
        <row r="266">
          <cell r="A266" t="str">
            <v>ANKA (INDIA) LTD</v>
          </cell>
          <cell r="B266">
            <v>531673</v>
          </cell>
          <cell r="C266" t="str">
            <v>Not Listed</v>
          </cell>
          <cell r="D266" t="str">
            <v>Footwear</v>
          </cell>
        </row>
        <row r="267">
          <cell r="A267" t="str">
            <v>ANKA INDIA LTD</v>
          </cell>
          <cell r="B267">
            <v>531673</v>
          </cell>
          <cell r="C267" t="str">
            <v>Not Listed</v>
          </cell>
          <cell r="D267" t="str">
            <v>Footwear</v>
          </cell>
        </row>
        <row r="268">
          <cell r="A268" t="str">
            <v>ANKIT METAL &amp; POWER LTD</v>
          </cell>
          <cell r="B268">
            <v>532870</v>
          </cell>
          <cell r="C268" t="str">
            <v>ANKITMETAL</v>
          </cell>
          <cell r="D268" t="str">
            <v>Iron &amp; Steel/Interm.Products</v>
          </cell>
        </row>
        <row r="269">
          <cell r="A269" t="str">
            <v>ANKUSH FINSTOCK LTD</v>
          </cell>
          <cell r="B269">
            <v>531519</v>
          </cell>
          <cell r="C269" t="str">
            <v>Not Listed</v>
          </cell>
          <cell r="D269" t="str">
            <v>Other Financial Services</v>
          </cell>
        </row>
        <row r="270">
          <cell r="A270" t="str">
            <v>Anmol India Ltd</v>
          </cell>
          <cell r="B270">
            <v>542437</v>
          </cell>
          <cell r="C270" t="str">
            <v>ANMOL</v>
          </cell>
          <cell r="D270" t="str">
            <v>Distributors</v>
          </cell>
        </row>
        <row r="271">
          <cell r="A271" t="str">
            <v>ANNA INFRASTRUCTURES LTD</v>
          </cell>
          <cell r="B271">
            <v>530799</v>
          </cell>
          <cell r="C271" t="str">
            <v>Not Listed</v>
          </cell>
          <cell r="D271" t="str">
            <v>Finance (including NBFCs)</v>
          </cell>
        </row>
        <row r="272">
          <cell r="A272" t="str">
            <v>ANS INDUSTRIES LTD</v>
          </cell>
          <cell r="B272">
            <v>531406</v>
          </cell>
          <cell r="C272" t="str">
            <v>Not Listed</v>
          </cell>
          <cell r="D272" t="str">
            <v>Non-alcoholic Beverages</v>
          </cell>
        </row>
        <row r="273">
          <cell r="A273" t="str">
            <v>ANSAL BUILDWELL LTD</v>
          </cell>
          <cell r="B273">
            <v>523007</v>
          </cell>
          <cell r="C273" t="str">
            <v>Not Listed</v>
          </cell>
          <cell r="D273" t="str">
            <v>Realty</v>
          </cell>
        </row>
        <row r="274">
          <cell r="A274" t="str">
            <v>ANSAL HOUSING AND CONSTRUCTION LTD</v>
          </cell>
          <cell r="B274">
            <v>507828</v>
          </cell>
          <cell r="C274" t="str">
            <v>ANSALHSG</v>
          </cell>
          <cell r="D274" t="str">
            <v>Realty</v>
          </cell>
        </row>
        <row r="275">
          <cell r="A275" t="str">
            <v>ANSAL PROPERTIES &amp; INFRASTRUCTURE LTD</v>
          </cell>
          <cell r="B275">
            <v>500013</v>
          </cell>
          <cell r="C275" t="str">
            <v>ANSALAPI</v>
          </cell>
          <cell r="D275" t="str">
            <v>Realty</v>
          </cell>
        </row>
        <row r="276">
          <cell r="A276" t="str">
            <v>ANSHUNI COMMERCIALS LTD</v>
          </cell>
          <cell r="B276">
            <v>512091</v>
          </cell>
          <cell r="C276" t="str">
            <v>Not Listed</v>
          </cell>
          <cell r="D276" t="str">
            <v>Other Apparels &amp; Accessories</v>
          </cell>
        </row>
        <row r="277">
          <cell r="A277" t="str">
            <v>ANTARCTICA LTD</v>
          </cell>
          <cell r="B277" t="str">
            <v>Not Listed</v>
          </cell>
          <cell r="C277" t="str">
            <v>ANTGRAPHIC</v>
          </cell>
          <cell r="D277" t="str">
            <v>Others</v>
          </cell>
        </row>
        <row r="278">
          <cell r="A278" t="str">
            <v>ANTARIKSH INDUSTRIES LTD</v>
          </cell>
          <cell r="B278">
            <v>501270</v>
          </cell>
          <cell r="C278" t="str">
            <v>Not Listed</v>
          </cell>
          <cell r="D278" t="str">
            <v>Realty</v>
          </cell>
        </row>
        <row r="279">
          <cell r="A279" t="str">
            <v>ANUBHAV INDUSTRIAL RESOURCES LTD</v>
          </cell>
          <cell r="B279">
            <v>539697</v>
          </cell>
          <cell r="C279" t="str">
            <v>Not Listed</v>
          </cell>
          <cell r="D279" t="str">
            <v>Real Estate Investment</v>
          </cell>
        </row>
        <row r="280">
          <cell r="A280" t="str">
            <v>ANUBHAV INFRASTRUCTURE LTD</v>
          </cell>
          <cell r="B280">
            <v>538833</v>
          </cell>
          <cell r="C280" t="str">
            <v>Not Listed</v>
          </cell>
          <cell r="D280" t="str">
            <v>Construction &amp; Engineering</v>
          </cell>
        </row>
        <row r="281">
          <cell r="A281" t="str">
            <v>ANUH PHARMA LTD</v>
          </cell>
          <cell r="B281">
            <v>506260</v>
          </cell>
          <cell r="C281" t="str">
            <v>Not Listed</v>
          </cell>
          <cell r="D281" t="str">
            <v>Pharmaceuticals</v>
          </cell>
        </row>
        <row r="282">
          <cell r="A282" t="str">
            <v>ANUP MALLEABLE LTD</v>
          </cell>
          <cell r="B282">
            <v>506087</v>
          </cell>
          <cell r="C282" t="str">
            <v>Not Listed</v>
          </cell>
          <cell r="D282" t="str">
            <v>Iron &amp; Steel Products</v>
          </cell>
        </row>
        <row r="283">
          <cell r="A283" t="str">
            <v>ANUPAM FINSERV LTD</v>
          </cell>
          <cell r="B283">
            <v>530109</v>
          </cell>
          <cell r="C283" t="str">
            <v>Not Listed</v>
          </cell>
          <cell r="D283" t="str">
            <v>Finance (including NBFCs)</v>
          </cell>
        </row>
        <row r="284">
          <cell r="A284" t="str">
            <v>APAR INDUSTRIES LTD</v>
          </cell>
          <cell r="B284">
            <v>532259</v>
          </cell>
          <cell r="C284" t="str">
            <v>APARINDS</v>
          </cell>
          <cell r="D284" t="str">
            <v>Other Elect.Equip./ Prod.</v>
          </cell>
        </row>
        <row r="285">
          <cell r="A285" t="str">
            <v>APCOTEX INDUSTRIES LTD</v>
          </cell>
          <cell r="B285">
            <v>523694</v>
          </cell>
          <cell r="C285" t="str">
            <v>APCOTEXIND</v>
          </cell>
          <cell r="D285" t="str">
            <v>Other Industrial Goods</v>
          </cell>
        </row>
        <row r="286">
          <cell r="A286" t="str">
            <v>APEX FROZEN FOODS LTD</v>
          </cell>
          <cell r="B286">
            <v>540692</v>
          </cell>
          <cell r="C286" t="str">
            <v>APEX</v>
          </cell>
          <cell r="D286" t="str">
            <v>Packaged Foods</v>
          </cell>
        </row>
        <row r="287">
          <cell r="A287" t="str">
            <v>APEX HOME FINANCE LTD</v>
          </cell>
          <cell r="B287">
            <v>541133</v>
          </cell>
          <cell r="C287" t="str">
            <v>Not Listed</v>
          </cell>
          <cell r="D287" t="str">
            <v>Finance (including NBFCs)</v>
          </cell>
        </row>
        <row r="288">
          <cell r="A288" t="str">
            <v>APIS (INDIA) LTD</v>
          </cell>
          <cell r="B288">
            <v>506166</v>
          </cell>
          <cell r="C288" t="str">
            <v>Not Listed</v>
          </cell>
          <cell r="D288" t="str">
            <v>Other Food Products</v>
          </cell>
        </row>
        <row r="289">
          <cell r="A289" t="str">
            <v>APIS INDIA LTD</v>
          </cell>
          <cell r="B289">
            <v>506166</v>
          </cell>
          <cell r="C289" t="str">
            <v>Not Listed</v>
          </cell>
          <cell r="D289" t="str">
            <v>Other Food Products</v>
          </cell>
        </row>
        <row r="290">
          <cell r="A290" t="str">
            <v>APL APOLLO TUBES LTD</v>
          </cell>
          <cell r="B290">
            <v>533758</v>
          </cell>
          <cell r="C290" t="str">
            <v>APLAPOLLO</v>
          </cell>
          <cell r="D290" t="str">
            <v>Iron &amp; Steel Products</v>
          </cell>
        </row>
        <row r="291">
          <cell r="A291" t="str">
            <v>APLAB LTD</v>
          </cell>
          <cell r="B291">
            <v>517096</v>
          </cell>
          <cell r="C291" t="str">
            <v>Not Listed</v>
          </cell>
          <cell r="D291" t="str">
            <v>Other Elect.Equip./ Prod.</v>
          </cell>
        </row>
        <row r="292">
          <cell r="A292" t="str">
            <v>Aplaya Creations Ltd</v>
          </cell>
          <cell r="B292">
            <v>511064</v>
          </cell>
          <cell r="C292" t="str">
            <v>APLAYA</v>
          </cell>
          <cell r="D292" t="str">
            <v>Comm.Trading  &amp;amp; Distribution</v>
          </cell>
        </row>
        <row r="293">
          <cell r="A293" t="str">
            <v>APM INDUSTRIES LTD</v>
          </cell>
          <cell r="B293">
            <v>523537</v>
          </cell>
          <cell r="C293" t="str">
            <v>Not Listed</v>
          </cell>
          <cell r="D293" t="str">
            <v>Textiles</v>
          </cell>
        </row>
        <row r="294">
          <cell r="A294" t="str">
            <v>APOLLO FINVEST (INDIA) LTD</v>
          </cell>
          <cell r="B294">
            <v>512437</v>
          </cell>
          <cell r="C294" t="str">
            <v>Not Listed</v>
          </cell>
          <cell r="D294" t="str">
            <v>Other Financial Services</v>
          </cell>
        </row>
        <row r="295">
          <cell r="A295" t="str">
            <v>APOLLO FINVEST INDIA LTD</v>
          </cell>
          <cell r="B295">
            <v>512437</v>
          </cell>
          <cell r="C295" t="str">
            <v>Not Listed</v>
          </cell>
          <cell r="D295" t="str">
            <v>Other Financial Services</v>
          </cell>
        </row>
        <row r="296">
          <cell r="A296" t="str">
            <v>APOLLO HOSPITALS ENTERPRISE LTD</v>
          </cell>
          <cell r="B296">
            <v>508869</v>
          </cell>
          <cell r="C296" t="str">
            <v>APOLLOHOSP</v>
          </cell>
          <cell r="D296" t="str">
            <v>Healthcare Facilities</v>
          </cell>
        </row>
        <row r="297">
          <cell r="A297" t="str">
            <v>APOLLO MICRO SYSTEMS LTD</v>
          </cell>
          <cell r="B297">
            <v>540879</v>
          </cell>
          <cell r="C297" t="str">
            <v>APOLLO</v>
          </cell>
          <cell r="D297" t="str">
            <v>Defence</v>
          </cell>
        </row>
        <row r="298">
          <cell r="A298" t="str">
            <v>APOLLO PIPES LTD</v>
          </cell>
          <cell r="B298">
            <v>531761</v>
          </cell>
          <cell r="C298" t="str">
            <v>Not Listed</v>
          </cell>
          <cell r="D298" t="str">
            <v>Plastic Products</v>
          </cell>
        </row>
        <row r="299">
          <cell r="A299" t="str">
            <v>APOLLO SINDOORI HOTELS LTD</v>
          </cell>
          <cell r="B299" t="str">
            <v>Not Listed</v>
          </cell>
          <cell r="C299" t="str">
            <v>APOLSINHOT</v>
          </cell>
          <cell r="D299" t="str">
            <v>Others</v>
          </cell>
        </row>
        <row r="300">
          <cell r="A300" t="str">
            <v>APOLLO TRICOAT TUBES LTD</v>
          </cell>
          <cell r="B300">
            <v>538566</v>
          </cell>
          <cell r="C300" t="str">
            <v>Not Listed</v>
          </cell>
          <cell r="D300" t="str">
            <v>Comm.Trading  &amp; Distribution</v>
          </cell>
        </row>
        <row r="301">
          <cell r="A301" t="str">
            <v>APOLLO TYRES LTD</v>
          </cell>
          <cell r="B301">
            <v>500877</v>
          </cell>
          <cell r="C301" t="str">
            <v>APOLLOTYRE</v>
          </cell>
          <cell r="D301" t="str">
            <v>Auto Tyres &amp; Rubber Products</v>
          </cell>
        </row>
        <row r="302">
          <cell r="A302" t="str">
            <v>APOORVA LEASING FINANCE AND INVESTMENT COMPANY LTD</v>
          </cell>
          <cell r="B302">
            <v>539545</v>
          </cell>
          <cell r="C302" t="str">
            <v>Not Listed</v>
          </cell>
          <cell r="D302" t="str">
            <v>Investment Companies</v>
          </cell>
        </row>
        <row r="303">
          <cell r="A303" t="str">
            <v>APPLE FINANCE LTD</v>
          </cell>
          <cell r="B303">
            <v>500014</v>
          </cell>
          <cell r="C303" t="str">
            <v>Not Listed</v>
          </cell>
          <cell r="D303" t="str">
            <v>Finance (including NBFCs)</v>
          </cell>
        </row>
        <row r="304">
          <cell r="A304" t="str">
            <v>APTECH LTD</v>
          </cell>
          <cell r="B304">
            <v>532475</v>
          </cell>
          <cell r="C304" t="str">
            <v>APTECHT</v>
          </cell>
          <cell r="D304" t="str">
            <v>IT Training Services</v>
          </cell>
        </row>
        <row r="305">
          <cell r="A305" t="str">
            <v>APUNKA INVEST COMMERCIAL LTD</v>
          </cell>
          <cell r="B305">
            <v>539469</v>
          </cell>
          <cell r="C305" t="str">
            <v>Not Listed</v>
          </cell>
          <cell r="D305" t="str">
            <v>Comm.Trading  &amp; Distribution</v>
          </cell>
        </row>
        <row r="306">
          <cell r="A306" t="str">
            <v>AQUA PUMPS INFRA VENTURES LTD</v>
          </cell>
          <cell r="B306">
            <v>531364</v>
          </cell>
          <cell r="C306" t="str">
            <v>Not Listed</v>
          </cell>
          <cell r="D306" t="str">
            <v>Construction &amp; Engineering</v>
          </cell>
        </row>
        <row r="307">
          <cell r="A307" t="str">
            <v>ARAMBHAN HOSPITALITY SERVICES LTD</v>
          </cell>
          <cell r="B307">
            <v>539403</v>
          </cell>
          <cell r="C307" t="str">
            <v>Not Listed</v>
          </cell>
          <cell r="D307" t="str">
            <v>Restaurants</v>
          </cell>
        </row>
        <row r="308">
          <cell r="A308" t="str">
            <v>ARC FINANCE LTD</v>
          </cell>
          <cell r="B308">
            <v>540135</v>
          </cell>
          <cell r="C308" t="str">
            <v>Not Listed</v>
          </cell>
          <cell r="D308" t="str">
            <v>Other Financial Services</v>
          </cell>
        </row>
        <row r="309">
          <cell r="A309" t="str">
            <v>ARCEE INDUSTRIES LTD</v>
          </cell>
          <cell r="B309">
            <v>520121</v>
          </cell>
          <cell r="C309" t="str">
            <v>Not Listed</v>
          </cell>
          <cell r="D309" t="str">
            <v>Plastic Products</v>
          </cell>
        </row>
        <row r="310">
          <cell r="A310" t="str">
            <v>ARCHANA SOFTWARE LTD</v>
          </cell>
          <cell r="B310">
            <v>530565</v>
          </cell>
          <cell r="C310" t="str">
            <v>Not Listed</v>
          </cell>
          <cell r="D310" t="str">
            <v>IT Software Products</v>
          </cell>
        </row>
        <row r="311">
          <cell r="A311" t="str">
            <v>ARCHIDPLY INDUSTRIES LTD</v>
          </cell>
          <cell r="B311">
            <v>532994</v>
          </cell>
          <cell r="C311" t="str">
            <v>ARCHIDPLY</v>
          </cell>
          <cell r="D311" t="str">
            <v>Forest Products</v>
          </cell>
        </row>
        <row r="312">
          <cell r="A312" t="str">
            <v>ARCHIES LTD</v>
          </cell>
          <cell r="B312">
            <v>532212</v>
          </cell>
          <cell r="C312" t="str">
            <v>ARCHIES</v>
          </cell>
          <cell r="D312" t="str">
            <v xml:space="preserve">Gift Articles-Toys &amp; Cards </v>
          </cell>
        </row>
        <row r="313">
          <cell r="A313" t="str">
            <v>ARCHIT ORGANOSYS LTD</v>
          </cell>
          <cell r="B313">
            <v>524640</v>
          </cell>
          <cell r="C313" t="str">
            <v>Not Listed</v>
          </cell>
          <cell r="D313" t="str">
            <v>Commodity Chemicals</v>
          </cell>
        </row>
        <row r="314">
          <cell r="A314" t="str">
            <v>ARCOTECH LTD</v>
          </cell>
          <cell r="B314">
            <v>532914</v>
          </cell>
          <cell r="C314" t="str">
            <v>ARCOTECH</v>
          </cell>
          <cell r="D314" t="str">
            <v>Copper</v>
          </cell>
        </row>
        <row r="315">
          <cell r="A315" t="str">
            <v>ARDI INVESTMENT &amp; TRADING LTD</v>
          </cell>
          <cell r="B315">
            <v>504370</v>
          </cell>
          <cell r="C315" t="str">
            <v>Not Listed</v>
          </cell>
          <cell r="D315" t="str">
            <v>Misc.Commercial Services</v>
          </cell>
        </row>
        <row r="316">
          <cell r="A316" t="str">
            <v>AREX INDUSTRIES LTD</v>
          </cell>
          <cell r="B316">
            <v>526851</v>
          </cell>
          <cell r="C316" t="str">
            <v>Not Listed</v>
          </cell>
          <cell r="D316" t="str">
            <v>Textiles</v>
          </cell>
        </row>
        <row r="317">
          <cell r="A317" t="str">
            <v>ARFIN (INDIA) LTD</v>
          </cell>
          <cell r="B317">
            <v>539151</v>
          </cell>
          <cell r="C317" t="str">
            <v>Not Listed</v>
          </cell>
          <cell r="D317" t="str">
            <v>Aluminium</v>
          </cell>
        </row>
        <row r="318">
          <cell r="A318" t="str">
            <v>ARFIN INDIA LTD</v>
          </cell>
          <cell r="B318">
            <v>539151</v>
          </cell>
          <cell r="C318" t="str">
            <v>Not Listed</v>
          </cell>
          <cell r="D318" t="str">
            <v>Aluminium</v>
          </cell>
        </row>
        <row r="319">
          <cell r="A319" t="str">
            <v>ARIES AGRO LTD</v>
          </cell>
          <cell r="B319">
            <v>532935</v>
          </cell>
          <cell r="C319" t="str">
            <v>ARIES</v>
          </cell>
          <cell r="D319" t="str">
            <v>Fertilizers</v>
          </cell>
        </row>
        <row r="320">
          <cell r="A320" t="str">
            <v>ARIHANT CAPITAL MARKETS LTD</v>
          </cell>
          <cell r="B320">
            <v>511605</v>
          </cell>
          <cell r="C320" t="str">
            <v>Not Listed</v>
          </cell>
          <cell r="D320" t="str">
            <v>Other Financial Services</v>
          </cell>
        </row>
        <row r="321">
          <cell r="A321" t="str">
            <v>ARIHANT FOUNDATIONS &amp; HOUSING LTD</v>
          </cell>
          <cell r="B321">
            <v>531381</v>
          </cell>
          <cell r="C321" t="str">
            <v>ARIHANT</v>
          </cell>
          <cell r="D321" t="str">
            <v>Realty</v>
          </cell>
        </row>
        <row r="322">
          <cell r="A322" t="str">
            <v>ARIHANT INSTITUTE LTD</v>
          </cell>
          <cell r="B322">
            <v>541401</v>
          </cell>
          <cell r="C322" t="str">
            <v>Not Listed</v>
          </cell>
          <cell r="D322" t="str">
            <v>Education</v>
          </cell>
        </row>
        <row r="323">
          <cell r="A323" t="str">
            <v>ARIHANT SUPERSTRUCTURES LTD</v>
          </cell>
          <cell r="B323">
            <v>506194</v>
          </cell>
          <cell r="C323" t="str">
            <v>ARIHANTSUP</v>
          </cell>
          <cell r="D323" t="str">
            <v>Realty</v>
          </cell>
        </row>
        <row r="324">
          <cell r="A324" t="str">
            <v>ARIHANT TOURNESOL LTD</v>
          </cell>
          <cell r="B324">
            <v>526125</v>
          </cell>
          <cell r="C324" t="str">
            <v>Not Listed</v>
          </cell>
          <cell r="D324" t="str">
            <v>Comm.Trading  &amp; Distribution</v>
          </cell>
        </row>
        <row r="325">
          <cell r="A325" t="str">
            <v>ARIHANT'S SECURITIES LTD</v>
          </cell>
          <cell r="B325">
            <v>531017</v>
          </cell>
          <cell r="C325" t="str">
            <v>Not Listed</v>
          </cell>
          <cell r="D325" t="str">
            <v>Misc.Commercial Services</v>
          </cell>
        </row>
        <row r="326">
          <cell r="A326" t="str">
            <v>ARIS INTERNATIONAL LTD</v>
          </cell>
          <cell r="B326">
            <v>531677</v>
          </cell>
          <cell r="C326" t="str">
            <v>Not Listed</v>
          </cell>
          <cell r="D326" t="str">
            <v>IT Consulting &amp; Software</v>
          </cell>
        </row>
        <row r="327">
          <cell r="A327" t="str">
            <v>ARMAN FINANCIAL SERVICES LTD</v>
          </cell>
          <cell r="B327">
            <v>531179</v>
          </cell>
          <cell r="C327" t="str">
            <v>ARMANFIN</v>
          </cell>
          <cell r="D327" t="str">
            <v>Finance (including NBFCs)</v>
          </cell>
        </row>
        <row r="328">
          <cell r="A328" t="str">
            <v>Arman Holdings Ltd</v>
          </cell>
          <cell r="B328">
            <v>538556</v>
          </cell>
          <cell r="C328" t="str">
            <v>ARMAN</v>
          </cell>
          <cell r="D328" t="str">
            <v>Investment Companies</v>
          </cell>
        </row>
        <row r="329">
          <cell r="A329" t="str">
            <v>ARMS PAPER LTD</v>
          </cell>
          <cell r="B329">
            <v>532397</v>
          </cell>
          <cell r="C329" t="str">
            <v>Not Listed</v>
          </cell>
          <cell r="D329" t="str">
            <v>Paper &amp; Paper Products</v>
          </cell>
        </row>
        <row r="330">
          <cell r="A330" t="str">
            <v>ARNAV CORPORATION LTD</v>
          </cell>
          <cell r="B330">
            <v>531467</v>
          </cell>
          <cell r="C330" t="str">
            <v>Not Listed</v>
          </cell>
          <cell r="D330" t="str">
            <v>Publishing</v>
          </cell>
        </row>
        <row r="331">
          <cell r="A331" t="str">
            <v>ARNOLD HOLDINGS LTD</v>
          </cell>
          <cell r="B331">
            <v>537069</v>
          </cell>
          <cell r="C331" t="str">
            <v>Not Listed</v>
          </cell>
          <cell r="D331" t="str">
            <v>Finance (including NBFCs)</v>
          </cell>
        </row>
        <row r="332">
          <cell r="A332" t="str">
            <v>ARO GRANITE INDUSTRIES LTD</v>
          </cell>
          <cell r="B332">
            <v>513729</v>
          </cell>
          <cell r="C332" t="str">
            <v>AROGRANITE</v>
          </cell>
          <cell r="D332" t="str">
            <v>Construction Materials</v>
          </cell>
        </row>
        <row r="333">
          <cell r="A333" t="str">
            <v>AROMA ENTERPRISES (INDIA) LTD</v>
          </cell>
          <cell r="B333">
            <v>531560</v>
          </cell>
          <cell r="C333" t="str">
            <v>Not Listed</v>
          </cell>
          <cell r="D333" t="str">
            <v>Misc.Commercial Services</v>
          </cell>
        </row>
        <row r="334">
          <cell r="A334" t="str">
            <v>AROMA ENTERPRISES INDIA LTD</v>
          </cell>
          <cell r="B334">
            <v>531560</v>
          </cell>
          <cell r="C334" t="str">
            <v>Not Listed</v>
          </cell>
          <cell r="D334" t="str">
            <v>Misc.Commercial Services</v>
          </cell>
        </row>
        <row r="335">
          <cell r="A335" t="str">
            <v>ARROW GREENTECH LTD</v>
          </cell>
          <cell r="B335">
            <v>516064</v>
          </cell>
          <cell r="C335" t="str">
            <v>ARROWGREEN</v>
          </cell>
          <cell r="D335" t="str">
            <v>Plastic Products</v>
          </cell>
        </row>
        <row r="336">
          <cell r="A336" t="str">
            <v>ARROW TEXTILES LTD</v>
          </cell>
          <cell r="B336">
            <v>533068</v>
          </cell>
          <cell r="C336" t="str">
            <v>ARROWTEX</v>
          </cell>
          <cell r="D336" t="str">
            <v>Other Apparels &amp; Accessories</v>
          </cell>
        </row>
        <row r="337">
          <cell r="A337" t="str">
            <v>ARSHIYA LTD</v>
          </cell>
          <cell r="B337">
            <v>506074</v>
          </cell>
          <cell r="C337" t="str">
            <v>ARSHIYA</v>
          </cell>
          <cell r="D337" t="str">
            <v>Transportation - Logistics</v>
          </cell>
        </row>
        <row r="338">
          <cell r="A338" t="str">
            <v>ARSS INFRASTRUCTURE PROJECTS LTD</v>
          </cell>
          <cell r="B338">
            <v>533163</v>
          </cell>
          <cell r="C338" t="str">
            <v>ARSSINFRA</v>
          </cell>
          <cell r="D338" t="str">
            <v>Construction &amp; Engineering</v>
          </cell>
        </row>
        <row r="339">
          <cell r="A339" t="str">
            <v>ART NIRMAN LTD</v>
          </cell>
          <cell r="B339" t="str">
            <v>Not Listed</v>
          </cell>
          <cell r="C339" t="str">
            <v>ARTNIRMAN</v>
          </cell>
          <cell r="D339" t="str">
            <v>SME</v>
          </cell>
        </row>
        <row r="340">
          <cell r="A340" t="str">
            <v>ARTECH POWER &amp; TRADING LTD</v>
          </cell>
          <cell r="B340">
            <v>517481</v>
          </cell>
          <cell r="C340" t="str">
            <v>Not Listed</v>
          </cell>
          <cell r="D340" t="str">
            <v>Electronic Components</v>
          </cell>
        </row>
        <row r="341">
          <cell r="A341" t="str">
            <v>ARTEFACT PROJECTS LTD</v>
          </cell>
          <cell r="B341">
            <v>531297</v>
          </cell>
          <cell r="C341" t="str">
            <v>Not Listed</v>
          </cell>
          <cell r="D341" t="str">
            <v>Consulting Services</v>
          </cell>
        </row>
        <row r="342">
          <cell r="A342" t="str">
            <v>Artemis Electricals Ltd</v>
          </cell>
          <cell r="B342">
            <v>542670</v>
          </cell>
          <cell r="C342" t="str">
            <v>ARTEMISELC</v>
          </cell>
          <cell r="D342" t="str">
            <v>Non-Durable Household Prod.</v>
          </cell>
        </row>
        <row r="343">
          <cell r="A343" t="str">
            <v>ARTEMIS GLOBAL LIFE SCIENCES LTD</v>
          </cell>
          <cell r="B343">
            <v>540616</v>
          </cell>
          <cell r="C343" t="str">
            <v>AGLSL</v>
          </cell>
          <cell r="D343" t="str">
            <v>Healthcare Facilities</v>
          </cell>
        </row>
        <row r="344">
          <cell r="A344" t="str">
            <v>ARTSON ENGINEERING LTD</v>
          </cell>
          <cell r="B344">
            <v>522134</v>
          </cell>
          <cell r="C344" t="str">
            <v>Not Listed</v>
          </cell>
          <cell r="D344" t="str">
            <v>Industrial Machinery</v>
          </cell>
        </row>
        <row r="345">
          <cell r="A345" t="str">
            <v>ARUNA HOTELS LTD</v>
          </cell>
          <cell r="B345">
            <v>500016</v>
          </cell>
          <cell r="C345" t="str">
            <v>Not Listed</v>
          </cell>
          <cell r="D345" t="str">
            <v>Hotels</v>
          </cell>
        </row>
        <row r="346">
          <cell r="A346" t="str">
            <v>ARVEE LABORATORIES (INDIA) LTD</v>
          </cell>
          <cell r="B346" t="str">
            <v>Not Listed</v>
          </cell>
          <cell r="C346" t="str">
            <v>ARVEE</v>
          </cell>
          <cell r="D346" t="str">
            <v>SME</v>
          </cell>
        </row>
        <row r="347">
          <cell r="A347" t="str">
            <v>ARVEE LABORATORIES INDIA LTD</v>
          </cell>
          <cell r="B347" t="str">
            <v>Not Listed</v>
          </cell>
          <cell r="C347" t="str">
            <v>ARVEE</v>
          </cell>
          <cell r="D347" t="str">
            <v>SME</v>
          </cell>
        </row>
        <row r="348">
          <cell r="A348" t="str">
            <v>Arvind Fashions Ltd</v>
          </cell>
          <cell r="B348">
            <v>542484</v>
          </cell>
          <cell r="C348" t="str">
            <v>ARVINDFASN</v>
          </cell>
          <cell r="D348" t="str">
            <v>Other Apparels &amp;amp; Accessories</v>
          </cell>
        </row>
        <row r="349">
          <cell r="A349" t="str">
            <v>ARVIND LTD</v>
          </cell>
          <cell r="B349">
            <v>500101</v>
          </cell>
          <cell r="C349" t="str">
            <v>ARVIND</v>
          </cell>
          <cell r="D349" t="str">
            <v>Textiles</v>
          </cell>
        </row>
        <row r="350">
          <cell r="A350" t="str">
            <v>ARVIND SMARTSPACES LTD</v>
          </cell>
          <cell r="B350">
            <v>539301</v>
          </cell>
          <cell r="C350" t="str">
            <v>ARVSMART</v>
          </cell>
          <cell r="D350" t="str">
            <v>Realty</v>
          </cell>
        </row>
        <row r="351">
          <cell r="A351" t="str">
            <v>ARYAMAN CAPITAL MARKETS LTD</v>
          </cell>
          <cell r="B351">
            <v>538716</v>
          </cell>
          <cell r="C351" t="str">
            <v>Not Listed</v>
          </cell>
          <cell r="D351" t="str">
            <v>Other Financial Services</v>
          </cell>
        </row>
        <row r="352">
          <cell r="A352" t="str">
            <v>ARYAMAN FINANCIAL SERVICES LTD</v>
          </cell>
          <cell r="B352">
            <v>530245</v>
          </cell>
          <cell r="C352" t="str">
            <v>Not Listed</v>
          </cell>
          <cell r="D352" t="str">
            <v>Finance (including NBFCs)</v>
          </cell>
        </row>
        <row r="353">
          <cell r="A353" t="str">
            <v>Aryan Share and Stock Brokers Ltd</v>
          </cell>
          <cell r="B353">
            <v>542176</v>
          </cell>
          <cell r="C353" t="str">
            <v>ARYAN</v>
          </cell>
          <cell r="D353" t="str">
            <v>Other Financial Services</v>
          </cell>
        </row>
        <row r="354">
          <cell r="A354" t="str">
            <v>ASAHI INDIA GLASS LTD</v>
          </cell>
          <cell r="B354">
            <v>515030</v>
          </cell>
          <cell r="C354" t="str">
            <v>ASAHIINDIA</v>
          </cell>
          <cell r="D354" t="str">
            <v>Auto Parts &amp; Equipment</v>
          </cell>
        </row>
        <row r="355">
          <cell r="A355" t="str">
            <v>ASAHI INDUSTRIES LTD</v>
          </cell>
          <cell r="B355">
            <v>514482</v>
          </cell>
          <cell r="C355" t="str">
            <v>Not Listed</v>
          </cell>
          <cell r="D355" t="str">
            <v>Textiles</v>
          </cell>
        </row>
        <row r="356">
          <cell r="A356" t="str">
            <v>ASAHI SONGWON COLORS LTD</v>
          </cell>
          <cell r="B356">
            <v>532853</v>
          </cell>
          <cell r="C356" t="str">
            <v>ASAHISONG</v>
          </cell>
          <cell r="D356" t="str">
            <v>Specialty Chemicals</v>
          </cell>
        </row>
        <row r="357">
          <cell r="A357" t="str">
            <v>ASHAPURA INTIMATES FASHION LTD</v>
          </cell>
          <cell r="B357">
            <v>535467</v>
          </cell>
          <cell r="C357" t="str">
            <v>AIFL</v>
          </cell>
          <cell r="D357" t="str">
            <v>Other Apparels &amp; Accessories</v>
          </cell>
        </row>
        <row r="358">
          <cell r="A358" t="str">
            <v>ASHAPURA MINECHEM LTD</v>
          </cell>
          <cell r="B358">
            <v>527001</v>
          </cell>
          <cell r="C358" t="str">
            <v>ASHAPURMIN</v>
          </cell>
          <cell r="D358" t="str">
            <v>Mining</v>
          </cell>
        </row>
        <row r="359">
          <cell r="A359" t="str">
            <v>Ashapuri Gold Ornament Ltd</v>
          </cell>
          <cell r="B359">
            <v>542579</v>
          </cell>
          <cell r="C359" t="str">
            <v>AGOL</v>
          </cell>
          <cell r="D359" t="str">
            <v>Other Apparels &amp;amp; Accessories</v>
          </cell>
        </row>
        <row r="360">
          <cell r="A360" t="str">
            <v>ASHARI AGENCIES LTD</v>
          </cell>
          <cell r="B360">
            <v>540024</v>
          </cell>
          <cell r="C360" t="str">
            <v>Not Listed</v>
          </cell>
          <cell r="D360" t="str">
            <v>Other Financial Services</v>
          </cell>
        </row>
        <row r="361">
          <cell r="A361" t="str">
            <v>ASHIANA AGRO INDUSTRIES LTD</v>
          </cell>
          <cell r="B361">
            <v>519174</v>
          </cell>
          <cell r="C361" t="str">
            <v>Not Listed</v>
          </cell>
          <cell r="D361" t="str">
            <v>Edible Oils</v>
          </cell>
        </row>
        <row r="362">
          <cell r="A362" t="str">
            <v>ASHIANA HOUSING LTD</v>
          </cell>
          <cell r="B362">
            <v>523716</v>
          </cell>
          <cell r="C362" t="str">
            <v>ASHIANA</v>
          </cell>
          <cell r="D362" t="str">
            <v>Realty</v>
          </cell>
        </row>
        <row r="363">
          <cell r="A363" t="str">
            <v>ASHIANA ISPAT LTD</v>
          </cell>
          <cell r="B363">
            <v>513401</v>
          </cell>
          <cell r="C363" t="str">
            <v>Not Listed</v>
          </cell>
          <cell r="D363" t="str">
            <v>Iron &amp; Steel/Interm.Products</v>
          </cell>
        </row>
        <row r="364">
          <cell r="A364" t="str">
            <v>ASHIKA CREDIT CAPITAL LTD.</v>
          </cell>
          <cell r="B364">
            <v>590122</v>
          </cell>
          <cell r="C364" t="str">
            <v>ASHIKACR</v>
          </cell>
          <cell r="D364" t="str">
            <v>Finance (including NBFCs)</v>
          </cell>
        </row>
        <row r="365">
          <cell r="A365" t="str">
            <v>ASHIMA LTD</v>
          </cell>
          <cell r="B365">
            <v>514286</v>
          </cell>
          <cell r="C365" t="str">
            <v>ASHIMASYN</v>
          </cell>
          <cell r="D365" t="str">
            <v>Textiles</v>
          </cell>
        </row>
        <row r="366">
          <cell r="A366" t="str">
            <v>ASHIRWAD CAPITAL LTD</v>
          </cell>
          <cell r="B366">
            <v>512247</v>
          </cell>
          <cell r="C366" t="str">
            <v>Not Listed</v>
          </cell>
          <cell r="D366" t="str">
            <v>Other Financial Services</v>
          </cell>
        </row>
        <row r="367">
          <cell r="A367" t="str">
            <v>ASHIRWAD STEELS &amp; INDUSTRIES LTD</v>
          </cell>
          <cell r="B367">
            <v>526847</v>
          </cell>
          <cell r="C367" t="str">
            <v>Not Listed</v>
          </cell>
          <cell r="D367" t="str">
            <v>Iron &amp; Steel/Interm.Products</v>
          </cell>
        </row>
        <row r="368">
          <cell r="A368" t="str">
            <v>ASHISH POLYPLAST LTD</v>
          </cell>
          <cell r="B368">
            <v>530429</v>
          </cell>
          <cell r="C368" t="str">
            <v>Not Listed</v>
          </cell>
          <cell r="D368" t="str">
            <v>Plastic Products</v>
          </cell>
        </row>
        <row r="369">
          <cell r="A369" t="str">
            <v>ASHNISHA INDUSTRIES LTD</v>
          </cell>
          <cell r="B369">
            <v>541702</v>
          </cell>
          <cell r="C369" t="str">
            <v>Not Listed</v>
          </cell>
          <cell r="D369" t="str">
            <v>Comm.Trading  &amp; Distribution</v>
          </cell>
        </row>
        <row r="370">
          <cell r="A370" t="str">
            <v>ASHNOOR TEXTILE MILLS LTD</v>
          </cell>
          <cell r="B370">
            <v>507872</v>
          </cell>
          <cell r="C370" t="str">
            <v>Not Listed</v>
          </cell>
          <cell r="D370" t="str">
            <v>Textiles</v>
          </cell>
        </row>
        <row r="371">
          <cell r="A371" t="str">
            <v>ASHOK ALCO-CHEM LTD</v>
          </cell>
          <cell r="B371">
            <v>524594</v>
          </cell>
          <cell r="C371" t="str">
            <v>Not Listed</v>
          </cell>
          <cell r="D371" t="str">
            <v>Commodity Chemicals</v>
          </cell>
        </row>
        <row r="372">
          <cell r="A372" t="str">
            <v>ASHOK LEYLAND LTD</v>
          </cell>
          <cell r="B372">
            <v>500477</v>
          </cell>
          <cell r="C372" t="str">
            <v>ASHOKLEY</v>
          </cell>
          <cell r="D372" t="str">
            <v>Commercial Vehicles</v>
          </cell>
        </row>
        <row r="373">
          <cell r="A373" t="str">
            <v>ASHOKA BUILDCON LTD</v>
          </cell>
          <cell r="B373">
            <v>533271</v>
          </cell>
          <cell r="C373" t="str">
            <v>ASHOKA</v>
          </cell>
          <cell r="D373" t="str">
            <v>Roads &amp; Highways</v>
          </cell>
        </row>
        <row r="374">
          <cell r="A374" t="str">
            <v>ASHOKA METCAST LTD</v>
          </cell>
          <cell r="B374">
            <v>540923</v>
          </cell>
          <cell r="C374" t="str">
            <v>Not Listed</v>
          </cell>
          <cell r="D374" t="str">
            <v>Construction &amp; Engineering</v>
          </cell>
        </row>
        <row r="375">
          <cell r="A375" t="str">
            <v>ASHOKA REFINERIES LTD</v>
          </cell>
          <cell r="B375">
            <v>526983</v>
          </cell>
          <cell r="C375" t="str">
            <v>Not Listed</v>
          </cell>
          <cell r="D375" t="str">
            <v>Other Agricultural Products</v>
          </cell>
        </row>
        <row r="376">
          <cell r="A376" t="str">
            <v>ASHRAM ONLINE COM LTD</v>
          </cell>
          <cell r="B376">
            <v>526187</v>
          </cell>
          <cell r="C376" t="str">
            <v>Not Listed</v>
          </cell>
          <cell r="D376" t="str">
            <v>Healthcare Services</v>
          </cell>
        </row>
        <row r="377">
          <cell r="A377" t="str">
            <v>ASHUTOSH PAPER MILLS LTD</v>
          </cell>
          <cell r="B377">
            <v>531568</v>
          </cell>
          <cell r="C377" t="str">
            <v>Not Listed</v>
          </cell>
          <cell r="D377" t="str">
            <v>Paper &amp; Paper Products</v>
          </cell>
        </row>
        <row r="378">
          <cell r="A378" t="str">
            <v>ASI INDUSTRIES LTD</v>
          </cell>
          <cell r="B378">
            <v>502015</v>
          </cell>
          <cell r="C378" t="str">
            <v>Not Listed</v>
          </cell>
          <cell r="D378" t="str">
            <v>Mining</v>
          </cell>
        </row>
        <row r="379">
          <cell r="A379" t="str">
            <v>ASIA CAPITAL LTD</v>
          </cell>
          <cell r="B379">
            <v>538777</v>
          </cell>
          <cell r="C379" t="str">
            <v>Not Listed</v>
          </cell>
          <cell r="D379" t="str">
            <v>Finance (including NBFCs)</v>
          </cell>
        </row>
        <row r="380">
          <cell r="A380" t="str">
            <v>ASIA PACK LTD</v>
          </cell>
          <cell r="B380">
            <v>530899</v>
          </cell>
          <cell r="C380" t="str">
            <v>Not Listed</v>
          </cell>
          <cell r="D380" t="str">
            <v>Textiles</v>
          </cell>
        </row>
        <row r="381">
          <cell r="A381" t="str">
            <v>ASIAN FLORA LTD</v>
          </cell>
          <cell r="B381">
            <v>531392</v>
          </cell>
          <cell r="C381" t="str">
            <v>Not Listed</v>
          </cell>
          <cell r="D381" t="str">
            <v>Other Agricultural Products</v>
          </cell>
        </row>
        <row r="382">
          <cell r="A382" t="str">
            <v>ASIAN GRANITO (INDIA) LTD</v>
          </cell>
          <cell r="B382">
            <v>532888</v>
          </cell>
          <cell r="C382" t="str">
            <v>ASIANTILES</v>
          </cell>
          <cell r="D382" t="str">
            <v>Furniture-Furnishing-Paints</v>
          </cell>
        </row>
        <row r="383">
          <cell r="A383" t="str">
            <v>ASIAN GRANITO INDIA LTD</v>
          </cell>
          <cell r="B383">
            <v>532888</v>
          </cell>
          <cell r="C383" t="str">
            <v>ASIANTILES</v>
          </cell>
          <cell r="D383" t="str">
            <v>Furniture-Furnishing-Paints</v>
          </cell>
        </row>
        <row r="384">
          <cell r="A384" t="str">
            <v>ASIAN HOTELS EAST LTD</v>
          </cell>
          <cell r="B384">
            <v>533227</v>
          </cell>
          <cell r="C384" t="str">
            <v>AHLEAST</v>
          </cell>
          <cell r="D384" t="str">
            <v>Hotels</v>
          </cell>
        </row>
        <row r="385">
          <cell r="A385" t="str">
            <v>ASIAN HOTELS NORTH LTD</v>
          </cell>
          <cell r="B385">
            <v>500023</v>
          </cell>
          <cell r="C385" t="str">
            <v>ASIANHOTNR</v>
          </cell>
          <cell r="D385" t="str">
            <v>Hotels</v>
          </cell>
        </row>
        <row r="386">
          <cell r="A386" t="str">
            <v>ASIAN HOTELS WEST LTD</v>
          </cell>
          <cell r="B386">
            <v>533221</v>
          </cell>
          <cell r="C386" t="str">
            <v>AHLWEST</v>
          </cell>
          <cell r="D386" t="str">
            <v>Hotels</v>
          </cell>
        </row>
        <row r="387">
          <cell r="A387" t="str">
            <v>ASIAN OILFIELD SERVICES LTD</v>
          </cell>
          <cell r="B387">
            <v>530355</v>
          </cell>
          <cell r="C387" t="str">
            <v>Not Listed</v>
          </cell>
          <cell r="D387" t="str">
            <v>Oil Equipment &amp; Services</v>
          </cell>
        </row>
        <row r="388">
          <cell r="A388" t="str">
            <v>ASIAN PAINTS LTD</v>
          </cell>
          <cell r="B388">
            <v>500820</v>
          </cell>
          <cell r="C388" t="str">
            <v>ASIANPAINT</v>
          </cell>
          <cell r="D388" t="str">
            <v>Furniture-Furnishing-Paints</v>
          </cell>
        </row>
        <row r="389">
          <cell r="A389" t="str">
            <v>ASIAN PETROPRODUCTS &amp; EXPORTS LTD</v>
          </cell>
          <cell r="B389">
            <v>524434</v>
          </cell>
          <cell r="C389" t="str">
            <v>Not Listed</v>
          </cell>
          <cell r="D389" t="str">
            <v>Commodity Chemicals</v>
          </cell>
        </row>
        <row r="390">
          <cell r="A390" t="str">
            <v>ASIAN STAR CO LTD</v>
          </cell>
          <cell r="B390">
            <v>531847</v>
          </cell>
          <cell r="C390" t="str">
            <v>Not Listed</v>
          </cell>
          <cell r="D390" t="str">
            <v>Other Apparels &amp; Accessories</v>
          </cell>
        </row>
        <row r="391">
          <cell r="A391" t="str">
            <v>ASIAN TEA &amp; EXPORTS LTD</v>
          </cell>
          <cell r="B391">
            <v>519532</v>
          </cell>
          <cell r="C391" t="str">
            <v>Not Listed</v>
          </cell>
          <cell r="D391" t="str">
            <v>Comm.Trading  &amp; Distribution</v>
          </cell>
        </row>
        <row r="392">
          <cell r="A392" t="str">
            <v>ASIS LOGISTICS LTD</v>
          </cell>
          <cell r="B392">
            <v>506159</v>
          </cell>
          <cell r="C392" t="str">
            <v>ASISL</v>
          </cell>
          <cell r="D392" t="str">
            <v>Transportation - Logistics</v>
          </cell>
        </row>
        <row r="393">
          <cell r="A393" t="str">
            <v>ASIT C MEHTA FINANCIAL SERVICES LTD</v>
          </cell>
          <cell r="B393">
            <v>530723</v>
          </cell>
          <cell r="C393" t="str">
            <v>Not Listed</v>
          </cell>
          <cell r="D393" t="str">
            <v>Other Financial Services</v>
          </cell>
        </row>
        <row r="394">
          <cell r="A394" t="str">
            <v>ASL INDUSTRIES LTD</v>
          </cell>
          <cell r="B394" t="str">
            <v>Not Listed</v>
          </cell>
          <cell r="C394" t="str">
            <v>ASLIND</v>
          </cell>
          <cell r="D394" t="str">
            <v>SME</v>
          </cell>
        </row>
        <row r="395">
          <cell r="A395" t="str">
            <v>ASM TECHNOLOGIES LTD</v>
          </cell>
          <cell r="B395">
            <v>526433</v>
          </cell>
          <cell r="C395" t="str">
            <v>Not Listed</v>
          </cell>
          <cell r="D395" t="str">
            <v>IT Consulting &amp; Software</v>
          </cell>
        </row>
        <row r="396">
          <cell r="A396" t="str">
            <v>ASPINWALL AND COMPANY LTD</v>
          </cell>
          <cell r="B396" t="str">
            <v>Not Listed</v>
          </cell>
          <cell r="C396" t="str">
            <v>ASPINWALL</v>
          </cell>
          <cell r="D396" t="str">
            <v>Others</v>
          </cell>
        </row>
        <row r="397">
          <cell r="A397" t="str">
            <v>ASPIRA PATHLAB &amp; DIAGNOSTICS LTD</v>
          </cell>
          <cell r="B397">
            <v>540788</v>
          </cell>
          <cell r="C397" t="str">
            <v>Not Listed</v>
          </cell>
          <cell r="D397" t="str">
            <v>Healthcare Services</v>
          </cell>
        </row>
        <row r="398">
          <cell r="A398" t="str">
            <v>ASSAM COMPANY (INDIA) LTD</v>
          </cell>
          <cell r="B398">
            <v>500024</v>
          </cell>
          <cell r="C398" t="str">
            <v>ASSAMCO</v>
          </cell>
          <cell r="D398" t="str">
            <v>Tea &amp; Coffee</v>
          </cell>
        </row>
        <row r="399">
          <cell r="A399" t="str">
            <v>ASSAM COMPANY INDIA LTD</v>
          </cell>
          <cell r="B399">
            <v>500024</v>
          </cell>
          <cell r="C399" t="str">
            <v>ASSAMCO</v>
          </cell>
          <cell r="D399" t="str">
            <v>Tea &amp; Coffee</v>
          </cell>
        </row>
        <row r="400">
          <cell r="A400" t="str">
            <v>ASSOCIATED ALCOHOLS &amp; BREWERIES LTD</v>
          </cell>
          <cell r="B400">
            <v>507526</v>
          </cell>
          <cell r="C400" t="str">
            <v>Not Listed</v>
          </cell>
          <cell r="D400" t="str">
            <v>Breweries &amp; Distilleries</v>
          </cell>
        </row>
        <row r="401">
          <cell r="A401" t="str">
            <v>ASTEC LIFESCIENCES LTD</v>
          </cell>
          <cell r="B401">
            <v>533138</v>
          </cell>
          <cell r="C401" t="str">
            <v>ASTEC</v>
          </cell>
          <cell r="D401" t="str">
            <v>Agrochemicals</v>
          </cell>
        </row>
        <row r="402">
          <cell r="A402" t="str">
            <v>ASTER DM HEALTHCARE LTD</v>
          </cell>
          <cell r="B402">
            <v>540975</v>
          </cell>
          <cell r="C402" t="str">
            <v>ASTERDM</v>
          </cell>
          <cell r="D402" t="str">
            <v>Healthcare Services</v>
          </cell>
        </row>
        <row r="403">
          <cell r="A403" t="str">
            <v>ASTRA MICROWAVE PRODUCTS LTD</v>
          </cell>
          <cell r="B403">
            <v>532493</v>
          </cell>
          <cell r="C403" t="str">
            <v>ASTRAMICRO</v>
          </cell>
          <cell r="D403" t="str">
            <v>Defence</v>
          </cell>
        </row>
        <row r="404">
          <cell r="A404" t="str">
            <v>ASTRAL POLY TECHNIK LTD</v>
          </cell>
          <cell r="B404">
            <v>532830</v>
          </cell>
          <cell r="C404" t="str">
            <v>ASTRAL</v>
          </cell>
          <cell r="D404" t="str">
            <v>Plastic Products</v>
          </cell>
        </row>
        <row r="405">
          <cell r="A405" t="str">
            <v>ASTRAZENECA PHARMA (INDIA) LTD</v>
          </cell>
          <cell r="B405">
            <v>506820</v>
          </cell>
          <cell r="C405" t="str">
            <v>ASTRAZEN</v>
          </cell>
          <cell r="D405" t="str">
            <v>Pharmaceuticals</v>
          </cell>
        </row>
        <row r="406">
          <cell r="A406" t="str">
            <v>ASTRAZENECA PHARMA INDIA LTD</v>
          </cell>
          <cell r="B406">
            <v>506820</v>
          </cell>
          <cell r="C406" t="str">
            <v>ASTRAZEN</v>
          </cell>
          <cell r="D406" t="str">
            <v>Pharmaceuticals</v>
          </cell>
        </row>
        <row r="407">
          <cell r="A407" t="str">
            <v>ASTRON PAPER &amp; BOARD MILL LTD</v>
          </cell>
          <cell r="B407">
            <v>540824</v>
          </cell>
          <cell r="C407" t="str">
            <v>ASTRON</v>
          </cell>
          <cell r="D407" t="str">
            <v>Paper &amp; Paper Products</v>
          </cell>
        </row>
        <row r="408">
          <cell r="A408" t="str">
            <v>ASUTOSH ENTERPRISES LTD</v>
          </cell>
          <cell r="B408">
            <v>512433</v>
          </cell>
          <cell r="C408" t="str">
            <v>Not Listed</v>
          </cell>
          <cell r="D408" t="str">
            <v>Comm.Trading  &amp; Distribution</v>
          </cell>
        </row>
        <row r="409">
          <cell r="A409" t="str">
            <v>ASYA INFOSOFT LTD</v>
          </cell>
          <cell r="B409">
            <v>511144</v>
          </cell>
          <cell r="C409" t="str">
            <v>Not Listed</v>
          </cell>
          <cell r="D409" t="str">
            <v>IT Consulting &amp; Software</v>
          </cell>
        </row>
        <row r="410">
          <cell r="A410" t="str">
            <v>ATHARV ENTERPRISES LTD</v>
          </cell>
          <cell r="B410">
            <v>530187</v>
          </cell>
          <cell r="C410" t="str">
            <v>Not Listed</v>
          </cell>
          <cell r="D410" t="str">
            <v>Finance (including NBFCs)</v>
          </cell>
        </row>
        <row r="411">
          <cell r="A411" t="str">
            <v>ATHENA CONSTRUCTIONS LTD</v>
          </cell>
          <cell r="B411">
            <v>539099</v>
          </cell>
          <cell r="C411" t="str">
            <v>Not Listed</v>
          </cell>
          <cell r="D411" t="str">
            <v>Realty</v>
          </cell>
        </row>
        <row r="412">
          <cell r="A412" t="str">
            <v>Athena Global Technologies Ltd-$</v>
          </cell>
          <cell r="B412">
            <v>517429</v>
          </cell>
          <cell r="C412" t="str">
            <v>ATHENAGLO</v>
          </cell>
          <cell r="D412" t="str">
            <v>IT Software Products</v>
          </cell>
        </row>
        <row r="413">
          <cell r="A413" t="str">
            <v>ATISHAY LTD</v>
          </cell>
          <cell r="B413">
            <v>538713</v>
          </cell>
          <cell r="C413" t="str">
            <v>Not Listed</v>
          </cell>
          <cell r="D413" t="str">
            <v>IT Software Products</v>
          </cell>
        </row>
        <row r="414">
          <cell r="A414" t="str">
            <v>ATLANTA DEVCON LTD</v>
          </cell>
          <cell r="B414">
            <v>526843</v>
          </cell>
          <cell r="C414" t="str">
            <v>Not Listed</v>
          </cell>
          <cell r="D414" t="str">
            <v>Comm.Trading  &amp; Distribution</v>
          </cell>
        </row>
        <row r="415">
          <cell r="A415" t="str">
            <v>ATLANTA LTD</v>
          </cell>
          <cell r="B415">
            <v>532759</v>
          </cell>
          <cell r="C415" t="str">
            <v>ATLANTA</v>
          </cell>
          <cell r="D415" t="str">
            <v>Construction &amp; Engineering</v>
          </cell>
        </row>
        <row r="416">
          <cell r="A416" t="str">
            <v>ATLAS CYCLES HARYANA LTD</v>
          </cell>
          <cell r="B416">
            <v>505029</v>
          </cell>
          <cell r="C416" t="str">
            <v>ATLASCYCLE</v>
          </cell>
          <cell r="D416" t="str">
            <v>2/3 Wheelers</v>
          </cell>
        </row>
        <row r="417">
          <cell r="A417" t="str">
            <v>ATLAS JEWELLERY (INDIA) LTD</v>
          </cell>
          <cell r="B417">
            <v>514394</v>
          </cell>
          <cell r="C417" t="str">
            <v>Not Listed</v>
          </cell>
          <cell r="D417" t="str">
            <v>Other Apparels &amp; Accessories</v>
          </cell>
        </row>
        <row r="418">
          <cell r="A418" t="str">
            <v>ATLAS JEWELLERY INDIA LTD</v>
          </cell>
          <cell r="B418">
            <v>514394</v>
          </cell>
          <cell r="C418" t="str">
            <v>Not Listed</v>
          </cell>
          <cell r="D418" t="str">
            <v>Other Apparels &amp; Accessories</v>
          </cell>
        </row>
        <row r="419">
          <cell r="A419" t="str">
            <v>ATUL AUTO LTD</v>
          </cell>
          <cell r="B419">
            <v>531795</v>
          </cell>
          <cell r="C419" t="str">
            <v>ATULAUTO</v>
          </cell>
          <cell r="D419" t="str">
            <v>2/3 Wheelers</v>
          </cell>
        </row>
        <row r="420">
          <cell r="A420" t="str">
            <v>ATUL LTD</v>
          </cell>
          <cell r="B420">
            <v>500027</v>
          </cell>
          <cell r="C420" t="str">
            <v>ATUL</v>
          </cell>
          <cell r="D420" t="str">
            <v>Agrochemicals</v>
          </cell>
        </row>
        <row r="421">
          <cell r="A421" t="str">
            <v>ATV PROJECTS (INDIA) LTD</v>
          </cell>
          <cell r="B421">
            <v>500028</v>
          </cell>
          <cell r="C421" t="str">
            <v>Not Listed</v>
          </cell>
          <cell r="D421" t="str">
            <v>Construction &amp; Engineering</v>
          </cell>
        </row>
        <row r="422">
          <cell r="A422" t="str">
            <v>ATV PROJECTS INDIA LTD</v>
          </cell>
          <cell r="B422">
            <v>500028</v>
          </cell>
          <cell r="C422" t="str">
            <v>Not Listed</v>
          </cell>
          <cell r="D422" t="str">
            <v>Construction &amp; Engineering</v>
          </cell>
        </row>
        <row r="423">
          <cell r="A423" t="str">
            <v>AU SMALL FINANCE BANK LTD</v>
          </cell>
          <cell r="B423">
            <v>540611</v>
          </cell>
          <cell r="C423" t="str">
            <v>AUBANK</v>
          </cell>
          <cell r="D423" t="str">
            <v>Banks</v>
          </cell>
        </row>
        <row r="424">
          <cell r="A424" t="str">
            <v>AUNDE FAZE THREE AUTOFAB LTD</v>
          </cell>
          <cell r="B424">
            <v>532459</v>
          </cell>
          <cell r="C424" t="str">
            <v>Not Listed</v>
          </cell>
          <cell r="D424" t="str">
            <v>Textiles</v>
          </cell>
        </row>
        <row r="425">
          <cell r="A425" t="str">
            <v>AURANGABAD DISTILLERY LTD</v>
          </cell>
          <cell r="B425" t="str">
            <v>Not Listed</v>
          </cell>
          <cell r="C425" t="str">
            <v>AURDIS</v>
          </cell>
          <cell r="D425" t="str">
            <v>SME</v>
          </cell>
        </row>
        <row r="426">
          <cell r="A426" t="str">
            <v>AURIONPRO SOLUTIONS LTD</v>
          </cell>
          <cell r="B426">
            <v>532668</v>
          </cell>
          <cell r="C426" t="str">
            <v>AURIONPRO</v>
          </cell>
          <cell r="D426" t="str">
            <v>IT Software Products</v>
          </cell>
        </row>
        <row r="427">
          <cell r="A427" t="str">
            <v>AURO LABORATORIES LTD</v>
          </cell>
          <cell r="B427">
            <v>530233</v>
          </cell>
          <cell r="C427" t="str">
            <v>Not Listed</v>
          </cell>
          <cell r="D427" t="str">
            <v>Pharmaceuticals</v>
          </cell>
        </row>
        <row r="428">
          <cell r="A428" t="str">
            <v>AUROBINDO PHARMA LTD</v>
          </cell>
          <cell r="B428">
            <v>524804</v>
          </cell>
          <cell r="C428" t="str">
            <v>AUROPHARMA</v>
          </cell>
          <cell r="D428" t="str">
            <v>Pharmaceuticals</v>
          </cell>
        </row>
        <row r="429">
          <cell r="A429" t="str">
            <v>AUROMA COKE LTD</v>
          </cell>
          <cell r="B429">
            <v>531336</v>
          </cell>
          <cell r="C429" t="str">
            <v>Not Listed</v>
          </cell>
          <cell r="D429" t="str">
            <v>Coal</v>
          </cell>
        </row>
        <row r="430">
          <cell r="A430" t="str">
            <v>AUSOM ENTERPRISE LTD</v>
          </cell>
          <cell r="B430">
            <v>509009</v>
          </cell>
          <cell r="C430" t="str">
            <v>AUSOMENT</v>
          </cell>
          <cell r="D430" t="str">
            <v>Comm.Trading  &amp; Distribution</v>
          </cell>
        </row>
        <row r="431">
          <cell r="A431" t="str">
            <v>AUSTIN ENGINEERING CO LTD</v>
          </cell>
          <cell r="B431">
            <v>522005</v>
          </cell>
          <cell r="C431" t="str">
            <v>Not Listed</v>
          </cell>
          <cell r="D431" t="str">
            <v>Industrial Machinery</v>
          </cell>
        </row>
        <row r="432">
          <cell r="A432" t="str">
            <v>AUTHUM INVESTMENT &amp; INFRASTRUCTURE LTD</v>
          </cell>
          <cell r="B432">
            <v>539177</v>
          </cell>
          <cell r="C432" t="str">
            <v>Not Listed</v>
          </cell>
          <cell r="D432" t="str">
            <v>Finance (including NBFCs)</v>
          </cell>
        </row>
        <row r="433">
          <cell r="A433" t="str">
            <v>AUTO PINS (INDIA) LTD</v>
          </cell>
          <cell r="B433">
            <v>531994</v>
          </cell>
          <cell r="C433" t="str">
            <v>Not Listed</v>
          </cell>
          <cell r="D433" t="str">
            <v>Auto Parts &amp; Equipment</v>
          </cell>
        </row>
        <row r="434">
          <cell r="A434" t="str">
            <v>AUTO PINS INDIA LTD</v>
          </cell>
          <cell r="B434">
            <v>531994</v>
          </cell>
          <cell r="C434" t="str">
            <v>Not Listed</v>
          </cell>
          <cell r="D434" t="str">
            <v>Auto Parts &amp; Equipment</v>
          </cell>
        </row>
        <row r="435">
          <cell r="A435" t="str">
            <v>AUTOLINE INDUSTRIES LTD</v>
          </cell>
          <cell r="B435">
            <v>532797</v>
          </cell>
          <cell r="C435" t="str">
            <v>AUTOIND</v>
          </cell>
          <cell r="D435" t="str">
            <v>Auto Parts &amp; Equipment</v>
          </cell>
        </row>
        <row r="436">
          <cell r="A436" t="str">
            <v>AUTOLITE (INDIA) LTD</v>
          </cell>
          <cell r="B436">
            <v>500029</v>
          </cell>
          <cell r="C436" t="str">
            <v>AUTOLITIND</v>
          </cell>
          <cell r="D436" t="str">
            <v>Auto Parts &amp; Equipment</v>
          </cell>
        </row>
        <row r="437">
          <cell r="A437" t="str">
            <v>AUTOLITE INDIA LTD</v>
          </cell>
          <cell r="B437">
            <v>500029</v>
          </cell>
          <cell r="C437" t="str">
            <v>AUTOLITIND</v>
          </cell>
          <cell r="D437" t="str">
            <v>Auto Parts &amp; Equipment</v>
          </cell>
        </row>
        <row r="438">
          <cell r="A438" t="str">
            <v>AUTOMOBILE CORPORATION OF GOA LTD</v>
          </cell>
          <cell r="B438">
            <v>505036</v>
          </cell>
          <cell r="C438" t="str">
            <v>Not Listed</v>
          </cell>
          <cell r="D438" t="str">
            <v>Auto Parts &amp; Equipment</v>
          </cell>
        </row>
        <row r="439">
          <cell r="A439" t="str">
            <v>AUTOMOTIVE AXLES LTD</v>
          </cell>
          <cell r="B439">
            <v>505010</v>
          </cell>
          <cell r="C439" t="str">
            <v>AUTOAXLES</v>
          </cell>
          <cell r="D439" t="str">
            <v>Auto Parts &amp; Equipment</v>
          </cell>
        </row>
        <row r="440">
          <cell r="A440" t="str">
            <v>AUTOMOTIVE STAMPINGS AND ASSEMBLIES LTD</v>
          </cell>
          <cell r="B440">
            <v>520119</v>
          </cell>
          <cell r="C440" t="str">
            <v>ASAL</v>
          </cell>
          <cell r="D440" t="str">
            <v>Auto Parts &amp; Equipment</v>
          </cell>
        </row>
        <row r="441">
          <cell r="A441" t="str">
            <v>AUTORIDERS INTERNATIONAL LTD</v>
          </cell>
          <cell r="B441">
            <v>512277</v>
          </cell>
          <cell r="C441" t="str">
            <v>Not Listed</v>
          </cell>
          <cell r="D441" t="str">
            <v>Transportation - Logistics</v>
          </cell>
        </row>
        <row r="442">
          <cell r="A442" t="str">
            <v>AUTUMN BUILDERS LTD</v>
          </cell>
          <cell r="B442">
            <v>780004</v>
          </cell>
          <cell r="C442" t="str">
            <v>Not Listed</v>
          </cell>
          <cell r="D442" t="str">
            <v>Others</v>
          </cell>
        </row>
        <row r="443">
          <cell r="A443" t="str">
            <v>AVADH SUGAR &amp; ENERGY LTD</v>
          </cell>
          <cell r="B443">
            <v>540649</v>
          </cell>
          <cell r="C443" t="str">
            <v>AVADHSUGAR</v>
          </cell>
          <cell r="D443" t="str">
            <v>Sugar</v>
          </cell>
        </row>
        <row r="444">
          <cell r="A444" t="str">
            <v>AVAILABLE FINANCE LTD</v>
          </cell>
          <cell r="B444">
            <v>531310</v>
          </cell>
          <cell r="C444" t="str">
            <v>Not Listed</v>
          </cell>
          <cell r="D444" t="str">
            <v>Other Financial Services</v>
          </cell>
        </row>
        <row r="445">
          <cell r="A445" t="str">
            <v>AVANCE TECHNOLOGIES LTD</v>
          </cell>
          <cell r="B445">
            <v>512149</v>
          </cell>
          <cell r="C445" t="str">
            <v>Not Listed</v>
          </cell>
          <cell r="D445" t="str">
            <v>IT Software Products</v>
          </cell>
        </row>
        <row r="446">
          <cell r="A446" t="str">
            <v>AVANTEL LTD</v>
          </cell>
          <cell r="B446">
            <v>532406</v>
          </cell>
          <cell r="C446" t="str">
            <v>Not Listed</v>
          </cell>
          <cell r="D446" t="str">
            <v>Telecom Equipment</v>
          </cell>
        </row>
        <row r="447">
          <cell r="A447" t="str">
            <v>AVANTI FEEDS LTD</v>
          </cell>
          <cell r="B447">
            <v>512573</v>
          </cell>
          <cell r="C447" t="str">
            <v>AVANTIFEED</v>
          </cell>
          <cell r="D447" t="str">
            <v>Other Food Products</v>
          </cell>
        </row>
        <row r="448">
          <cell r="A448" t="str">
            <v>ITC LTD</v>
          </cell>
          <cell r="B448">
            <v>540376</v>
          </cell>
          <cell r="C448" t="str">
            <v>ITC</v>
          </cell>
          <cell r="D448" t="str">
            <v>Department Stores</v>
          </cell>
        </row>
        <row r="449">
          <cell r="A449" t="str">
            <v>AVG LOGISTICS LTD</v>
          </cell>
          <cell r="B449" t="str">
            <v>Not Listed</v>
          </cell>
          <cell r="C449" t="str">
            <v>AVG</v>
          </cell>
          <cell r="D449" t="str">
            <v>SME</v>
          </cell>
        </row>
        <row r="450">
          <cell r="A450" t="str">
            <v>AVI POLYMERS LTD</v>
          </cell>
          <cell r="B450">
            <v>539288</v>
          </cell>
          <cell r="C450" t="str">
            <v>Not Listed</v>
          </cell>
          <cell r="D450" t="str">
            <v>Specialty Chemicals</v>
          </cell>
        </row>
        <row r="451">
          <cell r="A451" t="str">
            <v>AVI PRODUCTS (INDIA) LTD</v>
          </cell>
          <cell r="B451">
            <v>523896</v>
          </cell>
          <cell r="C451" t="str">
            <v>Not Listed</v>
          </cell>
          <cell r="D451" t="str">
            <v>Comm.Trading  &amp; Distribution</v>
          </cell>
        </row>
        <row r="452">
          <cell r="A452" t="str">
            <v>AVI PRODUCTS INDIA LTD</v>
          </cell>
          <cell r="B452">
            <v>523896</v>
          </cell>
          <cell r="C452" t="str">
            <v>Not Listed</v>
          </cell>
          <cell r="D452" t="str">
            <v>Comm.Trading  &amp; Distribution</v>
          </cell>
        </row>
        <row r="453">
          <cell r="A453" t="str">
            <v>AVIVA INDUSTRIES LTD</v>
          </cell>
          <cell r="B453">
            <v>512109</v>
          </cell>
          <cell r="C453" t="str">
            <v>Not Listed</v>
          </cell>
          <cell r="D453" t="str">
            <v>Comm.Trading  &amp; Distribution</v>
          </cell>
        </row>
        <row r="454">
          <cell r="A454" t="str">
            <v>AVON LIFESCIENCES LTD</v>
          </cell>
          <cell r="B454">
            <v>531541</v>
          </cell>
          <cell r="C454" t="str">
            <v>Not Listed</v>
          </cell>
          <cell r="D454" t="str">
            <v>Commodity Chemicals</v>
          </cell>
        </row>
        <row r="455">
          <cell r="A455" t="str">
            <v>AVON MOLDPLAST LTD</v>
          </cell>
          <cell r="B455" t="str">
            <v>Not Listed</v>
          </cell>
          <cell r="C455" t="str">
            <v>AVONMPL</v>
          </cell>
          <cell r="D455" t="str">
            <v>SME</v>
          </cell>
        </row>
        <row r="456">
          <cell r="A456" t="str">
            <v>AVONMORE CAPITAL &amp; MANAGEMENT SERVICES LTD</v>
          </cell>
          <cell r="B456">
            <v>511589</v>
          </cell>
          <cell r="C456" t="str">
            <v>Not Listed</v>
          </cell>
          <cell r="D456" t="str">
            <v>Finance (including NBFCs)</v>
          </cell>
        </row>
        <row r="457">
          <cell r="A457" t="str">
            <v>AVSL INDUSTRIES LTD</v>
          </cell>
          <cell r="B457" t="str">
            <v>Not Listed</v>
          </cell>
          <cell r="C457" t="str">
            <v>AVSL</v>
          </cell>
          <cell r="D457" t="str">
            <v>SME</v>
          </cell>
        </row>
        <row r="458">
          <cell r="A458" t="str">
            <v>AVT NATURAL PRODUCTS LTD</v>
          </cell>
          <cell r="B458">
            <v>519105</v>
          </cell>
          <cell r="C458" t="str">
            <v>AVTNPL</v>
          </cell>
          <cell r="D458" t="str">
            <v>Other Agricultural Products</v>
          </cell>
        </row>
        <row r="459">
          <cell r="A459" t="str">
            <v>AVTIL ENTERPRISE LTD</v>
          </cell>
          <cell r="B459">
            <v>504390</v>
          </cell>
          <cell r="C459" t="str">
            <v>Not Listed</v>
          </cell>
          <cell r="D459" t="str">
            <v>Other Financial Services</v>
          </cell>
        </row>
        <row r="460">
          <cell r="A460" t="str">
            <v>AXEL POLYMERS LTD</v>
          </cell>
          <cell r="B460">
            <v>513642</v>
          </cell>
          <cell r="C460" t="str">
            <v>Not Listed</v>
          </cell>
          <cell r="D460" t="str">
            <v>Plastic Products</v>
          </cell>
        </row>
        <row r="461">
          <cell r="A461" t="str">
            <v>AXIS BANK LTD</v>
          </cell>
          <cell r="B461">
            <v>532215</v>
          </cell>
          <cell r="C461" t="str">
            <v>AXISBANK</v>
          </cell>
          <cell r="D461" t="str">
            <v>Banks</v>
          </cell>
        </row>
        <row r="462">
          <cell r="A462" t="str">
            <v>AXISCADES ENGINEERING TECHNOLOGIES LTD</v>
          </cell>
          <cell r="B462">
            <v>532395</v>
          </cell>
          <cell r="C462" t="str">
            <v>AXISCADES</v>
          </cell>
          <cell r="D462" t="str">
            <v>BPO/KPO</v>
          </cell>
        </row>
        <row r="463">
          <cell r="A463" t="str">
            <v>Axita Cotton Ltd</v>
          </cell>
          <cell r="B463">
            <v>542285</v>
          </cell>
          <cell r="C463" t="str">
            <v>AXITA</v>
          </cell>
          <cell r="D463" t="str">
            <v>Textiles</v>
          </cell>
        </row>
        <row r="464">
          <cell r="A464" t="str">
            <v>AXON VENTURES LTD</v>
          </cell>
          <cell r="B464">
            <v>505506</v>
          </cell>
          <cell r="C464" t="str">
            <v>Not Listed</v>
          </cell>
          <cell r="D464" t="str">
            <v>IT Software Products</v>
          </cell>
        </row>
        <row r="465">
          <cell r="A465" t="str">
            <v>AXTEL INDUSTRIES LTD</v>
          </cell>
          <cell r="B465">
            <v>523850</v>
          </cell>
          <cell r="C465" t="str">
            <v>Not Listed</v>
          </cell>
          <cell r="D465" t="str">
            <v>Industrial Machinery</v>
          </cell>
        </row>
        <row r="466">
          <cell r="A466" t="str">
            <v>AYEPEE LAMITUBES LTD</v>
          </cell>
          <cell r="B466">
            <v>523168</v>
          </cell>
          <cell r="C466" t="str">
            <v>Not Listed</v>
          </cell>
          <cell r="D466" t="str">
            <v>Petrochemicals</v>
          </cell>
        </row>
        <row r="467">
          <cell r="A467" t="str">
            <v>AYM SYNTEX LTD</v>
          </cell>
          <cell r="B467">
            <v>508933</v>
          </cell>
          <cell r="C467" t="str">
            <v>AYMSYNTEX</v>
          </cell>
          <cell r="D467" t="str">
            <v>Textiles</v>
          </cell>
        </row>
        <row r="468">
          <cell r="A468" t="str">
            <v>AYOKI MERCANTILE LTD</v>
          </cell>
          <cell r="B468">
            <v>512063</v>
          </cell>
          <cell r="C468" t="str">
            <v>Not Listed</v>
          </cell>
          <cell r="D468" t="str">
            <v>Comm.Trading  &amp; Distribution</v>
          </cell>
        </row>
        <row r="469">
          <cell r="A469" t="str">
            <v>B  P  CAPITAL LTD</v>
          </cell>
          <cell r="B469">
            <v>536965</v>
          </cell>
          <cell r="C469" t="str">
            <v>Not Listed</v>
          </cell>
          <cell r="D469" t="str">
            <v>Finance (including NBFCs)</v>
          </cell>
        </row>
        <row r="470">
          <cell r="A470" t="str">
            <v>B &amp; A LTD</v>
          </cell>
          <cell r="B470">
            <v>508136</v>
          </cell>
          <cell r="C470" t="str">
            <v>Not Listed</v>
          </cell>
          <cell r="D470" t="str">
            <v>Tea &amp; Coffee</v>
          </cell>
        </row>
        <row r="471">
          <cell r="A471" t="str">
            <v>B A G FILMS AND MEDIA LTD</v>
          </cell>
          <cell r="B471">
            <v>532507</v>
          </cell>
          <cell r="C471" t="str">
            <v>BAGFILMS</v>
          </cell>
          <cell r="D471" t="str">
            <v>Broadcasting &amp; Cable TV</v>
          </cell>
        </row>
        <row r="472">
          <cell r="A472" t="str">
            <v>B C  POWER CONTROLS LTD</v>
          </cell>
          <cell r="B472">
            <v>537766</v>
          </cell>
          <cell r="C472" t="str">
            <v>Not Listed</v>
          </cell>
          <cell r="D472" t="str">
            <v>Other Elect.Equip./ Prod.</v>
          </cell>
        </row>
        <row r="473">
          <cell r="A473" t="str">
            <v>B L KASHYAP AND SONS LTD</v>
          </cell>
          <cell r="B473">
            <v>532719</v>
          </cell>
          <cell r="C473" t="str">
            <v>BLKASHYAP</v>
          </cell>
          <cell r="D473" t="str">
            <v>Realty</v>
          </cell>
        </row>
        <row r="474">
          <cell r="A474" t="str">
            <v>B N RATHI SECURITIES LTD</v>
          </cell>
          <cell r="B474">
            <v>523019</v>
          </cell>
          <cell r="C474" t="str">
            <v>Not Listed</v>
          </cell>
          <cell r="D474" t="str">
            <v>Other Financial Services</v>
          </cell>
        </row>
        <row r="475">
          <cell r="A475" t="str">
            <v>B&amp;A PACKAGING (INDIA) LTD</v>
          </cell>
          <cell r="B475">
            <v>523186</v>
          </cell>
          <cell r="C475" t="str">
            <v>Not Listed</v>
          </cell>
          <cell r="D475" t="str">
            <v>Paper &amp; Paper Products</v>
          </cell>
        </row>
        <row r="476">
          <cell r="A476" t="str">
            <v>B&amp;A PACKAGING INDIA LTD</v>
          </cell>
          <cell r="B476">
            <v>523186</v>
          </cell>
          <cell r="C476" t="str">
            <v>Not Listed</v>
          </cell>
          <cell r="D476" t="str">
            <v>Paper &amp; Paper Products</v>
          </cell>
        </row>
        <row r="477">
          <cell r="A477" t="str">
            <v>B&amp;B TRIPLEWALL CONTAINERS LTD</v>
          </cell>
          <cell r="B477" t="str">
            <v>Not Listed</v>
          </cell>
          <cell r="C477" t="str">
            <v>BBTCL</v>
          </cell>
          <cell r="D477" t="str">
            <v>SME</v>
          </cell>
        </row>
        <row r="478">
          <cell r="A478" t="str">
            <v>B.T. Syndicate Ltd</v>
          </cell>
          <cell r="B478">
            <v>542206</v>
          </cell>
          <cell r="C478" t="str">
            <v>BTSYN</v>
          </cell>
          <cell r="D478" t="str">
            <v>Comm.Trading  &amp;amp; Distribution</v>
          </cell>
        </row>
        <row r="479">
          <cell r="A479" t="str">
            <v>B2B SOFTWARE TECHNOLOGIES LTD</v>
          </cell>
          <cell r="B479">
            <v>531268</v>
          </cell>
          <cell r="C479" t="str">
            <v>Not Listed</v>
          </cell>
          <cell r="D479" t="str">
            <v>IT Software Products</v>
          </cell>
        </row>
        <row r="480">
          <cell r="A480" t="str">
            <v>BABA ARTS LTD</v>
          </cell>
          <cell r="B480">
            <v>532380</v>
          </cell>
          <cell r="C480" t="str">
            <v>Not Listed</v>
          </cell>
          <cell r="D480" t="str">
            <v>Movies &amp; Entertainment</v>
          </cell>
        </row>
        <row r="481">
          <cell r="A481" t="str">
            <v>BACIL PHARMA LTD</v>
          </cell>
          <cell r="B481">
            <v>524516</v>
          </cell>
          <cell r="C481" t="str">
            <v>Not Listed</v>
          </cell>
          <cell r="D481" t="str">
            <v>Pharmaceuticals</v>
          </cell>
        </row>
        <row r="482">
          <cell r="A482" t="str">
            <v>BAFNA PHARMACEUTICALS LTD</v>
          </cell>
          <cell r="B482">
            <v>532989</v>
          </cell>
          <cell r="C482" t="str">
            <v>BAFNAPHARM</v>
          </cell>
          <cell r="D482" t="str">
            <v>Pharmaceuticals</v>
          </cell>
        </row>
        <row r="483">
          <cell r="A483" t="str">
            <v>BAGADIA COLOURCHEM LTD</v>
          </cell>
          <cell r="B483">
            <v>530197</v>
          </cell>
          <cell r="C483" t="str">
            <v>Not Listed</v>
          </cell>
          <cell r="D483" t="str">
            <v>Specialty Chemicals</v>
          </cell>
        </row>
        <row r="484">
          <cell r="A484" t="str">
            <v>BAID LEASING AND FINANCE CO LTD</v>
          </cell>
          <cell r="B484">
            <v>511724</v>
          </cell>
          <cell r="C484" t="str">
            <v>Not Listed</v>
          </cell>
          <cell r="D484" t="str">
            <v>Finance (including NBFCs)</v>
          </cell>
        </row>
        <row r="485">
          <cell r="A485" t="str">
            <v>BAJAJ AUTO LTD</v>
          </cell>
          <cell r="B485">
            <v>532977</v>
          </cell>
          <cell r="C485" t="str">
            <v>BAJAJ-AUTO</v>
          </cell>
          <cell r="D485" t="str">
            <v>2/3 Wheelers</v>
          </cell>
        </row>
        <row r="486">
          <cell r="A486" t="str">
            <v>Bajaj Consumer Care LTD</v>
          </cell>
          <cell r="B486" t="str">
            <v>Not Listed</v>
          </cell>
          <cell r="C486" t="str">
            <v>BAJAJCON</v>
          </cell>
          <cell r="D486" t="str">
            <v>Personal Products</v>
          </cell>
        </row>
        <row r="487">
          <cell r="A487" t="str">
            <v>BAJAJ CORP LTD</v>
          </cell>
          <cell r="B487">
            <v>533229</v>
          </cell>
          <cell r="C487" t="str">
            <v>BAJAJCORP</v>
          </cell>
          <cell r="D487" t="str">
            <v>Personal Products</v>
          </cell>
        </row>
        <row r="488">
          <cell r="A488" t="str">
            <v>BAJAJ ELECTRICALS LTD</v>
          </cell>
          <cell r="B488">
            <v>500031</v>
          </cell>
          <cell r="C488" t="str">
            <v>BAJAJELEC</v>
          </cell>
          <cell r="D488" t="str">
            <v>Household Appliances</v>
          </cell>
        </row>
        <row r="489">
          <cell r="A489" t="str">
            <v>BAJAJ FINANCE LTD</v>
          </cell>
          <cell r="B489">
            <v>500034</v>
          </cell>
          <cell r="C489" t="str">
            <v>BAJFINANCE</v>
          </cell>
          <cell r="D489" t="str">
            <v>Finance (including NBFCs)</v>
          </cell>
        </row>
        <row r="490">
          <cell r="A490" t="str">
            <v>BAJAJ FINSERV LTD</v>
          </cell>
          <cell r="B490">
            <v>532978</v>
          </cell>
          <cell r="C490" t="str">
            <v>BAJAJFINSV</v>
          </cell>
          <cell r="D490" t="str">
            <v>Holding Companies</v>
          </cell>
        </row>
        <row r="491">
          <cell r="A491" t="str">
            <v>BAJAJ GLOBAL LTD</v>
          </cell>
          <cell r="B491">
            <v>512261</v>
          </cell>
          <cell r="C491" t="str">
            <v>Not Listed</v>
          </cell>
          <cell r="D491" t="str">
            <v>Comm.Trading  &amp; Distribution</v>
          </cell>
        </row>
        <row r="492">
          <cell r="A492" t="str">
            <v>BAJAJ HEALTHCARE LTD</v>
          </cell>
          <cell r="B492">
            <v>539872</v>
          </cell>
          <cell r="C492" t="str">
            <v>Not Listed</v>
          </cell>
          <cell r="D492" t="str">
            <v>Pharmaceuticals</v>
          </cell>
        </row>
        <row r="493">
          <cell r="A493" t="str">
            <v>BAJAJ HINDUSTHAN SUGAR LTD</v>
          </cell>
          <cell r="B493">
            <v>500032</v>
          </cell>
          <cell r="C493" t="str">
            <v>BAJAJHIND</v>
          </cell>
          <cell r="D493" t="str">
            <v>Sugar</v>
          </cell>
        </row>
        <row r="494">
          <cell r="A494" t="str">
            <v>BAJAJ HOLDINGS &amp; INVESTMENT LTD</v>
          </cell>
          <cell r="B494">
            <v>500490</v>
          </cell>
          <cell r="C494" t="str">
            <v>BAJAJHLDNG</v>
          </cell>
          <cell r="D494" t="str">
            <v>Holding Companies</v>
          </cell>
        </row>
        <row r="495">
          <cell r="A495" t="str">
            <v>BAJAJ STEEL INDUSTRIES LTD</v>
          </cell>
          <cell r="B495">
            <v>507944</v>
          </cell>
          <cell r="C495" t="str">
            <v>Not Listed</v>
          </cell>
          <cell r="D495" t="str">
            <v>Industrial Machinery</v>
          </cell>
        </row>
        <row r="496">
          <cell r="A496" t="str">
            <v>BAJRANG FINANCE LTD</v>
          </cell>
          <cell r="B496">
            <v>511139</v>
          </cell>
          <cell r="C496" t="str">
            <v>Not Listed</v>
          </cell>
          <cell r="D496" t="str">
            <v>Misc.Commercial Services</v>
          </cell>
        </row>
        <row r="497">
          <cell r="A497" t="str">
            <v>BAL PHARMA LTD</v>
          </cell>
          <cell r="B497">
            <v>524824</v>
          </cell>
          <cell r="C497" t="str">
            <v>BALPHARMA</v>
          </cell>
          <cell r="D497" t="str">
            <v>Pharmaceuticals</v>
          </cell>
        </row>
        <row r="498">
          <cell r="A498" t="str">
            <v>BALAJI AMINES LTD</v>
          </cell>
          <cell r="B498">
            <v>530999</v>
          </cell>
          <cell r="C498" t="str">
            <v>BALAMINES</v>
          </cell>
          <cell r="D498" t="str">
            <v>Commodity Chemicals</v>
          </cell>
        </row>
        <row r="499">
          <cell r="A499" t="str">
            <v>BALAJI TELEFILMS LTD</v>
          </cell>
          <cell r="B499">
            <v>532382</v>
          </cell>
          <cell r="C499" t="str">
            <v>BALAJITELE</v>
          </cell>
          <cell r="D499" t="str">
            <v>Broadcasting &amp; Cable TV</v>
          </cell>
        </row>
        <row r="500">
          <cell r="A500" t="str">
            <v>BALASORE ALLOYS LTD</v>
          </cell>
          <cell r="B500">
            <v>513142</v>
          </cell>
          <cell r="C500" t="str">
            <v>Not Listed</v>
          </cell>
          <cell r="D500" t="str">
            <v>Iron &amp; Steel/Interm.Products</v>
          </cell>
        </row>
        <row r="501">
          <cell r="A501" t="str">
            <v>Balaxi Ventures LTD</v>
          </cell>
          <cell r="B501" t="str">
            <v>Not Listed</v>
          </cell>
          <cell r="C501" t="str">
            <v>BALAXI</v>
          </cell>
          <cell r="D501" t="str">
            <v>Unknown</v>
          </cell>
        </row>
        <row r="502">
          <cell r="A502" t="str">
            <v>BALGOPAL COMMERCIAL LTD</v>
          </cell>
          <cell r="B502">
            <v>539834</v>
          </cell>
          <cell r="C502" t="str">
            <v>Not Listed</v>
          </cell>
          <cell r="D502" t="str">
            <v>Comm.Trading  &amp; Distribution</v>
          </cell>
        </row>
        <row r="503">
          <cell r="A503" t="str">
            <v>BALKRISHNA INDUSTRIES LTD</v>
          </cell>
          <cell r="B503">
            <v>502355</v>
          </cell>
          <cell r="C503" t="str">
            <v>BALKRISIND</v>
          </cell>
          <cell r="D503" t="str">
            <v>Auto Tyres &amp; Rubber Products</v>
          </cell>
        </row>
        <row r="504">
          <cell r="A504" t="str">
            <v>BALKRISHNA PAPER MILLS LTD</v>
          </cell>
          <cell r="B504">
            <v>539251</v>
          </cell>
          <cell r="C504" t="str">
            <v>BALKRISHNA</v>
          </cell>
          <cell r="D504" t="str">
            <v>Containers &amp; Packaging</v>
          </cell>
        </row>
        <row r="505">
          <cell r="A505" t="str">
            <v>BALLARPUR INDUSTRIES LTD</v>
          </cell>
          <cell r="B505">
            <v>500102</v>
          </cell>
          <cell r="C505" t="str">
            <v>BALLARPUR</v>
          </cell>
          <cell r="D505" t="str">
            <v>Paper &amp; Paper Products</v>
          </cell>
        </row>
        <row r="506">
          <cell r="A506" t="str">
            <v>BALMER LAWRIE &amp; COMPANY LTD</v>
          </cell>
          <cell r="B506">
            <v>523319</v>
          </cell>
          <cell r="C506" t="str">
            <v>BALMLAWRIE</v>
          </cell>
          <cell r="D506" t="str">
            <v>Diversified</v>
          </cell>
        </row>
        <row r="507">
          <cell r="A507" t="str">
            <v>BALMER LAWRIE INVESTMENTS LTD</v>
          </cell>
          <cell r="B507">
            <v>532485</v>
          </cell>
          <cell r="C507" t="str">
            <v>Not Listed</v>
          </cell>
          <cell r="D507" t="str">
            <v>Finance (including NBFCs)</v>
          </cell>
        </row>
        <row r="508">
          <cell r="A508" t="str">
            <v>BALRAMPUR CHINI MILLS LTD</v>
          </cell>
          <cell r="B508">
            <v>500038</v>
          </cell>
          <cell r="C508" t="str">
            <v>BALRAMCHIN</v>
          </cell>
          <cell r="D508" t="str">
            <v>Sugar</v>
          </cell>
        </row>
        <row r="509">
          <cell r="A509" t="str">
            <v>BALURGHAT TECHNOLOGIES LTD</v>
          </cell>
          <cell r="B509">
            <v>520127</v>
          </cell>
          <cell r="C509" t="str">
            <v>Not Listed</v>
          </cell>
          <cell r="D509" t="str">
            <v>Surface Transportation</v>
          </cell>
        </row>
        <row r="510">
          <cell r="A510" t="str">
            <v>BAMBINO AGRO INDUSTRIES LTD</v>
          </cell>
          <cell r="B510">
            <v>519295</v>
          </cell>
          <cell r="C510" t="str">
            <v>Not Listed</v>
          </cell>
          <cell r="D510" t="str">
            <v>Packaged Foods</v>
          </cell>
        </row>
        <row r="511">
          <cell r="A511" t="str">
            <v>BAMPSL SECURITIES LTD</v>
          </cell>
          <cell r="B511">
            <v>531591</v>
          </cell>
          <cell r="C511" t="str">
            <v>Not Listed</v>
          </cell>
          <cell r="D511" t="str">
            <v>Finance (including NBFCs)</v>
          </cell>
        </row>
        <row r="512">
          <cell r="A512" t="str">
            <v>BANARAS BEADS LTD</v>
          </cell>
          <cell r="B512">
            <v>526849</v>
          </cell>
          <cell r="C512" t="str">
            <v>BANARBEADS</v>
          </cell>
          <cell r="D512" t="str">
            <v>Other Apparels &amp; Accessories</v>
          </cell>
        </row>
        <row r="513">
          <cell r="A513" t="str">
            <v>BANAS FINANCE LTD</v>
          </cell>
          <cell r="B513">
            <v>509053</v>
          </cell>
          <cell r="C513" t="str">
            <v>Not Listed</v>
          </cell>
          <cell r="D513" t="str">
            <v>Misc.Commercial Services</v>
          </cell>
        </row>
        <row r="514">
          <cell r="A514" t="str">
            <v>BANCO PRODUCTS I LTD</v>
          </cell>
          <cell r="B514">
            <v>500039</v>
          </cell>
          <cell r="C514" t="str">
            <v>BANCOINDIA</v>
          </cell>
          <cell r="D514" t="str">
            <v>Auto Parts &amp; Equipment</v>
          </cell>
        </row>
        <row r="515">
          <cell r="A515" t="str">
            <v>BANDHAN BANK LTD</v>
          </cell>
          <cell r="B515">
            <v>541153</v>
          </cell>
          <cell r="C515" t="str">
            <v>BANDHANBNK</v>
          </cell>
          <cell r="D515" t="str">
            <v>Banks</v>
          </cell>
        </row>
        <row r="516">
          <cell r="A516" t="str">
            <v>BANG OVERSEAS LTD</v>
          </cell>
          <cell r="B516">
            <v>532946</v>
          </cell>
          <cell r="C516" t="str">
            <v>BANG</v>
          </cell>
          <cell r="D516" t="str">
            <v>Other Apparels &amp; Accessories</v>
          </cell>
        </row>
        <row r="517">
          <cell r="A517" t="str">
            <v>BANGALORE FORT FARMS LTD</v>
          </cell>
          <cell r="B517">
            <v>539120</v>
          </cell>
          <cell r="C517" t="str">
            <v>Not Listed</v>
          </cell>
          <cell r="D517" t="str">
            <v>Jute &amp; Jute Products</v>
          </cell>
        </row>
        <row r="518">
          <cell r="A518" t="str">
            <v>BANK OF BARODA</v>
          </cell>
          <cell r="B518">
            <v>532134</v>
          </cell>
          <cell r="C518" t="str">
            <v>BANKBARODA</v>
          </cell>
          <cell r="D518" t="str">
            <v>Banks</v>
          </cell>
        </row>
        <row r="519">
          <cell r="A519" t="str">
            <v>BANK OF INDIA</v>
          </cell>
          <cell r="B519">
            <v>532149</v>
          </cell>
          <cell r="C519" t="str">
            <v>BANKINDIA</v>
          </cell>
          <cell r="D519" t="str">
            <v>Banks</v>
          </cell>
        </row>
        <row r="520">
          <cell r="A520" t="str">
            <v>BANK OF MAHARASHTRA</v>
          </cell>
          <cell r="B520">
            <v>532525</v>
          </cell>
          <cell r="C520" t="str">
            <v>MAHABANK</v>
          </cell>
          <cell r="D520" t="str">
            <v>Banks</v>
          </cell>
        </row>
        <row r="521">
          <cell r="A521" t="str">
            <v>BANKA BIOLOO LTD</v>
          </cell>
          <cell r="B521" t="str">
            <v>Not Listed</v>
          </cell>
          <cell r="C521" t="str">
            <v>BANKA</v>
          </cell>
          <cell r="D521" t="str">
            <v>SME</v>
          </cell>
        </row>
        <row r="522">
          <cell r="A522" t="str">
            <v>BANNARI AMMAN SPINNING MILLS LTD</v>
          </cell>
          <cell r="B522">
            <v>532674</v>
          </cell>
          <cell r="C522" t="str">
            <v>BASML</v>
          </cell>
          <cell r="D522" t="str">
            <v>Textiles</v>
          </cell>
        </row>
        <row r="523">
          <cell r="A523" t="str">
            <v>BANNARI AMMAN SUGARS LTD</v>
          </cell>
          <cell r="B523">
            <v>500041</v>
          </cell>
          <cell r="C523" t="str">
            <v>BANARISUG</v>
          </cell>
          <cell r="D523" t="str">
            <v>Sugar</v>
          </cell>
        </row>
        <row r="524">
          <cell r="A524" t="str">
            <v>BANSAL MULTIFLEX LTD</v>
          </cell>
          <cell r="B524" t="str">
            <v>Not Listed</v>
          </cell>
          <cell r="C524" t="str">
            <v>BANSAL</v>
          </cell>
          <cell r="D524" t="str">
            <v>SME</v>
          </cell>
        </row>
        <row r="525">
          <cell r="A525" t="str">
            <v>BANSAL ROOFING PRODUCTS LTD</v>
          </cell>
          <cell r="B525">
            <v>538546</v>
          </cell>
          <cell r="C525" t="str">
            <v>Not Listed</v>
          </cell>
          <cell r="D525" t="str">
            <v>Iron &amp; Steel Products</v>
          </cell>
        </row>
        <row r="526">
          <cell r="A526" t="str">
            <v>BANSISONS TEA INDUSTRIES LTD</v>
          </cell>
          <cell r="B526">
            <v>519353</v>
          </cell>
          <cell r="C526" t="str">
            <v>Not Listed</v>
          </cell>
          <cell r="D526" t="str">
            <v>Tea &amp; Coffee</v>
          </cell>
        </row>
        <row r="527">
          <cell r="A527" t="str">
            <v>BANSWARA SYNTEX LTD</v>
          </cell>
          <cell r="B527">
            <v>503722</v>
          </cell>
          <cell r="C527" t="str">
            <v>BANSWRAS</v>
          </cell>
          <cell r="D527" t="str">
            <v>Textiles</v>
          </cell>
        </row>
        <row r="528">
          <cell r="A528" t="str">
            <v>BARAK VALLEY CEMENTS LTD</v>
          </cell>
          <cell r="B528">
            <v>532916</v>
          </cell>
          <cell r="C528" t="str">
            <v>BVCL</v>
          </cell>
          <cell r="D528" t="str">
            <v>Cement &amp; Cement Products</v>
          </cell>
        </row>
        <row r="529">
          <cell r="A529" t="str">
            <v>BARODA EXTRUSION LTD</v>
          </cell>
          <cell r="B529">
            <v>513502</v>
          </cell>
          <cell r="C529" t="str">
            <v>Not Listed</v>
          </cell>
          <cell r="D529" t="str">
            <v>Copper</v>
          </cell>
        </row>
        <row r="530">
          <cell r="A530" t="str">
            <v>BARON INFOTECH LTD</v>
          </cell>
          <cell r="B530">
            <v>532336</v>
          </cell>
          <cell r="C530" t="str">
            <v>Not Listed</v>
          </cell>
          <cell r="D530" t="str">
            <v>IT Software Products</v>
          </cell>
        </row>
        <row r="531">
          <cell r="A531" t="str">
            <v>BARTRONICS (INDIA) LTD</v>
          </cell>
          <cell r="B531">
            <v>532694</v>
          </cell>
          <cell r="C531" t="str">
            <v>BARTRONICS</v>
          </cell>
          <cell r="D531" t="str">
            <v>Misc.Commercial Services</v>
          </cell>
        </row>
        <row r="532">
          <cell r="A532" t="str">
            <v>BARTRONICS INDIA LTD</v>
          </cell>
          <cell r="B532">
            <v>532694</v>
          </cell>
          <cell r="C532" t="str">
            <v>BARTRONICS</v>
          </cell>
          <cell r="D532" t="str">
            <v>Misc.Commercial Services</v>
          </cell>
        </row>
        <row r="533">
          <cell r="A533" t="str">
            <v>BASANT AGRO TECH (INDIA) LTD</v>
          </cell>
          <cell r="B533">
            <v>524687</v>
          </cell>
          <cell r="C533" t="str">
            <v>Not Listed</v>
          </cell>
          <cell r="D533" t="str">
            <v>Fertilizers</v>
          </cell>
        </row>
        <row r="534">
          <cell r="A534" t="str">
            <v>BASANT AGRO TECH INDIA LTD</v>
          </cell>
          <cell r="B534">
            <v>524687</v>
          </cell>
          <cell r="C534" t="str">
            <v>Not Listed</v>
          </cell>
          <cell r="D534" t="str">
            <v>Fertilizers</v>
          </cell>
        </row>
        <row r="535">
          <cell r="A535" t="str">
            <v>BASF (INDIA) LTD</v>
          </cell>
          <cell r="B535">
            <v>500042</v>
          </cell>
          <cell r="C535" t="str">
            <v>BASF</v>
          </cell>
          <cell r="D535" t="str">
            <v>Specialty Chemicals</v>
          </cell>
        </row>
        <row r="536">
          <cell r="A536" t="str">
            <v>BASF INDIA LTD</v>
          </cell>
          <cell r="B536">
            <v>500042</v>
          </cell>
          <cell r="C536" t="str">
            <v>BASF</v>
          </cell>
          <cell r="D536" t="str">
            <v>Specialty Chemicals</v>
          </cell>
        </row>
        <row r="537">
          <cell r="A537" t="str">
            <v>BATA (INDIA) LTD</v>
          </cell>
          <cell r="B537">
            <v>500043</v>
          </cell>
          <cell r="C537" t="str">
            <v>BATA(INDIA)</v>
          </cell>
          <cell r="D537" t="str">
            <v>Footwear</v>
          </cell>
        </row>
        <row r="538">
          <cell r="A538" t="str">
            <v>BATA INDIA LTD</v>
          </cell>
          <cell r="B538">
            <v>500043</v>
          </cell>
          <cell r="C538" t="str">
            <v>BATAINDIA</v>
          </cell>
          <cell r="D538" t="str">
            <v>Footwear</v>
          </cell>
        </row>
        <row r="539">
          <cell r="A539" t="str">
            <v>BATLIBOI LTD</v>
          </cell>
          <cell r="B539">
            <v>522004</v>
          </cell>
          <cell r="C539" t="str">
            <v>Not Listed</v>
          </cell>
          <cell r="D539" t="str">
            <v>Industrial Machinery</v>
          </cell>
        </row>
        <row r="540">
          <cell r="A540" t="str">
            <v>BAYER CROPSCIENCE LTD</v>
          </cell>
          <cell r="B540">
            <v>506285</v>
          </cell>
          <cell r="C540" t="str">
            <v>BAYERCROP</v>
          </cell>
          <cell r="D540" t="str">
            <v>Agrochemicals</v>
          </cell>
        </row>
        <row r="541">
          <cell r="A541" t="str">
            <v>BAZEL INTERNATIONAL LTD</v>
          </cell>
          <cell r="B541">
            <v>539946</v>
          </cell>
          <cell r="C541" t="str">
            <v>Not Listed</v>
          </cell>
          <cell r="D541" t="str">
            <v>Finance (including NBFCs)</v>
          </cell>
        </row>
        <row r="542">
          <cell r="A542" t="str">
            <v>BCC FUBA (INDIA) LTD</v>
          </cell>
          <cell r="B542">
            <v>517246</v>
          </cell>
          <cell r="C542" t="str">
            <v>Not Listed</v>
          </cell>
          <cell r="D542" t="str">
            <v>Electronic Components</v>
          </cell>
        </row>
        <row r="543">
          <cell r="A543" t="str">
            <v>BCC FUBA INDIA LTD</v>
          </cell>
          <cell r="B543">
            <v>517246</v>
          </cell>
          <cell r="C543" t="str">
            <v>Not Listed</v>
          </cell>
          <cell r="D543" t="str">
            <v>Electronic Components</v>
          </cell>
        </row>
        <row r="544">
          <cell r="A544" t="str">
            <v>BCL ENTERPRISES LTD</v>
          </cell>
          <cell r="B544">
            <v>539621</v>
          </cell>
          <cell r="C544" t="str">
            <v>Not Listed</v>
          </cell>
          <cell r="D544" t="str">
            <v>Finance (including NBFCs)</v>
          </cell>
        </row>
        <row r="545">
          <cell r="A545" t="str">
            <v>BCL INDUSTRIES LTD</v>
          </cell>
          <cell r="B545">
            <v>524332</v>
          </cell>
          <cell r="C545" t="str">
            <v>Not Listed</v>
          </cell>
          <cell r="D545" t="str">
            <v>Edible Oils</v>
          </cell>
        </row>
        <row r="546">
          <cell r="A546" t="str">
            <v>BCPL RAILWAY INFRASTRUCTURE LTD</v>
          </cell>
          <cell r="B546">
            <v>542057</v>
          </cell>
          <cell r="C546" t="str">
            <v>Not Listed</v>
          </cell>
          <cell r="D546" t="str">
            <v>Construction &amp; Engineering</v>
          </cell>
        </row>
        <row r="547">
          <cell r="A547" t="str">
            <v>BDH INDUSTRIES LTD</v>
          </cell>
          <cell r="B547">
            <v>524828</v>
          </cell>
          <cell r="C547" t="str">
            <v>Not Listed</v>
          </cell>
          <cell r="D547" t="str">
            <v>Pharmaceuticals</v>
          </cell>
        </row>
        <row r="548">
          <cell r="A548" t="str">
            <v>BEARDSELL LTD</v>
          </cell>
          <cell r="B548">
            <v>539447</v>
          </cell>
          <cell r="C548" t="str">
            <v>BEARDSELL</v>
          </cell>
          <cell r="D548" t="str">
            <v>Containers &amp; Packaging</v>
          </cell>
        </row>
        <row r="549">
          <cell r="A549" t="str">
            <v>BEDMUTHA INDUSTRIES LTD</v>
          </cell>
          <cell r="B549">
            <v>533270</v>
          </cell>
          <cell r="C549" t="str">
            <v>BEDMUTHA</v>
          </cell>
          <cell r="D549" t="str">
            <v>Iron &amp; Steel Products</v>
          </cell>
        </row>
        <row r="550">
          <cell r="A550" t="str">
            <v>BEEKAY NIRYAT LTD</v>
          </cell>
          <cell r="B550">
            <v>539546</v>
          </cell>
          <cell r="C550" t="str">
            <v>Not Listed</v>
          </cell>
          <cell r="D550" t="str">
            <v>Comm.Trading  &amp; Distribution</v>
          </cell>
        </row>
        <row r="551">
          <cell r="A551" t="str">
            <v>BEEKAY STEEL INDUSTRIES LTD</v>
          </cell>
          <cell r="B551">
            <v>539018</v>
          </cell>
          <cell r="C551" t="str">
            <v>Not Listed</v>
          </cell>
          <cell r="D551" t="str">
            <v>Iron &amp; Steel/Interm.Products</v>
          </cell>
        </row>
        <row r="552">
          <cell r="A552" t="str">
            <v>BEEYU OVERSEAS LTD</v>
          </cell>
          <cell r="B552">
            <v>532645</v>
          </cell>
          <cell r="C552" t="str">
            <v>Not Listed</v>
          </cell>
          <cell r="D552" t="str">
            <v>Comm.Trading  &amp; Distribution</v>
          </cell>
        </row>
        <row r="553">
          <cell r="A553" t="str">
            <v>BELLA CASA FASHION &amp; RETAIL LTD</v>
          </cell>
          <cell r="B553">
            <v>539399</v>
          </cell>
          <cell r="C553" t="str">
            <v>Not Listed</v>
          </cell>
          <cell r="D553" t="str">
            <v>Textiles</v>
          </cell>
        </row>
        <row r="554">
          <cell r="A554" t="str">
            <v>BEMCO HYDRAULICS LTD</v>
          </cell>
          <cell r="B554">
            <v>522650</v>
          </cell>
          <cell r="C554" t="str">
            <v>Not Listed</v>
          </cell>
          <cell r="D554" t="str">
            <v>Other Industrial Goods</v>
          </cell>
        </row>
        <row r="555">
          <cell r="A555" t="str">
            <v>BEML LTD</v>
          </cell>
          <cell r="B555">
            <v>500048</v>
          </cell>
          <cell r="C555" t="str">
            <v>BEML</v>
          </cell>
          <cell r="D555" t="str">
            <v>Commercial Vehicles</v>
          </cell>
        </row>
        <row r="556">
          <cell r="A556" t="str">
            <v>BENARA BEARINGS AND PISTONS LTD</v>
          </cell>
          <cell r="B556">
            <v>541178</v>
          </cell>
          <cell r="C556" t="str">
            <v>Not Listed</v>
          </cell>
          <cell r="D556" t="str">
            <v>Other Industrial Goods</v>
          </cell>
        </row>
        <row r="557">
          <cell r="A557" t="str">
            <v>BENARES HOTELS LTD</v>
          </cell>
          <cell r="B557">
            <v>509438</v>
          </cell>
          <cell r="C557" t="str">
            <v>Not Listed</v>
          </cell>
          <cell r="D557" t="str">
            <v>Hotels</v>
          </cell>
        </row>
        <row r="558">
          <cell r="A558" t="str">
            <v>BENGAL &amp; ASSAM COMPANY LTD</v>
          </cell>
          <cell r="B558">
            <v>533095</v>
          </cell>
          <cell r="C558" t="str">
            <v>Not Listed</v>
          </cell>
          <cell r="D558" t="str">
            <v>Finance (including NBFCs)</v>
          </cell>
        </row>
        <row r="559">
          <cell r="A559" t="str">
            <v>BENGAL STEEL INDUSTRIES LTD</v>
          </cell>
          <cell r="B559">
            <v>512404</v>
          </cell>
          <cell r="C559" t="str">
            <v>Not Listed</v>
          </cell>
          <cell r="D559" t="str">
            <v>Iron &amp; Steel/Interm.Products</v>
          </cell>
        </row>
        <row r="560">
          <cell r="A560" t="str">
            <v>BENGAL TEA &amp; FABRICS LTD</v>
          </cell>
          <cell r="B560">
            <v>532230</v>
          </cell>
          <cell r="C560" t="str">
            <v>Not Listed</v>
          </cell>
          <cell r="D560" t="str">
            <v>Textiles</v>
          </cell>
        </row>
        <row r="561">
          <cell r="A561" t="str">
            <v>BENTLEY COMMERCIAL ENTERPRISES LTD</v>
          </cell>
          <cell r="B561">
            <v>512195</v>
          </cell>
          <cell r="C561" t="str">
            <v>Not Listed</v>
          </cell>
          <cell r="D561" t="str">
            <v>Misc.Commercial Services</v>
          </cell>
        </row>
        <row r="562">
          <cell r="A562" t="str">
            <v>BERGER PAINTS I LTD</v>
          </cell>
          <cell r="B562">
            <v>509480</v>
          </cell>
          <cell r="C562" t="str">
            <v>BERGEPAINT</v>
          </cell>
          <cell r="D562" t="str">
            <v>Furniture-Furnishing-Paints</v>
          </cell>
        </row>
        <row r="563">
          <cell r="A563" t="str">
            <v>BERVIN INVESTMENT &amp; LEASING LTD</v>
          </cell>
          <cell r="B563">
            <v>531340</v>
          </cell>
          <cell r="C563" t="str">
            <v>Not Listed</v>
          </cell>
          <cell r="D563" t="str">
            <v>Other Financial Services</v>
          </cell>
        </row>
        <row r="564">
          <cell r="A564" t="str">
            <v>BERYL DRUGS LTD</v>
          </cell>
          <cell r="B564">
            <v>524606</v>
          </cell>
          <cell r="C564" t="str">
            <v>Not Listed</v>
          </cell>
          <cell r="D564" t="str">
            <v>Pharmaceuticals</v>
          </cell>
        </row>
        <row r="565">
          <cell r="A565" t="str">
            <v>BERYL SECURITIES LTD</v>
          </cell>
          <cell r="B565">
            <v>531582</v>
          </cell>
          <cell r="C565" t="str">
            <v>Not Listed</v>
          </cell>
          <cell r="D565" t="str">
            <v>Finance (including NBFCs)</v>
          </cell>
        </row>
        <row r="566">
          <cell r="A566" t="str">
            <v>BEST EASTERN HOTELS LTD</v>
          </cell>
          <cell r="B566">
            <v>508664</v>
          </cell>
          <cell r="C566" t="str">
            <v>Not Listed</v>
          </cell>
          <cell r="D566" t="str">
            <v>Hotels</v>
          </cell>
        </row>
        <row r="567">
          <cell r="A567" t="str">
            <v>BETA DRUGS LTD</v>
          </cell>
          <cell r="B567" t="str">
            <v>Not Listed</v>
          </cell>
          <cell r="C567" t="str">
            <v>BETA</v>
          </cell>
          <cell r="D567" t="str">
            <v>SME</v>
          </cell>
        </row>
        <row r="568">
          <cell r="A568" t="str">
            <v>BETEX (INDIA) LTD</v>
          </cell>
          <cell r="B568">
            <v>512477</v>
          </cell>
          <cell r="C568" t="str">
            <v>Not Listed</v>
          </cell>
          <cell r="D568" t="str">
            <v>Textiles</v>
          </cell>
        </row>
        <row r="569">
          <cell r="A569" t="str">
            <v>BETEX INDIA LTD</v>
          </cell>
          <cell r="B569">
            <v>512477</v>
          </cell>
          <cell r="C569" t="str">
            <v>Not Listed</v>
          </cell>
          <cell r="D569" t="str">
            <v>Textiles</v>
          </cell>
        </row>
        <row r="570">
          <cell r="A570" t="str">
            <v>BF INVESTMENT LTD</v>
          </cell>
          <cell r="B570">
            <v>533303</v>
          </cell>
          <cell r="C570" t="str">
            <v>BFINVEST</v>
          </cell>
          <cell r="D570" t="str">
            <v>Holding Companies</v>
          </cell>
        </row>
        <row r="571">
          <cell r="A571" t="str">
            <v>BF UTILITIES LTD</v>
          </cell>
          <cell r="B571">
            <v>532430</v>
          </cell>
          <cell r="C571" t="str">
            <v>BFUTILITIE</v>
          </cell>
          <cell r="D571" t="str">
            <v>Electric Utilities</v>
          </cell>
        </row>
        <row r="572">
          <cell r="A572" t="str">
            <v>BFL ASSET FINVEST LTD</v>
          </cell>
          <cell r="B572">
            <v>539662</v>
          </cell>
          <cell r="C572" t="str">
            <v>Not Listed</v>
          </cell>
          <cell r="D572" t="str">
            <v>Finance (including NBFCs)</v>
          </cell>
        </row>
        <row r="573">
          <cell r="A573" t="str">
            <v>BGIL FILMS &amp; TECHNOLOGIES LTD</v>
          </cell>
          <cell r="B573">
            <v>511664</v>
          </cell>
          <cell r="C573" t="str">
            <v>Not Listed</v>
          </cell>
          <cell r="D573" t="str">
            <v>Movies &amp; Entertainment</v>
          </cell>
        </row>
        <row r="574">
          <cell r="A574" t="str">
            <v>BGR ENERGY SYSTEMS LTD</v>
          </cell>
          <cell r="B574">
            <v>532930</v>
          </cell>
          <cell r="C574" t="str">
            <v>BGRENERGY</v>
          </cell>
          <cell r="D574" t="str">
            <v>Heavy Electrical Equipment</v>
          </cell>
        </row>
        <row r="575">
          <cell r="A575" t="str">
            <v>BHAGERIA INDUSTRIES LTD</v>
          </cell>
          <cell r="B575">
            <v>530803</v>
          </cell>
          <cell r="C575" t="str">
            <v>BHAGERIA</v>
          </cell>
          <cell r="D575" t="str">
            <v>Commodity Chemicals</v>
          </cell>
        </row>
        <row r="576">
          <cell r="A576" t="str">
            <v>BHAGIRADHA CHEMICALS &amp; INDUSTRIES LTD</v>
          </cell>
          <cell r="B576">
            <v>531719</v>
          </cell>
          <cell r="C576" t="str">
            <v>Not Listed</v>
          </cell>
          <cell r="D576" t="str">
            <v>Agrochemicals</v>
          </cell>
        </row>
        <row r="577">
          <cell r="A577" t="str">
            <v>BHAGWATI AUTOCAST LTD</v>
          </cell>
          <cell r="B577">
            <v>504646</v>
          </cell>
          <cell r="C577" t="str">
            <v>Not Listed</v>
          </cell>
          <cell r="D577" t="str">
            <v>Auto Parts &amp; Equipment</v>
          </cell>
        </row>
        <row r="578">
          <cell r="A578" t="str">
            <v>BHAGWATI OXYGEN LTD</v>
          </cell>
          <cell r="B578">
            <v>509449</v>
          </cell>
          <cell r="C578" t="str">
            <v>Not Listed</v>
          </cell>
          <cell r="D578" t="str">
            <v>Commodity Chemicals</v>
          </cell>
        </row>
        <row r="579">
          <cell r="A579" t="str">
            <v>BHAGYANAGAR (INDIA) LTD</v>
          </cell>
          <cell r="B579">
            <v>512296</v>
          </cell>
          <cell r="C579" t="str">
            <v>BHAGYANGR</v>
          </cell>
          <cell r="D579" t="str">
            <v>Copper</v>
          </cell>
        </row>
        <row r="580">
          <cell r="A580" t="str">
            <v>BHAGYANAGAR INDIA LTD</v>
          </cell>
          <cell r="B580">
            <v>512296</v>
          </cell>
          <cell r="C580" t="str">
            <v>BHAGYANGR</v>
          </cell>
          <cell r="D580" t="str">
            <v>Copper</v>
          </cell>
        </row>
        <row r="581">
          <cell r="A581" t="str">
            <v>BHAGYANAGAR PROPERTIES LTD</v>
          </cell>
          <cell r="B581">
            <v>540621</v>
          </cell>
          <cell r="C581" t="str">
            <v>BHAGYAPROP</v>
          </cell>
          <cell r="D581" t="str">
            <v>Realty</v>
          </cell>
        </row>
        <row r="582">
          <cell r="A582" t="str">
            <v>BHAKTI GEMS AND JEWELLERY LTD</v>
          </cell>
          <cell r="B582">
            <v>540545</v>
          </cell>
          <cell r="C582" t="str">
            <v>Not Listed</v>
          </cell>
          <cell r="D582" t="str">
            <v>Other Apparels &amp; Accessories</v>
          </cell>
        </row>
        <row r="583">
          <cell r="A583" t="str">
            <v>BHANDARI HOSIERY EXPORTS LTD</v>
          </cell>
          <cell r="B583">
            <v>512608</v>
          </cell>
          <cell r="C583" t="str">
            <v>BHANDARI</v>
          </cell>
          <cell r="D583" t="str">
            <v>Other Apparels &amp; Accessories</v>
          </cell>
        </row>
        <row r="584">
          <cell r="A584" t="str">
            <v>BHANDERI INFRACON LTD</v>
          </cell>
          <cell r="B584">
            <v>538576</v>
          </cell>
          <cell r="C584" t="str">
            <v>Not Listed</v>
          </cell>
          <cell r="D584" t="str">
            <v>Realty</v>
          </cell>
        </row>
        <row r="585">
          <cell r="A585" t="str">
            <v>BHANSALI ENGINEERING POLYMERS LTD</v>
          </cell>
          <cell r="B585">
            <v>500052</v>
          </cell>
          <cell r="C585" t="str">
            <v>BEPL</v>
          </cell>
          <cell r="D585" t="str">
            <v>Specialty Chemicals</v>
          </cell>
        </row>
        <row r="586">
          <cell r="A586" t="str">
            <v>BHARAT AGRI FERT &amp; REALTY LTD</v>
          </cell>
          <cell r="B586">
            <v>531862</v>
          </cell>
          <cell r="C586" t="str">
            <v>Not Listed</v>
          </cell>
          <cell r="D586" t="str">
            <v>Fertilizers</v>
          </cell>
        </row>
        <row r="587">
          <cell r="A587" t="str">
            <v>BHARAT BHUSHAN SHARE &amp; COMMODITY BROKERS LTD</v>
          </cell>
          <cell r="B587">
            <v>511501</v>
          </cell>
          <cell r="C587" t="str">
            <v>Not Listed</v>
          </cell>
          <cell r="D587" t="str">
            <v>Other Financial Services</v>
          </cell>
        </row>
        <row r="588">
          <cell r="A588" t="str">
            <v>BHARAT BIJLEE LTD</v>
          </cell>
          <cell r="B588">
            <v>503960</v>
          </cell>
          <cell r="C588" t="str">
            <v>BBL</v>
          </cell>
          <cell r="D588" t="str">
            <v>Other Elect.Equip./ Prod.</v>
          </cell>
        </row>
        <row r="589">
          <cell r="A589" t="str">
            <v>BHARAT DYNAMICS LTD</v>
          </cell>
          <cell r="B589">
            <v>541143</v>
          </cell>
          <cell r="C589" t="str">
            <v>BDL</v>
          </cell>
          <cell r="D589" t="str">
            <v>Defence</v>
          </cell>
        </row>
        <row r="590">
          <cell r="A590" t="str">
            <v>BHARAT ELECTRONICS LTD</v>
          </cell>
          <cell r="B590">
            <v>500049</v>
          </cell>
          <cell r="C590" t="str">
            <v>BEL</v>
          </cell>
          <cell r="D590" t="str">
            <v>Defence</v>
          </cell>
        </row>
        <row r="591">
          <cell r="A591" t="str">
            <v>BHARAT FINANCIAL INCLUSION LTD</v>
          </cell>
          <cell r="B591">
            <v>533228</v>
          </cell>
          <cell r="C591" t="str">
            <v>BHARATFIN</v>
          </cell>
          <cell r="D591" t="str">
            <v>Finance (including NBFCs)</v>
          </cell>
        </row>
        <row r="592">
          <cell r="A592" t="str">
            <v>BHARAT FORGE LTD</v>
          </cell>
          <cell r="B592">
            <v>500493</v>
          </cell>
          <cell r="C592" t="str">
            <v>BHARATFORG</v>
          </cell>
          <cell r="D592" t="str">
            <v>Other Industrial Products</v>
          </cell>
        </row>
        <row r="593">
          <cell r="A593" t="str">
            <v>BHARAT GEARS LTD</v>
          </cell>
          <cell r="B593">
            <v>505688</v>
          </cell>
          <cell r="C593" t="str">
            <v>BHARATGEAR</v>
          </cell>
          <cell r="D593" t="str">
            <v>Auto Parts &amp; Equipment</v>
          </cell>
        </row>
        <row r="594">
          <cell r="A594" t="str">
            <v>BHARAT HEAVY ELECTRICALS LTD</v>
          </cell>
          <cell r="B594">
            <v>500103</v>
          </cell>
          <cell r="C594" t="str">
            <v>BHEL</v>
          </cell>
          <cell r="D594" t="str">
            <v>Heavy Electrical Equipment</v>
          </cell>
        </row>
        <row r="595">
          <cell r="A595" t="str">
            <v>BHARAT IMMUNOLOGICALS &amp; BIOLOGICALS CORPORATION LTD</v>
          </cell>
          <cell r="B595">
            <v>524663</v>
          </cell>
          <cell r="C595" t="str">
            <v>Not Listed</v>
          </cell>
          <cell r="D595" t="str">
            <v>Pharmaceuticals</v>
          </cell>
        </row>
        <row r="596">
          <cell r="A596" t="str">
            <v>BHARAT PARENTERALS LTD</v>
          </cell>
          <cell r="B596">
            <v>541096</v>
          </cell>
          <cell r="C596" t="str">
            <v>Not Listed</v>
          </cell>
          <cell r="D596" t="str">
            <v>Pharmaceuticals</v>
          </cell>
        </row>
        <row r="597">
          <cell r="A597" t="str">
            <v>BHARAT PETROLEUM CORPORATION LTD</v>
          </cell>
          <cell r="B597">
            <v>500547</v>
          </cell>
          <cell r="C597" t="str">
            <v>BPCL</v>
          </cell>
          <cell r="D597" t="str">
            <v>Refineries/ Petro-Products</v>
          </cell>
        </row>
        <row r="598">
          <cell r="A598" t="str">
            <v>BHARAT RASAYAN LTD</v>
          </cell>
          <cell r="B598">
            <v>590021</v>
          </cell>
          <cell r="C598" t="str">
            <v>BHARATRAS</v>
          </cell>
          <cell r="D598" t="str">
            <v>Agrochemicals</v>
          </cell>
        </row>
        <row r="599">
          <cell r="A599" t="str">
            <v>BHARAT ROAD NETWORK LTD</v>
          </cell>
          <cell r="B599">
            <v>540700</v>
          </cell>
          <cell r="C599" t="str">
            <v>BRNL</v>
          </cell>
          <cell r="D599" t="str">
            <v>Roads &amp; Highways</v>
          </cell>
        </row>
        <row r="600">
          <cell r="A600" t="str">
            <v>BHARAT SEATS LTD</v>
          </cell>
          <cell r="B600">
            <v>523229</v>
          </cell>
          <cell r="C600" t="str">
            <v>Not Listed</v>
          </cell>
          <cell r="D600" t="str">
            <v>Auto Parts &amp; Equipment</v>
          </cell>
        </row>
        <row r="601">
          <cell r="A601" t="str">
            <v>BHARAT TEXTILES &amp; PROOFING INDUSTRIES LTD</v>
          </cell>
          <cell r="B601">
            <v>531029</v>
          </cell>
          <cell r="C601" t="str">
            <v>Not Listed</v>
          </cell>
          <cell r="D601" t="str">
            <v>Comm.Trading  &amp; Distribution</v>
          </cell>
        </row>
        <row r="602">
          <cell r="A602" t="str">
            <v>BHARAT WIRE ROPES LTD</v>
          </cell>
          <cell r="B602">
            <v>539799</v>
          </cell>
          <cell r="C602" t="str">
            <v>BHARATWIRE</v>
          </cell>
          <cell r="D602" t="str">
            <v>Iron &amp; Steel Products</v>
          </cell>
        </row>
        <row r="603">
          <cell r="A603" t="str">
            <v>BHARATI DEFENCE AND INFRASTRUCTURE LTD</v>
          </cell>
          <cell r="B603">
            <v>532609</v>
          </cell>
          <cell r="C603" t="str">
            <v>BHARATIDIL</v>
          </cell>
          <cell r="D603" t="str">
            <v>Commercial Vehicles</v>
          </cell>
        </row>
        <row r="604">
          <cell r="A604" t="str">
            <v>BHARATIYA GLOBAL INFOMEDIA LTD</v>
          </cell>
          <cell r="B604">
            <v>533499</v>
          </cell>
          <cell r="C604" t="str">
            <v>BGLOBAL</v>
          </cell>
          <cell r="D604" t="str">
            <v>IT Consulting &amp; Software</v>
          </cell>
        </row>
        <row r="605">
          <cell r="A605" t="str">
            <v>BHARTI AIRTEL LTD</v>
          </cell>
          <cell r="B605">
            <v>532454</v>
          </cell>
          <cell r="C605" t="str">
            <v>BHARTIARTL</v>
          </cell>
          <cell r="D605" t="str">
            <v>Telecom Services</v>
          </cell>
        </row>
        <row r="606">
          <cell r="A606" t="str">
            <v>BHARTI INFRATEL LTD</v>
          </cell>
          <cell r="B606">
            <v>534816</v>
          </cell>
          <cell r="C606" t="str">
            <v>INFRATEL</v>
          </cell>
          <cell r="D606" t="str">
            <v>Other Telecom Services</v>
          </cell>
        </row>
        <row r="607">
          <cell r="A607" t="str">
            <v>BHARTIYA INTERNATIONAL LTD</v>
          </cell>
          <cell r="B607">
            <v>526666</v>
          </cell>
          <cell r="C607" t="str">
            <v>BIL</v>
          </cell>
          <cell r="D607" t="str">
            <v>Other Apparels &amp; Accessories</v>
          </cell>
        </row>
        <row r="608">
          <cell r="A608" t="str">
            <v>BHASKAR AGROCHEMICALS LTD</v>
          </cell>
          <cell r="B608">
            <v>524534</v>
          </cell>
          <cell r="C608" t="str">
            <v>Not Listed</v>
          </cell>
          <cell r="D608" t="str">
            <v>Agrochemicals</v>
          </cell>
        </row>
        <row r="609">
          <cell r="A609" t="str">
            <v>BHATIA COMMUNICATIONS &amp; RETAIL (INDIA) LTD</v>
          </cell>
          <cell r="B609">
            <v>540956</v>
          </cell>
          <cell r="C609" t="str">
            <v>Not Listed</v>
          </cell>
          <cell r="D609" t="str">
            <v>Specialty Retail</v>
          </cell>
        </row>
        <row r="610">
          <cell r="A610" t="str">
            <v>BHATIA COMMUNICATIONS &amp; RETAIL INDIA LTD</v>
          </cell>
          <cell r="B610">
            <v>540956</v>
          </cell>
          <cell r="C610" t="str">
            <v>Not Listed</v>
          </cell>
          <cell r="D610" t="str">
            <v>Specialty Retail</v>
          </cell>
        </row>
        <row r="611">
          <cell r="A611" t="str">
            <v>BHILWARA SPINNERS LTD</v>
          </cell>
          <cell r="B611">
            <v>514272</v>
          </cell>
          <cell r="C611" t="str">
            <v>Not Listed</v>
          </cell>
          <cell r="D611" t="str">
            <v>Textiles</v>
          </cell>
        </row>
        <row r="612">
          <cell r="A612" t="str">
            <v>BHILWARA TECHNICAL TEXTILES LTD</v>
          </cell>
          <cell r="B612">
            <v>533108</v>
          </cell>
          <cell r="C612" t="str">
            <v>Not Listed</v>
          </cell>
          <cell r="D612" t="str">
            <v>Textiles</v>
          </cell>
        </row>
        <row r="613">
          <cell r="A613" t="str">
            <v>BHORUKA ALUMINIUM LTD</v>
          </cell>
          <cell r="B613">
            <v>506027</v>
          </cell>
          <cell r="C613" t="str">
            <v>Not Listed</v>
          </cell>
          <cell r="D613" t="str">
            <v>Aluminium</v>
          </cell>
        </row>
        <row r="614">
          <cell r="A614" t="str">
            <v>BHUSHAN STEEL LTD</v>
          </cell>
          <cell r="B614">
            <v>500055</v>
          </cell>
          <cell r="C614" t="str">
            <v>BHUSANSTL</v>
          </cell>
          <cell r="D614" t="str">
            <v>Iron &amp; Steel/Interm.Products</v>
          </cell>
        </row>
        <row r="615">
          <cell r="A615" t="str">
            <v>BIGBLOC CONSTRUCTION LTD</v>
          </cell>
          <cell r="B615">
            <v>540061</v>
          </cell>
          <cell r="C615" t="str">
            <v>BIGBLOC</v>
          </cell>
          <cell r="D615" t="str">
            <v>Cement &amp; Cement Products</v>
          </cell>
        </row>
        <row r="616">
          <cell r="A616" t="str">
            <v>BIHAR SPONGE IRON LTD</v>
          </cell>
          <cell r="B616">
            <v>500058</v>
          </cell>
          <cell r="C616" t="str">
            <v>Not Listed</v>
          </cell>
          <cell r="D616" t="str">
            <v>Iron &amp; Steel/Interm.Products</v>
          </cell>
        </row>
        <row r="617">
          <cell r="A617" t="str">
            <v>BIJOY HANS LTD</v>
          </cell>
          <cell r="B617">
            <v>524723</v>
          </cell>
          <cell r="C617" t="str">
            <v>Not Listed</v>
          </cell>
          <cell r="D617" t="str">
            <v>Comm.Trading  &amp; Distribution</v>
          </cell>
        </row>
        <row r="618">
          <cell r="A618" t="str">
            <v>BIL ENERGY SYSTEMS LTD</v>
          </cell>
          <cell r="B618">
            <v>533321</v>
          </cell>
          <cell r="C618" t="str">
            <v>BILENERGY</v>
          </cell>
          <cell r="D618" t="str">
            <v>Other Elect.Equip./ Prod.</v>
          </cell>
        </row>
        <row r="619">
          <cell r="A619" t="str">
            <v>BILCARE LTD</v>
          </cell>
          <cell r="B619">
            <v>526853</v>
          </cell>
          <cell r="C619" t="str">
            <v>Not Listed</v>
          </cell>
          <cell r="D619" t="str">
            <v>Healthcare Supplies</v>
          </cell>
        </row>
        <row r="620">
          <cell r="A620" t="str">
            <v>BIMETAL BEARINGS LTD</v>
          </cell>
          <cell r="B620">
            <v>505681</v>
          </cell>
          <cell r="C620" t="str">
            <v>Not Listed</v>
          </cell>
          <cell r="D620" t="str">
            <v>Auto Parts &amp; Equipment</v>
          </cell>
        </row>
        <row r="621">
          <cell r="A621" t="str">
            <v>BINANI INDUSTRIES LTD</v>
          </cell>
          <cell r="B621">
            <v>500059</v>
          </cell>
          <cell r="C621" t="str">
            <v>BINANIIND</v>
          </cell>
          <cell r="D621" t="str">
            <v>Holding Companies</v>
          </cell>
        </row>
        <row r="622">
          <cell r="A622" t="str">
            <v>BINAYAK TEX PROCESSORS LTD</v>
          </cell>
          <cell r="B622">
            <v>523054</v>
          </cell>
          <cell r="C622" t="str">
            <v>Not Listed</v>
          </cell>
          <cell r="D622" t="str">
            <v>Textiles</v>
          </cell>
        </row>
        <row r="623">
          <cell r="A623" t="str">
            <v>BINDAL EXPORTS LTD</v>
          </cell>
          <cell r="B623">
            <v>540148</v>
          </cell>
          <cell r="C623" t="str">
            <v>Not Listed</v>
          </cell>
          <cell r="D623" t="str">
            <v>Other Apparels &amp; Accessories</v>
          </cell>
        </row>
        <row r="624">
          <cell r="A624" t="str">
            <v>BINNY LTD</v>
          </cell>
          <cell r="B624">
            <v>514215</v>
          </cell>
          <cell r="C624" t="str">
            <v>Not Listed</v>
          </cell>
          <cell r="D624" t="str">
            <v>Textiles</v>
          </cell>
        </row>
        <row r="625">
          <cell r="A625" t="str">
            <v>BINNY MILLS LTD</v>
          </cell>
          <cell r="B625">
            <v>535620</v>
          </cell>
          <cell r="C625" t="str">
            <v>Not Listed</v>
          </cell>
          <cell r="D625" t="str">
            <v>Comm.Trading  &amp; Distribution</v>
          </cell>
        </row>
        <row r="626">
          <cell r="A626" t="str">
            <v>BIO GREEN PAPERS LTD</v>
          </cell>
          <cell r="B626">
            <v>534535</v>
          </cell>
          <cell r="C626" t="str">
            <v>Not Listed</v>
          </cell>
          <cell r="D626" t="str">
            <v>Paper &amp; Paper Products</v>
          </cell>
        </row>
        <row r="627">
          <cell r="A627" t="str">
            <v>BIOCON LTD</v>
          </cell>
          <cell r="B627">
            <v>532523</v>
          </cell>
          <cell r="C627" t="str">
            <v>BIOCON</v>
          </cell>
          <cell r="D627" t="str">
            <v>Biotechnology</v>
          </cell>
        </row>
        <row r="628">
          <cell r="A628" t="str">
            <v>BIOFIL CHEMICALS &amp; PHARMACEUTICALS LTD</v>
          </cell>
          <cell r="B628">
            <v>524396</v>
          </cell>
          <cell r="C628" t="str">
            <v>BIOFILCHEM</v>
          </cell>
          <cell r="D628" t="str">
            <v>Pharmaceuticals</v>
          </cell>
        </row>
        <row r="629">
          <cell r="A629" t="str">
            <v>BIOPAC INDIA CORPORATION LTD</v>
          </cell>
          <cell r="B629">
            <v>532330</v>
          </cell>
          <cell r="C629" t="str">
            <v>Not Listed</v>
          </cell>
          <cell r="D629" t="str">
            <v>Plastic Products</v>
          </cell>
        </row>
        <row r="630">
          <cell r="A630" t="str">
            <v>BIRDHI CHAND PANNALAL AGENCIES LTD</v>
          </cell>
          <cell r="B630">
            <v>538364</v>
          </cell>
          <cell r="C630" t="str">
            <v>Not Listed</v>
          </cell>
          <cell r="D630" t="str">
            <v>Textiles</v>
          </cell>
        </row>
        <row r="631">
          <cell r="A631" t="str">
            <v>BIRLA CABLE LTD</v>
          </cell>
          <cell r="B631">
            <v>500060</v>
          </cell>
          <cell r="C631" t="str">
            <v>BIRLACABLE</v>
          </cell>
          <cell r="D631" t="str">
            <v>Other Elect.Equip./ Prod.</v>
          </cell>
        </row>
        <row r="632">
          <cell r="A632" t="str">
            <v>BIRLA CORPORATION LTD</v>
          </cell>
          <cell r="B632">
            <v>500335</v>
          </cell>
          <cell r="C632" t="str">
            <v>BIRLACORPN</v>
          </cell>
          <cell r="D632" t="str">
            <v>Cement &amp; Cement Products</v>
          </cell>
        </row>
        <row r="633">
          <cell r="A633" t="str">
            <v>BIRLA COTSYN (INDIA) LTD</v>
          </cell>
          <cell r="B633">
            <v>533006</v>
          </cell>
          <cell r="C633" t="str">
            <v>Not Listed</v>
          </cell>
          <cell r="D633" t="str">
            <v>Textiles</v>
          </cell>
        </row>
        <row r="634">
          <cell r="A634" t="str">
            <v>BIRLA COTSYN INDIA LTD</v>
          </cell>
          <cell r="B634">
            <v>533006</v>
          </cell>
          <cell r="C634" t="str">
            <v>Not Listed</v>
          </cell>
          <cell r="D634" t="str">
            <v>Textiles</v>
          </cell>
        </row>
        <row r="635">
          <cell r="A635" t="str">
            <v>BIRLA PRECISION TECHNOLOGIES LTD</v>
          </cell>
          <cell r="B635">
            <v>522105</v>
          </cell>
          <cell r="C635" t="str">
            <v>Not Listed</v>
          </cell>
          <cell r="D635" t="str">
            <v>Industrial Machinery</v>
          </cell>
        </row>
        <row r="636">
          <cell r="A636" t="str">
            <v>Birla Sun Life Mutual Fund - Birla Sun Life Gold ETF</v>
          </cell>
          <cell r="B636">
            <v>533408</v>
          </cell>
          <cell r="C636" t="str">
            <v>BSLGOLDETF</v>
          </cell>
          <cell r="D636" t="str">
            <v>Other Financial Services</v>
          </cell>
        </row>
        <row r="637">
          <cell r="A637" t="str">
            <v>BIRLASOFT LTD</v>
          </cell>
          <cell r="B637" t="str">
            <v>Not Listed</v>
          </cell>
          <cell r="C637" t="str">
            <v>BSOFT</v>
          </cell>
          <cell r="D637" t="str">
            <v>IT Consulting &amp; Software</v>
          </cell>
        </row>
        <row r="638">
          <cell r="A638" t="str">
            <v>BKM INDUSTRIES LTD</v>
          </cell>
          <cell r="B638">
            <v>539043</v>
          </cell>
          <cell r="C638" t="str">
            <v>BKMINDST</v>
          </cell>
          <cell r="D638" t="str">
            <v>Containers &amp; Packaging</v>
          </cell>
        </row>
        <row r="639">
          <cell r="A639" t="str">
            <v>BLACK ROSE INDUSTRIES LTD</v>
          </cell>
          <cell r="B639">
            <v>514183</v>
          </cell>
          <cell r="C639" t="str">
            <v>Not Listed</v>
          </cell>
          <cell r="D639" t="str">
            <v>Specialty Chemicals</v>
          </cell>
        </row>
        <row r="640">
          <cell r="A640" t="str">
            <v>BLB LTD</v>
          </cell>
          <cell r="B640">
            <v>532290</v>
          </cell>
          <cell r="C640" t="str">
            <v>BLBLIMITED</v>
          </cell>
          <cell r="D640" t="str">
            <v>Other Financial Services</v>
          </cell>
        </row>
        <row r="641">
          <cell r="A641" t="str">
            <v>BLISS GVS PHARMA LTD</v>
          </cell>
          <cell r="B641">
            <v>506197</v>
          </cell>
          <cell r="C641" t="str">
            <v>BLISSGVS</v>
          </cell>
          <cell r="D641" t="str">
            <v>Pharmaceuticals</v>
          </cell>
        </row>
        <row r="642">
          <cell r="A642" t="str">
            <v>BLOOM DEKOR LTD</v>
          </cell>
          <cell r="B642">
            <v>526225</v>
          </cell>
          <cell r="C642" t="str">
            <v>Not Listed</v>
          </cell>
          <cell r="D642" t="str">
            <v>Plastic Products</v>
          </cell>
        </row>
        <row r="643">
          <cell r="A643" t="str">
            <v>BLOOM INDUSTRIES LTD</v>
          </cell>
          <cell r="B643">
            <v>513422</v>
          </cell>
          <cell r="C643" t="str">
            <v>Not Listed</v>
          </cell>
          <cell r="D643" t="str">
            <v>Iron &amp; Steel/Interm.Products</v>
          </cell>
        </row>
        <row r="644">
          <cell r="A644" t="str">
            <v>BLS INFOTECH LTD</v>
          </cell>
          <cell r="B644">
            <v>531175</v>
          </cell>
          <cell r="C644" t="str">
            <v>Not Listed</v>
          </cell>
          <cell r="D644" t="str">
            <v>IT Software Products</v>
          </cell>
        </row>
        <row r="645">
          <cell r="A645" t="str">
            <v>BLS INTERNATIONAL SERVICES LTD</v>
          </cell>
          <cell r="B645">
            <v>540073</v>
          </cell>
          <cell r="C645" t="str">
            <v>BLS</v>
          </cell>
          <cell r="D645" t="str">
            <v>Travel Support Services</v>
          </cell>
        </row>
        <row r="646">
          <cell r="A646" t="str">
            <v>BLUE BLENDS (INDIA) LTD</v>
          </cell>
          <cell r="B646">
            <v>502761</v>
          </cell>
          <cell r="C646" t="str">
            <v>Not Listed</v>
          </cell>
          <cell r="D646" t="str">
            <v>Textiles</v>
          </cell>
        </row>
        <row r="647">
          <cell r="A647" t="str">
            <v>BLUE BLENDS I LTD</v>
          </cell>
          <cell r="B647" t="str">
            <v>Not Listed</v>
          </cell>
          <cell r="C647" t="str">
            <v>BLUEBLENDS</v>
          </cell>
          <cell r="D647" t="str">
            <v>Others</v>
          </cell>
        </row>
        <row r="648">
          <cell r="A648" t="str">
            <v>BLUE BLENDS INDIA LTD</v>
          </cell>
          <cell r="B648">
            <v>502761</v>
          </cell>
          <cell r="C648" t="str">
            <v>Not Listed</v>
          </cell>
          <cell r="D648" t="str">
            <v>Textiles</v>
          </cell>
        </row>
        <row r="649">
          <cell r="A649" t="str">
            <v>BLUE CHIP TEX INDUSTRIES LTD</v>
          </cell>
          <cell r="B649">
            <v>506981</v>
          </cell>
          <cell r="C649" t="str">
            <v>Not Listed</v>
          </cell>
          <cell r="D649" t="str">
            <v>Textiles</v>
          </cell>
        </row>
        <row r="650">
          <cell r="A650" t="str">
            <v>BLUE CIRCLE SERVICES LTD</v>
          </cell>
          <cell r="B650">
            <v>508939</v>
          </cell>
          <cell r="C650" t="str">
            <v>Not Listed</v>
          </cell>
          <cell r="D650" t="str">
            <v>Finance (including NBFCs)</v>
          </cell>
        </row>
        <row r="651">
          <cell r="A651" t="str">
            <v>BLUE CLOUD SOFTECH SOLUTIONS LTD</v>
          </cell>
          <cell r="B651">
            <v>539607</v>
          </cell>
          <cell r="C651" t="str">
            <v>Not Listed</v>
          </cell>
          <cell r="D651" t="str">
            <v>IT Software Products</v>
          </cell>
        </row>
        <row r="652">
          <cell r="A652" t="str">
            <v>BLUE COAST HOTELS LTD</v>
          </cell>
          <cell r="B652">
            <v>531495</v>
          </cell>
          <cell r="C652" t="str">
            <v>BLUECOAST</v>
          </cell>
          <cell r="D652" t="str">
            <v>Hotels</v>
          </cell>
        </row>
        <row r="653">
          <cell r="A653" t="str">
            <v>BLUE DART EXPRESS LTD</v>
          </cell>
          <cell r="B653">
            <v>526612</v>
          </cell>
          <cell r="C653" t="str">
            <v>BLUEDART</v>
          </cell>
          <cell r="D653" t="str">
            <v>Transportation - Logistics</v>
          </cell>
        </row>
        <row r="654">
          <cell r="A654" t="str">
            <v>BLUE PEARL TEXSPIN LTD</v>
          </cell>
          <cell r="B654">
            <v>514440</v>
          </cell>
          <cell r="C654" t="str">
            <v>Not Listed</v>
          </cell>
          <cell r="D654" t="str">
            <v>Commodity Chemicals</v>
          </cell>
        </row>
        <row r="655">
          <cell r="A655" t="str">
            <v>BLUE STAR LTD</v>
          </cell>
          <cell r="B655">
            <v>500067</v>
          </cell>
          <cell r="C655" t="str">
            <v>BLUESTARCO</v>
          </cell>
          <cell r="D655" t="str">
            <v>Consumer Electronics</v>
          </cell>
        </row>
        <row r="656">
          <cell r="A656" t="str">
            <v>BLUEBLOOD VENTURES LTD</v>
          </cell>
          <cell r="B656">
            <v>539637</v>
          </cell>
          <cell r="C656" t="str">
            <v>Not Listed</v>
          </cell>
          <cell r="D656" t="str">
            <v>Other Financial Services</v>
          </cell>
        </row>
        <row r="657">
          <cell r="A657" t="str">
            <v>BLUECHIP STOCKSPIN LTD</v>
          </cell>
          <cell r="B657">
            <v>531713</v>
          </cell>
          <cell r="C657" t="str">
            <v>Not Listed</v>
          </cell>
          <cell r="D657" t="str">
            <v>Misc.Commercial Services</v>
          </cell>
        </row>
        <row r="658">
          <cell r="A658" t="str">
            <v>BMB MUSIC &amp; MAGNETICS LTD</v>
          </cell>
          <cell r="B658">
            <v>531420</v>
          </cell>
          <cell r="C658" t="str">
            <v>Not Listed</v>
          </cell>
          <cell r="D658" t="str">
            <v>Movies &amp; Entertainment</v>
          </cell>
        </row>
        <row r="659">
          <cell r="A659" t="str">
            <v>BMW Industries Ltd</v>
          </cell>
          <cell r="B659">
            <v>542669</v>
          </cell>
          <cell r="C659" t="str">
            <v>BMW</v>
          </cell>
          <cell r="D659" t="str">
            <v>Iron &amp;amp; Steel Products</v>
          </cell>
        </row>
        <row r="660">
          <cell r="A660" t="str">
            <v>BNK CAPITAL MARKETS LTD</v>
          </cell>
          <cell r="B660">
            <v>500069</v>
          </cell>
          <cell r="C660" t="str">
            <v>Not Listed</v>
          </cell>
          <cell r="D660" t="str">
            <v>Other Financial Services</v>
          </cell>
        </row>
        <row r="661">
          <cell r="A661" t="str">
            <v>BNR UDYOG LTD</v>
          </cell>
          <cell r="B661">
            <v>530809</v>
          </cell>
          <cell r="C661" t="str">
            <v>Not Listed</v>
          </cell>
          <cell r="D661" t="str">
            <v>BPO/KPO</v>
          </cell>
        </row>
        <row r="662">
          <cell r="A662" t="str">
            <v>BODAL CHEMICALS LTD</v>
          </cell>
          <cell r="B662">
            <v>524370</v>
          </cell>
          <cell r="C662" t="str">
            <v>BODALCHEM</v>
          </cell>
          <cell r="D662" t="str">
            <v>Specialty Chemicals</v>
          </cell>
        </row>
        <row r="663">
          <cell r="A663" t="str">
            <v>BODHTREE CONSULTING LTD</v>
          </cell>
          <cell r="B663">
            <v>539122</v>
          </cell>
          <cell r="C663" t="str">
            <v>Not Listed</v>
          </cell>
          <cell r="D663" t="str">
            <v>IT Consulting &amp; Software</v>
          </cell>
        </row>
        <row r="664">
          <cell r="A664" t="str">
            <v>BOHRA INDUSTRIES LTD</v>
          </cell>
          <cell r="B664" t="str">
            <v>Not Listed</v>
          </cell>
          <cell r="C664" t="str">
            <v>BOHRA</v>
          </cell>
          <cell r="D664" t="str">
            <v>SME</v>
          </cell>
        </row>
        <row r="665">
          <cell r="A665" t="str">
            <v>BOMBAY BURMAH TRADING CORPORATION LTD</v>
          </cell>
          <cell r="B665">
            <v>501425</v>
          </cell>
          <cell r="C665" t="str">
            <v>BBTC</v>
          </cell>
          <cell r="D665" t="str">
            <v>Tea &amp; Coffee</v>
          </cell>
        </row>
        <row r="666">
          <cell r="A666" t="str">
            <v>BOMBAY CYCLE &amp; MOTOR AGENCY LTD</v>
          </cell>
          <cell r="B666">
            <v>501430</v>
          </cell>
          <cell r="C666" t="str">
            <v>Not Listed</v>
          </cell>
          <cell r="D666" t="str">
            <v>Comm.Trading  &amp; Distribution</v>
          </cell>
        </row>
        <row r="667">
          <cell r="A667" t="str">
            <v>BOMBAY DYEING &amp; MFG COMPANY LTD</v>
          </cell>
          <cell r="B667">
            <v>500020</v>
          </cell>
          <cell r="C667" t="str">
            <v>BOMDYEING</v>
          </cell>
          <cell r="D667" t="str">
            <v>Textiles</v>
          </cell>
        </row>
        <row r="668">
          <cell r="A668" t="str">
            <v>BOMBAY OXYGEN INVESTMENTS LTD</v>
          </cell>
          <cell r="B668">
            <v>509470</v>
          </cell>
          <cell r="C668" t="str">
            <v>Not Listed</v>
          </cell>
          <cell r="D668" t="str">
            <v>Industrial Gases</v>
          </cell>
        </row>
        <row r="669">
          <cell r="A669" t="str">
            <v>BOMBAY POTTERIES &amp; TILES LTD</v>
          </cell>
          <cell r="B669">
            <v>502216</v>
          </cell>
          <cell r="C669" t="str">
            <v>Not Listed</v>
          </cell>
          <cell r="D669" t="str">
            <v>Realty</v>
          </cell>
        </row>
        <row r="670">
          <cell r="A670" t="str">
            <v>BOMBAY RAYON FASHIONS LTD</v>
          </cell>
          <cell r="B670">
            <v>532678</v>
          </cell>
          <cell r="C670" t="str">
            <v>BRFL</v>
          </cell>
          <cell r="D670" t="str">
            <v>Textiles</v>
          </cell>
        </row>
        <row r="671">
          <cell r="A671" t="str">
            <v>BOMBAY SUPER HYBRID SEEDS LTD</v>
          </cell>
          <cell r="B671" t="str">
            <v>Not Listed</v>
          </cell>
          <cell r="C671" t="str">
            <v>BSHSL</v>
          </cell>
          <cell r="D671" t="str">
            <v>SME</v>
          </cell>
        </row>
        <row r="672">
          <cell r="A672" t="str">
            <v>BOMBAY WIRE ROPES LTD</v>
          </cell>
          <cell r="B672">
            <v>504648</v>
          </cell>
          <cell r="C672" t="str">
            <v>Not Listed</v>
          </cell>
          <cell r="D672" t="str">
            <v>Iron &amp; Steel Products</v>
          </cell>
        </row>
        <row r="673">
          <cell r="A673" t="str">
            <v>BONANZA INDUSTRIES LTD</v>
          </cell>
          <cell r="B673">
            <v>523133</v>
          </cell>
          <cell r="C673" t="str">
            <v>Not Listed</v>
          </cell>
          <cell r="D673" t="str">
            <v>Textiles</v>
          </cell>
        </row>
        <row r="674">
          <cell r="A674" t="str">
            <v>BOROSIL GLASS WORKS LTD</v>
          </cell>
          <cell r="B674">
            <v>502219</v>
          </cell>
          <cell r="C674" t="str">
            <v>BOROSIL</v>
          </cell>
          <cell r="D674" t="str">
            <v>Houseware</v>
          </cell>
        </row>
        <row r="675">
          <cell r="A675" t="str">
            <v>BOSCH LTD</v>
          </cell>
          <cell r="B675">
            <v>500530</v>
          </cell>
          <cell r="C675" t="str">
            <v>BOSCHLTD</v>
          </cell>
          <cell r="D675" t="str">
            <v>Auto Parts &amp; Equipment</v>
          </cell>
        </row>
        <row r="676">
          <cell r="A676" t="str">
            <v>BOSTON TEKNOWSYS (INDIA) LTD</v>
          </cell>
          <cell r="B676">
            <v>536820</v>
          </cell>
          <cell r="C676" t="str">
            <v>Not Listed</v>
          </cell>
          <cell r="D676" t="str">
            <v>IT Software Products</v>
          </cell>
        </row>
        <row r="677">
          <cell r="A677" t="str">
            <v>BOSTON TEKNOWSYS INDIA LTD</v>
          </cell>
          <cell r="B677">
            <v>536820</v>
          </cell>
          <cell r="C677" t="str">
            <v>Not Listed</v>
          </cell>
          <cell r="D677" t="str">
            <v>IT Software Products</v>
          </cell>
        </row>
        <row r="678">
          <cell r="A678" t="str">
            <v>BOTHRA METALS &amp; ALLOYS LTD</v>
          </cell>
          <cell r="B678">
            <v>535279</v>
          </cell>
          <cell r="C678" t="str">
            <v>Not Listed</v>
          </cell>
          <cell r="D678" t="str">
            <v>Aluminium</v>
          </cell>
        </row>
        <row r="679">
          <cell r="A679" t="str">
            <v>BPL LTD</v>
          </cell>
          <cell r="B679">
            <v>500074</v>
          </cell>
          <cell r="C679" t="str">
            <v>BPL</v>
          </cell>
          <cell r="D679" t="str">
            <v>Consumer Electronics</v>
          </cell>
        </row>
        <row r="680">
          <cell r="A680" t="str">
            <v>BRADY &amp; MORRIS ENGINEERING CO LTD</v>
          </cell>
          <cell r="B680">
            <v>505690</v>
          </cell>
          <cell r="C680" t="str">
            <v>Not Listed</v>
          </cell>
          <cell r="D680" t="str">
            <v>Commercial Vehicles</v>
          </cell>
        </row>
        <row r="681">
          <cell r="A681" t="str">
            <v>BRAHMAPUTRA INFRASTRUCTURE LTD</v>
          </cell>
          <cell r="B681">
            <v>535693</v>
          </cell>
          <cell r="C681" t="str">
            <v>Not Listed</v>
          </cell>
          <cell r="D681" t="str">
            <v>Construction &amp; Engineering</v>
          </cell>
        </row>
        <row r="682">
          <cell r="A682" t="str">
            <v>BRAND CONCEPTS LTD</v>
          </cell>
          <cell r="B682" t="str">
            <v>Not Listed</v>
          </cell>
          <cell r="C682" t="str">
            <v>BCONCEPTS</v>
          </cell>
          <cell r="D682" t="str">
            <v>SME</v>
          </cell>
        </row>
        <row r="683">
          <cell r="A683" t="str">
            <v>BRAND REALTY SERVICES LTD</v>
          </cell>
          <cell r="B683">
            <v>531203</v>
          </cell>
          <cell r="C683" t="str">
            <v>Not Listed</v>
          </cell>
          <cell r="D683" t="str">
            <v>Consulting Services</v>
          </cell>
        </row>
        <row r="684">
          <cell r="A684" t="str">
            <v>BRAWN BIOTECH LTD</v>
          </cell>
          <cell r="B684">
            <v>530207</v>
          </cell>
          <cell r="C684" t="str">
            <v>Not Listed</v>
          </cell>
          <cell r="D684" t="str">
            <v>Pharmaceuticals</v>
          </cell>
        </row>
        <row r="685">
          <cell r="A685" t="str">
            <v>BRIDGE SECURITIES LTD</v>
          </cell>
          <cell r="B685">
            <v>530249</v>
          </cell>
          <cell r="C685" t="str">
            <v>Not Listed</v>
          </cell>
          <cell r="D685" t="str">
            <v>Other Financial Services</v>
          </cell>
        </row>
        <row r="686">
          <cell r="A686" t="str">
            <v>BRIGADE ENTERPRISES LTD</v>
          </cell>
          <cell r="B686">
            <v>532929</v>
          </cell>
          <cell r="C686" t="str">
            <v>BRIGADE</v>
          </cell>
          <cell r="D686" t="str">
            <v>Realty</v>
          </cell>
        </row>
        <row r="687">
          <cell r="A687" t="str">
            <v>BRIGHT BROTHERS LTD</v>
          </cell>
          <cell r="B687">
            <v>526731</v>
          </cell>
          <cell r="C687" t="str">
            <v>Not Listed</v>
          </cell>
          <cell r="D687" t="str">
            <v>Containers &amp; Packaging</v>
          </cell>
        </row>
        <row r="688">
          <cell r="A688" t="str">
            <v>BRIGHT SOLAR LTD</v>
          </cell>
          <cell r="B688" t="str">
            <v>Not Listed</v>
          </cell>
          <cell r="C688" t="str">
            <v>BRIGHT</v>
          </cell>
          <cell r="D688" t="str">
            <v>SME</v>
          </cell>
        </row>
        <row r="689">
          <cell r="A689" t="str">
            <v>BRIGHTCOM GROUP LTD</v>
          </cell>
          <cell r="B689">
            <v>532368</v>
          </cell>
          <cell r="C689" t="str">
            <v>BCG</v>
          </cell>
          <cell r="D689" t="str">
            <v>IT Software Products</v>
          </cell>
        </row>
        <row r="690">
          <cell r="A690" t="str">
            <v>BRIJLAXMI LEASING &amp;amp; FINANCE LTD.</v>
          </cell>
          <cell r="B690">
            <v>532113</v>
          </cell>
          <cell r="C690" t="str">
            <v>BRIJLEAS</v>
          </cell>
          <cell r="D690" t="str">
            <v>Finance (including NBFCs)</v>
          </cell>
        </row>
        <row r="691">
          <cell r="A691" t="str">
            <v>BRILLIANT PORTFOLIOS LTD</v>
          </cell>
          <cell r="B691">
            <v>539434</v>
          </cell>
          <cell r="C691" t="str">
            <v>Not Listed</v>
          </cell>
          <cell r="D691" t="str">
            <v>Finance (including NBFCs)</v>
          </cell>
        </row>
        <row r="692">
          <cell r="A692" t="str">
            <v>BRITANNIA INDUSTRIES LTD</v>
          </cell>
          <cell r="B692">
            <v>500825</v>
          </cell>
          <cell r="C692" t="str">
            <v>BRITANNIA</v>
          </cell>
          <cell r="D692" t="str">
            <v>Packaged Foods</v>
          </cell>
        </row>
        <row r="693">
          <cell r="A693" t="str">
            <v>BRONZE INFRA-TECH LTD</v>
          </cell>
          <cell r="B693">
            <v>534731</v>
          </cell>
          <cell r="C693" t="str">
            <v>Not Listed</v>
          </cell>
          <cell r="D693" t="str">
            <v>Construction &amp; Engineering</v>
          </cell>
        </row>
        <row r="694">
          <cell r="A694" t="str">
            <v>BROOKS LABORATORIES LTD</v>
          </cell>
          <cell r="B694">
            <v>533543</v>
          </cell>
          <cell r="C694" t="str">
            <v>BROOKS</v>
          </cell>
          <cell r="D694" t="str">
            <v>Pharmaceuticals</v>
          </cell>
        </row>
        <row r="695">
          <cell r="A695" t="str">
            <v>BSE LTD</v>
          </cell>
          <cell r="B695" t="str">
            <v>Not Listed</v>
          </cell>
          <cell r="C695" t="str">
            <v>BSE</v>
          </cell>
          <cell r="D695" t="str">
            <v>Others</v>
          </cell>
        </row>
        <row r="696">
          <cell r="A696" t="str">
            <v>BSEL INFRASTRUCTURE REALTY LTD</v>
          </cell>
          <cell r="B696">
            <v>532123</v>
          </cell>
          <cell r="C696" t="str">
            <v>BSELINFRA</v>
          </cell>
          <cell r="D696" t="str">
            <v>Realty</v>
          </cell>
        </row>
        <row r="697">
          <cell r="A697" t="str">
            <v>BSL LTD</v>
          </cell>
          <cell r="B697">
            <v>514045</v>
          </cell>
          <cell r="C697" t="str">
            <v>BSL</v>
          </cell>
          <cell r="D697" t="str">
            <v>Textiles</v>
          </cell>
        </row>
        <row r="698">
          <cell r="A698" t="str">
            <v>BUDGE BUDGE COMPANY LTD</v>
          </cell>
          <cell r="B698">
            <v>538789</v>
          </cell>
          <cell r="C698" t="str">
            <v>Not Listed</v>
          </cell>
          <cell r="D698" t="str">
            <v>Jute &amp; Jute Products</v>
          </cell>
        </row>
        <row r="699">
          <cell r="A699" t="str">
            <v>BULLISH BONDS &amp; HOLDINGS LTD</v>
          </cell>
          <cell r="B699">
            <v>540006</v>
          </cell>
          <cell r="C699" t="str">
            <v>Not Listed</v>
          </cell>
          <cell r="D699" t="str">
            <v>Other Financial Services</v>
          </cell>
        </row>
        <row r="700">
          <cell r="A700" t="str">
            <v>BURNPUR CEMENT LTD</v>
          </cell>
          <cell r="B700">
            <v>532931</v>
          </cell>
          <cell r="C700" t="str">
            <v>BURNPUR</v>
          </cell>
          <cell r="D700" t="str">
            <v>Cement &amp; Cement Products</v>
          </cell>
        </row>
        <row r="701">
          <cell r="A701" t="str">
            <v>BUTTERFLY GANDHIMATHI APPLIANCES LTD</v>
          </cell>
          <cell r="B701">
            <v>517421</v>
          </cell>
          <cell r="C701" t="str">
            <v>BUTTERFLY</v>
          </cell>
          <cell r="D701" t="str">
            <v>Household Appliances</v>
          </cell>
        </row>
        <row r="702">
          <cell r="A702" t="str">
            <v>BWL LTD</v>
          </cell>
          <cell r="B702">
            <v>504643</v>
          </cell>
          <cell r="C702" t="str">
            <v>Not Listed</v>
          </cell>
          <cell r="D702" t="str">
            <v>Iron &amp; Steel Products</v>
          </cell>
        </row>
        <row r="703">
          <cell r="A703" t="str">
            <v>C &amp; C CONSTRUCTIONS LTD</v>
          </cell>
          <cell r="B703">
            <v>532813</v>
          </cell>
          <cell r="C703" t="str">
            <v>CANDC</v>
          </cell>
          <cell r="D703" t="str">
            <v>Construction &amp; Engineering</v>
          </cell>
        </row>
        <row r="704">
          <cell r="A704" t="str">
            <v>C J GELATINE PRODUCTS LTD</v>
          </cell>
          <cell r="B704">
            <v>507515</v>
          </cell>
          <cell r="C704" t="str">
            <v>Not Listed</v>
          </cell>
          <cell r="D704" t="str">
            <v>Specialty Chemicals</v>
          </cell>
        </row>
        <row r="705">
          <cell r="A705" t="str">
            <v>CADILA HEALTHCARE LTD</v>
          </cell>
          <cell r="B705">
            <v>532321</v>
          </cell>
          <cell r="C705" t="str">
            <v>CADILAHC</v>
          </cell>
          <cell r="D705" t="str">
            <v>Pharmaceuticals</v>
          </cell>
        </row>
        <row r="706">
          <cell r="A706" t="str">
            <v>CADSYS (INDIA) LTD</v>
          </cell>
          <cell r="B706" t="str">
            <v>Not Listed</v>
          </cell>
          <cell r="C706" t="str">
            <v>CADSYS</v>
          </cell>
          <cell r="D706" t="str">
            <v>SME</v>
          </cell>
        </row>
        <row r="707">
          <cell r="A707" t="str">
            <v>CADSYS INDIA LTD</v>
          </cell>
          <cell r="B707" t="str">
            <v>Not Listed</v>
          </cell>
          <cell r="C707" t="str">
            <v>CADSYS</v>
          </cell>
          <cell r="D707" t="str">
            <v>SME</v>
          </cell>
        </row>
        <row r="708">
          <cell r="A708" t="str">
            <v>CALCOM VISION LTD</v>
          </cell>
          <cell r="B708">
            <v>517236</v>
          </cell>
          <cell r="C708" t="str">
            <v>Not Listed</v>
          </cell>
          <cell r="D708" t="str">
            <v>Consumer Electronics</v>
          </cell>
        </row>
        <row r="709">
          <cell r="A709" t="str">
            <v>CALIFORNIA SOFTWARE COMPANY LTD</v>
          </cell>
          <cell r="B709">
            <v>532386</v>
          </cell>
          <cell r="C709" t="str">
            <v>CALSOFT</v>
          </cell>
          <cell r="D709" t="str">
            <v>IT Software Products</v>
          </cell>
        </row>
        <row r="710">
          <cell r="A710" t="str">
            <v>CAMBRIDGE TECHNOLOGY ENTERPRISES LTD</v>
          </cell>
          <cell r="B710">
            <v>532801</v>
          </cell>
          <cell r="C710" t="str">
            <v>CTE</v>
          </cell>
          <cell r="D710" t="str">
            <v>IT Software Products</v>
          </cell>
        </row>
        <row r="711">
          <cell r="A711" t="str">
            <v>CAMEX LTD</v>
          </cell>
          <cell r="B711">
            <v>524440</v>
          </cell>
          <cell r="C711" t="str">
            <v>Not Listed</v>
          </cell>
          <cell r="D711" t="str">
            <v>Commodity Chemicals</v>
          </cell>
        </row>
        <row r="712">
          <cell r="A712" t="str">
            <v>CAMLIN FINE SCIENCES LTD</v>
          </cell>
          <cell r="B712">
            <v>532834</v>
          </cell>
          <cell r="C712" t="str">
            <v>CAMLINFINE</v>
          </cell>
          <cell r="D712" t="str">
            <v>Specialty Chemicals</v>
          </cell>
        </row>
        <row r="713">
          <cell r="A713" t="str">
            <v>CAMSON BIO TECHNOLOGIES LTD</v>
          </cell>
          <cell r="B713">
            <v>538858</v>
          </cell>
          <cell r="C713" t="str">
            <v>Not Listed</v>
          </cell>
          <cell r="D713" t="str">
            <v>Biotechnology</v>
          </cell>
        </row>
        <row r="714">
          <cell r="A714" t="str">
            <v>CAMSON SEEDS LTD</v>
          </cell>
          <cell r="B714">
            <v>540071</v>
          </cell>
          <cell r="C714" t="str">
            <v>Not Listed</v>
          </cell>
          <cell r="D714" t="str">
            <v>Other Agricultural Products</v>
          </cell>
        </row>
        <row r="715">
          <cell r="A715" t="str">
            <v>CAN FIN HOMES LTD</v>
          </cell>
          <cell r="B715">
            <v>511196</v>
          </cell>
          <cell r="C715" t="str">
            <v>CANFINHOME</v>
          </cell>
          <cell r="D715" t="str">
            <v xml:space="preserve">Housing Finance </v>
          </cell>
        </row>
        <row r="716">
          <cell r="A716" t="str">
            <v>CANARA BANK</v>
          </cell>
          <cell r="B716">
            <v>532483</v>
          </cell>
          <cell r="C716" t="str">
            <v>CANBK</v>
          </cell>
          <cell r="D716" t="str">
            <v>Banks</v>
          </cell>
        </row>
        <row r="717">
          <cell r="A717" t="str">
            <v>CANOPY FINANCE LTD</v>
          </cell>
          <cell r="B717">
            <v>539304</v>
          </cell>
          <cell r="C717" t="str">
            <v>Not Listed</v>
          </cell>
          <cell r="D717" t="str">
            <v>Other Financial Services</v>
          </cell>
        </row>
        <row r="718">
          <cell r="A718" t="str">
            <v>CANTABIL RETAIL (INDIA) LTD</v>
          </cell>
          <cell r="B718">
            <v>533267</v>
          </cell>
          <cell r="C718" t="str">
            <v>CANTABIL</v>
          </cell>
          <cell r="D718" t="str">
            <v>Other Apparels &amp; Accessories</v>
          </cell>
        </row>
        <row r="719">
          <cell r="A719" t="str">
            <v>CANTABIL RETAIL INDIA LTD</v>
          </cell>
          <cell r="B719">
            <v>533267</v>
          </cell>
          <cell r="C719" t="str">
            <v>CANTABIL</v>
          </cell>
          <cell r="D719" t="str">
            <v>Other Apparels &amp; Accessories</v>
          </cell>
        </row>
        <row r="720">
          <cell r="A720" t="str">
            <v>CAPACIT'E INFRAPROJECTS LTD</v>
          </cell>
          <cell r="B720">
            <v>540710</v>
          </cell>
          <cell r="C720" t="str">
            <v>CAPACITE</v>
          </cell>
          <cell r="D720" t="str">
            <v>Realty</v>
          </cell>
        </row>
        <row r="721">
          <cell r="A721" t="str">
            <v>CAPFIN (INDIA) LTD</v>
          </cell>
          <cell r="B721">
            <v>539198</v>
          </cell>
          <cell r="C721" t="str">
            <v>Not Listed</v>
          </cell>
          <cell r="D721" t="str">
            <v>Other Financial Services</v>
          </cell>
        </row>
        <row r="722">
          <cell r="A722" t="str">
            <v>CAPFIN INDIA LTD</v>
          </cell>
          <cell r="B722">
            <v>539198</v>
          </cell>
          <cell r="C722" t="str">
            <v>Not Listed</v>
          </cell>
          <cell r="D722" t="str">
            <v>Other Financial Services</v>
          </cell>
        </row>
        <row r="723">
          <cell r="A723" t="str">
            <v>CAPITAL FIRST LTD</v>
          </cell>
          <cell r="B723">
            <v>532938</v>
          </cell>
          <cell r="C723" t="str">
            <v>CAPF</v>
          </cell>
          <cell r="D723" t="str">
            <v>Other Financial Services</v>
          </cell>
        </row>
        <row r="724">
          <cell r="A724" t="str">
            <v>CAPITAL INDIA FINANCE LTD</v>
          </cell>
          <cell r="B724">
            <v>530879</v>
          </cell>
          <cell r="C724" t="str">
            <v>Not Listed</v>
          </cell>
          <cell r="D724" t="str">
            <v>Other Financial Services</v>
          </cell>
        </row>
        <row r="725">
          <cell r="A725" t="str">
            <v>CAPITAL TRADE LINKS LTD</v>
          </cell>
          <cell r="B725">
            <v>538476</v>
          </cell>
          <cell r="C725" t="str">
            <v>Not Listed</v>
          </cell>
          <cell r="D725" t="str">
            <v>Finance (including NBFCs)</v>
          </cell>
        </row>
        <row r="726">
          <cell r="A726" t="str">
            <v>CAPITAL TRUST LTD</v>
          </cell>
          <cell r="B726">
            <v>511505</v>
          </cell>
          <cell r="C726" t="str">
            <v>CAPTRUST</v>
          </cell>
          <cell r="D726" t="str">
            <v>Finance (including NBFCs)</v>
          </cell>
        </row>
        <row r="727">
          <cell r="A727" t="str">
            <v>CAPLIN POINT LABORATORIES LTD</v>
          </cell>
          <cell r="B727">
            <v>524742</v>
          </cell>
          <cell r="C727" t="str">
            <v>CAPLIPOINT</v>
          </cell>
          <cell r="D727" t="str">
            <v>Pharmaceuticals</v>
          </cell>
        </row>
        <row r="728">
          <cell r="A728" t="str">
            <v>CAPRI GLOBAL CAPITAL LTD</v>
          </cell>
          <cell r="B728">
            <v>531595</v>
          </cell>
          <cell r="C728" t="str">
            <v>CGCL</v>
          </cell>
          <cell r="D728" t="str">
            <v>Finance (including NBFCs)</v>
          </cell>
        </row>
        <row r="729">
          <cell r="A729" t="str">
            <v>CAPRICORN SYSTEMS GLOBAL SOLUTIONS LTD</v>
          </cell>
          <cell r="B729">
            <v>512169</v>
          </cell>
          <cell r="C729" t="str">
            <v>Not Listed</v>
          </cell>
          <cell r="D729" t="str">
            <v>Misc.Commercial Services</v>
          </cell>
        </row>
        <row r="730">
          <cell r="A730" t="str">
            <v>CAPRIHANS (INDIA) LTD</v>
          </cell>
          <cell r="B730">
            <v>509486</v>
          </cell>
          <cell r="C730" t="str">
            <v>Not Listed</v>
          </cell>
          <cell r="D730" t="str">
            <v>Plastic Products</v>
          </cell>
        </row>
        <row r="731">
          <cell r="A731" t="str">
            <v>CAPRIHANS INDIA LTD</v>
          </cell>
          <cell r="B731">
            <v>509486</v>
          </cell>
          <cell r="C731" t="str">
            <v>Not Listed</v>
          </cell>
          <cell r="D731" t="str">
            <v>Plastic Products</v>
          </cell>
        </row>
        <row r="732">
          <cell r="A732" t="str">
            <v>CAPROLACTAM CHEMICALS LTD</v>
          </cell>
          <cell r="B732">
            <v>507486</v>
          </cell>
          <cell r="C732" t="str">
            <v>Not Listed</v>
          </cell>
          <cell r="D732" t="str">
            <v>Commodity Chemicals</v>
          </cell>
        </row>
        <row r="733">
          <cell r="A733" t="str">
            <v>CAPTAIN PIPES LTD</v>
          </cell>
          <cell r="B733">
            <v>538817</v>
          </cell>
          <cell r="C733" t="str">
            <v>Not Listed</v>
          </cell>
          <cell r="D733" t="str">
            <v>Plastic Products</v>
          </cell>
        </row>
        <row r="734">
          <cell r="A734" t="str">
            <v>CAPTAIN POLYPLAST LTD</v>
          </cell>
          <cell r="B734">
            <v>536974</v>
          </cell>
          <cell r="C734" t="str">
            <v>Not Listed</v>
          </cell>
          <cell r="D734" t="str">
            <v>Plastic Products</v>
          </cell>
        </row>
        <row r="735">
          <cell r="A735" t="str">
            <v>CAPTAIN TECHNOCAST LTD</v>
          </cell>
          <cell r="B735">
            <v>540652</v>
          </cell>
          <cell r="C735" t="str">
            <v>Not Listed</v>
          </cell>
          <cell r="D735" t="str">
            <v>Other Industrial Goods</v>
          </cell>
        </row>
        <row r="736">
          <cell r="A736" t="str">
            <v>CARBORUNDUM UNIVERSAL LTD</v>
          </cell>
          <cell r="B736">
            <v>513375</v>
          </cell>
          <cell r="C736" t="str">
            <v>CARBORUNIV</v>
          </cell>
          <cell r="D736" t="str">
            <v>Other Industrial Products</v>
          </cell>
        </row>
        <row r="737">
          <cell r="A737" t="str">
            <v>CARE RATINGS LTD</v>
          </cell>
          <cell r="B737">
            <v>534804</v>
          </cell>
          <cell r="C737" t="str">
            <v>CARERATING</v>
          </cell>
          <cell r="D737" t="str">
            <v>Other Financial Services</v>
          </cell>
        </row>
        <row r="738">
          <cell r="A738" t="str">
            <v>CAREER POINT LTD</v>
          </cell>
          <cell r="B738">
            <v>533260</v>
          </cell>
          <cell r="C738" t="str">
            <v>CAREERP</v>
          </cell>
          <cell r="D738" t="str">
            <v>Education</v>
          </cell>
        </row>
        <row r="739">
          <cell r="A739" t="str">
            <v>CARNATION INDUSTRIES LTD</v>
          </cell>
          <cell r="B739">
            <v>530609</v>
          </cell>
          <cell r="C739" t="str">
            <v>Not Listed</v>
          </cell>
          <cell r="D739" t="str">
            <v>Other Industrial Products</v>
          </cell>
        </row>
        <row r="740">
          <cell r="A740" t="str">
            <v>CASTEX TECHNOLOGIES LTD</v>
          </cell>
          <cell r="B740">
            <v>532282</v>
          </cell>
          <cell r="C740" t="str">
            <v>CASTEXTECH</v>
          </cell>
          <cell r="D740" t="str">
            <v>Auto Parts &amp; Equipment</v>
          </cell>
        </row>
        <row r="741">
          <cell r="A741" t="str">
            <v>CASTROL (INDIA) LTD</v>
          </cell>
          <cell r="B741">
            <v>500870</v>
          </cell>
          <cell r="C741" t="str">
            <v>CASTROLIND</v>
          </cell>
          <cell r="D741" t="str">
            <v>Oil Marketing &amp; Distribution</v>
          </cell>
        </row>
        <row r="742">
          <cell r="A742" t="str">
            <v>CASTROL INDIA LTD</v>
          </cell>
          <cell r="B742">
            <v>500870</v>
          </cell>
          <cell r="C742" t="str">
            <v>CASTROLIND</v>
          </cell>
          <cell r="D742" t="str">
            <v>Oil Marketing &amp; Distribution</v>
          </cell>
        </row>
        <row r="743">
          <cell r="A743" t="str">
            <v>CAT TECHNOLOGIES LTD</v>
          </cell>
          <cell r="B743">
            <v>531682</v>
          </cell>
          <cell r="C743" t="str">
            <v>Not Listed</v>
          </cell>
          <cell r="D743" t="str">
            <v>IT Consulting &amp; Software</v>
          </cell>
        </row>
        <row r="744">
          <cell r="A744" t="str">
            <v>CATVISION LTD</v>
          </cell>
          <cell r="B744">
            <v>531158</v>
          </cell>
          <cell r="C744" t="str">
            <v>Not Listed</v>
          </cell>
          <cell r="D744" t="str">
            <v>Comm.Trading  &amp; Distribution</v>
          </cell>
        </row>
        <row r="745">
          <cell r="A745" t="str">
            <v>CCL INTERNATIONAL LTD</v>
          </cell>
          <cell r="B745">
            <v>531900</v>
          </cell>
          <cell r="C745" t="str">
            <v>Not Listed</v>
          </cell>
          <cell r="D745" t="str">
            <v>Comm.Trading  &amp; Distribution</v>
          </cell>
        </row>
        <row r="746">
          <cell r="A746" t="str">
            <v>CCL PRODUCTS (INDIA) LTD</v>
          </cell>
          <cell r="B746">
            <v>519600</v>
          </cell>
          <cell r="C746" t="str">
            <v>CCL</v>
          </cell>
          <cell r="D746" t="str">
            <v>Tea &amp; Coffee</v>
          </cell>
        </row>
        <row r="747">
          <cell r="A747" t="str">
            <v>CCL PRODUCTS INDIA LTD</v>
          </cell>
          <cell r="B747">
            <v>519600</v>
          </cell>
          <cell r="C747" t="str">
            <v>CCL</v>
          </cell>
          <cell r="D747" t="str">
            <v>Tea &amp; Coffee</v>
          </cell>
        </row>
        <row r="748">
          <cell r="A748" t="str">
            <v>CEAT LTD</v>
          </cell>
          <cell r="B748">
            <v>500878</v>
          </cell>
          <cell r="C748" t="str">
            <v>CEATLTD</v>
          </cell>
          <cell r="D748" t="str">
            <v>Auto Tyres &amp; Rubber Products</v>
          </cell>
        </row>
        <row r="749">
          <cell r="A749" t="str">
            <v>CEEJAY FINANCE LTD</v>
          </cell>
          <cell r="B749">
            <v>530789</v>
          </cell>
          <cell r="C749" t="str">
            <v>Not Listed</v>
          </cell>
          <cell r="D749" t="str">
            <v>Plastic Products</v>
          </cell>
        </row>
        <row r="750">
          <cell r="A750" t="str">
            <v>CEENIK EXPORTS (INDIA) LTD</v>
          </cell>
          <cell r="B750">
            <v>531119</v>
          </cell>
          <cell r="C750" t="str">
            <v>Not Listed</v>
          </cell>
          <cell r="D750" t="str">
            <v>Other Apparels &amp; Accessories</v>
          </cell>
        </row>
        <row r="751">
          <cell r="A751" t="str">
            <v>CEENIK EXPORTS INDIA LTD</v>
          </cell>
          <cell r="B751">
            <v>531119</v>
          </cell>
          <cell r="C751" t="str">
            <v>Not Listed</v>
          </cell>
          <cell r="D751" t="str">
            <v>Other Apparels &amp; Accessories</v>
          </cell>
        </row>
        <row r="752">
          <cell r="A752" t="str">
            <v>CEETA INDUSTRIES LTD</v>
          </cell>
          <cell r="B752">
            <v>514171</v>
          </cell>
          <cell r="C752" t="str">
            <v>Not Listed</v>
          </cell>
          <cell r="D752" t="str">
            <v>Construction Materials</v>
          </cell>
        </row>
        <row r="753">
          <cell r="A753" t="str">
            <v>CEINSYS TECH LTD</v>
          </cell>
          <cell r="B753">
            <v>538734</v>
          </cell>
          <cell r="C753" t="str">
            <v>Not Listed</v>
          </cell>
          <cell r="D753" t="str">
            <v>IT Consulting &amp; Software</v>
          </cell>
        </row>
        <row r="754">
          <cell r="A754" t="str">
            <v>CELEBRITY FASHIONS LTD</v>
          </cell>
          <cell r="B754">
            <v>532695</v>
          </cell>
          <cell r="C754" t="str">
            <v>CELEBRITY</v>
          </cell>
          <cell r="D754" t="str">
            <v>Other Apparels &amp; Accessories</v>
          </cell>
        </row>
        <row r="755">
          <cell r="A755" t="str">
            <v>CELESTIAL BIOLABS LTD</v>
          </cell>
          <cell r="B755">
            <v>532871</v>
          </cell>
          <cell r="C755" t="str">
            <v>CELESTIAL</v>
          </cell>
          <cell r="D755" t="str">
            <v>Biotechnology</v>
          </cell>
        </row>
        <row r="756">
          <cell r="A756" t="str">
            <v>CELLA SPACE LTD</v>
          </cell>
          <cell r="B756">
            <v>532701</v>
          </cell>
          <cell r="C756" t="str">
            <v>Not Listed</v>
          </cell>
          <cell r="D756" t="str">
            <v>Paper &amp; Paper Products</v>
          </cell>
        </row>
        <row r="757">
          <cell r="A757" t="str">
            <v>CENLUB INDUSTRIES LTD</v>
          </cell>
          <cell r="B757">
            <v>522251</v>
          </cell>
          <cell r="C757" t="str">
            <v>Not Listed</v>
          </cell>
          <cell r="D757" t="str">
            <v>Industrial Machinery</v>
          </cell>
        </row>
        <row r="758">
          <cell r="A758" t="str">
            <v>CENTENIAL SURGICAL SUTURE LTD</v>
          </cell>
          <cell r="B758">
            <v>531380</v>
          </cell>
          <cell r="C758" t="str">
            <v>Not Listed</v>
          </cell>
          <cell r="D758" t="str">
            <v>Medical Equipment</v>
          </cell>
        </row>
        <row r="759">
          <cell r="A759" t="str">
            <v>CENTRAL BANK OF INDIA</v>
          </cell>
          <cell r="B759">
            <v>532885</v>
          </cell>
          <cell r="C759" t="str">
            <v>CENTRALBK</v>
          </cell>
          <cell r="D759" t="str">
            <v>Banks</v>
          </cell>
        </row>
        <row r="760">
          <cell r="A760" t="str">
            <v>CENTRAL DEPOSITORY SERVICES (INDIA) LTD</v>
          </cell>
          <cell r="B760" t="str">
            <v>Not Listed</v>
          </cell>
          <cell r="C760" t="str">
            <v>CDSL</v>
          </cell>
          <cell r="D760" t="str">
            <v>Others</v>
          </cell>
        </row>
        <row r="761">
          <cell r="A761" t="str">
            <v>CENTRAL DEPOSITORY SERVICES INDIA LTD</v>
          </cell>
          <cell r="B761" t="str">
            <v>Not Listed</v>
          </cell>
          <cell r="C761" t="str">
            <v>CDSL</v>
          </cell>
          <cell r="D761" t="str">
            <v>Others</v>
          </cell>
        </row>
        <row r="762">
          <cell r="A762" t="str">
            <v>CENTRAL PROVINCES RAILWAYS CO LTD</v>
          </cell>
          <cell r="B762">
            <v>501827</v>
          </cell>
          <cell r="C762" t="str">
            <v>Not Listed</v>
          </cell>
          <cell r="D762" t="str">
            <v>Surface Transportation</v>
          </cell>
        </row>
        <row r="763">
          <cell r="A763" t="str">
            <v>CENTRUM CAPITAL LTD</v>
          </cell>
          <cell r="B763">
            <v>501150</v>
          </cell>
          <cell r="C763" t="str">
            <v>CENTRUM</v>
          </cell>
          <cell r="D763" t="str">
            <v>Other Financial Services</v>
          </cell>
        </row>
        <row r="764">
          <cell r="A764" t="str">
            <v>CENTUM ELECTRONICS LTD</v>
          </cell>
          <cell r="B764">
            <v>517544</v>
          </cell>
          <cell r="C764" t="str">
            <v>CENTUM</v>
          </cell>
          <cell r="D764" t="str">
            <v>Misc.Commercial Services</v>
          </cell>
        </row>
        <row r="765">
          <cell r="A765" t="str">
            <v>CENTURY ENKA LTD</v>
          </cell>
          <cell r="B765">
            <v>500280</v>
          </cell>
          <cell r="C765" t="str">
            <v>CENTENKA</v>
          </cell>
          <cell r="D765" t="str">
            <v>Textiles</v>
          </cell>
        </row>
        <row r="766">
          <cell r="A766" t="str">
            <v>CENTURY EXTRUSIONS LTD</v>
          </cell>
          <cell r="B766">
            <v>500083</v>
          </cell>
          <cell r="C766" t="str">
            <v>CENTEXT</v>
          </cell>
          <cell r="D766" t="str">
            <v>Aluminium</v>
          </cell>
        </row>
        <row r="767">
          <cell r="A767" t="str">
            <v>CENTURY PLYBOARDS (INDIA) LTD</v>
          </cell>
          <cell r="B767">
            <v>532548</v>
          </cell>
          <cell r="C767" t="str">
            <v>CENTURYPLY</v>
          </cell>
          <cell r="D767" t="str">
            <v>Forest Products</v>
          </cell>
        </row>
        <row r="768">
          <cell r="A768" t="str">
            <v>CENTURY PLYBOARDS INDIA LTD</v>
          </cell>
          <cell r="B768">
            <v>532548</v>
          </cell>
          <cell r="C768" t="str">
            <v>CENTURYPLY</v>
          </cell>
          <cell r="D768" t="str">
            <v>Forest Products</v>
          </cell>
        </row>
        <row r="769">
          <cell r="A769" t="str">
            <v>CENTURY TEXTILES &amp; INDUSTRIES LTD</v>
          </cell>
          <cell r="B769">
            <v>500040</v>
          </cell>
          <cell r="C769" t="str">
            <v>CENTURYTEX</v>
          </cell>
          <cell r="D769" t="str">
            <v>Cement &amp; Cement Products</v>
          </cell>
        </row>
        <row r="770">
          <cell r="A770" t="str">
            <v>CENTURY TWENTYFIRST PORTFOLIO LTD</v>
          </cell>
          <cell r="B770">
            <v>530881</v>
          </cell>
          <cell r="C770" t="str">
            <v>Not Listed</v>
          </cell>
          <cell r="D770" t="str">
            <v>Other Financial Services</v>
          </cell>
        </row>
        <row r="771">
          <cell r="A771" t="str">
            <v>CERA SANITARYWARE LTD</v>
          </cell>
          <cell r="B771">
            <v>532443</v>
          </cell>
          <cell r="C771" t="str">
            <v>CERA</v>
          </cell>
          <cell r="D771" t="str">
            <v>Furniture-Furnishing-Paints</v>
          </cell>
        </row>
        <row r="772">
          <cell r="A772" t="str">
            <v>CEREBRA INTEGRATED TECHNOLOGIES LTD</v>
          </cell>
          <cell r="B772">
            <v>532413</v>
          </cell>
          <cell r="C772" t="str">
            <v>CEREBRAINT</v>
          </cell>
          <cell r="D772" t="str">
            <v>Computer Hardware</v>
          </cell>
        </row>
        <row r="773">
          <cell r="A773" t="str">
            <v>CES LTD</v>
          </cell>
          <cell r="B773">
            <v>512341</v>
          </cell>
          <cell r="C773" t="str">
            <v>Not Listed</v>
          </cell>
          <cell r="D773" t="str">
            <v>BPO/KPO</v>
          </cell>
        </row>
        <row r="774">
          <cell r="A774" t="str">
            <v>CESC LTD</v>
          </cell>
          <cell r="B774">
            <v>500084</v>
          </cell>
          <cell r="C774" t="str">
            <v>CESC</v>
          </cell>
          <cell r="D774" t="str">
            <v>Electric Utilities</v>
          </cell>
        </row>
        <row r="775">
          <cell r="A775" t="str">
            <v>CESC Ventures LTD</v>
          </cell>
          <cell r="B775" t="str">
            <v>Not Listed</v>
          </cell>
          <cell r="C775" t="str">
            <v>CESCVENT</v>
          </cell>
          <cell r="D775" t="str">
            <v>IT Consulting &amp;amp; Software</v>
          </cell>
        </row>
        <row r="776">
          <cell r="A776" t="str">
            <v>CESC Ventures Ltd</v>
          </cell>
          <cell r="B776">
            <v>542333</v>
          </cell>
          <cell r="C776" t="str">
            <v>CESCVENTURE</v>
          </cell>
          <cell r="D776" t="str">
            <v>IT Consulting &amp;amp; Software</v>
          </cell>
        </row>
        <row r="777">
          <cell r="A777" t="str">
            <v>CG POWER AND INDUSTRIAL SOLUTIONS LTD</v>
          </cell>
          <cell r="B777">
            <v>500093</v>
          </cell>
          <cell r="C777" t="str">
            <v>CGPOWER</v>
          </cell>
          <cell r="D777" t="str">
            <v>Heavy Electrical Equipment</v>
          </cell>
        </row>
        <row r="778">
          <cell r="A778" t="str">
            <v>CG-VAK SOFTWARE &amp; EXPORTS LTD</v>
          </cell>
          <cell r="B778">
            <v>531489</v>
          </cell>
          <cell r="C778" t="str">
            <v>Not Listed</v>
          </cell>
          <cell r="D778" t="str">
            <v>IT Software Products</v>
          </cell>
        </row>
        <row r="779">
          <cell r="A779" t="str">
            <v>CHADHA PAPERS LTD</v>
          </cell>
          <cell r="B779">
            <v>531946</v>
          </cell>
          <cell r="C779" t="str">
            <v>Not Listed</v>
          </cell>
          <cell r="D779" t="str">
            <v>Paper &amp; Paper Products</v>
          </cell>
        </row>
        <row r="780">
          <cell r="A780" t="str">
            <v>Chalet Hotels Ltd</v>
          </cell>
          <cell r="B780">
            <v>542399</v>
          </cell>
          <cell r="C780" t="str">
            <v>CHALET</v>
          </cell>
          <cell r="D780" t="str">
            <v>Hotels</v>
          </cell>
        </row>
        <row r="781">
          <cell r="A781" t="str">
            <v>CHAMAK HOLDINGS LTD</v>
          </cell>
          <cell r="B781">
            <v>539600</v>
          </cell>
          <cell r="C781" t="str">
            <v>Not Listed</v>
          </cell>
          <cell r="D781" t="str">
            <v>Comm.Trading  &amp; Distribution</v>
          </cell>
        </row>
        <row r="782">
          <cell r="A782" t="str">
            <v>CHAMAN LAL SETIA EXPORTS LTD</v>
          </cell>
          <cell r="B782">
            <v>530307</v>
          </cell>
          <cell r="C782" t="str">
            <v>Not Listed</v>
          </cell>
          <cell r="D782" t="str">
            <v>Other Agricultural Products</v>
          </cell>
        </row>
        <row r="783">
          <cell r="A783" t="str">
            <v>CHAMBAL BREWERIES &amp; DISTILLERIES LTD</v>
          </cell>
          <cell r="B783">
            <v>512301</v>
          </cell>
          <cell r="C783" t="str">
            <v>Not Listed</v>
          </cell>
          <cell r="D783" t="str">
            <v>Comm.Trading  &amp; Distribution</v>
          </cell>
        </row>
        <row r="784">
          <cell r="A784" t="str">
            <v>CHAMBAL FERTILIZERS &amp; CHEMICALS LTD</v>
          </cell>
          <cell r="B784">
            <v>500085</v>
          </cell>
          <cell r="C784" t="str">
            <v>CHAMBLFERT</v>
          </cell>
          <cell r="D784" t="str">
            <v>Fertilizers</v>
          </cell>
        </row>
        <row r="785">
          <cell r="A785" t="str">
            <v>Chandni Machines Ltd</v>
          </cell>
          <cell r="B785">
            <v>542627</v>
          </cell>
          <cell r="C785" t="str">
            <v>CHANDNIMACH</v>
          </cell>
          <cell r="D785" t="str">
            <v>Comm.Trading  &amp;amp; Distribution</v>
          </cell>
        </row>
        <row r="786">
          <cell r="A786" t="str">
            <v>CHANDNI TEXTILES ENGINEERING IND  LTD</v>
          </cell>
          <cell r="B786">
            <v>522292</v>
          </cell>
          <cell r="C786" t="str">
            <v>Not Listed</v>
          </cell>
          <cell r="D786" t="str">
            <v>Textiles</v>
          </cell>
        </row>
        <row r="787">
          <cell r="A787" t="str">
            <v>CHANDRA PRABHU INTERNATIONAL LTD</v>
          </cell>
          <cell r="B787">
            <v>530309</v>
          </cell>
          <cell r="C787" t="str">
            <v>Not Listed</v>
          </cell>
          <cell r="D787" t="str">
            <v>Comm.Trading  &amp; Distribution</v>
          </cell>
        </row>
        <row r="788">
          <cell r="A788" t="str">
            <v>CHANDRIMA MERCANTILES LTD</v>
          </cell>
          <cell r="B788">
            <v>540829</v>
          </cell>
          <cell r="C788" t="str">
            <v>Not Listed</v>
          </cell>
          <cell r="D788" t="str">
            <v>Comm.Trading  &amp; Distribution</v>
          </cell>
        </row>
        <row r="789">
          <cell r="A789" t="str">
            <v>CHANNEL NINE ENTERTAINMENT LTD</v>
          </cell>
          <cell r="B789">
            <v>535142</v>
          </cell>
          <cell r="C789" t="str">
            <v>Not Listed</v>
          </cell>
          <cell r="D789" t="str">
            <v>Movies &amp; Entertainment</v>
          </cell>
        </row>
        <row r="790">
          <cell r="A790" t="str">
            <v>CHARMS INDUSTRIES LTD</v>
          </cell>
          <cell r="B790">
            <v>531327</v>
          </cell>
          <cell r="C790" t="str">
            <v>Not Listed</v>
          </cell>
          <cell r="D790" t="str">
            <v>Other Financial Services</v>
          </cell>
        </row>
        <row r="791">
          <cell r="A791" t="str">
            <v>CHARTERED CAPITAL &amp; INVESTMENT LTD</v>
          </cell>
          <cell r="B791">
            <v>511696</v>
          </cell>
          <cell r="C791" t="str">
            <v>Not Listed</v>
          </cell>
          <cell r="D791" t="str">
            <v>Other Financial Services</v>
          </cell>
        </row>
        <row r="792">
          <cell r="A792" t="str">
            <v>CHARTERED LOGISTICS LTD</v>
          </cell>
          <cell r="B792">
            <v>531977</v>
          </cell>
          <cell r="C792" t="str">
            <v>Not Listed</v>
          </cell>
          <cell r="D792" t="str">
            <v>Surface Transportation</v>
          </cell>
        </row>
        <row r="793">
          <cell r="A793" t="str">
            <v>CHASE BRIGHT STEEL LTD</v>
          </cell>
          <cell r="B793">
            <v>504671</v>
          </cell>
          <cell r="C793" t="str">
            <v>Not Listed</v>
          </cell>
          <cell r="D793" t="str">
            <v>Iron &amp; Steel/Interm.Products</v>
          </cell>
        </row>
        <row r="794">
          <cell r="A794" t="str">
            <v>CHD CHEMICALS LTD</v>
          </cell>
          <cell r="B794">
            <v>539800</v>
          </cell>
          <cell r="C794" t="str">
            <v>Not Listed</v>
          </cell>
          <cell r="D794" t="str">
            <v>Comm.Trading  &amp; Distribution</v>
          </cell>
        </row>
        <row r="795">
          <cell r="A795" t="str">
            <v>CHD DEVELOPERS LTD</v>
          </cell>
          <cell r="B795">
            <v>526917</v>
          </cell>
          <cell r="C795" t="str">
            <v>Not Listed</v>
          </cell>
          <cell r="D795" t="str">
            <v>Realty</v>
          </cell>
        </row>
        <row r="796">
          <cell r="A796" t="str">
            <v>CHEMBOND CHEMICALS LTD</v>
          </cell>
          <cell r="B796">
            <v>530871</v>
          </cell>
          <cell r="C796" t="str">
            <v>Not Listed</v>
          </cell>
          <cell r="D796" t="str">
            <v>Specialty Chemicals</v>
          </cell>
        </row>
        <row r="797">
          <cell r="A797" t="str">
            <v>CHEMCRUX ENTERPRISES LTD</v>
          </cell>
          <cell r="B797">
            <v>540395</v>
          </cell>
          <cell r="C797" t="str">
            <v>Not Listed</v>
          </cell>
          <cell r="D797" t="str">
            <v>Specialty Chemicals</v>
          </cell>
        </row>
        <row r="798">
          <cell r="A798" t="str">
            <v>CHEMFAB ALKALIS LTD</v>
          </cell>
          <cell r="B798">
            <v>541269</v>
          </cell>
          <cell r="C798" t="str">
            <v>CHEMFAB</v>
          </cell>
          <cell r="D798" t="str">
            <v>Commodity Chemicals</v>
          </cell>
        </row>
        <row r="799">
          <cell r="A799" t="str">
            <v>CHEMIESYNTH VAPI LTD</v>
          </cell>
          <cell r="B799">
            <v>539230</v>
          </cell>
          <cell r="C799" t="str">
            <v>Not Listed</v>
          </cell>
          <cell r="D799" t="str">
            <v>Specialty Chemicals</v>
          </cell>
        </row>
        <row r="800">
          <cell r="A800" t="str">
            <v>CHEMO PHARMA LABORATORIES LTD</v>
          </cell>
          <cell r="B800">
            <v>506365</v>
          </cell>
          <cell r="C800" t="str">
            <v>Not Listed</v>
          </cell>
          <cell r="D800" t="str">
            <v>Pharmaceuticals</v>
          </cell>
        </row>
        <row r="801">
          <cell r="A801" t="str">
            <v>CHEMTECH INDUSTRIAL VALVES LTD</v>
          </cell>
          <cell r="B801">
            <v>537326</v>
          </cell>
          <cell r="C801" t="str">
            <v>Not Listed</v>
          </cell>
          <cell r="D801" t="str">
            <v>Industrial Machinery</v>
          </cell>
        </row>
        <row r="802">
          <cell r="A802" t="str">
            <v>CHENNAI FERROUS INDUSTRIES LTD</v>
          </cell>
          <cell r="B802">
            <v>539011</v>
          </cell>
          <cell r="C802" t="str">
            <v>Not Listed</v>
          </cell>
          <cell r="D802" t="str">
            <v>Iron &amp; Steel/Interm.Products</v>
          </cell>
        </row>
        <row r="803">
          <cell r="A803" t="str">
            <v>CHENNAI MEENAKSHI MULTISPECIALITY HOSPITAL LTD</v>
          </cell>
          <cell r="B803">
            <v>523489</v>
          </cell>
          <cell r="C803" t="str">
            <v>Not Listed</v>
          </cell>
          <cell r="D803" t="str">
            <v>Healthcare Services</v>
          </cell>
        </row>
        <row r="804">
          <cell r="A804" t="str">
            <v>CHENNAI PETROLEUM CORPORATION LTD</v>
          </cell>
          <cell r="B804">
            <v>500110</v>
          </cell>
          <cell r="C804" t="str">
            <v>CHENNPETRO</v>
          </cell>
          <cell r="D804" t="str">
            <v>Refineries/ Petro-Products</v>
          </cell>
        </row>
        <row r="805">
          <cell r="A805" t="str">
            <v>CHEVIOT CO LTD</v>
          </cell>
          <cell r="B805">
            <v>526817</v>
          </cell>
          <cell r="C805" t="str">
            <v>Not Listed</v>
          </cell>
          <cell r="D805" t="str">
            <v>Jute &amp; Jute Products</v>
          </cell>
        </row>
        <row r="806">
          <cell r="A806" t="str">
            <v>CHITRADURGA SPINTEX LTD</v>
          </cell>
          <cell r="B806">
            <v>521244</v>
          </cell>
          <cell r="C806" t="str">
            <v>Not Listed</v>
          </cell>
          <cell r="D806" t="str">
            <v>Textiles</v>
          </cell>
        </row>
        <row r="807">
          <cell r="A807" t="str">
            <v>CHL LTD</v>
          </cell>
          <cell r="B807">
            <v>532992</v>
          </cell>
          <cell r="C807" t="str">
            <v>Not Listed</v>
          </cell>
          <cell r="D807" t="str">
            <v>Hotels</v>
          </cell>
        </row>
        <row r="808">
          <cell r="A808" t="str">
            <v>CHOICE INTERNATIONAL LTD</v>
          </cell>
          <cell r="B808">
            <v>531358</v>
          </cell>
          <cell r="C808" t="str">
            <v>Not Listed</v>
          </cell>
          <cell r="D808" t="str">
            <v>Finance (including NBFCs)</v>
          </cell>
        </row>
        <row r="809">
          <cell r="A809" t="str">
            <v>CHOKSI IMAGING LTD</v>
          </cell>
          <cell r="B809">
            <v>530427</v>
          </cell>
          <cell r="C809" t="str">
            <v>Not Listed</v>
          </cell>
          <cell r="D809" t="str">
            <v>Photographic Products</v>
          </cell>
        </row>
        <row r="810">
          <cell r="A810" t="str">
            <v>CHOKSI LABORATORIES LTD</v>
          </cell>
          <cell r="B810">
            <v>526546</v>
          </cell>
          <cell r="C810" t="str">
            <v>Not Listed</v>
          </cell>
          <cell r="D810" t="str">
            <v>Healthcare Services</v>
          </cell>
        </row>
        <row r="811">
          <cell r="A811" t="str">
            <v>Cholamandalam Financial Holdings LTD</v>
          </cell>
          <cell r="B811">
            <v>511243</v>
          </cell>
          <cell r="C811" t="str">
            <v>CHOLAHLDNG</v>
          </cell>
          <cell r="D811" t="str">
            <v>Finance (including NBFCs)</v>
          </cell>
        </row>
        <row r="812">
          <cell r="A812" t="str">
            <v>CHOLAMANDALAM INVESTMENT AND FINANCE COMPANY LTD</v>
          </cell>
          <cell r="B812">
            <v>511243</v>
          </cell>
          <cell r="C812" t="str">
            <v>CHOLAFIN</v>
          </cell>
          <cell r="D812" t="str">
            <v>Finance (including NBFCs)</v>
          </cell>
        </row>
        <row r="813">
          <cell r="A813" t="str">
            <v>CHORDIA FOOD PRODUCTS LTD</v>
          </cell>
          <cell r="B813">
            <v>519475</v>
          </cell>
          <cell r="C813" t="str">
            <v>Not Listed</v>
          </cell>
          <cell r="D813" t="str">
            <v>Other Food Products</v>
          </cell>
        </row>
        <row r="814">
          <cell r="A814" t="str">
            <v>CHOTHANI FOODS LTD</v>
          </cell>
          <cell r="B814">
            <v>540681</v>
          </cell>
          <cell r="C814" t="str">
            <v>Not Listed</v>
          </cell>
          <cell r="D814" t="str">
            <v>Packaged Foods</v>
          </cell>
        </row>
        <row r="815">
          <cell r="A815" t="str">
            <v>CHOWGULE STEAMSHIPS LTD</v>
          </cell>
          <cell r="B815">
            <v>501833</v>
          </cell>
          <cell r="C815" t="str">
            <v>Not Listed</v>
          </cell>
          <cell r="D815" t="str">
            <v>Shipping</v>
          </cell>
        </row>
        <row r="816">
          <cell r="A816" t="str">
            <v>CHPL INDUSTRIES LTD</v>
          </cell>
          <cell r="B816">
            <v>539335</v>
          </cell>
          <cell r="C816" t="str">
            <v>Not Listed</v>
          </cell>
          <cell r="D816" t="str">
            <v>Comm.Trading  &amp; Distribution</v>
          </cell>
        </row>
        <row r="817">
          <cell r="A817" t="str">
            <v>CHROMATIC (INDIA) LTD</v>
          </cell>
          <cell r="B817">
            <v>530191</v>
          </cell>
          <cell r="C817" t="str">
            <v>CHROMATIC</v>
          </cell>
          <cell r="D817" t="str">
            <v>Specialty Chemicals</v>
          </cell>
        </row>
        <row r="818">
          <cell r="A818" t="str">
            <v>CHROMATIC INDIA LTD</v>
          </cell>
          <cell r="B818">
            <v>530191</v>
          </cell>
          <cell r="C818" t="str">
            <v>CHROMATIC</v>
          </cell>
          <cell r="D818" t="str">
            <v>Specialty Chemicals</v>
          </cell>
        </row>
        <row r="819">
          <cell r="A819" t="str">
            <v>CIAN AGRO INDUSTRIES &amp; INFRASTRUCTURE LTD</v>
          </cell>
          <cell r="B819">
            <v>519477</v>
          </cell>
          <cell r="C819" t="str">
            <v>Not Listed</v>
          </cell>
          <cell r="D819" t="str">
            <v>Edible Oils</v>
          </cell>
        </row>
        <row r="820">
          <cell r="A820" t="str">
            <v>Cian Healthcare Ltd</v>
          </cell>
          <cell r="B820">
            <v>542678</v>
          </cell>
          <cell r="C820" t="str">
            <v>CHCL</v>
          </cell>
          <cell r="D820" t="str">
            <v>Pharmaceuticals</v>
          </cell>
        </row>
        <row r="821">
          <cell r="A821" t="str">
            <v>CIGNITI TECHNOLOGIES LTD</v>
          </cell>
          <cell r="B821">
            <v>534758</v>
          </cell>
          <cell r="C821" t="str">
            <v>CIGNITITEC</v>
          </cell>
          <cell r="D821" t="str">
            <v>IT Consulting &amp; Software</v>
          </cell>
        </row>
        <row r="822">
          <cell r="A822" t="str">
            <v>CIL NOVA PETROCHEMICALS LTD</v>
          </cell>
          <cell r="B822">
            <v>533407</v>
          </cell>
          <cell r="C822" t="str">
            <v>CNOVAPETRO</v>
          </cell>
          <cell r="D822" t="str">
            <v>Textiles</v>
          </cell>
        </row>
        <row r="823">
          <cell r="A823" t="str">
            <v>CIL SECURITIES LTD</v>
          </cell>
          <cell r="B823">
            <v>530829</v>
          </cell>
          <cell r="C823" t="str">
            <v>Not Listed</v>
          </cell>
          <cell r="D823" t="str">
            <v>Finance (including NBFCs)</v>
          </cell>
        </row>
        <row r="824">
          <cell r="A824" t="str">
            <v>CIMMCO LTD</v>
          </cell>
          <cell r="B824">
            <v>505230</v>
          </cell>
          <cell r="C824" t="str">
            <v>CIMMCO</v>
          </cell>
          <cell r="D824" t="str">
            <v>Diversified</v>
          </cell>
        </row>
        <row r="825">
          <cell r="A825" t="str">
            <v>CINDRELLA FINANCIAL SERVICES LTD</v>
          </cell>
          <cell r="B825">
            <v>531283</v>
          </cell>
          <cell r="C825" t="str">
            <v>Not Listed</v>
          </cell>
          <cell r="D825" t="str">
            <v>Finance (including NBFCs)</v>
          </cell>
        </row>
        <row r="826">
          <cell r="A826" t="str">
            <v>CINDRELLA HOTELS LTD</v>
          </cell>
          <cell r="B826">
            <v>526373</v>
          </cell>
          <cell r="C826" t="str">
            <v>Not Listed</v>
          </cell>
          <cell r="D826" t="str">
            <v>Hotels</v>
          </cell>
        </row>
        <row r="827">
          <cell r="A827" t="str">
            <v>CINELINE (INDIA) LTD</v>
          </cell>
          <cell r="B827">
            <v>532807</v>
          </cell>
          <cell r="C827" t="str">
            <v>CINELINE</v>
          </cell>
          <cell r="D827" t="str">
            <v>Specialty Retail</v>
          </cell>
        </row>
        <row r="828">
          <cell r="A828" t="str">
            <v>CINELINE INDIA LTD</v>
          </cell>
          <cell r="B828">
            <v>532807</v>
          </cell>
          <cell r="C828" t="str">
            <v>CINELINE</v>
          </cell>
          <cell r="D828" t="str">
            <v>Specialty Retail</v>
          </cell>
        </row>
        <row r="829">
          <cell r="A829" t="str">
            <v>CINERAD COMMUNICATIONS LTD</v>
          </cell>
          <cell r="B829">
            <v>530457</v>
          </cell>
          <cell r="C829" t="str">
            <v>Not Listed</v>
          </cell>
          <cell r="D829" t="str">
            <v>Movies &amp; Entertainment</v>
          </cell>
        </row>
        <row r="830">
          <cell r="A830" t="str">
            <v>CINEVISTA LTD</v>
          </cell>
          <cell r="B830">
            <v>532324</v>
          </cell>
          <cell r="C830" t="str">
            <v>CINEVISTA</v>
          </cell>
          <cell r="D830" t="str">
            <v>Movies &amp; Entertainment</v>
          </cell>
        </row>
        <row r="831">
          <cell r="A831" t="str">
            <v>CIPLA LTD</v>
          </cell>
          <cell r="B831">
            <v>500087</v>
          </cell>
          <cell r="C831" t="str">
            <v>CIPLA</v>
          </cell>
          <cell r="D831" t="str">
            <v>Pharmaceuticals</v>
          </cell>
        </row>
        <row r="832">
          <cell r="A832" t="str">
            <v>CISTRO TELELINK LTD</v>
          </cell>
          <cell r="B832">
            <v>531775</v>
          </cell>
          <cell r="C832" t="str">
            <v>Not Listed</v>
          </cell>
          <cell r="D832" t="str">
            <v>Comm.Trading  &amp; Distribution</v>
          </cell>
        </row>
        <row r="833">
          <cell r="A833" t="str">
            <v>CITADEL REALTY AND DEVELOPERS LTD</v>
          </cell>
          <cell r="B833">
            <v>502445</v>
          </cell>
          <cell r="C833" t="str">
            <v>Not Listed</v>
          </cell>
          <cell r="D833" t="str">
            <v>Realty</v>
          </cell>
        </row>
        <row r="834">
          <cell r="A834" t="str">
            <v>CITIPORT FINANCIAL SERVICES LTD</v>
          </cell>
          <cell r="B834">
            <v>531235</v>
          </cell>
          <cell r="C834" t="str">
            <v>Not Listed</v>
          </cell>
          <cell r="D834" t="str">
            <v>Finance (including NBFCs)</v>
          </cell>
        </row>
        <row r="835">
          <cell r="A835" t="str">
            <v>CITIZEN INFOLINE LTD</v>
          </cell>
          <cell r="B835">
            <v>538786</v>
          </cell>
          <cell r="C835" t="str">
            <v>Not Listed</v>
          </cell>
          <cell r="D835" t="str">
            <v>Publishing</v>
          </cell>
        </row>
        <row r="836">
          <cell r="A836" t="str">
            <v>CITY ONLINE SERVICES LTD</v>
          </cell>
          <cell r="B836">
            <v>538674</v>
          </cell>
          <cell r="C836" t="str">
            <v>Not Listed</v>
          </cell>
          <cell r="D836" t="str">
            <v>Telecom Services</v>
          </cell>
        </row>
        <row r="837">
          <cell r="A837" t="str">
            <v>CITY UNION BANK LTD</v>
          </cell>
          <cell r="B837">
            <v>532210</v>
          </cell>
          <cell r="C837" t="str">
            <v>CUB</v>
          </cell>
          <cell r="D837" t="str">
            <v>Banks</v>
          </cell>
        </row>
        <row r="838">
          <cell r="A838" t="str">
            <v>CITYMAN LTD</v>
          </cell>
          <cell r="B838">
            <v>521210</v>
          </cell>
          <cell r="C838" t="str">
            <v>Not Listed</v>
          </cell>
          <cell r="D838" t="str">
            <v>Other Apparels &amp; Accessories</v>
          </cell>
        </row>
        <row r="839">
          <cell r="A839" t="str">
            <v>CITYON SYSTEMS (INDIA) LTD</v>
          </cell>
          <cell r="B839">
            <v>780013</v>
          </cell>
          <cell r="C839" t="str">
            <v>Not Listed</v>
          </cell>
          <cell r="D839" t="str">
            <v>Others</v>
          </cell>
        </row>
        <row r="840">
          <cell r="A840" t="str">
            <v>CITYON SYSTEMS INDIA LTD</v>
          </cell>
          <cell r="B840">
            <v>780013</v>
          </cell>
          <cell r="C840" t="str">
            <v>Not Listed</v>
          </cell>
          <cell r="D840" t="str">
            <v>Others</v>
          </cell>
        </row>
        <row r="841">
          <cell r="A841" t="str">
            <v>CKP LEISURE LTD</v>
          </cell>
          <cell r="B841" t="str">
            <v>Not Listed</v>
          </cell>
          <cell r="C841" t="str">
            <v>CKPLEISURE</v>
          </cell>
          <cell r="D841" t="str">
            <v>SME</v>
          </cell>
        </row>
        <row r="842">
          <cell r="A842" t="str">
            <v>CKP PRODUCTS LTD</v>
          </cell>
          <cell r="B842" t="str">
            <v>Not Listed</v>
          </cell>
          <cell r="C842" t="str">
            <v>CKPPRODUCT</v>
          </cell>
          <cell r="D842" t="str">
            <v>SME</v>
          </cell>
        </row>
        <row r="843">
          <cell r="A843" t="str">
            <v>CL EDUCATE LTD</v>
          </cell>
          <cell r="B843">
            <v>540403</v>
          </cell>
          <cell r="C843" t="str">
            <v>CLEDUCATE</v>
          </cell>
          <cell r="D843" t="str">
            <v>Education</v>
          </cell>
        </row>
        <row r="844">
          <cell r="A844" t="str">
            <v>CLARIANT CHEMICALS (INDIA) LTD</v>
          </cell>
          <cell r="B844">
            <v>506390</v>
          </cell>
          <cell r="C844" t="str">
            <v>CLN(INDIA)</v>
          </cell>
          <cell r="D844" t="str">
            <v>Specialty Chemicals</v>
          </cell>
        </row>
        <row r="845">
          <cell r="A845" t="str">
            <v>CLARIANT CHEMICALS INDIA LTD</v>
          </cell>
          <cell r="B845">
            <v>506390</v>
          </cell>
          <cell r="C845" t="str">
            <v>CLNINDIA</v>
          </cell>
          <cell r="D845" t="str">
            <v>Specialty Chemicals</v>
          </cell>
        </row>
        <row r="846">
          <cell r="A846" t="str">
            <v>CLASSIC ELECTRICALS LTD</v>
          </cell>
          <cell r="B846">
            <v>512213</v>
          </cell>
          <cell r="C846" t="str">
            <v>Not Listed</v>
          </cell>
          <cell r="D846" t="str">
            <v>Comm.Trading  &amp; Distribution</v>
          </cell>
        </row>
        <row r="847">
          <cell r="A847" t="str">
            <v>CLASSIC FILAMENTS LTD</v>
          </cell>
          <cell r="B847">
            <v>540310</v>
          </cell>
          <cell r="C847" t="str">
            <v>Not Listed</v>
          </cell>
          <cell r="D847" t="str">
            <v>Textiles</v>
          </cell>
        </row>
        <row r="848">
          <cell r="A848" t="str">
            <v>CLASSIC GLOBAL FINANCE &amp; CAPITAL LTD</v>
          </cell>
          <cell r="B848">
            <v>538433</v>
          </cell>
          <cell r="C848" t="str">
            <v>Not Listed</v>
          </cell>
          <cell r="D848" t="str">
            <v>Other Financial Services</v>
          </cell>
        </row>
        <row r="849">
          <cell r="A849" t="str">
            <v>CLASSIC LEASING &amp; FINANCE LTD</v>
          </cell>
          <cell r="B849">
            <v>540481</v>
          </cell>
          <cell r="C849" t="str">
            <v>Not Listed</v>
          </cell>
          <cell r="D849" t="str">
            <v>Other Financial Services</v>
          </cell>
        </row>
        <row r="850">
          <cell r="A850" t="str">
            <v>CLIO INFOTECH LTD</v>
          </cell>
          <cell r="B850">
            <v>530839</v>
          </cell>
          <cell r="C850" t="str">
            <v>Not Listed</v>
          </cell>
          <cell r="D850" t="str">
            <v>IT Software Products</v>
          </cell>
        </row>
        <row r="851">
          <cell r="A851" t="str">
            <v>CMI FPE LTD</v>
          </cell>
          <cell r="B851">
            <v>500147</v>
          </cell>
          <cell r="C851" t="str">
            <v>Not Listed</v>
          </cell>
          <cell r="D851" t="str">
            <v>Industrial Machinery</v>
          </cell>
        </row>
        <row r="852">
          <cell r="A852" t="str">
            <v>CMI LTD</v>
          </cell>
          <cell r="B852">
            <v>517330</v>
          </cell>
          <cell r="C852" t="str">
            <v>CMICABLES</v>
          </cell>
          <cell r="D852" t="str">
            <v>Other Elect.Equip./ Prod.</v>
          </cell>
        </row>
        <row r="853">
          <cell r="A853" t="str">
            <v>CMM INFRAPROJECTS LTD</v>
          </cell>
          <cell r="B853" t="str">
            <v>Not Listed</v>
          </cell>
          <cell r="C853" t="str">
            <v>CMMIPL</v>
          </cell>
          <cell r="D853" t="str">
            <v>SME</v>
          </cell>
        </row>
        <row r="854">
          <cell r="A854" t="str">
            <v>CNI RESEARCH LTD</v>
          </cell>
          <cell r="B854">
            <v>512018</v>
          </cell>
          <cell r="C854" t="str">
            <v>Not Listed</v>
          </cell>
          <cell r="D854" t="str">
            <v>Internet Software &amp; Services</v>
          </cell>
        </row>
        <row r="855">
          <cell r="A855" t="str">
            <v>COAL (INDIA) LTD</v>
          </cell>
          <cell r="B855">
            <v>533278</v>
          </cell>
          <cell r="C855" t="str">
            <v>COAL(INDIA)</v>
          </cell>
          <cell r="D855" t="str">
            <v>Coal</v>
          </cell>
        </row>
        <row r="856">
          <cell r="A856" t="str">
            <v>COAL INDIA LTD</v>
          </cell>
          <cell r="B856">
            <v>533278</v>
          </cell>
          <cell r="C856" t="str">
            <v>COALINDIA</v>
          </cell>
          <cell r="D856" t="str">
            <v>Coal</v>
          </cell>
        </row>
        <row r="857">
          <cell r="A857" t="str">
            <v>COASTAL CORPORATION LTD</v>
          </cell>
          <cell r="B857">
            <v>501831</v>
          </cell>
          <cell r="C857" t="str">
            <v>Not Listed</v>
          </cell>
          <cell r="D857" t="str">
            <v>Packaged Foods</v>
          </cell>
        </row>
        <row r="858">
          <cell r="A858" t="str">
            <v>COASTAL ROADWAYS LTD</v>
          </cell>
          <cell r="B858">
            <v>520131</v>
          </cell>
          <cell r="C858" t="str">
            <v>Not Listed</v>
          </cell>
          <cell r="D858" t="str">
            <v>Surface Transportation</v>
          </cell>
        </row>
        <row r="859">
          <cell r="A859" t="str">
            <v>COCHIN MALABAR ESTATES &amp; INDUSTRIES LTD</v>
          </cell>
          <cell r="B859">
            <v>508571</v>
          </cell>
          <cell r="C859" t="str">
            <v>Not Listed</v>
          </cell>
          <cell r="D859" t="str">
            <v>Auto Tyres &amp; Rubber Products</v>
          </cell>
        </row>
        <row r="860">
          <cell r="A860" t="str">
            <v>COCHIN MINERALS &amp; RUTILE LTD</v>
          </cell>
          <cell r="B860">
            <v>513353</v>
          </cell>
          <cell r="C860" t="str">
            <v>Not Listed</v>
          </cell>
          <cell r="D860" t="str">
            <v>Specialty Chemicals</v>
          </cell>
        </row>
        <row r="861">
          <cell r="A861" t="str">
            <v>COCHIN SHIPYARD LTD</v>
          </cell>
          <cell r="B861">
            <v>540678</v>
          </cell>
          <cell r="C861" t="str">
            <v>COCHINSHIP</v>
          </cell>
          <cell r="D861" t="str">
            <v>Shipping</v>
          </cell>
        </row>
        <row r="862">
          <cell r="A862" t="str">
            <v>COFFEE DAY ENTERPRISES LTD</v>
          </cell>
          <cell r="B862">
            <v>539436</v>
          </cell>
          <cell r="C862" t="str">
            <v>COFFEEDAY</v>
          </cell>
          <cell r="D862" t="str">
            <v>Restaurants</v>
          </cell>
        </row>
        <row r="863">
          <cell r="A863" t="str">
            <v>COLGATE PALMOLIVE (INDIA) LTD</v>
          </cell>
          <cell r="B863">
            <v>500830</v>
          </cell>
          <cell r="C863" t="str">
            <v>COLPAL</v>
          </cell>
          <cell r="D863" t="str">
            <v>Personal Products</v>
          </cell>
        </row>
        <row r="864">
          <cell r="A864" t="str">
            <v>COLGATE PALMOLIVE INDIA LTD</v>
          </cell>
          <cell r="B864">
            <v>500830</v>
          </cell>
          <cell r="C864" t="str">
            <v>COLPAL</v>
          </cell>
          <cell r="D864" t="str">
            <v>Personal Products</v>
          </cell>
        </row>
        <row r="865">
          <cell r="A865" t="str">
            <v>COLINZ LABORATORIES LTD</v>
          </cell>
          <cell r="B865">
            <v>531210</v>
          </cell>
          <cell r="C865" t="str">
            <v>Not Listed</v>
          </cell>
          <cell r="D865" t="str">
            <v>Pharmaceuticals</v>
          </cell>
        </row>
        <row r="866">
          <cell r="A866" t="str">
            <v>COLORCHIPS NEW MEDIA LTD</v>
          </cell>
          <cell r="B866">
            <v>540023</v>
          </cell>
          <cell r="C866" t="str">
            <v>Not Listed</v>
          </cell>
          <cell r="D866" t="str">
            <v>Broadcasting &amp; Cable TV</v>
          </cell>
        </row>
        <row r="867">
          <cell r="A867" t="str">
            <v>COMBAT DRUGS LTD</v>
          </cell>
          <cell r="B867">
            <v>524752</v>
          </cell>
          <cell r="C867" t="str">
            <v>Not Listed</v>
          </cell>
          <cell r="D867" t="str">
            <v>Pharmaceuticals</v>
          </cell>
        </row>
        <row r="868">
          <cell r="A868" t="str">
            <v>COMFORT COMMOTRADE LTD</v>
          </cell>
          <cell r="B868">
            <v>534691</v>
          </cell>
          <cell r="C868" t="str">
            <v>Not Listed</v>
          </cell>
          <cell r="D868" t="str">
            <v>Other Financial Services</v>
          </cell>
        </row>
        <row r="869">
          <cell r="A869" t="str">
            <v>COMFORT FINCAP LTD</v>
          </cell>
          <cell r="B869">
            <v>535267</v>
          </cell>
          <cell r="C869" t="str">
            <v>Not Listed</v>
          </cell>
          <cell r="D869" t="str">
            <v>Finance (including NBFCs)</v>
          </cell>
        </row>
        <row r="870">
          <cell r="A870" t="str">
            <v>COMFORT INTECH LTD</v>
          </cell>
          <cell r="B870">
            <v>531216</v>
          </cell>
          <cell r="C870" t="str">
            <v>Not Listed</v>
          </cell>
          <cell r="D870" t="str">
            <v>Finance (including NBFCs)</v>
          </cell>
        </row>
        <row r="871">
          <cell r="A871" t="str">
            <v>COMMERCIAL ENGINEERS &amp; BODY BUILDERS CO LTD</v>
          </cell>
          <cell r="B871">
            <v>533272</v>
          </cell>
          <cell r="C871" t="str">
            <v>CEBBCO</v>
          </cell>
          <cell r="D871" t="str">
            <v>Commercial Vehicles</v>
          </cell>
        </row>
        <row r="872">
          <cell r="A872" t="str">
            <v>COMMERCIAL SYN BAGS LTD</v>
          </cell>
          <cell r="B872">
            <v>539986</v>
          </cell>
          <cell r="C872" t="str">
            <v>Not Listed</v>
          </cell>
          <cell r="D872" t="str">
            <v>Containers &amp; Packaging</v>
          </cell>
        </row>
        <row r="873">
          <cell r="A873" t="str">
            <v>COMMEX TECHNOLOGY LTD</v>
          </cell>
          <cell r="B873">
            <v>532342</v>
          </cell>
          <cell r="C873" t="str">
            <v>Not Listed</v>
          </cell>
          <cell r="D873" t="str">
            <v>IT Consulting &amp; Software</v>
          </cell>
        </row>
        <row r="874">
          <cell r="A874" t="str">
            <v>COMPETENT AUTOMOBILES CO LTD</v>
          </cell>
          <cell r="B874">
            <v>531041</v>
          </cell>
          <cell r="C874" t="str">
            <v>Not Listed</v>
          </cell>
          <cell r="D874" t="str">
            <v>Comm.Trading  &amp; Distribution</v>
          </cell>
        </row>
        <row r="875">
          <cell r="A875" t="str">
            <v>COMPUAGE INFOCOM LTD</v>
          </cell>
          <cell r="B875">
            <v>532456</v>
          </cell>
          <cell r="C875" t="str">
            <v>COMPINFO</v>
          </cell>
          <cell r="D875" t="str">
            <v>Storage Media &amp; Peripherals</v>
          </cell>
        </row>
        <row r="876">
          <cell r="A876" t="str">
            <v>COMPUCOM SOFTWARE LTD</v>
          </cell>
          <cell r="B876">
            <v>532339</v>
          </cell>
          <cell r="C876" t="str">
            <v>COMPUSOFT</v>
          </cell>
          <cell r="D876" t="str">
            <v>IT Training Services</v>
          </cell>
        </row>
        <row r="877">
          <cell r="A877" t="str">
            <v>COMPUTER POINT LTD</v>
          </cell>
          <cell r="B877">
            <v>507833</v>
          </cell>
          <cell r="C877" t="str">
            <v>Not Listed</v>
          </cell>
          <cell r="D877" t="str">
            <v>Computer Hardware</v>
          </cell>
        </row>
        <row r="878">
          <cell r="A878" t="str">
            <v>CONART ENGINEERS LTD</v>
          </cell>
          <cell r="B878">
            <v>522231</v>
          </cell>
          <cell r="C878" t="str">
            <v>Not Listed</v>
          </cell>
          <cell r="D878" t="str">
            <v>Construction &amp; Engineering</v>
          </cell>
        </row>
        <row r="879">
          <cell r="A879" t="str">
            <v>CONCORD DRUGS LTD</v>
          </cell>
          <cell r="B879">
            <v>538965</v>
          </cell>
          <cell r="C879" t="str">
            <v>Not Listed</v>
          </cell>
          <cell r="D879" t="str">
            <v>Pharmaceuticals</v>
          </cell>
        </row>
        <row r="880">
          <cell r="A880" t="str">
            <v>CONCRETE CREDIT LTD</v>
          </cell>
          <cell r="B880">
            <v>539266</v>
          </cell>
          <cell r="C880" t="str">
            <v>Not Listed</v>
          </cell>
          <cell r="D880" t="str">
            <v>Investment Companies</v>
          </cell>
        </row>
        <row r="881">
          <cell r="A881" t="str">
            <v>CONFIDENCE FINANCE AND TRADING LTD</v>
          </cell>
          <cell r="B881">
            <v>504340</v>
          </cell>
          <cell r="C881" t="str">
            <v>Not Listed</v>
          </cell>
          <cell r="D881" t="str">
            <v>Other Financial Services</v>
          </cell>
        </row>
        <row r="882">
          <cell r="A882" t="str">
            <v>Confidence Futuristic Energetech Ltd</v>
          </cell>
          <cell r="B882">
            <v>539991</v>
          </cell>
          <cell r="C882" t="str">
            <v>CFEL</v>
          </cell>
          <cell r="D882" t="str">
            <v>Comm.Trading  &amp;amp; Distribution</v>
          </cell>
        </row>
        <row r="883">
          <cell r="A883" t="str">
            <v>CONFIDENCE PETROLEUM (INDIA) LTD</v>
          </cell>
          <cell r="B883">
            <v>526829</v>
          </cell>
          <cell r="C883" t="str">
            <v>Not Listed</v>
          </cell>
          <cell r="D883" t="str">
            <v>Oil Marketing &amp; Distribution</v>
          </cell>
        </row>
        <row r="884">
          <cell r="A884" t="str">
            <v>Confidence Petroleum India LTD</v>
          </cell>
          <cell r="B884">
            <v>526829</v>
          </cell>
          <cell r="C884" t="str">
            <v>CONFIPET</v>
          </cell>
          <cell r="D884" t="str">
            <v>Oil Marketing &amp; Distribution</v>
          </cell>
        </row>
        <row r="885">
          <cell r="A885" t="str">
            <v>CONFIDENCE PETROLEUM INDIA LTD</v>
          </cell>
          <cell r="B885">
            <v>526829</v>
          </cell>
          <cell r="C885" t="str">
            <v>Not Listed</v>
          </cell>
          <cell r="D885" t="str">
            <v>Oil Marketing &amp; Distribution</v>
          </cell>
        </row>
        <row r="886">
          <cell r="A886" t="str">
            <v>CONSECUTIVE INVESTMENT &amp; TRADING COMPANY LTD</v>
          </cell>
          <cell r="B886">
            <v>539091</v>
          </cell>
          <cell r="C886" t="str">
            <v>Not Listed</v>
          </cell>
          <cell r="D886" t="str">
            <v>Investment Companies</v>
          </cell>
        </row>
        <row r="887">
          <cell r="A887" t="str">
            <v>CONSOLIDATED CONSTRUCTION CONSORTIUM LTD</v>
          </cell>
          <cell r="B887">
            <v>532902</v>
          </cell>
          <cell r="C887" t="str">
            <v>CCCL</v>
          </cell>
          <cell r="D887" t="str">
            <v>Realty</v>
          </cell>
        </row>
        <row r="888">
          <cell r="A888" t="str">
            <v>CONSOLIDATED FINVEST &amp; HOLDINGS LTD</v>
          </cell>
          <cell r="B888" t="str">
            <v>Not Listed</v>
          </cell>
          <cell r="C888" t="str">
            <v>CONSOFINVT</v>
          </cell>
          <cell r="D888" t="str">
            <v>Others</v>
          </cell>
        </row>
        <row r="889">
          <cell r="A889" t="str">
            <v>CONTAINER CORPORATION OF (INDIA) LTD</v>
          </cell>
          <cell r="B889">
            <v>531344</v>
          </cell>
          <cell r="C889" t="str">
            <v>CONCOR</v>
          </cell>
          <cell r="D889" t="str">
            <v>Transport Related Services</v>
          </cell>
        </row>
        <row r="890">
          <cell r="A890" t="str">
            <v>CONTAINER CORPORATION OF INDIA LTD</v>
          </cell>
          <cell r="B890">
            <v>531344</v>
          </cell>
          <cell r="C890" t="str">
            <v>CONCOR</v>
          </cell>
          <cell r="D890" t="str">
            <v>Transport Related Services</v>
          </cell>
        </row>
        <row r="891">
          <cell r="A891" t="str">
            <v>CONTAINERWAY INTERNATIONAL LTD</v>
          </cell>
          <cell r="B891">
            <v>540597</v>
          </cell>
          <cell r="C891" t="str">
            <v>Not Listed</v>
          </cell>
          <cell r="D891" t="str">
            <v>Transportation - Logistics</v>
          </cell>
        </row>
        <row r="892">
          <cell r="A892" t="str">
            <v>CONTIL (INDIA) LTD</v>
          </cell>
          <cell r="B892">
            <v>531067</v>
          </cell>
          <cell r="C892" t="str">
            <v>Not Listed</v>
          </cell>
          <cell r="D892" t="str">
            <v>Finance (including NBFCs)</v>
          </cell>
        </row>
        <row r="893">
          <cell r="A893" t="str">
            <v>CONTIL INDIA LTD</v>
          </cell>
          <cell r="B893">
            <v>531067</v>
          </cell>
          <cell r="C893" t="str">
            <v>Not Listed</v>
          </cell>
          <cell r="D893" t="str">
            <v>Finance (including NBFCs)</v>
          </cell>
        </row>
        <row r="894">
          <cell r="A894" t="str">
            <v>CONTINENTAL CHEMICALS LTD</v>
          </cell>
          <cell r="B894">
            <v>506935</v>
          </cell>
          <cell r="C894" t="str">
            <v>Not Listed</v>
          </cell>
          <cell r="D894" t="str">
            <v>IT Software Products</v>
          </cell>
        </row>
        <row r="895">
          <cell r="A895" t="str">
            <v>CONTINENTAL CONTROLS LTD</v>
          </cell>
          <cell r="B895">
            <v>531460</v>
          </cell>
          <cell r="C895" t="str">
            <v>Not Listed</v>
          </cell>
          <cell r="D895" t="str">
            <v>Other Elect.Equip./ Prod.</v>
          </cell>
        </row>
        <row r="896">
          <cell r="A896" t="str">
            <v>CONTINENTAL PETROLEUMS LTD</v>
          </cell>
          <cell r="B896">
            <v>523232</v>
          </cell>
          <cell r="C896" t="str">
            <v>Not Listed</v>
          </cell>
          <cell r="D896" t="str">
            <v>Oil Marketing &amp; Distribution</v>
          </cell>
        </row>
        <row r="897">
          <cell r="A897" t="str">
            <v>CONTINENTAL SECURITIES LTD</v>
          </cell>
          <cell r="B897">
            <v>538868</v>
          </cell>
          <cell r="C897" t="str">
            <v>Not Listed</v>
          </cell>
          <cell r="D897" t="str">
            <v>Finance (including NBFCs)</v>
          </cell>
        </row>
        <row r="898">
          <cell r="A898" t="str">
            <v>CONTINENTAL SEEDS AND CHEMICALS LTD</v>
          </cell>
          <cell r="B898" t="str">
            <v>Not Listed</v>
          </cell>
          <cell r="C898" t="str">
            <v>CONTI</v>
          </cell>
          <cell r="D898" t="str">
            <v>SME</v>
          </cell>
        </row>
        <row r="899">
          <cell r="A899" t="str">
            <v>CONTROL PRINT LTD</v>
          </cell>
          <cell r="B899">
            <v>522295</v>
          </cell>
          <cell r="C899" t="str">
            <v>CONTROLPR</v>
          </cell>
          <cell r="D899" t="str">
            <v>Containers &amp; Packaging</v>
          </cell>
        </row>
        <row r="900">
          <cell r="A900" t="str">
            <v>CORAL INDIA FINANCE &amp; HOUSING LTD</v>
          </cell>
          <cell r="B900">
            <v>531556</v>
          </cell>
          <cell r="C900" t="str">
            <v>CORALFINAC</v>
          </cell>
          <cell r="D900" t="str">
            <v xml:space="preserve">Housing Finance </v>
          </cell>
        </row>
        <row r="901">
          <cell r="A901" t="str">
            <v>CORAL LABORATORIES LTD</v>
          </cell>
          <cell r="B901">
            <v>524506</v>
          </cell>
          <cell r="C901" t="str">
            <v>Not Listed</v>
          </cell>
          <cell r="D901" t="str">
            <v>Pharmaceuticals</v>
          </cell>
        </row>
        <row r="902">
          <cell r="A902" t="str">
            <v>CORAL NEWSPRINTS LTD.</v>
          </cell>
          <cell r="B902">
            <v>530755</v>
          </cell>
          <cell r="C902" t="str">
            <v>CORNE</v>
          </cell>
          <cell r="D902" t="str">
            <v>Paper &amp;amp; Paper Products</v>
          </cell>
        </row>
        <row r="903">
          <cell r="A903" t="str">
            <v>CORDS CABLE INDUSTRIES LTD</v>
          </cell>
          <cell r="B903">
            <v>532941</v>
          </cell>
          <cell r="C903" t="str">
            <v>CORDSCABLE</v>
          </cell>
          <cell r="D903" t="str">
            <v>Other Elect.Equip./ Prod.</v>
          </cell>
        </row>
        <row r="904">
          <cell r="A904" t="str">
            <v>COROMANDEL AGRO PRODUCTS &amp; OILS LTD</v>
          </cell>
          <cell r="B904">
            <v>507543</v>
          </cell>
          <cell r="C904" t="str">
            <v>Not Listed</v>
          </cell>
          <cell r="D904" t="str">
            <v>Edible Oils</v>
          </cell>
        </row>
        <row r="905">
          <cell r="A905" t="str">
            <v>COROMANDEL ENGINEERING COMPANY LTD</v>
          </cell>
          <cell r="B905">
            <v>533167</v>
          </cell>
          <cell r="C905" t="str">
            <v>Not Listed</v>
          </cell>
          <cell r="D905" t="str">
            <v>Construction &amp; Engineering</v>
          </cell>
        </row>
        <row r="906">
          <cell r="A906" t="str">
            <v>COROMANDEL INTERNATIONAL LTD</v>
          </cell>
          <cell r="B906">
            <v>506395</v>
          </cell>
          <cell r="C906" t="str">
            <v>COROMANDEL</v>
          </cell>
          <cell r="D906" t="str">
            <v>Fertilizers</v>
          </cell>
        </row>
        <row r="907">
          <cell r="A907" t="str">
            <v>CORPORATE COURIER AND CARGO LTD</v>
          </cell>
          <cell r="B907">
            <v>526737</v>
          </cell>
          <cell r="C907" t="str">
            <v>Not Listed</v>
          </cell>
          <cell r="D907" t="str">
            <v>Transportation - Logistics</v>
          </cell>
        </row>
        <row r="908">
          <cell r="A908" t="str">
            <v>CORPORATE MERCHANT BANKERS LTD</v>
          </cell>
          <cell r="B908">
            <v>540199</v>
          </cell>
          <cell r="C908" t="str">
            <v>Not Listed</v>
          </cell>
          <cell r="D908" t="str">
            <v>Other Financial Services</v>
          </cell>
        </row>
        <row r="909">
          <cell r="A909" t="str">
            <v>CORPORATION BANK</v>
          </cell>
          <cell r="B909">
            <v>532179</v>
          </cell>
          <cell r="C909" t="str">
            <v>CORPBANK</v>
          </cell>
          <cell r="D909" t="str">
            <v>Banks</v>
          </cell>
        </row>
        <row r="910">
          <cell r="A910" t="str">
            <v>COSBOARD INDUSTRIES LTD</v>
          </cell>
          <cell r="B910">
            <v>530859</v>
          </cell>
          <cell r="C910" t="str">
            <v>Not Listed</v>
          </cell>
          <cell r="D910" t="str">
            <v>Paper &amp; Paper Products</v>
          </cell>
        </row>
        <row r="911">
          <cell r="A911" t="str">
            <v>COSCO (INDIA) LTD</v>
          </cell>
          <cell r="B911">
            <v>530545</v>
          </cell>
          <cell r="C911" t="str">
            <v>Not Listed</v>
          </cell>
          <cell r="D911" t="str">
            <v>Diversified</v>
          </cell>
        </row>
        <row r="912">
          <cell r="A912" t="str">
            <v>COSCO INDIA LTD</v>
          </cell>
          <cell r="B912">
            <v>530545</v>
          </cell>
          <cell r="C912" t="str">
            <v>Not Listed</v>
          </cell>
          <cell r="D912" t="str">
            <v>Diversified</v>
          </cell>
        </row>
        <row r="913">
          <cell r="A913" t="str">
            <v>COSMO FERRITES LTD</v>
          </cell>
          <cell r="B913">
            <v>523100</v>
          </cell>
          <cell r="C913" t="str">
            <v>Not Listed</v>
          </cell>
          <cell r="D913" t="str">
            <v>Iron &amp; Steel/Interm.Products</v>
          </cell>
        </row>
        <row r="914">
          <cell r="A914" t="str">
            <v>COSMO FILMS LTD</v>
          </cell>
          <cell r="B914">
            <v>508814</v>
          </cell>
          <cell r="C914" t="str">
            <v>COSMOFILMS</v>
          </cell>
          <cell r="D914" t="str">
            <v>Commodity Chemicals</v>
          </cell>
        </row>
        <row r="915">
          <cell r="A915" t="str">
            <v>COSYN LTD</v>
          </cell>
          <cell r="B915">
            <v>538922</v>
          </cell>
          <cell r="C915" t="str">
            <v>Not Listed</v>
          </cell>
          <cell r="D915" t="str">
            <v>IT Software Products</v>
          </cell>
        </row>
        <row r="916">
          <cell r="A916" t="str">
            <v>COUNTRY CLUB HOSPITALITY &amp; HOLIDAYS LTD</v>
          </cell>
          <cell r="B916">
            <v>526550</v>
          </cell>
          <cell r="C916" t="str">
            <v>CCHHL</v>
          </cell>
          <cell r="D916" t="str">
            <v>Hotels</v>
          </cell>
        </row>
        <row r="917">
          <cell r="A917" t="str">
            <v>COUNTRY CONDO'S LTD</v>
          </cell>
          <cell r="B917">
            <v>531624</v>
          </cell>
          <cell r="C917" t="str">
            <v>COUNCODOS</v>
          </cell>
          <cell r="D917" t="str">
            <v>Realty</v>
          </cell>
        </row>
        <row r="918">
          <cell r="A918" t="str">
            <v>COVENTRY COIL-O-MATIC HARYANA LTD</v>
          </cell>
          <cell r="B918">
            <v>523415</v>
          </cell>
          <cell r="C918" t="str">
            <v>Not Listed</v>
          </cell>
          <cell r="D918" t="str">
            <v>Iron &amp; Steel/Interm.Products</v>
          </cell>
        </row>
        <row r="919">
          <cell r="A919" t="str">
            <v>COVIDH TECHNOLOGIES LTD</v>
          </cell>
          <cell r="B919">
            <v>534920</v>
          </cell>
          <cell r="C919" t="str">
            <v>Not Listed</v>
          </cell>
          <cell r="D919" t="str">
            <v>IT Consulting &amp; Software</v>
          </cell>
        </row>
        <row r="920">
          <cell r="A920" t="str">
            <v>COX &amp; KINGS LTD</v>
          </cell>
          <cell r="B920">
            <v>533144</v>
          </cell>
          <cell r="C920" t="str">
            <v>COX&amp;KINGS</v>
          </cell>
          <cell r="D920" t="str">
            <v>Travel Support Services</v>
          </cell>
        </row>
        <row r="921">
          <cell r="A921" t="str">
            <v>Cox &amp;amp; Kings Financial Service Ltd</v>
          </cell>
          <cell r="B921">
            <v>542641</v>
          </cell>
          <cell r="C921" t="str">
            <v>CKFSL</v>
          </cell>
          <cell r="D921" t="str">
            <v>Finance (including NBFCs)</v>
          </cell>
        </row>
        <row r="922">
          <cell r="A922" t="str">
            <v>CRANE INFRASTRUCTURE LTD</v>
          </cell>
          <cell r="B922">
            <v>538770</v>
          </cell>
          <cell r="C922" t="str">
            <v>Not Listed</v>
          </cell>
          <cell r="D922" t="str">
            <v>Realty</v>
          </cell>
        </row>
        <row r="923">
          <cell r="A923" t="str">
            <v>CRANES SOFTWARE INTERNATIONAL LTD</v>
          </cell>
          <cell r="B923">
            <v>512093</v>
          </cell>
          <cell r="C923" t="str">
            <v>Not Listed</v>
          </cell>
          <cell r="D923" t="str">
            <v>IT Software Products</v>
          </cell>
        </row>
        <row r="924">
          <cell r="A924" t="str">
            <v>CRANEX LTD</v>
          </cell>
          <cell r="B924">
            <v>522001</v>
          </cell>
          <cell r="C924" t="str">
            <v>Not Listed</v>
          </cell>
          <cell r="D924" t="str">
            <v>Commercial Vehicles</v>
          </cell>
        </row>
        <row r="925">
          <cell r="A925" t="str">
            <v>CRAVATEX LTD</v>
          </cell>
          <cell r="B925">
            <v>509472</v>
          </cell>
          <cell r="C925" t="str">
            <v>Not Listed</v>
          </cell>
          <cell r="D925" t="str">
            <v>Comm.Trading  &amp; Distribution</v>
          </cell>
        </row>
        <row r="926">
          <cell r="A926" t="str">
            <v>CRAZY INFOTECH LTD</v>
          </cell>
          <cell r="B926">
            <v>524388</v>
          </cell>
          <cell r="C926" t="str">
            <v>Not Listed</v>
          </cell>
          <cell r="D926" t="str">
            <v>Computer Hardware</v>
          </cell>
        </row>
        <row r="927">
          <cell r="A927" t="str">
            <v>CREATIVE CASTINGS LTD</v>
          </cell>
          <cell r="B927">
            <v>539527</v>
          </cell>
          <cell r="C927" t="str">
            <v>Not Listed</v>
          </cell>
          <cell r="D927" t="str">
            <v>Other Industrial Products</v>
          </cell>
        </row>
        <row r="928">
          <cell r="A928" t="str">
            <v>CREATIVE EYE LTD</v>
          </cell>
          <cell r="B928">
            <v>532392</v>
          </cell>
          <cell r="C928" t="str">
            <v>CREATIVEYE</v>
          </cell>
          <cell r="D928" t="str">
            <v>Movies &amp; Entertainment</v>
          </cell>
        </row>
        <row r="929">
          <cell r="A929" t="str">
            <v>CREATIVE PERIPHERALS AND DISTRIBUTION LTD</v>
          </cell>
          <cell r="B929" t="str">
            <v>Not Listed</v>
          </cell>
          <cell r="C929" t="str">
            <v>CREATIVE</v>
          </cell>
          <cell r="D929" t="str">
            <v>SME</v>
          </cell>
        </row>
        <row r="930">
          <cell r="A930" t="str">
            <v>CREDITACCESS GRAMEEN LTD</v>
          </cell>
          <cell r="B930">
            <v>541770</v>
          </cell>
          <cell r="C930" t="str">
            <v>CREDITACC</v>
          </cell>
          <cell r="D930" t="str">
            <v>Finance (including NBFCs)</v>
          </cell>
        </row>
        <row r="931">
          <cell r="A931" t="str">
            <v>CRESCENT LEASING LTD</v>
          </cell>
          <cell r="B931">
            <v>539131</v>
          </cell>
          <cell r="C931" t="str">
            <v>Not Listed</v>
          </cell>
          <cell r="D931" t="str">
            <v>Investment Companies</v>
          </cell>
        </row>
        <row r="932">
          <cell r="A932" t="str">
            <v>CRESSANDA SOLUTIONS LTD</v>
          </cell>
          <cell r="B932">
            <v>512379</v>
          </cell>
          <cell r="C932" t="str">
            <v>Not Listed</v>
          </cell>
          <cell r="D932" t="str">
            <v>IT Software Products</v>
          </cell>
        </row>
        <row r="933">
          <cell r="A933" t="str">
            <v>CREST VENTURES LTD</v>
          </cell>
          <cell r="B933">
            <v>511413</v>
          </cell>
          <cell r="C933" t="str">
            <v>CREST</v>
          </cell>
          <cell r="D933" t="str">
            <v>Finance (including NBFCs)</v>
          </cell>
        </row>
        <row r="934">
          <cell r="A934" t="str">
            <v>CRESTCHEM LTD</v>
          </cell>
          <cell r="B934">
            <v>526269</v>
          </cell>
          <cell r="C934" t="str">
            <v>Not Listed</v>
          </cell>
          <cell r="D934" t="str">
            <v>Specialty Chemicals</v>
          </cell>
        </row>
        <row r="935">
          <cell r="A935" t="str">
            <v>CRIMSON METAL ENGINEERING COMPANY LTD</v>
          </cell>
          <cell r="B935">
            <v>526977</v>
          </cell>
          <cell r="C935" t="str">
            <v>Not Listed</v>
          </cell>
          <cell r="D935" t="str">
            <v>Iron &amp; Steel Products</v>
          </cell>
        </row>
        <row r="936">
          <cell r="A936" t="str">
            <v>CRISIL LTD</v>
          </cell>
          <cell r="B936">
            <v>500092</v>
          </cell>
          <cell r="C936" t="str">
            <v>CRISIL</v>
          </cell>
          <cell r="D936" t="str">
            <v>Other Financial Services</v>
          </cell>
        </row>
        <row r="937">
          <cell r="A937" t="str">
            <v>CROMPTON GREAVES CONSUMER ELECTRICALS LTD</v>
          </cell>
          <cell r="B937">
            <v>539876</v>
          </cell>
          <cell r="C937" t="str">
            <v>CROMPTON</v>
          </cell>
          <cell r="D937" t="str">
            <v>Household Appliances</v>
          </cell>
        </row>
        <row r="938">
          <cell r="A938" t="str">
            <v>CROWN LIFTERS LTD</v>
          </cell>
          <cell r="B938" t="str">
            <v>Not Listed</v>
          </cell>
          <cell r="C938" t="str">
            <v>CROWN</v>
          </cell>
          <cell r="D938" t="str">
            <v>SME</v>
          </cell>
        </row>
        <row r="939">
          <cell r="A939" t="str">
            <v>CROWN TOURS LTD</v>
          </cell>
          <cell r="B939">
            <v>538521</v>
          </cell>
          <cell r="C939" t="str">
            <v>Not Listed</v>
          </cell>
          <cell r="D939" t="str">
            <v>Travel Support Services</v>
          </cell>
        </row>
        <row r="940">
          <cell r="A940" t="str">
            <v>CRP RISK MANAGEMENT LTD</v>
          </cell>
          <cell r="B940">
            <v>540903</v>
          </cell>
          <cell r="C940" t="str">
            <v>Not Listed</v>
          </cell>
          <cell r="D940" t="str">
            <v>Consulting Services</v>
          </cell>
        </row>
        <row r="941">
          <cell r="A941" t="str">
            <v>CSL FINANCE LTD</v>
          </cell>
          <cell r="B941">
            <v>530067</v>
          </cell>
          <cell r="C941" t="str">
            <v>Not Listed</v>
          </cell>
          <cell r="D941" t="str">
            <v>Finance (including NBFCs)</v>
          </cell>
        </row>
        <row r="942">
          <cell r="A942" t="str">
            <v>CUBEX TUBINGS LTD</v>
          </cell>
          <cell r="B942">
            <v>526027</v>
          </cell>
          <cell r="C942" t="str">
            <v>CUBEXTUB</v>
          </cell>
          <cell r="D942" t="str">
            <v>Copper</v>
          </cell>
        </row>
        <row r="943">
          <cell r="A943" t="str">
            <v>CUBICAL FINANCIAL SERVICES LTD</v>
          </cell>
          <cell r="B943">
            <v>511710</v>
          </cell>
          <cell r="C943" t="str">
            <v>Not Listed</v>
          </cell>
          <cell r="D943" t="str">
            <v>Finance (including NBFCs)</v>
          </cell>
        </row>
        <row r="944">
          <cell r="A944" t="str">
            <v>CUMMINS (INDIA) LTD</v>
          </cell>
          <cell r="B944">
            <v>500480</v>
          </cell>
          <cell r="C944" t="str">
            <v>CUMMINSIND</v>
          </cell>
          <cell r="D944" t="str">
            <v>Industrial Machinery</v>
          </cell>
        </row>
        <row r="945">
          <cell r="A945" t="str">
            <v>CUMMINS INDIA LTD</v>
          </cell>
          <cell r="B945">
            <v>500480</v>
          </cell>
          <cell r="C945" t="str">
            <v>CUMMINSIND</v>
          </cell>
          <cell r="D945" t="str">
            <v>Industrial Machinery</v>
          </cell>
        </row>
        <row r="946">
          <cell r="A946" t="str">
            <v>CUPID LTD</v>
          </cell>
          <cell r="B946">
            <v>530843</v>
          </cell>
          <cell r="C946" t="str">
            <v>CUPID</v>
          </cell>
          <cell r="D946" t="str">
            <v>Personal Products</v>
          </cell>
        </row>
        <row r="947">
          <cell r="A947" t="str">
            <v>CURA TECHNOLOGIES LTD</v>
          </cell>
          <cell r="B947">
            <v>532332</v>
          </cell>
          <cell r="C947" t="str">
            <v>CURATECH</v>
          </cell>
          <cell r="D947" t="str">
            <v>IT Software Products</v>
          </cell>
        </row>
        <row r="948">
          <cell r="A948" t="str">
            <v>CYBELE INDUSTRIES LTD</v>
          </cell>
          <cell r="B948">
            <v>531472</v>
          </cell>
          <cell r="C948" t="str">
            <v>Not Listed</v>
          </cell>
          <cell r="D948" t="str">
            <v>Other Elect.Equip./ Prod.</v>
          </cell>
        </row>
        <row r="949">
          <cell r="A949" t="str">
            <v>CYBER MEDIA (INDIA) LTD</v>
          </cell>
          <cell r="B949">
            <v>532640</v>
          </cell>
          <cell r="C949" t="str">
            <v>CYBERMEDIA</v>
          </cell>
          <cell r="D949" t="str">
            <v>Publishing</v>
          </cell>
        </row>
        <row r="950">
          <cell r="A950" t="str">
            <v>CYBER MEDIA INDIA LTD</v>
          </cell>
          <cell r="B950">
            <v>532640</v>
          </cell>
          <cell r="C950" t="str">
            <v>CYBERMEDIA</v>
          </cell>
          <cell r="D950" t="str">
            <v>Publishing</v>
          </cell>
        </row>
        <row r="951">
          <cell r="A951" t="str">
            <v>CYBERMATE INFOTEK LTD</v>
          </cell>
          <cell r="B951">
            <v>532271</v>
          </cell>
          <cell r="C951" t="str">
            <v>Not Listed</v>
          </cell>
          <cell r="D951" t="str">
            <v>IT Software Products</v>
          </cell>
        </row>
        <row r="952">
          <cell r="A952" t="str">
            <v>CYBERTECH SYSTEMS AND SOFTWARE LTD</v>
          </cell>
          <cell r="B952">
            <v>532173</v>
          </cell>
          <cell r="C952" t="str">
            <v>CYBERTECH</v>
          </cell>
          <cell r="D952" t="str">
            <v>IT Software Products</v>
          </cell>
        </row>
        <row r="953">
          <cell r="A953" t="str">
            <v>CYIENT LTD</v>
          </cell>
          <cell r="B953">
            <v>532175</v>
          </cell>
          <cell r="C953" t="str">
            <v>CYIENT</v>
          </cell>
          <cell r="D953" t="str">
            <v>IT Consulting &amp; Software</v>
          </cell>
        </row>
        <row r="954">
          <cell r="A954" t="str">
            <v>D B CORP LTD</v>
          </cell>
          <cell r="B954">
            <v>533151</v>
          </cell>
          <cell r="C954" t="str">
            <v>DBCORP</v>
          </cell>
          <cell r="D954" t="str">
            <v>Publishing</v>
          </cell>
        </row>
        <row r="955">
          <cell r="A955" t="str">
            <v>D B REALTY LTD</v>
          </cell>
          <cell r="B955">
            <v>533160</v>
          </cell>
          <cell r="C955" t="str">
            <v>DBREALTY</v>
          </cell>
          <cell r="D955" t="str">
            <v>Realty</v>
          </cell>
        </row>
        <row r="956">
          <cell r="A956" t="str">
            <v>D P ABHUSHAN LTD</v>
          </cell>
          <cell r="B956" t="str">
            <v>Not Listed</v>
          </cell>
          <cell r="C956" t="str">
            <v>DPABHUSHAN</v>
          </cell>
          <cell r="D956" t="str">
            <v>SME</v>
          </cell>
        </row>
        <row r="957">
          <cell r="A957" t="str">
            <v>D P WIRES LTD</v>
          </cell>
          <cell r="B957" t="str">
            <v>Not Listed</v>
          </cell>
          <cell r="C957" t="str">
            <v>DPWIRES</v>
          </cell>
          <cell r="D957" t="str">
            <v>SME</v>
          </cell>
        </row>
        <row r="958">
          <cell r="A958" t="str">
            <v>D&amp;H (INDIA) LTD</v>
          </cell>
          <cell r="B958">
            <v>517514</v>
          </cell>
          <cell r="C958" t="str">
            <v>Not Listed</v>
          </cell>
          <cell r="D958" t="str">
            <v>Other Industrial Goods</v>
          </cell>
        </row>
        <row r="959">
          <cell r="A959" t="str">
            <v>D&amp;H INDIA LTD</v>
          </cell>
          <cell r="B959">
            <v>517514</v>
          </cell>
          <cell r="C959" t="str">
            <v>Not Listed</v>
          </cell>
          <cell r="D959" t="str">
            <v>Other Industrial Goods</v>
          </cell>
        </row>
        <row r="960">
          <cell r="A960" t="str">
            <v>DABUR (INDIA) LTD</v>
          </cell>
          <cell r="B960">
            <v>500096</v>
          </cell>
          <cell r="C960" t="str">
            <v>DABUR</v>
          </cell>
          <cell r="D960" t="str">
            <v>Personal Products</v>
          </cell>
        </row>
        <row r="961">
          <cell r="A961" t="str">
            <v>DABUR INDIA LTD</v>
          </cell>
          <cell r="B961">
            <v>500096</v>
          </cell>
          <cell r="C961" t="str">
            <v>DABUR</v>
          </cell>
          <cell r="D961" t="str">
            <v>Personal Products</v>
          </cell>
        </row>
        <row r="962">
          <cell r="A962" t="str">
            <v>DAI-ICHI KARKARIA LTD</v>
          </cell>
          <cell r="B962">
            <v>526821</v>
          </cell>
          <cell r="C962" t="str">
            <v>Not Listed</v>
          </cell>
          <cell r="D962" t="str">
            <v>Specialty Chemicals</v>
          </cell>
        </row>
        <row r="963">
          <cell r="A963" t="str">
            <v>DAIKAFFIL CHEMICALS (INDIA) LTD</v>
          </cell>
          <cell r="B963">
            <v>530825</v>
          </cell>
          <cell r="C963" t="str">
            <v>Not Listed</v>
          </cell>
          <cell r="D963" t="str">
            <v>Specialty Chemicals</v>
          </cell>
        </row>
        <row r="964">
          <cell r="A964" t="str">
            <v>DAIKAFFIL CHEMICALS INDIA LTD</v>
          </cell>
          <cell r="B964">
            <v>530825</v>
          </cell>
          <cell r="C964" t="str">
            <v>Not Listed</v>
          </cell>
          <cell r="D964" t="str">
            <v>Specialty Chemicals</v>
          </cell>
        </row>
        <row r="965">
          <cell r="A965" t="str">
            <v>DALAL STREET INVESTMENTS LTD</v>
          </cell>
          <cell r="B965">
            <v>501148</v>
          </cell>
          <cell r="C965" t="str">
            <v>Not Listed</v>
          </cell>
          <cell r="D965" t="str">
            <v>Investment Companies</v>
          </cell>
        </row>
        <row r="966">
          <cell r="A966" t="str">
            <v>Dalmia Bharat Ltd</v>
          </cell>
          <cell r="B966">
            <v>542216</v>
          </cell>
          <cell r="C966" t="str">
            <v>DALBHARAT</v>
          </cell>
          <cell r="D966" t="str">
            <v>Cement &amp;amp; Cement Products</v>
          </cell>
        </row>
        <row r="967">
          <cell r="A967" t="str">
            <v>DALMIA BHARAT SUGAR AND INDUSTRIES LTD</v>
          </cell>
          <cell r="B967">
            <v>500097</v>
          </cell>
          <cell r="C967" t="str">
            <v>DALMIASUG</v>
          </cell>
          <cell r="D967" t="str">
            <v>Sugar</v>
          </cell>
        </row>
        <row r="968">
          <cell r="A968" t="str">
            <v>DALMIA INDUSTRIAL DEVELOPMENT LTD</v>
          </cell>
          <cell r="B968">
            <v>539900</v>
          </cell>
          <cell r="C968" t="str">
            <v>Not Listed</v>
          </cell>
          <cell r="D968" t="str">
            <v>Comm.Trading  &amp; Distribution</v>
          </cell>
        </row>
        <row r="969">
          <cell r="A969" t="str">
            <v>DAMODAR INDUSTRIES LTD</v>
          </cell>
          <cell r="B969">
            <v>521220</v>
          </cell>
          <cell r="C969" t="str">
            <v>DAMODARIND</v>
          </cell>
          <cell r="D969" t="str">
            <v>Textiles</v>
          </cell>
        </row>
        <row r="970">
          <cell r="A970" t="str">
            <v>DANGEE DUMS LTD</v>
          </cell>
          <cell r="B970" t="str">
            <v>Not Listed</v>
          </cell>
          <cell r="C970" t="str">
            <v>DANGEE</v>
          </cell>
          <cell r="D970" t="str">
            <v>SME</v>
          </cell>
        </row>
        <row r="971">
          <cell r="A971" t="str">
            <v>DANLAW TECHNOLOGIES (INDIA) LTD</v>
          </cell>
          <cell r="B971">
            <v>532329</v>
          </cell>
          <cell r="C971" t="str">
            <v>Not Listed</v>
          </cell>
          <cell r="D971" t="str">
            <v>IT Software Products</v>
          </cell>
        </row>
        <row r="972">
          <cell r="A972" t="str">
            <v>DANLAW TECHNOLOGIES INDIA LTD</v>
          </cell>
          <cell r="B972">
            <v>532329</v>
          </cell>
          <cell r="C972" t="str">
            <v>Not Listed</v>
          </cell>
          <cell r="D972" t="str">
            <v>IT Software Products</v>
          </cell>
        </row>
        <row r="973">
          <cell r="A973" t="str">
            <v>DANUBE INDUSTRIES LTD</v>
          </cell>
          <cell r="B973">
            <v>540361</v>
          </cell>
          <cell r="C973" t="str">
            <v>Not Listed</v>
          </cell>
          <cell r="D973" t="str">
            <v>Comm.Trading  &amp; Distribution</v>
          </cell>
        </row>
        <row r="974">
          <cell r="A974" t="str">
            <v>DARJEELING ROPEWAY COMPANY LTD</v>
          </cell>
          <cell r="B974">
            <v>539770</v>
          </cell>
          <cell r="C974" t="str">
            <v>Not Listed</v>
          </cell>
          <cell r="D974" t="str">
            <v>Other Financial Services</v>
          </cell>
        </row>
        <row r="975">
          <cell r="A975" t="str">
            <v>DARSHAN ORNA LTD</v>
          </cell>
          <cell r="B975">
            <v>539884</v>
          </cell>
          <cell r="C975" t="str">
            <v>Not Listed</v>
          </cell>
          <cell r="D975" t="str">
            <v>Other Apparels &amp; Accessories</v>
          </cell>
        </row>
        <row r="976">
          <cell r="A976" t="str">
            <v>DATAMATICS GLOBAL SERVICES LTD</v>
          </cell>
          <cell r="B976">
            <v>532528</v>
          </cell>
          <cell r="C976" t="str">
            <v>DATAMATICS</v>
          </cell>
          <cell r="D976" t="str">
            <v>IT Software Products</v>
          </cell>
        </row>
        <row r="977">
          <cell r="A977" t="str">
            <v>DAULAT SECURITIES LTD</v>
          </cell>
          <cell r="B977">
            <v>530171</v>
          </cell>
          <cell r="C977" t="str">
            <v>Not Listed</v>
          </cell>
          <cell r="D977" t="str">
            <v>Other Financial Services</v>
          </cell>
        </row>
        <row r="978">
          <cell r="A978" t="str">
            <v>DB INTERNATIONAL STOCK BROKERS LTD</v>
          </cell>
          <cell r="B978">
            <v>530393</v>
          </cell>
          <cell r="C978" t="str">
            <v>DBSTOCKBRO</v>
          </cell>
          <cell r="D978" t="str">
            <v>Other Financial Services</v>
          </cell>
        </row>
        <row r="979">
          <cell r="A979" t="str">
            <v>DCB BANK LTD</v>
          </cell>
          <cell r="B979">
            <v>532772</v>
          </cell>
          <cell r="C979" t="str">
            <v>DCBBANK</v>
          </cell>
          <cell r="D979" t="str">
            <v>Banks</v>
          </cell>
        </row>
        <row r="980">
          <cell r="A980" t="str">
            <v>DCM FINANCIAL SERVICES LTD</v>
          </cell>
          <cell r="B980">
            <v>511611</v>
          </cell>
          <cell r="C980" t="str">
            <v>DCMFINSERV</v>
          </cell>
          <cell r="D980" t="str">
            <v>Finance (including NBFCs)</v>
          </cell>
        </row>
        <row r="981">
          <cell r="A981" t="str">
            <v>DCM LTD</v>
          </cell>
          <cell r="B981">
            <v>502820</v>
          </cell>
          <cell r="C981" t="str">
            <v>DCM</v>
          </cell>
          <cell r="D981" t="str">
            <v>Textiles</v>
          </cell>
        </row>
        <row r="982">
          <cell r="A982" t="str">
            <v>DCM SHRIRAM INDUSTRIES LTD</v>
          </cell>
          <cell r="B982">
            <v>523369</v>
          </cell>
          <cell r="C982" t="str">
            <v>Not Listed</v>
          </cell>
          <cell r="D982" t="str">
            <v>Sugar</v>
          </cell>
        </row>
        <row r="983">
          <cell r="A983" t="str">
            <v>DCM SHRIRAM LTD</v>
          </cell>
          <cell r="B983">
            <v>523367</v>
          </cell>
          <cell r="C983" t="str">
            <v>DCMSHRIRAM</v>
          </cell>
          <cell r="D983" t="str">
            <v>Diversified</v>
          </cell>
        </row>
        <row r="984">
          <cell r="A984" t="str">
            <v>DCW LTD</v>
          </cell>
          <cell r="B984">
            <v>500117</v>
          </cell>
          <cell r="C984" t="str">
            <v>DCW</v>
          </cell>
          <cell r="D984" t="str">
            <v>Petrochemicals</v>
          </cell>
        </row>
        <row r="985">
          <cell r="A985" t="str">
            <v>DE NORA (INDIA) LTD</v>
          </cell>
          <cell r="B985">
            <v>590031</v>
          </cell>
          <cell r="C985" t="str">
            <v>DENORA</v>
          </cell>
          <cell r="D985" t="str">
            <v>Other Industrial Goods</v>
          </cell>
        </row>
        <row r="986">
          <cell r="A986" t="str">
            <v>DE NORA INDIA LTD</v>
          </cell>
          <cell r="B986">
            <v>590031</v>
          </cell>
          <cell r="C986" t="str">
            <v>DENORA</v>
          </cell>
          <cell r="D986" t="str">
            <v>Other Industrial Goods</v>
          </cell>
        </row>
        <row r="987">
          <cell r="A987" t="str">
            <v>DEBOCK SALES AND MARKETING LTD</v>
          </cell>
          <cell r="B987" t="str">
            <v>Not Listed</v>
          </cell>
          <cell r="C987" t="str">
            <v>DSML</v>
          </cell>
          <cell r="D987" t="str">
            <v>SME</v>
          </cell>
        </row>
        <row r="988">
          <cell r="A988" t="str">
            <v>DECCAN BEARINGS LTD</v>
          </cell>
          <cell r="B988">
            <v>505703</v>
          </cell>
          <cell r="C988" t="str">
            <v>Not Listed</v>
          </cell>
          <cell r="D988" t="str">
            <v>Industrial Machinery</v>
          </cell>
        </row>
        <row r="989">
          <cell r="A989" t="str">
            <v>DECCAN CEMENTS LTD</v>
          </cell>
          <cell r="B989">
            <v>502137</v>
          </cell>
          <cell r="C989" t="str">
            <v>DECCANCE</v>
          </cell>
          <cell r="D989" t="str">
            <v>Cement &amp; Cement Products</v>
          </cell>
        </row>
        <row r="990">
          <cell r="A990" t="str">
            <v>DECCAN GOLD MINES LTD</v>
          </cell>
          <cell r="B990">
            <v>512068</v>
          </cell>
          <cell r="C990" t="str">
            <v>Not Listed</v>
          </cell>
          <cell r="D990" t="str">
            <v>Mining</v>
          </cell>
        </row>
        <row r="991">
          <cell r="A991" t="str">
            <v>Deccan Health Care Ltd</v>
          </cell>
          <cell r="B991">
            <v>542248</v>
          </cell>
          <cell r="C991" t="str">
            <v>DECCAN</v>
          </cell>
          <cell r="D991" t="str">
            <v>Healthcare Services</v>
          </cell>
        </row>
        <row r="992">
          <cell r="A992" t="str">
            <v>DECCAN POLYPACKS LTD</v>
          </cell>
          <cell r="B992">
            <v>531989</v>
          </cell>
          <cell r="C992" t="str">
            <v>Not Listed</v>
          </cell>
          <cell r="D992" t="str">
            <v>Containers &amp; Packaging</v>
          </cell>
        </row>
        <row r="993">
          <cell r="A993" t="str">
            <v>DECILLION FINANCE LTD</v>
          </cell>
          <cell r="B993">
            <v>539190</v>
          </cell>
          <cell r="C993" t="str">
            <v>Not Listed</v>
          </cell>
          <cell r="D993" t="str">
            <v>Finance (including NBFCs)</v>
          </cell>
        </row>
        <row r="994">
          <cell r="A994" t="str">
            <v>DECO-MICA LTD</v>
          </cell>
          <cell r="B994">
            <v>531227</v>
          </cell>
          <cell r="C994" t="str">
            <v>Not Listed</v>
          </cell>
          <cell r="D994" t="str">
            <v>Commodity Chemicals</v>
          </cell>
        </row>
        <row r="995">
          <cell r="A995" t="str">
            <v>DECOROUS INVESTMENT &amp; TRADING CO LTD</v>
          </cell>
          <cell r="B995">
            <v>539405</v>
          </cell>
          <cell r="C995" t="str">
            <v>Not Listed</v>
          </cell>
          <cell r="D995" t="str">
            <v>Other Apparels &amp; Accessories</v>
          </cell>
        </row>
        <row r="996">
          <cell r="A996" t="str">
            <v>DEEP DIAMOND (INDIA) LTD</v>
          </cell>
          <cell r="B996">
            <v>539559</v>
          </cell>
          <cell r="C996" t="str">
            <v>Not Listed</v>
          </cell>
          <cell r="D996" t="str">
            <v>Other Apparels &amp; Accessories</v>
          </cell>
        </row>
        <row r="997">
          <cell r="A997" t="str">
            <v>DEEP DIAMOND INDIA LTD</v>
          </cell>
          <cell r="B997">
            <v>539559</v>
          </cell>
          <cell r="C997" t="str">
            <v>Not Listed</v>
          </cell>
          <cell r="D997" t="str">
            <v>Other Apparels &amp; Accessories</v>
          </cell>
        </row>
        <row r="998">
          <cell r="A998" t="str">
            <v>DEEP INDUSTRIES LTD</v>
          </cell>
          <cell r="B998">
            <v>532760</v>
          </cell>
          <cell r="C998" t="str">
            <v>DEEPIND</v>
          </cell>
          <cell r="D998" t="str">
            <v>Integrated Oil &amp; Gas</v>
          </cell>
        </row>
        <row r="999">
          <cell r="A999" t="str">
            <v>DEEP POLYMERS LTD</v>
          </cell>
          <cell r="B999">
            <v>541778</v>
          </cell>
          <cell r="C999" t="str">
            <v>Not Listed</v>
          </cell>
          <cell r="D999" t="str">
            <v>Specialty Chemicals</v>
          </cell>
        </row>
        <row r="1000">
          <cell r="A1000" t="str">
            <v>DEEPAK FERTILIZERS AND PETROCHEMICALS CORPORATION LTD</v>
          </cell>
          <cell r="B1000">
            <v>500645</v>
          </cell>
          <cell r="C1000" t="str">
            <v>DEEPAKFERT</v>
          </cell>
          <cell r="D1000" t="str">
            <v>Commodity Chemicals</v>
          </cell>
        </row>
        <row r="1001">
          <cell r="A1001" t="str">
            <v>DEEPAK NITRITE LTD</v>
          </cell>
          <cell r="B1001">
            <v>506401</v>
          </cell>
          <cell r="C1001" t="str">
            <v>DEEPAKNTR</v>
          </cell>
          <cell r="D1001" t="str">
            <v>Commodity Chemicals</v>
          </cell>
        </row>
        <row r="1002">
          <cell r="A1002" t="str">
            <v>DEEPAK SPINNERS LTD</v>
          </cell>
          <cell r="B1002">
            <v>514030</v>
          </cell>
          <cell r="C1002" t="str">
            <v>Not Listed</v>
          </cell>
          <cell r="D1002" t="str">
            <v>Textiles</v>
          </cell>
        </row>
        <row r="1003">
          <cell r="A1003" t="str">
            <v>DEEPTI ALLOY STEEL LTD</v>
          </cell>
          <cell r="B1003">
            <v>539455</v>
          </cell>
          <cell r="C1003" t="str">
            <v>Not Listed</v>
          </cell>
          <cell r="D1003" t="str">
            <v>Iron &amp; Steel/Interm.Products</v>
          </cell>
        </row>
        <row r="1004">
          <cell r="A1004" t="str">
            <v>DEKSON CASTINGS LTD</v>
          </cell>
          <cell r="B1004">
            <v>780006</v>
          </cell>
          <cell r="C1004" t="str">
            <v>Not Listed</v>
          </cell>
          <cell r="D1004" t="str">
            <v>Others</v>
          </cell>
        </row>
        <row r="1005">
          <cell r="A1005" t="str">
            <v>DELTA CORP LTD</v>
          </cell>
          <cell r="B1005">
            <v>532848</v>
          </cell>
          <cell r="C1005" t="str">
            <v>DELTACORP</v>
          </cell>
          <cell r="D1005" t="str">
            <v>Misc.Commercial Services</v>
          </cell>
        </row>
        <row r="1006">
          <cell r="A1006" t="str">
            <v>DELTA INDUSTRIAL RESOURCES LTD</v>
          </cell>
          <cell r="B1006">
            <v>539596</v>
          </cell>
          <cell r="C1006" t="str">
            <v>Not Listed</v>
          </cell>
          <cell r="D1006" t="str">
            <v>Other Financial Services</v>
          </cell>
        </row>
        <row r="1007">
          <cell r="A1007" t="str">
            <v>DELTA MAGNETS LTD</v>
          </cell>
          <cell r="B1007">
            <v>504286</v>
          </cell>
          <cell r="C1007" t="str">
            <v>DELTAMAGNT</v>
          </cell>
          <cell r="D1007" t="str">
            <v>Other Elect.Equip./ Prod.</v>
          </cell>
        </row>
        <row r="1008">
          <cell r="A1008" t="str">
            <v>DELTON CABLES LTD</v>
          </cell>
          <cell r="B1008">
            <v>504240</v>
          </cell>
          <cell r="C1008" t="str">
            <v>Not Listed</v>
          </cell>
          <cell r="D1008" t="str">
            <v>Other Elect.Equip./ Prod.</v>
          </cell>
        </row>
        <row r="1009">
          <cell r="A1009" t="str">
            <v>DELTRON LTD</v>
          </cell>
          <cell r="B1009">
            <v>504256</v>
          </cell>
          <cell r="C1009" t="str">
            <v>Not Listed</v>
          </cell>
          <cell r="D1009" t="str">
            <v>Electronic Components</v>
          </cell>
        </row>
        <row r="1010">
          <cell r="A1010" t="str">
            <v>DEN NETWORKS LTD</v>
          </cell>
          <cell r="B1010">
            <v>533137</v>
          </cell>
          <cell r="C1010" t="str">
            <v>DEN</v>
          </cell>
          <cell r="D1010" t="str">
            <v>Broadcasting &amp; Cable TV</v>
          </cell>
        </row>
        <row r="1011">
          <cell r="A1011" t="str">
            <v>DENA BANK</v>
          </cell>
          <cell r="B1011">
            <v>532121</v>
          </cell>
          <cell r="C1011" t="str">
            <v>DENABANK</v>
          </cell>
          <cell r="D1011" t="str">
            <v>Banks</v>
          </cell>
        </row>
        <row r="1012">
          <cell r="A1012" t="str">
            <v>DENIS CHEM LAB LTD</v>
          </cell>
          <cell r="B1012">
            <v>537536</v>
          </cell>
          <cell r="C1012" t="str">
            <v>Not Listed</v>
          </cell>
          <cell r="D1012" t="str">
            <v>Pharmaceuticals</v>
          </cell>
        </row>
        <row r="1013">
          <cell r="A1013" t="str">
            <v>DESH RAKSHAK AUSHDHALAYA LTD</v>
          </cell>
          <cell r="B1013">
            <v>531521</v>
          </cell>
          <cell r="C1013" t="str">
            <v>Not Listed</v>
          </cell>
          <cell r="D1013" t="str">
            <v>Pharmaceuticals</v>
          </cell>
        </row>
        <row r="1014">
          <cell r="A1014" t="str">
            <v>DEV INFORMATION TECHNOLOGY LTD</v>
          </cell>
          <cell r="B1014" t="str">
            <v>Not Listed</v>
          </cell>
          <cell r="C1014" t="str">
            <v>DEVIT</v>
          </cell>
          <cell r="D1014" t="str">
            <v>SME</v>
          </cell>
        </row>
        <row r="1015">
          <cell r="A1015" t="str">
            <v>DEVHARI EXPORTS (INDIA) LTD</v>
          </cell>
          <cell r="B1015">
            <v>539197</v>
          </cell>
          <cell r="C1015" t="str">
            <v>Not Listed</v>
          </cell>
          <cell r="D1015" t="str">
            <v>Comm.Trading  &amp; Distribution</v>
          </cell>
        </row>
        <row r="1016">
          <cell r="A1016" t="str">
            <v>DEVHARI EXPORTS INDIA LTD</v>
          </cell>
          <cell r="B1016">
            <v>539197</v>
          </cell>
          <cell r="C1016" t="str">
            <v>Not Listed</v>
          </cell>
          <cell r="D1016" t="str">
            <v>Comm.Trading  &amp; Distribution</v>
          </cell>
        </row>
        <row r="1017">
          <cell r="A1017" t="str">
            <v>DEVINE IMPEX LTD</v>
          </cell>
          <cell r="B1017">
            <v>531585</v>
          </cell>
          <cell r="C1017" t="str">
            <v>Not Listed</v>
          </cell>
          <cell r="D1017" t="str">
            <v>Comm.Trading  &amp; Distribution</v>
          </cell>
        </row>
        <row r="1018">
          <cell r="A1018" t="str">
            <v>DEVINSU TRADING LTD</v>
          </cell>
          <cell r="B1018">
            <v>512445</v>
          </cell>
          <cell r="C1018" t="str">
            <v>Not Listed</v>
          </cell>
          <cell r="D1018" t="str">
            <v>Other Financial Services</v>
          </cell>
        </row>
        <row r="1019">
          <cell r="A1019" t="str">
            <v>DEVKI LEASING &amp; FINANCE LTD</v>
          </cell>
          <cell r="B1019">
            <v>530765</v>
          </cell>
          <cell r="C1019" t="str">
            <v>Not Listed</v>
          </cell>
          <cell r="D1019" t="str">
            <v>Finance (including NBFCs)</v>
          </cell>
        </row>
        <row r="1020">
          <cell r="A1020" t="str">
            <v>DEVOTED CONSTRUCTION LTD</v>
          </cell>
          <cell r="B1020">
            <v>542002</v>
          </cell>
          <cell r="C1020" t="str">
            <v>Not Listed</v>
          </cell>
          <cell r="D1020" t="str">
            <v>Realty</v>
          </cell>
        </row>
        <row r="1021">
          <cell r="A1021" t="str">
            <v>DEWAN HOUSING FINANCE CORPORATION LTD</v>
          </cell>
          <cell r="B1021">
            <v>511072</v>
          </cell>
          <cell r="C1021" t="str">
            <v>DHFL</v>
          </cell>
          <cell r="D1021" t="str">
            <v xml:space="preserve">Housing Finance </v>
          </cell>
        </row>
        <row r="1022">
          <cell r="A1022" t="str">
            <v>DFM FOODS LTD</v>
          </cell>
          <cell r="B1022">
            <v>519588</v>
          </cell>
          <cell r="C1022" t="str">
            <v>DFMFOODS</v>
          </cell>
          <cell r="D1022" t="str">
            <v>Packaged Foods</v>
          </cell>
        </row>
        <row r="1023">
          <cell r="A1023" t="str">
            <v>DHABRIYA POLYWOOD LTD</v>
          </cell>
          <cell r="B1023">
            <v>538715</v>
          </cell>
          <cell r="C1023" t="str">
            <v>Not Listed</v>
          </cell>
          <cell r="D1023" t="str">
            <v>Plastic Products</v>
          </cell>
        </row>
        <row r="1024">
          <cell r="A1024" t="str">
            <v>DHAMPUR SUGAR MILLS LTD</v>
          </cell>
          <cell r="B1024">
            <v>500119</v>
          </cell>
          <cell r="C1024" t="str">
            <v>DHAMPURSUG</v>
          </cell>
          <cell r="D1024" t="str">
            <v>Sugar</v>
          </cell>
        </row>
        <row r="1025">
          <cell r="A1025" t="str">
            <v>DHAMPURE SPECIALITY SUGARS LTD</v>
          </cell>
          <cell r="B1025">
            <v>531923</v>
          </cell>
          <cell r="C1025" t="str">
            <v>Not Listed</v>
          </cell>
          <cell r="D1025" t="str">
            <v>Sugar</v>
          </cell>
        </row>
        <row r="1026">
          <cell r="A1026" t="str">
            <v>DHANADA CORPORATION LTD</v>
          </cell>
          <cell r="B1026">
            <v>531198</v>
          </cell>
          <cell r="C1026" t="str">
            <v>Not Listed</v>
          </cell>
          <cell r="D1026" t="str">
            <v>Hotels</v>
          </cell>
        </row>
        <row r="1027">
          <cell r="A1027" t="str">
            <v>DHANALAXMI ROTO SPINNERS LTD</v>
          </cell>
          <cell r="B1027">
            <v>521216</v>
          </cell>
          <cell r="C1027" t="str">
            <v>Not Listed</v>
          </cell>
          <cell r="D1027" t="str">
            <v>Textiles</v>
          </cell>
        </row>
        <row r="1028">
          <cell r="A1028" t="str">
            <v>Dhanashree Electronics Ltd</v>
          </cell>
          <cell r="B1028">
            <v>542679</v>
          </cell>
          <cell r="C1028" t="str">
            <v>DEL</v>
          </cell>
          <cell r="D1028" t="str">
            <v>Other Elect.Equip./ Prod.</v>
          </cell>
        </row>
        <row r="1029">
          <cell r="A1029" t="str">
            <v>DHANLAXMI BANK LTD</v>
          </cell>
          <cell r="B1029">
            <v>532180</v>
          </cell>
          <cell r="C1029" t="str">
            <v>DHANBANK</v>
          </cell>
          <cell r="D1029" t="str">
            <v>Banks</v>
          </cell>
        </row>
        <row r="1030">
          <cell r="A1030" t="str">
            <v>DHANLAXMI COTEX LTD</v>
          </cell>
          <cell r="B1030">
            <v>512485</v>
          </cell>
          <cell r="C1030" t="str">
            <v>Not Listed</v>
          </cell>
          <cell r="D1030" t="str">
            <v>Comm.Trading  &amp; Distribution</v>
          </cell>
        </row>
        <row r="1031">
          <cell r="A1031" t="str">
            <v>DHANLAXMI FABRICS LTD</v>
          </cell>
          <cell r="B1031">
            <v>521151</v>
          </cell>
          <cell r="C1031" t="str">
            <v>Not Listed</v>
          </cell>
          <cell r="D1031" t="str">
            <v>Textiles</v>
          </cell>
        </row>
        <row r="1032">
          <cell r="A1032" t="str">
            <v>DHANLEELA INVESTMENTS &amp; TRADING COMPANY LTD</v>
          </cell>
          <cell r="B1032">
            <v>503637</v>
          </cell>
          <cell r="C1032" t="str">
            <v>Not Listed</v>
          </cell>
          <cell r="D1032" t="str">
            <v>Other Financial Services</v>
          </cell>
        </row>
        <row r="1033">
          <cell r="A1033" t="str">
            <v>DHANUKA AGRITECH LTD</v>
          </cell>
          <cell r="B1033">
            <v>507717</v>
          </cell>
          <cell r="C1033" t="str">
            <v>DHANUKA</v>
          </cell>
          <cell r="D1033" t="str">
            <v>Agrochemicals</v>
          </cell>
        </row>
        <row r="1034">
          <cell r="A1034" t="str">
            <v>DHANUKA COMMERCIAL LTD</v>
          </cell>
          <cell r="B1034">
            <v>538446</v>
          </cell>
          <cell r="C1034" t="str">
            <v>Not Listed</v>
          </cell>
          <cell r="D1034" t="str">
            <v>Other Financial Services</v>
          </cell>
        </row>
        <row r="1035">
          <cell r="A1035" t="str">
            <v>DHANUKA REALTY LTD</v>
          </cell>
          <cell r="B1035" t="str">
            <v>Not Listed</v>
          </cell>
          <cell r="C1035" t="str">
            <v>DRL</v>
          </cell>
          <cell r="D1035" t="str">
            <v>SME</v>
          </cell>
        </row>
        <row r="1036">
          <cell r="A1036" t="str">
            <v>DHANVANTRI JEEVAN REKHA LTD</v>
          </cell>
          <cell r="B1036">
            <v>531043</v>
          </cell>
          <cell r="C1036" t="str">
            <v>Not Listed</v>
          </cell>
          <cell r="D1036" t="str">
            <v>Healthcare Services</v>
          </cell>
        </row>
        <row r="1037">
          <cell r="A1037" t="str">
            <v>DHANVARSHA FINVEST LTD</v>
          </cell>
          <cell r="B1037">
            <v>540268</v>
          </cell>
          <cell r="C1037" t="str">
            <v>Not Listed</v>
          </cell>
          <cell r="D1037" t="str">
            <v>Other Financial Services</v>
          </cell>
        </row>
        <row r="1038">
          <cell r="A1038" t="str">
            <v>DHARAMSI MORARJI CHEMICAL CO LTD</v>
          </cell>
          <cell r="B1038">
            <v>506405</v>
          </cell>
          <cell r="C1038" t="str">
            <v>Not Listed</v>
          </cell>
          <cell r="D1038" t="str">
            <v>Specialty Chemicals</v>
          </cell>
        </row>
        <row r="1039">
          <cell r="A1039" t="str">
            <v>DHARANI FINANCE LTD</v>
          </cell>
          <cell r="B1039">
            <v>511451</v>
          </cell>
          <cell r="C1039" t="str">
            <v>Not Listed</v>
          </cell>
          <cell r="D1039" t="str">
            <v>Finance (including NBFCs)</v>
          </cell>
        </row>
        <row r="1040">
          <cell r="A1040" t="str">
            <v>DHARANI SUGARS &amp; CHEMICALS LTD</v>
          </cell>
          <cell r="B1040">
            <v>507442</v>
          </cell>
          <cell r="C1040" t="str">
            <v>DHARSUGAR</v>
          </cell>
          <cell r="D1040" t="str">
            <v>Sugar</v>
          </cell>
        </row>
        <row r="1041">
          <cell r="A1041" t="str">
            <v>DHENU BUILDCON INFRA LTD</v>
          </cell>
          <cell r="B1041">
            <v>501945</v>
          </cell>
          <cell r="C1041" t="str">
            <v>Not Listed</v>
          </cell>
          <cell r="D1041" t="str">
            <v>Finance (including NBFCs)</v>
          </cell>
        </row>
        <row r="1042">
          <cell r="A1042" t="str">
            <v>DHOOT INDUSTRIAL FINANCE LTD</v>
          </cell>
          <cell r="B1042">
            <v>526971</v>
          </cell>
          <cell r="C1042" t="str">
            <v>Not Listed</v>
          </cell>
          <cell r="D1042" t="str">
            <v>Comm.Trading  &amp; Distribution</v>
          </cell>
        </row>
        <row r="1043">
          <cell r="A1043" t="str">
            <v>DHP (INDIA) LTD</v>
          </cell>
          <cell r="B1043">
            <v>531306</v>
          </cell>
          <cell r="C1043" t="str">
            <v>Not Listed</v>
          </cell>
          <cell r="D1043" t="str">
            <v>Industrial Machinery</v>
          </cell>
        </row>
        <row r="1044">
          <cell r="A1044" t="str">
            <v>DHP INDIA LTD</v>
          </cell>
          <cell r="B1044">
            <v>531306</v>
          </cell>
          <cell r="C1044" t="str">
            <v>Not Listed</v>
          </cell>
          <cell r="D1044" t="str">
            <v>Industrial Machinery</v>
          </cell>
        </row>
        <row r="1045">
          <cell r="A1045" t="str">
            <v>DHRUV CONSULTANCY SERVICES LTD</v>
          </cell>
          <cell r="B1045">
            <v>541302</v>
          </cell>
          <cell r="C1045" t="str">
            <v>Not Listed</v>
          </cell>
          <cell r="D1045" t="str">
            <v>Construction &amp; Engineering</v>
          </cell>
        </row>
        <row r="1046">
          <cell r="A1046" t="str">
            <v>DHRUV ESTATES LTD</v>
          </cell>
          <cell r="B1046">
            <v>507886</v>
          </cell>
          <cell r="C1046" t="str">
            <v>Not Listed</v>
          </cell>
          <cell r="D1046" t="str">
            <v>Realty</v>
          </cell>
        </row>
        <row r="1047">
          <cell r="A1047" t="str">
            <v>DHRUV WELLNESS LTD</v>
          </cell>
          <cell r="B1047">
            <v>540695</v>
          </cell>
          <cell r="C1047" t="str">
            <v>Not Listed</v>
          </cell>
          <cell r="D1047" t="str">
            <v>Comm.Trading  &amp; Distribution</v>
          </cell>
        </row>
        <row r="1048">
          <cell r="A1048" t="str">
            <v>DHRUVA CAPITAL SERVICES LTD</v>
          </cell>
          <cell r="B1048">
            <v>531237</v>
          </cell>
          <cell r="C1048" t="str">
            <v>Not Listed</v>
          </cell>
          <cell r="D1048" t="str">
            <v>Finance (including NBFCs)</v>
          </cell>
        </row>
        <row r="1049">
          <cell r="A1049" t="str">
            <v>DHUNSERI INVESTMENTS LTD</v>
          </cell>
          <cell r="B1049">
            <v>533336</v>
          </cell>
          <cell r="C1049" t="str">
            <v>DHUNINV</v>
          </cell>
          <cell r="D1049" t="str">
            <v>Investment Companies</v>
          </cell>
        </row>
        <row r="1050">
          <cell r="A1050" t="str">
            <v>DHUNSERI PETROCHEM LTD</v>
          </cell>
          <cell r="B1050">
            <v>523736</v>
          </cell>
          <cell r="C1050" t="str">
            <v>DPL</v>
          </cell>
          <cell r="D1050" t="str">
            <v>Fibres &amp; Plastics</v>
          </cell>
        </row>
        <row r="1051">
          <cell r="A1051" t="str">
            <v>DHUNSERI TEA &amp; INDUSTRIES LTD</v>
          </cell>
          <cell r="B1051">
            <v>538902</v>
          </cell>
          <cell r="C1051" t="str">
            <v>DTIL</v>
          </cell>
          <cell r="D1051" t="str">
            <v>Tea &amp; Coffee</v>
          </cell>
        </row>
        <row r="1052">
          <cell r="A1052" t="str">
            <v>Dhunseri Ventures LTD</v>
          </cell>
          <cell r="B1052" t="str">
            <v>Not Listed</v>
          </cell>
          <cell r="C1052" t="str">
            <v>DVL</v>
          </cell>
          <cell r="D1052" t="str">
            <v>Tea &amp; Coffee</v>
          </cell>
        </row>
        <row r="1053">
          <cell r="A1053" t="str">
            <v>DIAMANT INFRASTRUCTURE LTD</v>
          </cell>
          <cell r="B1053">
            <v>508860</v>
          </cell>
          <cell r="C1053" t="str">
            <v>Not Listed</v>
          </cell>
          <cell r="D1053" t="str">
            <v>Construction &amp; Engineering</v>
          </cell>
        </row>
        <row r="1054">
          <cell r="A1054" t="str">
            <v>DIAMINES &amp; CHEMICALS LTD</v>
          </cell>
          <cell r="B1054">
            <v>500120</v>
          </cell>
          <cell r="C1054" t="str">
            <v>Not Listed</v>
          </cell>
          <cell r="D1054" t="str">
            <v>Commodity Chemicals</v>
          </cell>
        </row>
        <row r="1055">
          <cell r="A1055" t="str">
            <v>DIAMOND POWER INFRA LTD</v>
          </cell>
          <cell r="B1055">
            <v>522163</v>
          </cell>
          <cell r="C1055" t="str">
            <v>DIAPOWER</v>
          </cell>
          <cell r="D1055" t="str">
            <v>Other Elect.Equip./ Prod.</v>
          </cell>
        </row>
        <row r="1056">
          <cell r="A1056" t="str">
            <v>DIANA TEA CO LTD</v>
          </cell>
          <cell r="B1056">
            <v>530959</v>
          </cell>
          <cell r="C1056" t="str">
            <v>Not Listed</v>
          </cell>
          <cell r="D1056" t="str">
            <v>Tea &amp; Coffee</v>
          </cell>
        </row>
        <row r="1057">
          <cell r="A1057" t="str">
            <v>DIC (INDIA) LTD</v>
          </cell>
          <cell r="B1057">
            <v>500089</v>
          </cell>
          <cell r="C1057" t="str">
            <v>DICIND</v>
          </cell>
          <cell r="D1057" t="str">
            <v>Specialty Chemicals</v>
          </cell>
        </row>
        <row r="1058">
          <cell r="A1058" t="str">
            <v>DIC INDIA LTD</v>
          </cell>
          <cell r="B1058">
            <v>500089</v>
          </cell>
          <cell r="C1058" t="str">
            <v>DICIND</v>
          </cell>
          <cell r="D1058" t="str">
            <v>Specialty Chemicals</v>
          </cell>
        </row>
        <row r="1059">
          <cell r="A1059" t="str">
            <v>DIGGI MULTITRADE LTD</v>
          </cell>
          <cell r="B1059">
            <v>540811</v>
          </cell>
          <cell r="C1059" t="str">
            <v>Not Listed</v>
          </cell>
          <cell r="D1059" t="str">
            <v>Comm.Trading  &amp; Distribution</v>
          </cell>
        </row>
        <row r="1060">
          <cell r="A1060" t="str">
            <v>Digicontent Ltd</v>
          </cell>
          <cell r="B1060">
            <v>542685</v>
          </cell>
          <cell r="C1060" t="str">
            <v>DGCONTENT</v>
          </cell>
          <cell r="D1060" t="str">
            <v>Publishing</v>
          </cell>
        </row>
        <row r="1061">
          <cell r="A1061" t="str">
            <v>DIGJAM LTD</v>
          </cell>
          <cell r="B1061">
            <v>539979</v>
          </cell>
          <cell r="C1061" t="str">
            <v>DIGJAMLTD</v>
          </cell>
          <cell r="D1061" t="str">
            <v>Textiles</v>
          </cell>
        </row>
        <row r="1062">
          <cell r="A1062" t="str">
            <v>DIKSAT TRANSWORLD LTD</v>
          </cell>
          <cell r="B1062">
            <v>540151</v>
          </cell>
          <cell r="C1062" t="str">
            <v>Not Listed</v>
          </cell>
          <cell r="D1062" t="str">
            <v>Movies &amp; Entertainment</v>
          </cell>
        </row>
        <row r="1063">
          <cell r="A1063" t="str">
            <v>Diksha Greens Ltd</v>
          </cell>
          <cell r="B1063">
            <v>542155</v>
          </cell>
          <cell r="C1063" t="str">
            <v>DGL</v>
          </cell>
          <cell r="D1063" t="str">
            <v>Comm.Trading  &amp;amp; Distribution</v>
          </cell>
        </row>
        <row r="1064">
          <cell r="A1064" t="str">
            <v>DIL LTD</v>
          </cell>
          <cell r="B1064">
            <v>506414</v>
          </cell>
          <cell r="C1064" t="str">
            <v>Not Listed</v>
          </cell>
          <cell r="D1064" t="str">
            <v>Pharmaceuticals</v>
          </cell>
        </row>
        <row r="1065">
          <cell r="A1065" t="str">
            <v>DILIGENT INDUSTRIES LTD</v>
          </cell>
          <cell r="B1065">
            <v>531153</v>
          </cell>
          <cell r="C1065" t="str">
            <v>Not Listed</v>
          </cell>
          <cell r="D1065" t="str">
            <v>Edible Oils</v>
          </cell>
        </row>
        <row r="1066">
          <cell r="A1066" t="str">
            <v>DILIGENT MEDIA CORPORATION LTD</v>
          </cell>
          <cell r="B1066">
            <v>540789</v>
          </cell>
          <cell r="C1066" t="str">
            <v>DNAMEDIA</v>
          </cell>
          <cell r="D1066" t="str">
            <v>Advertising &amp; Media</v>
          </cell>
        </row>
        <row r="1067">
          <cell r="A1067" t="str">
            <v>DILIP BUILDCON LTD</v>
          </cell>
          <cell r="B1067">
            <v>540047</v>
          </cell>
          <cell r="C1067" t="str">
            <v>DBL</v>
          </cell>
          <cell r="D1067" t="str">
            <v>Roads &amp; Highways</v>
          </cell>
        </row>
        <row r="1068">
          <cell r="A1068" t="str">
            <v>DION GLOBAL SOLUTIONS LTD</v>
          </cell>
          <cell r="B1068">
            <v>526927</v>
          </cell>
          <cell r="C1068" t="str">
            <v>Not Listed</v>
          </cell>
          <cell r="D1068" t="str">
            <v>IT Software Products</v>
          </cell>
        </row>
        <row r="1069">
          <cell r="A1069" t="str">
            <v>DISA (INDIA) LTD</v>
          </cell>
          <cell r="B1069">
            <v>500068</v>
          </cell>
          <cell r="C1069" t="str">
            <v>Not Listed</v>
          </cell>
          <cell r="D1069" t="str">
            <v>Industrial Machinery</v>
          </cell>
        </row>
        <row r="1070">
          <cell r="A1070" t="str">
            <v>DISA INDIA LTD</v>
          </cell>
          <cell r="B1070">
            <v>500068</v>
          </cell>
          <cell r="C1070" t="str">
            <v>Not Listed</v>
          </cell>
          <cell r="D1070" t="str">
            <v>Industrial Machinery</v>
          </cell>
        </row>
        <row r="1071">
          <cell r="A1071" t="str">
            <v>DISH TV (INDIA) LTD</v>
          </cell>
          <cell r="B1071">
            <v>532839</v>
          </cell>
          <cell r="C1071" t="str">
            <v>DISHTV</v>
          </cell>
          <cell r="D1071" t="str">
            <v>Broadcasting &amp; Cable TV</v>
          </cell>
        </row>
        <row r="1072">
          <cell r="A1072" t="str">
            <v>DISH TV INDIA LTD</v>
          </cell>
          <cell r="B1072">
            <v>532839</v>
          </cell>
          <cell r="C1072" t="str">
            <v>DISHTV</v>
          </cell>
          <cell r="D1072" t="str">
            <v>Broadcasting &amp; Cable TV</v>
          </cell>
        </row>
        <row r="1073">
          <cell r="A1073" t="str">
            <v>DISHA RESOURCES LTD</v>
          </cell>
          <cell r="B1073">
            <v>531553</v>
          </cell>
          <cell r="C1073" t="str">
            <v>Not Listed</v>
          </cell>
          <cell r="D1073" t="str">
            <v>Misc.Commercial Services</v>
          </cell>
        </row>
        <row r="1074">
          <cell r="A1074" t="str">
            <v>DISHMAN CARBOGEN AMCIS LTD</v>
          </cell>
          <cell r="B1074">
            <v>540701</v>
          </cell>
          <cell r="C1074" t="str">
            <v>DCAL</v>
          </cell>
          <cell r="D1074" t="str">
            <v>Pharmaceuticals</v>
          </cell>
        </row>
        <row r="1075">
          <cell r="A1075" t="str">
            <v>DIVINUS FABRICS LTD</v>
          </cell>
          <cell r="B1075">
            <v>538432</v>
          </cell>
          <cell r="C1075" t="str">
            <v>Not Listed</v>
          </cell>
          <cell r="D1075" t="str">
            <v>Comm.Trading  &amp; Distribution</v>
          </cell>
        </row>
        <row r="1076">
          <cell r="A1076" t="str">
            <v>DIVI'S LABORATORIES LTD</v>
          </cell>
          <cell r="B1076">
            <v>532488</v>
          </cell>
          <cell r="C1076" t="str">
            <v>DIVISLAB</v>
          </cell>
          <cell r="D1076" t="str">
            <v>Pharmaceuticals</v>
          </cell>
        </row>
        <row r="1077">
          <cell r="A1077" t="str">
            <v>DIVYA JYOTI INDUSTRIES LTD</v>
          </cell>
          <cell r="B1077">
            <v>526285</v>
          </cell>
          <cell r="C1077" t="str">
            <v>Not Listed</v>
          </cell>
          <cell r="D1077" t="str">
            <v>Edible Oils</v>
          </cell>
        </row>
        <row r="1078">
          <cell r="A1078" t="str">
            <v>DIVYASHAKTI GRANITES LTD</v>
          </cell>
          <cell r="B1078">
            <v>526315</v>
          </cell>
          <cell r="C1078" t="str">
            <v>Not Listed</v>
          </cell>
          <cell r="D1078" t="str">
            <v>Construction Materials</v>
          </cell>
        </row>
        <row r="1079">
          <cell r="A1079" t="str">
            <v>DIXON TECHNOLOGIES (INDIA) LTD</v>
          </cell>
          <cell r="B1079">
            <v>540699</v>
          </cell>
          <cell r="C1079" t="str">
            <v>DIXON</v>
          </cell>
          <cell r="D1079" t="str">
            <v>Consumer Electronics</v>
          </cell>
        </row>
        <row r="1080">
          <cell r="A1080" t="str">
            <v>DIXON TECHNOLOGIES INDIA LTD</v>
          </cell>
          <cell r="B1080">
            <v>540699</v>
          </cell>
          <cell r="C1080" t="str">
            <v>DIXON</v>
          </cell>
          <cell r="D1080" t="str">
            <v>Consumer Electronics</v>
          </cell>
        </row>
        <row r="1081">
          <cell r="A1081" t="str">
            <v>DLF LTD</v>
          </cell>
          <cell r="B1081">
            <v>532868</v>
          </cell>
          <cell r="C1081" t="str">
            <v>DLF</v>
          </cell>
          <cell r="D1081" t="str">
            <v>Realty</v>
          </cell>
        </row>
        <row r="1082">
          <cell r="A1082" t="str">
            <v>D-LINK (INDIA) LTD</v>
          </cell>
          <cell r="B1082">
            <v>533146</v>
          </cell>
          <cell r="C1082" t="str">
            <v>DLINK(INDIA)</v>
          </cell>
          <cell r="D1082" t="str">
            <v>IT Networking Equipment</v>
          </cell>
        </row>
        <row r="1083">
          <cell r="A1083" t="str">
            <v>D-LINK INDIA LTD</v>
          </cell>
          <cell r="B1083">
            <v>533146</v>
          </cell>
          <cell r="C1083" t="str">
            <v>DLINKINDIA</v>
          </cell>
          <cell r="D1083" t="str">
            <v>IT Networking Equipment</v>
          </cell>
        </row>
        <row r="1084">
          <cell r="A1084" t="str">
            <v>DOLAT INVESTMENTS LTD</v>
          </cell>
          <cell r="B1084">
            <v>505526</v>
          </cell>
          <cell r="C1084" t="str">
            <v>Not Listed</v>
          </cell>
          <cell r="D1084" t="str">
            <v>Investment Companies</v>
          </cell>
        </row>
        <row r="1085">
          <cell r="A1085" t="str">
            <v>DOLFIN RUBBERS LTD</v>
          </cell>
          <cell r="B1085">
            <v>542013</v>
          </cell>
          <cell r="C1085" t="str">
            <v>Not Listed</v>
          </cell>
          <cell r="D1085" t="str">
            <v>Auto Tyres &amp; Rubber Products</v>
          </cell>
        </row>
        <row r="1086">
          <cell r="A1086" t="str">
            <v>DOLLAR INDUSTRIES LTD</v>
          </cell>
          <cell r="B1086">
            <v>541403</v>
          </cell>
          <cell r="C1086" t="str">
            <v>DOLLAR</v>
          </cell>
          <cell r="D1086" t="str">
            <v>Other Apparels &amp; Accessories</v>
          </cell>
        </row>
        <row r="1087">
          <cell r="A1087" t="str">
            <v>DOLPHIN MEDICAL SERVICES LTD</v>
          </cell>
          <cell r="B1087">
            <v>526504</v>
          </cell>
          <cell r="C1087" t="str">
            <v>Not Listed</v>
          </cell>
          <cell r="D1087" t="str">
            <v>Healthcare Services</v>
          </cell>
        </row>
        <row r="1088">
          <cell r="A1088" t="str">
            <v>DOLPHIN OFFSHORE ENTERPRISES (INDIA) LTD</v>
          </cell>
          <cell r="B1088">
            <v>522261</v>
          </cell>
          <cell r="C1088" t="str">
            <v>DOLPHINOFF</v>
          </cell>
          <cell r="D1088" t="str">
            <v>Oil Equipment &amp; Services</v>
          </cell>
        </row>
        <row r="1089">
          <cell r="A1089" t="str">
            <v>DOLPHIN OFFSHORE ENTERPRISES INDIA LTD</v>
          </cell>
          <cell r="B1089">
            <v>522261</v>
          </cell>
          <cell r="C1089" t="str">
            <v>DOLPHINOFF</v>
          </cell>
          <cell r="D1089" t="str">
            <v>Oil Equipment &amp; Services</v>
          </cell>
        </row>
        <row r="1090">
          <cell r="A1090" t="str">
            <v>DONEAR INDUSTRIES LTD</v>
          </cell>
          <cell r="B1090">
            <v>512519</v>
          </cell>
          <cell r="C1090" t="str">
            <v>DONEAR</v>
          </cell>
          <cell r="D1090" t="str">
            <v>Textiles</v>
          </cell>
        </row>
        <row r="1091">
          <cell r="A1091" t="str">
            <v>DPSC LTD</v>
          </cell>
          <cell r="B1091" t="str">
            <v>Not Listed</v>
          </cell>
          <cell r="C1091" t="str">
            <v>DPSCLTD</v>
          </cell>
          <cell r="D1091" t="str">
            <v>Others</v>
          </cell>
        </row>
        <row r="1092">
          <cell r="A1092" t="str">
            <v>DQ ENTERTAINMENT INTERNATIONAL LTD</v>
          </cell>
          <cell r="B1092">
            <v>533176</v>
          </cell>
          <cell r="C1092" t="str">
            <v>DQE</v>
          </cell>
          <cell r="D1092" t="str">
            <v>Movies &amp; Entertainment</v>
          </cell>
        </row>
        <row r="1093">
          <cell r="A1093" t="str">
            <v>DR AGARWALS EYE HOSPITAL LTD</v>
          </cell>
          <cell r="B1093">
            <v>526783</v>
          </cell>
          <cell r="C1093" t="str">
            <v>Not Listed</v>
          </cell>
          <cell r="D1093" t="str">
            <v>Healthcare Services</v>
          </cell>
        </row>
        <row r="1094">
          <cell r="A1094" t="str">
            <v>DR HABEEBULLAH LIFE SCIENCES LTD</v>
          </cell>
          <cell r="B1094">
            <v>539267</v>
          </cell>
          <cell r="C1094" t="str">
            <v>Not Listed</v>
          </cell>
          <cell r="D1094" t="str">
            <v>Comm.Trading  &amp; Distribution</v>
          </cell>
        </row>
        <row r="1095">
          <cell r="A1095" t="str">
            <v>DR LAL PATH LABS LTD</v>
          </cell>
          <cell r="B1095">
            <v>539524</v>
          </cell>
          <cell r="C1095" t="str">
            <v>LALPATHLAB</v>
          </cell>
          <cell r="D1095" t="str">
            <v>Healthcare Services</v>
          </cell>
        </row>
        <row r="1096">
          <cell r="A1096" t="str">
            <v>DR LALCHANDANI LABS LTD</v>
          </cell>
          <cell r="B1096">
            <v>541299</v>
          </cell>
          <cell r="C1096" t="str">
            <v>Not Listed</v>
          </cell>
          <cell r="D1096" t="str">
            <v>Healthcare Services</v>
          </cell>
        </row>
        <row r="1097">
          <cell r="A1097" t="str">
            <v>DR REDDY'S LABORATORIES LTD</v>
          </cell>
          <cell r="B1097">
            <v>500124</v>
          </cell>
          <cell r="C1097" t="str">
            <v>DRREDDY</v>
          </cell>
          <cell r="D1097" t="str">
            <v>Pharmaceuticals</v>
          </cell>
        </row>
        <row r="1098">
          <cell r="A1098" t="str">
            <v>DRA CONSULTANTS LTD</v>
          </cell>
          <cell r="B1098">
            <v>540144</v>
          </cell>
          <cell r="C1098" t="str">
            <v>Not Listed</v>
          </cell>
          <cell r="D1098" t="str">
            <v>Consulting Services</v>
          </cell>
        </row>
        <row r="1099">
          <cell r="A1099" t="str">
            <v>DREDGING CORPORATION OF (INDIA) LTD</v>
          </cell>
          <cell r="B1099">
            <v>523618</v>
          </cell>
          <cell r="C1099" t="str">
            <v>DREDGECORP</v>
          </cell>
          <cell r="D1099" t="str">
            <v>Shipping</v>
          </cell>
        </row>
        <row r="1100">
          <cell r="A1100" t="str">
            <v>DREDGING CORPORATION OF INDIA LTD</v>
          </cell>
          <cell r="B1100">
            <v>523618</v>
          </cell>
          <cell r="C1100" t="str">
            <v>DREDGECORP</v>
          </cell>
          <cell r="D1100" t="str">
            <v>Shipping</v>
          </cell>
        </row>
        <row r="1101">
          <cell r="A1101" t="str">
            <v>DUCON INFRATECHNOLOGIES LTD</v>
          </cell>
          <cell r="B1101">
            <v>534674</v>
          </cell>
          <cell r="C1101" t="str">
            <v>DUCON</v>
          </cell>
          <cell r="D1101" t="str">
            <v>Comm.Trading  &amp; Distribution</v>
          </cell>
        </row>
        <row r="1102">
          <cell r="A1102" t="str">
            <v>DUGAR HOUSING DEVELOPMENTS LTD</v>
          </cell>
          <cell r="B1102">
            <v>511634</v>
          </cell>
          <cell r="C1102" t="str">
            <v>Not Listed</v>
          </cell>
          <cell r="D1102" t="str">
            <v>Construction &amp; Engineering</v>
          </cell>
        </row>
        <row r="1103">
          <cell r="A1103" t="str">
            <v>DUKE OFFSHORE LTD</v>
          </cell>
          <cell r="B1103">
            <v>531471</v>
          </cell>
          <cell r="C1103" t="str">
            <v>Not Listed</v>
          </cell>
          <cell r="D1103" t="str">
            <v>Oil Equipment &amp; Services</v>
          </cell>
        </row>
        <row r="1104">
          <cell r="A1104" t="str">
            <v>DUNCAN ENGINEERING LTD</v>
          </cell>
          <cell r="B1104">
            <v>504908</v>
          </cell>
          <cell r="C1104" t="str">
            <v>Not Listed</v>
          </cell>
          <cell r="D1104" t="str">
            <v>Auto Parts &amp; Equipment</v>
          </cell>
        </row>
        <row r="1105">
          <cell r="A1105" t="str">
            <v>DUROPACK LTD</v>
          </cell>
          <cell r="B1105">
            <v>526355</v>
          </cell>
          <cell r="C1105" t="str">
            <v>Not Listed</v>
          </cell>
          <cell r="D1105" t="str">
            <v>Plastic Products</v>
          </cell>
        </row>
        <row r="1106">
          <cell r="A1106" t="str">
            <v>DUTRON POLYMERS LTD</v>
          </cell>
          <cell r="B1106">
            <v>517437</v>
          </cell>
          <cell r="C1106" t="str">
            <v>Not Listed</v>
          </cell>
          <cell r="D1106" t="str">
            <v>Plastic Products</v>
          </cell>
        </row>
        <row r="1107">
          <cell r="A1107" t="str">
            <v>DWARIKESH SUGAR INDUSTRIES LTD</v>
          </cell>
          <cell r="B1107">
            <v>532610</v>
          </cell>
          <cell r="C1107" t="str">
            <v>DWARKESH</v>
          </cell>
          <cell r="D1107" t="str">
            <v>Sugar</v>
          </cell>
        </row>
        <row r="1108">
          <cell r="A1108" t="str">
            <v>Dwitiya Trading Ltd</v>
          </cell>
          <cell r="B1108">
            <v>538608</v>
          </cell>
          <cell r="C1108" t="str">
            <v>DWITIYA</v>
          </cell>
          <cell r="D1108" t="str">
            <v>Comm.Trading  &amp;amp; Distribution</v>
          </cell>
        </row>
        <row r="1109">
          <cell r="A1109" t="str">
            <v>DYNACONS SYSTEMS &amp; SOLUTIONS LTD</v>
          </cell>
          <cell r="B1109">
            <v>532365</v>
          </cell>
          <cell r="C1109" t="str">
            <v>DSSL</v>
          </cell>
          <cell r="D1109" t="str">
            <v>IT Consulting &amp; Software</v>
          </cell>
        </row>
        <row r="1110">
          <cell r="A1110" t="str">
            <v>DYNAMATIC TECHNOLOGIES LTD</v>
          </cell>
          <cell r="B1110">
            <v>505242</v>
          </cell>
          <cell r="C1110" t="str">
            <v>DYNAMATECH</v>
          </cell>
          <cell r="D1110" t="str">
            <v>Industrial Machinery</v>
          </cell>
        </row>
        <row r="1111">
          <cell r="A1111" t="str">
            <v>DYNAMIC ARCHISTRUCTURES LTD</v>
          </cell>
          <cell r="B1111">
            <v>539681</v>
          </cell>
          <cell r="C1111" t="str">
            <v>Not Listed</v>
          </cell>
          <cell r="D1111" t="str">
            <v>Finance (including NBFCs)</v>
          </cell>
        </row>
        <row r="1112">
          <cell r="A1112" t="str">
            <v>DYNAMIC CABLES LTD</v>
          </cell>
          <cell r="B1112">
            <v>540795</v>
          </cell>
          <cell r="C1112" t="str">
            <v>Not Listed</v>
          </cell>
          <cell r="D1112" t="str">
            <v>Other Elect.Equip./ Prod.</v>
          </cell>
        </row>
        <row r="1113">
          <cell r="A1113" t="str">
            <v>DYNAMIC INDUSTRIES LTD</v>
          </cell>
          <cell r="B1113">
            <v>524818</v>
          </cell>
          <cell r="C1113" t="str">
            <v>Not Listed</v>
          </cell>
          <cell r="D1113" t="str">
            <v>Specialty Chemicals</v>
          </cell>
        </row>
        <row r="1114">
          <cell r="A1114" t="str">
            <v>DYNAMIC PORTFOLIO MANAGEMENT &amp; SERVICES LTD</v>
          </cell>
          <cell r="B1114">
            <v>530779</v>
          </cell>
          <cell r="C1114" t="str">
            <v>Not Listed</v>
          </cell>
          <cell r="D1114" t="str">
            <v>Finance (including NBFCs)</v>
          </cell>
        </row>
        <row r="1115">
          <cell r="A1115" t="str">
            <v>DYNAVISION LTD</v>
          </cell>
          <cell r="B1115">
            <v>517238</v>
          </cell>
          <cell r="C1115" t="str">
            <v>Not Listed</v>
          </cell>
          <cell r="D1115" t="str">
            <v>Electronic Components</v>
          </cell>
        </row>
        <row r="1116">
          <cell r="A1116" t="str">
            <v>DYNEMIC PRODUCTS LTD</v>
          </cell>
          <cell r="B1116">
            <v>532707</v>
          </cell>
          <cell r="C1116" t="str">
            <v>DYNPRO</v>
          </cell>
          <cell r="D1116" t="str">
            <v>Specialty Chemicals</v>
          </cell>
        </row>
        <row r="1117">
          <cell r="A1117" t="str">
            <v>E COM INFOTECH I LTD</v>
          </cell>
          <cell r="B1117">
            <v>531533</v>
          </cell>
          <cell r="C1117" t="str">
            <v>Not Listed</v>
          </cell>
          <cell r="D1117" t="str">
            <v>IT Consulting &amp; Software</v>
          </cell>
        </row>
        <row r="1118">
          <cell r="A1118" t="str">
            <v>E2E NETWORKS LTD</v>
          </cell>
          <cell r="B1118" t="str">
            <v>Not Listed</v>
          </cell>
          <cell r="C1118" t="str">
            <v>E2E</v>
          </cell>
          <cell r="D1118" t="str">
            <v>SME</v>
          </cell>
        </row>
        <row r="1119">
          <cell r="A1119" t="str">
            <v>EAST BUILDTECH LTD</v>
          </cell>
          <cell r="B1119">
            <v>507917</v>
          </cell>
          <cell r="C1119" t="str">
            <v>Not Listed</v>
          </cell>
          <cell r="D1119" t="str">
            <v>Realty</v>
          </cell>
        </row>
        <row r="1120">
          <cell r="A1120" t="str">
            <v>EAST COAST STEEL LTD</v>
          </cell>
          <cell r="B1120">
            <v>520081</v>
          </cell>
          <cell r="C1120" t="str">
            <v>Not Listed</v>
          </cell>
          <cell r="D1120" t="str">
            <v>Iron &amp; Steel/Interm.Products</v>
          </cell>
        </row>
        <row r="1121">
          <cell r="A1121" t="str">
            <v>EAST INDIA SECURITIES LTD</v>
          </cell>
          <cell r="B1121">
            <v>541053</v>
          </cell>
          <cell r="C1121" t="str">
            <v>Not Listed</v>
          </cell>
          <cell r="D1121" t="str">
            <v>Other Financial Services</v>
          </cell>
        </row>
        <row r="1122">
          <cell r="A1122" t="str">
            <v>EASTERN SILK INDUSTRIES LTD</v>
          </cell>
          <cell r="B1122">
            <v>590022</v>
          </cell>
          <cell r="C1122" t="str">
            <v>EASTSILK</v>
          </cell>
          <cell r="D1122" t="str">
            <v>Textiles</v>
          </cell>
        </row>
        <row r="1123">
          <cell r="A1123" t="str">
            <v>EASTERN TREADS LTD</v>
          </cell>
          <cell r="B1123">
            <v>531346</v>
          </cell>
          <cell r="C1123" t="str">
            <v>Not Listed</v>
          </cell>
          <cell r="D1123" t="str">
            <v>Auto Tyres &amp; Rubber Products</v>
          </cell>
        </row>
        <row r="1124">
          <cell r="A1124" t="str">
            <v>EASUN REYROLLE LTD</v>
          </cell>
          <cell r="B1124">
            <v>532751</v>
          </cell>
          <cell r="C1124" t="str">
            <v>EASUNREYRL</v>
          </cell>
          <cell r="D1124" t="str">
            <v>Other Elect.Equip./ Prod.</v>
          </cell>
        </row>
        <row r="1125">
          <cell r="A1125" t="str">
            <v>ECE INDUSTRIES LTD</v>
          </cell>
          <cell r="B1125" t="str">
            <v>Not Listed</v>
          </cell>
          <cell r="C1125" t="str">
            <v>ECEIND</v>
          </cell>
          <cell r="D1125" t="str">
            <v>Others</v>
          </cell>
        </row>
        <row r="1126">
          <cell r="A1126" t="str">
            <v>ECLERX SERVICES LTD</v>
          </cell>
          <cell r="B1126">
            <v>532927</v>
          </cell>
          <cell r="C1126" t="str">
            <v>ECLERX</v>
          </cell>
          <cell r="D1126" t="str">
            <v>BPO/KPO</v>
          </cell>
        </row>
        <row r="1127">
          <cell r="A1127" t="str">
            <v>ECO FRIENDLY FOOD PROCESSING PARK LTD</v>
          </cell>
          <cell r="B1127">
            <v>534839</v>
          </cell>
          <cell r="C1127" t="str">
            <v>Not Listed</v>
          </cell>
          <cell r="D1127" t="str">
            <v>Other Agricultural Products</v>
          </cell>
        </row>
        <row r="1128">
          <cell r="A1128" t="str">
            <v>ECO RECYCLING LTD</v>
          </cell>
          <cell r="B1128">
            <v>530643</v>
          </cell>
          <cell r="C1128" t="str">
            <v>Not Listed</v>
          </cell>
          <cell r="D1128" t="str">
            <v>Electronic Components</v>
          </cell>
        </row>
        <row r="1129">
          <cell r="A1129" t="str">
            <v>ECOBOARD INDUSTRIES LTD</v>
          </cell>
          <cell r="B1129">
            <v>523732</v>
          </cell>
          <cell r="C1129" t="str">
            <v>Not Listed</v>
          </cell>
          <cell r="D1129" t="str">
            <v>Forest Products</v>
          </cell>
        </row>
        <row r="1130">
          <cell r="A1130" t="str">
            <v>ECONO TRADE (INDIA) LTD</v>
          </cell>
          <cell r="B1130">
            <v>538708</v>
          </cell>
          <cell r="C1130" t="str">
            <v>Not Listed</v>
          </cell>
          <cell r="D1130" t="str">
            <v>Finance (including NBFCs)</v>
          </cell>
        </row>
        <row r="1131">
          <cell r="A1131" t="str">
            <v>ECONO TRADE INDIA LTD</v>
          </cell>
          <cell r="B1131">
            <v>538708</v>
          </cell>
          <cell r="C1131" t="str">
            <v>Not Listed</v>
          </cell>
          <cell r="D1131" t="str">
            <v>Finance (including NBFCs)</v>
          </cell>
        </row>
        <row r="1132">
          <cell r="A1132" t="str">
            <v>ECOPLAST LTD</v>
          </cell>
          <cell r="B1132">
            <v>526703</v>
          </cell>
          <cell r="C1132" t="str">
            <v>Not Listed</v>
          </cell>
          <cell r="D1132" t="str">
            <v>Plastic Products</v>
          </cell>
        </row>
        <row r="1133">
          <cell r="A1133" t="str">
            <v>ECS BIZTECH LTD</v>
          </cell>
          <cell r="B1133">
            <v>540063</v>
          </cell>
          <cell r="C1133" t="str">
            <v>Not Listed</v>
          </cell>
          <cell r="D1133" t="str">
            <v>IT Consulting &amp; Software</v>
          </cell>
        </row>
        <row r="1134">
          <cell r="A1134" t="str">
            <v>EDELWEISS FINANCIAL SERVICES LTD</v>
          </cell>
          <cell r="B1134">
            <v>532922</v>
          </cell>
          <cell r="C1134" t="str">
            <v>EDELWEISS</v>
          </cell>
          <cell r="D1134" t="str">
            <v>Other Financial Services</v>
          </cell>
        </row>
        <row r="1135">
          <cell r="A1135" t="str">
            <v>EDUCOMP SOLUTIONS LTD</v>
          </cell>
          <cell r="B1135">
            <v>532696</v>
          </cell>
          <cell r="C1135" t="str">
            <v>EDUCOMP</v>
          </cell>
          <cell r="D1135" t="str">
            <v>Education</v>
          </cell>
        </row>
        <row r="1136">
          <cell r="A1136" t="str">
            <v>EDUEXEL INFOTAINMENT LTD</v>
          </cell>
          <cell r="B1136">
            <v>526483</v>
          </cell>
          <cell r="C1136" t="str">
            <v>Not Listed</v>
          </cell>
          <cell r="D1136" t="str">
            <v>Photographic Products</v>
          </cell>
        </row>
        <row r="1137">
          <cell r="A1137" t="str">
            <v>EDYNAMICS SOLUTIONS LTD</v>
          </cell>
          <cell r="B1137">
            <v>535694</v>
          </cell>
          <cell r="C1137" t="str">
            <v>Not Listed</v>
          </cell>
          <cell r="D1137" t="str">
            <v>Comm.Trading  &amp; Distribution</v>
          </cell>
        </row>
        <row r="1138">
          <cell r="A1138" t="str">
            <v>EICHER MOTORS LTD</v>
          </cell>
          <cell r="B1138">
            <v>505200</v>
          </cell>
          <cell r="C1138" t="str">
            <v>EICHERMOT</v>
          </cell>
          <cell r="D1138" t="str">
            <v>2/3 Wheelers</v>
          </cell>
        </row>
        <row r="1139">
          <cell r="A1139" t="str">
            <v>EID PARRY (INDIA) LTD</v>
          </cell>
          <cell r="B1139">
            <v>500125</v>
          </cell>
          <cell r="C1139" t="str">
            <v>EIDPARRY</v>
          </cell>
          <cell r="D1139" t="str">
            <v>Sugar</v>
          </cell>
        </row>
        <row r="1140">
          <cell r="A1140" t="str">
            <v>EID PARRY INDIA LTD</v>
          </cell>
          <cell r="B1140">
            <v>500125</v>
          </cell>
          <cell r="C1140" t="str">
            <v>EIDPARRY</v>
          </cell>
          <cell r="D1140" t="str">
            <v>Sugar</v>
          </cell>
        </row>
        <row r="1141">
          <cell r="A1141" t="str">
            <v>EIH ASSOCIATED HOTELS LTD</v>
          </cell>
          <cell r="B1141">
            <v>523127</v>
          </cell>
          <cell r="C1141" t="str">
            <v>EIHAHOTELS</v>
          </cell>
          <cell r="D1141" t="str">
            <v>Hotels</v>
          </cell>
        </row>
        <row r="1142">
          <cell r="A1142" t="str">
            <v>EIH LTD</v>
          </cell>
          <cell r="B1142">
            <v>500840</v>
          </cell>
          <cell r="C1142" t="str">
            <v>EIHOTEL</v>
          </cell>
          <cell r="D1142" t="str">
            <v>Hotels</v>
          </cell>
        </row>
        <row r="1143">
          <cell r="A1143" t="str">
            <v>EIMCO ELECON (INDIA) LTD</v>
          </cell>
          <cell r="B1143">
            <v>523708</v>
          </cell>
          <cell r="C1143" t="str">
            <v>EIMCOELECO</v>
          </cell>
          <cell r="D1143" t="str">
            <v>Industrial Machinery</v>
          </cell>
        </row>
        <row r="1144">
          <cell r="A1144" t="str">
            <v>EIMCO ELECON INDIA LTD</v>
          </cell>
          <cell r="B1144">
            <v>523708</v>
          </cell>
          <cell r="C1144" t="str">
            <v>EIMCOELECO</v>
          </cell>
          <cell r="D1144" t="str">
            <v>Industrial Machinery</v>
          </cell>
        </row>
        <row r="1145">
          <cell r="A1145" t="str">
            <v>Ejecta Marketing Ltd</v>
          </cell>
          <cell r="B1145">
            <v>538653</v>
          </cell>
          <cell r="C1145" t="str">
            <v>EML</v>
          </cell>
          <cell r="D1145" t="str">
            <v>Comm.Trading  &amp;amp; Distribution</v>
          </cell>
        </row>
        <row r="1146">
          <cell r="A1146" t="str">
            <v>EKAM LEASING &amp; FINANCE CO LTD</v>
          </cell>
          <cell r="B1146">
            <v>530581</v>
          </cell>
          <cell r="C1146" t="str">
            <v>Not Listed</v>
          </cell>
          <cell r="D1146" t="str">
            <v>Misc.Commercial Services</v>
          </cell>
        </row>
        <row r="1147">
          <cell r="A1147" t="str">
            <v>E-LAND APPAREL LTD</v>
          </cell>
          <cell r="B1147">
            <v>532820</v>
          </cell>
          <cell r="C1147" t="str">
            <v>ELAND</v>
          </cell>
          <cell r="D1147" t="str">
            <v>Textiles</v>
          </cell>
        </row>
        <row r="1148">
          <cell r="A1148" t="str">
            <v>ELANGO INDUSTRIES LTD</v>
          </cell>
          <cell r="B1148">
            <v>513452</v>
          </cell>
          <cell r="C1148" t="str">
            <v>Not Listed</v>
          </cell>
          <cell r="D1148" t="str">
            <v>Iron &amp; Steel/Interm.Products</v>
          </cell>
        </row>
        <row r="1149">
          <cell r="A1149" t="str">
            <v>ELANTAS BECK (INDIA) LTD</v>
          </cell>
          <cell r="B1149">
            <v>500123</v>
          </cell>
          <cell r="C1149" t="str">
            <v>Not Listed</v>
          </cell>
          <cell r="D1149" t="str">
            <v>Commodity Chemicals</v>
          </cell>
        </row>
        <row r="1150">
          <cell r="A1150" t="str">
            <v>ELANTAS BECK INDIA LTD</v>
          </cell>
          <cell r="B1150">
            <v>500123</v>
          </cell>
          <cell r="C1150" t="str">
            <v>Not Listed</v>
          </cell>
          <cell r="D1150" t="str">
            <v>Commodity Chemicals</v>
          </cell>
        </row>
        <row r="1151">
          <cell r="A1151" t="str">
            <v>ELCID INVESTMENTS LTD</v>
          </cell>
          <cell r="B1151">
            <v>503681</v>
          </cell>
          <cell r="C1151" t="str">
            <v>Not Listed</v>
          </cell>
          <cell r="D1151" t="str">
            <v>Misc.Commercial Services</v>
          </cell>
        </row>
        <row r="1152">
          <cell r="A1152" t="str">
            <v>ELDECO HOUSING &amp; INDUSTRIES LTD</v>
          </cell>
          <cell r="B1152">
            <v>523329</v>
          </cell>
          <cell r="C1152" t="str">
            <v>Not Listed</v>
          </cell>
          <cell r="D1152" t="str">
            <v>Realty</v>
          </cell>
        </row>
        <row r="1153">
          <cell r="A1153" t="str">
            <v>ELECON ENGINEERING COMPANY LTD</v>
          </cell>
          <cell r="B1153">
            <v>505700</v>
          </cell>
          <cell r="C1153" t="str">
            <v>ELECON</v>
          </cell>
          <cell r="D1153" t="str">
            <v>Industrial Machinery</v>
          </cell>
        </row>
        <row r="1154">
          <cell r="A1154" t="str">
            <v>ELECTROSTEEL CASTINGS LTD</v>
          </cell>
          <cell r="B1154">
            <v>500128</v>
          </cell>
          <cell r="C1154" t="str">
            <v>ELECTCAST</v>
          </cell>
          <cell r="D1154" t="str">
            <v>Construction &amp; Engineering</v>
          </cell>
        </row>
        <row r="1155">
          <cell r="A1155" t="str">
            <v>ELECTROSTEEL STEELS LTD</v>
          </cell>
          <cell r="B1155">
            <v>533264</v>
          </cell>
          <cell r="C1155" t="str">
            <v>ELECTROSL</v>
          </cell>
          <cell r="D1155" t="str">
            <v>Construction &amp; Engineering</v>
          </cell>
        </row>
        <row r="1156">
          <cell r="A1156" t="str">
            <v>ELECTROTHERM (INDIA) LTD</v>
          </cell>
          <cell r="B1156">
            <v>526608</v>
          </cell>
          <cell r="C1156" t="str">
            <v>ELECTHERM</v>
          </cell>
          <cell r="D1156" t="str">
            <v>Iron &amp; Steel Products</v>
          </cell>
        </row>
        <row r="1157">
          <cell r="A1157" t="str">
            <v>ELECTROTHERM INDIA LTD</v>
          </cell>
          <cell r="B1157">
            <v>526608</v>
          </cell>
          <cell r="C1157" t="str">
            <v>ELECTHERM</v>
          </cell>
          <cell r="D1157" t="str">
            <v>Iron &amp; Steel Products</v>
          </cell>
        </row>
        <row r="1158">
          <cell r="A1158" t="str">
            <v>ELEGANT FLORICULTURE &amp; AGROTECH (INDIA) LTD</v>
          </cell>
          <cell r="B1158">
            <v>526473</v>
          </cell>
          <cell r="C1158" t="str">
            <v>Not Listed</v>
          </cell>
          <cell r="D1158" t="str">
            <v>Other Agricultural Products</v>
          </cell>
        </row>
        <row r="1159">
          <cell r="A1159" t="str">
            <v>ELEGANT FLORICULTURE &amp; AGROTECH INDIA LTD</v>
          </cell>
          <cell r="B1159">
            <v>526473</v>
          </cell>
          <cell r="C1159" t="str">
            <v>Not Listed</v>
          </cell>
          <cell r="D1159" t="str">
            <v>Other Agricultural Products</v>
          </cell>
        </row>
        <row r="1160">
          <cell r="A1160" t="str">
            <v>ELEGANT MARBLES &amp; GRANI INDUSTRIES LTD</v>
          </cell>
          <cell r="B1160">
            <v>526705</v>
          </cell>
          <cell r="C1160" t="str">
            <v>Not Listed</v>
          </cell>
          <cell r="D1160" t="str">
            <v>Comm.Trading  &amp; Distribution</v>
          </cell>
        </row>
        <row r="1161">
          <cell r="A1161" t="str">
            <v>ELGI EQUIPMENTS LTD</v>
          </cell>
          <cell r="B1161">
            <v>522074</v>
          </cell>
          <cell r="C1161" t="str">
            <v>ELGIEQUIP</v>
          </cell>
          <cell r="D1161" t="str">
            <v>Industrial Machinery</v>
          </cell>
        </row>
        <row r="1162">
          <cell r="A1162" t="str">
            <v>ELGI RUBBER COMPANY LTD</v>
          </cell>
          <cell r="B1162" t="str">
            <v>Not Listed</v>
          </cell>
          <cell r="C1162" t="str">
            <v>ELGIRUBCO</v>
          </cell>
          <cell r="D1162" t="str">
            <v>Others</v>
          </cell>
        </row>
        <row r="1163">
          <cell r="A1163" t="str">
            <v>ELIXIR CAPITAL LTD</v>
          </cell>
          <cell r="B1163">
            <v>531278</v>
          </cell>
          <cell r="C1163" t="str">
            <v>Not Listed</v>
          </cell>
          <cell r="D1163" t="str">
            <v>Other Financial Services</v>
          </cell>
        </row>
        <row r="1164">
          <cell r="A1164" t="str">
            <v>ELNET TECHNOLOGIES LTD</v>
          </cell>
          <cell r="B1164">
            <v>517477</v>
          </cell>
          <cell r="C1164" t="str">
            <v>Not Listed</v>
          </cell>
          <cell r="D1164" t="str">
            <v>IT Software Products</v>
          </cell>
        </row>
        <row r="1165">
          <cell r="A1165" t="str">
            <v>ELPRO INTERNATIONAL LTD</v>
          </cell>
          <cell r="B1165">
            <v>504000</v>
          </cell>
          <cell r="C1165" t="str">
            <v>Not Listed</v>
          </cell>
          <cell r="D1165" t="str">
            <v>Other Elect.Equip./ Prod.</v>
          </cell>
        </row>
        <row r="1166">
          <cell r="A1166" t="str">
            <v>EMA (INDIA) LTD</v>
          </cell>
          <cell r="B1166">
            <v>522027</v>
          </cell>
          <cell r="C1166" t="str">
            <v>Not Listed</v>
          </cell>
          <cell r="D1166" t="str">
            <v>Industrial Machinery</v>
          </cell>
        </row>
        <row r="1167">
          <cell r="A1167" t="str">
            <v>EMA INDIA LTD</v>
          </cell>
          <cell r="B1167">
            <v>522027</v>
          </cell>
          <cell r="C1167" t="str">
            <v>Not Listed</v>
          </cell>
          <cell r="D1167" t="str">
            <v>Industrial Machinery</v>
          </cell>
        </row>
        <row r="1168">
          <cell r="A1168" t="str">
            <v>EMAMI LTD</v>
          </cell>
          <cell r="B1168">
            <v>531162</v>
          </cell>
          <cell r="C1168" t="str">
            <v>EMAMILTD</v>
          </cell>
          <cell r="D1168" t="str">
            <v>Personal Products</v>
          </cell>
        </row>
        <row r="1169">
          <cell r="A1169" t="str">
            <v>Emami Paper Mills LTD</v>
          </cell>
          <cell r="B1169" t="str">
            <v>Not Listed</v>
          </cell>
          <cell r="C1169" t="str">
            <v>EMAMIPAP</v>
          </cell>
          <cell r="D1169" t="str">
            <v>Personal Products</v>
          </cell>
        </row>
        <row r="1170">
          <cell r="A1170" t="str">
            <v>EMAMI PAPER MILLS LTD</v>
          </cell>
          <cell r="B1170">
            <v>533208</v>
          </cell>
          <cell r="C1170" t="str">
            <v>Not Listed</v>
          </cell>
          <cell r="D1170" t="str">
            <v>Paper &amp; Paper Products</v>
          </cell>
        </row>
        <row r="1171">
          <cell r="A1171" t="str">
            <v>EMAMI REALTY LTD</v>
          </cell>
          <cell r="B1171">
            <v>533218</v>
          </cell>
          <cell r="C1171" t="str">
            <v>EMAMIREAL</v>
          </cell>
          <cell r="D1171" t="str">
            <v>Realty</v>
          </cell>
        </row>
        <row r="1172">
          <cell r="A1172" t="str">
            <v>Embassy Office Parks REIT</v>
          </cell>
          <cell r="B1172">
            <v>542602</v>
          </cell>
          <cell r="C1172" t="str">
            <v>EMBASSY</v>
          </cell>
          <cell r="D1172" t="str">
            <v>Investment Companies</v>
          </cell>
        </row>
        <row r="1173">
          <cell r="A1173" t="str">
            <v>EMCO LTD</v>
          </cell>
          <cell r="B1173">
            <v>504008</v>
          </cell>
          <cell r="C1173" t="str">
            <v>EMCO</v>
          </cell>
          <cell r="D1173" t="str">
            <v>Heavy Electrical Equipment</v>
          </cell>
        </row>
        <row r="1174">
          <cell r="A1174" t="str">
            <v>EMERALD LEASING FINANCE &amp; INVESTMENT COMPANY LTD</v>
          </cell>
          <cell r="B1174">
            <v>538882</v>
          </cell>
          <cell r="C1174" t="str">
            <v>Not Listed</v>
          </cell>
          <cell r="D1174" t="str">
            <v>Other Financial Services</v>
          </cell>
        </row>
        <row r="1175">
          <cell r="A1175" t="str">
            <v>EMERALD LEISURES LTD</v>
          </cell>
          <cell r="B1175">
            <v>507265</v>
          </cell>
          <cell r="C1175" t="str">
            <v>Not Listed</v>
          </cell>
          <cell r="D1175" t="str">
            <v>Other Leisure Facilities</v>
          </cell>
        </row>
        <row r="1176">
          <cell r="A1176" t="str">
            <v>EMGEE CABLES &amp; COMMUNICATIONS LTD</v>
          </cell>
          <cell r="B1176">
            <v>530333</v>
          </cell>
          <cell r="C1176" t="str">
            <v>Not Listed</v>
          </cell>
          <cell r="D1176" t="str">
            <v>Other Elect.Equip./ Prod.</v>
          </cell>
        </row>
        <row r="1177">
          <cell r="A1177" t="str">
            <v>EMKAY GLOBAL FINANCIAL SERVICES LTD</v>
          </cell>
          <cell r="B1177">
            <v>532737</v>
          </cell>
          <cell r="C1177" t="str">
            <v>EMKAY</v>
          </cell>
          <cell r="D1177" t="str">
            <v>Other Financial Services</v>
          </cell>
        </row>
        <row r="1178">
          <cell r="A1178" t="str">
            <v>EMKAY TAPS AND CUTTING TOOLS LTD</v>
          </cell>
          <cell r="B1178" t="str">
            <v>Not Listed</v>
          </cell>
          <cell r="C1178" t="str">
            <v>EMKAYTOOLS</v>
          </cell>
          <cell r="D1178" t="str">
            <v>SME</v>
          </cell>
        </row>
        <row r="1179">
          <cell r="A1179" t="str">
            <v>EMMBI INDUSTRIES LTD</v>
          </cell>
          <cell r="B1179">
            <v>533161</v>
          </cell>
          <cell r="C1179" t="str">
            <v>EMMBI</v>
          </cell>
          <cell r="D1179" t="str">
            <v>Containers &amp; Packaging</v>
          </cell>
        </row>
        <row r="1180">
          <cell r="A1180" t="str">
            <v>EMMESSAR BIOTECH &amp; NUTRITION LTD</v>
          </cell>
          <cell r="B1180">
            <v>524768</v>
          </cell>
          <cell r="C1180" t="str">
            <v>Not Listed</v>
          </cell>
          <cell r="D1180" t="str">
            <v>Commodity Chemicals</v>
          </cell>
        </row>
        <row r="1181">
          <cell r="A1181" t="str">
            <v>EMMSONS INTERNATIONAL LTD</v>
          </cell>
          <cell r="B1181">
            <v>532038</v>
          </cell>
          <cell r="C1181" t="str">
            <v>Not Listed</v>
          </cell>
          <cell r="D1181" t="str">
            <v>Comm.Trading  &amp; Distribution</v>
          </cell>
        </row>
        <row r="1182">
          <cell r="A1182" t="str">
            <v>EMPEE DISTILLERIES LTD</v>
          </cell>
          <cell r="B1182">
            <v>532920</v>
          </cell>
          <cell r="C1182" t="str">
            <v>EDL</v>
          </cell>
          <cell r="D1182" t="str">
            <v>Breweries &amp; Distilleries</v>
          </cell>
        </row>
        <row r="1183">
          <cell r="A1183" t="str">
            <v>EMPEE SUGARS &amp; CHEMICALS LTD</v>
          </cell>
          <cell r="B1183">
            <v>500132</v>
          </cell>
          <cell r="C1183" t="str">
            <v>Not Listed</v>
          </cell>
          <cell r="D1183" t="str">
            <v>Sugar</v>
          </cell>
        </row>
        <row r="1184">
          <cell r="A1184" t="str">
            <v>EMPIRE INDUSTRIES LTD</v>
          </cell>
          <cell r="B1184">
            <v>509525</v>
          </cell>
          <cell r="C1184" t="str">
            <v>Not Listed</v>
          </cell>
          <cell r="D1184" t="str">
            <v>Diversified</v>
          </cell>
        </row>
        <row r="1185">
          <cell r="A1185" t="str">
            <v>EMPOWER (INDIA) LTD</v>
          </cell>
          <cell r="B1185">
            <v>504351</v>
          </cell>
          <cell r="C1185" t="str">
            <v>Not Listed</v>
          </cell>
          <cell r="D1185" t="str">
            <v>IT Consulting &amp; Software</v>
          </cell>
        </row>
        <row r="1186">
          <cell r="A1186" t="str">
            <v>EMPOWER INDIA LTD</v>
          </cell>
          <cell r="B1186">
            <v>504351</v>
          </cell>
          <cell r="C1186" t="str">
            <v>Not Listed</v>
          </cell>
          <cell r="D1186" t="str">
            <v>IT Consulting &amp; Software</v>
          </cell>
        </row>
        <row r="1187">
          <cell r="A1187" t="str">
            <v>ENBEE TRADE &amp; FINANCE LTD</v>
          </cell>
          <cell r="B1187">
            <v>512441</v>
          </cell>
          <cell r="C1187" t="str">
            <v>Not Listed</v>
          </cell>
          <cell r="D1187" t="str">
            <v>Misc.Commercial Services</v>
          </cell>
        </row>
        <row r="1188">
          <cell r="A1188" t="str">
            <v>ENCASH ENTERTAINMENT LTD</v>
          </cell>
          <cell r="B1188">
            <v>538684</v>
          </cell>
          <cell r="C1188" t="str">
            <v>Not Listed</v>
          </cell>
          <cell r="D1188" t="str">
            <v>Movies &amp; Entertainment</v>
          </cell>
        </row>
        <row r="1189">
          <cell r="A1189" t="str">
            <v>ENDURANCE TECHNOLOGIES LTD</v>
          </cell>
          <cell r="B1189">
            <v>540153</v>
          </cell>
          <cell r="C1189" t="str">
            <v>ENDURANCE</v>
          </cell>
          <cell r="D1189" t="str">
            <v>2/3 Wheelers</v>
          </cell>
        </row>
        <row r="1190">
          <cell r="A1190" t="str">
            <v>ENERGY DEVELOPMENT COMPANY LTD</v>
          </cell>
          <cell r="B1190">
            <v>532219</v>
          </cell>
          <cell r="C1190" t="str">
            <v>ENERGYDEV</v>
          </cell>
          <cell r="D1190" t="str">
            <v>Electric Utilities</v>
          </cell>
        </row>
        <row r="1191">
          <cell r="A1191" t="str">
            <v>ENGINEERS (INDIA) LTD</v>
          </cell>
          <cell r="B1191">
            <v>532178</v>
          </cell>
          <cell r="C1191" t="str">
            <v>ENGINERSIN</v>
          </cell>
          <cell r="D1191" t="str">
            <v>Consulting Services</v>
          </cell>
        </row>
        <row r="1192">
          <cell r="A1192" t="str">
            <v>ENGINEERS INDIA LTD</v>
          </cell>
          <cell r="B1192">
            <v>532178</v>
          </cell>
          <cell r="C1192" t="str">
            <v>ENGINERSIN</v>
          </cell>
          <cell r="D1192" t="str">
            <v>Consulting Services</v>
          </cell>
        </row>
        <row r="1193">
          <cell r="A1193" t="str">
            <v>ENKEI WHEELS (INDIA) LTD</v>
          </cell>
          <cell r="B1193">
            <v>533477</v>
          </cell>
          <cell r="C1193" t="str">
            <v>Not Listed</v>
          </cell>
          <cell r="D1193" t="str">
            <v>Auto Parts &amp; Equipment</v>
          </cell>
        </row>
        <row r="1194">
          <cell r="A1194" t="str">
            <v>ENKEI WHEELS INDIA LTD</v>
          </cell>
          <cell r="B1194">
            <v>533477</v>
          </cell>
          <cell r="C1194" t="str">
            <v>Not Listed</v>
          </cell>
          <cell r="D1194" t="str">
            <v>Auto Parts &amp; Equipment</v>
          </cell>
        </row>
        <row r="1195">
          <cell r="A1195" t="str">
            <v>ENTERPRISE INTERNATIONAL LTD</v>
          </cell>
          <cell r="B1195">
            <v>526574</v>
          </cell>
          <cell r="C1195" t="str">
            <v>Not Listed</v>
          </cell>
          <cell r="D1195" t="str">
            <v>Comm.Trading  &amp; Distribution</v>
          </cell>
        </row>
        <row r="1196">
          <cell r="A1196" t="str">
            <v>ENTERTAINMENT NETWORK (INDIA) LTD</v>
          </cell>
          <cell r="B1196">
            <v>532700</v>
          </cell>
          <cell r="C1196" t="str">
            <v>ENIL</v>
          </cell>
          <cell r="D1196" t="str">
            <v>Broadcasting &amp; Cable TV</v>
          </cell>
        </row>
        <row r="1197">
          <cell r="A1197" t="str">
            <v>ENTERTAINMENT NETWORK INDIA LTD</v>
          </cell>
          <cell r="B1197">
            <v>532700</v>
          </cell>
          <cell r="C1197" t="str">
            <v>ENIL</v>
          </cell>
          <cell r="D1197" t="str">
            <v>Broadcasting &amp; Cable TV</v>
          </cell>
        </row>
        <row r="1198">
          <cell r="A1198" t="str">
            <v>ENVAIR ELECTRODYNE LTD</v>
          </cell>
          <cell r="B1198">
            <v>500246</v>
          </cell>
          <cell r="C1198" t="str">
            <v>Not Listed</v>
          </cell>
          <cell r="D1198" t="str">
            <v>Industrial Machinery</v>
          </cell>
        </row>
        <row r="1199">
          <cell r="A1199" t="str">
            <v>EON ELECTRIC LTD</v>
          </cell>
          <cell r="B1199">
            <v>532658</v>
          </cell>
          <cell r="C1199" t="str">
            <v>EON</v>
          </cell>
          <cell r="D1199" t="str">
            <v>Other Elect.Equip./ Prod.</v>
          </cell>
        </row>
        <row r="1200">
          <cell r="A1200" t="str">
            <v>EPC INDUSTRIE LTD</v>
          </cell>
          <cell r="B1200">
            <v>523754</v>
          </cell>
          <cell r="C1200" t="str">
            <v>Not Listed</v>
          </cell>
          <cell r="D1200" t="str">
            <v>Plastic Products</v>
          </cell>
        </row>
        <row r="1201">
          <cell r="A1201" t="str">
            <v>EPIC ENERGY LTD</v>
          </cell>
          <cell r="B1201">
            <v>530407</v>
          </cell>
          <cell r="C1201" t="str">
            <v>Not Listed</v>
          </cell>
          <cell r="D1201" t="str">
            <v>Finance (including NBFCs)</v>
          </cell>
        </row>
        <row r="1202">
          <cell r="A1202" t="str">
            <v>EPSOM PROPERTIES LTD</v>
          </cell>
          <cell r="B1202">
            <v>531155</v>
          </cell>
          <cell r="C1202" t="str">
            <v>Not Listed</v>
          </cell>
          <cell r="D1202" t="str">
            <v>Pharmaceuticals</v>
          </cell>
        </row>
        <row r="1203">
          <cell r="A1203" t="str">
            <v>EQUITAS HOLDINGS LTD</v>
          </cell>
          <cell r="B1203">
            <v>539844</v>
          </cell>
          <cell r="C1203" t="str">
            <v>EQUITAS</v>
          </cell>
          <cell r="D1203" t="str">
            <v>Holding Companies</v>
          </cell>
        </row>
        <row r="1204">
          <cell r="A1204" t="str">
            <v>ERIS LIFESCIENCES LTD</v>
          </cell>
          <cell r="B1204">
            <v>540596</v>
          </cell>
          <cell r="C1204" t="str">
            <v>ERIS</v>
          </cell>
          <cell r="D1204" t="str">
            <v>Pharmaceuticals</v>
          </cell>
        </row>
        <row r="1205">
          <cell r="A1205" t="str">
            <v>EROS INTERNATIONAL MEDIA LTD</v>
          </cell>
          <cell r="B1205">
            <v>533261</v>
          </cell>
          <cell r="C1205" t="str">
            <v>EROSMEDIA</v>
          </cell>
          <cell r="D1205" t="str">
            <v>Movies &amp; Entertainment</v>
          </cell>
        </row>
        <row r="1206">
          <cell r="A1206" t="str">
            <v>ERP SOFT SYSTEMS LTD</v>
          </cell>
          <cell r="B1206">
            <v>530909</v>
          </cell>
          <cell r="C1206" t="str">
            <v>Not Listed</v>
          </cell>
          <cell r="D1206" t="str">
            <v>Misc.Commercial Services</v>
          </cell>
        </row>
        <row r="1207">
          <cell r="A1207" t="str">
            <v>ESAAR (INDIA) LTD</v>
          </cell>
          <cell r="B1207">
            <v>531502</v>
          </cell>
          <cell r="C1207" t="str">
            <v>Not Listed</v>
          </cell>
          <cell r="D1207" t="str">
            <v>Misc.Commercial Services</v>
          </cell>
        </row>
        <row r="1208">
          <cell r="A1208" t="str">
            <v>ESAAR INDIA LTD</v>
          </cell>
          <cell r="B1208">
            <v>531502</v>
          </cell>
          <cell r="C1208" t="str">
            <v>Not Listed</v>
          </cell>
          <cell r="D1208" t="str">
            <v>Misc.Commercial Services</v>
          </cell>
        </row>
        <row r="1209">
          <cell r="A1209" t="str">
            <v>ESAB (INDIA) LTD</v>
          </cell>
          <cell r="B1209">
            <v>500133</v>
          </cell>
          <cell r="C1209" t="str">
            <v>ESAB(INDIA)</v>
          </cell>
          <cell r="D1209" t="str">
            <v>Other Industrial Goods</v>
          </cell>
        </row>
        <row r="1210">
          <cell r="A1210" t="str">
            <v>ESAB INDIA LTD</v>
          </cell>
          <cell r="B1210">
            <v>500133</v>
          </cell>
          <cell r="C1210" t="str">
            <v>ESABINDIA</v>
          </cell>
          <cell r="D1210" t="str">
            <v>Other Industrial Goods</v>
          </cell>
        </row>
        <row r="1211">
          <cell r="A1211" t="str">
            <v>ESCORP ASSET MANAGEMENT LTD</v>
          </cell>
          <cell r="B1211">
            <v>540455</v>
          </cell>
          <cell r="C1211" t="str">
            <v>Not Listed</v>
          </cell>
          <cell r="D1211" t="str">
            <v>Other Financial Services</v>
          </cell>
        </row>
        <row r="1212">
          <cell r="A1212" t="str">
            <v>ESCORTS FINANCE LTD</v>
          </cell>
          <cell r="B1212">
            <v>511716</v>
          </cell>
          <cell r="C1212" t="str">
            <v>Not Listed</v>
          </cell>
          <cell r="D1212" t="str">
            <v>Finance (including NBFCs)</v>
          </cell>
        </row>
        <row r="1213">
          <cell r="A1213" t="str">
            <v>ESCORTS LTD</v>
          </cell>
          <cell r="B1213">
            <v>500495</v>
          </cell>
          <cell r="C1213" t="str">
            <v>ESCORTS</v>
          </cell>
          <cell r="D1213" t="str">
            <v>Commercial Vehicles</v>
          </cell>
        </row>
        <row r="1214">
          <cell r="A1214" t="str">
            <v>ESHA MEDIA RESEARCH LTD</v>
          </cell>
          <cell r="B1214">
            <v>531259</v>
          </cell>
          <cell r="C1214" t="str">
            <v>Not Listed</v>
          </cell>
          <cell r="D1214" t="str">
            <v>Advertising &amp; Media</v>
          </cell>
        </row>
        <row r="1215">
          <cell r="A1215" t="str">
            <v>ESKAY K'N'IT (INDIA) LTD</v>
          </cell>
          <cell r="B1215">
            <v>514118</v>
          </cell>
          <cell r="C1215" t="str">
            <v>Not Listed</v>
          </cell>
          <cell r="D1215" t="str">
            <v>Textiles</v>
          </cell>
        </row>
        <row r="1216">
          <cell r="A1216" t="str">
            <v>ESKAY K'N'IT INDIA LTD</v>
          </cell>
          <cell r="B1216">
            <v>514118</v>
          </cell>
          <cell r="C1216" t="str">
            <v>Not Listed</v>
          </cell>
          <cell r="D1216" t="str">
            <v>Textiles</v>
          </cell>
        </row>
        <row r="1217">
          <cell r="A1217" t="str">
            <v>ESS DEE ALUMINIUM LTD</v>
          </cell>
          <cell r="B1217">
            <v>532787</v>
          </cell>
          <cell r="C1217" t="str">
            <v>ESSDEE</v>
          </cell>
          <cell r="D1217" t="str">
            <v>Household Products</v>
          </cell>
        </row>
        <row r="1218">
          <cell r="A1218" t="str">
            <v>ESSAR SECURITIES LTD</v>
          </cell>
          <cell r="B1218">
            <v>533149</v>
          </cell>
          <cell r="C1218" t="str">
            <v>Not Listed</v>
          </cell>
          <cell r="D1218" t="str">
            <v>Other Financial Services</v>
          </cell>
        </row>
        <row r="1219">
          <cell r="A1219" t="str">
            <v>ESSAR SHIPPING LTD</v>
          </cell>
          <cell r="B1219">
            <v>533704</v>
          </cell>
          <cell r="C1219" t="str">
            <v>ESSARSHPNG</v>
          </cell>
          <cell r="D1219" t="str">
            <v>Shipping</v>
          </cell>
        </row>
        <row r="1220">
          <cell r="A1220" t="str">
            <v>ESSEL PROPACK LTD</v>
          </cell>
          <cell r="B1220">
            <v>500135</v>
          </cell>
          <cell r="C1220" t="str">
            <v>ESSELPACK</v>
          </cell>
          <cell r="D1220" t="str">
            <v>Containers &amp; Packaging</v>
          </cell>
        </row>
        <row r="1221">
          <cell r="A1221" t="str">
            <v>ESTEEM BIO ORGANIC FOOD PROCESSING  LTD</v>
          </cell>
          <cell r="B1221">
            <v>534927</v>
          </cell>
          <cell r="C1221" t="str">
            <v>Not Listed</v>
          </cell>
          <cell r="D1221" t="str">
            <v>Other Agricultural Products</v>
          </cell>
        </row>
        <row r="1222">
          <cell r="A1222" t="str">
            <v>ESTER INDUSTRIES LTD</v>
          </cell>
          <cell r="B1222">
            <v>500136</v>
          </cell>
          <cell r="C1222" t="str">
            <v>ESTER</v>
          </cell>
          <cell r="D1222" t="str">
            <v>Commodity Chemicals</v>
          </cell>
        </row>
        <row r="1223">
          <cell r="A1223" t="str">
            <v>ETT LTD</v>
          </cell>
          <cell r="B1223">
            <v>537707</v>
          </cell>
          <cell r="C1223" t="str">
            <v>Not Listed</v>
          </cell>
          <cell r="D1223" t="str">
            <v>Realty</v>
          </cell>
        </row>
        <row r="1224">
          <cell r="A1224" t="str">
            <v>EUREKA INDUSTRIES LTD</v>
          </cell>
          <cell r="B1224">
            <v>521137</v>
          </cell>
          <cell r="C1224" t="str">
            <v>Not Listed</v>
          </cell>
          <cell r="D1224" t="str">
            <v>Textiles</v>
          </cell>
        </row>
        <row r="1225">
          <cell r="A1225" t="str">
            <v>EURO ASIA EXPORTS LTD</v>
          </cell>
          <cell r="B1225">
            <v>530929</v>
          </cell>
          <cell r="C1225" t="str">
            <v>Not Listed</v>
          </cell>
          <cell r="D1225" t="str">
            <v>Comm.Trading  &amp; Distribution</v>
          </cell>
        </row>
        <row r="1226">
          <cell r="A1226" t="str">
            <v>EURO CERAMICS LTD</v>
          </cell>
          <cell r="B1226">
            <v>532823</v>
          </cell>
          <cell r="C1226" t="str">
            <v>EUROCERA</v>
          </cell>
          <cell r="D1226" t="str">
            <v>Furniture-Furnishing-Paints</v>
          </cell>
        </row>
        <row r="1227">
          <cell r="A1227" t="str">
            <v>EURO INDIA FRESH FOODS LTD</v>
          </cell>
          <cell r="B1227" t="str">
            <v>Not Listed</v>
          </cell>
          <cell r="C1227" t="str">
            <v>EIFFL</v>
          </cell>
          <cell r="D1227" t="str">
            <v>SME</v>
          </cell>
        </row>
        <row r="1228">
          <cell r="A1228" t="str">
            <v>EURO MULTIVISION LTD</v>
          </cell>
          <cell r="B1228">
            <v>533109</v>
          </cell>
          <cell r="C1228" t="str">
            <v>EUROMULTI</v>
          </cell>
          <cell r="D1228" t="str">
            <v>Storage Media &amp; Peripherals</v>
          </cell>
        </row>
        <row r="1229">
          <cell r="A1229" t="str">
            <v>EUROTEX INDUSTRIES &amp; EXPORTS LTD</v>
          </cell>
          <cell r="B1229">
            <v>521014</v>
          </cell>
          <cell r="C1229" t="str">
            <v>Not Listed</v>
          </cell>
          <cell r="D1229" t="str">
            <v>Textiles</v>
          </cell>
        </row>
        <row r="1230">
          <cell r="A1230" t="str">
            <v>Eurotex Industries and Exports LTD</v>
          </cell>
          <cell r="B1230" t="str">
            <v>Not Listed</v>
          </cell>
          <cell r="C1230" t="str">
            <v>EUROTEXIND</v>
          </cell>
          <cell r="D1230" t="str">
            <v>Textiles</v>
          </cell>
        </row>
        <row r="1231">
          <cell r="A1231" t="str">
            <v>Evans Electric Ltd</v>
          </cell>
          <cell r="B1231">
            <v>542668</v>
          </cell>
          <cell r="C1231" t="str">
            <v>EVANS</v>
          </cell>
          <cell r="D1231" t="str">
            <v>Misc.Commercial Services</v>
          </cell>
        </row>
        <row r="1232">
          <cell r="A1232" t="str">
            <v>EVEREADY INDUSTRIES (INDIA) LTD</v>
          </cell>
          <cell r="B1232">
            <v>531508</v>
          </cell>
          <cell r="C1232" t="str">
            <v>EVEREADY</v>
          </cell>
          <cell r="D1232" t="str">
            <v>Non-Durable Household Prod.</v>
          </cell>
        </row>
        <row r="1233">
          <cell r="A1233" t="str">
            <v>EVEREADY INDUSTRIES INDIA LTD</v>
          </cell>
          <cell r="B1233">
            <v>531508</v>
          </cell>
          <cell r="C1233" t="str">
            <v>EVEREADY</v>
          </cell>
          <cell r="D1233" t="str">
            <v>Non-Durable Household Prod.</v>
          </cell>
        </row>
        <row r="1234">
          <cell r="A1234" t="str">
            <v>EVEREST INDUSTRIES LTD</v>
          </cell>
          <cell r="B1234">
            <v>508906</v>
          </cell>
          <cell r="C1234" t="str">
            <v>EVERESTIND</v>
          </cell>
          <cell r="D1234" t="str">
            <v>Cement &amp; Cement Products</v>
          </cell>
        </row>
        <row r="1235">
          <cell r="A1235" t="str">
            <v>EVEREST KANTO CYLINDER LTD</v>
          </cell>
          <cell r="B1235">
            <v>532684</v>
          </cell>
          <cell r="C1235" t="str">
            <v>EKC</v>
          </cell>
          <cell r="D1235" t="str">
            <v>Other Industrial Products</v>
          </cell>
        </row>
        <row r="1236">
          <cell r="A1236" t="str">
            <v>EVEREST ORGANICS LTD</v>
          </cell>
          <cell r="B1236">
            <v>524790</v>
          </cell>
          <cell r="C1236" t="str">
            <v>Not Listed</v>
          </cell>
          <cell r="D1236" t="str">
            <v>Pharmaceuticals</v>
          </cell>
        </row>
        <row r="1237">
          <cell r="A1237" t="str">
            <v>EVERGREEN TEXTILES LTD</v>
          </cell>
          <cell r="B1237">
            <v>514060</v>
          </cell>
          <cell r="C1237" t="str">
            <v>Not Listed</v>
          </cell>
          <cell r="D1237" t="str">
            <v>Textiles</v>
          </cell>
        </row>
        <row r="1238">
          <cell r="A1238" t="str">
            <v>EVERLON SYNTHETICS LTD</v>
          </cell>
          <cell r="B1238">
            <v>514358</v>
          </cell>
          <cell r="C1238" t="str">
            <v>Not Listed</v>
          </cell>
          <cell r="D1238" t="str">
            <v>Textiles</v>
          </cell>
        </row>
        <row r="1239">
          <cell r="A1239" t="str">
            <v>EXCEL CROP CARE LTD</v>
          </cell>
          <cell r="B1239">
            <v>532511</v>
          </cell>
          <cell r="C1239" t="str">
            <v>EXCELCROP</v>
          </cell>
          <cell r="D1239" t="str">
            <v>Agrochemicals</v>
          </cell>
        </row>
        <row r="1240">
          <cell r="A1240" t="str">
            <v>EXCEL INDUSTRIES LTD</v>
          </cell>
          <cell r="B1240">
            <v>500650</v>
          </cell>
          <cell r="C1240" t="str">
            <v>EXCELINDUS</v>
          </cell>
          <cell r="D1240" t="str">
            <v>Specialty Chemicals</v>
          </cell>
        </row>
        <row r="1241">
          <cell r="A1241" t="str">
            <v>EXCEL REALTY N INFRA LTD</v>
          </cell>
          <cell r="B1241">
            <v>533090</v>
          </cell>
          <cell r="C1241" t="str">
            <v>EXCEL</v>
          </cell>
          <cell r="D1241" t="str">
            <v>BPO/KPO</v>
          </cell>
        </row>
        <row r="1242">
          <cell r="A1242" t="str">
            <v>EXIDE INDUSTRIES LTD</v>
          </cell>
          <cell r="B1242">
            <v>500086</v>
          </cell>
          <cell r="C1242" t="str">
            <v>EXIDEIND</v>
          </cell>
          <cell r="D1242" t="str">
            <v>Auto Parts &amp; Equipment</v>
          </cell>
        </row>
        <row r="1243">
          <cell r="A1243" t="str">
            <v>Expleo Solutions LTD</v>
          </cell>
          <cell r="B1243" t="str">
            <v>Not Listed</v>
          </cell>
          <cell r="C1243" t="str">
            <v>EXPLEOSOL</v>
          </cell>
          <cell r="D1243" t="str">
            <v>Auto Parts &amp; Equipment</v>
          </cell>
        </row>
        <row r="1244">
          <cell r="A1244" t="str">
            <v>EXPLICIT FINANCE LTD</v>
          </cell>
          <cell r="B1244">
            <v>530571</v>
          </cell>
          <cell r="C1244" t="str">
            <v>Not Listed</v>
          </cell>
          <cell r="D1244" t="str">
            <v>Misc.Commercial Services</v>
          </cell>
        </row>
        <row r="1245">
          <cell r="A1245" t="str">
            <v>EXPO GAS CONTAINERS LTD</v>
          </cell>
          <cell r="B1245">
            <v>526614</v>
          </cell>
          <cell r="C1245" t="str">
            <v>Not Listed</v>
          </cell>
          <cell r="D1245" t="str">
            <v>Other Industrial Products</v>
          </cell>
        </row>
        <row r="1246">
          <cell r="A1246" t="str">
            <v>F MEC INTERNATIONAL FINANCIAL SERVICES LTD</v>
          </cell>
          <cell r="B1246">
            <v>539552</v>
          </cell>
          <cell r="C1246" t="str">
            <v>Not Listed</v>
          </cell>
          <cell r="D1246" t="str">
            <v>Finance (including NBFCs)</v>
          </cell>
        </row>
        <row r="1247">
          <cell r="A1247" t="str">
            <v>FACOR ALLOYS LTD</v>
          </cell>
          <cell r="B1247">
            <v>532656</v>
          </cell>
          <cell r="C1247" t="str">
            <v>Not Listed</v>
          </cell>
          <cell r="D1247" t="str">
            <v>Iron &amp; Steel/Interm.Products</v>
          </cell>
        </row>
        <row r="1248">
          <cell r="A1248" t="str">
            <v>FAIR DEAL FILAMENTS LTD</v>
          </cell>
          <cell r="B1248">
            <v>514474</v>
          </cell>
          <cell r="C1248" t="str">
            <v>Not Listed</v>
          </cell>
          <cell r="D1248" t="str">
            <v>Textiles</v>
          </cell>
        </row>
        <row r="1249">
          <cell r="A1249" t="str">
            <v>FAIRCHEM SPECIALITY LTD</v>
          </cell>
          <cell r="B1249">
            <v>530117</v>
          </cell>
          <cell r="C1249" t="str">
            <v>FAIRCHEM</v>
          </cell>
          <cell r="D1249" t="str">
            <v>Specialty Chemicals</v>
          </cell>
        </row>
        <row r="1250">
          <cell r="A1250" t="str">
            <v>FAZE THREE LTD</v>
          </cell>
          <cell r="B1250">
            <v>530079</v>
          </cell>
          <cell r="C1250" t="str">
            <v>Not Listed</v>
          </cell>
          <cell r="D1250" t="str">
            <v>Textiles</v>
          </cell>
        </row>
        <row r="1251">
          <cell r="A1251" t="str">
            <v>FCS SOFTWARE SOLUTIONS LTD</v>
          </cell>
          <cell r="B1251">
            <v>532666</v>
          </cell>
          <cell r="C1251" t="str">
            <v>FCSSOFT</v>
          </cell>
          <cell r="D1251" t="str">
            <v>IT Consulting &amp; Software</v>
          </cell>
        </row>
        <row r="1252">
          <cell r="A1252" t="str">
            <v>FDC LTD</v>
          </cell>
          <cell r="B1252">
            <v>531599</v>
          </cell>
          <cell r="C1252" t="str">
            <v>FDC</v>
          </cell>
          <cell r="D1252" t="str">
            <v>Pharmaceuticals</v>
          </cell>
        </row>
        <row r="1253">
          <cell r="A1253" t="str">
            <v>FEDERAL-MOGUL GOETZE (INDIA) LTD</v>
          </cell>
          <cell r="B1253">
            <v>505744</v>
          </cell>
          <cell r="C1253" t="str">
            <v>FMGOETZE</v>
          </cell>
          <cell r="D1253" t="str">
            <v>Auto Parts &amp; Equipment</v>
          </cell>
        </row>
        <row r="1254">
          <cell r="A1254" t="str">
            <v>FEDERAL-MOGUL GOETZE INDIA LTD</v>
          </cell>
          <cell r="B1254">
            <v>505744</v>
          </cell>
          <cell r="C1254" t="str">
            <v>FMGOETZE</v>
          </cell>
          <cell r="D1254" t="str">
            <v>Auto Parts &amp; Equipment</v>
          </cell>
        </row>
        <row r="1255">
          <cell r="A1255" t="str">
            <v>FELIX INDUSTRIES LTD</v>
          </cell>
          <cell r="B1255" t="str">
            <v>Not Listed</v>
          </cell>
          <cell r="C1255" t="str">
            <v>FELIX</v>
          </cell>
          <cell r="D1255" t="str">
            <v>SME</v>
          </cell>
        </row>
        <row r="1256">
          <cell r="A1256" t="str">
            <v>FENOPLAST LTD</v>
          </cell>
          <cell r="B1256">
            <v>526689</v>
          </cell>
          <cell r="C1256" t="str">
            <v>Not Listed</v>
          </cell>
          <cell r="D1256" t="str">
            <v>Plastic Products</v>
          </cell>
        </row>
        <row r="1257">
          <cell r="A1257" t="str">
            <v>FERRO ALLOYS CORPORATION LTD</v>
          </cell>
          <cell r="B1257">
            <v>500141</v>
          </cell>
          <cell r="C1257" t="str">
            <v>Not Listed</v>
          </cell>
          <cell r="D1257" t="str">
            <v>Iron &amp; Steel/Interm.Products</v>
          </cell>
        </row>
        <row r="1258">
          <cell r="A1258" t="str">
            <v>FERTILIZERS AND CHEMICALS TRAVANCORE LTD</v>
          </cell>
          <cell r="B1258">
            <v>590024</v>
          </cell>
          <cell r="C1258" t="str">
            <v>FACT</v>
          </cell>
          <cell r="D1258" t="str">
            <v>Fertilizers</v>
          </cell>
        </row>
        <row r="1259">
          <cell r="A1259" t="str">
            <v>FERVENT SYNERGIES LTD</v>
          </cell>
          <cell r="B1259">
            <v>533896</v>
          </cell>
          <cell r="C1259" t="str">
            <v>Not Listed</v>
          </cell>
          <cell r="D1259" t="str">
            <v>Pharmaceuticals</v>
          </cell>
        </row>
        <row r="1260">
          <cell r="A1260" t="str">
            <v>FGP LTD</v>
          </cell>
          <cell r="B1260">
            <v>500142</v>
          </cell>
          <cell r="C1260" t="str">
            <v>Not Listed</v>
          </cell>
          <cell r="D1260" t="str">
            <v>Finance (including NBFCs)</v>
          </cell>
        </row>
        <row r="1261">
          <cell r="A1261" t="str">
            <v>FIBERWEB (INDIA) LTD</v>
          </cell>
          <cell r="B1261">
            <v>507910</v>
          </cell>
          <cell r="C1261" t="str">
            <v>Not Listed</v>
          </cell>
          <cell r="D1261" t="str">
            <v>Plastic Products</v>
          </cell>
        </row>
        <row r="1262">
          <cell r="A1262" t="str">
            <v>FIBERWEB INDIA LTD</v>
          </cell>
          <cell r="B1262">
            <v>507910</v>
          </cell>
          <cell r="C1262" t="str">
            <v>Not Listed</v>
          </cell>
          <cell r="D1262" t="str">
            <v>Plastic Products</v>
          </cell>
        </row>
        <row r="1263">
          <cell r="A1263" t="str">
            <v>FIEM INDUSTRIES LTD</v>
          </cell>
          <cell r="B1263">
            <v>532768</v>
          </cell>
          <cell r="C1263" t="str">
            <v>FIEMIND</v>
          </cell>
          <cell r="D1263" t="str">
            <v>Auto Parts &amp; Equipment</v>
          </cell>
        </row>
        <row r="1264">
          <cell r="A1264" t="str">
            <v>FILATEX (INDIA) LTD</v>
          </cell>
          <cell r="B1264">
            <v>526227</v>
          </cell>
          <cell r="C1264" t="str">
            <v>FILATEX</v>
          </cell>
          <cell r="D1264" t="str">
            <v>Textiles</v>
          </cell>
        </row>
        <row r="1265">
          <cell r="A1265" t="str">
            <v>FILATEX FASHIONS LTD</v>
          </cell>
          <cell r="B1265">
            <v>532022</v>
          </cell>
          <cell r="C1265" t="str">
            <v>Not Listed</v>
          </cell>
          <cell r="D1265" t="str">
            <v>Textiles</v>
          </cell>
        </row>
        <row r="1266">
          <cell r="A1266" t="str">
            <v>FILATEX INDIA LTD</v>
          </cell>
          <cell r="B1266">
            <v>526227</v>
          </cell>
          <cell r="C1266" t="str">
            <v>FILATEX</v>
          </cell>
          <cell r="D1266" t="str">
            <v>Textiles</v>
          </cell>
        </row>
        <row r="1267">
          <cell r="A1267" t="str">
            <v>FILTRA CONSULTANTS AND ENGINEERS LTD</v>
          </cell>
          <cell r="B1267">
            <v>539098</v>
          </cell>
          <cell r="C1267" t="str">
            <v>Not Listed</v>
          </cell>
          <cell r="D1267" t="str">
            <v>Utilities:Non-Elec.</v>
          </cell>
        </row>
        <row r="1268">
          <cell r="A1268" t="str">
            <v>FINE ORGANIC INDUSTRIES LTD</v>
          </cell>
          <cell r="B1268">
            <v>541557</v>
          </cell>
          <cell r="C1268" t="str">
            <v>FINEORG</v>
          </cell>
          <cell r="D1268" t="str">
            <v>Specialty Chemicals</v>
          </cell>
        </row>
        <row r="1269">
          <cell r="A1269" t="str">
            <v>FINE-LINE CIRCUITS LTD.</v>
          </cell>
          <cell r="B1269">
            <v>517264</v>
          </cell>
          <cell r="C1269" t="str">
            <v>FINELINE</v>
          </cell>
          <cell r="D1269" t="str">
            <v>Electronic Components</v>
          </cell>
        </row>
        <row r="1270">
          <cell r="A1270" t="str">
            <v>FINEOTEX CHEMICAL LTD</v>
          </cell>
          <cell r="B1270">
            <v>533333</v>
          </cell>
          <cell r="C1270" t="str">
            <v>FCL</v>
          </cell>
          <cell r="D1270" t="str">
            <v>Specialty Chemicals</v>
          </cell>
        </row>
        <row r="1271">
          <cell r="A1271" t="str">
            <v>FINKURVE FINANCIAL SERVICES LTD</v>
          </cell>
          <cell r="B1271">
            <v>508954</v>
          </cell>
          <cell r="C1271" t="str">
            <v>Not Listed</v>
          </cell>
          <cell r="D1271" t="str">
            <v>Finance (including NBFCs)</v>
          </cell>
        </row>
        <row r="1272">
          <cell r="A1272" t="str">
            <v>FINOLEX CABLES LTD</v>
          </cell>
          <cell r="B1272">
            <v>500144</v>
          </cell>
          <cell r="C1272" t="str">
            <v>FINCABLES</v>
          </cell>
          <cell r="D1272" t="str">
            <v>Other Elect.Equip./ Prod.</v>
          </cell>
        </row>
        <row r="1273">
          <cell r="A1273" t="str">
            <v>FINOLEX INDUSTRIES LTD</v>
          </cell>
          <cell r="B1273">
            <v>500940</v>
          </cell>
          <cell r="C1273" t="str">
            <v>FINPIPE</v>
          </cell>
          <cell r="D1273" t="str">
            <v>Plastic Products</v>
          </cell>
        </row>
        <row r="1274">
          <cell r="A1274" t="str">
            <v>FIRST CUSTODIAN FUND (INDIA) LTD</v>
          </cell>
          <cell r="B1274">
            <v>511122</v>
          </cell>
          <cell r="C1274" t="str">
            <v>Not Listed</v>
          </cell>
          <cell r="D1274" t="str">
            <v>Finance (including NBFCs)</v>
          </cell>
        </row>
        <row r="1275">
          <cell r="A1275" t="str">
            <v>FIRST CUSTODIAN FUND INDIA LTD</v>
          </cell>
          <cell r="B1275">
            <v>511122</v>
          </cell>
          <cell r="C1275" t="str">
            <v>Not Listed</v>
          </cell>
          <cell r="D1275" t="str">
            <v>Finance (including NBFCs)</v>
          </cell>
        </row>
        <row r="1276">
          <cell r="A1276" t="str">
            <v>FIRSTOBJECT TECHNOLOGIES LTD</v>
          </cell>
          <cell r="B1276">
            <v>532379</v>
          </cell>
          <cell r="C1276" t="str">
            <v>Not Listed</v>
          </cell>
          <cell r="D1276" t="str">
            <v>IT Software Products</v>
          </cell>
        </row>
        <row r="1277">
          <cell r="A1277" t="str">
            <v>FIRSTSOURCE SOLUTIONS LTD</v>
          </cell>
          <cell r="B1277">
            <v>532809</v>
          </cell>
          <cell r="C1277" t="str">
            <v>FSL</v>
          </cell>
          <cell r="D1277" t="str">
            <v>BPO/KPO</v>
          </cell>
        </row>
        <row r="1278">
          <cell r="A1278" t="str">
            <v>FISCHER CHEMIC LTD</v>
          </cell>
          <cell r="B1278">
            <v>524743</v>
          </cell>
          <cell r="C1278" t="str">
            <v>Not Listed</v>
          </cell>
          <cell r="D1278" t="str">
            <v>Commodity Chemicals</v>
          </cell>
        </row>
        <row r="1279">
          <cell r="A1279" t="str">
            <v>FIVE CORE ELECTRONICS LTD</v>
          </cell>
          <cell r="B1279" t="str">
            <v>Not Listed</v>
          </cell>
          <cell r="C1279" t="str">
            <v>FIVECORE</v>
          </cell>
          <cell r="D1279" t="str">
            <v>SME</v>
          </cell>
        </row>
        <row r="1280">
          <cell r="A1280" t="str">
            <v>FIVE CORE EXIM LTD</v>
          </cell>
          <cell r="B1280">
            <v>530885</v>
          </cell>
          <cell r="C1280" t="str">
            <v>Not Listed</v>
          </cell>
          <cell r="D1280" t="str">
            <v>IT Consulting &amp; Software</v>
          </cell>
        </row>
        <row r="1281">
          <cell r="A1281" t="str">
            <v>FIVE X TRADECOM LTD</v>
          </cell>
          <cell r="B1281">
            <v>536751</v>
          </cell>
          <cell r="C1281" t="str">
            <v>Not Listed</v>
          </cell>
          <cell r="D1281" t="str">
            <v>Other Financial Services</v>
          </cell>
        </row>
        <row r="1282">
          <cell r="A1282" t="str">
            <v>FLEX FOODS LTD</v>
          </cell>
          <cell r="B1282">
            <v>523672</v>
          </cell>
          <cell r="C1282" t="str">
            <v>Not Listed</v>
          </cell>
          <cell r="D1282" t="str">
            <v>Other Agricultural Products</v>
          </cell>
        </row>
        <row r="1283">
          <cell r="A1283" t="str">
            <v>FLEXITUFF VENTURES INTERNATIONAL LTD</v>
          </cell>
          <cell r="B1283">
            <v>533638</v>
          </cell>
          <cell r="C1283" t="str">
            <v>FLEXITUFF</v>
          </cell>
          <cell r="D1283" t="str">
            <v>Plastic Products</v>
          </cell>
        </row>
        <row r="1284">
          <cell r="A1284" t="str">
            <v>FLORA CORPORATION LTD</v>
          </cell>
          <cell r="B1284">
            <v>540267</v>
          </cell>
          <cell r="C1284" t="str">
            <v>Not Listed</v>
          </cell>
          <cell r="D1284" t="str">
            <v>Comm.Trading  &amp; Distribution</v>
          </cell>
        </row>
        <row r="1285">
          <cell r="A1285" t="str">
            <v>FLORA TEXTILES LTD</v>
          </cell>
          <cell r="B1285">
            <v>530705</v>
          </cell>
          <cell r="C1285" t="str">
            <v>Not Listed</v>
          </cell>
          <cell r="D1285" t="str">
            <v>Textiles</v>
          </cell>
        </row>
        <row r="1286">
          <cell r="A1286" t="str">
            <v>FLORENCE INVESTECH LTD</v>
          </cell>
          <cell r="B1286">
            <v>532518</v>
          </cell>
          <cell r="C1286" t="str">
            <v>Not Listed</v>
          </cell>
          <cell r="D1286" t="str">
            <v>Investment Companies</v>
          </cell>
        </row>
        <row r="1287">
          <cell r="A1287" t="str">
            <v>FLUIDOMAT LTD</v>
          </cell>
          <cell r="B1287">
            <v>522017</v>
          </cell>
          <cell r="C1287" t="str">
            <v>Not Listed</v>
          </cell>
          <cell r="D1287" t="str">
            <v>Other Elect.Equip./ Prod.</v>
          </cell>
        </row>
        <row r="1288">
          <cell r="A1288" t="str">
            <v>FOCUS INDUSTRIAL RESOURCES LTD</v>
          </cell>
          <cell r="B1288">
            <v>534757</v>
          </cell>
          <cell r="C1288" t="str">
            <v>Not Listed</v>
          </cell>
          <cell r="D1288" t="str">
            <v>Finance (including NBFCs)</v>
          </cell>
        </row>
        <row r="1289">
          <cell r="A1289" t="str">
            <v>FOCUS LIGHTING AND FIXTURES LTD</v>
          </cell>
          <cell r="B1289" t="str">
            <v>Not Listed</v>
          </cell>
          <cell r="C1289" t="str">
            <v>FOCUS</v>
          </cell>
          <cell r="D1289" t="str">
            <v>SME</v>
          </cell>
        </row>
        <row r="1290">
          <cell r="A1290" t="str">
            <v>FOCUS SUITES SOLUTIONS &amp; SERVICES LTD</v>
          </cell>
          <cell r="B1290">
            <v>540945</v>
          </cell>
          <cell r="C1290" t="str">
            <v>Not Listed</v>
          </cell>
          <cell r="D1290" t="str">
            <v>Consulting Services</v>
          </cell>
        </row>
        <row r="1291">
          <cell r="A1291" t="str">
            <v>FOMENTO RESORTS &amp; HOTELS LTD</v>
          </cell>
          <cell r="B1291">
            <v>503831</v>
          </cell>
          <cell r="C1291" t="str">
            <v>Not Listed</v>
          </cell>
          <cell r="D1291" t="str">
            <v>Hotels</v>
          </cell>
        </row>
        <row r="1292">
          <cell r="A1292" t="str">
            <v>FOODS &amp; INNS LTD</v>
          </cell>
          <cell r="B1292">
            <v>507552</v>
          </cell>
          <cell r="C1292" t="str">
            <v>Not Listed</v>
          </cell>
          <cell r="D1292" t="str">
            <v>Other Food Products</v>
          </cell>
        </row>
        <row r="1293">
          <cell r="A1293" t="str">
            <v>FORBES &amp; COMPANY LTD</v>
          </cell>
          <cell r="B1293">
            <v>502865</v>
          </cell>
          <cell r="C1293" t="str">
            <v>Not Listed</v>
          </cell>
          <cell r="D1293" t="str">
            <v>Industrial Machinery</v>
          </cell>
        </row>
        <row r="1294">
          <cell r="A1294" t="str">
            <v>FORCE MOTORS LTD</v>
          </cell>
          <cell r="B1294">
            <v>500033</v>
          </cell>
          <cell r="C1294" t="str">
            <v>Not Listed</v>
          </cell>
          <cell r="D1294" t="str">
            <v>Cars &amp; Utility Vehicles</v>
          </cell>
        </row>
        <row r="1295">
          <cell r="A1295" t="str">
            <v>FORTIS HEALTHCARE LTD</v>
          </cell>
          <cell r="B1295">
            <v>532843</v>
          </cell>
          <cell r="C1295" t="str">
            <v>FORTIS</v>
          </cell>
          <cell r="D1295" t="str">
            <v>Healthcare Facilities</v>
          </cell>
        </row>
        <row r="1296">
          <cell r="A1296" t="str">
            <v>FORTIS MALAR HOSPITALS LTD</v>
          </cell>
          <cell r="B1296">
            <v>523696</v>
          </cell>
          <cell r="C1296" t="str">
            <v>Not Listed</v>
          </cell>
          <cell r="D1296" t="str">
            <v>Healthcare Services</v>
          </cell>
        </row>
        <row r="1297">
          <cell r="A1297" t="str">
            <v>FORTUNE INTERNATIONAL LTD</v>
          </cell>
          <cell r="B1297">
            <v>530213</v>
          </cell>
          <cell r="C1297" t="str">
            <v>Not Listed</v>
          </cell>
          <cell r="D1297" t="str">
            <v>Comm.Trading  &amp; Distribution</v>
          </cell>
        </row>
        <row r="1298">
          <cell r="A1298" t="str">
            <v>FOSECO (INDIA) LTD</v>
          </cell>
          <cell r="B1298">
            <v>500150</v>
          </cell>
          <cell r="C1298" t="str">
            <v>FOSECOIND</v>
          </cell>
          <cell r="D1298" t="str">
            <v>Commodity Chemicals</v>
          </cell>
        </row>
        <row r="1299">
          <cell r="A1299" t="str">
            <v>FOSECO INDIA LTD</v>
          </cell>
          <cell r="B1299">
            <v>500150</v>
          </cell>
          <cell r="C1299" t="str">
            <v>FOSECOIND</v>
          </cell>
          <cell r="D1299" t="str">
            <v>Commodity Chemicals</v>
          </cell>
        </row>
        <row r="1300">
          <cell r="A1300" t="str">
            <v>FOUNDRY FUEL PRODUCTS LTD</v>
          </cell>
          <cell r="B1300">
            <v>513579</v>
          </cell>
          <cell r="C1300" t="str">
            <v>Not Listed</v>
          </cell>
          <cell r="D1300" t="str">
            <v>Coal</v>
          </cell>
        </row>
        <row r="1301">
          <cell r="A1301" t="str">
            <v>FOURTH DIMENSION SOLUTIONS LTD</v>
          </cell>
          <cell r="B1301" t="str">
            <v>Not Listed</v>
          </cell>
          <cell r="C1301" t="str">
            <v>FOURTHDIM</v>
          </cell>
          <cell r="D1301" t="str">
            <v>SME</v>
          </cell>
        </row>
        <row r="1302">
          <cell r="A1302" t="str">
            <v>FOURTH GENERATION INFORMATION SYSTEMS LTD</v>
          </cell>
          <cell r="B1302">
            <v>532403</v>
          </cell>
          <cell r="C1302" t="str">
            <v>Not Listed</v>
          </cell>
          <cell r="D1302" t="str">
            <v>IT Software Products</v>
          </cell>
        </row>
        <row r="1303">
          <cell r="A1303" t="str">
            <v>FRANKLIN INDUSTRIES LTD</v>
          </cell>
          <cell r="B1303">
            <v>540190</v>
          </cell>
          <cell r="C1303" t="str">
            <v>Not Listed</v>
          </cell>
          <cell r="D1303" t="str">
            <v>Comm.Trading  &amp; Distribution</v>
          </cell>
        </row>
        <row r="1304">
          <cell r="A1304" t="str">
            <v>FRANKLIN LEASING AND FINANCE LTD</v>
          </cell>
          <cell r="B1304">
            <v>539839</v>
          </cell>
          <cell r="C1304" t="str">
            <v>Not Listed</v>
          </cell>
          <cell r="D1304" t="str">
            <v>Finance (including NBFCs)</v>
          </cell>
        </row>
        <row r="1305">
          <cell r="A1305" t="str">
            <v>Fraser and Company Ltd</v>
          </cell>
          <cell r="B1305">
            <v>539032</v>
          </cell>
          <cell r="C1305" t="str">
            <v>FRASER</v>
          </cell>
          <cell r="D1305" t="str">
            <v>Comm.Trading  &amp;amp; Distribution</v>
          </cell>
        </row>
        <row r="1306">
          <cell r="A1306" t="str">
            <v>FREDUN PHARMACEUTICALS LTD</v>
          </cell>
          <cell r="B1306">
            <v>539730</v>
          </cell>
          <cell r="C1306" t="str">
            <v>Not Listed</v>
          </cell>
          <cell r="D1306" t="str">
            <v>Pharmaceuticals</v>
          </cell>
        </row>
        <row r="1307">
          <cell r="A1307" t="str">
            <v>FRESHTROP FRUITS LTD</v>
          </cell>
          <cell r="B1307">
            <v>530077</v>
          </cell>
          <cell r="C1307" t="str">
            <v>Not Listed</v>
          </cell>
          <cell r="D1307" t="str">
            <v>Other Agricultural Products</v>
          </cell>
        </row>
        <row r="1308">
          <cell r="A1308" t="str">
            <v>FRONTIER CAPITAL LTD</v>
          </cell>
          <cell r="B1308">
            <v>508980</v>
          </cell>
          <cell r="C1308" t="str">
            <v>Not Listed</v>
          </cell>
          <cell r="D1308" t="str">
            <v>Misc.Commercial Services</v>
          </cell>
        </row>
        <row r="1309">
          <cell r="A1309" t="str">
            <v>FRONTIER SPRINGS LTD</v>
          </cell>
          <cell r="B1309">
            <v>522195</v>
          </cell>
          <cell r="C1309" t="str">
            <v>Not Listed</v>
          </cell>
          <cell r="D1309" t="str">
            <v>Auto Parts &amp; Equipment</v>
          </cell>
        </row>
        <row r="1310">
          <cell r="A1310" t="str">
            <v>FRONTLINE BUSINESS SOLUTIONS LTD.</v>
          </cell>
          <cell r="B1310">
            <v>521167</v>
          </cell>
          <cell r="C1310" t="str">
            <v>FRONTBUSS</v>
          </cell>
          <cell r="D1310" t="str">
            <v>Other Apparels &amp;amp; Accessories</v>
          </cell>
        </row>
        <row r="1311">
          <cell r="A1311" t="str">
            <v>FRONTLINE CORPORATION LTD</v>
          </cell>
          <cell r="B1311">
            <v>532042</v>
          </cell>
          <cell r="C1311" t="str">
            <v>Not Listed</v>
          </cell>
          <cell r="D1311" t="str">
            <v>Surface Transportation</v>
          </cell>
        </row>
        <row r="1312">
          <cell r="A1312" t="str">
            <v>FRONTLINE SECURITIES LTD</v>
          </cell>
          <cell r="B1312">
            <v>533213</v>
          </cell>
          <cell r="C1312" t="str">
            <v>Not Listed</v>
          </cell>
          <cell r="D1312" t="str">
            <v>Other Financial Services</v>
          </cell>
        </row>
        <row r="1313">
          <cell r="A1313" t="str">
            <v>FRUITION VENTURE LTD</v>
          </cell>
          <cell r="B1313">
            <v>538568</v>
          </cell>
          <cell r="C1313" t="str">
            <v>Not Listed</v>
          </cell>
          <cell r="D1313" t="str">
            <v>Comm.Trading  &amp; Distribution</v>
          </cell>
        </row>
        <row r="1314">
          <cell r="A1314" t="str">
            <v>FUNNY SOFTWARE LTD</v>
          </cell>
          <cell r="B1314">
            <v>539169</v>
          </cell>
          <cell r="C1314" t="str">
            <v>Not Listed</v>
          </cell>
          <cell r="D1314" t="str">
            <v>IT Consulting &amp; Software</v>
          </cell>
        </row>
        <row r="1315">
          <cell r="A1315" t="str">
            <v>FUTURE CONSUMER LTD</v>
          </cell>
          <cell r="B1315">
            <v>533400</v>
          </cell>
          <cell r="C1315" t="str">
            <v>FCONSUMER</v>
          </cell>
          <cell r="D1315" t="str">
            <v>Packaged Foods</v>
          </cell>
        </row>
        <row r="1316">
          <cell r="A1316" t="str">
            <v>FUTURE ENTERPRISES LTD</v>
          </cell>
          <cell r="B1316">
            <v>523574</v>
          </cell>
          <cell r="C1316" t="str">
            <v>FEL</v>
          </cell>
          <cell r="D1316" t="str">
            <v>Department Stores</v>
          </cell>
        </row>
        <row r="1317">
          <cell r="A1317" t="str">
            <v>FUTURE ENTERPRISES LTD</v>
          </cell>
          <cell r="B1317">
            <v>570002</v>
          </cell>
          <cell r="C1317" t="str">
            <v>FELDVR</v>
          </cell>
          <cell r="D1317" t="str">
            <v>Department Stores</v>
          </cell>
        </row>
        <row r="1318">
          <cell r="A1318" t="str">
            <v>FUTURE LIFESTYLE FASHIONS LTD</v>
          </cell>
          <cell r="B1318">
            <v>536507</v>
          </cell>
          <cell r="C1318" t="str">
            <v>FLFL</v>
          </cell>
          <cell r="D1318" t="str">
            <v>Department Stores</v>
          </cell>
        </row>
        <row r="1319">
          <cell r="A1319" t="str">
            <v>FUTURE MARKET NETWORKS LTD</v>
          </cell>
          <cell r="B1319">
            <v>533296</v>
          </cell>
          <cell r="C1319" t="str">
            <v>FMNL</v>
          </cell>
          <cell r="D1319" t="str">
            <v>Department Stores</v>
          </cell>
        </row>
        <row r="1320">
          <cell r="A1320" t="str">
            <v>FUTURE RETAIL LTD</v>
          </cell>
          <cell r="B1320">
            <v>540064</v>
          </cell>
          <cell r="C1320" t="str">
            <v>FRETAIL</v>
          </cell>
          <cell r="D1320" t="str">
            <v>Department Stores</v>
          </cell>
        </row>
        <row r="1321">
          <cell r="A1321" t="str">
            <v>FUTURE SUPPLY CHAIN SOLUTIONS LTD</v>
          </cell>
          <cell r="B1321">
            <v>540798</v>
          </cell>
          <cell r="C1321" t="str">
            <v>FSC</v>
          </cell>
          <cell r="D1321" t="str">
            <v>Transportation - Logistics</v>
          </cell>
        </row>
        <row r="1322">
          <cell r="A1322" t="str">
            <v>FUTURISTIC SECURITIES LTD</v>
          </cell>
          <cell r="B1322">
            <v>523113</v>
          </cell>
          <cell r="C1322" t="str">
            <v>Not Listed</v>
          </cell>
          <cell r="D1322" t="str">
            <v>Finance (including NBFCs)</v>
          </cell>
        </row>
        <row r="1323">
          <cell r="A1323" t="str">
            <v>FUTURISTIC SOLUTIONS LTD</v>
          </cell>
          <cell r="B1323">
            <v>534063</v>
          </cell>
          <cell r="C1323" t="str">
            <v>Not Listed</v>
          </cell>
          <cell r="D1323" t="str">
            <v>Other Financial Services</v>
          </cell>
        </row>
        <row r="1324">
          <cell r="A1324" t="str">
            <v>G D TRADING &amp; AGENCIES LTD</v>
          </cell>
          <cell r="B1324">
            <v>504346</v>
          </cell>
          <cell r="C1324" t="str">
            <v>Not Listed</v>
          </cell>
          <cell r="D1324" t="str">
            <v>Other Financial Services</v>
          </cell>
        </row>
        <row r="1325">
          <cell r="A1325" t="str">
            <v>G G DANDEKAR MACHINE WORKS LTD</v>
          </cell>
          <cell r="B1325">
            <v>505250</v>
          </cell>
          <cell r="C1325" t="str">
            <v>Not Listed</v>
          </cell>
          <cell r="D1325" t="str">
            <v>Industrial Machinery</v>
          </cell>
        </row>
        <row r="1326">
          <cell r="A1326" t="str">
            <v>G G ENGINEERING LTD</v>
          </cell>
          <cell r="B1326">
            <v>540614</v>
          </cell>
          <cell r="C1326" t="str">
            <v>Not Listed</v>
          </cell>
          <cell r="D1326" t="str">
            <v>Heavy Electrical Equipment</v>
          </cell>
        </row>
        <row r="1327">
          <cell r="A1327" t="str">
            <v>G K CONSULTANTS LTD</v>
          </cell>
          <cell r="B1327">
            <v>531758</v>
          </cell>
          <cell r="C1327" t="str">
            <v>Not Listed</v>
          </cell>
          <cell r="D1327" t="str">
            <v>Finance (including NBFCs)</v>
          </cell>
        </row>
        <row r="1328">
          <cell r="A1328" t="str">
            <v>G S AUTO INTERNATIONAL LTD</v>
          </cell>
          <cell r="B1328">
            <v>513059</v>
          </cell>
          <cell r="C1328" t="str">
            <v>Not Listed</v>
          </cell>
          <cell r="D1328" t="str">
            <v>Auto Parts &amp; Equipment</v>
          </cell>
        </row>
        <row r="1329">
          <cell r="A1329" t="str">
            <v>G. K. P. Printing &amp;amp; Packaging Ltd</v>
          </cell>
          <cell r="B1329">
            <v>542666</v>
          </cell>
          <cell r="C1329" t="str">
            <v>GKP</v>
          </cell>
          <cell r="D1329" t="str">
            <v>Containers &amp;amp; Packaging</v>
          </cell>
        </row>
        <row r="1330">
          <cell r="A1330" t="str">
            <v>GABRIEL (INDIA) LTD</v>
          </cell>
          <cell r="B1330">
            <v>505714</v>
          </cell>
          <cell r="C1330" t="str">
            <v>GABRIEL</v>
          </cell>
          <cell r="D1330" t="str">
            <v>Auto Parts &amp; Equipment</v>
          </cell>
        </row>
        <row r="1331">
          <cell r="A1331" t="str">
            <v>GABRIEL INDIA LTD</v>
          </cell>
          <cell r="B1331">
            <v>505714</v>
          </cell>
          <cell r="C1331" t="str">
            <v>GABRIEL</v>
          </cell>
          <cell r="D1331" t="str">
            <v>Auto Parts &amp; Equipment</v>
          </cell>
        </row>
        <row r="1332">
          <cell r="A1332" t="str">
            <v>GAGAN GASES LTD.</v>
          </cell>
          <cell r="B1332">
            <v>524624</v>
          </cell>
          <cell r="C1332" t="str">
            <v>GAGAN</v>
          </cell>
          <cell r="D1332" t="str">
            <v>Integrated Oil &amp;amp; Gas</v>
          </cell>
        </row>
        <row r="1333">
          <cell r="A1333" t="str">
            <v>GAGAN POLYCOT (INDIA) LTD</v>
          </cell>
          <cell r="B1333">
            <v>531196</v>
          </cell>
          <cell r="C1333" t="str">
            <v>Not Listed</v>
          </cell>
          <cell r="D1333" t="str">
            <v>Comm.Trading  &amp; Distribution</v>
          </cell>
        </row>
        <row r="1334">
          <cell r="A1334" t="str">
            <v>GAGAN POLYCOT INDIA LTD</v>
          </cell>
          <cell r="B1334">
            <v>531196</v>
          </cell>
          <cell r="C1334" t="str">
            <v>Not Listed</v>
          </cell>
          <cell r="D1334" t="str">
            <v>Comm.Trading  &amp; Distribution</v>
          </cell>
        </row>
        <row r="1335">
          <cell r="A1335" t="str">
            <v>GAIL (INDIA) LTD</v>
          </cell>
          <cell r="B1335">
            <v>532155</v>
          </cell>
          <cell r="C1335" t="str">
            <v>GAIL</v>
          </cell>
          <cell r="D1335" t="str">
            <v>Utilities:Non-Elec.</v>
          </cell>
        </row>
        <row r="1336">
          <cell r="A1336" t="str">
            <v>GAIL INDIA LTD</v>
          </cell>
          <cell r="B1336">
            <v>532155</v>
          </cell>
          <cell r="C1336" t="str">
            <v>GAIL</v>
          </cell>
          <cell r="D1336" t="str">
            <v>Utilities:Non-Elec.</v>
          </cell>
        </row>
        <row r="1337">
          <cell r="A1337" t="str">
            <v>GAJANAN SECURITIES SERVICES LTD</v>
          </cell>
          <cell r="B1337">
            <v>538609</v>
          </cell>
          <cell r="C1337" t="str">
            <v>Not Listed</v>
          </cell>
          <cell r="D1337" t="str">
            <v>Other Financial Services</v>
          </cell>
        </row>
        <row r="1338">
          <cell r="A1338" t="str">
            <v>GAJRA BEVEL GEARS LTD</v>
          </cell>
          <cell r="B1338">
            <v>505711</v>
          </cell>
          <cell r="C1338" t="str">
            <v>Not Listed</v>
          </cell>
          <cell r="D1338" t="str">
            <v>Auto Parts &amp; Equipment</v>
          </cell>
        </row>
        <row r="1339">
          <cell r="A1339" t="str">
            <v>GALA GLOBAL PRODUCTS LTD</v>
          </cell>
          <cell r="B1339">
            <v>539228</v>
          </cell>
          <cell r="C1339" t="str">
            <v>Not Listed</v>
          </cell>
          <cell r="D1339" t="str">
            <v>Comm.Printing/Stationery</v>
          </cell>
        </row>
        <row r="1340">
          <cell r="A1340" t="str">
            <v>GALADA FINANCE LTD</v>
          </cell>
          <cell r="B1340">
            <v>538881</v>
          </cell>
          <cell r="C1340" t="str">
            <v>Not Listed</v>
          </cell>
          <cell r="D1340" t="str">
            <v>Finance (including NBFCs)</v>
          </cell>
        </row>
        <row r="1341">
          <cell r="A1341" t="str">
            <v>GALADA POWER &amp; TELECOMMUNICATION LTD</v>
          </cell>
          <cell r="B1341">
            <v>504697</v>
          </cell>
          <cell r="C1341" t="str">
            <v>Not Listed</v>
          </cell>
          <cell r="D1341" t="str">
            <v>Other Elect.Equip./ Prod.</v>
          </cell>
        </row>
        <row r="1342">
          <cell r="A1342" t="str">
            <v>GALAXY AGRICO EXPORTS LTD</v>
          </cell>
          <cell r="B1342">
            <v>531911</v>
          </cell>
          <cell r="C1342" t="str">
            <v>Not Listed</v>
          </cell>
          <cell r="D1342" t="str">
            <v>Industrial Machinery</v>
          </cell>
        </row>
        <row r="1343">
          <cell r="A1343" t="str">
            <v>GALAXY BEARINGS LTD</v>
          </cell>
          <cell r="B1343">
            <v>526073</v>
          </cell>
          <cell r="C1343" t="str">
            <v>Not Listed</v>
          </cell>
          <cell r="D1343" t="str">
            <v>Other Industrial Goods</v>
          </cell>
        </row>
        <row r="1344">
          <cell r="A1344" t="str">
            <v>GALAXY ENTERTAINMENT CORPORATION LTD</v>
          </cell>
          <cell r="B1344">
            <v>506186</v>
          </cell>
          <cell r="C1344" t="str">
            <v>Not Listed</v>
          </cell>
          <cell r="D1344" t="str">
            <v>Movies &amp; Entertainment</v>
          </cell>
        </row>
        <row r="1345">
          <cell r="A1345" t="str">
            <v>GALAXY SURFACTANTS LTD</v>
          </cell>
          <cell r="B1345">
            <v>540935</v>
          </cell>
          <cell r="C1345" t="str">
            <v>GALAXYSURF</v>
          </cell>
          <cell r="D1345" t="str">
            <v>Specialty Chemicals</v>
          </cell>
        </row>
        <row r="1346">
          <cell r="A1346" t="str">
            <v>GALLANTT ISPAT LTD</v>
          </cell>
          <cell r="B1346">
            <v>533265</v>
          </cell>
          <cell r="C1346" t="str">
            <v>GALLISPAT</v>
          </cell>
          <cell r="D1346" t="str">
            <v>Iron &amp; Steel/Interm.Products</v>
          </cell>
        </row>
        <row r="1347">
          <cell r="A1347" t="str">
            <v>GALLANTT METAL LTD</v>
          </cell>
          <cell r="B1347">
            <v>532726</v>
          </cell>
          <cell r="C1347" t="str">
            <v>GALLANTT</v>
          </cell>
          <cell r="D1347" t="str">
            <v>Iron &amp; Steel/Interm.Products</v>
          </cell>
        </row>
        <row r="1348">
          <cell r="A1348" t="str">
            <v>GALLOPS ENTERPRISE LTD.</v>
          </cell>
          <cell r="B1348">
            <v>531902</v>
          </cell>
          <cell r="C1348" t="str">
            <v>GALLOPENT</v>
          </cell>
          <cell r="D1348" t="str">
            <v>Realty</v>
          </cell>
        </row>
        <row r="1349">
          <cell r="A1349" t="str">
            <v>GAMMON INFRASTRUCTURE PROJECTS LTD</v>
          </cell>
          <cell r="B1349">
            <v>532959</v>
          </cell>
          <cell r="C1349" t="str">
            <v>GAMMNINFRA</v>
          </cell>
          <cell r="D1349" t="str">
            <v>Construction &amp; Engineering</v>
          </cell>
        </row>
        <row r="1350">
          <cell r="A1350" t="str">
            <v>GANDHI SPECIAL TUBES LTD</v>
          </cell>
          <cell r="B1350">
            <v>513108</v>
          </cell>
          <cell r="C1350" t="str">
            <v>GANDHITUBE</v>
          </cell>
          <cell r="D1350" t="str">
            <v>Iron &amp; Steel Products</v>
          </cell>
        </row>
        <row r="1351">
          <cell r="A1351" t="str">
            <v>GANESH BENZOPLAST LTD</v>
          </cell>
          <cell r="B1351">
            <v>500153</v>
          </cell>
          <cell r="C1351" t="str">
            <v>Not Listed</v>
          </cell>
          <cell r="D1351" t="str">
            <v>Commodity Chemicals</v>
          </cell>
        </row>
        <row r="1352">
          <cell r="A1352" t="str">
            <v>GANESH FILMS (INDIA) LTD</v>
          </cell>
          <cell r="B1352">
            <v>541703</v>
          </cell>
          <cell r="C1352" t="str">
            <v>Not Listed</v>
          </cell>
          <cell r="D1352" t="str">
            <v>Specialty Retail</v>
          </cell>
        </row>
        <row r="1353">
          <cell r="A1353" t="str">
            <v>GANESH FILMS INDIA LTD</v>
          </cell>
          <cell r="B1353">
            <v>541703</v>
          </cell>
          <cell r="C1353" t="str">
            <v>Not Listed</v>
          </cell>
          <cell r="D1353" t="str">
            <v>Specialty Retail</v>
          </cell>
        </row>
        <row r="1354">
          <cell r="A1354" t="str">
            <v>GANESH HOLDINGS LTD</v>
          </cell>
          <cell r="B1354">
            <v>504397</v>
          </cell>
          <cell r="C1354" t="str">
            <v>Not Listed</v>
          </cell>
          <cell r="D1354" t="str">
            <v>Misc.Commercial Services</v>
          </cell>
        </row>
        <row r="1355">
          <cell r="A1355" t="str">
            <v>GANESH HOUSING CORPORATION LTD</v>
          </cell>
          <cell r="B1355">
            <v>526367</v>
          </cell>
          <cell r="C1355" t="str">
            <v>GANESHHOUC</v>
          </cell>
          <cell r="D1355" t="str">
            <v>Realty</v>
          </cell>
        </row>
        <row r="1356">
          <cell r="A1356" t="str">
            <v>GANESHA ECOSPHERE LTD</v>
          </cell>
          <cell r="B1356">
            <v>514167</v>
          </cell>
          <cell r="C1356" t="str">
            <v>GANECOS</v>
          </cell>
          <cell r="D1356" t="str">
            <v>Misc.Commercial Services</v>
          </cell>
        </row>
        <row r="1357">
          <cell r="A1357" t="str">
            <v>GANGA FORGING LTD</v>
          </cell>
          <cell r="B1357" t="str">
            <v>Not Listed</v>
          </cell>
          <cell r="C1357" t="str">
            <v>GANGAFORGE</v>
          </cell>
          <cell r="D1357" t="str">
            <v>SME</v>
          </cell>
        </row>
        <row r="1358">
          <cell r="A1358" t="str">
            <v>GANGA PAPERS (INDIA) LTD</v>
          </cell>
          <cell r="B1358">
            <v>531813</v>
          </cell>
          <cell r="C1358" t="str">
            <v>Not Listed</v>
          </cell>
          <cell r="D1358" t="str">
            <v>Paper &amp; Paper Products</v>
          </cell>
        </row>
        <row r="1359">
          <cell r="A1359" t="str">
            <v>GANGA PAPERS INDIA LTD</v>
          </cell>
          <cell r="B1359">
            <v>531813</v>
          </cell>
          <cell r="C1359" t="str">
            <v>Not Listed</v>
          </cell>
          <cell r="D1359" t="str">
            <v>Paper &amp; Paper Products</v>
          </cell>
        </row>
        <row r="1360">
          <cell r="A1360" t="str">
            <v>GANGA PHARMACEUTICALS LTD</v>
          </cell>
          <cell r="B1360">
            <v>539680</v>
          </cell>
          <cell r="C1360" t="str">
            <v>Not Listed</v>
          </cell>
          <cell r="D1360" t="str">
            <v>Pharmaceuticals</v>
          </cell>
        </row>
        <row r="1361">
          <cell r="A1361" t="str">
            <v>GANGES SECURITIES LTD</v>
          </cell>
          <cell r="B1361">
            <v>540647</v>
          </cell>
          <cell r="C1361" t="str">
            <v>GANGESSECU</v>
          </cell>
          <cell r="D1361" t="str">
            <v>Investment Companies</v>
          </cell>
        </row>
        <row r="1362">
          <cell r="A1362" t="str">
            <v>GANGOTRI TEXTILES LTD</v>
          </cell>
          <cell r="B1362">
            <v>521176</v>
          </cell>
          <cell r="C1362" t="str">
            <v>GANGOTRI</v>
          </cell>
          <cell r="D1362" t="str">
            <v>Textiles</v>
          </cell>
        </row>
        <row r="1363">
          <cell r="A1363" t="str">
            <v>GANON PRODUCTS LTD</v>
          </cell>
          <cell r="B1363">
            <v>512443</v>
          </cell>
          <cell r="C1363" t="str">
            <v>Not Listed</v>
          </cell>
          <cell r="D1363" t="str">
            <v>Comm.Trading  &amp; Distribution</v>
          </cell>
        </row>
        <row r="1364">
          <cell r="A1364" t="str">
            <v>GARBI FINVEST LTD</v>
          </cell>
          <cell r="B1364">
            <v>539492</v>
          </cell>
          <cell r="C1364" t="str">
            <v>Not Listed</v>
          </cell>
          <cell r="D1364" t="str">
            <v>Finance (including NBFCs)</v>
          </cell>
        </row>
        <row r="1365">
          <cell r="A1365" t="str">
            <v>GARDEN REACH SHIPBUILDERS &amp; ENGINEERS LTD</v>
          </cell>
          <cell r="B1365">
            <v>542011</v>
          </cell>
          <cell r="C1365" t="str">
            <v>GRSE</v>
          </cell>
          <cell r="D1365" t="str">
            <v>Commercial Vehicles</v>
          </cell>
        </row>
        <row r="1366">
          <cell r="A1366" t="str">
            <v>GARDEN SILK MILLS LTD</v>
          </cell>
          <cell r="B1366">
            <v>500155</v>
          </cell>
          <cell r="C1366" t="str">
            <v>GARDENSILK</v>
          </cell>
          <cell r="D1366" t="str">
            <v>Textiles</v>
          </cell>
        </row>
        <row r="1367">
          <cell r="A1367" t="str">
            <v>GARG FURNACE LTD</v>
          </cell>
          <cell r="B1367">
            <v>530615</v>
          </cell>
          <cell r="C1367" t="str">
            <v>Not Listed</v>
          </cell>
          <cell r="D1367" t="str">
            <v>Iron &amp; Steel/Interm.Products</v>
          </cell>
        </row>
        <row r="1368">
          <cell r="A1368" t="str">
            <v>GARNET CONSTRUCTION LTD</v>
          </cell>
          <cell r="B1368">
            <v>526727</v>
          </cell>
          <cell r="C1368" t="str">
            <v>Not Listed</v>
          </cell>
          <cell r="D1368" t="str">
            <v>Construction &amp; Engineering</v>
          </cell>
        </row>
        <row r="1369">
          <cell r="A1369" t="str">
            <v>GARNET INTERNATIONAL LTD</v>
          </cell>
          <cell r="B1369">
            <v>512493</v>
          </cell>
          <cell r="C1369" t="str">
            <v>Not Listed</v>
          </cell>
          <cell r="D1369" t="str">
            <v>Other Financial Services</v>
          </cell>
        </row>
        <row r="1370">
          <cell r="A1370" t="str">
            <v>GARODIA CHEMICALS LTD</v>
          </cell>
          <cell r="B1370">
            <v>530161</v>
          </cell>
          <cell r="C1370" t="str">
            <v>Not Listed</v>
          </cell>
          <cell r="D1370" t="str">
            <v>Comm.Trading  &amp; Distribution</v>
          </cell>
        </row>
        <row r="1371">
          <cell r="A1371" t="str">
            <v>GARV INDUSTRIES LTD</v>
          </cell>
          <cell r="B1371">
            <v>541276</v>
          </cell>
          <cell r="C1371" t="str">
            <v>Not Listed</v>
          </cell>
          <cell r="D1371" t="str">
            <v>Comm.Trading  &amp; Distribution</v>
          </cell>
        </row>
        <row r="1372">
          <cell r="A1372" t="str">
            <v>GARWARE MARINE INDUSTRIES LTD</v>
          </cell>
          <cell r="B1372">
            <v>509563</v>
          </cell>
          <cell r="C1372" t="str">
            <v>Not Listed</v>
          </cell>
          <cell r="D1372" t="str">
            <v>Textiles</v>
          </cell>
        </row>
        <row r="1373">
          <cell r="A1373" t="str">
            <v>GARWARE POLYESTER LTD</v>
          </cell>
          <cell r="B1373">
            <v>500655</v>
          </cell>
          <cell r="C1373" t="str">
            <v>Not Listed</v>
          </cell>
          <cell r="D1373" t="str">
            <v>Commodity Chemicals</v>
          </cell>
        </row>
        <row r="1374">
          <cell r="A1374" t="str">
            <v>GARWARE SYNTHETICS LTD</v>
          </cell>
          <cell r="B1374">
            <v>514400</v>
          </cell>
          <cell r="C1374" t="str">
            <v>Not Listed</v>
          </cell>
          <cell r="D1374" t="str">
            <v>Comm.Trading  &amp; Distribution</v>
          </cell>
        </row>
        <row r="1375">
          <cell r="A1375" t="str">
            <v>GARWARE TECHNICAL FIBRES LTD</v>
          </cell>
          <cell r="B1375">
            <v>509557</v>
          </cell>
          <cell r="C1375" t="str">
            <v>GARFIBRES</v>
          </cell>
          <cell r="D1375" t="str">
            <v>Textiles</v>
          </cell>
        </row>
        <row r="1376">
          <cell r="A1376" t="str">
            <v>GATEWAY DISTRIPARKS LTD</v>
          </cell>
          <cell r="B1376">
            <v>532622</v>
          </cell>
          <cell r="C1376" t="str">
            <v>GDL</v>
          </cell>
          <cell r="D1376" t="str">
            <v>Transportation - Logistics</v>
          </cell>
        </row>
        <row r="1377">
          <cell r="A1377" t="str">
            <v>GATI LTD</v>
          </cell>
          <cell r="B1377">
            <v>532345</v>
          </cell>
          <cell r="C1377" t="str">
            <v>GATI</v>
          </cell>
          <cell r="D1377" t="str">
            <v>Transportation - Logistics</v>
          </cell>
        </row>
        <row r="1378">
          <cell r="A1378" t="str">
            <v>GAURAV MERCANTILES LTD</v>
          </cell>
          <cell r="B1378">
            <v>539515</v>
          </cell>
          <cell r="C1378" t="str">
            <v>Not Listed</v>
          </cell>
          <cell r="D1378" t="str">
            <v>Comm.Trading  &amp; Distribution</v>
          </cell>
        </row>
        <row r="1379">
          <cell r="A1379" t="str">
            <v>GAUTAM EXIM LTD</v>
          </cell>
          <cell r="B1379">
            <v>540613</v>
          </cell>
          <cell r="C1379" t="str">
            <v>Not Listed</v>
          </cell>
          <cell r="D1379" t="str">
            <v>Comm.Trading  &amp; Distribution</v>
          </cell>
        </row>
        <row r="1380">
          <cell r="A1380" t="str">
            <v>GAUTAM GEMS LTD</v>
          </cell>
          <cell r="B1380">
            <v>540936</v>
          </cell>
          <cell r="C1380" t="str">
            <v>Not Listed</v>
          </cell>
          <cell r="D1380" t="str">
            <v>Comm.Trading  &amp; Distribution</v>
          </cell>
        </row>
        <row r="1381">
          <cell r="A1381" t="str">
            <v>GAYATRI BIOORGANICS LTD</v>
          </cell>
          <cell r="B1381">
            <v>524564</v>
          </cell>
          <cell r="C1381" t="str">
            <v>Not Listed</v>
          </cell>
          <cell r="D1381" t="str">
            <v>Commodity Chemicals</v>
          </cell>
        </row>
        <row r="1382">
          <cell r="A1382" t="str">
            <v>GAYATRI HIGHWAYS LTD</v>
          </cell>
          <cell r="B1382">
            <v>541546</v>
          </cell>
          <cell r="C1382" t="str">
            <v>GAYAHWS</v>
          </cell>
          <cell r="D1382" t="str">
            <v>Construction &amp; Engineering</v>
          </cell>
        </row>
        <row r="1383">
          <cell r="A1383" t="str">
            <v>GAYATRI PROJECTS LTD</v>
          </cell>
          <cell r="B1383">
            <v>532767</v>
          </cell>
          <cell r="C1383" t="str">
            <v>GAYAPROJ</v>
          </cell>
          <cell r="D1383" t="str">
            <v>Construction &amp; Engineering</v>
          </cell>
        </row>
        <row r="1384">
          <cell r="A1384" t="str">
            <v>GAYATRI SUGARS LTD</v>
          </cell>
          <cell r="B1384">
            <v>532183</v>
          </cell>
          <cell r="C1384" t="str">
            <v>Not Listed</v>
          </cell>
          <cell r="D1384" t="str">
            <v>Sugar</v>
          </cell>
        </row>
        <row r="1385">
          <cell r="A1385" t="str">
            <v>GBL INDUSTRIES LTD</v>
          </cell>
          <cell r="B1385">
            <v>539009</v>
          </cell>
          <cell r="C1385" t="str">
            <v>Not Listed</v>
          </cell>
          <cell r="D1385" t="str">
            <v>Construction &amp; Engineering</v>
          </cell>
        </row>
        <row r="1386">
          <cell r="A1386" t="str">
            <v>GCM CAPITAL ADVISORS LTD</v>
          </cell>
          <cell r="B1386">
            <v>538319</v>
          </cell>
          <cell r="C1386" t="str">
            <v>Not Listed</v>
          </cell>
          <cell r="D1386" t="str">
            <v>Other Financial Services</v>
          </cell>
        </row>
        <row r="1387">
          <cell r="A1387" t="str">
            <v>GCM COMMODITY &amp; DERIVATIVES LTD</v>
          </cell>
          <cell r="B1387">
            <v>535917</v>
          </cell>
          <cell r="C1387" t="str">
            <v>Not Listed</v>
          </cell>
          <cell r="D1387" t="str">
            <v>Other Financial Services</v>
          </cell>
        </row>
        <row r="1388">
          <cell r="A1388" t="str">
            <v>GCM SECURITIES LTD</v>
          </cell>
          <cell r="B1388">
            <v>535431</v>
          </cell>
          <cell r="C1388" t="str">
            <v>Not Listed</v>
          </cell>
          <cell r="D1388" t="str">
            <v>Other Financial Services</v>
          </cell>
        </row>
        <row r="1389">
          <cell r="A1389" t="str">
            <v>GDL LEASING &amp; FINANCE LTD</v>
          </cell>
          <cell r="B1389">
            <v>530855</v>
          </cell>
          <cell r="C1389" t="str">
            <v>Not Listed</v>
          </cell>
          <cell r="D1389" t="str">
            <v>Finance (including NBFCs)</v>
          </cell>
        </row>
        <row r="1390">
          <cell r="A1390" t="str">
            <v>GE POWER (INDIA) LTD</v>
          </cell>
          <cell r="B1390">
            <v>532309</v>
          </cell>
          <cell r="C1390" t="str">
            <v>GEPIL</v>
          </cell>
          <cell r="D1390" t="str">
            <v>Heavy Electrical Equipment</v>
          </cell>
        </row>
        <row r="1391">
          <cell r="A1391" t="str">
            <v>GE POWER INDIA LTD</v>
          </cell>
          <cell r="B1391">
            <v>532309</v>
          </cell>
          <cell r="C1391" t="str">
            <v>GEPIL</v>
          </cell>
          <cell r="D1391" t="str">
            <v>Heavy Electrical Equipment</v>
          </cell>
        </row>
        <row r="1392">
          <cell r="A1392" t="str">
            <v>GE T&amp;D (INDIA) LTD</v>
          </cell>
          <cell r="B1392">
            <v>522275</v>
          </cell>
          <cell r="C1392" t="str">
            <v>GET&amp;D</v>
          </cell>
          <cell r="D1392" t="str">
            <v>Electric Utilities</v>
          </cell>
        </row>
        <row r="1393">
          <cell r="A1393" t="str">
            <v>GE T&amp;D INDIA LTD</v>
          </cell>
          <cell r="B1393">
            <v>522275</v>
          </cell>
          <cell r="C1393" t="str">
            <v>GET&amp;D</v>
          </cell>
          <cell r="D1393" t="str">
            <v>Electric Utilities</v>
          </cell>
        </row>
        <row r="1394">
          <cell r="A1394" t="str">
            <v>GEE LTD</v>
          </cell>
          <cell r="B1394">
            <v>504028</v>
          </cell>
          <cell r="C1394" t="str">
            <v>Not Listed</v>
          </cell>
          <cell r="D1394" t="str">
            <v>Other Industrial Goods</v>
          </cell>
        </row>
        <row r="1395">
          <cell r="A1395" t="str">
            <v>GEECEE VENTURES LTD</v>
          </cell>
          <cell r="B1395">
            <v>532764</v>
          </cell>
          <cell r="C1395" t="str">
            <v>GEECEE</v>
          </cell>
          <cell r="D1395" t="str">
            <v>Realty</v>
          </cell>
        </row>
        <row r="1396">
          <cell r="A1396" t="str">
            <v>GEEFCEE FINANCE LTD</v>
          </cell>
          <cell r="B1396">
            <v>530389</v>
          </cell>
          <cell r="C1396" t="str">
            <v>Not Listed</v>
          </cell>
          <cell r="D1396" t="str">
            <v>Investment Companies</v>
          </cell>
        </row>
        <row r="1397">
          <cell r="A1397" t="str">
            <v>GEEKAY WIRES LTD</v>
          </cell>
          <cell r="B1397" t="str">
            <v>Not Listed</v>
          </cell>
          <cell r="C1397" t="str">
            <v>GEEKAYWIRE</v>
          </cell>
          <cell r="D1397" t="str">
            <v>SME</v>
          </cell>
        </row>
        <row r="1398">
          <cell r="A1398" t="str">
            <v>GEETANJALI CREDIT AND CAPITAL LTD</v>
          </cell>
          <cell r="B1398">
            <v>539486</v>
          </cell>
          <cell r="C1398" t="str">
            <v>Not Listed</v>
          </cell>
          <cell r="D1398" t="str">
            <v>Finance (including NBFCs)</v>
          </cell>
        </row>
        <row r="1399">
          <cell r="A1399" t="str">
            <v>GEM SPINNERS (INDIA) LTD</v>
          </cell>
          <cell r="B1399">
            <v>521133</v>
          </cell>
          <cell r="C1399" t="str">
            <v>Not Listed</v>
          </cell>
          <cell r="D1399" t="str">
            <v>Textiles</v>
          </cell>
        </row>
        <row r="1400">
          <cell r="A1400" t="str">
            <v>GEM SPINNERS INDIA LTD</v>
          </cell>
          <cell r="B1400">
            <v>521133</v>
          </cell>
          <cell r="C1400" t="str">
            <v>Not Listed</v>
          </cell>
          <cell r="D1400" t="str">
            <v>Textiles</v>
          </cell>
        </row>
        <row r="1401">
          <cell r="A1401" t="str">
            <v>GEMINI COMMUNICATION LTD</v>
          </cell>
          <cell r="B1401">
            <v>532318</v>
          </cell>
          <cell r="C1401" t="str">
            <v>GEMINI</v>
          </cell>
          <cell r="D1401" t="str">
            <v>IT Networking Equipment</v>
          </cell>
        </row>
        <row r="1402">
          <cell r="A1402" t="str">
            <v>GEMSTONE INVESTMENTS LTD</v>
          </cell>
          <cell r="B1402">
            <v>531137</v>
          </cell>
          <cell r="C1402" t="str">
            <v>Not Listed</v>
          </cell>
          <cell r="D1402" t="str">
            <v>Misc.Commercial Services</v>
          </cell>
        </row>
        <row r="1403">
          <cell r="A1403" t="str">
            <v>GENERA AGRI CORP LTD</v>
          </cell>
          <cell r="B1403">
            <v>541999</v>
          </cell>
          <cell r="C1403" t="str">
            <v>Not Listed</v>
          </cell>
          <cell r="D1403" t="str">
            <v>Other Agricultural Products</v>
          </cell>
        </row>
        <row r="1404">
          <cell r="A1404" t="str">
            <v>GENERAL INSURANCE CORPORATION OF INDIA</v>
          </cell>
          <cell r="B1404">
            <v>540755</v>
          </cell>
          <cell r="C1404" t="str">
            <v>GICRE</v>
          </cell>
          <cell r="D1404" t="str">
            <v>General Insurance</v>
          </cell>
        </row>
        <row r="1405">
          <cell r="A1405" t="str">
            <v>GENERIC ENGINEERING CONSTRUCTION AND PROJECTS LTD</v>
          </cell>
          <cell r="B1405">
            <v>539407</v>
          </cell>
          <cell r="C1405" t="str">
            <v>Not Listed</v>
          </cell>
          <cell r="D1405" t="str">
            <v>Construction &amp; Engineering</v>
          </cell>
        </row>
        <row r="1406">
          <cell r="A1406" t="str">
            <v>GENESIS IBRC (INDIA) LTD</v>
          </cell>
          <cell r="B1406">
            <v>514336</v>
          </cell>
          <cell r="C1406" t="str">
            <v>Not Listed</v>
          </cell>
          <cell r="D1406" t="str">
            <v>Biotechnology</v>
          </cell>
        </row>
        <row r="1407">
          <cell r="A1407" t="str">
            <v>GENESIS IBRC INDIA LTD</v>
          </cell>
          <cell r="B1407">
            <v>514336</v>
          </cell>
          <cell r="C1407" t="str">
            <v>Not Listed</v>
          </cell>
          <cell r="D1407" t="str">
            <v>Biotechnology</v>
          </cell>
        </row>
        <row r="1408">
          <cell r="A1408" t="str">
            <v>GENESYS INTERNATIONAL CORPORATION LTD</v>
          </cell>
          <cell r="B1408">
            <v>506109</v>
          </cell>
          <cell r="C1408" t="str">
            <v>GENESYS</v>
          </cell>
          <cell r="D1408" t="str">
            <v>IT Software Products</v>
          </cell>
        </row>
        <row r="1409">
          <cell r="A1409" t="str">
            <v>GENNEX LABORATORIES LTD</v>
          </cell>
          <cell r="B1409">
            <v>531739</v>
          </cell>
          <cell r="C1409" t="str">
            <v>Not Listed</v>
          </cell>
          <cell r="D1409" t="str">
            <v>Pharmaceuticals</v>
          </cell>
        </row>
        <row r="1410">
          <cell r="A1410" t="str">
            <v>GENOMIC VALLEY BIOTECH LTD</v>
          </cell>
          <cell r="B1410">
            <v>539206</v>
          </cell>
          <cell r="C1410" t="str">
            <v>Not Listed</v>
          </cell>
          <cell r="D1410" t="str">
            <v>Biotechnology</v>
          </cell>
        </row>
        <row r="1411">
          <cell r="A1411" t="str">
            <v>GENUS PAPER &amp; BOARDS LTD</v>
          </cell>
          <cell r="B1411">
            <v>538961</v>
          </cell>
          <cell r="C1411" t="str">
            <v>GENUSPAPER</v>
          </cell>
          <cell r="D1411" t="str">
            <v>Paper &amp; Paper Products</v>
          </cell>
        </row>
        <row r="1412">
          <cell r="A1412" t="str">
            <v>GENUS POWER INFRASTRUCTURES LTD</v>
          </cell>
          <cell r="B1412">
            <v>530343</v>
          </cell>
          <cell r="C1412" t="str">
            <v>GENUSPOWER</v>
          </cell>
          <cell r="D1412" t="str">
            <v>Other Elect.Equip./ Prod.</v>
          </cell>
        </row>
        <row r="1413">
          <cell r="A1413" t="str">
            <v>GEOJIT FINANCIAL SERVICES LTD</v>
          </cell>
          <cell r="B1413">
            <v>532285</v>
          </cell>
          <cell r="C1413" t="str">
            <v>GEOJITFSL</v>
          </cell>
          <cell r="D1413" t="str">
            <v>Other Financial Services</v>
          </cell>
        </row>
        <row r="1414">
          <cell r="A1414" t="str">
            <v>GHCL LTD</v>
          </cell>
          <cell r="B1414">
            <v>500171</v>
          </cell>
          <cell r="C1414" t="str">
            <v>GHCL</v>
          </cell>
          <cell r="D1414" t="str">
            <v>Commodity Chemicals</v>
          </cell>
        </row>
        <row r="1415">
          <cell r="A1415" t="str">
            <v>GI ENGINEERING SOLUTIONS LTD</v>
          </cell>
          <cell r="B1415">
            <v>533048</v>
          </cell>
          <cell r="C1415" t="str">
            <v>GISOLUTION</v>
          </cell>
          <cell r="D1415" t="str">
            <v>Construction &amp; Engineering</v>
          </cell>
        </row>
        <row r="1416">
          <cell r="A1416" t="str">
            <v>GIC HOUSING FINANCE LTD</v>
          </cell>
          <cell r="B1416">
            <v>511676</v>
          </cell>
          <cell r="C1416" t="str">
            <v>GICHSGFIN</v>
          </cell>
          <cell r="D1416" t="str">
            <v xml:space="preserve">Housing Finance </v>
          </cell>
        </row>
        <row r="1417">
          <cell r="A1417" t="str">
            <v>GILADA FINANCE &amp; INVESTMENTS LTD</v>
          </cell>
          <cell r="B1417">
            <v>538788</v>
          </cell>
          <cell r="C1417" t="str">
            <v>Not Listed</v>
          </cell>
          <cell r="D1417" t="str">
            <v>Finance (including NBFCs)</v>
          </cell>
        </row>
        <row r="1418">
          <cell r="A1418" t="str">
            <v>GILLANDERS ARBUTHNOT &amp; COMPANY LTD</v>
          </cell>
          <cell r="B1418">
            <v>532716</v>
          </cell>
          <cell r="C1418" t="str">
            <v>GILLANDERS</v>
          </cell>
          <cell r="D1418" t="str">
            <v>Diversified</v>
          </cell>
        </row>
        <row r="1419">
          <cell r="A1419" t="str">
            <v>GILLETTE (INDIA) LTD</v>
          </cell>
          <cell r="B1419">
            <v>507815</v>
          </cell>
          <cell r="C1419" t="str">
            <v>GILLETTE</v>
          </cell>
          <cell r="D1419" t="str">
            <v>Personal Products</v>
          </cell>
        </row>
        <row r="1420">
          <cell r="A1420" t="str">
            <v>GILLETTE INDIA LTD</v>
          </cell>
          <cell r="B1420">
            <v>507815</v>
          </cell>
          <cell r="C1420" t="str">
            <v>GILLETTE</v>
          </cell>
          <cell r="D1420" t="str">
            <v>Personal Products</v>
          </cell>
        </row>
        <row r="1421">
          <cell r="A1421" t="str">
            <v>GINI SILK MILLS LTD</v>
          </cell>
          <cell r="B1421">
            <v>531744</v>
          </cell>
          <cell r="C1421" t="str">
            <v>Not Listed</v>
          </cell>
          <cell r="D1421" t="str">
            <v>Comm.Trading  &amp; Distribution</v>
          </cell>
        </row>
        <row r="1422">
          <cell r="A1422" t="str">
            <v>GINNI FILAMENTS LTD</v>
          </cell>
          <cell r="B1422">
            <v>590025</v>
          </cell>
          <cell r="C1422" t="str">
            <v>GINNIFILA</v>
          </cell>
          <cell r="D1422" t="str">
            <v>Textiles</v>
          </cell>
        </row>
        <row r="1423">
          <cell r="A1423" t="str">
            <v>GIRDHARILAL SUGAR &amp; ALLIED INDUSTRIES LTD</v>
          </cell>
          <cell r="B1423">
            <v>507506</v>
          </cell>
          <cell r="C1423" t="str">
            <v>Not Listed</v>
          </cell>
          <cell r="D1423" t="str">
            <v>Sugar</v>
          </cell>
        </row>
        <row r="1424">
          <cell r="A1424" t="str">
            <v>GIRIRAJ CIVIL DEVELOPERS LTD</v>
          </cell>
          <cell r="B1424" t="str">
            <v>Not Listed</v>
          </cell>
          <cell r="C1424" t="str">
            <v>GIRIRAJ</v>
          </cell>
          <cell r="D1424" t="str">
            <v>SME</v>
          </cell>
        </row>
        <row r="1425">
          <cell r="A1425" t="str">
            <v>GITA RENEWABLE ENERGY LTD</v>
          </cell>
          <cell r="B1425">
            <v>539013</v>
          </cell>
          <cell r="C1425" t="str">
            <v>Not Listed</v>
          </cell>
          <cell r="D1425" t="str">
            <v>Electric Utilities</v>
          </cell>
        </row>
        <row r="1426">
          <cell r="A1426" t="str">
            <v>GKB OPHTHALMICS LTD</v>
          </cell>
          <cell r="B1426">
            <v>533212</v>
          </cell>
          <cell r="C1426" t="str">
            <v>Not Listed</v>
          </cell>
          <cell r="D1426" t="str">
            <v>Healthcare Services</v>
          </cell>
        </row>
        <row r="1427">
          <cell r="A1427" t="str">
            <v>GKW LTD</v>
          </cell>
          <cell r="B1427" t="str">
            <v>Not Listed</v>
          </cell>
          <cell r="C1427" t="str">
            <v>GKWLIMITED</v>
          </cell>
          <cell r="D1427" t="str">
            <v>Others</v>
          </cell>
        </row>
        <row r="1428">
          <cell r="A1428" t="str">
            <v>GLANCE FINANCE LTD</v>
          </cell>
          <cell r="B1428">
            <v>531199</v>
          </cell>
          <cell r="C1428" t="str">
            <v>Not Listed</v>
          </cell>
          <cell r="D1428" t="str">
            <v>Finance (including NBFCs)</v>
          </cell>
        </row>
        <row r="1429">
          <cell r="A1429" t="str">
            <v>GLAXOSMITHKLINE CONSUMER HEALTHCARE LTD</v>
          </cell>
          <cell r="B1429">
            <v>500676</v>
          </cell>
          <cell r="C1429" t="str">
            <v>GSKCONS</v>
          </cell>
          <cell r="D1429" t="str">
            <v>Packaged Foods</v>
          </cell>
        </row>
        <row r="1430">
          <cell r="A1430" t="str">
            <v>GLAXOSMITHKLINE PHARMACEUTICALS LTD</v>
          </cell>
          <cell r="B1430">
            <v>500660</v>
          </cell>
          <cell r="C1430" t="str">
            <v>GLAXO</v>
          </cell>
          <cell r="D1430" t="str">
            <v>Pharmaceuticals</v>
          </cell>
        </row>
        <row r="1431">
          <cell r="A1431" t="str">
            <v>Gleam Fabmat Ltd</v>
          </cell>
          <cell r="B1431">
            <v>542477</v>
          </cell>
          <cell r="C1431" t="str">
            <v>GLEAM</v>
          </cell>
          <cell r="D1431" t="str">
            <v>Comm.Trading  &amp;amp; Distribution</v>
          </cell>
        </row>
        <row r="1432">
          <cell r="A1432" t="str">
            <v>GLENMARK PHARMACEUTICALS LTD</v>
          </cell>
          <cell r="B1432">
            <v>532296</v>
          </cell>
          <cell r="C1432" t="str">
            <v>GLENMARK</v>
          </cell>
          <cell r="D1432" t="str">
            <v>Pharmaceuticals</v>
          </cell>
        </row>
        <row r="1433">
          <cell r="A1433" t="str">
            <v>GLITTEK GRANITES LTD</v>
          </cell>
          <cell r="B1433">
            <v>513528</v>
          </cell>
          <cell r="C1433" t="str">
            <v>Not Listed</v>
          </cell>
          <cell r="D1433" t="str">
            <v>Construction Materials</v>
          </cell>
        </row>
        <row r="1434">
          <cell r="A1434" t="str">
            <v>GLOBAL CAPITAL MARKETS LTD</v>
          </cell>
          <cell r="B1434">
            <v>530263</v>
          </cell>
          <cell r="C1434" t="str">
            <v>Not Listed</v>
          </cell>
          <cell r="D1434" t="str">
            <v>Finance (including NBFCs)</v>
          </cell>
        </row>
        <row r="1435">
          <cell r="A1435" t="str">
            <v>GLOBAL EDUCATION LTD</v>
          </cell>
          <cell r="B1435" t="str">
            <v>Not Listed</v>
          </cell>
          <cell r="C1435" t="str">
            <v>GLOBAL</v>
          </cell>
          <cell r="D1435" t="str">
            <v>SME</v>
          </cell>
        </row>
        <row r="1436">
          <cell r="A1436" t="str">
            <v>GLOBAL INFRATECH &amp; FINANCE LTD</v>
          </cell>
          <cell r="B1436">
            <v>531463</v>
          </cell>
          <cell r="C1436" t="str">
            <v>Not Listed</v>
          </cell>
          <cell r="D1436" t="str">
            <v>Misc.Commercial Services</v>
          </cell>
        </row>
        <row r="1437">
          <cell r="A1437" t="str">
            <v>GLOBAL LAND MASTERS CORPORATION LTD</v>
          </cell>
          <cell r="B1437">
            <v>531479</v>
          </cell>
          <cell r="C1437" t="str">
            <v>Not Listed</v>
          </cell>
          <cell r="D1437" t="str">
            <v>Realty</v>
          </cell>
        </row>
        <row r="1438">
          <cell r="A1438" t="str">
            <v>GLOBAL OFFSHORE SERVICES LTD</v>
          </cell>
          <cell r="B1438">
            <v>501848</v>
          </cell>
          <cell r="C1438" t="str">
            <v>GLOBOFFS</v>
          </cell>
          <cell r="D1438" t="str">
            <v>Shipping</v>
          </cell>
        </row>
        <row r="1439">
          <cell r="A1439" t="str">
            <v>GLOBAL VECTRA HELICORP LTD</v>
          </cell>
          <cell r="B1439">
            <v>532773</v>
          </cell>
          <cell r="C1439" t="str">
            <v>GLOBALVECT</v>
          </cell>
          <cell r="D1439" t="str">
            <v>Airlines</v>
          </cell>
        </row>
        <row r="1440">
          <cell r="A1440" t="str">
            <v>GLOBALSPACE TECHNOLOGIES LTD</v>
          </cell>
          <cell r="B1440">
            <v>540654</v>
          </cell>
          <cell r="C1440" t="str">
            <v>Not Listed</v>
          </cell>
          <cell r="D1440" t="str">
            <v>IT Consulting &amp; Software</v>
          </cell>
        </row>
        <row r="1441">
          <cell r="A1441" t="str">
            <v>GLOBE COMMERCIALS LTD</v>
          </cell>
          <cell r="B1441">
            <v>540266</v>
          </cell>
          <cell r="C1441" t="str">
            <v>Not Listed</v>
          </cell>
          <cell r="D1441" t="str">
            <v>Comm.Trading  &amp; Distribution</v>
          </cell>
        </row>
        <row r="1442">
          <cell r="A1442" t="str">
            <v>GLOBE INTERNATIONAL CARRIERS LTD</v>
          </cell>
          <cell r="B1442" t="str">
            <v>Not Listed</v>
          </cell>
          <cell r="C1442" t="str">
            <v>GICL</v>
          </cell>
          <cell r="D1442" t="str">
            <v>SME</v>
          </cell>
        </row>
        <row r="1443">
          <cell r="A1443" t="str">
            <v>GLOBE TEXTILES (INDIA) LTD</v>
          </cell>
          <cell r="B1443" t="str">
            <v>Not Listed</v>
          </cell>
          <cell r="C1443" t="str">
            <v>GLOBE</v>
          </cell>
          <cell r="D1443" t="str">
            <v>SME</v>
          </cell>
        </row>
        <row r="1444">
          <cell r="A1444" t="str">
            <v>GLOBE TEXTILES INDIA LTD</v>
          </cell>
          <cell r="B1444" t="str">
            <v>Not Listed</v>
          </cell>
          <cell r="C1444" t="str">
            <v>GLOBE</v>
          </cell>
          <cell r="D1444" t="str">
            <v>SME</v>
          </cell>
        </row>
        <row r="1445">
          <cell r="A1445" t="str">
            <v>GLOBUS CONSTRUCTORS &amp; DEVELOPERS LTD</v>
          </cell>
          <cell r="B1445">
            <v>526025</v>
          </cell>
          <cell r="C1445" t="str">
            <v>Not Listed</v>
          </cell>
          <cell r="D1445" t="str">
            <v>Textiles</v>
          </cell>
        </row>
        <row r="1446">
          <cell r="A1446" t="str">
            <v>GLOBUS CORPORATION LTD.-$</v>
          </cell>
          <cell r="B1446">
            <v>531904</v>
          </cell>
          <cell r="C1446" t="str">
            <v>GLOBUSCOR</v>
          </cell>
          <cell r="D1446" t="str">
            <v>Comm.Trading  &amp;amp; Distribution</v>
          </cell>
        </row>
        <row r="1447">
          <cell r="A1447" t="str">
            <v>GLOBUS SPIRITS LTD</v>
          </cell>
          <cell r="B1447">
            <v>533104</v>
          </cell>
          <cell r="C1447" t="str">
            <v>GLOBUSSPR</v>
          </cell>
          <cell r="D1447" t="str">
            <v>Breweries &amp; Distilleries</v>
          </cell>
        </row>
        <row r="1448">
          <cell r="A1448" t="str">
            <v>Gloster Ltd</v>
          </cell>
          <cell r="B1448">
            <v>542351</v>
          </cell>
          <cell r="C1448" t="str">
            <v>GLOSTERLTD</v>
          </cell>
          <cell r="D1448" t="str">
            <v>Jute &amp;amp; Jute Products</v>
          </cell>
        </row>
        <row r="1449">
          <cell r="A1449" t="str">
            <v>GM BREWERIES LTD</v>
          </cell>
          <cell r="B1449">
            <v>507488</v>
          </cell>
          <cell r="C1449" t="str">
            <v>GMBREW</v>
          </cell>
          <cell r="D1449" t="str">
            <v>Breweries &amp; Distilleries</v>
          </cell>
        </row>
        <row r="1450">
          <cell r="A1450" t="str">
            <v>GMM PFAUDLER LTD</v>
          </cell>
          <cell r="B1450">
            <v>505255</v>
          </cell>
          <cell r="C1450" t="str">
            <v>GMMPFAUDLR</v>
          </cell>
          <cell r="D1450" t="str">
            <v>Industrial Machinery</v>
          </cell>
        </row>
        <row r="1451">
          <cell r="A1451" t="str">
            <v>GMR INFRASTRUCTURE LTD</v>
          </cell>
          <cell r="B1451">
            <v>532754</v>
          </cell>
          <cell r="C1451" t="str">
            <v>GMRINFRA</v>
          </cell>
          <cell r="D1451" t="str">
            <v>Electric Utilities</v>
          </cell>
        </row>
        <row r="1452">
          <cell r="A1452" t="str">
            <v>GNA AXLES LTD</v>
          </cell>
          <cell r="B1452">
            <v>540124</v>
          </cell>
          <cell r="C1452" t="str">
            <v>GNA</v>
          </cell>
          <cell r="D1452" t="str">
            <v>Auto Parts &amp; Equipment</v>
          </cell>
        </row>
        <row r="1453">
          <cell r="A1453" t="str">
            <v>GOA CARBON LTD</v>
          </cell>
          <cell r="B1453">
            <v>509567</v>
          </cell>
          <cell r="C1453" t="str">
            <v>GOACARBON</v>
          </cell>
          <cell r="D1453" t="str">
            <v>Refineries/ Petro-Products</v>
          </cell>
        </row>
        <row r="1454">
          <cell r="A1454" t="str">
            <v>GOCL CORPORATION LTD</v>
          </cell>
          <cell r="B1454">
            <v>506480</v>
          </cell>
          <cell r="C1454" t="str">
            <v>GOCLCORP</v>
          </cell>
          <cell r="D1454" t="str">
            <v>Oil Marketing &amp; Distribution</v>
          </cell>
        </row>
        <row r="1455">
          <cell r="A1455" t="str">
            <v>GODAVARI DRUGS LTD</v>
          </cell>
          <cell r="B1455">
            <v>530317</v>
          </cell>
          <cell r="C1455" t="str">
            <v>Not Listed</v>
          </cell>
          <cell r="D1455" t="str">
            <v>Pharmaceuticals</v>
          </cell>
        </row>
        <row r="1456">
          <cell r="A1456" t="str">
            <v>GODAWARI POWER AND ISPAT LTD</v>
          </cell>
          <cell r="B1456">
            <v>532734</v>
          </cell>
          <cell r="C1456" t="str">
            <v>GPIL</v>
          </cell>
          <cell r="D1456" t="str">
            <v>Iron &amp; Steel/Interm.Products</v>
          </cell>
        </row>
        <row r="1457">
          <cell r="A1457" t="str">
            <v>GODFREY PHILLIPS (INDIA) LTD</v>
          </cell>
          <cell r="B1457">
            <v>500163</v>
          </cell>
          <cell r="C1457" t="str">
            <v>GODFRYPHLP</v>
          </cell>
          <cell r="D1457" t="str">
            <v>Cigarettes-Tobacco Products</v>
          </cell>
        </row>
        <row r="1458">
          <cell r="A1458" t="str">
            <v>GODFREY PHILLIPS INDIA LTD</v>
          </cell>
          <cell r="B1458">
            <v>500163</v>
          </cell>
          <cell r="C1458" t="str">
            <v>GODFRYPHLP</v>
          </cell>
          <cell r="D1458" t="str">
            <v>Cigarettes-Tobacco Products</v>
          </cell>
        </row>
        <row r="1459">
          <cell r="A1459" t="str">
            <v>GODHA CABCON &amp; INSULATION LTD</v>
          </cell>
          <cell r="B1459" t="str">
            <v>Not Listed</v>
          </cell>
          <cell r="C1459" t="str">
            <v>GODHA</v>
          </cell>
          <cell r="D1459" t="str">
            <v>SME</v>
          </cell>
        </row>
        <row r="1460">
          <cell r="A1460" t="str">
            <v>GODREJ AGROVET LTD</v>
          </cell>
          <cell r="B1460">
            <v>540743</v>
          </cell>
          <cell r="C1460" t="str">
            <v>GODREJAGRO</v>
          </cell>
          <cell r="D1460" t="str">
            <v>Other Agricultural Products</v>
          </cell>
        </row>
        <row r="1461">
          <cell r="A1461" t="str">
            <v>GODREJ CONSUMER PRODUCTS LTD</v>
          </cell>
          <cell r="B1461">
            <v>532424</v>
          </cell>
          <cell r="C1461" t="str">
            <v>GODREJCP</v>
          </cell>
          <cell r="D1461" t="str">
            <v>Personal Products</v>
          </cell>
        </row>
        <row r="1462">
          <cell r="A1462" t="str">
            <v>GODREJ INDUSTRIES LTD</v>
          </cell>
          <cell r="B1462">
            <v>500164</v>
          </cell>
          <cell r="C1462" t="str">
            <v>GODREJIND</v>
          </cell>
          <cell r="D1462" t="str">
            <v>Commodity Chemicals</v>
          </cell>
        </row>
        <row r="1463">
          <cell r="A1463" t="str">
            <v>GODREJ PROPERTIES LTD</v>
          </cell>
          <cell r="B1463">
            <v>533150</v>
          </cell>
          <cell r="C1463" t="str">
            <v>GODREJPROP</v>
          </cell>
          <cell r="D1463" t="str">
            <v>Realty</v>
          </cell>
        </row>
        <row r="1464">
          <cell r="A1464" t="str">
            <v>GOENKA BUSINESS &amp; FINANCE LTD</v>
          </cell>
          <cell r="B1464">
            <v>538787</v>
          </cell>
          <cell r="C1464" t="str">
            <v>Not Listed</v>
          </cell>
          <cell r="D1464" t="str">
            <v>Finance (including NBFCs)</v>
          </cell>
        </row>
        <row r="1465">
          <cell r="A1465" t="str">
            <v>GOENKA DIAMOND AND JEWELS LTD</v>
          </cell>
          <cell r="B1465">
            <v>533189</v>
          </cell>
          <cell r="C1465" t="str">
            <v>GOENKA</v>
          </cell>
          <cell r="D1465" t="str">
            <v>Other Apparels &amp; Accessories</v>
          </cell>
        </row>
        <row r="1466">
          <cell r="A1466" t="str">
            <v>GOGIA CAPITAL SERVICES LTD</v>
          </cell>
          <cell r="B1466">
            <v>531600</v>
          </cell>
          <cell r="C1466" t="str">
            <v>Not Listed</v>
          </cell>
          <cell r="D1466" t="str">
            <v>Other Financial Services</v>
          </cell>
        </row>
        <row r="1467">
          <cell r="A1467" t="str">
            <v>GOKAK TEXTILES LTD</v>
          </cell>
          <cell r="B1467">
            <v>532957</v>
          </cell>
          <cell r="C1467" t="str">
            <v>Not Listed</v>
          </cell>
          <cell r="D1467" t="str">
            <v>Textiles</v>
          </cell>
        </row>
        <row r="1468">
          <cell r="A1468" t="str">
            <v>GOKALDAS EXPORTS LTD</v>
          </cell>
          <cell r="B1468">
            <v>532630</v>
          </cell>
          <cell r="C1468" t="str">
            <v>GOKEX</v>
          </cell>
          <cell r="D1468" t="str">
            <v>Other Apparels &amp; Accessories</v>
          </cell>
        </row>
        <row r="1469">
          <cell r="A1469" t="str">
            <v>GOKUL AGRO RESOURCES LTD</v>
          </cell>
          <cell r="B1469">
            <v>539725</v>
          </cell>
          <cell r="C1469" t="str">
            <v>GOKULAGRO</v>
          </cell>
          <cell r="D1469" t="str">
            <v>Edible Oils</v>
          </cell>
        </row>
        <row r="1470">
          <cell r="A1470" t="str">
            <v>GOKUL REFOILS AND SOLVENT LTD</v>
          </cell>
          <cell r="B1470">
            <v>532980</v>
          </cell>
          <cell r="C1470" t="str">
            <v>GOKUL</v>
          </cell>
          <cell r="D1470" t="str">
            <v>Edible Oils</v>
          </cell>
        </row>
        <row r="1471">
          <cell r="A1471" t="str">
            <v>GOKUL SOLUTIONS LTD</v>
          </cell>
          <cell r="B1471">
            <v>780012</v>
          </cell>
          <cell r="C1471" t="str">
            <v>Not Listed</v>
          </cell>
          <cell r="D1471" t="str">
            <v>Others</v>
          </cell>
        </row>
        <row r="1472">
          <cell r="A1472" t="str">
            <v>GOLD COIN HEALTH FOODS LTD</v>
          </cell>
          <cell r="B1472">
            <v>538542</v>
          </cell>
          <cell r="C1472" t="str">
            <v>Not Listed</v>
          </cell>
          <cell r="D1472" t="str">
            <v>Packaged Foods</v>
          </cell>
        </row>
        <row r="1473">
          <cell r="A1473" t="str">
            <v>Gold Line International Finvest Ltd</v>
          </cell>
          <cell r="B1473">
            <v>538180</v>
          </cell>
          <cell r="C1473" t="str">
            <v>GOLDLINE</v>
          </cell>
          <cell r="D1473" t="str">
            <v>Investment Companies</v>
          </cell>
        </row>
        <row r="1474">
          <cell r="A1474" t="str">
            <v>GOLDCREST CORPORATION LTD</v>
          </cell>
          <cell r="B1474">
            <v>505576</v>
          </cell>
          <cell r="C1474" t="str">
            <v>Not Listed</v>
          </cell>
          <cell r="D1474" t="str">
            <v>Finance (including NBFCs)</v>
          </cell>
        </row>
        <row r="1475">
          <cell r="A1475" t="str">
            <v>GOLDEN CARPETS LTD</v>
          </cell>
          <cell r="B1475">
            <v>531928</v>
          </cell>
          <cell r="C1475" t="str">
            <v>Not Listed</v>
          </cell>
          <cell r="D1475" t="str">
            <v>Furniture-Furnishing-Paints</v>
          </cell>
        </row>
        <row r="1476">
          <cell r="A1476" t="str">
            <v>GOLDEN CREST EDUCATION &amp; SERVICES LTD</v>
          </cell>
          <cell r="B1476">
            <v>540062</v>
          </cell>
          <cell r="C1476" t="str">
            <v>Not Listed</v>
          </cell>
          <cell r="D1476" t="str">
            <v>Education</v>
          </cell>
        </row>
        <row r="1477">
          <cell r="A1477" t="str">
            <v>GOLDEN GOENKA FINCORP LTD</v>
          </cell>
          <cell r="B1477">
            <v>530579</v>
          </cell>
          <cell r="C1477" t="str">
            <v>Not Listed</v>
          </cell>
          <cell r="D1477" t="str">
            <v>Finance (including NBFCs)</v>
          </cell>
        </row>
        <row r="1478">
          <cell r="A1478" t="str">
            <v>GOLDEN TOBACCO LTD</v>
          </cell>
          <cell r="B1478">
            <v>500151</v>
          </cell>
          <cell r="C1478" t="str">
            <v>GOLDENTOBC</v>
          </cell>
          <cell r="D1478" t="str">
            <v>Cigarettes-Tobacco Products</v>
          </cell>
        </row>
        <row r="1479">
          <cell r="A1479" t="str">
            <v>GOLDIAM INTERNATIONAL LTD</v>
          </cell>
          <cell r="B1479">
            <v>526729</v>
          </cell>
          <cell r="C1479" t="str">
            <v>GOLDIAM</v>
          </cell>
          <cell r="D1479" t="str">
            <v>Other Apparels &amp; Accessories</v>
          </cell>
        </row>
        <row r="1480">
          <cell r="A1480" t="str">
            <v>GOLDSTAR POWER LTD</v>
          </cell>
          <cell r="B1480" t="str">
            <v>Not Listed</v>
          </cell>
          <cell r="C1480" t="str">
            <v>GOLDSTAR</v>
          </cell>
          <cell r="D1480" t="str">
            <v>SME</v>
          </cell>
        </row>
        <row r="1481">
          <cell r="A1481" t="str">
            <v>GOLDSTONE TECHNOLOGIES LTD</v>
          </cell>
          <cell r="B1481">
            <v>531439</v>
          </cell>
          <cell r="C1481" t="str">
            <v>GOLDTECH</v>
          </cell>
          <cell r="D1481" t="str">
            <v>IT Consulting &amp; Software</v>
          </cell>
        </row>
        <row r="1482">
          <cell r="A1482" t="str">
            <v>GOLECHHA GLOBAL FINANCE LTD</v>
          </cell>
          <cell r="B1482">
            <v>531360</v>
          </cell>
          <cell r="C1482" t="str">
            <v>Not Listed</v>
          </cell>
          <cell r="D1482" t="str">
            <v>Misc.Commercial Services</v>
          </cell>
        </row>
        <row r="1483">
          <cell r="A1483" t="str">
            <v>GOLKONDA ALUMINIUM EXTRUSIONS LTD</v>
          </cell>
          <cell r="B1483">
            <v>513309</v>
          </cell>
          <cell r="C1483" t="str">
            <v>Not Listed</v>
          </cell>
          <cell r="D1483" t="str">
            <v>Aluminium</v>
          </cell>
        </row>
        <row r="1484">
          <cell r="A1484" t="str">
            <v>GOLKUNDA DIAMONDS &amp; JEWELLERY LTD</v>
          </cell>
          <cell r="B1484">
            <v>523676</v>
          </cell>
          <cell r="C1484" t="str">
            <v>Not Listed</v>
          </cell>
          <cell r="D1484" t="str">
            <v>Other Apparels &amp; Accessories</v>
          </cell>
        </row>
        <row r="1485">
          <cell r="A1485" t="str">
            <v>GOODLUCK (INDIA) LTD</v>
          </cell>
          <cell r="B1485">
            <v>530655</v>
          </cell>
          <cell r="C1485" t="str">
            <v>GOODLUCK</v>
          </cell>
          <cell r="D1485" t="str">
            <v>Iron &amp; Steel Products</v>
          </cell>
        </row>
        <row r="1486">
          <cell r="A1486" t="str">
            <v>GOODLUCK INDIA LTD</v>
          </cell>
          <cell r="B1486">
            <v>530655</v>
          </cell>
          <cell r="C1486" t="str">
            <v>GOODLUCK</v>
          </cell>
          <cell r="D1486" t="str">
            <v>Iron &amp; Steel Products</v>
          </cell>
        </row>
        <row r="1487">
          <cell r="A1487" t="str">
            <v>GOODRICKE GROUP LTD</v>
          </cell>
          <cell r="B1487">
            <v>500166</v>
          </cell>
          <cell r="C1487" t="str">
            <v>Not Listed</v>
          </cell>
          <cell r="D1487" t="str">
            <v>Tea &amp; Coffee</v>
          </cell>
        </row>
        <row r="1488">
          <cell r="A1488" t="str">
            <v>GOODYEAR (INDIA) LTD</v>
          </cell>
          <cell r="B1488">
            <v>500168</v>
          </cell>
          <cell r="C1488" t="str">
            <v>Not Listed</v>
          </cell>
          <cell r="D1488" t="str">
            <v>Auto Tyres &amp; Rubber Products</v>
          </cell>
        </row>
        <row r="1489">
          <cell r="A1489" t="str">
            <v>GOODYEAR INDIA LTD</v>
          </cell>
          <cell r="B1489">
            <v>500168</v>
          </cell>
          <cell r="C1489" t="str">
            <v>Not Listed</v>
          </cell>
          <cell r="D1489" t="str">
            <v>Auto Tyres &amp; Rubber Products</v>
          </cell>
        </row>
        <row r="1490">
          <cell r="A1490" t="str">
            <v>GOPAL IRON &amp; STEELS CO GUJARAT LTD</v>
          </cell>
          <cell r="B1490">
            <v>531913</v>
          </cell>
          <cell r="C1490" t="str">
            <v>Not Listed</v>
          </cell>
          <cell r="D1490" t="str">
            <v>Iron &amp; Steel Products</v>
          </cell>
        </row>
        <row r="1491">
          <cell r="A1491" t="str">
            <v>GOPALA POLYPLAST LTD</v>
          </cell>
          <cell r="B1491">
            <v>526717</v>
          </cell>
          <cell r="C1491" t="str">
            <v>Not Listed</v>
          </cell>
          <cell r="D1491" t="str">
            <v>Containers &amp; Packaging</v>
          </cell>
        </row>
        <row r="1492">
          <cell r="A1492" t="str">
            <v>GORANI INDUSTRIES LTD</v>
          </cell>
          <cell r="B1492">
            <v>531608</v>
          </cell>
          <cell r="C1492" t="str">
            <v>Not Listed</v>
          </cell>
          <cell r="D1492" t="str">
            <v>Houseware</v>
          </cell>
        </row>
        <row r="1493">
          <cell r="A1493" t="str">
            <v>GOTHI PLASCON (INDIA) LTD</v>
          </cell>
          <cell r="B1493">
            <v>531111</v>
          </cell>
          <cell r="C1493" t="str">
            <v>Not Listed</v>
          </cell>
          <cell r="D1493" t="str">
            <v>Houseware</v>
          </cell>
        </row>
        <row r="1494">
          <cell r="A1494" t="str">
            <v>GOTHI PLASCON INDIA LTD</v>
          </cell>
          <cell r="B1494">
            <v>531111</v>
          </cell>
          <cell r="C1494" t="str">
            <v>Not Listed</v>
          </cell>
          <cell r="D1494" t="str">
            <v>Houseware</v>
          </cell>
        </row>
        <row r="1495">
          <cell r="A1495" t="str">
            <v>GOVIND RUBBER LTD</v>
          </cell>
          <cell r="B1495">
            <v>509148</v>
          </cell>
          <cell r="C1495" t="str">
            <v>Not Listed</v>
          </cell>
          <cell r="D1495" t="str">
            <v>Auto Tyres &amp; Rubber Products</v>
          </cell>
        </row>
        <row r="1496">
          <cell r="A1496" t="str">
            <v>GOWRA LEASING &amp; FINANCE LTD</v>
          </cell>
          <cell r="B1496">
            <v>530709</v>
          </cell>
          <cell r="C1496" t="str">
            <v>Not Listed</v>
          </cell>
          <cell r="D1496" t="str">
            <v>Finance (including NBFCs)</v>
          </cell>
        </row>
        <row r="1497">
          <cell r="A1497" t="str">
            <v>GOYAL ASSOCIATES LTD</v>
          </cell>
          <cell r="B1497">
            <v>530663</v>
          </cell>
          <cell r="C1497" t="str">
            <v>Not Listed</v>
          </cell>
          <cell r="D1497" t="str">
            <v>Other Financial Services</v>
          </cell>
        </row>
        <row r="1498">
          <cell r="A1498" t="str">
            <v>GP PETROLEUMS LTD</v>
          </cell>
          <cell r="B1498">
            <v>532543</v>
          </cell>
          <cell r="C1498" t="str">
            <v>GULFPETRO</v>
          </cell>
          <cell r="D1498" t="str">
            <v>Oil Marketing &amp; Distribution</v>
          </cell>
        </row>
        <row r="1499">
          <cell r="A1499" t="str">
            <v>GPT INFRAPROJECTS LTD</v>
          </cell>
          <cell r="B1499">
            <v>533761</v>
          </cell>
          <cell r="C1499" t="str">
            <v>GPTINFRA</v>
          </cell>
          <cell r="D1499" t="str">
            <v>Construction &amp; Engineering</v>
          </cell>
        </row>
        <row r="1500">
          <cell r="A1500" t="str">
            <v>GRACIOUS SOFTWARE LTD</v>
          </cell>
          <cell r="B1500">
            <v>780002</v>
          </cell>
          <cell r="C1500" t="str">
            <v>Not Listed</v>
          </cell>
          <cell r="D1500" t="str">
            <v>Others</v>
          </cell>
        </row>
        <row r="1501">
          <cell r="A1501" t="str">
            <v>GRADIENTE INFOTAINMENT LTD</v>
          </cell>
          <cell r="B1501">
            <v>590126</v>
          </cell>
          <cell r="C1501" t="str">
            <v>Not Listed</v>
          </cell>
          <cell r="D1501" t="str">
            <v>Advertising &amp; Media</v>
          </cell>
        </row>
        <row r="1502">
          <cell r="A1502" t="str">
            <v>GRANDEUR PRODUCTS LTD</v>
          </cell>
          <cell r="B1502">
            <v>539235</v>
          </cell>
          <cell r="C1502" t="str">
            <v>Not Listed</v>
          </cell>
          <cell r="D1502" t="str">
            <v>Tea &amp; Coffee</v>
          </cell>
        </row>
        <row r="1503">
          <cell r="A1503" t="str">
            <v>GRANULES (INDIA) LTD</v>
          </cell>
          <cell r="B1503">
            <v>532482</v>
          </cell>
          <cell r="C1503" t="str">
            <v>GRANULES</v>
          </cell>
          <cell r="D1503" t="str">
            <v>Pharmaceuticals</v>
          </cell>
        </row>
        <row r="1504">
          <cell r="A1504" t="str">
            <v>GRANULES INDIA LTD</v>
          </cell>
          <cell r="B1504">
            <v>532482</v>
          </cell>
          <cell r="C1504" t="str">
            <v>GRANULES</v>
          </cell>
          <cell r="D1504" t="str">
            <v>Pharmaceuticals</v>
          </cell>
        </row>
        <row r="1505">
          <cell r="A1505" t="str">
            <v>GRAPHITE (INDIA) LTD</v>
          </cell>
          <cell r="B1505">
            <v>509488</v>
          </cell>
          <cell r="C1505" t="str">
            <v>GRAPHITE</v>
          </cell>
          <cell r="D1505" t="str">
            <v>Other Industrial Goods</v>
          </cell>
        </row>
        <row r="1506">
          <cell r="A1506" t="str">
            <v>GRAPHITE INDIA LTD</v>
          </cell>
          <cell r="B1506">
            <v>509488</v>
          </cell>
          <cell r="C1506" t="str">
            <v>GRAPHITE</v>
          </cell>
          <cell r="D1506" t="str">
            <v>Other Industrial Goods</v>
          </cell>
        </row>
        <row r="1507">
          <cell r="A1507" t="str">
            <v>GRASIM INDUSTRIES LTD</v>
          </cell>
          <cell r="B1507">
            <v>500300</v>
          </cell>
          <cell r="C1507" t="str">
            <v>GRASIM</v>
          </cell>
          <cell r="D1507" t="str">
            <v>Cement &amp; Cement Products</v>
          </cell>
        </row>
        <row r="1508">
          <cell r="A1508" t="str">
            <v>GRATEX INDUSTRIES LTD</v>
          </cell>
          <cell r="B1508">
            <v>526751</v>
          </cell>
          <cell r="C1508" t="str">
            <v>Not Listed</v>
          </cell>
          <cell r="D1508" t="str">
            <v>Paper &amp; Paper Products</v>
          </cell>
        </row>
        <row r="1509">
          <cell r="A1509" t="str">
            <v>GRAUER &amp; WEIL (INDIA) LTD</v>
          </cell>
          <cell r="B1509">
            <v>505710</v>
          </cell>
          <cell r="C1509" t="str">
            <v>Not Listed</v>
          </cell>
          <cell r="D1509" t="str">
            <v>Commodity Chemicals</v>
          </cell>
        </row>
        <row r="1510">
          <cell r="A1510" t="str">
            <v>GRAUER &amp; WEIL INDIA LTD</v>
          </cell>
          <cell r="B1510">
            <v>505710</v>
          </cell>
          <cell r="C1510" t="str">
            <v>Not Listed</v>
          </cell>
          <cell r="D1510" t="str">
            <v>Commodity Chemicals</v>
          </cell>
        </row>
        <row r="1511">
          <cell r="A1511" t="str">
            <v>GRAVISS HOSPITALITY LTD</v>
          </cell>
          <cell r="B1511">
            <v>509546</v>
          </cell>
          <cell r="C1511" t="str">
            <v>Not Listed</v>
          </cell>
          <cell r="D1511" t="str">
            <v>Hotels</v>
          </cell>
        </row>
        <row r="1512">
          <cell r="A1512" t="str">
            <v>GRAVITA (INDIA) LTD</v>
          </cell>
          <cell r="B1512">
            <v>533282</v>
          </cell>
          <cell r="C1512" t="str">
            <v>GRAVITA</v>
          </cell>
          <cell r="D1512" t="str">
            <v>Other Non-Ferrous Metals</v>
          </cell>
        </row>
        <row r="1513">
          <cell r="A1513" t="str">
            <v>GRAVITA INDIA LTD</v>
          </cell>
          <cell r="B1513">
            <v>533282</v>
          </cell>
          <cell r="C1513" t="str">
            <v>GRAVITA</v>
          </cell>
          <cell r="D1513" t="str">
            <v>Other Non-Ferrous Metals</v>
          </cell>
        </row>
        <row r="1514">
          <cell r="A1514" t="str">
            <v>GRAVITY (INDIA) LTD</v>
          </cell>
          <cell r="B1514">
            <v>532015</v>
          </cell>
          <cell r="C1514" t="str">
            <v>Not Listed</v>
          </cell>
          <cell r="D1514" t="str">
            <v>Textiles</v>
          </cell>
        </row>
        <row r="1515">
          <cell r="A1515" t="str">
            <v>GRAVITY INDIA LTD</v>
          </cell>
          <cell r="B1515">
            <v>532015</v>
          </cell>
          <cell r="C1515" t="str">
            <v>Not Listed</v>
          </cell>
          <cell r="D1515" t="str">
            <v>Textiles</v>
          </cell>
        </row>
        <row r="1516">
          <cell r="A1516" t="str">
            <v>GREAVES COTTON LTD</v>
          </cell>
          <cell r="B1516">
            <v>501455</v>
          </cell>
          <cell r="C1516" t="str">
            <v>GREAVESCOT</v>
          </cell>
          <cell r="D1516" t="str">
            <v>Industrial Machinery</v>
          </cell>
        </row>
        <row r="1517">
          <cell r="A1517" t="str">
            <v>GREENCREST FINANCIAL SERVICES LTD</v>
          </cell>
          <cell r="B1517">
            <v>531737</v>
          </cell>
          <cell r="C1517" t="str">
            <v>Not Listed</v>
          </cell>
          <cell r="D1517" t="str">
            <v>Misc.Commercial Services</v>
          </cell>
        </row>
        <row r="1518">
          <cell r="A1518" t="str">
            <v>GREENLAM INDUSTRIES LTD</v>
          </cell>
          <cell r="B1518">
            <v>538979</v>
          </cell>
          <cell r="C1518" t="str">
            <v>GREENLAM</v>
          </cell>
          <cell r="D1518" t="str">
            <v>Furniture-Furnishing-Paints</v>
          </cell>
        </row>
        <row r="1519">
          <cell r="A1519" t="str">
            <v>GREENPLY INDUSTRIES LTD</v>
          </cell>
          <cell r="B1519">
            <v>526797</v>
          </cell>
          <cell r="C1519" t="str">
            <v>GREENPLY</v>
          </cell>
          <cell r="D1519" t="str">
            <v>Forest Products</v>
          </cell>
        </row>
        <row r="1520">
          <cell r="A1520" t="str">
            <v>GRETEX INDUSTRIES LTD</v>
          </cell>
          <cell r="B1520" t="str">
            <v>Not Listed</v>
          </cell>
          <cell r="C1520" t="str">
            <v>GRETEX</v>
          </cell>
          <cell r="D1520" t="str">
            <v>SME</v>
          </cell>
        </row>
        <row r="1521">
          <cell r="A1521" t="str">
            <v>GREYCELLS EDUCATION LTD</v>
          </cell>
          <cell r="B1521">
            <v>508918</v>
          </cell>
          <cell r="C1521" t="str">
            <v>Not Listed</v>
          </cell>
          <cell r="D1521" t="str">
            <v>Education</v>
          </cell>
        </row>
        <row r="1522">
          <cell r="A1522" t="str">
            <v>GRINDWELL NORTON LTD</v>
          </cell>
          <cell r="B1522">
            <v>506076</v>
          </cell>
          <cell r="C1522" t="str">
            <v>GRINDWELL</v>
          </cell>
          <cell r="D1522" t="str">
            <v>Other Industrial Products</v>
          </cell>
        </row>
        <row r="1523">
          <cell r="A1523" t="str">
            <v>GRM OVERSEAS LTD</v>
          </cell>
          <cell r="B1523">
            <v>531449</v>
          </cell>
          <cell r="C1523" t="str">
            <v>Not Listed</v>
          </cell>
          <cell r="D1523" t="str">
            <v>Other Agricultural Products</v>
          </cell>
        </row>
        <row r="1524">
          <cell r="A1524" t="str">
            <v>GROMO TRADE &amp; CONSULTANCY LTD</v>
          </cell>
          <cell r="B1524">
            <v>501314</v>
          </cell>
          <cell r="C1524" t="str">
            <v>Not Listed</v>
          </cell>
          <cell r="D1524" t="str">
            <v>Comm.Trading  &amp; Distribution</v>
          </cell>
        </row>
        <row r="1525">
          <cell r="A1525" t="str">
            <v>GROVY (INDIA) LTD</v>
          </cell>
          <cell r="B1525">
            <v>539522</v>
          </cell>
          <cell r="C1525" t="str">
            <v>Not Listed</v>
          </cell>
          <cell r="D1525" t="str">
            <v>Real Estate Investment</v>
          </cell>
        </row>
        <row r="1526">
          <cell r="A1526" t="str">
            <v>GROVY INDIA LTD</v>
          </cell>
          <cell r="B1526">
            <v>539522</v>
          </cell>
          <cell r="C1526" t="str">
            <v>Not Listed</v>
          </cell>
          <cell r="D1526" t="str">
            <v>Real Estate Investment</v>
          </cell>
        </row>
        <row r="1527">
          <cell r="A1527" t="str">
            <v>GRP LTD</v>
          </cell>
          <cell r="B1527">
            <v>509152</v>
          </cell>
          <cell r="C1527" t="str">
            <v>GRPLTD</v>
          </cell>
          <cell r="D1527" t="str">
            <v>Auto Tyres &amp; Rubber Products</v>
          </cell>
        </row>
        <row r="1528">
          <cell r="A1528" t="str">
            <v>GRUH FINANCE LTD</v>
          </cell>
          <cell r="B1528">
            <v>511288</v>
          </cell>
          <cell r="C1528" t="str">
            <v>GRUH</v>
          </cell>
          <cell r="D1528" t="str">
            <v xml:space="preserve">Housing Finance </v>
          </cell>
        </row>
        <row r="1529">
          <cell r="A1529" t="str">
            <v>GSB FINANCE LTD</v>
          </cell>
          <cell r="B1529">
            <v>511543</v>
          </cell>
          <cell r="C1529" t="str">
            <v>Not Listed</v>
          </cell>
          <cell r="D1529" t="str">
            <v>Finance (including NBFCs)</v>
          </cell>
        </row>
        <row r="1530">
          <cell r="A1530" t="str">
            <v>GSL NOVA PETROCHEMICALS LTD</v>
          </cell>
          <cell r="B1530">
            <v>530605</v>
          </cell>
          <cell r="C1530" t="str">
            <v>Not Listed</v>
          </cell>
          <cell r="D1530" t="str">
            <v>Textiles</v>
          </cell>
        </row>
        <row r="1531">
          <cell r="A1531" t="str">
            <v>GSL SECURITIES LTD</v>
          </cell>
          <cell r="B1531">
            <v>530469</v>
          </cell>
          <cell r="C1531" t="str">
            <v>Not Listed</v>
          </cell>
          <cell r="D1531" t="str">
            <v>Finance (including NBFCs)</v>
          </cell>
        </row>
        <row r="1532">
          <cell r="A1532" t="str">
            <v>GSS INFOTECH LTD</v>
          </cell>
          <cell r="B1532">
            <v>532951</v>
          </cell>
          <cell r="C1532" t="str">
            <v>GSS</v>
          </cell>
          <cell r="D1532" t="str">
            <v>IT Consulting &amp; Software</v>
          </cell>
        </row>
        <row r="1533">
          <cell r="A1533" t="str">
            <v>G-TECH INFO-TRAINING LTD</v>
          </cell>
          <cell r="B1533">
            <v>532139</v>
          </cell>
          <cell r="C1533" t="str">
            <v>Not Listed</v>
          </cell>
          <cell r="D1533" t="str">
            <v>BPO/KPO</v>
          </cell>
        </row>
        <row r="1534">
          <cell r="A1534" t="str">
            <v>GTL INFRASTRUCTURE LTD</v>
          </cell>
          <cell r="B1534">
            <v>532775</v>
          </cell>
          <cell r="C1534" t="str">
            <v>GTLINFRA</v>
          </cell>
          <cell r="D1534" t="str">
            <v>Telecom Equipment</v>
          </cell>
        </row>
        <row r="1535">
          <cell r="A1535" t="str">
            <v>GTL LTD</v>
          </cell>
          <cell r="B1535">
            <v>500160</v>
          </cell>
          <cell r="C1535" t="str">
            <v>GTL</v>
          </cell>
          <cell r="D1535" t="str">
            <v>Other Telecom Services</v>
          </cell>
        </row>
        <row r="1536">
          <cell r="A1536" t="str">
            <v>GTN INDUSTRIES LTD</v>
          </cell>
          <cell r="B1536">
            <v>500170</v>
          </cell>
          <cell r="C1536" t="str">
            <v>GTNIND</v>
          </cell>
          <cell r="D1536" t="str">
            <v>Textiles</v>
          </cell>
        </row>
        <row r="1537">
          <cell r="A1537" t="str">
            <v>GTN TEXTILES LTD</v>
          </cell>
          <cell r="B1537">
            <v>532744</v>
          </cell>
          <cell r="C1537" t="str">
            <v>GTNTEX</v>
          </cell>
          <cell r="D1537" t="str">
            <v>Textiles</v>
          </cell>
        </row>
        <row r="1538">
          <cell r="A1538" t="str">
            <v>GTPL HATHWAY LTD</v>
          </cell>
          <cell r="B1538">
            <v>540602</v>
          </cell>
          <cell r="C1538" t="str">
            <v>GTPL</v>
          </cell>
          <cell r="D1538" t="str">
            <v>Other Telecom Services</v>
          </cell>
        </row>
        <row r="1539">
          <cell r="A1539" t="str">
            <v>GTV ENGINEERING LTD</v>
          </cell>
          <cell r="B1539">
            <v>539479</v>
          </cell>
          <cell r="C1539" t="str">
            <v>Not Listed</v>
          </cell>
          <cell r="D1539" t="str">
            <v>Industrial Machinery</v>
          </cell>
        </row>
        <row r="1540">
          <cell r="A1540" t="str">
            <v>GUFIC BIOSCIENCES LTD</v>
          </cell>
          <cell r="B1540">
            <v>509079</v>
          </cell>
          <cell r="C1540" t="str">
            <v>GUFICBIO</v>
          </cell>
          <cell r="D1540" t="str">
            <v>Pharmaceuticals</v>
          </cell>
        </row>
        <row r="1541">
          <cell r="A1541" t="str">
            <v>GUJARAT ALKALIES AND CHEMICALS LTD</v>
          </cell>
          <cell r="B1541">
            <v>530001</v>
          </cell>
          <cell r="C1541" t="str">
            <v>GUJALKALI</v>
          </cell>
          <cell r="D1541" t="str">
            <v>Commodity Chemicals</v>
          </cell>
        </row>
        <row r="1542">
          <cell r="A1542" t="str">
            <v>GUJARAT AMBUJA EXPORTS LTD</v>
          </cell>
          <cell r="B1542">
            <v>524226</v>
          </cell>
          <cell r="C1542" t="str">
            <v>GAEL</v>
          </cell>
          <cell r="D1542" t="str">
            <v>Other Agricultural Products</v>
          </cell>
        </row>
        <row r="1543">
          <cell r="A1543" t="str">
            <v>GUJARAT APOLLO INDUSTRIES LTD</v>
          </cell>
          <cell r="B1543">
            <v>522217</v>
          </cell>
          <cell r="C1543" t="str">
            <v>GUJAPOLLO</v>
          </cell>
          <cell r="D1543" t="str">
            <v>Commercial Vehicles</v>
          </cell>
        </row>
        <row r="1544">
          <cell r="A1544" t="str">
            <v>GUJARAT BOROSIL LTD</v>
          </cell>
          <cell r="B1544">
            <v>523768</v>
          </cell>
          <cell r="C1544" t="str">
            <v>Not Listed</v>
          </cell>
          <cell r="D1544" t="str">
            <v>Construction Materials</v>
          </cell>
        </row>
        <row r="1545">
          <cell r="A1545" t="str">
            <v>GUJARAT CONTAINERS LTD</v>
          </cell>
          <cell r="B1545">
            <v>513507</v>
          </cell>
          <cell r="C1545" t="str">
            <v>Not Listed</v>
          </cell>
          <cell r="D1545" t="str">
            <v>Iron &amp; Steel Products</v>
          </cell>
        </row>
        <row r="1546">
          <cell r="A1546" t="str">
            <v>GUJARAT COTEX LTD</v>
          </cell>
          <cell r="B1546">
            <v>514386</v>
          </cell>
          <cell r="C1546" t="str">
            <v>Not Listed</v>
          </cell>
          <cell r="D1546" t="str">
            <v>Textiles</v>
          </cell>
        </row>
        <row r="1547">
          <cell r="A1547" t="str">
            <v>GUJARAT CRAFT INDUSTRIES LTD</v>
          </cell>
          <cell r="B1547">
            <v>526965</v>
          </cell>
          <cell r="C1547" t="str">
            <v>Not Listed</v>
          </cell>
          <cell r="D1547" t="str">
            <v>Containers &amp; Packaging</v>
          </cell>
        </row>
        <row r="1548">
          <cell r="A1548" t="str">
            <v>GUJARAT CREDIT CORPORATION LTD</v>
          </cell>
          <cell r="B1548">
            <v>511441</v>
          </cell>
          <cell r="C1548" t="str">
            <v>Not Listed</v>
          </cell>
          <cell r="D1548" t="str">
            <v>Other Financial Services</v>
          </cell>
        </row>
        <row r="1549">
          <cell r="A1549" t="str">
            <v>GUJARAT FLUOROCHEMICALS LTD</v>
          </cell>
          <cell r="B1549">
            <v>500173</v>
          </cell>
          <cell r="C1549" t="str">
            <v>GUJFLUORO</v>
          </cell>
          <cell r="D1549" t="str">
            <v>Industrial Gases</v>
          </cell>
        </row>
        <row r="1550">
          <cell r="A1550" t="str">
            <v>GUJARAT FOILS LTD</v>
          </cell>
          <cell r="B1550">
            <v>531410</v>
          </cell>
          <cell r="C1550" t="str">
            <v>Not Listed</v>
          </cell>
          <cell r="D1550" t="str">
            <v>Aluminium</v>
          </cell>
        </row>
        <row r="1551">
          <cell r="A1551" t="str">
            <v>GUJARAT GAS LTD</v>
          </cell>
          <cell r="B1551">
            <v>539336</v>
          </cell>
          <cell r="C1551" t="str">
            <v>GUJGASLTD</v>
          </cell>
          <cell r="D1551" t="str">
            <v>Integrated Oil &amp; Gas</v>
          </cell>
        </row>
        <row r="1552">
          <cell r="A1552" t="str">
            <v>GUJARAT HOTELS LTD</v>
          </cell>
          <cell r="B1552">
            <v>507960</v>
          </cell>
          <cell r="C1552" t="str">
            <v>Not Listed</v>
          </cell>
          <cell r="D1552" t="str">
            <v>Hotels</v>
          </cell>
        </row>
        <row r="1553">
          <cell r="A1553" t="str">
            <v>GUJARAT HY-SPIN LTD</v>
          </cell>
          <cell r="B1553">
            <v>540938</v>
          </cell>
          <cell r="C1553" t="str">
            <v>Not Listed</v>
          </cell>
          <cell r="D1553" t="str">
            <v>Textiles</v>
          </cell>
        </row>
        <row r="1554">
          <cell r="A1554" t="str">
            <v>GUJARAT INDUSTRIES POWER COMPANY LTD</v>
          </cell>
          <cell r="B1554">
            <v>517300</v>
          </cell>
          <cell r="C1554" t="str">
            <v>GIPCL</v>
          </cell>
          <cell r="D1554" t="str">
            <v>Electric Utilities</v>
          </cell>
        </row>
        <row r="1555">
          <cell r="A1555" t="str">
            <v>GUJARAT INTRUX LTD</v>
          </cell>
          <cell r="B1555">
            <v>517372</v>
          </cell>
          <cell r="C1555" t="str">
            <v>Not Listed</v>
          </cell>
          <cell r="D1555" t="str">
            <v>Other Industrial Products</v>
          </cell>
        </row>
        <row r="1556">
          <cell r="A1556" t="str">
            <v>GUJARAT INVESTA LTD</v>
          </cell>
          <cell r="B1556">
            <v>531341</v>
          </cell>
          <cell r="C1556" t="str">
            <v>Not Listed</v>
          </cell>
          <cell r="D1556" t="str">
            <v>Finance (including NBFCs)</v>
          </cell>
        </row>
        <row r="1557">
          <cell r="A1557" t="str">
            <v>GUJARAT LEASE FINANCING LTD</v>
          </cell>
          <cell r="B1557">
            <v>500174</v>
          </cell>
          <cell r="C1557" t="str">
            <v>GLFL</v>
          </cell>
          <cell r="D1557" t="str">
            <v>Finance (including NBFCs)</v>
          </cell>
        </row>
        <row r="1558">
          <cell r="A1558" t="str">
            <v>GUJARAT MEDITECH LTD</v>
          </cell>
          <cell r="B1558">
            <v>524754</v>
          </cell>
          <cell r="C1558" t="str">
            <v>Not Listed</v>
          </cell>
          <cell r="D1558" t="str">
            <v>Healthcare Supplies</v>
          </cell>
        </row>
        <row r="1559">
          <cell r="A1559" t="str">
            <v>GUJARAT METALLIC COAL &amp; COKE LTD</v>
          </cell>
          <cell r="B1559">
            <v>531881</v>
          </cell>
          <cell r="C1559" t="str">
            <v>Not Listed</v>
          </cell>
          <cell r="D1559" t="str">
            <v>Comm.Trading  &amp; Distribution</v>
          </cell>
        </row>
        <row r="1560">
          <cell r="A1560" t="str">
            <v>GUJARAT MINERAL DEVELOPMENT CORPORATION LTD</v>
          </cell>
          <cell r="B1560">
            <v>532181</v>
          </cell>
          <cell r="C1560" t="str">
            <v>GMDCLTD</v>
          </cell>
          <cell r="D1560" t="str">
            <v>Coal</v>
          </cell>
        </row>
        <row r="1561">
          <cell r="A1561" t="str">
            <v>GUJARAT NARMADA VALLEY FERTILIZERS AND CHEMICALS LTD</v>
          </cell>
          <cell r="B1561">
            <v>500670</v>
          </cell>
          <cell r="C1561" t="str">
            <v>GNFC</v>
          </cell>
          <cell r="D1561" t="str">
            <v>Fertilizers</v>
          </cell>
        </row>
        <row r="1562">
          <cell r="A1562" t="str">
            <v>GUJARAT NATURAL RESOURCES LTD</v>
          </cell>
          <cell r="B1562">
            <v>513536</v>
          </cell>
          <cell r="C1562" t="str">
            <v>Not Listed</v>
          </cell>
          <cell r="D1562" t="str">
            <v>Exploration &amp; Production</v>
          </cell>
        </row>
        <row r="1563">
          <cell r="A1563" t="str">
            <v>GUJARAT PETROSYNTHESE LTD</v>
          </cell>
          <cell r="B1563">
            <v>506858</v>
          </cell>
          <cell r="C1563" t="str">
            <v>Not Listed</v>
          </cell>
          <cell r="D1563" t="str">
            <v>Fibres &amp; Plastics</v>
          </cell>
        </row>
        <row r="1564">
          <cell r="A1564" t="str">
            <v>GUJARAT PIPAVAV PORT LTD</v>
          </cell>
          <cell r="B1564">
            <v>533248</v>
          </cell>
          <cell r="C1564" t="str">
            <v>GPPL</v>
          </cell>
          <cell r="D1564" t="str">
            <v>Marine Port &amp; Services</v>
          </cell>
        </row>
        <row r="1565">
          <cell r="A1565" t="str">
            <v>GUJARAT POLY ELECTRONICS LTD</v>
          </cell>
          <cell r="B1565">
            <v>517288</v>
          </cell>
          <cell r="C1565" t="str">
            <v>Not Listed</v>
          </cell>
          <cell r="D1565" t="str">
            <v>Other Elect.Equip./ Prod.</v>
          </cell>
        </row>
        <row r="1566">
          <cell r="A1566" t="str">
            <v>GUJARAT RAFFIA INDUSTRIES LTD</v>
          </cell>
          <cell r="B1566">
            <v>523836</v>
          </cell>
          <cell r="C1566" t="str">
            <v>GUJRAFFIA</v>
          </cell>
          <cell r="D1566" t="str">
            <v>Containers &amp; Packaging</v>
          </cell>
        </row>
        <row r="1567">
          <cell r="A1567" t="str">
            <v>GUJARAT SIDHEE CEMENT LTD</v>
          </cell>
          <cell r="B1567">
            <v>518029</v>
          </cell>
          <cell r="C1567" t="str">
            <v>GSCLCEMENT</v>
          </cell>
          <cell r="D1567" t="str">
            <v>Cement &amp; Cement Products</v>
          </cell>
        </row>
        <row r="1568">
          <cell r="A1568" t="str">
            <v>GUJARAT STATE FERTILIZERS &amp; CHEMICALS LTD</v>
          </cell>
          <cell r="B1568">
            <v>500690</v>
          </cell>
          <cell r="C1568" t="str">
            <v>GSFC</v>
          </cell>
          <cell r="D1568" t="str">
            <v>Fertilizers</v>
          </cell>
        </row>
        <row r="1569">
          <cell r="A1569" t="str">
            <v>GUJARAT STATE FINANCIAL CORPORATION LTD</v>
          </cell>
          <cell r="B1569">
            <v>532160</v>
          </cell>
          <cell r="C1569" t="str">
            <v>Not Listed</v>
          </cell>
          <cell r="D1569" t="str">
            <v>Financial Institutions</v>
          </cell>
        </row>
        <row r="1570">
          <cell r="A1570" t="str">
            <v>GUJARAT STATE PETRONET LTD</v>
          </cell>
          <cell r="B1570">
            <v>532702</v>
          </cell>
          <cell r="C1570" t="str">
            <v>GSPL</v>
          </cell>
          <cell r="D1570" t="str">
            <v>Utilities:Non-Elec.</v>
          </cell>
        </row>
        <row r="1571">
          <cell r="A1571" t="str">
            <v>GUJARAT TERCE LABORATORIES LTD</v>
          </cell>
          <cell r="B1571">
            <v>524314</v>
          </cell>
          <cell r="C1571" t="str">
            <v>Not Listed</v>
          </cell>
          <cell r="D1571" t="str">
            <v>Pharmaceuticals</v>
          </cell>
        </row>
        <row r="1572">
          <cell r="A1572" t="str">
            <v>GUJARAT THEMIS BIOSYN LTD</v>
          </cell>
          <cell r="B1572">
            <v>506879</v>
          </cell>
          <cell r="C1572" t="str">
            <v>Not Listed</v>
          </cell>
          <cell r="D1572" t="str">
            <v>Pharmaceuticals</v>
          </cell>
        </row>
        <row r="1573">
          <cell r="A1573" t="str">
            <v>GUJARAT TOOLROOM LTD</v>
          </cell>
          <cell r="B1573">
            <v>513337</v>
          </cell>
          <cell r="C1573" t="str">
            <v>Not Listed</v>
          </cell>
          <cell r="D1573" t="str">
            <v>Plastic Products</v>
          </cell>
        </row>
        <row r="1574">
          <cell r="A1574" t="str">
            <v>GUJCHEM DISTILLERS (INDIA) LTD</v>
          </cell>
          <cell r="B1574">
            <v>506640</v>
          </cell>
          <cell r="C1574" t="str">
            <v>Not Listed</v>
          </cell>
          <cell r="D1574" t="str">
            <v>Commodity Chemicals</v>
          </cell>
        </row>
        <row r="1575">
          <cell r="A1575" t="str">
            <v>GUJCHEM DISTILLERS INDIA LTD</v>
          </cell>
          <cell r="B1575">
            <v>506640</v>
          </cell>
          <cell r="C1575" t="str">
            <v>Not Listed</v>
          </cell>
          <cell r="D1575" t="str">
            <v>Commodity Chemicals</v>
          </cell>
        </row>
        <row r="1576">
          <cell r="A1576" t="str">
            <v>GULF OIL LUBRICANTS (INDIA) LTD</v>
          </cell>
          <cell r="B1576">
            <v>538567</v>
          </cell>
          <cell r="C1576" t="str">
            <v>GULFOILLUB</v>
          </cell>
          <cell r="D1576" t="str">
            <v>Oil Marketing &amp; Distribution</v>
          </cell>
        </row>
        <row r="1577">
          <cell r="A1577" t="str">
            <v>GULF OIL LUBRICANTS INDIA LTD</v>
          </cell>
          <cell r="B1577">
            <v>538567</v>
          </cell>
          <cell r="C1577" t="str">
            <v>GULFOILLUB</v>
          </cell>
          <cell r="D1577" t="str">
            <v>Oil Marketing &amp; Distribution</v>
          </cell>
        </row>
        <row r="1578">
          <cell r="A1578" t="str">
            <v>GULSHAN CHEMFILL LTD</v>
          </cell>
          <cell r="B1578">
            <v>532425</v>
          </cell>
          <cell r="C1578" t="str">
            <v>Not Listed</v>
          </cell>
          <cell r="D1578" t="str">
            <v>Commodity Chemicals</v>
          </cell>
        </row>
        <row r="1579">
          <cell r="A1579" t="str">
            <v>GULSHAN POLYOLS LTD</v>
          </cell>
          <cell r="B1579">
            <v>532457</v>
          </cell>
          <cell r="C1579" t="str">
            <v>GULPOLY</v>
          </cell>
          <cell r="D1579" t="str">
            <v>Commodity Chemicals</v>
          </cell>
        </row>
        <row r="1580">
          <cell r="A1580" t="str">
            <v>GV FILMS LTD</v>
          </cell>
          <cell r="B1580">
            <v>523277</v>
          </cell>
          <cell r="C1580" t="str">
            <v>Not Listed</v>
          </cell>
          <cell r="D1580" t="str">
            <v>Movies &amp; Entertainment</v>
          </cell>
        </row>
        <row r="1581">
          <cell r="A1581" t="str">
            <v>GVK POWER &amp; INFRASTRUCTURE LTD</v>
          </cell>
          <cell r="B1581">
            <v>532708</v>
          </cell>
          <cell r="C1581" t="str">
            <v>GVKPIL</v>
          </cell>
          <cell r="D1581" t="str">
            <v>Electric Utilities</v>
          </cell>
        </row>
        <row r="1582">
          <cell r="A1582" t="str">
            <v>GYAN DEVELOPERS &amp; BUILDERS LTD</v>
          </cell>
          <cell r="B1582">
            <v>530141</v>
          </cell>
          <cell r="C1582" t="str">
            <v>Not Listed</v>
          </cell>
          <cell r="D1582" t="str">
            <v>Realty</v>
          </cell>
        </row>
        <row r="1583">
          <cell r="A1583" t="str">
            <v>GYSCOAL ALLOYS LTD</v>
          </cell>
          <cell r="B1583">
            <v>533275</v>
          </cell>
          <cell r="C1583" t="str">
            <v>GAL</v>
          </cell>
          <cell r="D1583" t="str">
            <v>Iron &amp; Steel/Interm.Products</v>
          </cell>
        </row>
        <row r="1584">
          <cell r="A1584" t="str">
            <v>H G INFRA ENGINEERING LTD</v>
          </cell>
          <cell r="B1584">
            <v>541019</v>
          </cell>
          <cell r="C1584" t="str">
            <v>HGINFRA</v>
          </cell>
          <cell r="D1584" t="str">
            <v>Construction &amp; Engineering</v>
          </cell>
        </row>
        <row r="1585">
          <cell r="A1585" t="str">
            <v>H K  TRADE INTERNATIONAL LTD</v>
          </cell>
          <cell r="B1585">
            <v>539337</v>
          </cell>
          <cell r="C1585" t="str">
            <v>Not Listed</v>
          </cell>
          <cell r="D1585" t="str">
            <v>Containers &amp; Packaging</v>
          </cell>
        </row>
        <row r="1586">
          <cell r="A1586" t="str">
            <v>H P COTTON TEXTILE MILLS LTD</v>
          </cell>
          <cell r="B1586">
            <v>502873</v>
          </cell>
          <cell r="C1586" t="str">
            <v>Not Listed</v>
          </cell>
          <cell r="D1586" t="str">
            <v>Textiles</v>
          </cell>
        </row>
        <row r="1587">
          <cell r="A1587" t="str">
            <v>H S (INDIA) LTD</v>
          </cell>
          <cell r="B1587">
            <v>532145</v>
          </cell>
          <cell r="C1587" t="str">
            <v>Not Listed</v>
          </cell>
          <cell r="D1587" t="str">
            <v>Hotels</v>
          </cell>
        </row>
        <row r="1588">
          <cell r="A1588" t="str">
            <v>H S INDIA LTD</v>
          </cell>
          <cell r="B1588">
            <v>532145</v>
          </cell>
          <cell r="C1588" t="str">
            <v>Not Listed</v>
          </cell>
          <cell r="D1588" t="str">
            <v>Hotels</v>
          </cell>
        </row>
        <row r="1589">
          <cell r="A1589" t="str">
            <v>HALDER VENTURE LTD</v>
          </cell>
          <cell r="B1589">
            <v>539854</v>
          </cell>
          <cell r="C1589" t="str">
            <v>Not Listed</v>
          </cell>
          <cell r="D1589" t="str">
            <v>Other Agricultural Products</v>
          </cell>
        </row>
        <row r="1590">
          <cell r="A1590" t="str">
            <v>HALDYN GLASS LTD</v>
          </cell>
          <cell r="B1590">
            <v>515147</v>
          </cell>
          <cell r="C1590" t="str">
            <v>Not Listed</v>
          </cell>
          <cell r="D1590" t="str">
            <v>Containers &amp; Packaging</v>
          </cell>
        </row>
        <row r="1591">
          <cell r="A1591" t="str">
            <v>HARDCASTLE &amp; WAUD MFG CO LTD</v>
          </cell>
          <cell r="B1591">
            <v>509597</v>
          </cell>
          <cell r="C1591" t="str">
            <v>Not Listed</v>
          </cell>
          <cell r="D1591" t="str">
            <v>Specialty Chemicals</v>
          </cell>
        </row>
        <row r="1592">
          <cell r="A1592" t="str">
            <v>HARI GOVIND INTERNATIONAL LTD</v>
          </cell>
          <cell r="B1592">
            <v>531971</v>
          </cell>
          <cell r="C1592" t="str">
            <v>Not Listed</v>
          </cell>
          <cell r="D1592" t="str">
            <v>Textiles</v>
          </cell>
        </row>
        <row r="1593">
          <cell r="A1593" t="str">
            <v>HARIA APPARELS LTD</v>
          </cell>
          <cell r="B1593">
            <v>538081</v>
          </cell>
          <cell r="C1593" t="str">
            <v>Not Listed</v>
          </cell>
          <cell r="D1593" t="str">
            <v>Textiles</v>
          </cell>
        </row>
        <row r="1594">
          <cell r="A1594" t="str">
            <v>HARIA EXPORTS LTD</v>
          </cell>
          <cell r="B1594">
            <v>512604</v>
          </cell>
          <cell r="C1594" t="str">
            <v>Not Listed</v>
          </cell>
          <cell r="D1594" t="str">
            <v>Other Apparels &amp; Accessories</v>
          </cell>
        </row>
        <row r="1595">
          <cell r="A1595" t="str">
            <v>Harish Textile Engineers Ltd</v>
          </cell>
          <cell r="B1595">
            <v>542682</v>
          </cell>
          <cell r="C1595" t="str">
            <v>HARISH</v>
          </cell>
          <cell r="D1595" t="str">
            <v>Industrial Machinery</v>
          </cell>
        </row>
        <row r="1596">
          <cell r="A1596" t="str">
            <v>HARITA SEATING SYSTEMS LTD</v>
          </cell>
          <cell r="B1596">
            <v>590043</v>
          </cell>
          <cell r="C1596" t="str">
            <v>HARITASEAT</v>
          </cell>
          <cell r="D1596" t="str">
            <v>Auto Parts &amp; Equipment</v>
          </cell>
        </row>
        <row r="1597">
          <cell r="A1597" t="str">
            <v>HARIYANA METALS LTD</v>
          </cell>
          <cell r="B1597">
            <v>506024</v>
          </cell>
          <cell r="C1597" t="str">
            <v>Not Listed</v>
          </cell>
          <cell r="D1597" t="str">
            <v>Iron &amp; Steel/Interm.Products</v>
          </cell>
        </row>
        <row r="1598">
          <cell r="A1598" t="str">
            <v>HARIYANA SHIP BREAKERS LTD</v>
          </cell>
          <cell r="B1598">
            <v>526931</v>
          </cell>
          <cell r="C1598" t="str">
            <v>Not Listed</v>
          </cell>
          <cell r="D1598" t="str">
            <v>Other Industrial Goods</v>
          </cell>
        </row>
        <row r="1599">
          <cell r="A1599" t="str">
            <v>HARMONY CAPITAL SERVICES LTD</v>
          </cell>
          <cell r="B1599">
            <v>530055</v>
          </cell>
          <cell r="C1599" t="str">
            <v>Not Listed</v>
          </cell>
          <cell r="D1599" t="str">
            <v>Misc.Commercial Services</v>
          </cell>
        </row>
        <row r="1600">
          <cell r="A1600" t="str">
            <v>HARRISONS MALAYALAM LTD</v>
          </cell>
          <cell r="B1600">
            <v>500467</v>
          </cell>
          <cell r="C1600" t="str">
            <v>HARRMALAYA</v>
          </cell>
          <cell r="D1600" t="str">
            <v>Auto Tyres &amp; Rubber Products</v>
          </cell>
        </row>
        <row r="1601">
          <cell r="A1601" t="str">
            <v>HARYANA CAPFIN LTD</v>
          </cell>
          <cell r="B1601">
            <v>532855</v>
          </cell>
          <cell r="C1601" t="str">
            <v>Not Listed</v>
          </cell>
          <cell r="D1601" t="str">
            <v>Investment Companies</v>
          </cell>
        </row>
        <row r="1602">
          <cell r="A1602" t="str">
            <v>HARYANA FINANCIAL CORPORATION LTD</v>
          </cell>
          <cell r="B1602">
            <v>530927</v>
          </cell>
          <cell r="C1602" t="str">
            <v>Not Listed</v>
          </cell>
          <cell r="D1602" t="str">
            <v>Financial Institutions</v>
          </cell>
        </row>
        <row r="1603">
          <cell r="A1603" t="str">
            <v>HARYANA LEATHER CHEMICALS LTD</v>
          </cell>
          <cell r="B1603">
            <v>524080</v>
          </cell>
          <cell r="C1603" t="str">
            <v>Not Listed</v>
          </cell>
          <cell r="D1603" t="str">
            <v>Commodity Chemicals</v>
          </cell>
        </row>
        <row r="1604">
          <cell r="A1604" t="str">
            <v>HAS LIFESTYLE LTD</v>
          </cell>
          <cell r="B1604">
            <v>780014</v>
          </cell>
          <cell r="C1604" t="str">
            <v>Not Listed</v>
          </cell>
          <cell r="D1604" t="str">
            <v>Others</v>
          </cell>
        </row>
        <row r="1605">
          <cell r="A1605" t="str">
            <v>HASTI FINANCE LTD</v>
          </cell>
          <cell r="B1605">
            <v>531387</v>
          </cell>
          <cell r="C1605" t="str">
            <v>Not Listed</v>
          </cell>
          <cell r="D1605" t="str">
            <v>Finance (including NBFCs)</v>
          </cell>
        </row>
        <row r="1606">
          <cell r="A1606" t="str">
            <v>HATHWAY BHAWANI CABLETEL &amp;amp; DATACOM LTD.</v>
          </cell>
          <cell r="B1606">
            <v>509073</v>
          </cell>
          <cell r="C1606" t="str">
            <v>HATHWAYB</v>
          </cell>
          <cell r="D1606" t="str">
            <v>Broadcasting &amp;amp; Cable TV</v>
          </cell>
        </row>
        <row r="1607">
          <cell r="A1607" t="str">
            <v>HATHWAY CABLE &amp; DATACOM LTD</v>
          </cell>
          <cell r="B1607">
            <v>533162</v>
          </cell>
          <cell r="C1607" t="str">
            <v>HATHWAY</v>
          </cell>
          <cell r="D1607" t="str">
            <v>Broadcasting &amp; Cable TV</v>
          </cell>
        </row>
        <row r="1608">
          <cell r="A1608" t="str">
            <v>HATSUN AGRO PRODUCT LTD</v>
          </cell>
          <cell r="B1608">
            <v>531531</v>
          </cell>
          <cell r="C1608" t="str">
            <v>HATSUN</v>
          </cell>
          <cell r="D1608" t="str">
            <v>Packaged Foods</v>
          </cell>
        </row>
        <row r="1609">
          <cell r="A1609" t="str">
            <v>HAVELLS (INDIA) LTD</v>
          </cell>
          <cell r="B1609">
            <v>517354</v>
          </cell>
          <cell r="C1609" t="str">
            <v>HAVELLS</v>
          </cell>
          <cell r="D1609" t="str">
            <v>Other Elect.Equip./ Prod.</v>
          </cell>
        </row>
        <row r="1610">
          <cell r="A1610" t="str">
            <v>HAVELLS INDIA LTD</v>
          </cell>
          <cell r="B1610">
            <v>517354</v>
          </cell>
          <cell r="C1610" t="str">
            <v>HAVELLS</v>
          </cell>
          <cell r="D1610" t="str">
            <v>Other Elect.Equip./ Prod.</v>
          </cell>
        </row>
        <row r="1611">
          <cell r="A1611" t="str">
            <v>HAWA ENGINEERS LTD</v>
          </cell>
          <cell r="B1611">
            <v>539176</v>
          </cell>
          <cell r="C1611" t="str">
            <v>Not Listed</v>
          </cell>
          <cell r="D1611" t="str">
            <v>Industrial Machinery</v>
          </cell>
        </row>
        <row r="1612">
          <cell r="A1612" t="str">
            <v>HAWKINS COOKERS LTD</v>
          </cell>
          <cell r="B1612">
            <v>508486</v>
          </cell>
          <cell r="C1612" t="str">
            <v>Not Listed</v>
          </cell>
          <cell r="D1612" t="str">
            <v>Houseware</v>
          </cell>
        </row>
        <row r="1613">
          <cell r="A1613" t="str">
            <v>HAZOOR MULTI PROJECTS LTD</v>
          </cell>
          <cell r="B1613">
            <v>532467</v>
          </cell>
          <cell r="C1613" t="str">
            <v>Not Listed</v>
          </cell>
          <cell r="D1613" t="str">
            <v>Movies &amp; Entertainment</v>
          </cell>
        </row>
        <row r="1614">
          <cell r="A1614" t="str">
            <v>HB ESTATE DEVELOPERS LTD</v>
          </cell>
          <cell r="B1614">
            <v>532334</v>
          </cell>
          <cell r="C1614" t="str">
            <v>Not Listed</v>
          </cell>
          <cell r="D1614" t="str">
            <v>Realty</v>
          </cell>
        </row>
        <row r="1615">
          <cell r="A1615" t="str">
            <v>HB LEASING &amp; FINANCE CO LTD</v>
          </cell>
          <cell r="B1615">
            <v>508956</v>
          </cell>
          <cell r="C1615" t="str">
            <v>Not Listed</v>
          </cell>
          <cell r="D1615" t="str">
            <v>Finance (including NBFCs)</v>
          </cell>
        </row>
        <row r="1616">
          <cell r="A1616" t="str">
            <v>HB PORTFOLIO LTD</v>
          </cell>
          <cell r="B1616">
            <v>532333</v>
          </cell>
          <cell r="C1616" t="str">
            <v>Not Listed</v>
          </cell>
          <cell r="D1616" t="str">
            <v>Other Financial Services</v>
          </cell>
        </row>
        <row r="1617">
          <cell r="A1617" t="str">
            <v>HB STOCKHOLDINGS LTD</v>
          </cell>
          <cell r="B1617">
            <v>532216</v>
          </cell>
          <cell r="C1617" t="str">
            <v>HBSL</v>
          </cell>
          <cell r="D1617" t="str">
            <v>Finance (including NBFCs)</v>
          </cell>
        </row>
        <row r="1618">
          <cell r="A1618" t="str">
            <v>HBL POWER SYSTEMS LTD</v>
          </cell>
          <cell r="B1618">
            <v>517271</v>
          </cell>
          <cell r="C1618" t="str">
            <v>HBLPOWER</v>
          </cell>
          <cell r="D1618" t="str">
            <v>Other Elect.Equip./ Prod.</v>
          </cell>
        </row>
        <row r="1619">
          <cell r="A1619" t="str">
            <v>HCKK VENTURES LTD</v>
          </cell>
          <cell r="B1619">
            <v>539224</v>
          </cell>
          <cell r="C1619" t="str">
            <v>Not Listed</v>
          </cell>
          <cell r="D1619" t="str">
            <v>Diversified</v>
          </cell>
        </row>
        <row r="1620">
          <cell r="A1620" t="str">
            <v>HCL INFOSYSTEMS LTD</v>
          </cell>
          <cell r="B1620">
            <v>500179</v>
          </cell>
          <cell r="C1620" t="str">
            <v>HCL-INSYS</v>
          </cell>
          <cell r="D1620" t="str">
            <v>Computer Hardware</v>
          </cell>
        </row>
        <row r="1621">
          <cell r="A1621" t="str">
            <v>HCL TECHNOLOGIES LTD</v>
          </cell>
          <cell r="B1621">
            <v>532281</v>
          </cell>
          <cell r="C1621" t="str">
            <v>HCLTECH</v>
          </cell>
          <cell r="D1621" t="str">
            <v>IT Consulting &amp; Software</v>
          </cell>
        </row>
        <row r="1622">
          <cell r="A1622" t="str">
            <v>HDFC ASSET MANAGEMENT COMPANY LTD</v>
          </cell>
          <cell r="B1622">
            <v>541729</v>
          </cell>
          <cell r="C1622" t="str">
            <v>HDFCAMC</v>
          </cell>
          <cell r="D1622" t="str">
            <v>Asset Management Cos.</v>
          </cell>
        </row>
        <row r="1623">
          <cell r="A1623" t="str">
            <v>HDFC BANK LTD</v>
          </cell>
          <cell r="B1623">
            <v>500180</v>
          </cell>
          <cell r="C1623" t="str">
            <v>HDFCBANK</v>
          </cell>
          <cell r="D1623" t="str">
            <v>Banks</v>
          </cell>
        </row>
        <row r="1624">
          <cell r="A1624" t="str">
            <v>HDFC Mutual Fund - HDFC Gold Exchange Traded Fund</v>
          </cell>
          <cell r="B1624">
            <v>533230</v>
          </cell>
          <cell r="C1624" t="str">
            <v>HDFCMFGETF</v>
          </cell>
          <cell r="D1624" t="str">
            <v>Other Financial Services</v>
          </cell>
        </row>
        <row r="1625">
          <cell r="A1625" t="str">
            <v>HDFC STANDARD LIFE INSURANCE COMPANY LTD</v>
          </cell>
          <cell r="B1625">
            <v>540777</v>
          </cell>
          <cell r="C1625" t="str">
            <v>HDFCLIFE</v>
          </cell>
          <cell r="D1625" t="str">
            <v>Life Insurance</v>
          </cell>
        </row>
        <row r="1626">
          <cell r="A1626" t="str">
            <v>HEALTHCARE GLOBAL ENTERPRISES LTD</v>
          </cell>
          <cell r="B1626">
            <v>539787</v>
          </cell>
          <cell r="C1626" t="str">
            <v>HCG</v>
          </cell>
          <cell r="D1626" t="str">
            <v>Healthcare Facilities</v>
          </cell>
        </row>
        <row r="1627">
          <cell r="A1627" t="str">
            <v>HEALTHY INVESTMENTS LTD</v>
          </cell>
          <cell r="B1627">
            <v>503689</v>
          </cell>
          <cell r="C1627" t="str">
            <v>Not Listed</v>
          </cell>
          <cell r="D1627" t="str">
            <v>Misc.Commercial Services</v>
          </cell>
        </row>
        <row r="1628">
          <cell r="A1628" t="str">
            <v>HEC INFRA PROJECTS LTD</v>
          </cell>
          <cell r="B1628" t="str">
            <v>Not Listed</v>
          </cell>
          <cell r="C1628" t="str">
            <v>HECPROJECT</v>
          </cell>
          <cell r="D1628" t="str">
            <v>SME</v>
          </cell>
        </row>
        <row r="1629">
          <cell r="A1629" t="str">
            <v>HEERA ISPAT LTD</v>
          </cell>
          <cell r="B1629">
            <v>526967</v>
          </cell>
          <cell r="C1629" t="str">
            <v>Not Listed</v>
          </cell>
          <cell r="D1629" t="str">
            <v>Iron &amp; Steel/Interm.Products</v>
          </cell>
        </row>
        <row r="1630">
          <cell r="A1630" t="str">
            <v>HEG LTD</v>
          </cell>
          <cell r="B1630">
            <v>509631</v>
          </cell>
          <cell r="C1630" t="str">
            <v>HEG</v>
          </cell>
          <cell r="D1630" t="str">
            <v>Other Industrial Goods</v>
          </cell>
        </row>
        <row r="1631">
          <cell r="A1631" t="str">
            <v>HEIDELBERGCEMENT (INDIA) LTD</v>
          </cell>
          <cell r="B1631">
            <v>500292</v>
          </cell>
          <cell r="C1631" t="str">
            <v>HEIDELBERG</v>
          </cell>
          <cell r="D1631" t="str">
            <v>Cement &amp; Cement Products</v>
          </cell>
        </row>
        <row r="1632">
          <cell r="A1632" t="str">
            <v>HEIDELBERGCEMENT INDIA LTD</v>
          </cell>
          <cell r="B1632">
            <v>500292</v>
          </cell>
          <cell r="C1632" t="str">
            <v>HEIDELBERG</v>
          </cell>
          <cell r="D1632" t="str">
            <v>Cement &amp; Cement Products</v>
          </cell>
        </row>
        <row r="1633">
          <cell r="A1633" t="str">
            <v>Helpage Finlease Ltd</v>
          </cell>
          <cell r="B1633">
            <v>539174</v>
          </cell>
          <cell r="C1633" t="str">
            <v>HELPAGE</v>
          </cell>
          <cell r="D1633" t="str">
            <v>Finance (including NBFCs)</v>
          </cell>
        </row>
        <row r="1634">
          <cell r="A1634" t="str">
            <v>HEM HOLDINGS &amp; TRADING LTD</v>
          </cell>
          <cell r="B1634">
            <v>505520</v>
          </cell>
          <cell r="C1634" t="str">
            <v>Not Listed</v>
          </cell>
          <cell r="D1634" t="str">
            <v>Misc.Commercial Services</v>
          </cell>
        </row>
        <row r="1635">
          <cell r="A1635" t="str">
            <v>HEMANG RESOURCES LTD</v>
          </cell>
          <cell r="B1635">
            <v>531178</v>
          </cell>
          <cell r="C1635" t="str">
            <v>Not Listed</v>
          </cell>
          <cell r="D1635" t="str">
            <v>Comm.Trading  &amp; Distribution</v>
          </cell>
        </row>
        <row r="1636">
          <cell r="A1636" t="str">
            <v>HEMO ORGANIC LTD</v>
          </cell>
          <cell r="B1636">
            <v>524590</v>
          </cell>
          <cell r="C1636" t="str">
            <v>Not Listed</v>
          </cell>
          <cell r="D1636" t="str">
            <v>Comm.Trading  &amp; Distribution</v>
          </cell>
        </row>
        <row r="1637">
          <cell r="A1637" t="str">
            <v>HERCULES HOISTS LTD</v>
          </cell>
          <cell r="B1637">
            <v>505720</v>
          </cell>
          <cell r="C1637" t="str">
            <v>HERCULES</v>
          </cell>
          <cell r="D1637" t="str">
            <v>Industrial Machinery</v>
          </cell>
        </row>
        <row r="1638">
          <cell r="A1638" t="str">
            <v>HERITAGE FOODS LTD</v>
          </cell>
          <cell r="B1638">
            <v>519552</v>
          </cell>
          <cell r="C1638" t="str">
            <v>HERITGFOOD</v>
          </cell>
          <cell r="D1638" t="str">
            <v>Packaged Foods</v>
          </cell>
        </row>
        <row r="1639">
          <cell r="A1639" t="str">
            <v>HERO MOTOCORP LTD</v>
          </cell>
          <cell r="B1639">
            <v>500182</v>
          </cell>
          <cell r="C1639" t="str">
            <v>HEROMOTOCO</v>
          </cell>
          <cell r="D1639" t="str">
            <v>2/3 Wheelers</v>
          </cell>
        </row>
        <row r="1640">
          <cell r="A1640" t="str">
            <v>HESTER BIOSCIENCES LTD</v>
          </cell>
          <cell r="B1640">
            <v>524669</v>
          </cell>
          <cell r="C1640" t="str">
            <v>HESTERBIO</v>
          </cell>
          <cell r="D1640" t="str">
            <v>Pharmaceuticals</v>
          </cell>
        </row>
        <row r="1641">
          <cell r="A1641" t="str">
            <v>HEXA TRADEX LTD</v>
          </cell>
          <cell r="B1641">
            <v>534328</v>
          </cell>
          <cell r="C1641" t="str">
            <v>HEXATRADEX</v>
          </cell>
          <cell r="D1641" t="str">
            <v>Comm.Trading  &amp; Distribution</v>
          </cell>
        </row>
        <row r="1642">
          <cell r="A1642" t="str">
            <v>HEXAWARE TECHNOLOGIES LTD</v>
          </cell>
          <cell r="B1642">
            <v>532129</v>
          </cell>
          <cell r="C1642" t="str">
            <v>HEXAWARE</v>
          </cell>
          <cell r="D1642" t="str">
            <v>IT Consulting &amp; Software</v>
          </cell>
        </row>
        <row r="1643">
          <cell r="A1643" t="str">
            <v>HIGH ENERGY BATTERIES (INDIA) LTD</v>
          </cell>
          <cell r="B1643">
            <v>504176</v>
          </cell>
          <cell r="C1643" t="str">
            <v>Not Listed</v>
          </cell>
          <cell r="D1643" t="str">
            <v>Non-Durable Household Prod.</v>
          </cell>
        </row>
        <row r="1644">
          <cell r="A1644" t="str">
            <v>HIGH ENERGY BATTERIES INDIA LTD</v>
          </cell>
          <cell r="B1644">
            <v>504176</v>
          </cell>
          <cell r="C1644" t="str">
            <v>Not Listed</v>
          </cell>
          <cell r="D1644" t="str">
            <v>Non-Durable Household Prod.</v>
          </cell>
        </row>
        <row r="1645">
          <cell r="A1645" t="str">
            <v>HIGH GROUND ENTERPRISE LTD</v>
          </cell>
          <cell r="B1645">
            <v>517080</v>
          </cell>
          <cell r="C1645" t="str">
            <v>HIGHGROUND</v>
          </cell>
          <cell r="D1645" t="str">
            <v>Construction &amp; Engineering</v>
          </cell>
        </row>
        <row r="1646">
          <cell r="A1646" t="str">
            <v>HIGH STREET FILATEX LTD</v>
          </cell>
          <cell r="B1646">
            <v>531301</v>
          </cell>
          <cell r="C1646" t="str">
            <v>Not Listed</v>
          </cell>
          <cell r="D1646" t="str">
            <v>Textiles</v>
          </cell>
        </row>
        <row r="1647">
          <cell r="A1647" t="str">
            <v>HIKAL LTD</v>
          </cell>
          <cell r="B1647">
            <v>524735</v>
          </cell>
          <cell r="C1647" t="str">
            <v>HIKAL</v>
          </cell>
          <cell r="D1647" t="str">
            <v>Pharmaceuticals</v>
          </cell>
        </row>
        <row r="1648">
          <cell r="A1648" t="str">
            <v>Hi-Klass Trading and Investment Ltd</v>
          </cell>
          <cell r="B1648">
            <v>542332</v>
          </cell>
          <cell r="C1648" t="str">
            <v>HIKLASS</v>
          </cell>
          <cell r="D1648" t="str">
            <v>Other Financial Services</v>
          </cell>
        </row>
        <row r="1649">
          <cell r="A1649" t="str">
            <v>HIL LTD</v>
          </cell>
          <cell r="B1649">
            <v>509675</v>
          </cell>
          <cell r="C1649" t="str">
            <v>HIL</v>
          </cell>
          <cell r="D1649" t="str">
            <v>Cement &amp; Cement Products</v>
          </cell>
        </row>
        <row r="1650">
          <cell r="A1650" t="str">
            <v>HILTON METAL FORGING LTD</v>
          </cell>
          <cell r="B1650">
            <v>532847</v>
          </cell>
          <cell r="C1650" t="str">
            <v>HILTON</v>
          </cell>
          <cell r="D1650" t="str">
            <v>Other Industrial Products</v>
          </cell>
        </row>
        <row r="1651">
          <cell r="A1651" t="str">
            <v>HIM TEKNOFORGE LTD</v>
          </cell>
          <cell r="B1651">
            <v>505712</v>
          </cell>
          <cell r="C1651" t="str">
            <v>Not Listed</v>
          </cell>
          <cell r="D1651" t="str">
            <v>Auto Parts &amp; Equipment</v>
          </cell>
        </row>
        <row r="1652">
          <cell r="A1652" t="str">
            <v>HIMACHAL FIBRES LTD</v>
          </cell>
          <cell r="B1652">
            <v>514010</v>
          </cell>
          <cell r="C1652" t="str">
            <v>Not Listed</v>
          </cell>
          <cell r="D1652" t="str">
            <v>Textiles</v>
          </cell>
        </row>
        <row r="1653">
          <cell r="A1653" t="str">
            <v>HIMACHAL FUTURISTIC COMMUNICATIONS LTD</v>
          </cell>
          <cell r="B1653">
            <v>500183</v>
          </cell>
          <cell r="C1653" t="str">
            <v>HFCL</v>
          </cell>
          <cell r="D1653" t="str">
            <v>Telecom Cables</v>
          </cell>
        </row>
        <row r="1654">
          <cell r="A1654" t="str">
            <v>HIMADRI SPECIALITY CHEMICAL LTD</v>
          </cell>
          <cell r="B1654">
            <v>500184</v>
          </cell>
          <cell r="C1654" t="str">
            <v>HSCL</v>
          </cell>
          <cell r="D1654" t="str">
            <v>Specialty Chemicals</v>
          </cell>
        </row>
        <row r="1655">
          <cell r="A1655" t="str">
            <v>HIMALAYA FOOD INTERNATIONAL LTD</v>
          </cell>
          <cell r="B1655">
            <v>526899</v>
          </cell>
          <cell r="C1655" t="str">
            <v>Not Listed</v>
          </cell>
          <cell r="D1655" t="str">
            <v>Other Agricultural Products</v>
          </cell>
        </row>
        <row r="1656">
          <cell r="A1656" t="str">
            <v>HIMALAYA GRANITES LTD</v>
          </cell>
          <cell r="B1656">
            <v>513723</v>
          </cell>
          <cell r="C1656" t="str">
            <v>Not Listed</v>
          </cell>
          <cell r="D1656" t="str">
            <v>Construction Materials</v>
          </cell>
        </row>
        <row r="1657">
          <cell r="A1657" t="str">
            <v>HIMALCHULI FOOD PRODUCTS LTD</v>
          </cell>
          <cell r="B1657">
            <v>511169</v>
          </cell>
          <cell r="C1657" t="str">
            <v>Not Listed</v>
          </cell>
          <cell r="D1657" t="str">
            <v>Finance (including NBFCs)</v>
          </cell>
        </row>
        <row r="1658">
          <cell r="A1658" t="str">
            <v>HIMATSINGKA SEIDE LTD</v>
          </cell>
          <cell r="B1658">
            <v>514043</v>
          </cell>
          <cell r="C1658" t="str">
            <v>HIMATSEIDE</v>
          </cell>
          <cell r="D1658" t="str">
            <v>Textiles</v>
          </cell>
        </row>
        <row r="1659">
          <cell r="A1659" t="str">
            <v>HIND ALUMINIUM INDUSTRIES LTD</v>
          </cell>
          <cell r="B1659">
            <v>531979</v>
          </cell>
          <cell r="C1659" t="str">
            <v>Not Listed</v>
          </cell>
          <cell r="D1659" t="str">
            <v>Aluminium</v>
          </cell>
        </row>
        <row r="1660">
          <cell r="A1660" t="str">
            <v>HIND COMMERCE LTD</v>
          </cell>
          <cell r="B1660">
            <v>538652</v>
          </cell>
          <cell r="C1660" t="str">
            <v>Not Listed</v>
          </cell>
          <cell r="D1660" t="str">
            <v>Comm.Trading  &amp; Distribution</v>
          </cell>
        </row>
        <row r="1661">
          <cell r="A1661" t="str">
            <v>HIND RECTIFIERS LTD</v>
          </cell>
          <cell r="B1661">
            <v>504036</v>
          </cell>
          <cell r="C1661" t="str">
            <v>HIRECT</v>
          </cell>
          <cell r="D1661" t="str">
            <v>Electronic Components</v>
          </cell>
        </row>
        <row r="1662">
          <cell r="A1662" t="str">
            <v>HIND SECURITIES &amp; CREDITS LTD</v>
          </cell>
          <cell r="B1662">
            <v>539114</v>
          </cell>
          <cell r="C1662" t="str">
            <v>Not Listed</v>
          </cell>
          <cell r="D1662" t="str">
            <v>Finance (including NBFCs)</v>
          </cell>
        </row>
        <row r="1663">
          <cell r="A1663" t="str">
            <v>HIND SYNTEX LTD</v>
          </cell>
          <cell r="B1663">
            <v>503881</v>
          </cell>
          <cell r="C1663" t="str">
            <v>HINDSYNTEX</v>
          </cell>
          <cell r="D1663" t="str">
            <v>Textiles</v>
          </cell>
        </row>
        <row r="1664">
          <cell r="A1664" t="str">
            <v>HINDALCO INDUSTRIES LTD</v>
          </cell>
          <cell r="B1664">
            <v>500440</v>
          </cell>
          <cell r="C1664" t="str">
            <v>HINDALCO</v>
          </cell>
          <cell r="D1664" t="str">
            <v>Aluminium</v>
          </cell>
        </row>
        <row r="1665">
          <cell r="A1665" t="str">
            <v>HINDCON CHEMICALS LTD</v>
          </cell>
          <cell r="B1665" t="str">
            <v>Not Listed</v>
          </cell>
          <cell r="C1665" t="str">
            <v>HINDCON</v>
          </cell>
          <cell r="D1665" t="str">
            <v>SME</v>
          </cell>
        </row>
        <row r="1666">
          <cell r="A1666" t="str">
            <v>HINDOOSTAN MILLS LTD</v>
          </cell>
          <cell r="B1666">
            <v>509895</v>
          </cell>
          <cell r="C1666" t="str">
            <v>Not Listed</v>
          </cell>
          <cell r="D1666" t="str">
            <v>Textiles</v>
          </cell>
        </row>
        <row r="1667">
          <cell r="A1667" t="str">
            <v>HINDUJA GLOBAL SOLUTIONS LTD</v>
          </cell>
          <cell r="B1667">
            <v>532859</v>
          </cell>
          <cell r="C1667" t="str">
            <v>HGS</v>
          </cell>
          <cell r="D1667" t="str">
            <v>BPO/KPO</v>
          </cell>
        </row>
        <row r="1668">
          <cell r="A1668" t="str">
            <v>HINDUJA VENTURES LTD</v>
          </cell>
          <cell r="B1668">
            <v>500189</v>
          </cell>
          <cell r="C1668" t="str">
            <v>HINDUJAVEN</v>
          </cell>
          <cell r="D1668" t="str">
            <v>Broadcasting &amp; Cable TV</v>
          </cell>
        </row>
        <row r="1669">
          <cell r="A1669" t="str">
            <v>HINDUSTAN ADHESIVES LTD</v>
          </cell>
          <cell r="B1669">
            <v>514428</v>
          </cell>
          <cell r="C1669" t="str">
            <v>Not Listed</v>
          </cell>
          <cell r="D1669" t="str">
            <v>Plastic Products</v>
          </cell>
        </row>
        <row r="1670">
          <cell r="A1670" t="str">
            <v>HINDUSTAN AERONAUTICS LTD</v>
          </cell>
          <cell r="B1670">
            <v>541154</v>
          </cell>
          <cell r="C1670" t="str">
            <v>HAL</v>
          </cell>
          <cell r="D1670" t="str">
            <v>Aerospace</v>
          </cell>
        </row>
        <row r="1671">
          <cell r="A1671" t="str">
            <v>HINDUSTAN APPLIANCES LTD</v>
          </cell>
          <cell r="B1671">
            <v>531918</v>
          </cell>
          <cell r="C1671" t="str">
            <v>Not Listed</v>
          </cell>
          <cell r="D1671" t="str">
            <v>Comm.Trading  &amp; Distribution</v>
          </cell>
        </row>
        <row r="1672">
          <cell r="A1672" t="str">
            <v>HINDUSTAN BIO SCIENCES LTD.</v>
          </cell>
          <cell r="B1672">
            <v>532041</v>
          </cell>
          <cell r="C1672" t="str">
            <v>HINDBIO</v>
          </cell>
          <cell r="D1672" t="str">
            <v>IT Software Products</v>
          </cell>
        </row>
        <row r="1673">
          <cell r="A1673" t="str">
            <v>HINDUSTAN COMPOSITES LTD</v>
          </cell>
          <cell r="B1673">
            <v>509635</v>
          </cell>
          <cell r="C1673" t="str">
            <v>HINDCOMPOS</v>
          </cell>
          <cell r="D1673" t="str">
            <v>Auto Parts &amp; Equipment</v>
          </cell>
        </row>
        <row r="1674">
          <cell r="A1674" t="str">
            <v>HINDUSTAN CONSTRUCTION COMPANY LTD</v>
          </cell>
          <cell r="B1674">
            <v>500185</v>
          </cell>
          <cell r="C1674" t="str">
            <v>HCC</v>
          </cell>
          <cell r="D1674" t="str">
            <v>Construction &amp; Engineering</v>
          </cell>
        </row>
        <row r="1675">
          <cell r="A1675" t="str">
            <v>HINDUSTAN COPPER LTD</v>
          </cell>
          <cell r="B1675">
            <v>513599</v>
          </cell>
          <cell r="C1675" t="str">
            <v>HINDCOPPER</v>
          </cell>
          <cell r="D1675" t="str">
            <v>Copper</v>
          </cell>
        </row>
        <row r="1676">
          <cell r="A1676" t="str">
            <v>HINDUSTAN EVEREST TOOLS LTD.</v>
          </cell>
          <cell r="B1676">
            <v>505725</v>
          </cell>
          <cell r="C1676" t="str">
            <v>HINDEVER</v>
          </cell>
          <cell r="D1676" t="str">
            <v>Other Industrial Goods</v>
          </cell>
        </row>
        <row r="1677">
          <cell r="A1677" t="str">
            <v>HINDUSTAN FLUOROCARBONS LTD</v>
          </cell>
          <cell r="B1677">
            <v>524013</v>
          </cell>
          <cell r="C1677" t="str">
            <v>Not Listed</v>
          </cell>
          <cell r="D1677" t="str">
            <v>Fibres &amp; Plastics</v>
          </cell>
        </row>
        <row r="1678">
          <cell r="A1678" t="str">
            <v>HINDUSTAN FOODS LTD</v>
          </cell>
          <cell r="B1678">
            <v>519126</v>
          </cell>
          <cell r="C1678" t="str">
            <v>Not Listed</v>
          </cell>
          <cell r="D1678" t="str">
            <v>Packaged Foods</v>
          </cell>
        </row>
        <row r="1679">
          <cell r="A1679" t="str">
            <v>HINDUSTAN HARDY SPICER LTD</v>
          </cell>
          <cell r="B1679">
            <v>505893</v>
          </cell>
          <cell r="C1679" t="str">
            <v>Not Listed</v>
          </cell>
          <cell r="D1679" t="str">
            <v>Auto Parts &amp; Equipment</v>
          </cell>
        </row>
        <row r="1680">
          <cell r="A1680" t="str">
            <v>HINDUSTAN HOUSING CO LTD</v>
          </cell>
          <cell r="B1680">
            <v>509650</v>
          </cell>
          <cell r="C1680" t="str">
            <v>Not Listed</v>
          </cell>
          <cell r="D1680" t="str">
            <v xml:space="preserve">Housing Finance </v>
          </cell>
        </row>
        <row r="1681">
          <cell r="A1681" t="str">
            <v>HINDUSTAN MEDIA VENTURES LTD</v>
          </cell>
          <cell r="B1681">
            <v>533217</v>
          </cell>
          <cell r="C1681" t="str">
            <v>HMVL</v>
          </cell>
          <cell r="D1681" t="str">
            <v>Publishing</v>
          </cell>
        </row>
        <row r="1682">
          <cell r="A1682" t="str">
            <v>HINDUSTAN MOTORS LTD</v>
          </cell>
          <cell r="B1682">
            <v>500500</v>
          </cell>
          <cell r="C1682" t="str">
            <v>HINDMOTORS</v>
          </cell>
          <cell r="D1682" t="str">
            <v>Cars &amp; Utility Vehicles</v>
          </cell>
        </row>
        <row r="1683">
          <cell r="A1683" t="str">
            <v>HINDUSTAN OIL EXPLORATION COMPANY LTD</v>
          </cell>
          <cell r="B1683">
            <v>500186</v>
          </cell>
          <cell r="C1683" t="str">
            <v>HINDOILEXP</v>
          </cell>
          <cell r="D1683" t="str">
            <v>Exploration &amp; Production</v>
          </cell>
        </row>
        <row r="1684">
          <cell r="A1684" t="str">
            <v>HINDUSTAN ORGANIC CHEMICALS LTD</v>
          </cell>
          <cell r="B1684">
            <v>500449</v>
          </cell>
          <cell r="C1684" t="str">
            <v>Not Listed</v>
          </cell>
          <cell r="D1684" t="str">
            <v>Commodity Chemicals</v>
          </cell>
        </row>
        <row r="1685">
          <cell r="A1685" t="str">
            <v>HINDUSTAN PETROLEUM CORPORATION LTD</v>
          </cell>
          <cell r="B1685">
            <v>500104</v>
          </cell>
          <cell r="C1685" t="str">
            <v>HINDPETRO</v>
          </cell>
          <cell r="D1685" t="str">
            <v>Refineries/ Petro-Products</v>
          </cell>
        </row>
        <row r="1686">
          <cell r="A1686" t="str">
            <v>HINDUSTAN TIN WORKS LTD</v>
          </cell>
          <cell r="B1686">
            <v>530315</v>
          </cell>
          <cell r="C1686" t="str">
            <v>Not Listed</v>
          </cell>
          <cell r="D1686" t="str">
            <v>Containers &amp; Packaging</v>
          </cell>
        </row>
        <row r="1687">
          <cell r="A1687" t="str">
            <v>HINDUSTAN UNILEVER LTD</v>
          </cell>
          <cell r="B1687">
            <v>500696</v>
          </cell>
          <cell r="C1687" t="str">
            <v>HINDUNILVR</v>
          </cell>
          <cell r="D1687" t="str">
            <v>Personal Products</v>
          </cell>
        </row>
        <row r="1688">
          <cell r="A1688" t="str">
            <v>HINDUSTAN WIRES LTD</v>
          </cell>
          <cell r="B1688">
            <v>504713</v>
          </cell>
          <cell r="C1688" t="str">
            <v>Not Listed</v>
          </cell>
          <cell r="D1688" t="str">
            <v>Other Industrial Products</v>
          </cell>
        </row>
        <row r="1689">
          <cell r="A1689" t="str">
            <v>HINDUSTAN ZINC LTD</v>
          </cell>
          <cell r="B1689">
            <v>500188</v>
          </cell>
          <cell r="C1689" t="str">
            <v>HINDZINC</v>
          </cell>
          <cell r="D1689" t="str">
            <v>Zinc</v>
          </cell>
        </row>
        <row r="1690">
          <cell r="A1690" t="str">
            <v>HINDUSTHAN NATIONAL GLASS &amp; INDUSTRIES LTD</v>
          </cell>
          <cell r="B1690">
            <v>515145</v>
          </cell>
          <cell r="C1690" t="str">
            <v>HINDNATGLS</v>
          </cell>
          <cell r="D1690" t="str">
            <v>Containers &amp; Packaging</v>
          </cell>
        </row>
        <row r="1691">
          <cell r="A1691" t="str">
            <v>HINDUSTHAN UDYOG LTD</v>
          </cell>
          <cell r="B1691">
            <v>513039</v>
          </cell>
          <cell r="C1691" t="str">
            <v>Not Listed</v>
          </cell>
          <cell r="D1691" t="str">
            <v>Industrial Machinery</v>
          </cell>
        </row>
        <row r="1692">
          <cell r="A1692" t="str">
            <v>HINDUSTHAN URBAN INFRASTRUCTURE LTD</v>
          </cell>
          <cell r="B1692">
            <v>539984</v>
          </cell>
          <cell r="C1692" t="str">
            <v>Not Listed</v>
          </cell>
          <cell r="D1692" t="str">
            <v>Electronic Components</v>
          </cell>
        </row>
        <row r="1693">
          <cell r="A1693" t="str">
            <v>HIPOLIN LTD</v>
          </cell>
          <cell r="B1693">
            <v>530853</v>
          </cell>
          <cell r="C1693" t="str">
            <v>Not Listed</v>
          </cell>
          <cell r="D1693" t="str">
            <v>Household Products</v>
          </cell>
        </row>
        <row r="1694">
          <cell r="A1694" t="str">
            <v>HIRA AUTOMOBILES LTD</v>
          </cell>
          <cell r="B1694">
            <v>531743</v>
          </cell>
          <cell r="C1694" t="str">
            <v>Not Listed</v>
          </cell>
          <cell r="D1694" t="str">
            <v>Comm.Trading  &amp; Distribution</v>
          </cell>
        </row>
        <row r="1695">
          <cell r="A1695" t="str">
            <v>HISAR METAL INDUSTRIES LTD</v>
          </cell>
          <cell r="B1695">
            <v>590018</v>
          </cell>
          <cell r="C1695" t="str">
            <v>HISARMETAL</v>
          </cell>
          <cell r="D1695" t="str">
            <v>Iron &amp; Steel/Interm.Products</v>
          </cell>
        </row>
        <row r="1696">
          <cell r="A1696" t="str">
            <v>HISAR SPINNING MILLS LTD</v>
          </cell>
          <cell r="B1696">
            <v>521068</v>
          </cell>
          <cell r="C1696" t="str">
            <v>Not Listed</v>
          </cell>
          <cell r="D1696" t="str">
            <v>Textiles</v>
          </cell>
        </row>
        <row r="1697">
          <cell r="A1697" t="str">
            <v>HIT KIT GLOBAL SOLUTIONS LTD</v>
          </cell>
          <cell r="B1697">
            <v>532359</v>
          </cell>
          <cell r="C1697" t="str">
            <v>Not Listed</v>
          </cell>
          <cell r="D1697" t="str">
            <v>IT Software Products</v>
          </cell>
        </row>
        <row r="1698">
          <cell r="A1698" t="str">
            <v>HITECH CORPORATION LTD</v>
          </cell>
          <cell r="B1698">
            <v>526217</v>
          </cell>
          <cell r="C1698" t="str">
            <v>HITECHCORP</v>
          </cell>
          <cell r="D1698" t="str">
            <v>Containers &amp; Packaging</v>
          </cell>
        </row>
        <row r="1699">
          <cell r="A1699" t="str">
            <v>HI-TECH PIPES LTD</v>
          </cell>
          <cell r="B1699" t="str">
            <v>Not Listed</v>
          </cell>
          <cell r="C1699" t="str">
            <v>HITECH</v>
          </cell>
          <cell r="D1699" t="str">
            <v>Others</v>
          </cell>
        </row>
        <row r="1700">
          <cell r="A1700" t="str">
            <v>Hi-Tech Winding Systems Ltd</v>
          </cell>
          <cell r="B1700">
            <v>541627</v>
          </cell>
          <cell r="C1700" t="str">
            <v>HITECHWIND</v>
          </cell>
          <cell r="D1700" t="str">
            <v>Paper &amp;amp; Paper Products</v>
          </cell>
        </row>
        <row r="1701">
          <cell r="A1701" t="str">
            <v>HITTCO TOOLS LTD</v>
          </cell>
          <cell r="B1701">
            <v>531661</v>
          </cell>
          <cell r="C1701" t="str">
            <v>Not Listed</v>
          </cell>
          <cell r="D1701" t="str">
            <v>Industrial Machinery</v>
          </cell>
        </row>
        <row r="1702">
          <cell r="A1702" t="str">
            <v>HMT LTD</v>
          </cell>
          <cell r="B1702">
            <v>500191</v>
          </cell>
          <cell r="C1702" t="str">
            <v>HMT</v>
          </cell>
          <cell r="D1702" t="str">
            <v>Commercial Vehicles</v>
          </cell>
        </row>
        <row r="1703">
          <cell r="A1703" t="str">
            <v>HONDA SIEL POWER PRODUCTS LTD</v>
          </cell>
          <cell r="B1703">
            <v>522064</v>
          </cell>
          <cell r="C1703" t="str">
            <v>HONDAPOWER</v>
          </cell>
          <cell r="D1703" t="str">
            <v>Industrial Machinery</v>
          </cell>
        </row>
        <row r="1704">
          <cell r="A1704" t="str">
            <v>HONEYWELL AUTOMATION (INDIA) LTD</v>
          </cell>
          <cell r="B1704">
            <v>517174</v>
          </cell>
          <cell r="C1704" t="str">
            <v>HONAUT</v>
          </cell>
          <cell r="D1704" t="str">
            <v>Other Elect.Equip./ Prod.</v>
          </cell>
        </row>
        <row r="1705">
          <cell r="A1705" t="str">
            <v>HONEYWELL AUTOMATION INDIA LTD</v>
          </cell>
          <cell r="B1705">
            <v>517174</v>
          </cell>
          <cell r="C1705" t="str">
            <v>HONAUT</v>
          </cell>
          <cell r="D1705" t="str">
            <v>Other Elect.Equip./ Prod.</v>
          </cell>
        </row>
        <row r="1706">
          <cell r="A1706" t="str">
            <v>HOTEL LEELA VENTURE LTD</v>
          </cell>
          <cell r="B1706">
            <v>500193</v>
          </cell>
          <cell r="C1706" t="str">
            <v>HOTELEELA</v>
          </cell>
          <cell r="D1706" t="str">
            <v>Hotels</v>
          </cell>
        </row>
        <row r="1707">
          <cell r="A1707" t="str">
            <v>HOTEL RUGBY LTD</v>
          </cell>
          <cell r="B1707">
            <v>526683</v>
          </cell>
          <cell r="C1707" t="str">
            <v>HOTELRUGBY</v>
          </cell>
          <cell r="D1707" t="str">
            <v>Hotels</v>
          </cell>
        </row>
        <row r="1708">
          <cell r="A1708" t="str">
            <v>HOUSING &amp; URBAN DEVELOPMENT CORPORATION LTD</v>
          </cell>
          <cell r="B1708">
            <v>540530</v>
          </cell>
          <cell r="C1708" t="str">
            <v>HUDCO</v>
          </cell>
          <cell r="D1708" t="str">
            <v xml:space="preserve">Housing Finance </v>
          </cell>
        </row>
        <row r="1709">
          <cell r="A1709" t="str">
            <v>HOUSING DEVELOPMENT AND INFRASTRUCTURE LTD</v>
          </cell>
          <cell r="B1709">
            <v>532873</v>
          </cell>
          <cell r="C1709" t="str">
            <v>HDIL</v>
          </cell>
          <cell r="D1709" t="str">
            <v>Realty</v>
          </cell>
        </row>
        <row r="1710">
          <cell r="A1710" t="str">
            <v>HOUSING DEVELOPMENT FINANCE CORPORATION LTD</v>
          </cell>
          <cell r="B1710">
            <v>500010</v>
          </cell>
          <cell r="C1710" t="str">
            <v>HDFC</v>
          </cell>
          <cell r="D1710" t="str">
            <v xml:space="preserve">Housing Finance </v>
          </cell>
        </row>
        <row r="1711">
          <cell r="A1711" t="str">
            <v>HOV SERVICES LTD</v>
          </cell>
          <cell r="B1711">
            <v>532761</v>
          </cell>
          <cell r="C1711" t="str">
            <v>HOVS</v>
          </cell>
          <cell r="D1711" t="str">
            <v>BPO/KPO</v>
          </cell>
        </row>
        <row r="1712">
          <cell r="A1712" t="str">
            <v>HOWARD HOTELS LTD</v>
          </cell>
          <cell r="B1712">
            <v>526761</v>
          </cell>
          <cell r="C1712" t="str">
            <v>Not Listed</v>
          </cell>
          <cell r="D1712" t="str">
            <v>Hotels</v>
          </cell>
        </row>
        <row r="1713">
          <cell r="A1713" t="str">
            <v>HPC BIOSCIENCES LTD</v>
          </cell>
          <cell r="B1713">
            <v>535217</v>
          </cell>
          <cell r="C1713" t="str">
            <v>Not Listed</v>
          </cell>
          <cell r="D1713" t="str">
            <v>Other Agricultural Products</v>
          </cell>
        </row>
        <row r="1714">
          <cell r="A1714" t="str">
            <v>HPL ELECTRIC &amp; POWER LTD</v>
          </cell>
          <cell r="B1714">
            <v>540136</v>
          </cell>
          <cell r="C1714" t="str">
            <v>HPL</v>
          </cell>
          <cell r="D1714" t="str">
            <v>Heavy Electrical Equipment</v>
          </cell>
        </row>
        <row r="1715">
          <cell r="A1715" t="str">
            <v>HRB FLORICULTURE LTD</v>
          </cell>
          <cell r="B1715">
            <v>531724</v>
          </cell>
          <cell r="C1715" t="str">
            <v>Not Listed</v>
          </cell>
          <cell r="D1715" t="str">
            <v>Misc.Commercial Services</v>
          </cell>
        </row>
        <row r="1716">
          <cell r="A1716" t="str">
            <v>HSIL LTD</v>
          </cell>
          <cell r="B1716">
            <v>500187</v>
          </cell>
          <cell r="C1716" t="str">
            <v>HSIL</v>
          </cell>
          <cell r="D1716" t="str">
            <v>Containers &amp; Packaging</v>
          </cell>
        </row>
        <row r="1717">
          <cell r="A1717" t="str">
            <v>HT MEDIA LTD</v>
          </cell>
          <cell r="B1717">
            <v>532662</v>
          </cell>
          <cell r="C1717" t="str">
            <v>HTMEDIA</v>
          </cell>
          <cell r="D1717" t="str">
            <v>Publishing</v>
          </cell>
        </row>
        <row r="1718">
          <cell r="A1718" t="str">
            <v>HUBTOWN LTD</v>
          </cell>
          <cell r="B1718">
            <v>532799</v>
          </cell>
          <cell r="C1718" t="str">
            <v>HUBTOWN</v>
          </cell>
          <cell r="D1718" t="str">
            <v>Realty</v>
          </cell>
        </row>
        <row r="1719">
          <cell r="A1719" t="str">
            <v>HUHTAMAKI PPL LTD</v>
          </cell>
          <cell r="B1719">
            <v>509820</v>
          </cell>
          <cell r="C1719" t="str">
            <v>PAPERPROD</v>
          </cell>
          <cell r="D1719" t="str">
            <v>Containers &amp; Packaging</v>
          </cell>
        </row>
        <row r="1720">
          <cell r="A1720" t="str">
            <v>Humming Bird Education Ltd</v>
          </cell>
          <cell r="B1720">
            <v>542592</v>
          </cell>
          <cell r="C1720" t="str">
            <v>HBEL</v>
          </cell>
          <cell r="D1720" t="str">
            <v>Education</v>
          </cell>
        </row>
        <row r="1721">
          <cell r="A1721" t="str">
            <v>HUSYS CONSULTING LTD</v>
          </cell>
          <cell r="B1721" t="str">
            <v>Not Listed</v>
          </cell>
          <cell r="C1721" t="str">
            <v>HUSYSLTD</v>
          </cell>
          <cell r="D1721" t="str">
            <v>SME</v>
          </cell>
        </row>
        <row r="1722">
          <cell r="A1722" t="str">
            <v>HYPERSOFT TECHNOLOGIES LTD</v>
          </cell>
          <cell r="B1722">
            <v>539724</v>
          </cell>
          <cell r="C1722" t="str">
            <v>Not Listed</v>
          </cell>
          <cell r="D1722" t="str">
            <v>IT Consulting &amp; Software</v>
          </cell>
        </row>
        <row r="1723">
          <cell r="A1723" t="str">
            <v>IB INFOTECH ENTERPRISES LTD</v>
          </cell>
          <cell r="B1723">
            <v>519463</v>
          </cell>
          <cell r="C1723" t="str">
            <v>Not Listed</v>
          </cell>
          <cell r="D1723" t="str">
            <v>Other Agricultural Products</v>
          </cell>
        </row>
        <row r="1724">
          <cell r="A1724" t="str">
            <v>ICE MAKE REFRIGERATION LTD</v>
          </cell>
          <cell r="B1724" t="str">
            <v>Not Listed</v>
          </cell>
          <cell r="C1724" t="str">
            <v>ICEMAKE</v>
          </cell>
          <cell r="D1724" t="str">
            <v>SME</v>
          </cell>
        </row>
        <row r="1725">
          <cell r="A1725" t="str">
            <v>ICICI BANK LTD</v>
          </cell>
          <cell r="B1725">
            <v>532174</v>
          </cell>
          <cell r="C1725" t="str">
            <v>ICICIBANK</v>
          </cell>
          <cell r="D1725" t="str">
            <v>Banks</v>
          </cell>
        </row>
        <row r="1726">
          <cell r="A1726" t="str">
            <v>ICICI LOMBARD GENERAL INSURANCE COMPANY LTD</v>
          </cell>
          <cell r="B1726">
            <v>540716</v>
          </cell>
          <cell r="C1726" t="str">
            <v>ICICIGI</v>
          </cell>
          <cell r="D1726" t="str">
            <v>General Insurance</v>
          </cell>
        </row>
        <row r="1727">
          <cell r="A1727" t="str">
            <v>ICICI Prudential Gold ETF</v>
          </cell>
          <cell r="B1727">
            <v>533244</v>
          </cell>
          <cell r="C1727" t="str">
            <v>ICICIGOLD</v>
          </cell>
          <cell r="D1727" t="str">
            <v>Other Financial Services</v>
          </cell>
        </row>
        <row r="1728">
          <cell r="A1728" t="str">
            <v>ICICI PRUDENTIAL LIFE INSURANCE COMPANY LTD</v>
          </cell>
          <cell r="B1728">
            <v>540133</v>
          </cell>
          <cell r="C1728" t="str">
            <v>ICICIPRULI</v>
          </cell>
          <cell r="D1728" t="str">
            <v>Life Insurance</v>
          </cell>
        </row>
        <row r="1729">
          <cell r="A1729" t="str">
            <v>ICICI Prudential Sensex ETF</v>
          </cell>
          <cell r="B1729">
            <v>555555</v>
          </cell>
          <cell r="C1729" t="str">
            <v>ICICISENSX</v>
          </cell>
          <cell r="D1729" t="str">
            <v>Other Financial Services</v>
          </cell>
        </row>
        <row r="1730">
          <cell r="A1730" t="str">
            <v>ICICI SECURITIES LTD</v>
          </cell>
          <cell r="B1730">
            <v>541179</v>
          </cell>
          <cell r="C1730" t="str">
            <v>ISEC</v>
          </cell>
          <cell r="D1730" t="str">
            <v>Other Financial Services</v>
          </cell>
        </row>
        <row r="1731">
          <cell r="A1731" t="str">
            <v>ICRA LTD</v>
          </cell>
          <cell r="B1731">
            <v>532835</v>
          </cell>
          <cell r="C1731" t="str">
            <v>ICRA</v>
          </cell>
          <cell r="D1731" t="str">
            <v>Other Financial Services</v>
          </cell>
        </row>
        <row r="1732">
          <cell r="A1732" t="str">
            <v>ICSA (INDIA) LTD</v>
          </cell>
          <cell r="B1732">
            <v>531524</v>
          </cell>
          <cell r="C1732" t="str">
            <v>ICSA</v>
          </cell>
          <cell r="D1732" t="str">
            <v>Other Elect.Equip./ Prod.</v>
          </cell>
        </row>
        <row r="1733">
          <cell r="A1733" t="str">
            <v>ICSA INDIA LTD</v>
          </cell>
          <cell r="B1733">
            <v>531524</v>
          </cell>
          <cell r="C1733" t="str">
            <v>ICSA</v>
          </cell>
          <cell r="D1733" t="str">
            <v>Other Elect.Equip./ Prod.</v>
          </cell>
        </row>
        <row r="1734">
          <cell r="A1734" t="str">
            <v>IDBI BANK LTD</v>
          </cell>
          <cell r="B1734">
            <v>500116</v>
          </cell>
          <cell r="C1734" t="str">
            <v>IDBI</v>
          </cell>
          <cell r="D1734" t="str">
            <v>Banks</v>
          </cell>
        </row>
        <row r="1735">
          <cell r="A1735" t="str">
            <v>IDFC BANK LTD</v>
          </cell>
          <cell r="B1735">
            <v>539437</v>
          </cell>
          <cell r="C1735" t="str">
            <v>IDFCBANK</v>
          </cell>
          <cell r="D1735" t="str">
            <v>Banks</v>
          </cell>
        </row>
        <row r="1736">
          <cell r="A1736" t="str">
            <v>IDFC First Bank LTD</v>
          </cell>
          <cell r="B1736" t="str">
            <v>Not Listed</v>
          </cell>
          <cell r="C1736" t="str">
            <v>IDFCFIRSTB</v>
          </cell>
          <cell r="D1736" t="str">
            <v>Banks</v>
          </cell>
        </row>
        <row r="1737">
          <cell r="A1737" t="str">
            <v>IDFC LTD</v>
          </cell>
          <cell r="B1737">
            <v>532659</v>
          </cell>
          <cell r="C1737" t="str">
            <v>IDFC</v>
          </cell>
          <cell r="D1737" t="str">
            <v>Finance (including NBFCs)</v>
          </cell>
        </row>
        <row r="1738">
          <cell r="A1738" t="str">
            <v>IFB AGRO INDUSTRIES LTD</v>
          </cell>
          <cell r="B1738">
            <v>507438</v>
          </cell>
          <cell r="C1738" t="str">
            <v>IFBAGRO</v>
          </cell>
          <cell r="D1738" t="str">
            <v>Breweries &amp; Distilleries</v>
          </cell>
        </row>
        <row r="1739">
          <cell r="A1739" t="str">
            <v>IFB INDUSTRIES LTD</v>
          </cell>
          <cell r="B1739">
            <v>505726</v>
          </cell>
          <cell r="C1739" t="str">
            <v>IFBIND</v>
          </cell>
          <cell r="D1739" t="str">
            <v>Household Appliances</v>
          </cell>
        </row>
        <row r="1740">
          <cell r="A1740" t="str">
            <v>IFCI LTD</v>
          </cell>
          <cell r="B1740">
            <v>500106</v>
          </cell>
          <cell r="C1740" t="str">
            <v>IFCI</v>
          </cell>
          <cell r="D1740" t="str">
            <v>Financial Institutions</v>
          </cell>
        </row>
        <row r="1741">
          <cell r="A1741" t="str">
            <v>IFGL REFRACTORIES LTD</v>
          </cell>
          <cell r="B1741">
            <v>540774</v>
          </cell>
          <cell r="C1741" t="str">
            <v>IFGLEXPOR</v>
          </cell>
          <cell r="D1741" t="str">
            <v>Other Industrial Goods</v>
          </cell>
        </row>
        <row r="1742">
          <cell r="A1742" t="str">
            <v>IFL ENTERPRISES LTD</v>
          </cell>
          <cell r="B1742">
            <v>540377</v>
          </cell>
          <cell r="C1742" t="str">
            <v>Not Listed</v>
          </cell>
          <cell r="D1742" t="str">
            <v>Comm.Trading  &amp; Distribution</v>
          </cell>
        </row>
        <row r="1743">
          <cell r="A1743" t="str">
            <v>IFM IMPEX GLOBAL LTD</v>
          </cell>
          <cell r="B1743">
            <v>522289</v>
          </cell>
          <cell r="C1743" t="str">
            <v>Not Listed</v>
          </cell>
          <cell r="D1743" t="str">
            <v>Comm.Trading  &amp; Distribution</v>
          </cell>
        </row>
        <row r="1744">
          <cell r="A1744" t="str">
            <v>IG PETROCHEMICALS LTD</v>
          </cell>
          <cell r="B1744">
            <v>500199</v>
          </cell>
          <cell r="C1744" t="str">
            <v>IGPL</v>
          </cell>
          <cell r="D1744" t="str">
            <v>Commodity Chemicals</v>
          </cell>
        </row>
        <row r="1745">
          <cell r="A1745" t="str">
            <v>IGARASHI MOTORS (INDIA) LTD</v>
          </cell>
          <cell r="B1745">
            <v>517380</v>
          </cell>
          <cell r="C1745" t="str">
            <v>IGARASHI</v>
          </cell>
          <cell r="D1745" t="str">
            <v>Auto Parts &amp; Equipment</v>
          </cell>
        </row>
        <row r="1746">
          <cell r="A1746" t="str">
            <v>IGARASHI MOTORS INDIA LTD</v>
          </cell>
          <cell r="B1746">
            <v>517380</v>
          </cell>
          <cell r="C1746" t="str">
            <v>IGARASHI</v>
          </cell>
          <cell r="D1746" t="str">
            <v>Auto Parts &amp; Equipment</v>
          </cell>
        </row>
        <row r="1747">
          <cell r="A1747" t="str">
            <v>IGC INDUSTRIES LTD</v>
          </cell>
          <cell r="B1747">
            <v>539449</v>
          </cell>
          <cell r="C1747" t="str">
            <v>Not Listed</v>
          </cell>
          <cell r="D1747" t="str">
            <v>Comm.Trading  &amp; Distribution</v>
          </cell>
        </row>
        <row r="1748">
          <cell r="A1748" t="str">
            <v>IIFL HOLDINGS LTD</v>
          </cell>
          <cell r="B1748">
            <v>532636</v>
          </cell>
          <cell r="C1748" t="str">
            <v>IIFL</v>
          </cell>
          <cell r="D1748" t="str">
            <v>Other Financial Services</v>
          </cell>
        </row>
        <row r="1749">
          <cell r="A1749" t="str">
            <v>IITL PROJECTS LTD</v>
          </cell>
          <cell r="B1749">
            <v>531968</v>
          </cell>
          <cell r="C1749" t="str">
            <v>IITLPROJ</v>
          </cell>
          <cell r="D1749" t="str">
            <v>Realty</v>
          </cell>
        </row>
        <row r="1750">
          <cell r="A1750" t="str">
            <v>IKAB SECURITIES &amp; INVESTMENT LTD</v>
          </cell>
          <cell r="B1750">
            <v>514238</v>
          </cell>
          <cell r="C1750" t="str">
            <v>Not Listed</v>
          </cell>
          <cell r="D1750" t="str">
            <v>Other Financial Services</v>
          </cell>
        </row>
        <row r="1751">
          <cell r="A1751" t="str">
            <v>IKF TECHNOLOGIES LTD</v>
          </cell>
          <cell r="B1751">
            <v>532414</v>
          </cell>
          <cell r="C1751" t="str">
            <v>Not Listed</v>
          </cell>
          <cell r="D1751" t="str">
            <v>IT Software Products</v>
          </cell>
        </row>
        <row r="1752">
          <cell r="A1752" t="str">
            <v>IL&amp;FS ENGINEERING AND CONSTRUCTION COMPANY LTD</v>
          </cell>
          <cell r="B1752">
            <v>532907</v>
          </cell>
          <cell r="C1752" t="str">
            <v>IL&amp;FSENGG</v>
          </cell>
          <cell r="D1752" t="str">
            <v>Construction &amp; Engineering</v>
          </cell>
        </row>
        <row r="1753">
          <cell r="A1753" t="str">
            <v>IL&amp;FS INVESTMENT MANAGERS LTD</v>
          </cell>
          <cell r="B1753">
            <v>511208</v>
          </cell>
          <cell r="C1753" t="str">
            <v>IVC</v>
          </cell>
          <cell r="D1753" t="str">
            <v>Asset Management Cos.</v>
          </cell>
        </row>
        <row r="1754">
          <cell r="A1754" t="str">
            <v>IL&amp;FS TRANSPORTATION NETWORKS LTD</v>
          </cell>
          <cell r="B1754">
            <v>533177</v>
          </cell>
          <cell r="C1754" t="str">
            <v>IL&amp;FSTRANS</v>
          </cell>
          <cell r="D1754" t="str">
            <v>Roads &amp; Highways</v>
          </cell>
        </row>
        <row r="1755">
          <cell r="A1755" t="str">
            <v>IM+ CAPITALS LTD</v>
          </cell>
          <cell r="B1755">
            <v>511628</v>
          </cell>
          <cell r="C1755" t="str">
            <v>Not Listed</v>
          </cell>
          <cell r="D1755" t="str">
            <v>Finance (including NBFCs)</v>
          </cell>
        </row>
        <row r="1756">
          <cell r="A1756" t="str">
            <v>IMC FINANCE LTD</v>
          </cell>
          <cell r="B1756">
            <v>505539</v>
          </cell>
          <cell r="C1756" t="str">
            <v>Not Listed</v>
          </cell>
          <cell r="D1756" t="str">
            <v>Misc.Commercial Services</v>
          </cell>
        </row>
        <row r="1757">
          <cell r="A1757" t="str">
            <v>IMEC SERVICES LTD</v>
          </cell>
          <cell r="B1757">
            <v>513295</v>
          </cell>
          <cell r="C1757" t="str">
            <v>Not Listed</v>
          </cell>
          <cell r="D1757" t="str">
            <v>Iron &amp; Steel/Interm.Products</v>
          </cell>
        </row>
        <row r="1758">
          <cell r="A1758" t="str">
            <v>IMP POWERS LTD</v>
          </cell>
          <cell r="B1758">
            <v>517571</v>
          </cell>
          <cell r="C1758" t="str">
            <v>INDLMETER</v>
          </cell>
          <cell r="D1758" t="str">
            <v>Heavy Electrical Equipment</v>
          </cell>
        </row>
        <row r="1759">
          <cell r="A1759" t="str">
            <v>IMPEX FERRO TECH LTD</v>
          </cell>
          <cell r="B1759">
            <v>532614</v>
          </cell>
          <cell r="C1759" t="str">
            <v>IMPEXFERRO</v>
          </cell>
          <cell r="D1759" t="str">
            <v>Iron &amp; Steel/Interm.Products</v>
          </cell>
        </row>
        <row r="1760">
          <cell r="A1760" t="str">
            <v>INANI MARBLES &amp; INDUSTRIES LTD</v>
          </cell>
          <cell r="B1760">
            <v>531129</v>
          </cell>
          <cell r="C1760" t="str">
            <v>Not Listed</v>
          </cell>
          <cell r="D1760" t="str">
            <v>Construction Materials</v>
          </cell>
        </row>
        <row r="1761">
          <cell r="A1761" t="str">
            <v>INANI SECURITIES LTD</v>
          </cell>
          <cell r="B1761">
            <v>531672</v>
          </cell>
          <cell r="C1761" t="str">
            <v>Not Listed</v>
          </cell>
          <cell r="D1761" t="str">
            <v>Other Financial Services</v>
          </cell>
        </row>
        <row r="1762">
          <cell r="A1762" t="str">
            <v>INCAP LTD</v>
          </cell>
          <cell r="B1762">
            <v>517370</v>
          </cell>
          <cell r="C1762" t="str">
            <v>Not Listed</v>
          </cell>
          <cell r="D1762" t="str">
            <v>Other Elect.Equip./ Prod.</v>
          </cell>
        </row>
        <row r="1763">
          <cell r="A1763" t="str">
            <v>INCEPTUM ENTERPRISES LTD</v>
          </cell>
          <cell r="B1763">
            <v>538541</v>
          </cell>
          <cell r="C1763" t="str">
            <v>Not Listed</v>
          </cell>
          <cell r="D1763" t="str">
            <v>Comm.Trading  &amp; Distribution</v>
          </cell>
        </row>
        <row r="1764">
          <cell r="A1764" t="str">
            <v>INCON ENGINEERS LTD</v>
          </cell>
          <cell r="B1764">
            <v>531594</v>
          </cell>
          <cell r="C1764" t="str">
            <v>Not Listed</v>
          </cell>
          <cell r="D1764" t="str">
            <v>Industrial Machinery</v>
          </cell>
        </row>
        <row r="1765">
          <cell r="A1765" t="str">
            <v>IND BANK HOUSING LTD</v>
          </cell>
          <cell r="B1765">
            <v>523465</v>
          </cell>
          <cell r="C1765" t="str">
            <v>Not Listed</v>
          </cell>
          <cell r="D1765" t="str">
            <v xml:space="preserve">Housing Finance </v>
          </cell>
        </row>
        <row r="1766">
          <cell r="A1766" t="str">
            <v>IND RENEWABLE ENERGY LTD</v>
          </cell>
          <cell r="B1766">
            <v>536709</v>
          </cell>
          <cell r="C1766" t="str">
            <v>Not Listed</v>
          </cell>
          <cell r="D1766" t="str">
            <v>Electric Utilities</v>
          </cell>
        </row>
        <row r="1767">
          <cell r="A1767" t="str">
            <v>INDAG RUBBER LTD</v>
          </cell>
          <cell r="B1767">
            <v>509162</v>
          </cell>
          <cell r="C1767" t="str">
            <v>Not Listed</v>
          </cell>
          <cell r="D1767" t="str">
            <v>Auto Tyres &amp; Rubber Products</v>
          </cell>
        </row>
        <row r="1768">
          <cell r="A1768" t="str">
            <v>IND-AGIV COMMERCE LTD</v>
          </cell>
          <cell r="B1768">
            <v>517077</v>
          </cell>
          <cell r="C1768" t="str">
            <v>Not Listed</v>
          </cell>
          <cell r="D1768" t="str">
            <v>Comm.Trading  &amp; Distribution</v>
          </cell>
        </row>
        <row r="1769">
          <cell r="A1769" t="str">
            <v>INDBANK MERCHANT BANKING SERVICES LTD</v>
          </cell>
          <cell r="B1769">
            <v>511473</v>
          </cell>
          <cell r="C1769" t="str">
            <v>INDBANK</v>
          </cell>
          <cell r="D1769" t="str">
            <v>Other Financial Services</v>
          </cell>
        </row>
        <row r="1770">
          <cell r="A1770" t="str">
            <v>INDERGIRI FINANCE LTD</v>
          </cell>
          <cell r="B1770">
            <v>531505</v>
          </cell>
          <cell r="C1770" t="str">
            <v>Not Listed</v>
          </cell>
          <cell r="D1770" t="str">
            <v>Finance (including NBFCs)</v>
          </cell>
        </row>
        <row r="1771">
          <cell r="A1771" t="str">
            <v>INDIA CEMENTS CAPITAL LTD</v>
          </cell>
          <cell r="B1771">
            <v>511355</v>
          </cell>
          <cell r="C1771" t="str">
            <v>Not Listed</v>
          </cell>
          <cell r="D1771" t="str">
            <v>Finance (including NBFCs)</v>
          </cell>
        </row>
        <row r="1772">
          <cell r="A1772" t="str">
            <v>INDIA FINSEC LTD</v>
          </cell>
          <cell r="B1772">
            <v>535667</v>
          </cell>
          <cell r="C1772" t="str">
            <v>Not Listed</v>
          </cell>
          <cell r="D1772" t="str">
            <v>Finance (including NBFCs)</v>
          </cell>
        </row>
        <row r="1773">
          <cell r="A1773" t="str">
            <v>INDIA GELATINE &amp; CHEMICALS LTD</v>
          </cell>
          <cell r="B1773">
            <v>531253</v>
          </cell>
          <cell r="C1773" t="str">
            <v>Not Listed</v>
          </cell>
          <cell r="D1773" t="str">
            <v>Specialty Chemicals</v>
          </cell>
        </row>
        <row r="1774">
          <cell r="A1774" t="str">
            <v>INDIA GLYCOLS LTD</v>
          </cell>
          <cell r="B1774">
            <v>500201</v>
          </cell>
          <cell r="C1774" t="str">
            <v>INDIAGLYCO</v>
          </cell>
          <cell r="D1774" t="str">
            <v>Commodity Chemicals</v>
          </cell>
        </row>
        <row r="1775">
          <cell r="A1775" t="str">
            <v>INDIA GREEN REALITY LTD</v>
          </cell>
          <cell r="B1775">
            <v>540152</v>
          </cell>
          <cell r="C1775" t="str">
            <v>Not Listed</v>
          </cell>
          <cell r="D1775" t="str">
            <v>Realty</v>
          </cell>
        </row>
        <row r="1776">
          <cell r="A1776" t="str">
            <v>India Grid Trust</v>
          </cell>
          <cell r="B1776">
            <v>540565</v>
          </cell>
          <cell r="C1776" t="str">
            <v>INDIGRID</v>
          </cell>
          <cell r="D1776" t="str">
            <v>Investment Companies</v>
          </cell>
        </row>
        <row r="1777">
          <cell r="A1777" t="str">
            <v>INDIA HOME LOAN LTD</v>
          </cell>
          <cell r="B1777">
            <v>530979</v>
          </cell>
          <cell r="C1777" t="str">
            <v>Not Listed</v>
          </cell>
          <cell r="D1777" t="str">
            <v xml:space="preserve">Housing Finance </v>
          </cell>
        </row>
        <row r="1778">
          <cell r="A1778" t="str">
            <v>INDIA INFRASPACE LTD</v>
          </cell>
          <cell r="B1778">
            <v>531343</v>
          </cell>
          <cell r="C1778" t="str">
            <v>Not Listed</v>
          </cell>
          <cell r="D1778" t="str">
            <v>Misc.Commercial Services</v>
          </cell>
        </row>
        <row r="1779">
          <cell r="A1779" t="str">
            <v>INDIA MOTOR PARTS AND ACCESSORIES LTD</v>
          </cell>
          <cell r="B1779">
            <v>590065</v>
          </cell>
          <cell r="C1779" t="str">
            <v>IMPAL</v>
          </cell>
          <cell r="D1779" t="str">
            <v>Comm.Trading  &amp; Distribution</v>
          </cell>
        </row>
        <row r="1780">
          <cell r="A1780" t="str">
            <v>INDIA NIPPON ELECTRICALS LTD</v>
          </cell>
          <cell r="B1780">
            <v>532240</v>
          </cell>
          <cell r="C1780" t="str">
            <v>INDNIPPON</v>
          </cell>
          <cell r="D1780" t="str">
            <v>Auto Parts &amp; Equipment</v>
          </cell>
        </row>
        <row r="1781">
          <cell r="A1781" t="str">
            <v>INDIA STEEL WORKS LTD</v>
          </cell>
          <cell r="B1781">
            <v>513361</v>
          </cell>
          <cell r="C1781" t="str">
            <v>Not Listed</v>
          </cell>
          <cell r="D1781" t="str">
            <v>Iron &amp; Steel/Interm.Products</v>
          </cell>
        </row>
        <row r="1782">
          <cell r="A1782" t="str">
            <v>INDIA TOURISM DEVELOPMENT CORPORATION LTD</v>
          </cell>
          <cell r="B1782">
            <v>532189</v>
          </cell>
          <cell r="C1782" t="str">
            <v>ITDC</v>
          </cell>
          <cell r="D1782" t="str">
            <v>Hotels</v>
          </cell>
        </row>
        <row r="1783">
          <cell r="A1783" t="str">
            <v>INDIABULLS HOUSING FINANCE LTD</v>
          </cell>
          <cell r="B1783">
            <v>535789</v>
          </cell>
          <cell r="C1783" t="str">
            <v>IBULHSGFIN</v>
          </cell>
          <cell r="D1783" t="str">
            <v xml:space="preserve">Housing Finance </v>
          </cell>
        </row>
        <row r="1784">
          <cell r="A1784" t="str">
            <v>INDIABULLS INTEGRATED SERVICES LTD</v>
          </cell>
          <cell r="B1784">
            <v>533520</v>
          </cell>
          <cell r="C1784" t="str">
            <v>IBULISL</v>
          </cell>
          <cell r="D1784" t="str">
            <v>Comm.Trading  &amp; Distribution</v>
          </cell>
        </row>
        <row r="1785">
          <cell r="A1785" t="str">
            <v>INDIABULLS REAL ESTATE LTD</v>
          </cell>
          <cell r="B1785">
            <v>532832</v>
          </cell>
          <cell r="C1785" t="str">
            <v>IBREALEST</v>
          </cell>
          <cell r="D1785" t="str">
            <v>Realty</v>
          </cell>
        </row>
        <row r="1786">
          <cell r="A1786" t="str">
            <v>INDIABULLS VENTURES LTD</v>
          </cell>
          <cell r="B1786">
            <v>532960</v>
          </cell>
          <cell r="C1786" t="str">
            <v>IBVENTURES</v>
          </cell>
          <cell r="D1786" t="str">
            <v>Other Financial Services</v>
          </cell>
        </row>
        <row r="1787">
          <cell r="A1787" t="str">
            <v>INDIAN ACRYLICS LTD</v>
          </cell>
          <cell r="B1787">
            <v>514165</v>
          </cell>
          <cell r="C1787" t="str">
            <v>Not Listed</v>
          </cell>
          <cell r="D1787" t="str">
            <v>Fibres &amp; Plastics</v>
          </cell>
        </row>
        <row r="1788">
          <cell r="A1788" t="str">
            <v>INDIAN BANK</v>
          </cell>
          <cell r="B1788">
            <v>532814</v>
          </cell>
          <cell r="C1788" t="str">
            <v>INDIANB</v>
          </cell>
          <cell r="D1788" t="str">
            <v>Banks</v>
          </cell>
        </row>
        <row r="1789">
          <cell r="A1789" t="str">
            <v>INDIAN BRIGHT STEEL CO LTD</v>
          </cell>
          <cell r="B1789">
            <v>504731</v>
          </cell>
          <cell r="C1789" t="str">
            <v>Not Listed</v>
          </cell>
          <cell r="D1789" t="str">
            <v>Iron &amp; Steel/Interm.Products</v>
          </cell>
        </row>
        <row r="1790">
          <cell r="A1790" t="str">
            <v>INDIAN CARD CLOTHING COMPANY LTD</v>
          </cell>
          <cell r="B1790">
            <v>509692</v>
          </cell>
          <cell r="C1790" t="str">
            <v>INDIANCARD</v>
          </cell>
          <cell r="D1790" t="str">
            <v>Textiles</v>
          </cell>
        </row>
        <row r="1791">
          <cell r="A1791" t="str">
            <v>INDIAN ENERGY EXCHANGE LTD</v>
          </cell>
          <cell r="B1791">
            <v>540750</v>
          </cell>
          <cell r="C1791" t="str">
            <v>IEX</v>
          </cell>
          <cell r="D1791" t="str">
            <v>Electric Utilities</v>
          </cell>
        </row>
        <row r="1792">
          <cell r="A1792" t="str">
            <v>INDIAN EXTRACTIONS LTD</v>
          </cell>
          <cell r="B1792">
            <v>524614</v>
          </cell>
          <cell r="C1792" t="str">
            <v>Not Listed</v>
          </cell>
          <cell r="D1792" t="str">
            <v>Other Food Products</v>
          </cell>
        </row>
        <row r="1793">
          <cell r="A1793" t="str">
            <v>INDIAN HUME PIPE COMPANY LTD</v>
          </cell>
          <cell r="B1793">
            <v>504741</v>
          </cell>
          <cell r="C1793" t="str">
            <v>INDIANHUME</v>
          </cell>
          <cell r="D1793" t="str">
            <v>Cement &amp; Cement Products</v>
          </cell>
        </row>
        <row r="1794">
          <cell r="A1794" t="str">
            <v>INDIAN INFOTECH &amp; SOFTWARE LTD</v>
          </cell>
          <cell r="B1794">
            <v>509051</v>
          </cell>
          <cell r="C1794" t="str">
            <v>Not Listed</v>
          </cell>
          <cell r="D1794" t="str">
            <v>IT Software Products</v>
          </cell>
        </row>
        <row r="1795">
          <cell r="A1795" t="str">
            <v>INDIAN LINK CHAIN MANUFACTURES LTD</v>
          </cell>
          <cell r="B1795">
            <v>504746</v>
          </cell>
          <cell r="C1795" t="str">
            <v>Not Listed</v>
          </cell>
          <cell r="D1795" t="str">
            <v>Other Industrial Products</v>
          </cell>
        </row>
        <row r="1796">
          <cell r="A1796" t="str">
            <v>INDIAN METALS &amp; FERRO ALLOYS LTD</v>
          </cell>
          <cell r="B1796">
            <v>533047</v>
          </cell>
          <cell r="C1796" t="str">
            <v>IMFA</v>
          </cell>
          <cell r="D1796" t="str">
            <v>Iron &amp; Steel/Interm.Products</v>
          </cell>
        </row>
        <row r="1797">
          <cell r="A1797" t="str">
            <v>INDIAN OIL CORPORATION LTD</v>
          </cell>
          <cell r="B1797">
            <v>530965</v>
          </cell>
          <cell r="C1797" t="str">
            <v>IOC</v>
          </cell>
          <cell r="D1797" t="str">
            <v>Oil Marketing &amp; Distribution</v>
          </cell>
        </row>
        <row r="1798">
          <cell r="A1798" t="str">
            <v>INDIAN OVERSEAS BANK</v>
          </cell>
          <cell r="B1798">
            <v>532388</v>
          </cell>
          <cell r="C1798" t="str">
            <v>IOB</v>
          </cell>
          <cell r="D1798" t="str">
            <v>Banks</v>
          </cell>
        </row>
        <row r="1799">
          <cell r="A1799" t="str">
            <v>INDIAN SUCROSE LTD</v>
          </cell>
          <cell r="B1799">
            <v>500319</v>
          </cell>
          <cell r="C1799" t="str">
            <v>Not Listed</v>
          </cell>
          <cell r="D1799" t="str">
            <v>Sugar</v>
          </cell>
        </row>
        <row r="1800">
          <cell r="A1800" t="str">
            <v>INDIAN TERRAIN FASHIONS LTD</v>
          </cell>
          <cell r="B1800">
            <v>533329</v>
          </cell>
          <cell r="C1800" t="str">
            <v>INDTERRAIN</v>
          </cell>
          <cell r="D1800" t="str">
            <v>Other Apparels &amp; Accessories</v>
          </cell>
        </row>
        <row r="1801">
          <cell r="A1801" t="str">
            <v>INDIAN TONERS &amp; DEVELOPERS LTD</v>
          </cell>
          <cell r="B1801">
            <v>523586</v>
          </cell>
          <cell r="C1801" t="str">
            <v>Not Listed</v>
          </cell>
          <cell r="D1801" t="str">
            <v>Specialty Chemicals</v>
          </cell>
        </row>
        <row r="1802">
          <cell r="A1802" t="str">
            <v>INDIANIVESH LTD</v>
          </cell>
          <cell r="B1802">
            <v>501700</v>
          </cell>
          <cell r="C1802" t="str">
            <v>Not Listed</v>
          </cell>
          <cell r="D1802" t="str">
            <v>Finance (including NBFCs)</v>
          </cell>
        </row>
        <row r="1803">
          <cell r="A1803" t="str">
            <v>INDITRADE CAPITAL LTD</v>
          </cell>
          <cell r="B1803">
            <v>532745</v>
          </cell>
          <cell r="C1803" t="str">
            <v>Not Listed</v>
          </cell>
          <cell r="D1803" t="str">
            <v>Other Financial Services</v>
          </cell>
        </row>
        <row r="1804">
          <cell r="A1804" t="str">
            <v>INDO AMINES LTD</v>
          </cell>
          <cell r="B1804">
            <v>524648</v>
          </cell>
          <cell r="C1804" t="str">
            <v>Not Listed</v>
          </cell>
          <cell r="D1804" t="str">
            <v>Commodity Chemicals</v>
          </cell>
        </row>
        <row r="1805">
          <cell r="A1805" t="str">
            <v>INDO ASIAN FINANCE LTD</v>
          </cell>
          <cell r="B1805">
            <v>530747</v>
          </cell>
          <cell r="C1805" t="str">
            <v>Not Listed</v>
          </cell>
          <cell r="D1805" t="str">
            <v>Finance (including NBFCs)</v>
          </cell>
        </row>
        <row r="1806">
          <cell r="A1806" t="str">
            <v>INDO BORAX &amp; CHEMICALS LTD</v>
          </cell>
          <cell r="B1806">
            <v>524342</v>
          </cell>
          <cell r="C1806" t="str">
            <v>Not Listed</v>
          </cell>
          <cell r="D1806" t="str">
            <v>Commodity Chemicals</v>
          </cell>
        </row>
        <row r="1807">
          <cell r="A1807" t="str">
            <v>INDO COTSPIN LTD</v>
          </cell>
          <cell r="B1807">
            <v>538838</v>
          </cell>
          <cell r="C1807" t="str">
            <v>Not Listed</v>
          </cell>
          <cell r="D1807" t="str">
            <v>Textiles</v>
          </cell>
        </row>
        <row r="1808">
          <cell r="A1808" t="str">
            <v>INDO COUNT INDUSTRIES LTD</v>
          </cell>
          <cell r="B1808">
            <v>521016</v>
          </cell>
          <cell r="C1808" t="str">
            <v>ICIL</v>
          </cell>
          <cell r="D1808" t="str">
            <v>Textiles</v>
          </cell>
        </row>
        <row r="1809">
          <cell r="A1809" t="str">
            <v>INDO CREDIT CAPITAL LTD</v>
          </cell>
          <cell r="B1809">
            <v>526887</v>
          </cell>
          <cell r="C1809" t="str">
            <v>Not Listed</v>
          </cell>
          <cell r="D1809" t="str">
            <v>Finance (including NBFCs)</v>
          </cell>
        </row>
        <row r="1810">
          <cell r="A1810" t="str">
            <v>INDO EURO INDCHEM LTD</v>
          </cell>
          <cell r="B1810">
            <v>524458</v>
          </cell>
          <cell r="C1810" t="str">
            <v>Not Listed</v>
          </cell>
          <cell r="D1810" t="str">
            <v>Specialty Chemicals</v>
          </cell>
        </row>
        <row r="1811">
          <cell r="A1811" t="str">
            <v>INDO GULF INDUSTRIES LTD</v>
          </cell>
          <cell r="B1811">
            <v>506945</v>
          </cell>
          <cell r="C1811" t="str">
            <v>Not Listed</v>
          </cell>
          <cell r="D1811" t="str">
            <v>Specialty Chemicals</v>
          </cell>
        </row>
        <row r="1812">
          <cell r="A1812" t="str">
            <v>INDO PACIFIC PROJECTS LTD</v>
          </cell>
          <cell r="B1812">
            <v>531565</v>
          </cell>
          <cell r="C1812" t="str">
            <v>Not Listed</v>
          </cell>
          <cell r="D1812" t="str">
            <v>Realty</v>
          </cell>
        </row>
        <row r="1813">
          <cell r="A1813" t="str">
            <v>INDO RAMA SYNTHETICS (INDIA) LTD</v>
          </cell>
          <cell r="B1813">
            <v>500207</v>
          </cell>
          <cell r="C1813" t="str">
            <v>INDORAMA</v>
          </cell>
          <cell r="D1813" t="str">
            <v>Textiles</v>
          </cell>
        </row>
        <row r="1814">
          <cell r="A1814" t="str">
            <v>INDO RAMA SYNTHETICS INDIA LTD</v>
          </cell>
          <cell r="B1814">
            <v>500207</v>
          </cell>
          <cell r="C1814" t="str">
            <v>INDORAMA</v>
          </cell>
          <cell r="D1814" t="str">
            <v>Textiles</v>
          </cell>
        </row>
        <row r="1815">
          <cell r="A1815" t="str">
            <v>INDO TECH TRANSFORMERS LTD</v>
          </cell>
          <cell r="B1815">
            <v>532717</v>
          </cell>
          <cell r="C1815" t="str">
            <v>INDOTECH</v>
          </cell>
          <cell r="D1815" t="str">
            <v>Heavy Electrical Equipment</v>
          </cell>
        </row>
        <row r="1816">
          <cell r="A1816" t="str">
            <v>INDO THAI SECURITIES LTD</v>
          </cell>
          <cell r="B1816">
            <v>533676</v>
          </cell>
          <cell r="C1816" t="str">
            <v>INDOTHAI</v>
          </cell>
          <cell r="D1816" t="str">
            <v>Other Financial Services</v>
          </cell>
        </row>
        <row r="1817">
          <cell r="A1817" t="str">
            <v>INDO US BIO-TECH LTD</v>
          </cell>
          <cell r="B1817">
            <v>541304</v>
          </cell>
          <cell r="C1817" t="str">
            <v>Not Listed</v>
          </cell>
          <cell r="D1817" t="str">
            <v>Other Agricultural Products</v>
          </cell>
        </row>
        <row r="1818">
          <cell r="A1818" t="str">
            <v>INDO-CITY INFOTECH LTD</v>
          </cell>
          <cell r="B1818">
            <v>532100</v>
          </cell>
          <cell r="C1818" t="str">
            <v>Not Listed</v>
          </cell>
          <cell r="D1818" t="str">
            <v>IT Software Products</v>
          </cell>
        </row>
        <row r="1819">
          <cell r="A1819" t="str">
            <v>INDOCO REMEDIES LTD</v>
          </cell>
          <cell r="B1819">
            <v>532612</v>
          </cell>
          <cell r="C1819" t="str">
            <v>INDOCO</v>
          </cell>
          <cell r="D1819" t="str">
            <v>Pharmaceuticals</v>
          </cell>
        </row>
        <row r="1820">
          <cell r="A1820" t="str">
            <v>INDO-GLOBAL ENTERPRISES LTD</v>
          </cell>
          <cell r="B1820">
            <v>539433</v>
          </cell>
          <cell r="C1820" t="str">
            <v>Not Listed</v>
          </cell>
          <cell r="D1820" t="str">
            <v>Healthcare Facilities</v>
          </cell>
        </row>
        <row r="1821">
          <cell r="A1821" t="str">
            <v>INDOKEM LTD</v>
          </cell>
          <cell r="B1821">
            <v>504092</v>
          </cell>
          <cell r="C1821" t="str">
            <v>Not Listed</v>
          </cell>
          <cell r="D1821" t="str">
            <v>Specialty Chemicals</v>
          </cell>
        </row>
        <row r="1822">
          <cell r="A1822" t="str">
            <v>INDO-NATIONAL LTD</v>
          </cell>
          <cell r="B1822">
            <v>504058</v>
          </cell>
          <cell r="C1822" t="str">
            <v>NIPPOBATRY</v>
          </cell>
          <cell r="D1822" t="str">
            <v>Non-Durable Household Prod.</v>
          </cell>
        </row>
        <row r="1823">
          <cell r="A1823" t="str">
            <v>INDOSOLAR LTD</v>
          </cell>
          <cell r="B1823">
            <v>533257</v>
          </cell>
          <cell r="C1823" t="str">
            <v>INDOSOLAR</v>
          </cell>
          <cell r="D1823" t="str">
            <v>Other Elect.Equip./ Prod.</v>
          </cell>
        </row>
        <row r="1824">
          <cell r="A1824" t="str">
            <v>INDOSTAR CAPITAL FINANCE LTD</v>
          </cell>
          <cell r="B1824">
            <v>541336</v>
          </cell>
          <cell r="C1824" t="str">
            <v>INDOSTAR</v>
          </cell>
          <cell r="D1824" t="str">
            <v>Finance (including NBFCs)</v>
          </cell>
        </row>
        <row r="1825">
          <cell r="A1825" t="str">
            <v>INDOVATION TECHNOLOGIES LTD</v>
          </cell>
          <cell r="B1825">
            <v>521005</v>
          </cell>
          <cell r="C1825" t="str">
            <v>Not Listed</v>
          </cell>
          <cell r="D1825" t="str">
            <v>Textiles</v>
          </cell>
        </row>
        <row r="1826">
          <cell r="A1826" t="str">
            <v>INDOWIND ENERGY LTD</v>
          </cell>
          <cell r="B1826">
            <v>532894</v>
          </cell>
          <cell r="C1826" t="str">
            <v>INDOWIND</v>
          </cell>
          <cell r="D1826" t="str">
            <v>Electric Utilities</v>
          </cell>
        </row>
        <row r="1827">
          <cell r="A1827" t="str">
            <v>INDRA INDUSTRIES LTD</v>
          </cell>
          <cell r="B1827">
            <v>539175</v>
          </cell>
          <cell r="C1827" t="str">
            <v>Not Listed</v>
          </cell>
          <cell r="D1827" t="str">
            <v>Fertilizers</v>
          </cell>
        </row>
        <row r="1828">
          <cell r="A1828" t="str">
            <v>INDRAPRASTHA GAS LTD</v>
          </cell>
          <cell r="B1828">
            <v>532514</v>
          </cell>
          <cell r="C1828" t="str">
            <v>IGL</v>
          </cell>
          <cell r="D1828" t="str">
            <v>Utilities:Non-Elec.</v>
          </cell>
        </row>
        <row r="1829">
          <cell r="A1829" t="str">
            <v>INDRAPRASTHA MEDICAL CORPORATION LTD</v>
          </cell>
          <cell r="B1829">
            <v>532150</v>
          </cell>
          <cell r="C1829" t="str">
            <v>INDRAMEDCO</v>
          </cell>
          <cell r="D1829" t="str">
            <v>Healthcare Facilities</v>
          </cell>
        </row>
        <row r="1830">
          <cell r="A1830" t="str">
            <v>INDRAYANI BIOTECH LTD.</v>
          </cell>
          <cell r="B1830">
            <v>526445</v>
          </cell>
          <cell r="C1830" t="str">
            <v>INDRANIB</v>
          </cell>
          <cell r="D1830" t="str">
            <v>Other Agricultural Products</v>
          </cell>
        </row>
        <row r="1831">
          <cell r="A1831" t="str">
            <v>INDSIL HYDRO POWER AND MANGANESE LTD</v>
          </cell>
          <cell r="B1831">
            <v>522165</v>
          </cell>
          <cell r="C1831" t="str">
            <v>Not Listed</v>
          </cell>
          <cell r="D1831" t="str">
            <v>Iron &amp; Steel/Interm.Products</v>
          </cell>
        </row>
        <row r="1832">
          <cell r="A1832" t="str">
            <v>INDSOYA LTD</v>
          </cell>
          <cell r="B1832">
            <v>503639</v>
          </cell>
          <cell r="C1832" t="str">
            <v>Not Listed</v>
          </cell>
          <cell r="D1832" t="str">
            <v>Misc.Commercial Services</v>
          </cell>
        </row>
        <row r="1833">
          <cell r="A1833" t="str">
            <v>IND-SWIFT LABORATORIES LTD</v>
          </cell>
          <cell r="B1833">
            <v>532305</v>
          </cell>
          <cell r="C1833" t="str">
            <v>INDSWFTLAB</v>
          </cell>
          <cell r="D1833" t="str">
            <v>Pharmaceuticals</v>
          </cell>
        </row>
        <row r="1834">
          <cell r="A1834" t="str">
            <v>IND-SWIFT LTD</v>
          </cell>
          <cell r="B1834">
            <v>524652</v>
          </cell>
          <cell r="C1834" t="str">
            <v>INDSWFTLTD</v>
          </cell>
          <cell r="D1834" t="str">
            <v>Pharmaceuticals</v>
          </cell>
        </row>
        <row r="1835">
          <cell r="A1835" t="str">
            <v>INDUCTO STEEL LTD</v>
          </cell>
          <cell r="B1835">
            <v>532001</v>
          </cell>
          <cell r="C1835" t="str">
            <v>Not Listed</v>
          </cell>
          <cell r="D1835" t="str">
            <v>Iron &amp; Steel/Interm.Products</v>
          </cell>
        </row>
        <row r="1836">
          <cell r="A1836" t="str">
            <v>INDUS FINANCE LTD</v>
          </cell>
          <cell r="B1836">
            <v>531841</v>
          </cell>
          <cell r="C1836" t="str">
            <v>Not Listed</v>
          </cell>
          <cell r="D1836" t="str">
            <v>Finance (including NBFCs)</v>
          </cell>
        </row>
        <row r="1837">
          <cell r="A1837" t="str">
            <v>INDUSIND BANK LTD</v>
          </cell>
          <cell r="B1837">
            <v>532187</v>
          </cell>
          <cell r="C1837" t="str">
            <v>INDUSINDBK</v>
          </cell>
          <cell r="D1837" t="str">
            <v>Banks</v>
          </cell>
        </row>
        <row r="1838">
          <cell r="A1838" t="str">
            <v>INDUSTRIAL &amp; PRUDENTIAL INVESTMENTS CO LTD</v>
          </cell>
          <cell r="B1838">
            <v>501298</v>
          </cell>
          <cell r="C1838" t="str">
            <v>Not Listed</v>
          </cell>
          <cell r="D1838" t="str">
            <v>Investment Companies</v>
          </cell>
        </row>
        <row r="1839">
          <cell r="A1839" t="str">
            <v>INDUSTRIAL INVESTMENT TRUST LTD</v>
          </cell>
          <cell r="B1839">
            <v>501295</v>
          </cell>
          <cell r="C1839" t="str">
            <v>IITL</v>
          </cell>
          <cell r="D1839" t="str">
            <v>Finance (including NBFCs)</v>
          </cell>
        </row>
        <row r="1840">
          <cell r="A1840" t="str">
            <v>INEOS STYROLUTION (INDIA) LTD</v>
          </cell>
          <cell r="B1840">
            <v>506222</v>
          </cell>
          <cell r="C1840" t="str">
            <v>INEOSSTYRO</v>
          </cell>
          <cell r="D1840" t="str">
            <v>Specialty Chemicals</v>
          </cell>
        </row>
        <row r="1841">
          <cell r="A1841" t="str">
            <v>INEOS STYROLUTION INDIA LTD</v>
          </cell>
          <cell r="B1841">
            <v>506222</v>
          </cell>
          <cell r="C1841" t="str">
            <v>INEOSSTYRO</v>
          </cell>
          <cell r="D1841" t="str">
            <v>Specialty Chemicals</v>
          </cell>
        </row>
        <row r="1842">
          <cell r="A1842" t="str">
            <v>INERTIA STEEL LTD</v>
          </cell>
          <cell r="B1842">
            <v>512025</v>
          </cell>
          <cell r="C1842" t="str">
            <v>Not Listed</v>
          </cell>
          <cell r="D1842" t="str">
            <v>Misc.Commercial Services</v>
          </cell>
        </row>
        <row r="1843">
          <cell r="A1843" t="str">
            <v>INFIBEAM AVENUES LTD</v>
          </cell>
          <cell r="B1843">
            <v>539807</v>
          </cell>
          <cell r="C1843" t="str">
            <v>INFIBEAM</v>
          </cell>
          <cell r="D1843" t="str">
            <v>Internet Software &amp; Services</v>
          </cell>
        </row>
        <row r="1844">
          <cell r="A1844" t="str">
            <v>INFINITE COMPUTER SOLUTIONS (INDIA) LTD</v>
          </cell>
          <cell r="B1844">
            <v>533154</v>
          </cell>
          <cell r="C1844" t="str">
            <v>INFINITE</v>
          </cell>
          <cell r="D1844" t="str">
            <v>IT Consulting &amp; Software</v>
          </cell>
        </row>
        <row r="1845">
          <cell r="A1845" t="str">
            <v>INFINITE COMPUTER SOLUTIONS INDIA LTD</v>
          </cell>
          <cell r="B1845">
            <v>533154</v>
          </cell>
          <cell r="C1845" t="str">
            <v>INFINITE</v>
          </cell>
          <cell r="D1845" t="str">
            <v>IT Consulting &amp; Software</v>
          </cell>
        </row>
        <row r="1846">
          <cell r="A1846" t="str">
            <v>INFLAME APPLIANCES LTD</v>
          </cell>
          <cell r="B1846">
            <v>541083</v>
          </cell>
          <cell r="C1846" t="str">
            <v>Not Listed</v>
          </cell>
          <cell r="D1846" t="str">
            <v>Houseware</v>
          </cell>
        </row>
        <row r="1847">
          <cell r="A1847" t="str">
            <v>INFO EDGE (INDIA) LTD</v>
          </cell>
          <cell r="B1847">
            <v>532777</v>
          </cell>
          <cell r="C1847" t="str">
            <v>NAUKRI</v>
          </cell>
          <cell r="D1847" t="str">
            <v>Internet &amp; Catalogue Retail</v>
          </cell>
        </row>
        <row r="1848">
          <cell r="A1848" t="str">
            <v>INFO EDGE INDIA LTD</v>
          </cell>
          <cell r="B1848">
            <v>532777</v>
          </cell>
          <cell r="C1848" t="str">
            <v>NAUKRI</v>
          </cell>
          <cell r="D1848" t="str">
            <v>Internet &amp; Catalogue Retail</v>
          </cell>
        </row>
        <row r="1849">
          <cell r="A1849" t="str">
            <v>INFOBEANS TECHNOLOGIES LTD</v>
          </cell>
          <cell r="B1849" t="str">
            <v>Not Listed</v>
          </cell>
          <cell r="C1849" t="str">
            <v>INFOBEAN</v>
          </cell>
          <cell r="D1849" t="str">
            <v>SME</v>
          </cell>
        </row>
        <row r="1850">
          <cell r="A1850" t="str">
            <v>INFORMED TECHNOLOGIES (INDIA) LTD</v>
          </cell>
          <cell r="B1850">
            <v>504810</v>
          </cell>
          <cell r="C1850" t="str">
            <v>Not Listed</v>
          </cell>
          <cell r="D1850" t="str">
            <v>BPO/KPO</v>
          </cell>
        </row>
        <row r="1851">
          <cell r="A1851" t="str">
            <v>INFORMED TECHNOLOGIES INDIA LTD</v>
          </cell>
          <cell r="B1851">
            <v>504810</v>
          </cell>
          <cell r="C1851" t="str">
            <v>Not Listed</v>
          </cell>
          <cell r="D1851" t="str">
            <v>BPO/KPO</v>
          </cell>
        </row>
        <row r="1852">
          <cell r="A1852" t="str">
            <v>INFOSYS LTD</v>
          </cell>
          <cell r="B1852">
            <v>500209</v>
          </cell>
          <cell r="C1852" t="str">
            <v>INFY</v>
          </cell>
          <cell r="D1852" t="str">
            <v>IT Consulting &amp; Software</v>
          </cell>
        </row>
        <row r="1853">
          <cell r="A1853" t="str">
            <v>INFRA INDUSTRIES LTD</v>
          </cell>
          <cell r="B1853">
            <v>530777</v>
          </cell>
          <cell r="C1853" t="str">
            <v>Not Listed</v>
          </cell>
          <cell r="D1853" t="str">
            <v>Plastic Products</v>
          </cell>
        </row>
        <row r="1854">
          <cell r="A1854" t="str">
            <v>INFRONICS SYSTEMS LTD</v>
          </cell>
          <cell r="B1854">
            <v>537985</v>
          </cell>
          <cell r="C1854" t="str">
            <v>Not Listed</v>
          </cell>
          <cell r="D1854" t="str">
            <v>IT Software Products</v>
          </cell>
        </row>
        <row r="1855">
          <cell r="A1855" t="str">
            <v>INGERSOLL RAND (INDIA) LTD</v>
          </cell>
          <cell r="B1855">
            <v>500210</v>
          </cell>
          <cell r="C1855" t="str">
            <v>INGERRAND</v>
          </cell>
          <cell r="D1855" t="str">
            <v>Industrial Machinery</v>
          </cell>
        </row>
        <row r="1856">
          <cell r="A1856" t="str">
            <v>INGERSOLL RAND INDIA LTD</v>
          </cell>
          <cell r="B1856">
            <v>500210</v>
          </cell>
          <cell r="C1856" t="str">
            <v>INGERRAND</v>
          </cell>
          <cell r="D1856" t="str">
            <v>Industrial Machinery</v>
          </cell>
        </row>
        <row r="1857">
          <cell r="A1857" t="str">
            <v>INLAND PRINTERS LTD</v>
          </cell>
          <cell r="B1857">
            <v>530787</v>
          </cell>
          <cell r="C1857" t="str">
            <v>Not Listed</v>
          </cell>
          <cell r="D1857" t="str">
            <v>Comm.Printing/Stationery</v>
          </cell>
        </row>
        <row r="1858">
          <cell r="A1858" t="str">
            <v>INNOCORP LTD.</v>
          </cell>
          <cell r="B1858">
            <v>531929</v>
          </cell>
          <cell r="C1858" t="str">
            <v>INNOCORP</v>
          </cell>
          <cell r="D1858" t="str">
            <v>Plastic Products</v>
          </cell>
        </row>
        <row r="1859">
          <cell r="A1859" t="str">
            <v>INNOVANA THINKLABS LTD</v>
          </cell>
          <cell r="B1859" t="str">
            <v>Not Listed</v>
          </cell>
          <cell r="C1859" t="str">
            <v>INNOVANA</v>
          </cell>
          <cell r="D1859" t="str">
            <v>SME</v>
          </cell>
        </row>
        <row r="1860">
          <cell r="A1860" t="str">
            <v>INNOVASSYNTH INVESTMENTS LTD</v>
          </cell>
          <cell r="B1860">
            <v>533315</v>
          </cell>
          <cell r="C1860" t="str">
            <v>Not Listed</v>
          </cell>
          <cell r="D1860" t="str">
            <v>Holding Companies</v>
          </cell>
        </row>
        <row r="1861">
          <cell r="A1861" t="str">
            <v>INNOVATION SOFTWARE EXPORTS LTD</v>
          </cell>
          <cell r="B1861">
            <v>517433</v>
          </cell>
          <cell r="C1861" t="str">
            <v>Not Listed</v>
          </cell>
          <cell r="D1861" t="str">
            <v>IT Consulting &amp; Software</v>
          </cell>
        </row>
        <row r="1862">
          <cell r="A1862" t="str">
            <v>INNOVATIVE IDEALS AND SERVICES (INDIA) LTD</v>
          </cell>
          <cell r="B1862">
            <v>541983</v>
          </cell>
          <cell r="C1862" t="str">
            <v>Not Listed</v>
          </cell>
          <cell r="D1862" t="str">
            <v>Sp.Consumer Services</v>
          </cell>
        </row>
        <row r="1863">
          <cell r="A1863" t="str">
            <v>INNOVATIVE IDEALS AND SERVICES INDIA LTD</v>
          </cell>
          <cell r="B1863">
            <v>541983</v>
          </cell>
          <cell r="C1863" t="str">
            <v>Not Listed</v>
          </cell>
          <cell r="D1863" t="str">
            <v>Sp.Consumer Services</v>
          </cell>
        </row>
        <row r="1864">
          <cell r="A1864" t="str">
            <v>INNOVATIVE TECH PACK LTD</v>
          </cell>
          <cell r="B1864">
            <v>523840</v>
          </cell>
          <cell r="C1864" t="str">
            <v>Not Listed</v>
          </cell>
          <cell r="D1864" t="str">
            <v>Containers &amp; Packaging</v>
          </cell>
        </row>
        <row r="1865">
          <cell r="A1865" t="str">
            <v>INNOVATIVE TYRES AND TUBES LTD</v>
          </cell>
          <cell r="B1865" t="str">
            <v>Not Listed</v>
          </cell>
          <cell r="C1865" t="str">
            <v>INNOVATIVE</v>
          </cell>
          <cell r="D1865" t="str">
            <v>SME</v>
          </cell>
        </row>
        <row r="1866">
          <cell r="A1866" t="str">
            <v>INNOVATORS FACADE SYSTEMS LTD</v>
          </cell>
          <cell r="B1866">
            <v>541353</v>
          </cell>
          <cell r="C1866" t="str">
            <v>Not Listed</v>
          </cell>
          <cell r="D1866" t="str">
            <v>Construction &amp; Engineering</v>
          </cell>
        </row>
        <row r="1867">
          <cell r="A1867" t="str">
            <v>INOX LEISURE LTD</v>
          </cell>
          <cell r="B1867">
            <v>532706</v>
          </cell>
          <cell r="C1867" t="str">
            <v>INOXLEISUR</v>
          </cell>
          <cell r="D1867" t="str">
            <v>Specialty Retail</v>
          </cell>
        </row>
        <row r="1868">
          <cell r="A1868" t="str">
            <v>INOX WIND LTD</v>
          </cell>
          <cell r="B1868">
            <v>539083</v>
          </cell>
          <cell r="C1868" t="str">
            <v>INOXWIND</v>
          </cell>
          <cell r="D1868" t="str">
            <v>Heavy Electrical Equipment</v>
          </cell>
        </row>
        <row r="1869">
          <cell r="A1869" t="str">
            <v>INSECTICIDES (INDIA) LTD</v>
          </cell>
          <cell r="B1869">
            <v>532851</v>
          </cell>
          <cell r="C1869" t="str">
            <v>INSECTICID</v>
          </cell>
          <cell r="D1869" t="str">
            <v>Agrochemicals</v>
          </cell>
        </row>
        <row r="1870">
          <cell r="A1870" t="str">
            <v>INSECTICIDES INDIA LTD</v>
          </cell>
          <cell r="B1870">
            <v>532851</v>
          </cell>
          <cell r="C1870" t="str">
            <v>INSECTICID</v>
          </cell>
          <cell r="D1870" t="str">
            <v>Agrochemicals</v>
          </cell>
        </row>
        <row r="1871">
          <cell r="A1871" t="str">
            <v>INSILCO LTD</v>
          </cell>
          <cell r="B1871">
            <v>500211</v>
          </cell>
          <cell r="C1871" t="str">
            <v>Not Listed</v>
          </cell>
          <cell r="D1871" t="str">
            <v>Other Industrial Goods</v>
          </cell>
        </row>
        <row r="1872">
          <cell r="A1872" t="str">
            <v>INSPIRISYS SOLUTIONS LTD</v>
          </cell>
          <cell r="B1872">
            <v>532774</v>
          </cell>
          <cell r="C1872" t="str">
            <v>INSPIRISYS</v>
          </cell>
          <cell r="D1872" t="str">
            <v>IT Consulting &amp; Software</v>
          </cell>
        </row>
        <row r="1873">
          <cell r="A1873" t="str">
            <v>INTEC CAPITAL LTD</v>
          </cell>
          <cell r="B1873">
            <v>526871</v>
          </cell>
          <cell r="C1873" t="str">
            <v>Not Listed</v>
          </cell>
          <cell r="D1873" t="str">
            <v>Other Financial Services</v>
          </cell>
        </row>
        <row r="1874">
          <cell r="A1874" t="str">
            <v>INTEGRA CAPITAL MANAGEMENT LTD.</v>
          </cell>
          <cell r="B1874">
            <v>531314</v>
          </cell>
          <cell r="C1874" t="str">
            <v>INTCAPM</v>
          </cell>
          <cell r="D1874" t="str">
            <v>Finance (including NBFCs)</v>
          </cell>
        </row>
        <row r="1875">
          <cell r="A1875" t="str">
            <v>INTEGRA ENGINEERING (INDIA) LTD</v>
          </cell>
          <cell r="B1875">
            <v>505358</v>
          </cell>
          <cell r="C1875" t="str">
            <v>Not Listed</v>
          </cell>
          <cell r="D1875" t="str">
            <v>Industrial Machinery</v>
          </cell>
        </row>
        <row r="1876">
          <cell r="A1876" t="str">
            <v>INTEGRA ENGINEERING INDIA LTD</v>
          </cell>
          <cell r="B1876">
            <v>505358</v>
          </cell>
          <cell r="C1876" t="str">
            <v>Not Listed</v>
          </cell>
          <cell r="D1876" t="str">
            <v>Industrial Machinery</v>
          </cell>
        </row>
        <row r="1877">
          <cell r="A1877" t="str">
            <v>INTEGRA GARMENTS AND TEXTILES LTD</v>
          </cell>
          <cell r="B1877">
            <v>535958</v>
          </cell>
          <cell r="C1877" t="str">
            <v>INTEGRA</v>
          </cell>
          <cell r="D1877" t="str">
            <v>Other Apparels &amp; Accessories</v>
          </cell>
        </row>
        <row r="1878">
          <cell r="A1878" t="str">
            <v>INTEGRA SWITCHGEAR LTD</v>
          </cell>
          <cell r="B1878">
            <v>517423</v>
          </cell>
          <cell r="C1878" t="str">
            <v>Not Listed</v>
          </cell>
          <cell r="D1878" t="str">
            <v>Other Elect.Equip./ Prod.</v>
          </cell>
        </row>
        <row r="1879">
          <cell r="A1879" t="str">
            <v>INTEGRA TELECOMMUNICATION &amp; SOFTWARE LTD</v>
          </cell>
          <cell r="B1879">
            <v>536868</v>
          </cell>
          <cell r="C1879" t="str">
            <v>Not Listed</v>
          </cell>
          <cell r="D1879" t="str">
            <v>IT Consulting &amp; Software</v>
          </cell>
        </row>
        <row r="1880">
          <cell r="A1880" t="str">
            <v>INTEGRATED CAPITAL SERVICES LTD</v>
          </cell>
          <cell r="B1880">
            <v>539149</v>
          </cell>
          <cell r="C1880" t="str">
            <v>Not Listed</v>
          </cell>
          <cell r="D1880" t="str">
            <v>Consulting Services</v>
          </cell>
        </row>
        <row r="1881">
          <cell r="A1881" t="str">
            <v>INTEGRATED FINANCIAL SERVICES LTD</v>
          </cell>
          <cell r="B1881">
            <v>500212</v>
          </cell>
          <cell r="C1881" t="str">
            <v>Not Listed</v>
          </cell>
          <cell r="D1881" t="str">
            <v>Finance (including NBFCs)</v>
          </cell>
        </row>
        <row r="1882">
          <cell r="A1882" t="str">
            <v>INTEGRATED PROTEINS LTD</v>
          </cell>
          <cell r="B1882">
            <v>519606</v>
          </cell>
          <cell r="C1882" t="str">
            <v>Not Listed</v>
          </cell>
          <cell r="D1882" t="str">
            <v>Edible Oils</v>
          </cell>
        </row>
        <row r="1883">
          <cell r="A1883" t="str">
            <v>INTEGRATED TECHNOLOGIES LTD</v>
          </cell>
          <cell r="B1883">
            <v>531889</v>
          </cell>
          <cell r="C1883" t="str">
            <v>Not Listed</v>
          </cell>
          <cell r="D1883" t="str">
            <v>Electronic Components</v>
          </cell>
        </row>
        <row r="1884">
          <cell r="A1884" t="str">
            <v>INTEGRATED THERMOPLASTICS LTD</v>
          </cell>
          <cell r="B1884">
            <v>530921</v>
          </cell>
          <cell r="C1884" t="str">
            <v>Not Listed</v>
          </cell>
          <cell r="D1884" t="str">
            <v>Plastic Products</v>
          </cell>
        </row>
        <row r="1885">
          <cell r="A1885" t="str">
            <v>INTELLECT DESIGN ARENA LTD</v>
          </cell>
          <cell r="B1885">
            <v>538835</v>
          </cell>
          <cell r="C1885" t="str">
            <v>INTELLECT</v>
          </cell>
          <cell r="D1885" t="str">
            <v>IT Software Products</v>
          </cell>
        </row>
        <row r="1886">
          <cell r="A1886" t="str">
            <v>INTELLIVATE CAPITAL ADVISORS LTD</v>
          </cell>
          <cell r="B1886">
            <v>534732</v>
          </cell>
          <cell r="C1886" t="str">
            <v>Not Listed</v>
          </cell>
          <cell r="D1886" t="str">
            <v>Other Financial Services</v>
          </cell>
        </row>
        <row r="1887">
          <cell r="A1887" t="str">
            <v>INTELLIVATE CAPITAL VENTURES LTD</v>
          </cell>
          <cell r="B1887">
            <v>506134</v>
          </cell>
          <cell r="C1887" t="str">
            <v>Not Listed</v>
          </cell>
          <cell r="D1887" t="str">
            <v>Plastic Products</v>
          </cell>
        </row>
        <row r="1888">
          <cell r="A1888" t="str">
            <v>INTENSE TECHNOLOGIES LTD</v>
          </cell>
          <cell r="B1888">
            <v>532326</v>
          </cell>
          <cell r="C1888" t="str">
            <v>INTENTECH</v>
          </cell>
          <cell r="D1888" t="str">
            <v>IT Software Products</v>
          </cell>
        </row>
        <row r="1889">
          <cell r="A1889" t="str">
            <v>INTER GLOBE FINANCE LTD</v>
          </cell>
          <cell r="B1889">
            <v>511391</v>
          </cell>
          <cell r="C1889" t="str">
            <v>Not Listed</v>
          </cell>
          <cell r="D1889" t="str">
            <v>Finance (including NBFCs)</v>
          </cell>
        </row>
        <row r="1890">
          <cell r="A1890" t="str">
            <v>INTER STATE OIL CARRIER LTD</v>
          </cell>
          <cell r="B1890">
            <v>530259</v>
          </cell>
          <cell r="C1890" t="str">
            <v>Not Listed</v>
          </cell>
          <cell r="D1890" t="str">
            <v>Surface Transportation</v>
          </cell>
        </row>
        <row r="1891">
          <cell r="A1891" t="str">
            <v>INTERACTIVE FINANCIAL SERVICES LTD</v>
          </cell>
          <cell r="B1891">
            <v>539692</v>
          </cell>
          <cell r="C1891" t="str">
            <v>Not Listed</v>
          </cell>
          <cell r="D1891" t="str">
            <v>Finance (including NBFCs)</v>
          </cell>
        </row>
        <row r="1892">
          <cell r="A1892" t="str">
            <v>INTERGLOBE AVIATION LTD</v>
          </cell>
          <cell r="B1892">
            <v>539448</v>
          </cell>
          <cell r="C1892" t="str">
            <v>INDIGO</v>
          </cell>
          <cell r="D1892" t="str">
            <v>Airlines</v>
          </cell>
        </row>
        <row r="1893">
          <cell r="A1893" t="str">
            <v>INTERLINK PETROLEUM LTD</v>
          </cell>
          <cell r="B1893">
            <v>526512</v>
          </cell>
          <cell r="C1893" t="str">
            <v>Not Listed</v>
          </cell>
          <cell r="D1893" t="str">
            <v>Exploration &amp; Production</v>
          </cell>
        </row>
        <row r="1894">
          <cell r="A1894" t="str">
            <v>INTERNATIONAL COMBUSTION (INDIA) LTD</v>
          </cell>
          <cell r="B1894">
            <v>505737</v>
          </cell>
          <cell r="C1894" t="str">
            <v>Not Listed</v>
          </cell>
          <cell r="D1894" t="str">
            <v>Industrial Machinery</v>
          </cell>
        </row>
        <row r="1895">
          <cell r="A1895" t="str">
            <v>INTERNATIONAL COMBUSTION INDIA LTD</v>
          </cell>
          <cell r="B1895">
            <v>505737</v>
          </cell>
          <cell r="C1895" t="str">
            <v>Not Listed</v>
          </cell>
          <cell r="D1895" t="str">
            <v>Industrial Machinery</v>
          </cell>
        </row>
        <row r="1896">
          <cell r="A1896" t="str">
            <v>INTERNATIONAL CONSTRUCTIONS LTD</v>
          </cell>
          <cell r="B1896" t="str">
            <v>Not Listed</v>
          </cell>
          <cell r="C1896" t="str">
            <v>SUBCAPCITY</v>
          </cell>
          <cell r="D1896" t="str">
            <v>Others</v>
          </cell>
        </row>
        <row r="1897">
          <cell r="A1897" t="str">
            <v>INTERNATIONAL CONVEYORS LTD</v>
          </cell>
          <cell r="B1897">
            <v>509709</v>
          </cell>
          <cell r="C1897" t="str">
            <v>Not Listed</v>
          </cell>
          <cell r="D1897" t="str">
            <v>Plastic Products</v>
          </cell>
        </row>
        <row r="1898">
          <cell r="A1898" t="str">
            <v>INTERNATIONAL DATA MANAGEMENT LTD</v>
          </cell>
          <cell r="B1898">
            <v>517044</v>
          </cell>
          <cell r="C1898" t="str">
            <v>Not Listed</v>
          </cell>
          <cell r="D1898" t="str">
            <v>Consulting Services</v>
          </cell>
        </row>
        <row r="1899">
          <cell r="A1899" t="str">
            <v>INTERNATIONAL HOUSING FINANCE CORPORATION LTD</v>
          </cell>
          <cell r="B1899">
            <v>530781</v>
          </cell>
          <cell r="C1899" t="str">
            <v>Not Listed</v>
          </cell>
          <cell r="D1899" t="str">
            <v xml:space="preserve">Housing Finance </v>
          </cell>
        </row>
        <row r="1900">
          <cell r="A1900" t="str">
            <v>INTERNATIONAL PAPER APPM LTD</v>
          </cell>
          <cell r="B1900">
            <v>502330</v>
          </cell>
          <cell r="C1900" t="str">
            <v>IPAPPM</v>
          </cell>
          <cell r="D1900" t="str">
            <v>Paper &amp; Paper Products</v>
          </cell>
        </row>
        <row r="1901">
          <cell r="A1901" t="str">
            <v>INTERNATIONAL TRAVEL HOUSE LTD</v>
          </cell>
          <cell r="B1901">
            <v>500213</v>
          </cell>
          <cell r="C1901" t="str">
            <v>Not Listed</v>
          </cell>
          <cell r="D1901" t="str">
            <v>Travel Support Services</v>
          </cell>
        </row>
        <row r="1902">
          <cell r="A1902" t="str">
            <v>INTERWORLD DIGITAL LTD</v>
          </cell>
          <cell r="B1902">
            <v>532072</v>
          </cell>
          <cell r="C1902" t="str">
            <v>Not Listed</v>
          </cell>
          <cell r="D1902" t="str">
            <v>Movies &amp; Entertainment</v>
          </cell>
        </row>
        <row r="1903">
          <cell r="A1903" t="str">
            <v>INTRASOFT TECHNOLOGIES LTD</v>
          </cell>
          <cell r="B1903">
            <v>533181</v>
          </cell>
          <cell r="C1903" t="str">
            <v>ISFT</v>
          </cell>
          <cell r="D1903" t="str">
            <v>Internet &amp; Catalogue Retail</v>
          </cell>
        </row>
        <row r="1904">
          <cell r="A1904" t="str">
            <v>INVENTURE GROWTH &amp; SECURITIES LTD</v>
          </cell>
          <cell r="B1904">
            <v>533506</v>
          </cell>
          <cell r="C1904" t="str">
            <v>INVENTURE</v>
          </cell>
          <cell r="D1904" t="str">
            <v>Other Financial Services</v>
          </cell>
        </row>
        <row r="1905">
          <cell r="A1905" t="str">
            <v>Invesco India Gold Exchange Traded Fund</v>
          </cell>
          <cell r="B1905">
            <v>533172</v>
          </cell>
          <cell r="C1905" t="str">
            <v>IVZINGOLD</v>
          </cell>
          <cell r="D1905" t="str">
            <v>Other Financial Services</v>
          </cell>
        </row>
        <row r="1906">
          <cell r="A1906" t="str">
            <v>INVESTMENT &amp; PRECISION CASTINGS LTD</v>
          </cell>
          <cell r="B1906">
            <v>504786</v>
          </cell>
          <cell r="C1906" t="str">
            <v>Not Listed</v>
          </cell>
          <cell r="D1906" t="str">
            <v>Other Industrial Products</v>
          </cell>
        </row>
        <row r="1907">
          <cell r="A1907" t="str">
            <v>INVICTA MEDITEK LTD</v>
          </cell>
          <cell r="B1907">
            <v>523844</v>
          </cell>
          <cell r="C1907" t="str">
            <v>Not Listed</v>
          </cell>
          <cell r="D1907" t="str">
            <v>Medical Equipment</v>
          </cell>
        </row>
        <row r="1908">
          <cell r="A1908" t="str">
            <v>IO SYSTEM LTD</v>
          </cell>
          <cell r="B1908">
            <v>523752</v>
          </cell>
          <cell r="C1908" t="str">
            <v>Not Listed</v>
          </cell>
          <cell r="D1908" t="str">
            <v>Industrial Machinery</v>
          </cell>
        </row>
        <row r="1909">
          <cell r="A1909" t="str">
            <v>IOL CHEMICALS AND PHARMACEUTICALS LTD</v>
          </cell>
          <cell r="B1909">
            <v>524164</v>
          </cell>
          <cell r="C1909" t="str">
            <v>IOLCP</v>
          </cell>
          <cell r="D1909" t="str">
            <v>Pharmaceuticals</v>
          </cell>
        </row>
        <row r="1910">
          <cell r="A1910" t="str">
            <v>ION EXCHANGE (INDIA) LTD</v>
          </cell>
          <cell r="B1910">
            <v>500214</v>
          </cell>
          <cell r="C1910" t="str">
            <v>Not Listed</v>
          </cell>
          <cell r="D1910" t="str">
            <v>Industrial Machinery</v>
          </cell>
        </row>
        <row r="1911">
          <cell r="A1911" t="str">
            <v>ION EXCHANGE INDIA LTD</v>
          </cell>
          <cell r="B1911">
            <v>500214</v>
          </cell>
          <cell r="C1911" t="str">
            <v>Not Listed</v>
          </cell>
          <cell r="D1911" t="str">
            <v>Industrial Machinery</v>
          </cell>
        </row>
        <row r="1912">
          <cell r="A1912" t="str">
            <v>IP RINGS LTD</v>
          </cell>
          <cell r="B1912">
            <v>523638</v>
          </cell>
          <cell r="C1912" t="str">
            <v>Not Listed</v>
          </cell>
          <cell r="D1912" t="str">
            <v>Auto Parts &amp; Equipment</v>
          </cell>
        </row>
        <row r="1913">
          <cell r="A1913" t="str">
            <v>IPCA LABORATORIES LTD</v>
          </cell>
          <cell r="B1913">
            <v>524494</v>
          </cell>
          <cell r="C1913" t="str">
            <v>IPCALAB</v>
          </cell>
          <cell r="D1913" t="str">
            <v>Pharmaceuticals</v>
          </cell>
        </row>
        <row r="1914">
          <cell r="A1914" t="str">
            <v>I-POWER SOLUTIONS (INDIA) LTD</v>
          </cell>
          <cell r="B1914">
            <v>512405</v>
          </cell>
          <cell r="C1914" t="str">
            <v>Not Listed</v>
          </cell>
          <cell r="D1914" t="str">
            <v>Internet Software &amp; Services</v>
          </cell>
        </row>
        <row r="1915">
          <cell r="A1915" t="str">
            <v>I-POWER SOLUTIONS INDIA LTD</v>
          </cell>
          <cell r="B1915">
            <v>512405</v>
          </cell>
          <cell r="C1915" t="str">
            <v>Not Listed</v>
          </cell>
          <cell r="D1915" t="str">
            <v>Internet Software &amp; Services</v>
          </cell>
        </row>
        <row r="1916">
          <cell r="A1916" t="str">
            <v>IRB INFRASTRUCTURE DEVELOPERS LTD</v>
          </cell>
          <cell r="B1916">
            <v>532947</v>
          </cell>
          <cell r="C1916" t="str">
            <v>IRB</v>
          </cell>
          <cell r="D1916" t="str">
            <v>Roads &amp; Highways</v>
          </cell>
        </row>
        <row r="1917">
          <cell r="A1917" t="str">
            <v>IRB InvIT Fund</v>
          </cell>
          <cell r="B1917">
            <v>540526</v>
          </cell>
          <cell r="C1917" t="str">
            <v>IRBINVIT</v>
          </cell>
          <cell r="D1917" t="str">
            <v>Investment Companies</v>
          </cell>
        </row>
        <row r="1918">
          <cell r="A1918" t="str">
            <v>IRCON INTERNATIONAL LTD</v>
          </cell>
          <cell r="B1918">
            <v>541956</v>
          </cell>
          <cell r="C1918" t="str">
            <v>IRCON</v>
          </cell>
          <cell r="D1918" t="str">
            <v>Construction &amp; Engineering</v>
          </cell>
        </row>
        <row r="1919">
          <cell r="A1919" t="str">
            <v>IRIS BUSINESS SERVICES LTD</v>
          </cell>
          <cell r="B1919">
            <v>540735</v>
          </cell>
          <cell r="C1919" t="str">
            <v>Not Listed</v>
          </cell>
          <cell r="D1919" t="str">
            <v>IT Software Products</v>
          </cell>
        </row>
        <row r="1920">
          <cell r="A1920" t="str">
            <v>IRIS CLOTHINGS LTD</v>
          </cell>
          <cell r="B1920" t="str">
            <v>Not Listed</v>
          </cell>
          <cell r="C1920" t="str">
            <v>IRISDOREME</v>
          </cell>
          <cell r="D1920" t="str">
            <v>SME</v>
          </cell>
        </row>
        <row r="1921">
          <cell r="A1921" t="str">
            <v>IRIS MEDIAWORKS LTD</v>
          </cell>
          <cell r="B1921">
            <v>531337</v>
          </cell>
          <cell r="C1921" t="str">
            <v>Not Listed</v>
          </cell>
          <cell r="D1921" t="str">
            <v>Other Financial Services</v>
          </cell>
        </row>
        <row r="1922">
          <cell r="A1922" t="str">
            <v>ISF LTD</v>
          </cell>
          <cell r="B1922">
            <v>526859</v>
          </cell>
          <cell r="C1922" t="str">
            <v>Not Listed</v>
          </cell>
          <cell r="D1922" t="str">
            <v>Finance (including NBFCs)</v>
          </cell>
        </row>
        <row r="1923">
          <cell r="A1923" t="str">
            <v>ISGEC HEAVY ENGINEERING LTD</v>
          </cell>
          <cell r="B1923">
            <v>533033</v>
          </cell>
          <cell r="C1923" t="str">
            <v>Not Listed</v>
          </cell>
          <cell r="D1923" t="str">
            <v>Industrial Machinery</v>
          </cell>
        </row>
        <row r="1924">
          <cell r="A1924" t="str">
            <v>ISHAAN INFRASTRUCTURES AND SHELTERS LTD</v>
          </cell>
          <cell r="B1924">
            <v>540134</v>
          </cell>
          <cell r="C1924" t="str">
            <v>Not Listed</v>
          </cell>
          <cell r="D1924" t="str">
            <v>Construction &amp; Engineering</v>
          </cell>
        </row>
        <row r="1925">
          <cell r="A1925" t="str">
            <v>ISHAN DYES &amp; CHEMICALS LTD</v>
          </cell>
          <cell r="B1925">
            <v>531109</v>
          </cell>
          <cell r="C1925" t="str">
            <v>Not Listed</v>
          </cell>
          <cell r="D1925" t="str">
            <v>Specialty Chemicals</v>
          </cell>
        </row>
        <row r="1926">
          <cell r="A1926" t="str">
            <v>ISHITA DRUGS &amp; INDUSTRIES LTD</v>
          </cell>
          <cell r="B1926">
            <v>524400</v>
          </cell>
          <cell r="C1926" t="str">
            <v>Not Listed</v>
          </cell>
          <cell r="D1926" t="str">
            <v>Pharmaceuticals</v>
          </cell>
        </row>
        <row r="1927">
          <cell r="A1927" t="str">
            <v>ISHWARSHAKTI HOLDINGS &amp; TRADERS LTD</v>
          </cell>
          <cell r="B1927">
            <v>506161</v>
          </cell>
          <cell r="C1927" t="str">
            <v>Not Listed</v>
          </cell>
          <cell r="D1927" t="str">
            <v>Finance (including NBFCs)</v>
          </cell>
        </row>
        <row r="1928">
          <cell r="A1928" t="str">
            <v>ISL CONSULTING LTD</v>
          </cell>
          <cell r="B1928">
            <v>511609</v>
          </cell>
          <cell r="C1928" t="str">
            <v>Not Listed</v>
          </cell>
          <cell r="D1928" t="str">
            <v>Finance (including NBFCs)</v>
          </cell>
        </row>
        <row r="1929">
          <cell r="A1929" t="str">
            <v>ISMT LTD</v>
          </cell>
          <cell r="B1929">
            <v>532479</v>
          </cell>
          <cell r="C1929" t="str">
            <v>ISMTLTD</v>
          </cell>
          <cell r="D1929" t="str">
            <v>Iron &amp; Steel/Interm.Products</v>
          </cell>
        </row>
        <row r="1930">
          <cell r="A1930" t="str">
            <v>IST LTD</v>
          </cell>
          <cell r="B1930">
            <v>508807</v>
          </cell>
          <cell r="C1930" t="str">
            <v>Not Listed</v>
          </cell>
          <cell r="D1930" t="str">
            <v>Auto Parts &amp; Equipment</v>
          </cell>
        </row>
        <row r="1931">
          <cell r="A1931" t="str">
            <v>ISTREET NETWORK LTD</v>
          </cell>
          <cell r="B1931">
            <v>524622</v>
          </cell>
          <cell r="C1931" t="str">
            <v>Not Listed</v>
          </cell>
          <cell r="D1931" t="str">
            <v>Internet &amp; Catalogue Retail</v>
          </cell>
        </row>
        <row r="1932">
          <cell r="A1932" t="str">
            <v>ITC LTD</v>
          </cell>
          <cell r="B1932">
            <v>500875</v>
          </cell>
          <cell r="C1932" t="str">
            <v>ITC</v>
          </cell>
          <cell r="D1932" t="str">
            <v>Cigarettes-Tobacco Products</v>
          </cell>
        </row>
        <row r="1933">
          <cell r="A1933" t="str">
            <v>ITD CEMENTATION (INDIA) LTD</v>
          </cell>
          <cell r="B1933">
            <v>509496</v>
          </cell>
          <cell r="C1933" t="str">
            <v>ITDCEM</v>
          </cell>
          <cell r="D1933" t="str">
            <v>Construction &amp; Engineering</v>
          </cell>
        </row>
        <row r="1934">
          <cell r="A1934" t="str">
            <v>ITD CEMENTATION INDIA LTD</v>
          </cell>
          <cell r="B1934">
            <v>509496</v>
          </cell>
          <cell r="C1934" t="str">
            <v>ITDCEM</v>
          </cell>
          <cell r="D1934" t="str">
            <v>Construction &amp; Engineering</v>
          </cell>
        </row>
        <row r="1935">
          <cell r="A1935" t="str">
            <v>ITI LTD</v>
          </cell>
          <cell r="B1935">
            <v>523610</v>
          </cell>
          <cell r="C1935" t="str">
            <v>ITI</v>
          </cell>
          <cell r="D1935" t="str">
            <v>Telecom Equipment</v>
          </cell>
        </row>
        <row r="1936">
          <cell r="A1936" t="str">
            <v>ITL INDUSTRIES LTD</v>
          </cell>
          <cell r="B1936">
            <v>522183</v>
          </cell>
          <cell r="C1936" t="str">
            <v>Not Listed</v>
          </cell>
          <cell r="D1936" t="str">
            <v>Industrial Machinery</v>
          </cell>
        </row>
        <row r="1937">
          <cell r="A1937" t="str">
            <v>IVP LTD</v>
          </cell>
          <cell r="B1937">
            <v>507580</v>
          </cell>
          <cell r="C1937" t="str">
            <v>IVP</v>
          </cell>
          <cell r="D1937" t="str">
            <v>Commodity Chemicals</v>
          </cell>
        </row>
        <row r="1938">
          <cell r="A1938" t="str">
            <v>IVRCL LTD</v>
          </cell>
          <cell r="B1938">
            <v>530773</v>
          </cell>
          <cell r="C1938" t="str">
            <v>IVRCLINFRA</v>
          </cell>
          <cell r="D1938" t="str">
            <v>Construction &amp; Engineering</v>
          </cell>
        </row>
        <row r="1939">
          <cell r="A1939" t="str">
            <v>IYKOT HITECH TOOLROOM LTD</v>
          </cell>
          <cell r="B1939">
            <v>522245</v>
          </cell>
          <cell r="C1939" t="str">
            <v>Not Listed</v>
          </cell>
          <cell r="D1939" t="str">
            <v>Other Industrial Goods</v>
          </cell>
        </row>
        <row r="1940">
          <cell r="A1940" t="str">
            <v>IZMO LTD</v>
          </cell>
          <cell r="B1940">
            <v>532341</v>
          </cell>
          <cell r="C1940" t="str">
            <v>IZMO</v>
          </cell>
          <cell r="D1940" t="str">
            <v>IT Consulting &amp; Software</v>
          </cell>
        </row>
        <row r="1941">
          <cell r="A1941" t="str">
            <v>J  TAPARIA PROJECTS LTD</v>
          </cell>
          <cell r="B1941">
            <v>538539</v>
          </cell>
          <cell r="C1941" t="str">
            <v>Not Listed</v>
          </cell>
          <cell r="D1941" t="str">
            <v>Investment Companies</v>
          </cell>
        </row>
        <row r="1942">
          <cell r="A1942" t="str">
            <v>J J EXPORTERS LTD</v>
          </cell>
          <cell r="B1942">
            <v>530049</v>
          </cell>
          <cell r="C1942" t="str">
            <v>Not Listed</v>
          </cell>
          <cell r="D1942" t="str">
            <v>Textiles</v>
          </cell>
        </row>
        <row r="1943">
          <cell r="A1943" t="str">
            <v>J J FINANCE CORPORATION LTD</v>
          </cell>
          <cell r="B1943">
            <v>523062</v>
          </cell>
          <cell r="C1943" t="str">
            <v>Not Listed</v>
          </cell>
          <cell r="D1943" t="str">
            <v>Finance (including NBFCs)</v>
          </cell>
        </row>
        <row r="1944">
          <cell r="A1944" t="str">
            <v>J KUMAR INFRAPROJECTS LTD</v>
          </cell>
          <cell r="B1944">
            <v>532940</v>
          </cell>
          <cell r="C1944" t="str">
            <v>JKIL</v>
          </cell>
          <cell r="D1944" t="str">
            <v>Construction &amp; Engineering</v>
          </cell>
        </row>
        <row r="1945">
          <cell r="A1945" t="str">
            <v>J L MORISON (INDIA) LTD</v>
          </cell>
          <cell r="B1945">
            <v>506522</v>
          </cell>
          <cell r="C1945" t="str">
            <v>Not Listed</v>
          </cell>
          <cell r="D1945" t="str">
            <v>Personal Products</v>
          </cell>
        </row>
        <row r="1946">
          <cell r="A1946" t="str">
            <v>J L MORISON INDIA LTD</v>
          </cell>
          <cell r="B1946">
            <v>506522</v>
          </cell>
          <cell r="C1946" t="str">
            <v>Not Listed</v>
          </cell>
          <cell r="D1946" t="str">
            <v>Personal Products</v>
          </cell>
        </row>
        <row r="1947">
          <cell r="A1947" t="str">
            <v>J R FOODS LTD</v>
          </cell>
          <cell r="B1947">
            <v>530915</v>
          </cell>
          <cell r="C1947" t="str">
            <v>Not Listed</v>
          </cell>
          <cell r="D1947" t="str">
            <v>Edible Oils</v>
          </cell>
        </row>
        <row r="1948">
          <cell r="A1948" t="str">
            <v>JACKSON INVESTMENTS LTD</v>
          </cell>
          <cell r="B1948">
            <v>538422</v>
          </cell>
          <cell r="C1948" t="str">
            <v>Not Listed</v>
          </cell>
          <cell r="D1948" t="str">
            <v>Investment Companies</v>
          </cell>
        </row>
        <row r="1949">
          <cell r="A1949" t="str">
            <v>JAGAN LAMPS LTD</v>
          </cell>
          <cell r="B1949">
            <v>530711</v>
          </cell>
          <cell r="C1949" t="str">
            <v>Not Listed</v>
          </cell>
          <cell r="D1949" t="str">
            <v>Auto Parts &amp; Equipment</v>
          </cell>
        </row>
        <row r="1950">
          <cell r="A1950" t="str">
            <v>JAGATJIT INDUSTRIES LTD</v>
          </cell>
          <cell r="B1950">
            <v>507155</v>
          </cell>
          <cell r="C1950" t="str">
            <v>Not Listed</v>
          </cell>
          <cell r="D1950" t="str">
            <v>Breweries &amp; Distilleries</v>
          </cell>
        </row>
        <row r="1951">
          <cell r="A1951" t="str">
            <v>JAGJANANI TEXTILES LTD</v>
          </cell>
          <cell r="B1951">
            <v>532825</v>
          </cell>
          <cell r="C1951" t="str">
            <v>Not Listed</v>
          </cell>
          <cell r="D1951" t="str">
            <v>Textiles</v>
          </cell>
        </row>
        <row r="1952">
          <cell r="A1952" t="str">
            <v>JAGRAN PRAKASHAN LTD</v>
          </cell>
          <cell r="B1952">
            <v>532705</v>
          </cell>
          <cell r="C1952" t="str">
            <v>JAGRAN</v>
          </cell>
          <cell r="D1952" t="str">
            <v>Publishing</v>
          </cell>
        </row>
        <row r="1953">
          <cell r="A1953" t="str">
            <v>JAGSON AIRLINES LTD</v>
          </cell>
          <cell r="B1953">
            <v>520139</v>
          </cell>
          <cell r="C1953" t="str">
            <v>Not Listed</v>
          </cell>
          <cell r="D1953" t="str">
            <v>Airlines</v>
          </cell>
        </row>
        <row r="1954">
          <cell r="A1954" t="str">
            <v>JAGSONPAL FINANCE &amp; LEASING LTD</v>
          </cell>
          <cell r="B1954">
            <v>530601</v>
          </cell>
          <cell r="C1954" t="str">
            <v>Not Listed</v>
          </cell>
          <cell r="D1954" t="str">
            <v>Finance (including NBFCs)</v>
          </cell>
        </row>
        <row r="1955">
          <cell r="A1955" t="str">
            <v>JAGSONPAL PHARMACEUTICALS LTD</v>
          </cell>
          <cell r="B1955">
            <v>507789</v>
          </cell>
          <cell r="C1955" t="str">
            <v>JAGSNPHARM</v>
          </cell>
          <cell r="D1955" t="str">
            <v>Pharmaceuticals</v>
          </cell>
        </row>
        <row r="1956">
          <cell r="A1956" t="str">
            <v>JAI BALAJI INDUSTRIES LTD</v>
          </cell>
          <cell r="B1956">
            <v>532976</v>
          </cell>
          <cell r="C1956" t="str">
            <v>JAIBALAJI</v>
          </cell>
          <cell r="D1956" t="str">
            <v>Iron &amp; Steel/Interm.Products</v>
          </cell>
        </row>
        <row r="1957">
          <cell r="A1957" t="str">
            <v>JAI CORP LTD</v>
          </cell>
          <cell r="B1957">
            <v>512237</v>
          </cell>
          <cell r="C1957" t="str">
            <v>JAICORPLTD</v>
          </cell>
          <cell r="D1957" t="str">
            <v>Iron &amp; Steel/Interm.Products</v>
          </cell>
        </row>
        <row r="1958">
          <cell r="A1958" t="str">
            <v>JAI MATA GLASS LTD</v>
          </cell>
          <cell r="B1958">
            <v>523467</v>
          </cell>
          <cell r="C1958" t="str">
            <v>Not Listed</v>
          </cell>
          <cell r="D1958" t="str">
            <v>Construction Materials</v>
          </cell>
        </row>
        <row r="1959">
          <cell r="A1959" t="str">
            <v>JAIHIND PROJECTS LTD</v>
          </cell>
          <cell r="B1959">
            <v>531339</v>
          </cell>
          <cell r="C1959" t="str">
            <v>JAIHINDPRO</v>
          </cell>
          <cell r="D1959" t="str">
            <v>Construction &amp; Engineering</v>
          </cell>
        </row>
        <row r="1960">
          <cell r="A1960" t="str">
            <v>JAIHIND SYNTHETICS LTD</v>
          </cell>
          <cell r="B1960">
            <v>514312</v>
          </cell>
          <cell r="C1960" t="str">
            <v>Not Listed</v>
          </cell>
          <cell r="D1960" t="str">
            <v>Textiles</v>
          </cell>
        </row>
        <row r="1961">
          <cell r="A1961" t="str">
            <v>JAIN IRRIGATION SYSTEMS LTD</v>
          </cell>
          <cell r="B1961">
            <v>500219</v>
          </cell>
          <cell r="C1961" t="str">
            <v>JISLJALEQS</v>
          </cell>
          <cell r="D1961" t="str">
            <v>Plastic Products</v>
          </cell>
        </row>
        <row r="1962">
          <cell r="A1962" t="str">
            <v>JAIN IRRIGATION SYSTEMS LTD</v>
          </cell>
          <cell r="B1962">
            <v>570004</v>
          </cell>
          <cell r="C1962" t="str">
            <v>JISLDVREQS</v>
          </cell>
          <cell r="D1962" t="str">
            <v>Plastic Products</v>
          </cell>
        </row>
        <row r="1963">
          <cell r="A1963" t="str">
            <v>JAIN MARMO INDUSTRIES LTD</v>
          </cell>
          <cell r="B1963">
            <v>539119</v>
          </cell>
          <cell r="C1963" t="str">
            <v>Not Listed</v>
          </cell>
          <cell r="D1963" t="str">
            <v>Construction Materials</v>
          </cell>
        </row>
        <row r="1964">
          <cell r="A1964" t="str">
            <v>JAIN STUDIOS LTD</v>
          </cell>
          <cell r="B1964">
            <v>532033</v>
          </cell>
          <cell r="C1964" t="str">
            <v>JAINSTUDIO</v>
          </cell>
          <cell r="D1964" t="str">
            <v>Broadcasting &amp; Cable TV</v>
          </cell>
        </row>
        <row r="1965">
          <cell r="A1965" t="str">
            <v>JAINCO PROJECTS (INDIA) LTD</v>
          </cell>
          <cell r="B1965">
            <v>526865</v>
          </cell>
          <cell r="C1965" t="str">
            <v>Not Listed</v>
          </cell>
          <cell r="D1965" t="str">
            <v>Comm.Trading  &amp; Distribution</v>
          </cell>
        </row>
        <row r="1966">
          <cell r="A1966" t="str">
            <v>JAINCO PROJECTS INDIA LTD</v>
          </cell>
          <cell r="B1966">
            <v>526865</v>
          </cell>
          <cell r="C1966" t="str">
            <v>Not Listed</v>
          </cell>
          <cell r="D1966" t="str">
            <v>Comm.Trading  &amp; Distribution</v>
          </cell>
        </row>
        <row r="1967">
          <cell r="A1967" t="str">
            <v>JAINEX AAMCOL LTD</v>
          </cell>
          <cell r="B1967">
            <v>505212</v>
          </cell>
          <cell r="C1967" t="str">
            <v>Not Listed</v>
          </cell>
          <cell r="D1967" t="str">
            <v>Auto Parts &amp; Equipment</v>
          </cell>
        </row>
        <row r="1968">
          <cell r="A1968" t="str">
            <v>JAIPAN INDUSTRIES LTD</v>
          </cell>
          <cell r="B1968">
            <v>505840</v>
          </cell>
          <cell r="C1968" t="str">
            <v>Not Listed</v>
          </cell>
          <cell r="D1968" t="str">
            <v>Household Appliances</v>
          </cell>
        </row>
        <row r="1969">
          <cell r="A1969" t="str">
            <v>JAIPRAKASH ASSOCIATES LTD</v>
          </cell>
          <cell r="B1969">
            <v>532532</v>
          </cell>
          <cell r="C1969" t="str">
            <v>JPASSOCIAT</v>
          </cell>
          <cell r="D1969" t="str">
            <v>Construction &amp; Engineering</v>
          </cell>
        </row>
        <row r="1970">
          <cell r="A1970" t="str">
            <v>JAIPRAKASH POWER VENTURES LTD</v>
          </cell>
          <cell r="B1970">
            <v>532627</v>
          </cell>
          <cell r="C1970" t="str">
            <v>JPPOWER</v>
          </cell>
          <cell r="D1970" t="str">
            <v>Electric Utilities</v>
          </cell>
        </row>
        <row r="1971">
          <cell r="A1971" t="str">
            <v>JAISUKH DEALERS LTD</v>
          </cell>
          <cell r="B1971">
            <v>780001</v>
          </cell>
          <cell r="C1971" t="str">
            <v>Not Listed</v>
          </cell>
          <cell r="D1971" t="str">
            <v>Others</v>
          </cell>
        </row>
        <row r="1972">
          <cell r="A1972" t="str">
            <v>JAKHARIA FABRIC LTD</v>
          </cell>
          <cell r="B1972" t="str">
            <v>Not Listed</v>
          </cell>
          <cell r="C1972" t="str">
            <v>JAKHARIA</v>
          </cell>
          <cell r="D1972" t="str">
            <v>SME</v>
          </cell>
        </row>
        <row r="1973">
          <cell r="A1973" t="str">
            <v>JALAN TRANSOLUTIONS (INDIA) LTD</v>
          </cell>
          <cell r="B1973" t="str">
            <v>Not Listed</v>
          </cell>
          <cell r="C1973" t="str">
            <v>JALAN</v>
          </cell>
          <cell r="D1973" t="str">
            <v>SME</v>
          </cell>
        </row>
        <row r="1974">
          <cell r="A1974" t="str">
            <v>JALAN TRANSOLUTIONS INDIA LTD</v>
          </cell>
          <cell r="B1974" t="str">
            <v>Not Listed</v>
          </cell>
          <cell r="C1974" t="str">
            <v>JALAN</v>
          </cell>
          <cell r="D1974" t="str">
            <v>SME</v>
          </cell>
        </row>
        <row r="1975">
          <cell r="A1975" t="str">
            <v>JAMES WARREN TEA LTD</v>
          </cell>
          <cell r="B1975">
            <v>538564</v>
          </cell>
          <cell r="C1975" t="str">
            <v>Not Listed</v>
          </cell>
          <cell r="D1975" t="str">
            <v>Tea &amp; Coffee</v>
          </cell>
        </row>
        <row r="1976">
          <cell r="A1976" t="str">
            <v>JAMNA AUTO INDUSTRIES LTD</v>
          </cell>
          <cell r="B1976">
            <v>520051</v>
          </cell>
          <cell r="C1976" t="str">
            <v>JAMNAAUTO</v>
          </cell>
          <cell r="D1976" t="str">
            <v>Auto Parts &amp; Equipment</v>
          </cell>
        </row>
        <row r="1977">
          <cell r="A1977" t="str">
            <v>JAMSHRI RANJITSINGHJI SPG  &amp; WVG  MILLS CO LTD</v>
          </cell>
          <cell r="B1977">
            <v>502901</v>
          </cell>
          <cell r="C1977" t="str">
            <v>Not Listed</v>
          </cell>
          <cell r="D1977" t="str">
            <v>Textiles</v>
          </cell>
        </row>
        <row r="1978">
          <cell r="A1978" t="str">
            <v>JASCH INDUSTRIES LTD</v>
          </cell>
          <cell r="B1978">
            <v>500220</v>
          </cell>
          <cell r="C1978" t="str">
            <v>Not Listed</v>
          </cell>
          <cell r="D1978" t="str">
            <v>Textiles</v>
          </cell>
        </row>
        <row r="1979">
          <cell r="A1979" t="str">
            <v>JASH DEALMARK LTD</v>
          </cell>
          <cell r="B1979">
            <v>540394</v>
          </cell>
          <cell r="C1979" t="str">
            <v>Not Listed</v>
          </cell>
          <cell r="D1979" t="str">
            <v>Comm.Trading  &amp; Distribution</v>
          </cell>
        </row>
        <row r="1980">
          <cell r="A1980" t="str">
            <v>JASH ENGINEERING LTD</v>
          </cell>
          <cell r="B1980" t="str">
            <v>Not Listed</v>
          </cell>
          <cell r="C1980" t="str">
            <v>JASH</v>
          </cell>
          <cell r="D1980" t="str">
            <v>SME</v>
          </cell>
        </row>
        <row r="1981">
          <cell r="A1981" t="str">
            <v>JATTASHANKAR INDUSTIES LTD</v>
          </cell>
          <cell r="B1981">
            <v>514318</v>
          </cell>
          <cell r="C1981" t="str">
            <v>Not Listed</v>
          </cell>
          <cell r="D1981" t="str">
            <v>Textiles</v>
          </cell>
        </row>
        <row r="1982">
          <cell r="A1982" t="str">
            <v>JAUSS POLYMERS LTD</v>
          </cell>
          <cell r="B1982">
            <v>526001</v>
          </cell>
          <cell r="C1982" t="str">
            <v>Not Listed</v>
          </cell>
          <cell r="D1982" t="str">
            <v>Containers &amp; Packaging</v>
          </cell>
        </row>
        <row r="1983">
          <cell r="A1983" t="str">
            <v>JAY BHARAT MARUTI LTD</v>
          </cell>
          <cell r="B1983">
            <v>520066</v>
          </cell>
          <cell r="C1983" t="str">
            <v>JAYBARMARU</v>
          </cell>
          <cell r="D1983" t="str">
            <v>Auto Parts &amp; Equipment</v>
          </cell>
        </row>
        <row r="1984">
          <cell r="A1984" t="str">
            <v>JAY SHREE TEA &amp; INDUSTRIES LTD</v>
          </cell>
          <cell r="B1984">
            <v>509715</v>
          </cell>
          <cell r="C1984" t="str">
            <v>Not Listed</v>
          </cell>
          <cell r="D1984" t="str">
            <v>Tea &amp; Coffee</v>
          </cell>
        </row>
        <row r="1985">
          <cell r="A1985" t="str">
            <v>JAY USHIN LTD</v>
          </cell>
          <cell r="B1985">
            <v>513252</v>
          </cell>
          <cell r="C1985" t="str">
            <v>Not Listed</v>
          </cell>
          <cell r="D1985" t="str">
            <v>Auto Parts &amp; Equipment</v>
          </cell>
        </row>
        <row r="1986">
          <cell r="A1986" t="str">
            <v>JAYANT AGRO ORGANICS LTD</v>
          </cell>
          <cell r="B1986">
            <v>524330</v>
          </cell>
          <cell r="C1986" t="str">
            <v>JAYAGROGN</v>
          </cell>
          <cell r="D1986" t="str">
            <v>Specialty Chemicals</v>
          </cell>
        </row>
        <row r="1987">
          <cell r="A1987" t="str">
            <v>JAYASWAL NECO INDUSTRIES LTD</v>
          </cell>
          <cell r="B1987">
            <v>522285</v>
          </cell>
          <cell r="C1987" t="str">
            <v>JAYNECOIND</v>
          </cell>
          <cell r="D1987" t="str">
            <v>Iron &amp; Steel/Interm.Products</v>
          </cell>
        </row>
        <row r="1988">
          <cell r="A1988" t="str">
            <v>JAYATMA ENTERPRISES LTD</v>
          </cell>
          <cell r="B1988">
            <v>539005</v>
          </cell>
          <cell r="C1988" t="str">
            <v>Not Listed</v>
          </cell>
          <cell r="D1988" t="str">
            <v>Misc.Commercial Services</v>
          </cell>
        </row>
        <row r="1989">
          <cell r="A1989" t="str">
            <v>JAYATMA INDUSTRIES LTD</v>
          </cell>
          <cell r="B1989">
            <v>531323</v>
          </cell>
          <cell r="C1989" t="str">
            <v>Not Listed</v>
          </cell>
          <cell r="D1989" t="str">
            <v>Textiles</v>
          </cell>
        </row>
        <row r="1990">
          <cell r="A1990" t="str">
            <v>JAYBHARAT TEXTILES &amp; REAL ESTATE LTD</v>
          </cell>
          <cell r="B1990">
            <v>512233</v>
          </cell>
          <cell r="C1990" t="str">
            <v>Not Listed</v>
          </cell>
          <cell r="D1990" t="str">
            <v>Textiles</v>
          </cell>
        </row>
        <row r="1991">
          <cell r="A1991" t="str">
            <v>JAYKAY ENTERPRISES LTD</v>
          </cell>
          <cell r="B1991">
            <v>500306</v>
          </cell>
          <cell r="C1991" t="str">
            <v>Not Listed</v>
          </cell>
          <cell r="D1991" t="str">
            <v>Finance (including NBFCs)</v>
          </cell>
        </row>
        <row r="1992">
          <cell r="A1992" t="str">
            <v>JAYPEE INFRATECH LTD</v>
          </cell>
          <cell r="B1992">
            <v>533207</v>
          </cell>
          <cell r="C1992" t="str">
            <v>JPINFRATEC</v>
          </cell>
          <cell r="D1992" t="str">
            <v>Roads &amp; Highways</v>
          </cell>
        </row>
        <row r="1993">
          <cell r="A1993" t="str">
            <v>JAYSHREE CHEMICALS LTD</v>
          </cell>
          <cell r="B1993">
            <v>506520</v>
          </cell>
          <cell r="C1993" t="str">
            <v>Not Listed</v>
          </cell>
          <cell r="D1993" t="str">
            <v>Commodity Chemicals</v>
          </cell>
        </row>
        <row r="1994">
          <cell r="A1994" t="str">
            <v>JAYSHREE TEA &amp; INDUSTRIES LTD</v>
          </cell>
          <cell r="B1994" t="str">
            <v>Not Listed</v>
          </cell>
          <cell r="C1994" t="str">
            <v>JAYSREETEA</v>
          </cell>
          <cell r="D1994" t="str">
            <v>Others</v>
          </cell>
        </row>
        <row r="1995">
          <cell r="A1995" t="str">
            <v>JAYSYNTH DYESTUFF (INDIA) LTD</v>
          </cell>
          <cell r="B1995">
            <v>506910</v>
          </cell>
          <cell r="C1995" t="str">
            <v>Not Listed</v>
          </cell>
          <cell r="D1995" t="str">
            <v>Specialty Chemicals</v>
          </cell>
        </row>
        <row r="1996">
          <cell r="A1996" t="str">
            <v>JAYSYNTH DYESTUFF INDIA LTD</v>
          </cell>
          <cell r="B1996">
            <v>506910</v>
          </cell>
          <cell r="C1996" t="str">
            <v>Not Listed</v>
          </cell>
          <cell r="D1996" t="str">
            <v>Specialty Chemicals</v>
          </cell>
        </row>
        <row r="1997">
          <cell r="A1997" t="str">
            <v>JB CHEMICALS &amp; PHARMACEUTICALS LTD</v>
          </cell>
          <cell r="B1997">
            <v>506943</v>
          </cell>
          <cell r="C1997" t="str">
            <v>JBCHEPHARM</v>
          </cell>
          <cell r="D1997" t="str">
            <v>Pharmaceuticals</v>
          </cell>
        </row>
        <row r="1998">
          <cell r="A1998" t="str">
            <v>JBF INDUSTRIES LTD</v>
          </cell>
          <cell r="B1998">
            <v>514034</v>
          </cell>
          <cell r="C1998" t="str">
            <v>JBFIND</v>
          </cell>
          <cell r="D1998" t="str">
            <v>Fibres &amp; Plastics</v>
          </cell>
        </row>
        <row r="1999">
          <cell r="A1999" t="str">
            <v>JBM AUTO LTD</v>
          </cell>
          <cell r="B1999">
            <v>532605</v>
          </cell>
          <cell r="C1999" t="str">
            <v>JBMA</v>
          </cell>
          <cell r="D1999" t="str">
            <v>Auto Parts &amp; Equipment</v>
          </cell>
        </row>
        <row r="2000">
          <cell r="A2000" t="str">
            <v>JCT LTD</v>
          </cell>
          <cell r="B2000">
            <v>500223</v>
          </cell>
          <cell r="C2000" t="str">
            <v>Not Listed</v>
          </cell>
          <cell r="D2000" t="str">
            <v>Textiles</v>
          </cell>
        </row>
        <row r="2001">
          <cell r="A2001" t="str">
            <v>JD ORGOCHEM LTD</v>
          </cell>
          <cell r="B2001">
            <v>524592</v>
          </cell>
          <cell r="C2001" t="str">
            <v>Not Listed</v>
          </cell>
          <cell r="D2001" t="str">
            <v>Specialty Chemicals</v>
          </cell>
        </row>
        <row r="2002">
          <cell r="A2002" t="str">
            <v>JEEVAN SCIENTIFIC TECHNOLOGY LTD</v>
          </cell>
          <cell r="B2002">
            <v>538837</v>
          </cell>
          <cell r="C2002" t="str">
            <v>Not Listed</v>
          </cell>
          <cell r="D2002" t="str">
            <v>Internet Software &amp; Services</v>
          </cell>
        </row>
        <row r="2003">
          <cell r="A2003" t="str">
            <v>JENBURKT PHARMACEUTICALS LTD</v>
          </cell>
          <cell r="B2003">
            <v>524731</v>
          </cell>
          <cell r="C2003" t="str">
            <v>Not Listed</v>
          </cell>
          <cell r="D2003" t="str">
            <v>Pharmaceuticals</v>
          </cell>
        </row>
        <row r="2004">
          <cell r="A2004" t="str">
            <v>JET AIRWAYS (INDIA) LTD</v>
          </cell>
          <cell r="B2004">
            <v>532617</v>
          </cell>
          <cell r="C2004" t="str">
            <v>JETAIRWAYS</v>
          </cell>
          <cell r="D2004" t="str">
            <v>Airlines</v>
          </cell>
        </row>
        <row r="2005">
          <cell r="A2005" t="str">
            <v>JET AIRWAYS INDIA LTD</v>
          </cell>
          <cell r="B2005">
            <v>532617</v>
          </cell>
          <cell r="C2005" t="str">
            <v>JETAIRWAYS</v>
          </cell>
          <cell r="D2005" t="str">
            <v>Airlines</v>
          </cell>
        </row>
        <row r="2006">
          <cell r="A2006" t="str">
            <v>JET FREIGHT LOGISTICS LTD</v>
          </cell>
          <cell r="B2006" t="str">
            <v>Not Listed</v>
          </cell>
          <cell r="C2006" t="str">
            <v>JETFREIGHT</v>
          </cell>
          <cell r="D2006" t="str">
            <v>SME</v>
          </cell>
        </row>
        <row r="2007">
          <cell r="A2007" t="str">
            <v>JET INFRAVENTURE LTD</v>
          </cell>
          <cell r="B2007">
            <v>538794</v>
          </cell>
          <cell r="C2007" t="str">
            <v>Not Listed</v>
          </cell>
          <cell r="D2007" t="str">
            <v>Realty</v>
          </cell>
        </row>
        <row r="2008">
          <cell r="A2008" t="str">
            <v>JET KNITWEARS LTD</v>
          </cell>
          <cell r="B2008" t="str">
            <v>Not Listed</v>
          </cell>
          <cell r="C2008" t="str">
            <v>JETKNIT</v>
          </cell>
          <cell r="D2008" t="str">
            <v>SME</v>
          </cell>
        </row>
        <row r="2009">
          <cell r="A2009" t="str">
            <v>JETKING INFOTRAIN LTD</v>
          </cell>
          <cell r="B2009">
            <v>517063</v>
          </cell>
          <cell r="C2009" t="str">
            <v>Not Listed</v>
          </cell>
          <cell r="D2009" t="str">
            <v>IT Training Services</v>
          </cell>
        </row>
        <row r="2010">
          <cell r="A2010" t="str">
            <v>JHANDEWALAS FOODS LTD</v>
          </cell>
          <cell r="B2010">
            <v>540850</v>
          </cell>
          <cell r="C2010" t="str">
            <v>Not Listed</v>
          </cell>
          <cell r="D2010" t="str">
            <v>Packaged Foods</v>
          </cell>
        </row>
        <row r="2011">
          <cell r="A2011" t="str">
            <v>JHAVERI CREDITS &amp; CAPITAL LTD</v>
          </cell>
          <cell r="B2011">
            <v>531550</v>
          </cell>
          <cell r="C2011" t="str">
            <v>Not Listed</v>
          </cell>
          <cell r="D2011" t="str">
            <v>Other Financial Services</v>
          </cell>
        </row>
        <row r="2012">
          <cell r="A2012" t="str">
            <v>JHS SVENDGAARD LABORATORIES LTD</v>
          </cell>
          <cell r="B2012">
            <v>532771</v>
          </cell>
          <cell r="C2012" t="str">
            <v>JHS</v>
          </cell>
          <cell r="D2012" t="str">
            <v>Personal Products</v>
          </cell>
        </row>
        <row r="2013">
          <cell r="A2013" t="str">
            <v>JIGAR CABLES LTD</v>
          </cell>
          <cell r="B2013">
            <v>540651</v>
          </cell>
          <cell r="C2013" t="str">
            <v>Not Listed</v>
          </cell>
          <cell r="D2013" t="str">
            <v>Other Elect.Equip./ Prod.</v>
          </cell>
        </row>
        <row r="2014">
          <cell r="A2014" t="str">
            <v>JIGYASA INFRASTRUCTURE LTD</v>
          </cell>
          <cell r="B2014">
            <v>780019</v>
          </cell>
          <cell r="C2014" t="str">
            <v>Not Listed</v>
          </cell>
          <cell r="D2014" t="str">
            <v>Others</v>
          </cell>
        </row>
        <row r="2015">
          <cell r="A2015" t="str">
            <v>JIK INDUSTRIES LTD</v>
          </cell>
          <cell r="B2015">
            <v>511618</v>
          </cell>
          <cell r="C2015" t="str">
            <v>JIKIND</v>
          </cell>
          <cell r="D2015" t="str">
            <v>Comm.Trading  &amp; Distribution</v>
          </cell>
        </row>
        <row r="2016">
          <cell r="A2016" t="str">
            <v>Jinaams Dress Ltd</v>
          </cell>
          <cell r="B2016">
            <v>542653</v>
          </cell>
          <cell r="C2016" t="str">
            <v>JINAAM</v>
          </cell>
          <cell r="D2016" t="str">
            <v>Other Apparels &amp;amp; Accessories</v>
          </cell>
        </row>
        <row r="2017">
          <cell r="A2017" t="str">
            <v>JINDAL CAPITAL LTD</v>
          </cell>
          <cell r="B2017">
            <v>530405</v>
          </cell>
          <cell r="C2017" t="str">
            <v>Not Listed</v>
          </cell>
          <cell r="D2017" t="str">
            <v>Other Financial Services</v>
          </cell>
        </row>
        <row r="2018">
          <cell r="A2018" t="str">
            <v>JINDAL COTEX LTD</v>
          </cell>
          <cell r="B2018">
            <v>533103</v>
          </cell>
          <cell r="C2018" t="str">
            <v>JINDCOT</v>
          </cell>
          <cell r="D2018" t="str">
            <v>Textiles</v>
          </cell>
        </row>
        <row r="2019">
          <cell r="A2019" t="str">
            <v>JINDAL DRILLING AND INDUSTRIES LTD</v>
          </cell>
          <cell r="B2019">
            <v>511034</v>
          </cell>
          <cell r="C2019" t="str">
            <v>JINDRILL</v>
          </cell>
          <cell r="D2019" t="str">
            <v>Exploration &amp; Production</v>
          </cell>
        </row>
        <row r="2020">
          <cell r="A2020" t="str">
            <v>JINDAL HOTELS LTD</v>
          </cell>
          <cell r="B2020">
            <v>507981</v>
          </cell>
          <cell r="C2020" t="str">
            <v>Not Listed</v>
          </cell>
          <cell r="D2020" t="str">
            <v>Hotels</v>
          </cell>
        </row>
        <row r="2021">
          <cell r="A2021" t="str">
            <v>JINDAL LEASEFIN LTD</v>
          </cell>
          <cell r="B2021">
            <v>539947</v>
          </cell>
          <cell r="C2021" t="str">
            <v>Not Listed</v>
          </cell>
          <cell r="D2021" t="str">
            <v>Investment Companies</v>
          </cell>
        </row>
        <row r="2022">
          <cell r="A2022" t="str">
            <v>JINDAL PHOTO LTD</v>
          </cell>
          <cell r="B2022">
            <v>532624</v>
          </cell>
          <cell r="C2022" t="str">
            <v>JINDALPHOT</v>
          </cell>
          <cell r="D2022" t="str">
            <v>Photographic Products</v>
          </cell>
        </row>
        <row r="2023">
          <cell r="A2023" t="str">
            <v>JINDAL POLY FILMS LTD</v>
          </cell>
          <cell r="B2023">
            <v>500227</v>
          </cell>
          <cell r="C2023" t="str">
            <v>JINDALPOLY</v>
          </cell>
          <cell r="D2023" t="str">
            <v>Commodity Chemicals</v>
          </cell>
        </row>
        <row r="2024">
          <cell r="A2024" t="str">
            <v>JINDAL POLY INVESTMENT AND FINANCE COMPANY LTD</v>
          </cell>
          <cell r="B2024">
            <v>536773</v>
          </cell>
          <cell r="C2024" t="str">
            <v>JPOLYINVST</v>
          </cell>
          <cell r="D2024" t="str">
            <v>Other Financial Services</v>
          </cell>
        </row>
        <row r="2025">
          <cell r="A2025" t="str">
            <v>JINDAL SAW LTD</v>
          </cell>
          <cell r="B2025">
            <v>500378</v>
          </cell>
          <cell r="C2025" t="str">
            <v>JINDALSAW</v>
          </cell>
          <cell r="D2025" t="str">
            <v>Construction &amp; Engineering</v>
          </cell>
        </row>
        <row r="2026">
          <cell r="A2026" t="str">
            <v>JINDAL STAINLESS HISAR LTD</v>
          </cell>
          <cell r="B2026">
            <v>539597</v>
          </cell>
          <cell r="C2026" t="str">
            <v>JSLHISAR</v>
          </cell>
          <cell r="D2026" t="str">
            <v>Iron &amp; Steel Products</v>
          </cell>
        </row>
        <row r="2027">
          <cell r="A2027" t="str">
            <v>JINDAL STAINLESS LTD</v>
          </cell>
          <cell r="B2027">
            <v>532508</v>
          </cell>
          <cell r="C2027" t="str">
            <v>JSL</v>
          </cell>
          <cell r="D2027" t="str">
            <v>Iron &amp; Steel/Interm.Products</v>
          </cell>
        </row>
        <row r="2028">
          <cell r="A2028" t="str">
            <v>JINDAL STEEL &amp; POWER LTD</v>
          </cell>
          <cell r="B2028">
            <v>532286</v>
          </cell>
          <cell r="C2028" t="str">
            <v>JINDALSTEL</v>
          </cell>
          <cell r="D2028" t="str">
            <v>Iron &amp; Steel/Interm.Products</v>
          </cell>
        </row>
        <row r="2029">
          <cell r="A2029" t="str">
            <v>JINDAL WORLDWIDE LTD</v>
          </cell>
          <cell r="B2029">
            <v>531543</v>
          </cell>
          <cell r="C2029" t="str">
            <v>JINDWORLD</v>
          </cell>
          <cell r="D2029" t="str">
            <v>Textiles</v>
          </cell>
        </row>
        <row r="2030">
          <cell r="A2030" t="str">
            <v>JITF INFRALOGISTICS LTD</v>
          </cell>
          <cell r="B2030">
            <v>540311</v>
          </cell>
          <cell r="C2030" t="str">
            <v>JITFINFRA</v>
          </cell>
          <cell r="D2030" t="str">
            <v>Transport Related Services</v>
          </cell>
        </row>
        <row r="2031">
          <cell r="A2031" t="str">
            <v>JIYA ECO-PRODUCTS LTD</v>
          </cell>
          <cell r="B2031">
            <v>539225</v>
          </cell>
          <cell r="C2031" t="str">
            <v>Not Listed</v>
          </cell>
          <cell r="D2031" t="str">
            <v>Utilities:Non-Elec.</v>
          </cell>
        </row>
        <row r="2032">
          <cell r="A2032" t="str">
            <v>JK AGRI GENETICS LTD</v>
          </cell>
          <cell r="B2032">
            <v>536493</v>
          </cell>
          <cell r="C2032" t="str">
            <v>Not Listed</v>
          </cell>
          <cell r="D2032" t="str">
            <v>Other Agricultural Products</v>
          </cell>
        </row>
        <row r="2033">
          <cell r="A2033" t="str">
            <v>JK CEMENT LTD</v>
          </cell>
          <cell r="B2033">
            <v>532644</v>
          </cell>
          <cell r="C2033" t="str">
            <v>JKCEMENT</v>
          </cell>
          <cell r="D2033" t="str">
            <v>Cement &amp; Cement Products</v>
          </cell>
        </row>
        <row r="2034">
          <cell r="A2034" t="str">
            <v>JK LAKSHMI CEMENT LTD</v>
          </cell>
          <cell r="B2034">
            <v>500380</v>
          </cell>
          <cell r="C2034" t="str">
            <v>JKLAKSHMI</v>
          </cell>
          <cell r="D2034" t="str">
            <v>Cement &amp; Cement Products</v>
          </cell>
        </row>
        <row r="2035">
          <cell r="A2035" t="str">
            <v>JK PAPER LTD</v>
          </cell>
          <cell r="B2035">
            <v>532162</v>
          </cell>
          <cell r="C2035" t="str">
            <v>JKPAPER</v>
          </cell>
          <cell r="D2035" t="str">
            <v>Paper &amp; Paper Products</v>
          </cell>
        </row>
        <row r="2036">
          <cell r="A2036" t="str">
            <v>JK TYRE &amp; INDUSTRIES LTD</v>
          </cell>
          <cell r="B2036">
            <v>530007</v>
          </cell>
          <cell r="C2036" t="str">
            <v>JKTYRE</v>
          </cell>
          <cell r="D2036" t="str">
            <v>Auto Tyres &amp; Rubber Products</v>
          </cell>
        </row>
        <row r="2037">
          <cell r="A2037" t="str">
            <v>JLA INFRAVILLE SHOPPERS LTD</v>
          </cell>
          <cell r="B2037">
            <v>538765</v>
          </cell>
          <cell r="C2037" t="str">
            <v>Not Listed</v>
          </cell>
          <cell r="D2037" t="str">
            <v>Internet &amp; Catalogue Retail</v>
          </cell>
        </row>
        <row r="2038">
          <cell r="A2038" t="str">
            <v>JM FINANCIAL LTD</v>
          </cell>
          <cell r="B2038">
            <v>523405</v>
          </cell>
          <cell r="C2038" t="str">
            <v>JMFINANCIL</v>
          </cell>
          <cell r="D2038" t="str">
            <v>Holding Companies</v>
          </cell>
        </row>
        <row r="2039">
          <cell r="A2039" t="str">
            <v>JMC PROJECTS (INDIA) LTD</v>
          </cell>
          <cell r="B2039">
            <v>522263</v>
          </cell>
          <cell r="C2039" t="str">
            <v>JMCPROJECT</v>
          </cell>
          <cell r="D2039" t="str">
            <v>Construction &amp; Engineering</v>
          </cell>
        </row>
        <row r="2040">
          <cell r="A2040" t="str">
            <v>JMC PROJECTS INDIA LTD</v>
          </cell>
          <cell r="B2040">
            <v>522263</v>
          </cell>
          <cell r="C2040" t="str">
            <v>JMCPROJECT</v>
          </cell>
          <cell r="D2040" t="str">
            <v>Construction &amp; Engineering</v>
          </cell>
        </row>
        <row r="2041">
          <cell r="A2041" t="str">
            <v>JMD VENTURES LTD</v>
          </cell>
          <cell r="B2041">
            <v>511092</v>
          </cell>
          <cell r="C2041" t="str">
            <v>Not Listed</v>
          </cell>
          <cell r="D2041" t="str">
            <v>Movies &amp; Entertainment</v>
          </cell>
        </row>
        <row r="2042">
          <cell r="A2042" t="str">
            <v>JMG CORPORATION LTD</v>
          </cell>
          <cell r="B2042">
            <v>523712</v>
          </cell>
          <cell r="C2042" t="str">
            <v>Not Listed</v>
          </cell>
          <cell r="D2042" t="str">
            <v>Plastic Products</v>
          </cell>
        </row>
        <row r="2043">
          <cell r="A2043" t="str">
            <v>JMT AUTO LTD</v>
          </cell>
          <cell r="B2043">
            <v>513691</v>
          </cell>
          <cell r="C2043" t="str">
            <v>JMTAUTOLTD</v>
          </cell>
          <cell r="D2043" t="str">
            <v>Auto Parts &amp; Equipment</v>
          </cell>
        </row>
        <row r="2044">
          <cell r="A2044" t="str">
            <v>JOCIL LTD</v>
          </cell>
          <cell r="B2044" t="str">
            <v>Not Listed</v>
          </cell>
          <cell r="C2044" t="str">
            <v>JOCIL</v>
          </cell>
          <cell r="D2044" t="str">
            <v>Others</v>
          </cell>
        </row>
        <row r="2045">
          <cell r="A2045" t="str">
            <v>JOHNSON CONTROLS – HITACHI AIR CONDITIONING (INDIA) LTD</v>
          </cell>
          <cell r="B2045">
            <v>523398</v>
          </cell>
          <cell r="C2045" t="str">
            <v>JCHAC</v>
          </cell>
          <cell r="D2045" t="str">
            <v>Consumer Electronics</v>
          </cell>
        </row>
        <row r="2046">
          <cell r="A2046" t="str">
            <v>JOHNSON CONTROLS – HITACHI AIR CONDITIONING INDIA LTD</v>
          </cell>
          <cell r="B2046">
            <v>523398</v>
          </cell>
          <cell r="C2046" t="str">
            <v>JCHAC</v>
          </cell>
          <cell r="D2046" t="str">
            <v>Consumer Electronics</v>
          </cell>
        </row>
        <row r="2047">
          <cell r="A2047" t="str">
            <v>JOINDRE CAPITAL SERVICES LTD</v>
          </cell>
          <cell r="B2047">
            <v>531861</v>
          </cell>
          <cell r="C2047" t="str">
            <v>Not Listed</v>
          </cell>
          <cell r="D2047" t="str">
            <v>Other Financial Services</v>
          </cell>
        </row>
        <row r="2048">
          <cell r="A2048" t="str">
            <v>JOINTECA EDUCATION SOLUTIONS LTD</v>
          </cell>
          <cell r="B2048">
            <v>534659</v>
          </cell>
          <cell r="C2048" t="str">
            <v>Not Listed</v>
          </cell>
          <cell r="D2048" t="str">
            <v>IT Consulting &amp; Software</v>
          </cell>
        </row>
        <row r="2049">
          <cell r="A2049" t="str">
            <v>Jonjua Overseas Ltd</v>
          </cell>
          <cell r="B2049">
            <v>542446</v>
          </cell>
          <cell r="C2049" t="str">
            <v>JONJUA</v>
          </cell>
          <cell r="D2049" t="str">
            <v>Consulting Services</v>
          </cell>
        </row>
        <row r="2050">
          <cell r="A2050" t="str">
            <v>JOONKTOLLEE TEA &amp; INDUSTRIES LTD</v>
          </cell>
          <cell r="B2050">
            <v>538092</v>
          </cell>
          <cell r="C2050" t="str">
            <v>Not Listed</v>
          </cell>
          <cell r="D2050" t="str">
            <v>Tea &amp; Coffee</v>
          </cell>
        </row>
        <row r="2051">
          <cell r="A2051" t="str">
            <v>JOST'S ENGINEERING CO LTD</v>
          </cell>
          <cell r="B2051">
            <v>505750</v>
          </cell>
          <cell r="C2051" t="str">
            <v>Not Listed</v>
          </cell>
          <cell r="D2051" t="str">
            <v>Industrial Machinery</v>
          </cell>
        </row>
        <row r="2052">
          <cell r="A2052" t="str">
            <v>JOY REALTY LTD</v>
          </cell>
          <cell r="B2052">
            <v>508929</v>
          </cell>
          <cell r="C2052" t="str">
            <v>Not Listed</v>
          </cell>
          <cell r="D2052" t="str">
            <v>Realty</v>
          </cell>
        </row>
        <row r="2053">
          <cell r="A2053" t="str">
            <v>JPT SECURITIES LTD</v>
          </cell>
          <cell r="B2053">
            <v>530985</v>
          </cell>
          <cell r="C2053" t="str">
            <v>Not Listed</v>
          </cell>
          <cell r="D2053" t="str">
            <v>Finance (including NBFCs)</v>
          </cell>
        </row>
        <row r="2054">
          <cell r="A2054" t="str">
            <v>JRI INDUSTRIES &amp; INFRASTRUCTURE LTD</v>
          </cell>
          <cell r="B2054">
            <v>506016</v>
          </cell>
          <cell r="C2054" t="str">
            <v>Not Listed</v>
          </cell>
          <cell r="D2054" t="str">
            <v>Construction &amp; Engineering</v>
          </cell>
        </row>
        <row r="2055">
          <cell r="A2055" t="str">
            <v>JSL INDUSTRIES LTD</v>
          </cell>
          <cell r="B2055">
            <v>504080</v>
          </cell>
          <cell r="C2055" t="str">
            <v>Not Listed</v>
          </cell>
          <cell r="D2055" t="str">
            <v>Other Elect.Equip./ Prod.</v>
          </cell>
        </row>
        <row r="2056">
          <cell r="A2056" t="str">
            <v>JSW ENERGY LTD</v>
          </cell>
          <cell r="B2056">
            <v>533148</v>
          </cell>
          <cell r="C2056" t="str">
            <v>JSWENERGY</v>
          </cell>
          <cell r="D2056" t="str">
            <v>Electric Utilities</v>
          </cell>
        </row>
        <row r="2057">
          <cell r="A2057" t="str">
            <v>JSW HOLDINGS LTD</v>
          </cell>
          <cell r="B2057">
            <v>532642</v>
          </cell>
          <cell r="C2057" t="str">
            <v>JSWHL</v>
          </cell>
          <cell r="D2057" t="str">
            <v>Holding Companies</v>
          </cell>
        </row>
        <row r="2058">
          <cell r="A2058" t="str">
            <v>JSW STEEL LTD</v>
          </cell>
          <cell r="B2058">
            <v>500228</v>
          </cell>
          <cell r="C2058" t="str">
            <v>JSWSTEEL</v>
          </cell>
          <cell r="D2058" t="str">
            <v>Iron &amp; Steel/Interm.Products</v>
          </cell>
        </row>
        <row r="2059">
          <cell r="A2059" t="str">
            <v>JTEKT (INDIA) LTD</v>
          </cell>
          <cell r="B2059">
            <v>520057</v>
          </cell>
          <cell r="C2059" t="str">
            <v>JTEKT(INDIA)</v>
          </cell>
          <cell r="D2059" t="str">
            <v>Auto Parts &amp; Equipment</v>
          </cell>
        </row>
        <row r="2060">
          <cell r="A2060" t="str">
            <v>JTEKT INDIA LTD</v>
          </cell>
          <cell r="B2060">
            <v>520057</v>
          </cell>
          <cell r="C2060" t="str">
            <v>JTEKTINDIA</v>
          </cell>
          <cell r="D2060" t="str">
            <v>Auto Parts &amp; Equipment</v>
          </cell>
        </row>
        <row r="2061">
          <cell r="A2061" t="str">
            <v>JTL INFRA LTD</v>
          </cell>
          <cell r="B2061">
            <v>534600</v>
          </cell>
          <cell r="C2061" t="str">
            <v>Not Listed</v>
          </cell>
          <cell r="D2061" t="str">
            <v>Iron &amp; Steel Products</v>
          </cell>
        </row>
        <row r="2062">
          <cell r="A2062" t="str">
            <v>JUBILANT FOODWORKS LTD</v>
          </cell>
          <cell r="B2062">
            <v>533155</v>
          </cell>
          <cell r="C2062" t="str">
            <v>JUBLFOOD</v>
          </cell>
          <cell r="D2062" t="str">
            <v>Restaurants</v>
          </cell>
        </row>
        <row r="2063">
          <cell r="A2063" t="str">
            <v>JUBILANT INDUSTRIES LTD</v>
          </cell>
          <cell r="B2063">
            <v>533320</v>
          </cell>
          <cell r="C2063" t="str">
            <v>JUBLINDS</v>
          </cell>
          <cell r="D2063" t="str">
            <v>Agrochemicals</v>
          </cell>
        </row>
        <row r="2064">
          <cell r="A2064" t="str">
            <v>JUBILANT LIFE SCIENCES LTD</v>
          </cell>
          <cell r="B2064">
            <v>530019</v>
          </cell>
          <cell r="C2064" t="str">
            <v>JUBILANT</v>
          </cell>
          <cell r="D2064" t="str">
            <v>Pharmaceuticals</v>
          </cell>
        </row>
        <row r="2065">
          <cell r="A2065" t="str">
            <v>JULLUNDUR MOTOR AGENCY DELHI LTD</v>
          </cell>
          <cell r="B2065" t="str">
            <v>Not Listed</v>
          </cell>
          <cell r="C2065" t="str">
            <v>JMA</v>
          </cell>
          <cell r="D2065" t="str">
            <v>Others</v>
          </cell>
        </row>
        <row r="2066">
          <cell r="A2066" t="str">
            <v>JUMBO BAG LTD</v>
          </cell>
          <cell r="B2066">
            <v>516078</v>
          </cell>
          <cell r="C2066" t="str">
            <v>Not Listed</v>
          </cell>
          <cell r="D2066" t="str">
            <v>Containers &amp; Packaging</v>
          </cell>
        </row>
        <row r="2067">
          <cell r="A2067" t="str">
            <v>JUMBO FINANCE LTD</v>
          </cell>
          <cell r="B2067">
            <v>511060</v>
          </cell>
          <cell r="C2067" t="str">
            <v>Not Listed</v>
          </cell>
          <cell r="D2067" t="str">
            <v>Misc.Commercial Services</v>
          </cell>
        </row>
        <row r="2068">
          <cell r="A2068" t="str">
            <v>JUNCTION FABRICS AND APPARELS LTD</v>
          </cell>
          <cell r="B2068">
            <v>539216</v>
          </cell>
          <cell r="C2068" t="str">
            <v>Not Listed</v>
          </cell>
          <cell r="D2068" t="str">
            <v>Textiles</v>
          </cell>
        </row>
        <row r="2069">
          <cell r="A2069" t="str">
            <v>JUPITER INDUSTRIES &amp; LEASING LTD</v>
          </cell>
          <cell r="B2069">
            <v>507987</v>
          </cell>
          <cell r="C2069" t="str">
            <v>Not Listed</v>
          </cell>
          <cell r="D2069" t="str">
            <v>Finance (including NBFCs)</v>
          </cell>
        </row>
        <row r="2070">
          <cell r="A2070" t="str">
            <v>JUPITER INFOMEDIA LTD</v>
          </cell>
          <cell r="B2070">
            <v>534623</v>
          </cell>
          <cell r="C2070" t="str">
            <v>Not Listed</v>
          </cell>
          <cell r="D2070" t="str">
            <v>Internet &amp; Catalogue Retail</v>
          </cell>
        </row>
        <row r="2071">
          <cell r="A2071" t="str">
            <v>JUST DIAL LTD</v>
          </cell>
          <cell r="B2071">
            <v>535648</v>
          </cell>
          <cell r="C2071" t="str">
            <v>JUSTDIAL</v>
          </cell>
          <cell r="D2071" t="str">
            <v>Publishing</v>
          </cell>
        </row>
        <row r="2072">
          <cell r="A2072" t="str">
            <v>JUSTRIDE ENTERPRISES LTD</v>
          </cell>
          <cell r="B2072">
            <v>531035</v>
          </cell>
          <cell r="C2072" t="str">
            <v>Not Listed</v>
          </cell>
          <cell r="D2072" t="str">
            <v>2/3 Wheelers</v>
          </cell>
        </row>
        <row r="2073">
          <cell r="A2073" t="str">
            <v>JVL AGRO INDUSTRIES LTD</v>
          </cell>
          <cell r="B2073">
            <v>519248</v>
          </cell>
          <cell r="C2073" t="str">
            <v>JVLAGRO</v>
          </cell>
          <cell r="D2073" t="str">
            <v>Edible Oils</v>
          </cell>
        </row>
        <row r="2074">
          <cell r="A2074" t="str">
            <v>Jyot International Marketing Ltd</v>
          </cell>
          <cell r="B2074">
            <v>542544</v>
          </cell>
          <cell r="C2074" t="str">
            <v>JYOTIN</v>
          </cell>
          <cell r="D2074" t="str">
            <v>Other Financial Services</v>
          </cell>
        </row>
        <row r="2075">
          <cell r="A2075" t="str">
            <v>JYOTHY LABORATORIES LTD</v>
          </cell>
          <cell r="B2075">
            <v>532926</v>
          </cell>
          <cell r="C2075" t="str">
            <v>JYOTHYLAB</v>
          </cell>
          <cell r="D2075" t="str">
            <v>Household Products</v>
          </cell>
        </row>
        <row r="2076">
          <cell r="A2076" t="str">
            <v>JYOTI LTD</v>
          </cell>
          <cell r="B2076">
            <v>504076</v>
          </cell>
          <cell r="C2076" t="str">
            <v>Not Listed</v>
          </cell>
          <cell r="D2076" t="str">
            <v>Heavy Electrical Equipment</v>
          </cell>
        </row>
        <row r="2077">
          <cell r="A2077" t="str">
            <v>JYOTI RESINS &amp; ADHESIVES LTD</v>
          </cell>
          <cell r="B2077">
            <v>514448</v>
          </cell>
          <cell r="C2077" t="str">
            <v>Not Listed</v>
          </cell>
          <cell r="D2077" t="str">
            <v>Specialty Chemicals</v>
          </cell>
        </row>
        <row r="2078">
          <cell r="A2078" t="str">
            <v>JYOTI STRUCTURES LTD</v>
          </cell>
          <cell r="B2078">
            <v>513250</v>
          </cell>
          <cell r="C2078" t="str">
            <v>JYOTISTRUC</v>
          </cell>
          <cell r="D2078" t="str">
            <v>Heavy Electrical Equipment</v>
          </cell>
        </row>
        <row r="2079">
          <cell r="A2079" t="str">
            <v>JYOTIRGAMYA ENTERPRISES LTD</v>
          </cell>
          <cell r="B2079">
            <v>539246</v>
          </cell>
          <cell r="C2079" t="str">
            <v>Not Listed</v>
          </cell>
          <cell r="D2079" t="str">
            <v>Comm.Trading  &amp; Distribution</v>
          </cell>
        </row>
        <row r="2080">
          <cell r="A2080" t="str">
            <v>K M SUGAR MILLS LTD</v>
          </cell>
          <cell r="B2080">
            <v>532673</v>
          </cell>
          <cell r="C2080" t="str">
            <v>KMSUGAR</v>
          </cell>
          <cell r="D2080" t="str">
            <v>Sugar</v>
          </cell>
        </row>
        <row r="2081">
          <cell r="A2081" t="str">
            <v>K P  ENERGY LTD</v>
          </cell>
          <cell r="B2081">
            <v>539686</v>
          </cell>
          <cell r="C2081" t="str">
            <v>Not Listed</v>
          </cell>
          <cell r="D2081" t="str">
            <v>Electric Utilities</v>
          </cell>
        </row>
        <row r="2082">
          <cell r="A2082" t="str">
            <v>K P R MILL LTD</v>
          </cell>
          <cell r="B2082">
            <v>532889</v>
          </cell>
          <cell r="C2082" t="str">
            <v>KPRMILL</v>
          </cell>
          <cell r="D2082" t="str">
            <v>Textiles</v>
          </cell>
        </row>
        <row r="2083">
          <cell r="A2083" t="str">
            <v>K Z LEASING &amp; FINANCE LTD</v>
          </cell>
          <cell r="B2083">
            <v>511728</v>
          </cell>
          <cell r="C2083" t="str">
            <v>Not Listed</v>
          </cell>
          <cell r="D2083" t="str">
            <v>Finance (including NBFCs)</v>
          </cell>
        </row>
        <row r="2084">
          <cell r="A2084" t="str">
            <v>K&amp;R RAIL ENGINEERING LTD</v>
          </cell>
          <cell r="B2084">
            <v>514360</v>
          </cell>
          <cell r="C2084" t="str">
            <v>Not Listed</v>
          </cell>
          <cell r="D2084" t="str">
            <v>Construction &amp; Engineering</v>
          </cell>
        </row>
        <row r="2085">
          <cell r="A2085" t="str">
            <v>K.P.I. Global Infrastructure Ltd</v>
          </cell>
          <cell r="B2085">
            <v>542323</v>
          </cell>
          <cell r="C2085" t="str">
            <v>KPIGLOBAL</v>
          </cell>
          <cell r="D2085" t="str">
            <v>Electric Utilities</v>
          </cell>
        </row>
        <row r="2086">
          <cell r="A2086" t="str">
            <v>KAARYA FACILITIES AND SERVICES LTD</v>
          </cell>
          <cell r="B2086">
            <v>540756</v>
          </cell>
          <cell r="C2086" t="str">
            <v>Not Listed</v>
          </cell>
          <cell r="D2086" t="str">
            <v>Sp.Consumer Services</v>
          </cell>
        </row>
        <row r="2087">
          <cell r="A2087" t="str">
            <v>KABRA COMMERCIAL LTD</v>
          </cell>
          <cell r="B2087">
            <v>539393</v>
          </cell>
          <cell r="C2087" t="str">
            <v>Not Listed</v>
          </cell>
          <cell r="D2087" t="str">
            <v>Coal</v>
          </cell>
        </row>
        <row r="2088">
          <cell r="A2088" t="str">
            <v>KABRA DRUGS LTD</v>
          </cell>
          <cell r="B2088">
            <v>524322</v>
          </cell>
          <cell r="C2088" t="str">
            <v>Not Listed</v>
          </cell>
          <cell r="D2088" t="str">
            <v>Pharmaceuticals</v>
          </cell>
        </row>
        <row r="2089">
          <cell r="A2089" t="str">
            <v>KABRA EXTRUSION TECHNIK LTD</v>
          </cell>
          <cell r="B2089">
            <v>524109</v>
          </cell>
          <cell r="C2089" t="str">
            <v>KABRAEXTRU</v>
          </cell>
          <cell r="D2089" t="str">
            <v>Industrial Machinery</v>
          </cell>
        </row>
        <row r="2090">
          <cell r="A2090" t="str">
            <v>KABSONS INDUSTRIES LTD</v>
          </cell>
          <cell r="B2090">
            <v>524675</v>
          </cell>
          <cell r="C2090" t="str">
            <v>Not Listed</v>
          </cell>
          <cell r="D2090" t="str">
            <v>Comm.Trading  &amp; Distribution</v>
          </cell>
        </row>
        <row r="2091">
          <cell r="A2091" t="str">
            <v>KACHCHH MINERALS LTD</v>
          </cell>
          <cell r="B2091">
            <v>531778</v>
          </cell>
          <cell r="C2091" t="str">
            <v>Not Listed</v>
          </cell>
          <cell r="D2091" t="str">
            <v>Mining</v>
          </cell>
        </row>
        <row r="2092">
          <cell r="A2092" t="str">
            <v>KAIRA CAN CO LTD</v>
          </cell>
          <cell r="B2092">
            <v>504840</v>
          </cell>
          <cell r="C2092" t="str">
            <v>Not Listed</v>
          </cell>
          <cell r="D2092" t="str">
            <v>Containers &amp; Packaging</v>
          </cell>
        </row>
        <row r="2093">
          <cell r="A2093" t="str">
            <v>KAISER CORPORATION LTD</v>
          </cell>
          <cell r="B2093">
            <v>531780</v>
          </cell>
          <cell r="C2093" t="str">
            <v>Not Listed</v>
          </cell>
          <cell r="D2093" t="str">
            <v>Comm.Trading  &amp; Distribution</v>
          </cell>
        </row>
        <row r="2094">
          <cell r="A2094" t="str">
            <v>KAJARIA CERAMICS LTD</v>
          </cell>
          <cell r="B2094">
            <v>500233</v>
          </cell>
          <cell r="C2094" t="str">
            <v>KAJARIACER</v>
          </cell>
          <cell r="D2094" t="str">
            <v>Furniture-Furnishing-Paints</v>
          </cell>
        </row>
        <row r="2095">
          <cell r="A2095" t="str">
            <v>KAKATIYA CEMENT SUGAR &amp; INDUSTRIES LTD</v>
          </cell>
          <cell r="B2095">
            <v>500234</v>
          </cell>
          <cell r="C2095" t="str">
            <v>KAKATCEM</v>
          </cell>
          <cell r="D2095" t="str">
            <v>Cement &amp; Cement Products</v>
          </cell>
        </row>
        <row r="2096">
          <cell r="A2096" t="str">
            <v>KAKATIYA TEXTILES LTD</v>
          </cell>
          <cell r="B2096">
            <v>521054</v>
          </cell>
          <cell r="C2096" t="str">
            <v>Not Listed</v>
          </cell>
          <cell r="D2096" t="str">
            <v>Textiles</v>
          </cell>
        </row>
        <row r="2097">
          <cell r="A2097" t="str">
            <v>KALLAM TEXTILES LTD</v>
          </cell>
          <cell r="B2097">
            <v>530201</v>
          </cell>
          <cell r="C2097" t="str">
            <v>Not Listed</v>
          </cell>
          <cell r="D2097" t="str">
            <v>Textiles</v>
          </cell>
        </row>
        <row r="2098">
          <cell r="A2098" t="str">
            <v>KALPA COMMERCIAL LTD</v>
          </cell>
          <cell r="B2098">
            <v>539014</v>
          </cell>
          <cell r="C2098" t="str">
            <v>Not Listed</v>
          </cell>
          <cell r="D2098" t="str">
            <v>Comm.Trading  &amp; Distribution</v>
          </cell>
        </row>
        <row r="2099">
          <cell r="A2099" t="str">
            <v>KALPATARU POWER TRANSMISSION LTD</v>
          </cell>
          <cell r="B2099">
            <v>522287</v>
          </cell>
          <cell r="C2099" t="str">
            <v>KALPATPOWR</v>
          </cell>
          <cell r="D2099" t="str">
            <v>Heavy Electrical Equipment</v>
          </cell>
        </row>
        <row r="2100">
          <cell r="A2100" t="str">
            <v>KALYANI COMMERCIALS LTD</v>
          </cell>
          <cell r="B2100" t="str">
            <v>Not Listed</v>
          </cell>
          <cell r="C2100" t="str">
            <v>KALYANI</v>
          </cell>
          <cell r="D2100" t="str">
            <v>Others</v>
          </cell>
        </row>
        <row r="2101">
          <cell r="A2101" t="str">
            <v>KALYANI FORGE LTD</v>
          </cell>
          <cell r="B2101">
            <v>513509</v>
          </cell>
          <cell r="C2101" t="str">
            <v>KALYANIFRG</v>
          </cell>
          <cell r="D2101" t="str">
            <v>Auto Parts &amp; Equipment</v>
          </cell>
        </row>
        <row r="2102">
          <cell r="A2102" t="str">
            <v>KALYANI INVESTMENT COMPANY LTD</v>
          </cell>
          <cell r="B2102">
            <v>533302</v>
          </cell>
          <cell r="C2102" t="str">
            <v>KICL</v>
          </cell>
          <cell r="D2102" t="str">
            <v>Investment Companies</v>
          </cell>
        </row>
        <row r="2103">
          <cell r="A2103" t="str">
            <v>KALYANI STEELS LTD</v>
          </cell>
          <cell r="B2103">
            <v>500235</v>
          </cell>
          <cell r="C2103" t="str">
            <v>KSL</v>
          </cell>
          <cell r="D2103" t="str">
            <v>Iron &amp; Steel/Interm.Products</v>
          </cell>
        </row>
        <row r="2104">
          <cell r="A2104" t="str">
            <v>KAMA HOLDINGS LTD</v>
          </cell>
          <cell r="B2104">
            <v>532468</v>
          </cell>
          <cell r="C2104" t="str">
            <v>Not Listed</v>
          </cell>
          <cell r="D2104" t="str">
            <v>Holding Companies</v>
          </cell>
        </row>
        <row r="2105">
          <cell r="A2105" t="str">
            <v>KAMADGIRI FASHION LTD</v>
          </cell>
          <cell r="B2105">
            <v>514322</v>
          </cell>
          <cell r="C2105" t="str">
            <v>Not Listed</v>
          </cell>
          <cell r="D2105" t="str">
            <v>Textiles</v>
          </cell>
        </row>
        <row r="2106">
          <cell r="A2106" t="str">
            <v>KAMANWALA HOUSING CONSTRUCTION LTD</v>
          </cell>
          <cell r="B2106">
            <v>511131</v>
          </cell>
          <cell r="C2106" t="str">
            <v>Not Listed</v>
          </cell>
          <cell r="D2106" t="str">
            <v>Realty</v>
          </cell>
        </row>
        <row r="2107">
          <cell r="A2107" t="str">
            <v>KAMAT HOTELS I LTD</v>
          </cell>
          <cell r="B2107">
            <v>526668</v>
          </cell>
          <cell r="C2107" t="str">
            <v>KAMATHOTEL</v>
          </cell>
          <cell r="D2107" t="str">
            <v>Hotels</v>
          </cell>
        </row>
        <row r="2108">
          <cell r="A2108" t="str">
            <v>KAMDHENU LTD</v>
          </cell>
          <cell r="B2108">
            <v>532741</v>
          </cell>
          <cell r="C2108" t="str">
            <v>KAMDHENU</v>
          </cell>
          <cell r="D2108" t="str">
            <v>Iron &amp; Steel/Interm.Products</v>
          </cell>
        </row>
        <row r="2109">
          <cell r="A2109" t="str">
            <v>KAMRON LABORATORIES LTD</v>
          </cell>
          <cell r="B2109">
            <v>524604</v>
          </cell>
          <cell r="C2109" t="str">
            <v>Not Listed</v>
          </cell>
          <cell r="D2109" t="str">
            <v>Pharmaceuticals</v>
          </cell>
        </row>
        <row r="2110">
          <cell r="A2110" t="str">
            <v>KANAK KRISHI IMPLEMENTS LTD</v>
          </cell>
          <cell r="B2110">
            <v>780003</v>
          </cell>
          <cell r="C2110" t="str">
            <v>Not Listed</v>
          </cell>
          <cell r="D2110" t="str">
            <v>Others</v>
          </cell>
        </row>
        <row r="2111">
          <cell r="A2111" t="str">
            <v>KANANI INDUSTRIES LTD</v>
          </cell>
          <cell r="B2111">
            <v>506184</v>
          </cell>
          <cell r="C2111" t="str">
            <v>KANANIIND</v>
          </cell>
          <cell r="D2111" t="str">
            <v>Other Apparels &amp; Accessories</v>
          </cell>
        </row>
        <row r="2112">
          <cell r="A2112" t="str">
            <v>KANCHI KARPOORAM LTD</v>
          </cell>
          <cell r="B2112">
            <v>538896</v>
          </cell>
          <cell r="C2112" t="str">
            <v>Not Listed</v>
          </cell>
          <cell r="D2112" t="str">
            <v>Commodity Chemicals</v>
          </cell>
        </row>
        <row r="2113">
          <cell r="A2113" t="str">
            <v>KANCO TEA &amp; INDUSTRIES LTD</v>
          </cell>
          <cell r="B2113">
            <v>541005</v>
          </cell>
          <cell r="C2113" t="str">
            <v>Not Listed</v>
          </cell>
          <cell r="D2113" t="str">
            <v>Tea &amp; Coffee</v>
          </cell>
        </row>
        <row r="2114">
          <cell r="A2114" t="str">
            <v>KANDAGIRI SPINNING MILLS LTD</v>
          </cell>
          <cell r="B2114">
            <v>521242</v>
          </cell>
          <cell r="C2114" t="str">
            <v>Not Listed</v>
          </cell>
          <cell r="D2114" t="str">
            <v>Textiles</v>
          </cell>
        </row>
        <row r="2115">
          <cell r="A2115" t="str">
            <v>Kanel Industries LTD</v>
          </cell>
          <cell r="B2115">
            <v>500236</v>
          </cell>
          <cell r="C2115" t="str">
            <v>KANELIND</v>
          </cell>
          <cell r="D2115" t="str">
            <v>Comm.Trading  &amp;amp; Distribution</v>
          </cell>
        </row>
        <row r="2116">
          <cell r="A2116" t="str">
            <v>KANISHK STEEL INDUSTRIES LTD</v>
          </cell>
          <cell r="B2116">
            <v>513456</v>
          </cell>
          <cell r="C2116" t="str">
            <v>Not Listed</v>
          </cell>
          <cell r="D2116" t="str">
            <v>Iron &amp; Steel Products</v>
          </cell>
        </row>
        <row r="2117">
          <cell r="A2117" t="str">
            <v>KANORIA CHEMICALS &amp; INDUSTRIES LTD</v>
          </cell>
          <cell r="B2117">
            <v>506525</v>
          </cell>
          <cell r="C2117" t="str">
            <v>KANORICHEM</v>
          </cell>
          <cell r="D2117" t="str">
            <v>Commodity Chemicals</v>
          </cell>
        </row>
        <row r="2118">
          <cell r="A2118" t="str">
            <v>KANPUR PLASTIPACK LTD</v>
          </cell>
          <cell r="B2118">
            <v>507779</v>
          </cell>
          <cell r="C2118" t="str">
            <v>Not Listed</v>
          </cell>
          <cell r="D2118" t="str">
            <v>Containers &amp; Packaging</v>
          </cell>
        </row>
        <row r="2119">
          <cell r="A2119" t="str">
            <v>KANSAI NEROLAC PAINTS LTD</v>
          </cell>
          <cell r="B2119">
            <v>500165</v>
          </cell>
          <cell r="C2119" t="str">
            <v>KANSAINER</v>
          </cell>
          <cell r="D2119" t="str">
            <v>Furniture-Furnishing-Paints</v>
          </cell>
        </row>
        <row r="2120">
          <cell r="A2120" t="str">
            <v>KANUNGO FINANCIERS LTD</v>
          </cell>
          <cell r="B2120">
            <v>540515</v>
          </cell>
          <cell r="C2120" t="str">
            <v>Not Listed</v>
          </cell>
          <cell r="D2120" t="str">
            <v>Other Financial Services</v>
          </cell>
        </row>
        <row r="2121">
          <cell r="A2121" t="str">
            <v>KAPASHI COMMERCIALS LTD</v>
          </cell>
          <cell r="B2121">
            <v>512399</v>
          </cell>
          <cell r="C2121" t="str">
            <v>Not Listed</v>
          </cell>
          <cell r="D2121" t="str">
            <v>Other Financial Services</v>
          </cell>
        </row>
        <row r="2122">
          <cell r="A2122" t="str">
            <v>KAPIL COTEX LTD</v>
          </cell>
          <cell r="B2122">
            <v>512036</v>
          </cell>
          <cell r="C2122" t="str">
            <v>Not Listed</v>
          </cell>
          <cell r="D2122" t="str">
            <v>Textiles</v>
          </cell>
        </row>
        <row r="2123">
          <cell r="A2123" t="str">
            <v>KAPIL RAJ FINANCE LTD</v>
          </cell>
          <cell r="B2123">
            <v>539679</v>
          </cell>
          <cell r="C2123" t="str">
            <v>Not Listed</v>
          </cell>
          <cell r="D2123" t="str">
            <v>Finance (including NBFCs)</v>
          </cell>
        </row>
        <row r="2124">
          <cell r="A2124" t="str">
            <v>KAPSTON FACILITIES MANAGEMENT LTD</v>
          </cell>
          <cell r="B2124" t="str">
            <v>Not Listed</v>
          </cell>
          <cell r="C2124" t="str">
            <v>KAPSTON</v>
          </cell>
          <cell r="D2124" t="str">
            <v>SME</v>
          </cell>
        </row>
        <row r="2125">
          <cell r="A2125" t="str">
            <v>KARAN WOO-SIN LTD</v>
          </cell>
          <cell r="B2125">
            <v>526115</v>
          </cell>
          <cell r="C2125" t="str">
            <v>Not Listed</v>
          </cell>
          <cell r="D2125" t="str">
            <v>Other Apparels &amp; Accessories</v>
          </cell>
        </row>
        <row r="2126">
          <cell r="A2126" t="str">
            <v>KARDA CONSTRUCTIONS LTD</v>
          </cell>
          <cell r="B2126">
            <v>541161</v>
          </cell>
          <cell r="C2126" t="str">
            <v>KARDA</v>
          </cell>
          <cell r="D2126" t="str">
            <v>Realty</v>
          </cell>
        </row>
        <row r="2127">
          <cell r="A2127" t="str">
            <v>KARMA ENERGY LTD</v>
          </cell>
          <cell r="B2127">
            <v>533451</v>
          </cell>
          <cell r="C2127" t="str">
            <v>KARMAENG</v>
          </cell>
          <cell r="D2127" t="str">
            <v>Electric Utilities</v>
          </cell>
        </row>
        <row r="2128">
          <cell r="A2128" t="str">
            <v>KARNAVATI FINANCE LTD</v>
          </cell>
          <cell r="B2128">
            <v>538928</v>
          </cell>
          <cell r="C2128" t="str">
            <v>Not Listed</v>
          </cell>
          <cell r="D2128" t="str">
            <v>Finance (including NBFCs)</v>
          </cell>
        </row>
        <row r="2129">
          <cell r="A2129" t="str">
            <v>KARNIMATA COLD STORAGE LTD</v>
          </cell>
          <cell r="B2129">
            <v>537784</v>
          </cell>
          <cell r="C2129" t="str">
            <v>Not Listed</v>
          </cell>
          <cell r="D2129" t="str">
            <v>Misc.Commercial Services</v>
          </cell>
        </row>
        <row r="2130">
          <cell r="A2130" t="str">
            <v>KARUR VYSYA BANK LTD</v>
          </cell>
          <cell r="B2130">
            <v>590003</v>
          </cell>
          <cell r="C2130" t="str">
            <v>KARURVYSYA</v>
          </cell>
          <cell r="D2130" t="str">
            <v>Banks</v>
          </cell>
        </row>
        <row r="2131">
          <cell r="A2131" t="str">
            <v>KARUTURI GLOBAL LTD</v>
          </cell>
          <cell r="B2131">
            <v>531687</v>
          </cell>
          <cell r="C2131" t="str">
            <v>KGL</v>
          </cell>
          <cell r="D2131" t="str">
            <v>Other Agricultural Products</v>
          </cell>
        </row>
        <row r="2132">
          <cell r="A2132" t="str">
            <v>KASHIRAM JAIN AND COMPANY LTD</v>
          </cell>
          <cell r="B2132">
            <v>539533</v>
          </cell>
          <cell r="C2132" t="str">
            <v>Not Listed</v>
          </cell>
          <cell r="D2132" t="str">
            <v>Other Financial Services</v>
          </cell>
        </row>
        <row r="2133">
          <cell r="A2133" t="str">
            <v>KATARE SPINNING MILLS LTD</v>
          </cell>
          <cell r="B2133">
            <v>502933</v>
          </cell>
          <cell r="C2133" t="str">
            <v>Not Listed</v>
          </cell>
          <cell r="D2133" t="str">
            <v>Textiles</v>
          </cell>
        </row>
        <row r="2134">
          <cell r="A2134" t="str">
            <v>KAUSHALYA INFRASTRUCTURE DEVELOPMENT CORPORATION LTD</v>
          </cell>
          <cell r="B2134">
            <v>532925</v>
          </cell>
          <cell r="C2134" t="str">
            <v>KAUSHALYA</v>
          </cell>
          <cell r="D2134" t="str">
            <v>Construction &amp; Engineering</v>
          </cell>
        </row>
        <row r="2135">
          <cell r="A2135" t="str">
            <v>KAVERI SEED COMPANY LTD</v>
          </cell>
          <cell r="B2135">
            <v>532899</v>
          </cell>
          <cell r="C2135" t="str">
            <v>KSCL</v>
          </cell>
          <cell r="D2135" t="str">
            <v>Other Agricultural Products</v>
          </cell>
        </row>
        <row r="2136">
          <cell r="A2136" t="str">
            <v>KAVIT INDUSTRIES LTD</v>
          </cell>
          <cell r="B2136">
            <v>524444</v>
          </cell>
          <cell r="C2136" t="str">
            <v>Not Listed</v>
          </cell>
          <cell r="D2136" t="str">
            <v>Edible Oils</v>
          </cell>
        </row>
        <row r="2137">
          <cell r="A2137" t="str">
            <v>KAVITA FABRICS LTD</v>
          </cell>
          <cell r="B2137">
            <v>535136</v>
          </cell>
          <cell r="C2137" t="str">
            <v>Not Listed</v>
          </cell>
          <cell r="D2137" t="str">
            <v>Textiles</v>
          </cell>
        </row>
        <row r="2138">
          <cell r="A2138" t="str">
            <v>KAVVERI TELECOM PRODUCTS LTD</v>
          </cell>
          <cell r="B2138">
            <v>590041</v>
          </cell>
          <cell r="C2138" t="str">
            <v>KAVVERITEL</v>
          </cell>
          <cell r="D2138" t="str">
            <v>Telecom Equipment</v>
          </cell>
        </row>
        <row r="2139">
          <cell r="A2139" t="str">
            <v>KAY POWER AND PAPER LTD</v>
          </cell>
          <cell r="B2139">
            <v>530255</v>
          </cell>
          <cell r="C2139" t="str">
            <v>Not Listed</v>
          </cell>
          <cell r="D2139" t="str">
            <v>Paper &amp; Paper Products</v>
          </cell>
        </row>
        <row r="2140">
          <cell r="A2140" t="str">
            <v>KAYA LTD</v>
          </cell>
          <cell r="B2140">
            <v>539276</v>
          </cell>
          <cell r="C2140" t="str">
            <v>KAYA</v>
          </cell>
          <cell r="D2140" t="str">
            <v>Sp.Consumer Services</v>
          </cell>
        </row>
        <row r="2141">
          <cell r="A2141" t="str">
            <v>KAYCEE INDUSTRIES LTD</v>
          </cell>
          <cell r="B2141">
            <v>504084</v>
          </cell>
          <cell r="C2141" t="str">
            <v>Not Listed</v>
          </cell>
          <cell r="D2141" t="str">
            <v>Other Elect.Equip./ Prod.</v>
          </cell>
        </row>
        <row r="2142">
          <cell r="A2142" t="str">
            <v>KAYEL SECURITIES LTD</v>
          </cell>
          <cell r="B2142">
            <v>539562</v>
          </cell>
          <cell r="C2142" t="str">
            <v>Not Listed</v>
          </cell>
          <cell r="D2142" t="str">
            <v>Other Financial Services</v>
          </cell>
        </row>
        <row r="2143">
          <cell r="A2143" t="str">
            <v>KBS (INDIA) LTD</v>
          </cell>
          <cell r="B2143">
            <v>530357</v>
          </cell>
          <cell r="C2143" t="str">
            <v>Not Listed</v>
          </cell>
          <cell r="D2143" t="str">
            <v>Other Financial Services</v>
          </cell>
        </row>
        <row r="2144">
          <cell r="A2144" t="str">
            <v>KBS INDIA LTD</v>
          </cell>
          <cell r="B2144">
            <v>530357</v>
          </cell>
          <cell r="C2144" t="str">
            <v>Not Listed</v>
          </cell>
          <cell r="D2144" t="str">
            <v>Other Financial Services</v>
          </cell>
        </row>
        <row r="2145">
          <cell r="A2145" t="str">
            <v>KCCL PLASTIC LTD</v>
          </cell>
          <cell r="B2145">
            <v>526067</v>
          </cell>
          <cell r="C2145" t="str">
            <v>Not Listed</v>
          </cell>
          <cell r="D2145" t="str">
            <v>Containers &amp; Packaging</v>
          </cell>
        </row>
        <row r="2146">
          <cell r="A2146" t="str">
            <v>KCL INFRA PROJECTS LTD</v>
          </cell>
          <cell r="B2146">
            <v>531784</v>
          </cell>
          <cell r="C2146" t="str">
            <v>Not Listed</v>
          </cell>
          <cell r="D2146" t="str">
            <v>Construction &amp; Engineering</v>
          </cell>
        </row>
        <row r="2147">
          <cell r="A2147" t="str">
            <v>KCP LTD</v>
          </cell>
          <cell r="B2147">
            <v>590066</v>
          </cell>
          <cell r="C2147" t="str">
            <v>KCP</v>
          </cell>
          <cell r="D2147" t="str">
            <v>Cement &amp; Cement Products</v>
          </cell>
        </row>
        <row r="2148">
          <cell r="A2148" t="str">
            <v>KCP SUGAR AND INDUSTRIES CORPORATION LTD</v>
          </cell>
          <cell r="B2148">
            <v>533192</v>
          </cell>
          <cell r="C2148" t="str">
            <v>KCPSUGIND</v>
          </cell>
          <cell r="D2148" t="str">
            <v>Sugar</v>
          </cell>
        </row>
        <row r="2149">
          <cell r="A2149" t="str">
            <v>KD LEISURES LTD</v>
          </cell>
          <cell r="B2149">
            <v>540385</v>
          </cell>
          <cell r="C2149" t="str">
            <v>Not Listed</v>
          </cell>
          <cell r="D2149" t="str">
            <v>Other Financial Services</v>
          </cell>
        </row>
        <row r="2150">
          <cell r="A2150" t="str">
            <v>KDDL LTD</v>
          </cell>
          <cell r="B2150">
            <v>532054</v>
          </cell>
          <cell r="C2150" t="str">
            <v>KDDL</v>
          </cell>
          <cell r="D2150" t="str">
            <v>Other Apparels &amp; Accessories</v>
          </cell>
        </row>
        <row r="2151">
          <cell r="A2151" t="str">
            <v>KEC INTERNATIONAL LTD</v>
          </cell>
          <cell r="B2151">
            <v>532714</v>
          </cell>
          <cell r="C2151" t="str">
            <v>KEC</v>
          </cell>
          <cell r="D2151" t="str">
            <v>Heavy Electrical Equipment</v>
          </cell>
        </row>
        <row r="2152">
          <cell r="A2152" t="str">
            <v>KEDIA CONSTRUCTION CO LTD</v>
          </cell>
          <cell r="B2152">
            <v>508993</v>
          </cell>
          <cell r="C2152" t="str">
            <v>Not Listed</v>
          </cell>
          <cell r="D2152" t="str">
            <v>Realty</v>
          </cell>
        </row>
        <row r="2153">
          <cell r="A2153" t="str">
            <v>KEERTHI INDUSTRIES LTD</v>
          </cell>
          <cell r="B2153">
            <v>518011</v>
          </cell>
          <cell r="C2153" t="str">
            <v>Not Listed</v>
          </cell>
          <cell r="D2153" t="str">
            <v>Cement &amp; Cement Products</v>
          </cell>
        </row>
        <row r="2154">
          <cell r="A2154" t="str">
            <v>KEERTI KNOWLEDGE AND SKILLS LTD</v>
          </cell>
          <cell r="B2154" t="str">
            <v>Not Listed</v>
          </cell>
          <cell r="C2154" t="str">
            <v>KEERTI</v>
          </cell>
          <cell r="D2154" t="str">
            <v>SME</v>
          </cell>
        </row>
        <row r="2155">
          <cell r="A2155" t="str">
            <v>KEI INDUSTRIES LTD</v>
          </cell>
          <cell r="B2155">
            <v>517569</v>
          </cell>
          <cell r="C2155" t="str">
            <v>KEI</v>
          </cell>
          <cell r="D2155" t="str">
            <v>Other Elect.Equip./ Prod.</v>
          </cell>
        </row>
        <row r="2156">
          <cell r="A2156" t="str">
            <v>KELLTON TECH SOLUTIONS LTD</v>
          </cell>
          <cell r="B2156">
            <v>519602</v>
          </cell>
          <cell r="C2156" t="str">
            <v>KELLTONTEC</v>
          </cell>
          <cell r="D2156" t="str">
            <v>IT Software Products</v>
          </cell>
        </row>
        <row r="2157">
          <cell r="A2157" t="str">
            <v>KELTECH ENERGIES LTD</v>
          </cell>
          <cell r="B2157">
            <v>506528</v>
          </cell>
          <cell r="C2157" t="str">
            <v>Not Listed</v>
          </cell>
          <cell r="D2157" t="str">
            <v>Specialty Chemicals</v>
          </cell>
        </row>
        <row r="2158">
          <cell r="A2158" t="str">
            <v>Kemistar Corporation LTD</v>
          </cell>
          <cell r="B2158">
            <v>531163</v>
          </cell>
          <cell r="C2158" t="str">
            <v>KEMISTAR</v>
          </cell>
          <cell r="D2158" t="str">
            <v>Specialty Chemicals</v>
          </cell>
        </row>
        <row r="2159">
          <cell r="A2159" t="str">
            <v>KEMP &amp; COMPANY LTD</v>
          </cell>
          <cell r="B2159">
            <v>506530</v>
          </cell>
          <cell r="C2159" t="str">
            <v>Not Listed</v>
          </cell>
          <cell r="D2159" t="str">
            <v>Containers &amp; Packaging</v>
          </cell>
        </row>
        <row r="2160">
          <cell r="A2160" t="str">
            <v>KENNAMETAL (INDIA) LTD</v>
          </cell>
          <cell r="B2160">
            <v>505890</v>
          </cell>
          <cell r="C2160" t="str">
            <v>Not Listed</v>
          </cell>
          <cell r="D2160" t="str">
            <v>Industrial Machinery</v>
          </cell>
        </row>
        <row r="2161">
          <cell r="A2161" t="str">
            <v>KENNAMETAL INDIA LTD</v>
          </cell>
          <cell r="B2161">
            <v>505890</v>
          </cell>
          <cell r="C2161" t="str">
            <v>Not Listed</v>
          </cell>
          <cell r="D2161" t="str">
            <v>Industrial Machinery</v>
          </cell>
        </row>
        <row r="2162">
          <cell r="A2162" t="str">
            <v>KENVI JEWELS LTD</v>
          </cell>
          <cell r="B2162">
            <v>540953</v>
          </cell>
          <cell r="C2162" t="str">
            <v>Not Listed</v>
          </cell>
          <cell r="D2162" t="str">
            <v>Other Apparels &amp; Accessories</v>
          </cell>
        </row>
        <row r="2163">
          <cell r="A2163" t="str">
            <v>KERALA AYURVEDA LTD</v>
          </cell>
          <cell r="B2163">
            <v>530163</v>
          </cell>
          <cell r="C2163" t="str">
            <v>Not Listed</v>
          </cell>
          <cell r="D2163" t="str">
            <v>Pharmaceuticals</v>
          </cell>
        </row>
        <row r="2164">
          <cell r="A2164" t="str">
            <v>KERNEX MICROSYSTEMS (INDIA) LTD</v>
          </cell>
          <cell r="B2164">
            <v>532686</v>
          </cell>
          <cell r="C2164" t="str">
            <v>KERNEX</v>
          </cell>
          <cell r="D2164" t="str">
            <v>Transport Related Services</v>
          </cell>
        </row>
        <row r="2165">
          <cell r="A2165" t="str">
            <v>KERNEX MICROSYSTEMS INDIA LTD</v>
          </cell>
          <cell r="B2165">
            <v>532686</v>
          </cell>
          <cell r="C2165" t="str">
            <v>KERNEX</v>
          </cell>
          <cell r="D2165" t="str">
            <v>Transport Related Services</v>
          </cell>
        </row>
        <row r="2166">
          <cell r="A2166" t="str">
            <v>KESAR ENTERPRISES LTD</v>
          </cell>
          <cell r="B2166">
            <v>507180</v>
          </cell>
          <cell r="C2166" t="str">
            <v>KESARENT</v>
          </cell>
          <cell r="D2166" t="str">
            <v>Sugar</v>
          </cell>
        </row>
        <row r="2167">
          <cell r="A2167" t="str">
            <v>KESAR PETROPRODUCTS LTD</v>
          </cell>
          <cell r="B2167">
            <v>524174</v>
          </cell>
          <cell r="C2167" t="str">
            <v>Not Listed</v>
          </cell>
          <cell r="D2167" t="str">
            <v>Commodity Chemicals</v>
          </cell>
        </row>
        <row r="2168">
          <cell r="A2168" t="str">
            <v>KESAR TERMINALS &amp; INFRASTRUCTURE LTD</v>
          </cell>
          <cell r="B2168">
            <v>533289</v>
          </cell>
          <cell r="C2168" t="str">
            <v>KTIL</v>
          </cell>
          <cell r="D2168" t="str">
            <v>Transportation - Logistics</v>
          </cell>
        </row>
        <row r="2169">
          <cell r="A2169" t="str">
            <v>KESORAM INDUSTRIES LTD</v>
          </cell>
          <cell r="B2169">
            <v>502937</v>
          </cell>
          <cell r="C2169" t="str">
            <v>KESORAMIND</v>
          </cell>
          <cell r="D2169" t="str">
            <v>Diversified</v>
          </cell>
        </row>
        <row r="2170">
          <cell r="A2170" t="str">
            <v>KEWAL KIRAN CLOTHING LTD</v>
          </cell>
          <cell r="B2170">
            <v>532732</v>
          </cell>
          <cell r="C2170" t="str">
            <v>KKCL</v>
          </cell>
          <cell r="D2170" t="str">
            <v>Other Apparels &amp; Accessories</v>
          </cell>
        </row>
        <row r="2171">
          <cell r="A2171" t="str">
            <v>KEY CORP LTD</v>
          </cell>
          <cell r="B2171">
            <v>507948</v>
          </cell>
          <cell r="C2171" t="str">
            <v>Not Listed</v>
          </cell>
          <cell r="D2171" t="str">
            <v>Finance (including NBFCs)</v>
          </cell>
        </row>
        <row r="2172">
          <cell r="A2172" t="str">
            <v>KEYNOTE CORPORATE SERVICES LTD</v>
          </cell>
          <cell r="B2172">
            <v>512597</v>
          </cell>
          <cell r="C2172" t="str">
            <v>KEYCORPSER</v>
          </cell>
          <cell r="D2172" t="str">
            <v>Finance (including NBFCs)</v>
          </cell>
        </row>
        <row r="2173">
          <cell r="A2173" t="str">
            <v>Keynote Financial Services LTD</v>
          </cell>
          <cell r="B2173" t="str">
            <v>Not Listed</v>
          </cell>
          <cell r="C2173" t="str">
            <v>KEYFINSERV</v>
          </cell>
          <cell r="D2173" t="str">
            <v>Finance (including NBFCs)</v>
          </cell>
        </row>
        <row r="2174">
          <cell r="A2174" t="str">
            <v>KG DENIM LTD</v>
          </cell>
          <cell r="B2174">
            <v>500239</v>
          </cell>
          <cell r="C2174" t="str">
            <v>Not Listed</v>
          </cell>
          <cell r="D2174" t="str">
            <v>Textiles</v>
          </cell>
        </row>
        <row r="2175">
          <cell r="A2175" t="str">
            <v>KG PETROCHEM LTD</v>
          </cell>
          <cell r="B2175">
            <v>531609</v>
          </cell>
          <cell r="C2175" t="str">
            <v>Not Listed</v>
          </cell>
          <cell r="D2175" t="str">
            <v>Containers &amp; Packaging</v>
          </cell>
        </row>
        <row r="2176">
          <cell r="A2176" t="str">
            <v>KHADIM (INDIA) LTD</v>
          </cell>
          <cell r="B2176">
            <v>540775</v>
          </cell>
          <cell r="C2176" t="str">
            <v>KHADIM</v>
          </cell>
          <cell r="D2176" t="str">
            <v>Footwear</v>
          </cell>
        </row>
        <row r="2177">
          <cell r="A2177" t="str">
            <v>KHADIM INDIA LTD</v>
          </cell>
          <cell r="B2177">
            <v>540775</v>
          </cell>
          <cell r="C2177" t="str">
            <v>KHADIM</v>
          </cell>
          <cell r="D2177" t="str">
            <v>Footwear</v>
          </cell>
        </row>
        <row r="2178">
          <cell r="A2178" t="str">
            <v>KHAITAN (INDIA) LTD</v>
          </cell>
          <cell r="B2178">
            <v>590068</v>
          </cell>
          <cell r="C2178" t="str">
            <v>KHAITANLTD</v>
          </cell>
          <cell r="D2178" t="str">
            <v>Comm.Trading  &amp; Distribution</v>
          </cell>
        </row>
        <row r="2179">
          <cell r="A2179" t="str">
            <v>KHAITAN CHEMICALS &amp; FERTILIZERS LTD</v>
          </cell>
          <cell r="B2179">
            <v>507794</v>
          </cell>
          <cell r="C2179" t="str">
            <v>Not Listed</v>
          </cell>
          <cell r="D2179" t="str">
            <v>Fertilizers</v>
          </cell>
        </row>
        <row r="2180">
          <cell r="A2180" t="str">
            <v>KHAITAN ELECTRICALS LTD.</v>
          </cell>
          <cell r="B2180">
            <v>504269</v>
          </cell>
          <cell r="C2180" t="str">
            <v>KHAITANELE</v>
          </cell>
          <cell r="D2180" t="str">
            <v>Household Appliances</v>
          </cell>
        </row>
        <row r="2181">
          <cell r="A2181" t="str">
            <v>KHAITAN INDIA LTD</v>
          </cell>
          <cell r="B2181">
            <v>590068</v>
          </cell>
          <cell r="C2181" t="str">
            <v>KHAITANLTD</v>
          </cell>
          <cell r="D2181" t="str">
            <v>Comm.Trading  &amp; Distribution</v>
          </cell>
        </row>
        <row r="2182">
          <cell r="A2182" t="str">
            <v>KHANDELWAL EXTRACTION LTD</v>
          </cell>
          <cell r="B2182">
            <v>519064</v>
          </cell>
          <cell r="C2182" t="str">
            <v>Not Listed</v>
          </cell>
          <cell r="D2182" t="str">
            <v>Other Agricultural Products</v>
          </cell>
        </row>
        <row r="2183">
          <cell r="A2183" t="str">
            <v>KHANDWALA SECURITIES LTD</v>
          </cell>
          <cell r="B2183">
            <v>531892</v>
          </cell>
          <cell r="C2183" t="str">
            <v>KHANDSE</v>
          </cell>
          <cell r="D2183" t="str">
            <v>Other Financial Services</v>
          </cell>
        </row>
        <row r="2184">
          <cell r="A2184" t="str">
            <v>KHATAU EXIM LTD</v>
          </cell>
          <cell r="B2184">
            <v>506178</v>
          </cell>
          <cell r="C2184" t="str">
            <v>Not Listed</v>
          </cell>
          <cell r="D2184" t="str">
            <v>Comm.Trading  &amp; Distribution</v>
          </cell>
        </row>
        <row r="2185">
          <cell r="A2185" t="str">
            <v>KHATOR FIBRE &amp; FABRICS LTD</v>
          </cell>
          <cell r="B2185">
            <v>521127</v>
          </cell>
          <cell r="C2185" t="str">
            <v>Not Listed</v>
          </cell>
          <cell r="D2185" t="str">
            <v>Textiles</v>
          </cell>
        </row>
        <row r="2186">
          <cell r="A2186" t="str">
            <v>KHEMANI DISTRIBUTORS &amp; MARKETING LTD</v>
          </cell>
          <cell r="B2186">
            <v>539788</v>
          </cell>
          <cell r="C2186" t="str">
            <v>Not Listed</v>
          </cell>
          <cell r="D2186" t="str">
            <v>Distributors</v>
          </cell>
        </row>
        <row r="2187">
          <cell r="A2187" t="str">
            <v>KHODAY (INDIA) LTD</v>
          </cell>
          <cell r="B2187">
            <v>507435</v>
          </cell>
          <cell r="C2187" t="str">
            <v>Not Listed</v>
          </cell>
          <cell r="D2187" t="str">
            <v>Breweries &amp; Distilleries</v>
          </cell>
        </row>
        <row r="2188">
          <cell r="A2188" t="str">
            <v>KHODAY INDIA LTD</v>
          </cell>
          <cell r="B2188">
            <v>507435</v>
          </cell>
          <cell r="C2188" t="str">
            <v>Not Listed</v>
          </cell>
          <cell r="D2188" t="str">
            <v>Breweries &amp; Distilleries</v>
          </cell>
        </row>
        <row r="2189">
          <cell r="A2189" t="str">
            <v>KHOOBSURAT LTD</v>
          </cell>
          <cell r="B2189">
            <v>535730</v>
          </cell>
          <cell r="C2189" t="str">
            <v>Not Listed</v>
          </cell>
          <cell r="D2189" t="str">
            <v>Textiles</v>
          </cell>
        </row>
        <row r="2190">
          <cell r="A2190" t="str">
            <v>KHYATI MULTIMEDIA-ENTERTAINMENT LTD</v>
          </cell>
          <cell r="B2190">
            <v>531692</v>
          </cell>
          <cell r="C2190" t="str">
            <v>Not Listed</v>
          </cell>
          <cell r="D2190" t="str">
            <v>Hotels</v>
          </cell>
        </row>
        <row r="2191">
          <cell r="A2191" t="str">
            <v>KIC METALIKS LTD</v>
          </cell>
          <cell r="B2191">
            <v>513693</v>
          </cell>
          <cell r="C2191" t="str">
            <v>Not Listed</v>
          </cell>
          <cell r="D2191" t="str">
            <v>Iron &amp; Steel/Interm.Products</v>
          </cell>
        </row>
        <row r="2192">
          <cell r="A2192" t="str">
            <v>KIDS MEDICAL SYSTEMS LTD</v>
          </cell>
          <cell r="B2192">
            <v>540812</v>
          </cell>
          <cell r="C2192" t="str">
            <v>Not Listed</v>
          </cell>
          <cell r="D2192" t="str">
            <v>Healthcare Facilities</v>
          </cell>
        </row>
        <row r="2193">
          <cell r="A2193" t="str">
            <v>KIDUJA (INDIA) LTD</v>
          </cell>
          <cell r="B2193">
            <v>507946</v>
          </cell>
          <cell r="C2193" t="str">
            <v>Not Listed</v>
          </cell>
          <cell r="D2193" t="str">
            <v>Comm.Trading  &amp; Distribution</v>
          </cell>
        </row>
        <row r="2194">
          <cell r="A2194" t="str">
            <v>KIDUJA INDIA LTD</v>
          </cell>
          <cell r="B2194">
            <v>507946</v>
          </cell>
          <cell r="C2194" t="str">
            <v>Not Listed</v>
          </cell>
          <cell r="D2194" t="str">
            <v>Comm.Trading  &amp; Distribution</v>
          </cell>
        </row>
        <row r="2195">
          <cell r="A2195" t="str">
            <v>KIFS FINANCIAL SERVICES LTD</v>
          </cell>
          <cell r="B2195">
            <v>535566</v>
          </cell>
          <cell r="C2195" t="str">
            <v>Not Listed</v>
          </cell>
          <cell r="D2195" t="str">
            <v>Finance (including NBFCs)</v>
          </cell>
        </row>
        <row r="2196">
          <cell r="A2196" t="str">
            <v>KILBURN CHEMICALS LTD</v>
          </cell>
          <cell r="B2196">
            <v>524699</v>
          </cell>
          <cell r="C2196" t="str">
            <v>Not Listed</v>
          </cell>
          <cell r="D2196" t="str">
            <v>Commodity Chemicals</v>
          </cell>
        </row>
        <row r="2197">
          <cell r="A2197" t="str">
            <v>KILBURN ENGINEERING LTD</v>
          </cell>
          <cell r="B2197">
            <v>522101</v>
          </cell>
          <cell r="C2197" t="str">
            <v>Not Listed</v>
          </cell>
          <cell r="D2197" t="str">
            <v>Industrial Machinery</v>
          </cell>
        </row>
        <row r="2198">
          <cell r="A2198" t="str">
            <v>KILBURN OFFICE AUTOMATION LTD.</v>
          </cell>
          <cell r="B2198">
            <v>523218</v>
          </cell>
          <cell r="C2198" t="str">
            <v>KILBURN</v>
          </cell>
          <cell r="D2198" t="str">
            <v>Electronic Components</v>
          </cell>
        </row>
        <row r="2199">
          <cell r="A2199" t="str">
            <v>KILITCH DRUGS (INDIA) LTD</v>
          </cell>
          <cell r="B2199">
            <v>524500</v>
          </cell>
          <cell r="C2199" t="str">
            <v>KILITCH</v>
          </cell>
          <cell r="D2199" t="str">
            <v>Pharmaceuticals</v>
          </cell>
        </row>
        <row r="2200">
          <cell r="A2200" t="str">
            <v>KILITCH DRUGS INDIA LTD</v>
          </cell>
          <cell r="B2200">
            <v>524500</v>
          </cell>
          <cell r="C2200" t="str">
            <v>KILITCH</v>
          </cell>
          <cell r="D2200" t="str">
            <v>Pharmaceuticals</v>
          </cell>
        </row>
        <row r="2201">
          <cell r="A2201" t="str">
            <v>KILPEST (INDIA) LTD</v>
          </cell>
          <cell r="B2201">
            <v>532067</v>
          </cell>
          <cell r="C2201" t="str">
            <v>Not Listed</v>
          </cell>
          <cell r="D2201" t="str">
            <v>Agrochemicals</v>
          </cell>
        </row>
        <row r="2202">
          <cell r="A2202" t="str">
            <v>KILPEST INDIA LTD</v>
          </cell>
          <cell r="B2202">
            <v>532067</v>
          </cell>
          <cell r="C2202" t="str">
            <v>Not Listed</v>
          </cell>
          <cell r="D2202" t="str">
            <v>Agrochemicals</v>
          </cell>
        </row>
        <row r="2203">
          <cell r="A2203" t="str">
            <v>Kimia Biosciences Ltd</v>
          </cell>
          <cell r="B2203">
            <v>530313</v>
          </cell>
          <cell r="C2203" t="str">
            <v>KIMIABL</v>
          </cell>
          <cell r="D2203" t="str">
            <v>Pharmaceuticals</v>
          </cell>
        </row>
        <row r="2204">
          <cell r="A2204" t="str">
            <v>KINETIC ENGINEERING LTD</v>
          </cell>
          <cell r="B2204">
            <v>500240</v>
          </cell>
          <cell r="C2204" t="str">
            <v>Not Listed</v>
          </cell>
          <cell r="D2204" t="str">
            <v>2/3 Wheelers</v>
          </cell>
        </row>
        <row r="2205">
          <cell r="A2205" t="str">
            <v>KINETIC TRUST LTD</v>
          </cell>
          <cell r="B2205">
            <v>531274</v>
          </cell>
          <cell r="C2205" t="str">
            <v>Not Listed</v>
          </cell>
          <cell r="D2205" t="str">
            <v>Finance (including NBFCs)</v>
          </cell>
        </row>
        <row r="2206">
          <cell r="A2206" t="str">
            <v>KINGFA SCIENCE &amp; TECHNOLOGY (INDIA) LTD</v>
          </cell>
          <cell r="B2206">
            <v>524019</v>
          </cell>
          <cell r="C2206" t="str">
            <v>KINGFA</v>
          </cell>
          <cell r="D2206" t="str">
            <v>Plastic Products</v>
          </cell>
        </row>
        <row r="2207">
          <cell r="A2207" t="str">
            <v>KINGFA SCIENCE &amp; TECHNOLOGY INDIA LTD</v>
          </cell>
          <cell r="B2207">
            <v>524019</v>
          </cell>
          <cell r="C2207" t="str">
            <v>KINGFA</v>
          </cell>
          <cell r="D2207" t="str">
            <v>Plastic Products</v>
          </cell>
        </row>
        <row r="2208">
          <cell r="A2208" t="str">
            <v>KINGS INFRA VENTURES LTD</v>
          </cell>
          <cell r="B2208">
            <v>530215</v>
          </cell>
          <cell r="C2208" t="str">
            <v>Not Listed</v>
          </cell>
          <cell r="D2208" t="str">
            <v>Realty</v>
          </cell>
        </row>
        <row r="2209">
          <cell r="A2209" t="str">
            <v>KINTECH RENEWABLES LTD</v>
          </cell>
          <cell r="B2209">
            <v>512329</v>
          </cell>
          <cell r="C2209" t="str">
            <v>Not Listed</v>
          </cell>
          <cell r="D2209" t="str">
            <v>Misc.Commercial Services</v>
          </cell>
        </row>
        <row r="2210">
          <cell r="A2210" t="str">
            <v>KIOCL LTD</v>
          </cell>
          <cell r="B2210">
            <v>540680</v>
          </cell>
          <cell r="C2210" t="str">
            <v>KIOCL</v>
          </cell>
          <cell r="D2210" t="str">
            <v>Iron &amp; Steel/Interm.Products</v>
          </cell>
        </row>
        <row r="2211">
          <cell r="A2211" t="str">
            <v>KIRAN PRINT-PACK LTD</v>
          </cell>
          <cell r="B2211">
            <v>531413</v>
          </cell>
          <cell r="C2211" t="str">
            <v>Not Listed</v>
          </cell>
          <cell r="D2211" t="str">
            <v>Comm.Printing/Stationery</v>
          </cell>
        </row>
        <row r="2212">
          <cell r="A2212" t="str">
            <v>KIRAN VYAPAR LTD</v>
          </cell>
          <cell r="B2212">
            <v>537750</v>
          </cell>
          <cell r="C2212" t="str">
            <v>Not Listed</v>
          </cell>
          <cell r="D2212" t="str">
            <v>Investment Companies</v>
          </cell>
        </row>
        <row r="2213">
          <cell r="A2213" t="str">
            <v>KIRI INDUSTRIES LTD</v>
          </cell>
          <cell r="B2213">
            <v>532967</v>
          </cell>
          <cell r="C2213" t="str">
            <v>KIRIINDUS</v>
          </cell>
          <cell r="D2213" t="str">
            <v>Specialty Chemicals</v>
          </cell>
        </row>
        <row r="2214">
          <cell r="A2214" t="str">
            <v>KIRLOSKAR BROTHERS LTD</v>
          </cell>
          <cell r="B2214">
            <v>500241</v>
          </cell>
          <cell r="C2214" t="str">
            <v>KIRLOSBROS</v>
          </cell>
          <cell r="D2214" t="str">
            <v>Industrial Machinery</v>
          </cell>
        </row>
        <row r="2215">
          <cell r="A2215" t="str">
            <v>KIRLOSKAR ELECTRIC COMPANY LTD</v>
          </cell>
          <cell r="B2215">
            <v>533193</v>
          </cell>
          <cell r="C2215" t="str">
            <v>KECL</v>
          </cell>
          <cell r="D2215" t="str">
            <v>Other Elect.Equip./ Prod.</v>
          </cell>
        </row>
        <row r="2216">
          <cell r="A2216" t="str">
            <v>KIRLOSKAR FERROUS INDUSTRIES LTD</v>
          </cell>
          <cell r="B2216">
            <v>500245</v>
          </cell>
          <cell r="C2216" t="str">
            <v>Not Listed</v>
          </cell>
          <cell r="D2216" t="str">
            <v>Iron &amp; Steel/Interm.Products</v>
          </cell>
        </row>
        <row r="2217">
          <cell r="A2217" t="str">
            <v>KIRLOSKAR INDUSTRIES LTD</v>
          </cell>
          <cell r="B2217">
            <v>500243</v>
          </cell>
          <cell r="C2217" t="str">
            <v>KIRLOSIND</v>
          </cell>
          <cell r="D2217" t="str">
            <v>Industrial Machinery</v>
          </cell>
        </row>
        <row r="2218">
          <cell r="A2218" t="str">
            <v>KIRLOSKAR OIL ENGINES LTD</v>
          </cell>
          <cell r="B2218">
            <v>533293</v>
          </cell>
          <cell r="C2218" t="str">
            <v>KIRLOSENG</v>
          </cell>
          <cell r="D2218" t="str">
            <v>Auto Parts &amp; Equipment</v>
          </cell>
        </row>
        <row r="2219">
          <cell r="A2219" t="str">
            <v>KIRLOSKAR PNEUMATIC CO LTD</v>
          </cell>
          <cell r="B2219">
            <v>505283</v>
          </cell>
          <cell r="C2219" t="str">
            <v>Not Listed</v>
          </cell>
          <cell r="D2219" t="str">
            <v>Industrial Machinery</v>
          </cell>
        </row>
        <row r="2220">
          <cell r="A2220" t="str">
            <v>KISAN MOULDINGS LTD</v>
          </cell>
          <cell r="B2220">
            <v>530145</v>
          </cell>
          <cell r="C2220" t="str">
            <v>Not Listed</v>
          </cell>
          <cell r="D2220" t="str">
            <v>Plastic Products</v>
          </cell>
        </row>
        <row r="2221">
          <cell r="A2221" t="str">
            <v>KITEX GARMENTS LTD</v>
          </cell>
          <cell r="B2221">
            <v>521248</v>
          </cell>
          <cell r="C2221" t="str">
            <v>KITEX</v>
          </cell>
          <cell r="D2221" t="str">
            <v>Other Apparels &amp; Accessories</v>
          </cell>
        </row>
        <row r="2222">
          <cell r="A2222" t="str">
            <v>KJMC CORPORATE ADVISORS (INDIA) LTD</v>
          </cell>
          <cell r="B2222">
            <v>532304</v>
          </cell>
          <cell r="C2222" t="str">
            <v>Not Listed</v>
          </cell>
          <cell r="D2222" t="str">
            <v>Other Financial Services</v>
          </cell>
        </row>
        <row r="2223">
          <cell r="A2223" t="str">
            <v>KJMC CORPORATE ADVISORS INDIA LTD</v>
          </cell>
          <cell r="B2223">
            <v>532304</v>
          </cell>
          <cell r="C2223" t="str">
            <v>Not Listed</v>
          </cell>
          <cell r="D2223" t="str">
            <v>Other Financial Services</v>
          </cell>
        </row>
        <row r="2224">
          <cell r="A2224" t="str">
            <v>KJMC FINANCIAL SERVICES LTD</v>
          </cell>
          <cell r="B2224">
            <v>530235</v>
          </cell>
          <cell r="C2224" t="str">
            <v>Not Listed</v>
          </cell>
          <cell r="D2224" t="str">
            <v>Finance (including NBFCs)</v>
          </cell>
        </row>
        <row r="2225">
          <cell r="A2225" t="str">
            <v>KKALPANA INDUSTRIES (INDIA) LTD</v>
          </cell>
          <cell r="B2225">
            <v>526409</v>
          </cell>
          <cell r="C2225" t="str">
            <v>Not Listed</v>
          </cell>
          <cell r="D2225" t="str">
            <v>Plastic Products</v>
          </cell>
        </row>
        <row r="2226">
          <cell r="A2226" t="str">
            <v>KKALPANA INDUSTRIES INDIA LTD</v>
          </cell>
          <cell r="B2226">
            <v>526409</v>
          </cell>
          <cell r="C2226" t="str">
            <v>Not Listed</v>
          </cell>
          <cell r="D2226" t="str">
            <v>Plastic Products</v>
          </cell>
        </row>
        <row r="2227">
          <cell r="A2227" t="str">
            <v>KKALPANA PLASTICK LTD</v>
          </cell>
          <cell r="B2227">
            <v>523652</v>
          </cell>
          <cell r="C2227" t="str">
            <v>Not Listed</v>
          </cell>
          <cell r="D2227" t="str">
            <v>Plastic Products</v>
          </cell>
        </row>
        <row r="2228">
          <cell r="A2228" t="str">
            <v>KKRRAFTON DEVELOPERS LTD</v>
          </cell>
          <cell r="B2228">
            <v>521238</v>
          </cell>
          <cell r="C2228" t="str">
            <v>Not Listed</v>
          </cell>
          <cell r="D2228" t="str">
            <v>Computer Hardware</v>
          </cell>
        </row>
        <row r="2229">
          <cell r="A2229" t="str">
            <v>KKV AGRO POWERS LTD</v>
          </cell>
          <cell r="B2229" t="str">
            <v>Not Listed</v>
          </cell>
          <cell r="C2229" t="str">
            <v>KKVAPOW</v>
          </cell>
          <cell r="D2229" t="str">
            <v>SME</v>
          </cell>
        </row>
        <row r="2230">
          <cell r="A2230" t="str">
            <v>KLG CAPITAL SERVICES LTD</v>
          </cell>
          <cell r="B2230">
            <v>530771</v>
          </cell>
          <cell r="C2230" t="str">
            <v>Not Listed</v>
          </cell>
          <cell r="D2230" t="str">
            <v>Finance (including NBFCs)</v>
          </cell>
        </row>
        <row r="2231">
          <cell r="A2231" t="str">
            <v>K-LIFESTYLE &amp; INDUSTRIES LTD</v>
          </cell>
          <cell r="B2231">
            <v>514221</v>
          </cell>
          <cell r="C2231" t="str">
            <v>Not Listed</v>
          </cell>
          <cell r="D2231" t="str">
            <v>Textiles</v>
          </cell>
        </row>
        <row r="2232">
          <cell r="A2232" t="str">
            <v>KLK Electrical Ltd</v>
          </cell>
          <cell r="B2232">
            <v>517170</v>
          </cell>
          <cell r="C2232" t="str">
            <v>KLKELEC</v>
          </cell>
          <cell r="D2232" t="str">
            <v>Other Elect.Equip./ Prod.</v>
          </cell>
        </row>
        <row r="2233">
          <cell r="A2233" t="str">
            <v>KMC SPECIALITY HOSPITALS (INDIA) LTD</v>
          </cell>
          <cell r="B2233">
            <v>524520</v>
          </cell>
          <cell r="C2233" t="str">
            <v>Not Listed</v>
          </cell>
          <cell r="D2233" t="str">
            <v>Healthcare Services</v>
          </cell>
        </row>
        <row r="2234">
          <cell r="A2234" t="str">
            <v>KMC SPECIALITY HOSPITALS INDIA LTD</v>
          </cell>
          <cell r="B2234">
            <v>524520</v>
          </cell>
          <cell r="C2234" t="str">
            <v>Not Listed</v>
          </cell>
          <cell r="D2234" t="str">
            <v>Healthcare Services</v>
          </cell>
        </row>
        <row r="2235">
          <cell r="A2235" t="str">
            <v>KMF BUILDERS &amp; DEVELOPERS LTD</v>
          </cell>
          <cell r="B2235">
            <v>531578</v>
          </cell>
          <cell r="C2235" t="str">
            <v>Not Listed</v>
          </cell>
          <cell r="D2235" t="str">
            <v>Realty</v>
          </cell>
        </row>
        <row r="2236">
          <cell r="A2236" t="str">
            <v>KMG MILK FOOD LTD</v>
          </cell>
          <cell r="B2236">
            <v>519415</v>
          </cell>
          <cell r="C2236" t="str">
            <v>Not Listed</v>
          </cell>
          <cell r="D2236" t="str">
            <v>Packaged Foods</v>
          </cell>
        </row>
        <row r="2237">
          <cell r="A2237" t="str">
            <v>KMS MEDISURGI LTD</v>
          </cell>
          <cell r="B2237">
            <v>540468</v>
          </cell>
          <cell r="C2237" t="str">
            <v>Not Listed</v>
          </cell>
          <cell r="D2237" t="str">
            <v>Healthcare Supplies</v>
          </cell>
        </row>
        <row r="2238">
          <cell r="A2238" t="str">
            <v>KNR CONSTRUCTIONS LTD</v>
          </cell>
          <cell r="B2238">
            <v>532942</v>
          </cell>
          <cell r="C2238" t="str">
            <v>KNRCON</v>
          </cell>
          <cell r="D2238" t="str">
            <v>Construction &amp; Engineering</v>
          </cell>
        </row>
        <row r="2239">
          <cell r="A2239" t="str">
            <v>KOHINOOR FOODS LTD</v>
          </cell>
          <cell r="B2239">
            <v>512559</v>
          </cell>
          <cell r="C2239" t="str">
            <v>KOHINOOR</v>
          </cell>
          <cell r="D2239" t="str">
            <v>Other Agricultural Products</v>
          </cell>
        </row>
        <row r="2240">
          <cell r="A2240" t="str">
            <v>KOKUYO CAMLIN LTD</v>
          </cell>
          <cell r="B2240">
            <v>523207</v>
          </cell>
          <cell r="C2240" t="str">
            <v>KOKUYOCMLN</v>
          </cell>
          <cell r="D2240" t="str">
            <v>Non-Durable Household Prod.</v>
          </cell>
        </row>
        <row r="2241">
          <cell r="A2241" t="str">
            <v>KOLTE - PATIL DEVELOPERS LTD</v>
          </cell>
          <cell r="B2241">
            <v>532924</v>
          </cell>
          <cell r="C2241" t="str">
            <v>KOLTEPATIL</v>
          </cell>
          <cell r="D2241" t="str">
            <v>Realty</v>
          </cell>
        </row>
        <row r="2242">
          <cell r="A2242" t="str">
            <v>KOME-ON COMMUNICATION LTD</v>
          </cell>
          <cell r="B2242">
            <v>539910</v>
          </cell>
          <cell r="C2242" t="str">
            <v>Not Listed</v>
          </cell>
          <cell r="D2242" t="str">
            <v>Movies &amp; Entertainment</v>
          </cell>
        </row>
        <row r="2243">
          <cell r="A2243" t="str">
            <v>KONARK SYNTHETIC LTD</v>
          </cell>
          <cell r="B2243">
            <v>514128</v>
          </cell>
          <cell r="C2243" t="str">
            <v>Not Listed</v>
          </cell>
          <cell r="D2243" t="str">
            <v>Textiles</v>
          </cell>
        </row>
        <row r="2244">
          <cell r="A2244" t="str">
            <v>KOPRAN LTD</v>
          </cell>
          <cell r="B2244">
            <v>524280</v>
          </cell>
          <cell r="C2244" t="str">
            <v>KOPRAN</v>
          </cell>
          <cell r="D2244" t="str">
            <v>Pharmaceuticals</v>
          </cell>
        </row>
        <row r="2245">
          <cell r="A2245" t="str">
            <v>KOTAK MAHINDRA BANK LTD</v>
          </cell>
          <cell r="B2245">
            <v>500247</v>
          </cell>
          <cell r="C2245" t="str">
            <v>KOTAKBANK</v>
          </cell>
          <cell r="D2245" t="str">
            <v>Banks</v>
          </cell>
        </row>
        <row r="2246">
          <cell r="A2246" t="str">
            <v>KOTAK MAHINDRA MUTUAL FUND - KOTAK GOLD EXCHANGE TRADED FUND</v>
          </cell>
          <cell r="B2246">
            <v>590097</v>
          </cell>
          <cell r="C2246" t="str">
            <v>KOTAKGOLD</v>
          </cell>
          <cell r="D2246" t="str">
            <v>Other Financial Services</v>
          </cell>
        </row>
        <row r="2247">
          <cell r="A2247" t="str">
            <v>KOTAK MAHINDRA MUTUAL FUND - KOTAK PSU BANK ETF</v>
          </cell>
          <cell r="B2247">
            <v>590107</v>
          </cell>
          <cell r="C2247" t="str">
            <v>KOTAKPSUBK</v>
          </cell>
          <cell r="D2247" t="str">
            <v>Other Financial Services</v>
          </cell>
        </row>
        <row r="2248">
          <cell r="A2248" t="str">
            <v>KOTAK SENSEX ETF</v>
          </cell>
          <cell r="B2248">
            <v>532985</v>
          </cell>
          <cell r="C2248" t="str">
            <v>KTKSENSEX</v>
          </cell>
          <cell r="D2248" t="str">
            <v>Other Financial Services</v>
          </cell>
        </row>
        <row r="2249">
          <cell r="A2249" t="str">
            <v>KOTHARI FERMENTATION &amp; BIOCHEM LTD</v>
          </cell>
          <cell r="B2249">
            <v>507474</v>
          </cell>
          <cell r="C2249" t="str">
            <v>Not Listed</v>
          </cell>
          <cell r="D2249" t="str">
            <v>Other Food Products</v>
          </cell>
        </row>
        <row r="2250">
          <cell r="A2250" t="str">
            <v>KOTHARI PETROCHEMICALS LTD</v>
          </cell>
          <cell r="B2250" t="str">
            <v>Not Listed</v>
          </cell>
          <cell r="C2250" t="str">
            <v>KOTHARIPET</v>
          </cell>
          <cell r="D2250" t="str">
            <v>Others</v>
          </cell>
        </row>
        <row r="2251">
          <cell r="A2251" t="str">
            <v>KOTHARI PRODUCTS LTD</v>
          </cell>
          <cell r="B2251">
            <v>530299</v>
          </cell>
          <cell r="C2251" t="str">
            <v>KOTHARIPRO</v>
          </cell>
          <cell r="D2251" t="str">
            <v>Comm.Trading  &amp; Distribution</v>
          </cell>
        </row>
        <row r="2252">
          <cell r="A2252" t="str">
            <v>KOTHARI SUGARS AND CHEMICALS LTD</v>
          </cell>
          <cell r="B2252" t="str">
            <v>Not Listed</v>
          </cell>
          <cell r="C2252" t="str">
            <v>KOTARISUG</v>
          </cell>
          <cell r="D2252" t="str">
            <v>Others</v>
          </cell>
        </row>
        <row r="2253">
          <cell r="A2253" t="str">
            <v>KOTHARI WORLD FINANCE LTD</v>
          </cell>
          <cell r="B2253">
            <v>511138</v>
          </cell>
          <cell r="C2253" t="str">
            <v>Not Listed</v>
          </cell>
          <cell r="D2253" t="str">
            <v>Finance (including NBFCs)</v>
          </cell>
        </row>
        <row r="2254">
          <cell r="A2254" t="str">
            <v>KOTIA ENTERPRISES LTD</v>
          </cell>
          <cell r="B2254">
            <v>539599</v>
          </cell>
          <cell r="C2254" t="str">
            <v>Not Listed</v>
          </cell>
          <cell r="D2254" t="str">
            <v>Distributors</v>
          </cell>
        </row>
        <row r="2255">
          <cell r="A2255" t="str">
            <v>KOVAI MEDICAL CENTER &amp; HOSPITAL LTD</v>
          </cell>
          <cell r="B2255">
            <v>523323</v>
          </cell>
          <cell r="C2255" t="str">
            <v>Not Listed</v>
          </cell>
          <cell r="D2255" t="str">
            <v>Healthcare Services</v>
          </cell>
        </row>
        <row r="2256">
          <cell r="A2256" t="str">
            <v>KOVALAM INVESTMENT &amp; TRADING CO LTD</v>
          </cell>
          <cell r="B2256">
            <v>505585</v>
          </cell>
          <cell r="C2256" t="str">
            <v>Not Listed</v>
          </cell>
          <cell r="D2256" t="str">
            <v>Misc.Commercial Services</v>
          </cell>
        </row>
        <row r="2257">
          <cell r="A2257" t="str">
            <v>KOVILPATTI LAKSHMI ROLLER FLOUR MILLS LTD</v>
          </cell>
          <cell r="B2257">
            <v>507598</v>
          </cell>
          <cell r="C2257" t="str">
            <v>Not Listed</v>
          </cell>
          <cell r="D2257" t="str">
            <v>Other Food Products</v>
          </cell>
        </row>
        <row r="2258">
          <cell r="A2258" t="str">
            <v>KPIT TECHNOLOGIES LTD</v>
          </cell>
          <cell r="B2258">
            <v>532400</v>
          </cell>
          <cell r="C2258" t="str">
            <v>KPIT</v>
          </cell>
          <cell r="D2258" t="str">
            <v>IT Consulting &amp; Software</v>
          </cell>
        </row>
        <row r="2259">
          <cell r="A2259" t="str">
            <v>KPIT Technologies Ltd</v>
          </cell>
          <cell r="B2259">
            <v>542651</v>
          </cell>
          <cell r="C2259" t="str">
            <v>KPITTECH</v>
          </cell>
          <cell r="D2259" t="str">
            <v>Auto Parts &amp;amp; Equipment</v>
          </cell>
        </row>
        <row r="2260">
          <cell r="A2260" t="str">
            <v>Kranti Industries Ltd</v>
          </cell>
          <cell r="B2260">
            <v>542459</v>
          </cell>
          <cell r="C2260" t="str">
            <v>KRANTI</v>
          </cell>
          <cell r="D2260" t="str">
            <v>Auto Parts &amp;amp; Equipment</v>
          </cell>
        </row>
        <row r="2261">
          <cell r="A2261" t="str">
            <v>KRATOS ENERGY &amp; INFRASTRUCTURE LTD</v>
          </cell>
          <cell r="B2261">
            <v>501261</v>
          </cell>
          <cell r="C2261" t="str">
            <v>Not Listed</v>
          </cell>
          <cell r="D2261" t="str">
            <v>Other Financial Services</v>
          </cell>
        </row>
        <row r="2262">
          <cell r="A2262" t="str">
            <v>KRBL LTD</v>
          </cell>
          <cell r="B2262">
            <v>530813</v>
          </cell>
          <cell r="C2262" t="str">
            <v>KRBL</v>
          </cell>
          <cell r="D2262" t="str">
            <v>Packaged Foods</v>
          </cell>
        </row>
        <row r="2263">
          <cell r="A2263" t="str">
            <v>KREBS BIOCHEMICALS AND INDUSTRIES LTD</v>
          </cell>
          <cell r="B2263">
            <v>524518</v>
          </cell>
          <cell r="C2263" t="str">
            <v>KREBSBIO</v>
          </cell>
          <cell r="D2263" t="str">
            <v>Pharmaceuticals</v>
          </cell>
        </row>
        <row r="2264">
          <cell r="A2264" t="str">
            <v>KREON FINNANCIAL SERVICES LTD</v>
          </cell>
          <cell r="B2264">
            <v>530139</v>
          </cell>
          <cell r="C2264" t="str">
            <v>Not Listed</v>
          </cell>
          <cell r="D2264" t="str">
            <v>Finance (including NBFCs)</v>
          </cell>
        </row>
        <row r="2265">
          <cell r="A2265" t="str">
            <v>KRETTO SYSCON LTD</v>
          </cell>
          <cell r="B2265">
            <v>531328</v>
          </cell>
          <cell r="C2265" t="str">
            <v>Not Listed</v>
          </cell>
          <cell r="D2265" t="str">
            <v>Healthcare Supplies</v>
          </cell>
        </row>
        <row r="2266">
          <cell r="A2266" t="str">
            <v>KRIDHAN INFRA LTD</v>
          </cell>
          <cell r="B2266">
            <v>533482</v>
          </cell>
          <cell r="C2266" t="str">
            <v>KRIDHANINF</v>
          </cell>
          <cell r="D2266" t="str">
            <v>Construction &amp; Engineering</v>
          </cell>
        </row>
        <row r="2267">
          <cell r="A2267" t="str">
            <v>KRISHANA PHOSCHEM LTD</v>
          </cell>
          <cell r="B2267" t="str">
            <v>Not Listed</v>
          </cell>
          <cell r="C2267" t="str">
            <v>KRISHANA</v>
          </cell>
          <cell r="D2267" t="str">
            <v>SME</v>
          </cell>
        </row>
        <row r="2268">
          <cell r="A2268" t="str">
            <v>KRISHNA CAPITAL AND SECURITIES LTD</v>
          </cell>
          <cell r="B2268">
            <v>539384</v>
          </cell>
          <cell r="C2268" t="str">
            <v>Not Listed</v>
          </cell>
          <cell r="D2268" t="str">
            <v>Finance (including NBFCs)</v>
          </cell>
        </row>
        <row r="2269">
          <cell r="A2269" t="str">
            <v>KRISHNA VENTURES LTD</v>
          </cell>
          <cell r="B2269">
            <v>504392</v>
          </cell>
          <cell r="C2269" t="str">
            <v>Not Listed</v>
          </cell>
          <cell r="D2269" t="str">
            <v>Other Financial Services</v>
          </cell>
        </row>
        <row r="2270">
          <cell r="A2270" t="str">
            <v>KRITI INDUSTRIES (INDIA) LTD</v>
          </cell>
          <cell r="B2270">
            <v>526423</v>
          </cell>
          <cell r="C2270" t="str">
            <v>Not Listed</v>
          </cell>
          <cell r="D2270" t="str">
            <v>Plastic Products</v>
          </cell>
        </row>
        <row r="2271">
          <cell r="A2271" t="str">
            <v>KRITI INDUSTRIES INDIA LTD</v>
          </cell>
          <cell r="B2271">
            <v>526423</v>
          </cell>
          <cell r="C2271" t="str">
            <v>Not Listed</v>
          </cell>
          <cell r="D2271" t="str">
            <v>Plastic Products</v>
          </cell>
        </row>
        <row r="2272">
          <cell r="A2272" t="str">
            <v>KRITI NUTRIENTS LTD</v>
          </cell>
          <cell r="B2272">
            <v>533210</v>
          </cell>
          <cell r="C2272" t="str">
            <v>Not Listed</v>
          </cell>
          <cell r="D2272" t="str">
            <v>Edible Oils</v>
          </cell>
        </row>
        <row r="2273">
          <cell r="A2273" t="str">
            <v>KRITIKA WIRES LTD</v>
          </cell>
          <cell r="B2273" t="str">
            <v>Not Listed</v>
          </cell>
          <cell r="C2273" t="str">
            <v>KRITIKA</v>
          </cell>
          <cell r="D2273" t="str">
            <v>SME</v>
          </cell>
        </row>
        <row r="2274">
          <cell r="A2274" t="str">
            <v>KRYPTON INDUSTRIES LTD</v>
          </cell>
          <cell r="B2274">
            <v>523550</v>
          </cell>
          <cell r="C2274" t="str">
            <v>Not Listed</v>
          </cell>
          <cell r="D2274" t="str">
            <v>Diversified</v>
          </cell>
        </row>
        <row r="2275">
          <cell r="A2275" t="str">
            <v>KSB LTD</v>
          </cell>
          <cell r="B2275">
            <v>500249</v>
          </cell>
          <cell r="C2275" t="str">
            <v>KSB</v>
          </cell>
          <cell r="D2275" t="str">
            <v>Industrial Machinery</v>
          </cell>
        </row>
        <row r="2276">
          <cell r="A2276" t="str">
            <v>KSE LTD</v>
          </cell>
          <cell r="B2276">
            <v>519421</v>
          </cell>
          <cell r="C2276" t="str">
            <v>Not Listed</v>
          </cell>
          <cell r="D2276" t="str">
            <v>Packaged Foods</v>
          </cell>
        </row>
        <row r="2277">
          <cell r="A2277" t="str">
            <v>KSHITIJ POLYLINE LTD</v>
          </cell>
          <cell r="B2277" t="str">
            <v>Not Listed</v>
          </cell>
          <cell r="C2277" t="str">
            <v>KSHITIJPOL</v>
          </cell>
          <cell r="D2277" t="str">
            <v>SME</v>
          </cell>
        </row>
        <row r="2278">
          <cell r="A2278" t="str">
            <v>KSHITIZ INVESTMENT LTD</v>
          </cell>
          <cell r="B2278">
            <v>503626</v>
          </cell>
          <cell r="C2278" t="str">
            <v>Not Listed</v>
          </cell>
          <cell r="D2278" t="str">
            <v>Other Financial Services</v>
          </cell>
        </row>
        <row r="2279">
          <cell r="A2279" t="str">
            <v>KSK ENERGY VENTURES LTD</v>
          </cell>
          <cell r="B2279">
            <v>532997</v>
          </cell>
          <cell r="C2279" t="str">
            <v>KSK</v>
          </cell>
          <cell r="D2279" t="str">
            <v>Electric Utilities</v>
          </cell>
        </row>
        <row r="2280">
          <cell r="A2280" t="str">
            <v>KSL AND INDUSTRIES LTD</v>
          </cell>
          <cell r="B2280">
            <v>530149</v>
          </cell>
          <cell r="C2280" t="str">
            <v>Not Listed</v>
          </cell>
          <cell r="D2280" t="str">
            <v>Textiles</v>
          </cell>
        </row>
        <row r="2281">
          <cell r="A2281" t="str">
            <v>KSS LTD</v>
          </cell>
          <cell r="B2281">
            <v>532081</v>
          </cell>
          <cell r="C2281" t="str">
            <v>KSERASERA</v>
          </cell>
          <cell r="D2281" t="str">
            <v>Movies &amp; Entertainment</v>
          </cell>
        </row>
        <row r="2282">
          <cell r="A2282" t="str">
            <v>KUANTUM PAPERS LTD</v>
          </cell>
          <cell r="B2282">
            <v>532937</v>
          </cell>
          <cell r="C2282" t="str">
            <v>Not Listed</v>
          </cell>
          <cell r="D2282" t="str">
            <v>Paper &amp; Paper Products</v>
          </cell>
        </row>
        <row r="2283">
          <cell r="A2283" t="str">
            <v>KUBER UDYOG LTD</v>
          </cell>
          <cell r="B2283">
            <v>539408</v>
          </cell>
          <cell r="C2283" t="str">
            <v>Not Listed</v>
          </cell>
          <cell r="D2283" t="str">
            <v>Finance (including NBFCs)</v>
          </cell>
        </row>
        <row r="2284">
          <cell r="A2284" t="str">
            <v>KULKARNI POWER &amp; TOOLS LTD</v>
          </cell>
          <cell r="B2284">
            <v>505299</v>
          </cell>
          <cell r="C2284" t="str">
            <v>Not Listed</v>
          </cell>
          <cell r="D2284" t="str">
            <v>Industrial Machinery</v>
          </cell>
        </row>
        <row r="2285">
          <cell r="A2285" t="str">
            <v>KUMAR WIRE CLOTH MANUFACTURING COMPANY LTD</v>
          </cell>
          <cell r="B2285">
            <v>513703</v>
          </cell>
          <cell r="C2285" t="str">
            <v>Not Listed</v>
          </cell>
          <cell r="D2285" t="str">
            <v>Textiles</v>
          </cell>
        </row>
        <row r="2286">
          <cell r="A2286" t="str">
            <v>KUNSTSTOFFE INDUSTRIES LTD</v>
          </cell>
          <cell r="B2286">
            <v>523594</v>
          </cell>
          <cell r="C2286" t="str">
            <v>Not Listed</v>
          </cell>
          <cell r="D2286" t="str">
            <v>Plastic Products</v>
          </cell>
        </row>
        <row r="2287">
          <cell r="A2287" t="str">
            <v>KUSAM ELECTRICAL INDUSTRIES LTD</v>
          </cell>
          <cell r="B2287">
            <v>511048</v>
          </cell>
          <cell r="C2287" t="str">
            <v>Not Listed</v>
          </cell>
          <cell r="D2287" t="str">
            <v>Comm.Trading  &amp; Distribution</v>
          </cell>
        </row>
        <row r="2288">
          <cell r="A2288" t="str">
            <v>KUSH INDUSTRIES LTD</v>
          </cell>
          <cell r="B2288">
            <v>514240</v>
          </cell>
          <cell r="C2288" t="str">
            <v>Not Listed</v>
          </cell>
          <cell r="D2288" t="str">
            <v>Textiles</v>
          </cell>
        </row>
        <row r="2289">
          <cell r="A2289" t="str">
            <v>KUSHAL LTD</v>
          </cell>
          <cell r="B2289">
            <v>536170</v>
          </cell>
          <cell r="C2289" t="str">
            <v>Not Listed</v>
          </cell>
          <cell r="D2289" t="str">
            <v>Comm.Trading  &amp; Distribution</v>
          </cell>
        </row>
        <row r="2290">
          <cell r="A2290" t="str">
            <v>KUWER INDUSTRIES LTD</v>
          </cell>
          <cell r="B2290">
            <v>530421</v>
          </cell>
          <cell r="C2290" t="str">
            <v>Not Listed</v>
          </cell>
          <cell r="D2290" t="str">
            <v>Commodity Chemicals</v>
          </cell>
        </row>
        <row r="2291">
          <cell r="A2291" t="str">
            <v>KWALITY CREDIT &amp; LEASING LTD</v>
          </cell>
          <cell r="B2291">
            <v>531206</v>
          </cell>
          <cell r="C2291" t="str">
            <v>Not Listed</v>
          </cell>
          <cell r="D2291" t="str">
            <v>Finance (including NBFCs)</v>
          </cell>
        </row>
        <row r="2292">
          <cell r="A2292" t="str">
            <v>KWALITY LTD</v>
          </cell>
          <cell r="B2292">
            <v>531882</v>
          </cell>
          <cell r="C2292" t="str">
            <v>KWALITY</v>
          </cell>
          <cell r="D2292" t="str">
            <v>Packaged Foods</v>
          </cell>
        </row>
        <row r="2293">
          <cell r="A2293" t="str">
            <v>KWALITY PHARMACEUTICALS LTD</v>
          </cell>
          <cell r="B2293">
            <v>539997</v>
          </cell>
          <cell r="C2293" t="str">
            <v>Not Listed</v>
          </cell>
          <cell r="D2293" t="str">
            <v>Pharmaceuticals</v>
          </cell>
        </row>
        <row r="2294">
          <cell r="A2294" t="str">
            <v>L  P  NAVAL AND ENGINEERING LTD</v>
          </cell>
          <cell r="B2294">
            <v>537669</v>
          </cell>
          <cell r="C2294" t="str">
            <v>Not Listed</v>
          </cell>
          <cell r="D2294" t="str">
            <v>Commercial Vehicles</v>
          </cell>
        </row>
        <row r="2295">
          <cell r="A2295" t="str">
            <v>L&amp;T FINANCE HOLDINGS LTD</v>
          </cell>
          <cell r="B2295">
            <v>533519</v>
          </cell>
          <cell r="C2295" t="str">
            <v>L&amp;TFH</v>
          </cell>
          <cell r="D2295" t="str">
            <v>Holding Companies</v>
          </cell>
        </row>
        <row r="2296">
          <cell r="A2296" t="str">
            <v>L&amp;T TECHNOLOGY SERVICES LTD</v>
          </cell>
          <cell r="B2296">
            <v>540115</v>
          </cell>
          <cell r="C2296" t="str">
            <v>LTTS</v>
          </cell>
          <cell r="D2296" t="str">
            <v>Internet Software &amp; Services</v>
          </cell>
        </row>
        <row r="2297">
          <cell r="A2297" t="str">
            <v>LA OPALA RG LTD</v>
          </cell>
          <cell r="B2297">
            <v>526947</v>
          </cell>
          <cell r="C2297" t="str">
            <v>LAOPALA</v>
          </cell>
          <cell r="D2297" t="str">
            <v>Houseware</v>
          </cell>
        </row>
        <row r="2298">
          <cell r="A2298" t="str">
            <v>La Tim Metal &amp;amp; Industries Ltd</v>
          </cell>
          <cell r="B2298">
            <v>505693</v>
          </cell>
          <cell r="C2298" t="str">
            <v>LATIMMETAL</v>
          </cell>
          <cell r="D2298" t="str">
            <v>Other Industrial Goods</v>
          </cell>
        </row>
        <row r="2299">
          <cell r="A2299" t="str">
            <v>LACTOSE (INDIA) LTD</v>
          </cell>
          <cell r="B2299">
            <v>524202</v>
          </cell>
          <cell r="C2299" t="str">
            <v>Not Listed</v>
          </cell>
          <cell r="D2299" t="str">
            <v>Other Food Products</v>
          </cell>
        </row>
        <row r="2300">
          <cell r="A2300" t="str">
            <v>LACTOSE INDIA LTD</v>
          </cell>
          <cell r="B2300">
            <v>524202</v>
          </cell>
          <cell r="C2300" t="str">
            <v>Not Listed</v>
          </cell>
          <cell r="D2300" t="str">
            <v>Other Food Products</v>
          </cell>
        </row>
        <row r="2301">
          <cell r="A2301" t="str">
            <v>LADAM AFFORDABLE HOUSING LTD</v>
          </cell>
          <cell r="B2301">
            <v>540026</v>
          </cell>
          <cell r="C2301" t="str">
            <v>Not Listed</v>
          </cell>
          <cell r="D2301" t="str">
            <v>Realty</v>
          </cell>
        </row>
        <row r="2302">
          <cell r="A2302" t="str">
            <v>LADDERUP FINANCE LTD</v>
          </cell>
          <cell r="B2302">
            <v>530577</v>
          </cell>
          <cell r="C2302" t="str">
            <v>Not Listed</v>
          </cell>
          <cell r="D2302" t="str">
            <v>Finance (including NBFCs)</v>
          </cell>
        </row>
        <row r="2303">
          <cell r="A2303" t="str">
            <v>LAFFANS PETROCHEMICALS LTD</v>
          </cell>
          <cell r="B2303">
            <v>524522</v>
          </cell>
          <cell r="C2303" t="str">
            <v>Not Listed</v>
          </cell>
          <cell r="D2303" t="str">
            <v>Commodity Chemicals</v>
          </cell>
        </row>
        <row r="2304">
          <cell r="A2304" t="str">
            <v>LAGNAM SPINTEX LTD</v>
          </cell>
          <cell r="B2304" t="str">
            <v>Not Listed</v>
          </cell>
          <cell r="C2304" t="str">
            <v>LAGNAM</v>
          </cell>
          <cell r="D2304" t="str">
            <v>SME</v>
          </cell>
        </row>
        <row r="2305">
          <cell r="A2305" t="str">
            <v>LAHOTI OVERSEAS LTD</v>
          </cell>
          <cell r="B2305">
            <v>531842</v>
          </cell>
          <cell r="C2305" t="str">
            <v>Not Listed</v>
          </cell>
          <cell r="D2305" t="str">
            <v>Comm.Trading  &amp; Distribution</v>
          </cell>
        </row>
        <row r="2306">
          <cell r="A2306" t="str">
            <v>LAKHOTIA POLYESTERS (INDIA) LTD</v>
          </cell>
          <cell r="B2306">
            <v>535387</v>
          </cell>
          <cell r="C2306" t="str">
            <v>Not Listed</v>
          </cell>
          <cell r="D2306" t="str">
            <v>Textiles</v>
          </cell>
        </row>
        <row r="2307">
          <cell r="A2307" t="str">
            <v>LAKHOTIA POLYESTERS INDIA LTD</v>
          </cell>
          <cell r="B2307">
            <v>535387</v>
          </cell>
          <cell r="C2307" t="str">
            <v>Not Listed</v>
          </cell>
          <cell r="D2307" t="str">
            <v>Textiles</v>
          </cell>
        </row>
        <row r="2308">
          <cell r="A2308" t="str">
            <v>LAKSHMI AUTOMATIC LOOM WORKS LTD</v>
          </cell>
          <cell r="B2308">
            <v>505302</v>
          </cell>
          <cell r="C2308" t="str">
            <v>Not Listed</v>
          </cell>
          <cell r="D2308" t="str">
            <v>Industrial Machinery</v>
          </cell>
        </row>
        <row r="2309">
          <cell r="A2309" t="str">
            <v>LAKSHMI ELECTRICAL CONTROL SYSTEMS LTD</v>
          </cell>
          <cell r="B2309">
            <v>504258</v>
          </cell>
          <cell r="C2309" t="str">
            <v>Not Listed</v>
          </cell>
          <cell r="D2309" t="str">
            <v>Other Elect.Equip./ Prod.</v>
          </cell>
        </row>
        <row r="2310">
          <cell r="A2310" t="str">
            <v>LAKSHMI FINANCE &amp; INDUSTRIAL CORPORATION LTD</v>
          </cell>
          <cell r="B2310" t="str">
            <v>Not Listed</v>
          </cell>
          <cell r="C2310" t="str">
            <v>LFIC</v>
          </cell>
          <cell r="D2310" t="str">
            <v>Others</v>
          </cell>
        </row>
        <row r="2311">
          <cell r="A2311" t="str">
            <v>LAKSHMI MACHINE WORKS LTD</v>
          </cell>
          <cell r="B2311">
            <v>500252</v>
          </cell>
          <cell r="C2311" t="str">
            <v>LAXMIMACH</v>
          </cell>
          <cell r="D2311" t="str">
            <v>Industrial Machinery</v>
          </cell>
        </row>
        <row r="2312">
          <cell r="A2312" t="str">
            <v>LAKSHMI MILLS COMPANY LTD</v>
          </cell>
          <cell r="B2312">
            <v>502958</v>
          </cell>
          <cell r="C2312" t="str">
            <v>Not Listed</v>
          </cell>
          <cell r="D2312" t="str">
            <v>Textiles</v>
          </cell>
        </row>
        <row r="2313">
          <cell r="A2313" t="str">
            <v>LAKSHMI PRECISION SCREWS LTD</v>
          </cell>
          <cell r="B2313">
            <v>506079</v>
          </cell>
          <cell r="C2313" t="str">
            <v>LAKPRE</v>
          </cell>
          <cell r="D2313" t="str">
            <v>Iron &amp; Steel Products</v>
          </cell>
        </row>
        <row r="2314">
          <cell r="A2314" t="str">
            <v>LAKSHMI VILAS BANK LTD</v>
          </cell>
          <cell r="B2314">
            <v>534690</v>
          </cell>
          <cell r="C2314" t="str">
            <v>LAKSHVILAS</v>
          </cell>
          <cell r="D2314" t="str">
            <v>Banks</v>
          </cell>
        </row>
        <row r="2315">
          <cell r="A2315" t="str">
            <v>LAMBODHARA TEXTILES LTD</v>
          </cell>
          <cell r="B2315">
            <v>590075</v>
          </cell>
          <cell r="C2315" t="str">
            <v>LAMBODHARA</v>
          </cell>
          <cell r="D2315" t="str">
            <v>Textiles</v>
          </cell>
        </row>
        <row r="2316">
          <cell r="A2316" t="str">
            <v>LANCER CONTAINER LINES LTD</v>
          </cell>
          <cell r="B2316">
            <v>539841</v>
          </cell>
          <cell r="C2316" t="str">
            <v>Not Listed</v>
          </cell>
          <cell r="D2316" t="str">
            <v>Transportation - Logistics</v>
          </cell>
        </row>
        <row r="2317">
          <cell r="A2317" t="str">
            <v>LANCOR HOLDINGS LTD</v>
          </cell>
          <cell r="B2317">
            <v>509048</v>
          </cell>
          <cell r="C2317" t="str">
            <v>Not Listed</v>
          </cell>
          <cell r="D2317" t="str">
            <v>Realty</v>
          </cell>
        </row>
        <row r="2318">
          <cell r="A2318" t="str">
            <v>LANDMARC LEISURE CORPORATION LTD</v>
          </cell>
          <cell r="B2318">
            <v>532275</v>
          </cell>
          <cell r="C2318" t="str">
            <v>Not Listed</v>
          </cell>
          <cell r="D2318" t="str">
            <v>Finance (including NBFCs)</v>
          </cell>
        </row>
        <row r="2319">
          <cell r="A2319" t="str">
            <v>LANDMARK PROPERTY DEVELOPMENT COMPANY LTD</v>
          </cell>
          <cell r="B2319">
            <v>533012</v>
          </cell>
          <cell r="C2319" t="str">
            <v>LPDC</v>
          </cell>
          <cell r="D2319" t="str">
            <v>Realty</v>
          </cell>
        </row>
        <row r="2320">
          <cell r="A2320" t="str">
            <v>LARSEN &amp; TOUBRO INFOTECH LTD</v>
          </cell>
          <cell r="B2320">
            <v>540005</v>
          </cell>
          <cell r="C2320" t="str">
            <v>LTI</v>
          </cell>
          <cell r="D2320" t="str">
            <v>IT Consulting &amp; Software</v>
          </cell>
        </row>
        <row r="2321">
          <cell r="A2321" t="str">
            <v>LARSEN &amp; TOUBRO LTD</v>
          </cell>
          <cell r="B2321">
            <v>500510</v>
          </cell>
          <cell r="C2321" t="str">
            <v>LT</v>
          </cell>
          <cell r="D2321" t="str">
            <v>Construction &amp; Engineering</v>
          </cell>
        </row>
        <row r="2322">
          <cell r="A2322" t="str">
            <v>LASA SUPERGENERICS LTD</v>
          </cell>
          <cell r="B2322">
            <v>540702</v>
          </cell>
          <cell r="C2322" t="str">
            <v>LASA</v>
          </cell>
          <cell r="D2322" t="str">
            <v>Healthcare Services</v>
          </cell>
        </row>
        <row r="2323">
          <cell r="A2323" t="str">
            <v>LASER DIAMONDS LTD</v>
          </cell>
          <cell r="B2323">
            <v>531164</v>
          </cell>
          <cell r="C2323" t="str">
            <v>Not Listed</v>
          </cell>
          <cell r="D2323" t="str">
            <v>Other Apparels &amp; Accessories</v>
          </cell>
        </row>
        <row r="2324">
          <cell r="A2324" t="str">
            <v>LATENT LIGHT FINANCE LTD</v>
          </cell>
          <cell r="B2324">
            <v>539909</v>
          </cell>
          <cell r="C2324" t="str">
            <v>Not Listed</v>
          </cell>
          <cell r="D2324" t="str">
            <v>Finance (including NBFCs)</v>
          </cell>
        </row>
        <row r="2325">
          <cell r="A2325" t="str">
            <v>LATTEYS INDUSTRIES LTD</v>
          </cell>
          <cell r="B2325" t="str">
            <v>Not Listed</v>
          </cell>
          <cell r="C2325" t="str">
            <v>LATTEYS</v>
          </cell>
          <cell r="D2325" t="str">
            <v>SME</v>
          </cell>
        </row>
        <row r="2326">
          <cell r="A2326" t="str">
            <v>LAURUS LABS LTD</v>
          </cell>
          <cell r="B2326">
            <v>540222</v>
          </cell>
          <cell r="C2326" t="str">
            <v>LAURUSLABS</v>
          </cell>
          <cell r="D2326" t="str">
            <v>Pharmaceuticals</v>
          </cell>
        </row>
        <row r="2327">
          <cell r="A2327" t="str">
            <v>LAWRESHWAR POLYMERS LTD</v>
          </cell>
          <cell r="B2327">
            <v>532829</v>
          </cell>
          <cell r="C2327" t="str">
            <v>Not Listed</v>
          </cell>
          <cell r="D2327" t="str">
            <v>Footwear</v>
          </cell>
        </row>
        <row r="2328">
          <cell r="A2328" t="str">
            <v>LAXMI COTSPIN LTD</v>
          </cell>
          <cell r="B2328" t="str">
            <v>Not Listed</v>
          </cell>
          <cell r="C2328" t="str">
            <v>LAXMICOT</v>
          </cell>
          <cell r="D2328" t="str">
            <v>SME</v>
          </cell>
        </row>
        <row r="2329">
          <cell r="A2329" t="str">
            <v>LEAD FINANCIAL SERVICES LTD</v>
          </cell>
          <cell r="B2329">
            <v>531288</v>
          </cell>
          <cell r="C2329" t="str">
            <v>Not Listed</v>
          </cell>
          <cell r="D2329" t="str">
            <v>Finance (including NBFCs)</v>
          </cell>
        </row>
        <row r="2330">
          <cell r="A2330" t="str">
            <v>LEADING LEASING FINANCE AND INVESTMENT COMPANY LTD</v>
          </cell>
          <cell r="B2330">
            <v>540360</v>
          </cell>
          <cell r="C2330" t="str">
            <v>Not Listed</v>
          </cell>
          <cell r="D2330" t="str">
            <v>Other Financial Services</v>
          </cell>
        </row>
        <row r="2331">
          <cell r="A2331" t="str">
            <v>LEDO TEA CO LTD</v>
          </cell>
          <cell r="B2331">
            <v>508306</v>
          </cell>
          <cell r="C2331" t="str">
            <v>Not Listed</v>
          </cell>
          <cell r="D2331" t="str">
            <v>Tea &amp; Coffee</v>
          </cell>
        </row>
        <row r="2332">
          <cell r="A2332" t="str">
            <v>LEE &amp; NEE SOFTWARES EXPORTS LTD</v>
          </cell>
          <cell r="B2332">
            <v>517415</v>
          </cell>
          <cell r="C2332" t="str">
            <v>Not Listed</v>
          </cell>
          <cell r="D2332" t="str">
            <v>BPO/KPO</v>
          </cell>
        </row>
        <row r="2333">
          <cell r="A2333" t="str">
            <v>LEEL ELECTRICALS LTD</v>
          </cell>
          <cell r="B2333">
            <v>517518</v>
          </cell>
          <cell r="C2333" t="str">
            <v>LEEL</v>
          </cell>
          <cell r="D2333" t="str">
            <v>Industrial Machinery</v>
          </cell>
        </row>
        <row r="2334">
          <cell r="A2334" t="str">
            <v>LEENA CONSULTANCY LTD</v>
          </cell>
          <cell r="B2334">
            <v>509046</v>
          </cell>
          <cell r="C2334" t="str">
            <v>Not Listed</v>
          </cell>
          <cell r="D2334" t="str">
            <v>Misc.Commercial Services</v>
          </cell>
        </row>
        <row r="2335">
          <cell r="A2335" t="str">
            <v>LEGACY MERCANTILE LTD</v>
          </cell>
          <cell r="B2335">
            <v>780021</v>
          </cell>
          <cell r="C2335" t="str">
            <v>Not Listed</v>
          </cell>
          <cell r="D2335" t="str">
            <v>Others</v>
          </cell>
        </row>
        <row r="2336">
          <cell r="A2336" t="str">
            <v>LEMON TREE HOTELS LTD</v>
          </cell>
          <cell r="B2336">
            <v>541233</v>
          </cell>
          <cell r="C2336" t="str">
            <v>LEMONTREE</v>
          </cell>
          <cell r="D2336" t="str">
            <v>Hotels</v>
          </cell>
        </row>
        <row r="2337">
          <cell r="A2337" t="str">
            <v>LESHA INDUSTRIES LTD</v>
          </cell>
          <cell r="B2337">
            <v>533602</v>
          </cell>
          <cell r="C2337" t="str">
            <v>Not Listed</v>
          </cell>
          <cell r="D2337" t="str">
            <v>Investment Companies</v>
          </cell>
        </row>
        <row r="2338">
          <cell r="A2338" t="str">
            <v>LEX NIMBLE SOLUTIONS LTD</v>
          </cell>
          <cell r="B2338">
            <v>541196</v>
          </cell>
          <cell r="C2338" t="str">
            <v>Not Listed</v>
          </cell>
          <cell r="D2338" t="str">
            <v>Consulting Services</v>
          </cell>
        </row>
        <row r="2339">
          <cell r="A2339" t="str">
            <v>LEXUS GRANITO (INDIA) LTD</v>
          </cell>
          <cell r="B2339" t="str">
            <v>Not Listed</v>
          </cell>
          <cell r="C2339" t="str">
            <v>LEXUS</v>
          </cell>
          <cell r="D2339" t="str">
            <v>SME</v>
          </cell>
        </row>
        <row r="2340">
          <cell r="A2340" t="str">
            <v>LEXUS GRANITO INDIA LTD</v>
          </cell>
          <cell r="B2340" t="str">
            <v>Not Listed</v>
          </cell>
          <cell r="C2340" t="str">
            <v>LEXUS</v>
          </cell>
          <cell r="D2340" t="str">
            <v>SME</v>
          </cell>
        </row>
        <row r="2341">
          <cell r="A2341" t="str">
            <v>LG BALAKRISHNAN &amp; BROS LTD</v>
          </cell>
          <cell r="B2341">
            <v>500250</v>
          </cell>
          <cell r="C2341" t="str">
            <v>LGBBROSLTD</v>
          </cell>
          <cell r="D2341" t="str">
            <v>Auto Parts &amp; Equipment</v>
          </cell>
        </row>
        <row r="2342">
          <cell r="A2342" t="str">
            <v>LGB FORGE LTD.</v>
          </cell>
          <cell r="B2342">
            <v>533007</v>
          </cell>
          <cell r="C2342" t="str">
            <v>LGBFORGE</v>
          </cell>
          <cell r="D2342" t="str">
            <v>Other Industrial Products</v>
          </cell>
        </row>
        <row r="2343">
          <cell r="A2343" t="str">
            <v>LIBAS DESIGNS LTD</v>
          </cell>
          <cell r="B2343" t="str">
            <v>Not Listed</v>
          </cell>
          <cell r="C2343" t="str">
            <v>LIBAS</v>
          </cell>
          <cell r="D2343" t="str">
            <v>SME</v>
          </cell>
        </row>
        <row r="2344">
          <cell r="A2344" t="str">
            <v>LIBERTY SHOES LTD</v>
          </cell>
          <cell r="B2344">
            <v>526596</v>
          </cell>
          <cell r="C2344" t="str">
            <v>LIBERTSHOE</v>
          </cell>
          <cell r="D2344" t="str">
            <v>Footwear</v>
          </cell>
        </row>
        <row r="2345">
          <cell r="A2345" t="str">
            <v>LIBORD FINANCE LTD</v>
          </cell>
          <cell r="B2345">
            <v>511593</v>
          </cell>
          <cell r="C2345" t="str">
            <v>Not Listed</v>
          </cell>
          <cell r="D2345" t="str">
            <v>Finance (including NBFCs)</v>
          </cell>
        </row>
        <row r="2346">
          <cell r="A2346" t="str">
            <v>LIBORD SECURITIES LTD</v>
          </cell>
          <cell r="B2346">
            <v>531027</v>
          </cell>
          <cell r="C2346" t="str">
            <v>Not Listed</v>
          </cell>
          <cell r="D2346" t="str">
            <v>Other Financial Services</v>
          </cell>
        </row>
        <row r="2347">
          <cell r="A2347" t="str">
            <v>LIC HOUSING FINANCE LTD</v>
          </cell>
          <cell r="B2347">
            <v>500253</v>
          </cell>
          <cell r="C2347" t="str">
            <v>LICHSGFIN</v>
          </cell>
          <cell r="D2347" t="str">
            <v xml:space="preserve">Housing Finance </v>
          </cell>
        </row>
        <row r="2348">
          <cell r="A2348" t="str">
            <v>LIKHAMI CONSULTING LTD</v>
          </cell>
          <cell r="B2348">
            <v>539927</v>
          </cell>
          <cell r="C2348" t="str">
            <v>Not Listed</v>
          </cell>
          <cell r="D2348" t="str">
            <v>Consulting Services</v>
          </cell>
        </row>
        <row r="2349">
          <cell r="A2349" t="str">
            <v>LIME CHEMICALS LTD</v>
          </cell>
          <cell r="B2349">
            <v>507759</v>
          </cell>
          <cell r="C2349" t="str">
            <v>Not Listed</v>
          </cell>
          <cell r="D2349" t="str">
            <v>Commodity Chemicals</v>
          </cell>
        </row>
        <row r="2350">
          <cell r="A2350" t="str">
            <v>LINAKS MICROELECTRONICS LTD.</v>
          </cell>
          <cell r="B2350">
            <v>517463</v>
          </cell>
          <cell r="C2350" t="str">
            <v>LINAKS</v>
          </cell>
          <cell r="D2350" t="str">
            <v>Electronic Components</v>
          </cell>
        </row>
        <row r="2351">
          <cell r="A2351" t="str">
            <v>LINC PEN &amp; PLASTICS LTD</v>
          </cell>
          <cell r="B2351">
            <v>531241</v>
          </cell>
          <cell r="C2351" t="str">
            <v>LINCPEN</v>
          </cell>
          <cell r="D2351" t="str">
            <v>Non-Durable Household Prod.</v>
          </cell>
        </row>
        <row r="2352">
          <cell r="A2352" t="str">
            <v>LINCOLN PHARMACEUTICALS LTD</v>
          </cell>
          <cell r="B2352">
            <v>531633</v>
          </cell>
          <cell r="C2352" t="str">
            <v>LINCOLN</v>
          </cell>
          <cell r="D2352" t="str">
            <v>Pharmaceuticals</v>
          </cell>
        </row>
        <row r="2353">
          <cell r="A2353" t="str">
            <v>LINDE (INDIA) LTD</v>
          </cell>
          <cell r="B2353">
            <v>523457</v>
          </cell>
          <cell r="C2353" t="str">
            <v>LINDE(INDIA)</v>
          </cell>
          <cell r="D2353" t="str">
            <v>Industrial Gases</v>
          </cell>
        </row>
        <row r="2354">
          <cell r="A2354" t="str">
            <v>LINDE INDIA LTD</v>
          </cell>
          <cell r="B2354">
            <v>523457</v>
          </cell>
          <cell r="C2354" t="str">
            <v>LINDEINDIA</v>
          </cell>
          <cell r="D2354" t="str">
            <v>Industrial Gases</v>
          </cell>
        </row>
        <row r="2355">
          <cell r="A2355" t="str">
            <v>LINK PHARMA CHEM LTD</v>
          </cell>
          <cell r="B2355">
            <v>524748</v>
          </cell>
          <cell r="C2355" t="str">
            <v>Not Listed</v>
          </cell>
          <cell r="D2355" t="str">
            <v>Commodity Chemicals</v>
          </cell>
        </row>
        <row r="2356">
          <cell r="A2356" t="str">
            <v>LIPPI SYSTEMS LTD</v>
          </cell>
          <cell r="B2356">
            <v>526604</v>
          </cell>
          <cell r="C2356" t="str">
            <v>Not Listed</v>
          </cell>
          <cell r="D2356" t="str">
            <v>Industrial Machinery</v>
          </cell>
        </row>
        <row r="2357">
          <cell r="A2357" t="str">
            <v>LKP FINANCE LTD</v>
          </cell>
          <cell r="B2357">
            <v>507912</v>
          </cell>
          <cell r="C2357" t="str">
            <v>Not Listed</v>
          </cell>
          <cell r="D2357" t="str">
            <v>Other Financial Services</v>
          </cell>
        </row>
        <row r="2358">
          <cell r="A2358" t="str">
            <v>LKP SECURITIES LTD</v>
          </cell>
          <cell r="B2358">
            <v>540192</v>
          </cell>
          <cell r="C2358" t="str">
            <v>Not Listed</v>
          </cell>
          <cell r="D2358" t="str">
            <v>Other Financial Services</v>
          </cell>
        </row>
        <row r="2359">
          <cell r="A2359" t="str">
            <v>LLOYDS METALS AND ENERGY LTD</v>
          </cell>
          <cell r="B2359">
            <v>512455</v>
          </cell>
          <cell r="C2359" t="str">
            <v>Not Listed</v>
          </cell>
          <cell r="D2359" t="str">
            <v>Iron &amp; Steel/Interm.Products</v>
          </cell>
        </row>
        <row r="2360">
          <cell r="A2360" t="str">
            <v>LLOYDS STEELS INDUSTRIES LTD</v>
          </cell>
          <cell r="B2360">
            <v>539992</v>
          </cell>
          <cell r="C2360" t="str">
            <v>LSIL</v>
          </cell>
          <cell r="D2360" t="str">
            <v>Industrial Machinery</v>
          </cell>
        </row>
        <row r="2361">
          <cell r="A2361" t="str">
            <v>LOHIA SECURITIES LTD</v>
          </cell>
          <cell r="B2361">
            <v>590082</v>
          </cell>
          <cell r="C2361" t="str">
            <v>Not Listed</v>
          </cell>
          <cell r="D2361" t="str">
            <v>Other Financial Services</v>
          </cell>
        </row>
        <row r="2362">
          <cell r="A2362" t="str">
            <v>LOKESH MACHINES LTD</v>
          </cell>
          <cell r="B2362">
            <v>532740</v>
          </cell>
          <cell r="C2362" t="str">
            <v>LOKESHMACH</v>
          </cell>
          <cell r="D2362" t="str">
            <v>Industrial Machinery</v>
          </cell>
        </row>
        <row r="2363">
          <cell r="A2363" t="str">
            <v>LONGVIEW TEA COMPANY LTD</v>
          </cell>
          <cell r="B2363">
            <v>526568</v>
          </cell>
          <cell r="C2363" t="str">
            <v>Not Listed</v>
          </cell>
          <cell r="D2363" t="str">
            <v>Tea &amp; Coffee</v>
          </cell>
        </row>
        <row r="2364">
          <cell r="A2364" t="str">
            <v>LOOKS HEALTH SERVICES LTD</v>
          </cell>
          <cell r="B2364">
            <v>534422</v>
          </cell>
          <cell r="C2364" t="str">
            <v>Not Listed</v>
          </cell>
          <cell r="D2364" t="str">
            <v>Healthcare Facilities</v>
          </cell>
        </row>
        <row r="2365">
          <cell r="A2365" t="str">
            <v>LORDS CHLORO ALKALI LTD</v>
          </cell>
          <cell r="B2365">
            <v>500284</v>
          </cell>
          <cell r="C2365" t="str">
            <v>Not Listed</v>
          </cell>
          <cell r="D2365" t="str">
            <v>Commodity Chemicals</v>
          </cell>
        </row>
        <row r="2366">
          <cell r="A2366" t="str">
            <v>LORDS ISHWAR HOTELS LTD</v>
          </cell>
          <cell r="B2366">
            <v>530065</v>
          </cell>
          <cell r="C2366" t="str">
            <v>Not Listed</v>
          </cell>
          <cell r="D2366" t="str">
            <v>Hotels</v>
          </cell>
        </row>
        <row r="2367">
          <cell r="A2367" t="str">
            <v>LORENZINI APPARELS LTD</v>
          </cell>
          <cell r="B2367">
            <v>540952</v>
          </cell>
          <cell r="C2367" t="str">
            <v>Not Listed</v>
          </cell>
          <cell r="D2367" t="str">
            <v>Other Apparels &amp; Accessories</v>
          </cell>
        </row>
        <row r="2368">
          <cell r="A2368" t="str">
            <v>LOTUS CHOCOLATE CO LTD</v>
          </cell>
          <cell r="B2368">
            <v>523475</v>
          </cell>
          <cell r="C2368" t="str">
            <v>Not Listed</v>
          </cell>
          <cell r="D2368" t="str">
            <v>Packaged Foods</v>
          </cell>
        </row>
        <row r="2369">
          <cell r="A2369" t="str">
            <v>LOTUS EYE HOSPITAL AND INSTITUTE LTD</v>
          </cell>
          <cell r="B2369">
            <v>532998</v>
          </cell>
          <cell r="C2369" t="str">
            <v>LOTUSEYE</v>
          </cell>
          <cell r="D2369" t="str">
            <v>Healthcare Facilities</v>
          </cell>
        </row>
        <row r="2370">
          <cell r="A2370" t="str">
            <v>LOVABLE LINGERIE LTD</v>
          </cell>
          <cell r="B2370">
            <v>533343</v>
          </cell>
          <cell r="C2370" t="str">
            <v>LOVABLE</v>
          </cell>
          <cell r="D2370" t="str">
            <v>Other Apparels &amp; Accessories</v>
          </cell>
        </row>
        <row r="2371">
          <cell r="A2371" t="str">
            <v>LOYAL EQUIPMENTS LTD</v>
          </cell>
          <cell r="B2371">
            <v>539227</v>
          </cell>
          <cell r="C2371" t="str">
            <v>Not Listed</v>
          </cell>
          <cell r="D2371" t="str">
            <v>Industrial Machinery</v>
          </cell>
        </row>
        <row r="2372">
          <cell r="A2372" t="str">
            <v>LOYAL TEXTILE MILLS LTD</v>
          </cell>
          <cell r="B2372">
            <v>514036</v>
          </cell>
          <cell r="C2372" t="str">
            <v>Not Listed</v>
          </cell>
          <cell r="D2372" t="str">
            <v>Textiles</v>
          </cell>
        </row>
        <row r="2373">
          <cell r="A2373" t="str">
            <v>LT FOODS LTD</v>
          </cell>
          <cell r="B2373">
            <v>532783</v>
          </cell>
          <cell r="C2373" t="str">
            <v>DAAWAT</v>
          </cell>
          <cell r="D2373" t="str">
            <v>Packaged Foods</v>
          </cell>
        </row>
        <row r="2374">
          <cell r="A2374" t="str">
            <v>LUDLOW JUTE &amp; SPECIALITIES LTD</v>
          </cell>
          <cell r="B2374">
            <v>526179</v>
          </cell>
          <cell r="C2374" t="str">
            <v>Not Listed</v>
          </cell>
          <cell r="D2374" t="str">
            <v>Jute &amp; Jute Products</v>
          </cell>
        </row>
        <row r="2375">
          <cell r="A2375" t="str">
            <v>LUHARUKA MEDIA &amp; INFRA LTD</v>
          </cell>
          <cell r="B2375">
            <v>512048</v>
          </cell>
          <cell r="C2375" t="str">
            <v>Not Listed</v>
          </cell>
          <cell r="D2375" t="str">
            <v>Realty</v>
          </cell>
        </row>
        <row r="2376">
          <cell r="A2376" t="str">
            <v>LUMAX AUTO TECHNOLOGIES LTD</v>
          </cell>
          <cell r="B2376">
            <v>532796</v>
          </cell>
          <cell r="C2376" t="str">
            <v>LUMAXTECH</v>
          </cell>
          <cell r="D2376" t="str">
            <v>Auto Parts &amp; Equipment</v>
          </cell>
        </row>
        <row r="2377">
          <cell r="A2377" t="str">
            <v>LUMAX INDUSTRIES LTD</v>
          </cell>
          <cell r="B2377">
            <v>517206</v>
          </cell>
          <cell r="C2377" t="str">
            <v>LUMAXIND</v>
          </cell>
          <cell r="D2377" t="str">
            <v>Auto Parts &amp; Equipment</v>
          </cell>
        </row>
        <row r="2378">
          <cell r="A2378" t="str">
            <v>LUPIN LTD</v>
          </cell>
          <cell r="B2378">
            <v>500257</v>
          </cell>
          <cell r="C2378" t="str">
            <v>LUPIN</v>
          </cell>
          <cell r="D2378" t="str">
            <v>Pharmaceuticals</v>
          </cell>
        </row>
        <row r="2379">
          <cell r="A2379" t="str">
            <v>LUX INDUSTRIES LTD</v>
          </cell>
          <cell r="B2379">
            <v>539542</v>
          </cell>
          <cell r="C2379" t="str">
            <v>LUXIND</v>
          </cell>
          <cell r="D2379" t="str">
            <v>Other Apparels &amp; Accessories</v>
          </cell>
        </row>
        <row r="2380">
          <cell r="A2380" t="str">
            <v>LWS KNITWEAR LTD</v>
          </cell>
          <cell r="B2380">
            <v>531402</v>
          </cell>
          <cell r="C2380" t="str">
            <v>Not Listed</v>
          </cell>
          <cell r="D2380" t="str">
            <v>Comm.Trading  &amp; Distribution</v>
          </cell>
        </row>
        <row r="2381">
          <cell r="A2381" t="str">
            <v>LYKA LABS LTD</v>
          </cell>
          <cell r="B2381">
            <v>500259</v>
          </cell>
          <cell r="C2381" t="str">
            <v>LYKALABS</v>
          </cell>
          <cell r="D2381" t="str">
            <v>Pharmaceuticals</v>
          </cell>
        </row>
        <row r="2382">
          <cell r="A2382" t="str">
            <v>LYKIS LTD</v>
          </cell>
          <cell r="B2382">
            <v>530689</v>
          </cell>
          <cell r="C2382" t="str">
            <v>Not Listed</v>
          </cell>
          <cell r="D2382" t="str">
            <v>Personal Products</v>
          </cell>
        </row>
        <row r="2383">
          <cell r="A2383" t="str">
            <v>LYNX MACHINERY &amp; COMMERCIALS LTD</v>
          </cell>
          <cell r="B2383">
            <v>505320</v>
          </cell>
          <cell r="C2383" t="str">
            <v>Not Listed</v>
          </cell>
          <cell r="D2383" t="str">
            <v>Industrial Machinery</v>
          </cell>
        </row>
        <row r="2384">
          <cell r="A2384" t="str">
            <v>LYPSA GEMS &amp; JEWELLERY LTD</v>
          </cell>
          <cell r="B2384">
            <v>534532</v>
          </cell>
          <cell r="C2384" t="str">
            <v>LYPSAGEMS</v>
          </cell>
          <cell r="D2384" t="str">
            <v>Other Apparels &amp; Accessories</v>
          </cell>
        </row>
        <row r="2385">
          <cell r="A2385" t="str">
            <v>M B PARIKH FINSTOCKS LTD</v>
          </cell>
          <cell r="B2385">
            <v>526935</v>
          </cell>
          <cell r="C2385" t="str">
            <v>Not Listed</v>
          </cell>
          <cell r="D2385" t="str">
            <v>Other Financial Services</v>
          </cell>
        </row>
        <row r="2386">
          <cell r="A2386" t="str">
            <v>M K  EXIM (INDIA) LTD</v>
          </cell>
          <cell r="B2386">
            <v>538890</v>
          </cell>
          <cell r="C2386" t="str">
            <v>Not Listed</v>
          </cell>
          <cell r="D2386" t="str">
            <v>Textiles</v>
          </cell>
        </row>
        <row r="2387">
          <cell r="A2387" t="str">
            <v>M K  EXIM INDIA LTD</v>
          </cell>
          <cell r="B2387">
            <v>538890</v>
          </cell>
          <cell r="C2387" t="str">
            <v>Not Listed</v>
          </cell>
          <cell r="D2387" t="str">
            <v>Textiles</v>
          </cell>
        </row>
        <row r="2388">
          <cell r="A2388" t="str">
            <v>M K PROTEINS LTD</v>
          </cell>
          <cell r="B2388" t="str">
            <v>Not Listed</v>
          </cell>
          <cell r="C2388" t="str">
            <v>MKPL</v>
          </cell>
          <cell r="D2388" t="str">
            <v>SME</v>
          </cell>
        </row>
        <row r="2389">
          <cell r="A2389" t="str">
            <v>M P AGRO INDUSTRIES LTD</v>
          </cell>
          <cell r="B2389">
            <v>506543</v>
          </cell>
          <cell r="C2389" t="str">
            <v>Not Listed</v>
          </cell>
          <cell r="D2389" t="str">
            <v>Fertilizers</v>
          </cell>
        </row>
        <row r="2390">
          <cell r="A2390" t="str">
            <v>MAAN ALUMINIUM LTD</v>
          </cell>
          <cell r="B2390">
            <v>532906</v>
          </cell>
          <cell r="C2390" t="str">
            <v>MAANALU</v>
          </cell>
          <cell r="D2390" t="str">
            <v>Construction &amp; Engineering</v>
          </cell>
        </row>
        <row r="2391">
          <cell r="A2391" t="str">
            <v>MAC CHARLES (INDIA) LTD</v>
          </cell>
          <cell r="B2391">
            <v>507836</v>
          </cell>
          <cell r="C2391" t="str">
            <v>Not Listed</v>
          </cell>
          <cell r="D2391" t="str">
            <v>Hotels</v>
          </cell>
        </row>
        <row r="2392">
          <cell r="A2392" t="str">
            <v>MAC CHARLES INDIA LTD</v>
          </cell>
          <cell r="B2392">
            <v>507836</v>
          </cell>
          <cell r="C2392" t="str">
            <v>Not Listed</v>
          </cell>
          <cell r="D2392" t="str">
            <v>Hotels</v>
          </cell>
        </row>
        <row r="2393">
          <cell r="A2393" t="str">
            <v>MAC HOTELS LTD</v>
          </cell>
          <cell r="B2393">
            <v>541973</v>
          </cell>
          <cell r="C2393" t="str">
            <v>Not Listed</v>
          </cell>
          <cell r="D2393" t="str">
            <v>Hotels</v>
          </cell>
        </row>
        <row r="2394">
          <cell r="A2394" t="str">
            <v>MACHINO PLASTICS LTD</v>
          </cell>
          <cell r="B2394">
            <v>523248</v>
          </cell>
          <cell r="C2394" t="str">
            <v>Not Listed</v>
          </cell>
          <cell r="D2394" t="str">
            <v>Plastic Products</v>
          </cell>
        </row>
        <row r="2395">
          <cell r="A2395" t="str">
            <v>MACK TRADING CO LTD</v>
          </cell>
          <cell r="B2395">
            <v>501471</v>
          </cell>
          <cell r="C2395" t="str">
            <v>Not Listed</v>
          </cell>
          <cell r="D2395" t="str">
            <v>Comm.Trading  &amp; Distribution</v>
          </cell>
        </row>
        <row r="2396">
          <cell r="A2396" t="str">
            <v>MACPOWER CNC MACHINES LTD</v>
          </cell>
          <cell r="B2396" t="str">
            <v>Not Listed</v>
          </cell>
          <cell r="C2396" t="str">
            <v>MACPOWER</v>
          </cell>
          <cell r="D2396" t="str">
            <v>SME</v>
          </cell>
        </row>
        <row r="2397">
          <cell r="A2397" t="str">
            <v>MACRO INTERNATIONAL EXPORTS LTD</v>
          </cell>
          <cell r="B2397">
            <v>512600</v>
          </cell>
          <cell r="C2397" t="str">
            <v>Not Listed</v>
          </cell>
          <cell r="D2397" t="str">
            <v>Comm.Trading  &amp; Distribution</v>
          </cell>
        </row>
        <row r="2398">
          <cell r="A2398" t="str">
            <v>MADHAV COPPER LTD</v>
          </cell>
          <cell r="B2398" t="str">
            <v>Not Listed</v>
          </cell>
          <cell r="C2398" t="str">
            <v>MCL</v>
          </cell>
          <cell r="D2398" t="str">
            <v>SME</v>
          </cell>
        </row>
        <row r="2399">
          <cell r="A2399" t="str">
            <v>MADHAV INFRA PROJECTS LTD</v>
          </cell>
          <cell r="B2399">
            <v>539894</v>
          </cell>
          <cell r="C2399" t="str">
            <v>Not Listed</v>
          </cell>
          <cell r="D2399" t="str">
            <v>Construction &amp; Engineering</v>
          </cell>
        </row>
        <row r="2400">
          <cell r="A2400" t="str">
            <v>MADHAV MARBLES AND GRANITES LTD</v>
          </cell>
          <cell r="B2400">
            <v>515093</v>
          </cell>
          <cell r="C2400" t="str">
            <v>MADHAV</v>
          </cell>
          <cell r="D2400" t="str">
            <v>Construction Materials</v>
          </cell>
        </row>
        <row r="2401">
          <cell r="A2401" t="str">
            <v>MADHUBAN CONSTRUCTIONS LTD</v>
          </cell>
          <cell r="B2401">
            <v>780009</v>
          </cell>
          <cell r="C2401" t="str">
            <v>Not Listed</v>
          </cell>
          <cell r="D2401" t="str">
            <v>Others</v>
          </cell>
        </row>
        <row r="2402">
          <cell r="A2402" t="str">
            <v>MADHUCON PROJECTS LTD</v>
          </cell>
          <cell r="B2402">
            <v>531497</v>
          </cell>
          <cell r="C2402" t="str">
            <v>MADHUCON</v>
          </cell>
          <cell r="D2402" t="str">
            <v>Construction &amp; Engineering</v>
          </cell>
        </row>
        <row r="2403">
          <cell r="A2403" t="str">
            <v>MADHUR INDUSTRIES LTD</v>
          </cell>
          <cell r="B2403">
            <v>519279</v>
          </cell>
          <cell r="C2403" t="str">
            <v>Not Listed</v>
          </cell>
          <cell r="D2403" t="str">
            <v>Other Agricultural Products</v>
          </cell>
        </row>
        <row r="2404">
          <cell r="A2404" t="str">
            <v>MADHUSUDAN INDUSTRIES LTD</v>
          </cell>
          <cell r="B2404">
            <v>515059</v>
          </cell>
          <cell r="C2404" t="str">
            <v>Not Listed</v>
          </cell>
          <cell r="D2404" t="str">
            <v>Edible Oils</v>
          </cell>
        </row>
        <row r="2405">
          <cell r="A2405" t="str">
            <v>MADHUSUDAN SECURITIES LTD</v>
          </cell>
          <cell r="B2405">
            <v>511000</v>
          </cell>
          <cell r="C2405" t="str">
            <v>Not Listed</v>
          </cell>
          <cell r="D2405" t="str">
            <v>Finance (including NBFCs)</v>
          </cell>
        </row>
        <row r="2406">
          <cell r="A2406" t="str">
            <v>MADHUVEER COM 18 NETWORK LTD</v>
          </cell>
          <cell r="B2406">
            <v>531910</v>
          </cell>
          <cell r="C2406" t="str">
            <v>Not Listed</v>
          </cell>
          <cell r="D2406" t="str">
            <v>Pharmaceuticals</v>
          </cell>
        </row>
        <row r="2407">
          <cell r="A2407" t="str">
            <v>MADHYA BHARAT AGRO PRODUCTS LTD</v>
          </cell>
          <cell r="B2407" t="str">
            <v>Not Listed</v>
          </cell>
          <cell r="C2407" t="str">
            <v>MBAPL</v>
          </cell>
          <cell r="D2407" t="str">
            <v>SME</v>
          </cell>
        </row>
        <row r="2408">
          <cell r="A2408" t="str">
            <v>MADHYA PRADESH TODAY MEDIA LTD</v>
          </cell>
          <cell r="B2408" t="str">
            <v>Not Listed</v>
          </cell>
          <cell r="C2408" t="str">
            <v>MPTODAY</v>
          </cell>
          <cell r="D2408" t="str">
            <v>SME</v>
          </cell>
        </row>
        <row r="2409">
          <cell r="A2409" t="str">
            <v>MADRAS FERTILIZERS LTD</v>
          </cell>
          <cell r="B2409">
            <v>590134</v>
          </cell>
          <cell r="C2409" t="str">
            <v>MADRASFERT</v>
          </cell>
          <cell r="D2409" t="str">
            <v>Fertilizers</v>
          </cell>
        </row>
        <row r="2410">
          <cell r="A2410" t="str">
            <v>MAESTROS ELECTRONICS &amp; TELECOMMUNICATIONS SYSTEMS LTD</v>
          </cell>
          <cell r="B2410">
            <v>538401</v>
          </cell>
          <cell r="C2410" t="str">
            <v>Not Listed</v>
          </cell>
          <cell r="D2410" t="str">
            <v>Electronic Components</v>
          </cell>
        </row>
        <row r="2411">
          <cell r="A2411" t="str">
            <v>MAFATLAL INDUSTRIES LTD</v>
          </cell>
          <cell r="B2411">
            <v>500264</v>
          </cell>
          <cell r="C2411" t="str">
            <v>Not Listed</v>
          </cell>
          <cell r="D2411" t="str">
            <v>Textiles</v>
          </cell>
        </row>
        <row r="2412">
          <cell r="A2412" t="str">
            <v>MAGADH SUGAR &amp; ENERGY LTD</v>
          </cell>
          <cell r="B2412">
            <v>540650</v>
          </cell>
          <cell r="C2412" t="str">
            <v>MAGADSUGAR</v>
          </cell>
          <cell r="D2412" t="str">
            <v>Sugar</v>
          </cell>
        </row>
        <row r="2413">
          <cell r="A2413" t="str">
            <v>MAGMA FINCORP LTD</v>
          </cell>
          <cell r="B2413">
            <v>524000</v>
          </cell>
          <cell r="C2413" t="str">
            <v>MAGMA</v>
          </cell>
          <cell r="D2413" t="str">
            <v>Finance (including NBFCs)</v>
          </cell>
        </row>
        <row r="2414">
          <cell r="A2414" t="str">
            <v>MAGNA ELECTRO CASTINGS LTD</v>
          </cell>
          <cell r="B2414">
            <v>517449</v>
          </cell>
          <cell r="C2414" t="str">
            <v>Not Listed</v>
          </cell>
          <cell r="D2414" t="str">
            <v>Other Industrial Products</v>
          </cell>
        </row>
        <row r="2415">
          <cell r="A2415" t="str">
            <v>MAGNANIMOUS TRADE &amp; FINANCE LTD</v>
          </cell>
          <cell r="B2415">
            <v>512377</v>
          </cell>
          <cell r="C2415" t="str">
            <v>Not Listed</v>
          </cell>
          <cell r="D2415" t="str">
            <v>Misc.Commercial Services</v>
          </cell>
        </row>
        <row r="2416">
          <cell r="A2416" t="str">
            <v>MAGNUM VENTURES LTD</v>
          </cell>
          <cell r="B2416">
            <v>532896</v>
          </cell>
          <cell r="C2416" t="str">
            <v>MAGNUM</v>
          </cell>
          <cell r="D2416" t="str">
            <v>Paper &amp; Paper Products</v>
          </cell>
        </row>
        <row r="2417">
          <cell r="A2417" t="str">
            <v>MAHA RASHTRA APEX CORPORATION LTD</v>
          </cell>
          <cell r="B2417">
            <v>523384</v>
          </cell>
          <cell r="C2417" t="str">
            <v>MAHAPEXLTD</v>
          </cell>
          <cell r="D2417" t="str">
            <v>Finance (including NBFCs)</v>
          </cell>
        </row>
        <row r="2418">
          <cell r="A2418" t="str">
            <v>MAHAAN FOODS LTD</v>
          </cell>
          <cell r="B2418">
            <v>519612</v>
          </cell>
          <cell r="C2418" t="str">
            <v>Not Listed</v>
          </cell>
          <cell r="D2418" t="str">
            <v>Packaged Foods</v>
          </cell>
        </row>
        <row r="2419">
          <cell r="A2419" t="str">
            <v>MAHALAXMI RUBTECH LTD</v>
          </cell>
          <cell r="B2419">
            <v>514450</v>
          </cell>
          <cell r="C2419" t="str">
            <v>Not Listed</v>
          </cell>
          <cell r="D2419" t="str">
            <v>Other Industrial Products</v>
          </cell>
        </row>
        <row r="2420">
          <cell r="A2420" t="str">
            <v>MAHALAXMI SEAMLESS LTD</v>
          </cell>
          <cell r="B2420">
            <v>513460</v>
          </cell>
          <cell r="C2420" t="str">
            <v>Not Listed</v>
          </cell>
          <cell r="D2420" t="str">
            <v>Iron &amp; Steel Products</v>
          </cell>
        </row>
        <row r="2421">
          <cell r="A2421" t="str">
            <v>MAHAMAYA STEEL INDUSTRIES LTD</v>
          </cell>
          <cell r="B2421">
            <v>513554</v>
          </cell>
          <cell r="C2421" t="str">
            <v>MAHASTEEL</v>
          </cell>
          <cell r="D2421" t="str">
            <v>Iron &amp; Steel Products</v>
          </cell>
        </row>
        <row r="2422">
          <cell r="A2422" t="str">
            <v>MAHAN INDUSTRIES LTD</v>
          </cell>
          <cell r="B2422">
            <v>531515</v>
          </cell>
          <cell r="C2422" t="str">
            <v>Not Listed</v>
          </cell>
          <cell r="D2422" t="str">
            <v>Comm.Trading  &amp; Distribution</v>
          </cell>
        </row>
        <row r="2423">
          <cell r="A2423" t="str">
            <v>MAHANAGAR GAS LTD</v>
          </cell>
          <cell r="B2423">
            <v>539957</v>
          </cell>
          <cell r="C2423" t="str">
            <v>MGL</v>
          </cell>
          <cell r="D2423" t="str">
            <v>Utilities:Non-Elec.</v>
          </cell>
        </row>
        <row r="2424">
          <cell r="A2424" t="str">
            <v>MAHANAGAR TELEPHONE NIGAM LTD</v>
          </cell>
          <cell r="B2424">
            <v>500108</v>
          </cell>
          <cell r="C2424" t="str">
            <v>MTNL</v>
          </cell>
          <cell r="D2424" t="str">
            <v>Telecom Services</v>
          </cell>
        </row>
        <row r="2425">
          <cell r="A2425" t="str">
            <v>MAHANIVESH (INDIA) LTD</v>
          </cell>
          <cell r="B2425">
            <v>530441</v>
          </cell>
          <cell r="C2425" t="str">
            <v>Not Listed</v>
          </cell>
          <cell r="D2425" t="str">
            <v>Misc.Commercial Services</v>
          </cell>
        </row>
        <row r="2426">
          <cell r="A2426" t="str">
            <v>MAHANIVESH INDIA LTD</v>
          </cell>
          <cell r="B2426">
            <v>530441</v>
          </cell>
          <cell r="C2426" t="str">
            <v>Not Listed</v>
          </cell>
          <cell r="D2426" t="str">
            <v>Misc.Commercial Services</v>
          </cell>
        </row>
        <row r="2427">
          <cell r="A2427" t="str">
            <v>MAHARASHTRA CORPORATION LTD</v>
          </cell>
          <cell r="B2427">
            <v>505523</v>
          </cell>
          <cell r="C2427" t="str">
            <v>Not Listed</v>
          </cell>
          <cell r="D2427" t="str">
            <v>Comm.Trading  &amp; Distribution</v>
          </cell>
        </row>
        <row r="2428">
          <cell r="A2428" t="str">
            <v>MAHARASHTRA SCOOTERS LTD</v>
          </cell>
          <cell r="B2428">
            <v>500266</v>
          </cell>
          <cell r="C2428" t="str">
            <v>MAHSCOOTER</v>
          </cell>
          <cell r="D2428" t="str">
            <v>Investment Companies</v>
          </cell>
        </row>
        <row r="2429">
          <cell r="A2429" t="str">
            <v>MAHARASHTRA SEAMLESS LTD</v>
          </cell>
          <cell r="B2429">
            <v>500265</v>
          </cell>
          <cell r="C2429" t="str">
            <v>MAHSEAMLES</v>
          </cell>
          <cell r="D2429" t="str">
            <v>Construction &amp; Engineering</v>
          </cell>
        </row>
        <row r="2430">
          <cell r="A2430" t="str">
            <v>MAHASAGAR TRAVELS LTD</v>
          </cell>
          <cell r="B2430">
            <v>526795</v>
          </cell>
          <cell r="C2430" t="str">
            <v>Not Listed</v>
          </cell>
          <cell r="D2430" t="str">
            <v>Surface Transportation</v>
          </cell>
        </row>
        <row r="2431">
          <cell r="A2431" t="str">
            <v>MAHASHREE TRADING LTD</v>
          </cell>
          <cell r="B2431">
            <v>512337</v>
          </cell>
          <cell r="C2431" t="str">
            <v>Not Listed</v>
          </cell>
          <cell r="D2431" t="str">
            <v>Comm.Trading  &amp; Distribution</v>
          </cell>
        </row>
        <row r="2432">
          <cell r="A2432" t="str">
            <v>MAHAVEER INFOWAY LTD</v>
          </cell>
          <cell r="B2432">
            <v>539383</v>
          </cell>
          <cell r="C2432" t="str">
            <v>Not Listed</v>
          </cell>
          <cell r="D2432" t="str">
            <v>IT Consulting &amp; Software</v>
          </cell>
        </row>
        <row r="2433">
          <cell r="A2433" t="str">
            <v>MAHAVIR INDUSTRIES LTD</v>
          </cell>
          <cell r="B2433">
            <v>531648</v>
          </cell>
          <cell r="C2433" t="str">
            <v>Not Listed</v>
          </cell>
          <cell r="D2433" t="str">
            <v>Copper</v>
          </cell>
        </row>
        <row r="2434">
          <cell r="A2434" t="str">
            <v>Mahesh Developers Ltd</v>
          </cell>
          <cell r="B2434">
            <v>542677</v>
          </cell>
          <cell r="C2434" t="str">
            <v>MAHESH</v>
          </cell>
          <cell r="D2434" t="str">
            <v>Realty</v>
          </cell>
        </row>
        <row r="2435">
          <cell r="A2435" t="str">
            <v>MAHESHWARI LOGISTICS LTD</v>
          </cell>
          <cell r="B2435" t="str">
            <v>Not Listed</v>
          </cell>
          <cell r="C2435" t="str">
            <v>MAHESHWARI</v>
          </cell>
          <cell r="D2435" t="str">
            <v>SME</v>
          </cell>
        </row>
        <row r="2436">
          <cell r="A2436" t="str">
            <v>MAHICKRA CHEMICALS LTD</v>
          </cell>
          <cell r="B2436" t="str">
            <v>Not Listed</v>
          </cell>
          <cell r="C2436" t="str">
            <v>MAHICKRA</v>
          </cell>
          <cell r="D2436" t="str">
            <v>SME</v>
          </cell>
        </row>
        <row r="2437">
          <cell r="A2437" t="str">
            <v>MAHINDRA &amp; MAHINDRA FINANCIAL SERVICES LTD</v>
          </cell>
          <cell r="B2437">
            <v>532720</v>
          </cell>
          <cell r="C2437" t="str">
            <v>M&amp;MFIN</v>
          </cell>
          <cell r="D2437" t="str">
            <v>Finance (including NBFCs)</v>
          </cell>
        </row>
        <row r="2438">
          <cell r="A2438" t="str">
            <v>MAHINDRA &amp; MAHINDRA LTD</v>
          </cell>
          <cell r="B2438">
            <v>500520</v>
          </cell>
          <cell r="C2438" t="str">
            <v>M&amp;M</v>
          </cell>
          <cell r="D2438" t="str">
            <v>Cars &amp; Utility Vehicles</v>
          </cell>
        </row>
        <row r="2439">
          <cell r="A2439" t="str">
            <v>MAHINDRA CIE AUTOMOTIVE LTD</v>
          </cell>
          <cell r="B2439">
            <v>532756</v>
          </cell>
          <cell r="C2439" t="str">
            <v>MAHINDCIE</v>
          </cell>
          <cell r="D2439" t="str">
            <v>Other Industrial Products</v>
          </cell>
        </row>
        <row r="2440">
          <cell r="A2440" t="str">
            <v>MAHINDRA HOLIDAYS &amp; RESORTS (INDIA) LTD</v>
          </cell>
          <cell r="B2440">
            <v>533088</v>
          </cell>
          <cell r="C2440" t="str">
            <v>MHRIL</v>
          </cell>
          <cell r="D2440" t="str">
            <v>Hotels</v>
          </cell>
        </row>
        <row r="2441">
          <cell r="A2441" t="str">
            <v>MAHINDRA HOLIDAYS &amp; RESORTS INDIA LTD</v>
          </cell>
          <cell r="B2441">
            <v>533088</v>
          </cell>
          <cell r="C2441" t="str">
            <v>MHRIL</v>
          </cell>
          <cell r="D2441" t="str">
            <v>Hotels</v>
          </cell>
        </row>
        <row r="2442">
          <cell r="A2442" t="str">
            <v>MAHINDRA LIFESPACE DEVELOPERS LTD</v>
          </cell>
          <cell r="B2442">
            <v>532313</v>
          </cell>
          <cell r="C2442" t="str">
            <v>MAHLIFE</v>
          </cell>
          <cell r="D2442" t="str">
            <v>Realty</v>
          </cell>
        </row>
        <row r="2443">
          <cell r="A2443" t="str">
            <v>MAHINDRA LOGISTICS LTD</v>
          </cell>
          <cell r="B2443">
            <v>540768</v>
          </cell>
          <cell r="C2443" t="str">
            <v>MAHLOG</v>
          </cell>
          <cell r="D2443" t="str">
            <v>Transportation - Logistics</v>
          </cell>
        </row>
        <row r="2444">
          <cell r="A2444" t="str">
            <v>Mahip Industries Ltd</v>
          </cell>
          <cell r="B2444">
            <v>542503</v>
          </cell>
          <cell r="C2444" t="str">
            <v>MAHIP</v>
          </cell>
          <cell r="D2444" t="str">
            <v>Containers &amp;amp; Packaging</v>
          </cell>
        </row>
        <row r="2445">
          <cell r="A2445" t="str">
            <v>MAITHAN ALLOYS LTD</v>
          </cell>
          <cell r="B2445">
            <v>590078</v>
          </cell>
          <cell r="C2445" t="str">
            <v>MAITHANALL</v>
          </cell>
          <cell r="D2445" t="str">
            <v>Iron &amp; Steel/Interm.Products</v>
          </cell>
        </row>
        <row r="2446">
          <cell r="A2446" t="str">
            <v>MAITRI ENTERPRISES LTD</v>
          </cell>
          <cell r="B2446">
            <v>513430</v>
          </cell>
          <cell r="C2446" t="str">
            <v>Not Listed</v>
          </cell>
          <cell r="D2446" t="str">
            <v>Aluminium</v>
          </cell>
        </row>
        <row r="2447">
          <cell r="A2447" t="str">
            <v>MAJESCO LTD</v>
          </cell>
          <cell r="B2447">
            <v>539289</v>
          </cell>
          <cell r="C2447" t="str">
            <v>MAJESCO</v>
          </cell>
          <cell r="D2447" t="str">
            <v>IT Consulting &amp; Software</v>
          </cell>
        </row>
        <row r="2448">
          <cell r="A2448" t="str">
            <v>MAJESTIC AUTO LTD</v>
          </cell>
          <cell r="B2448">
            <v>500267</v>
          </cell>
          <cell r="C2448" t="str">
            <v>Not Listed</v>
          </cell>
          <cell r="D2448" t="str">
            <v>2/3 Wheelers</v>
          </cell>
        </row>
        <row r="2449">
          <cell r="A2449" t="str">
            <v>MAJESTIC RESEARCH SERVICES AND SOLUTIONS LTD</v>
          </cell>
          <cell r="B2449">
            <v>539229</v>
          </cell>
          <cell r="C2449" t="str">
            <v>Not Listed</v>
          </cell>
          <cell r="D2449" t="str">
            <v>Diversified</v>
          </cell>
        </row>
        <row r="2450">
          <cell r="A2450" t="str">
            <v>MAKERS LABORATORIES LTD</v>
          </cell>
          <cell r="B2450">
            <v>506919</v>
          </cell>
          <cell r="C2450" t="str">
            <v>Not Listed</v>
          </cell>
          <cell r="D2450" t="str">
            <v>Pharmaceuticals</v>
          </cell>
        </row>
        <row r="2451">
          <cell r="A2451" t="str">
            <v>MALLCOM (INDIA) LTD</v>
          </cell>
          <cell r="B2451">
            <v>539400</v>
          </cell>
          <cell r="C2451" t="str">
            <v>Not Listed</v>
          </cell>
          <cell r="D2451" t="str">
            <v>Other Apparels &amp; Accessories</v>
          </cell>
        </row>
        <row r="2452">
          <cell r="A2452" t="str">
            <v>MALLCOM INDIA LTD</v>
          </cell>
          <cell r="B2452">
            <v>539400</v>
          </cell>
          <cell r="C2452" t="str">
            <v>Not Listed</v>
          </cell>
          <cell r="D2452" t="str">
            <v>Other Apparels &amp; Accessories</v>
          </cell>
        </row>
        <row r="2453">
          <cell r="A2453" t="str">
            <v>MALU PAPER MILLS LTD</v>
          </cell>
          <cell r="B2453">
            <v>532728</v>
          </cell>
          <cell r="C2453" t="str">
            <v>MALUPAPER</v>
          </cell>
          <cell r="D2453" t="str">
            <v>Paper &amp; Paper Products</v>
          </cell>
        </row>
        <row r="2454">
          <cell r="A2454" t="str">
            <v>MAN INDUSTRIES (INDIA) LTD</v>
          </cell>
          <cell r="B2454">
            <v>513269</v>
          </cell>
          <cell r="C2454" t="str">
            <v>MANINDS</v>
          </cell>
          <cell r="D2454" t="str">
            <v>Construction &amp; Engineering</v>
          </cell>
        </row>
        <row r="2455">
          <cell r="A2455" t="str">
            <v>MAN INDUSTRIES INDIA LTD</v>
          </cell>
          <cell r="B2455">
            <v>513269</v>
          </cell>
          <cell r="C2455" t="str">
            <v>MANINDS</v>
          </cell>
          <cell r="D2455" t="str">
            <v>Construction &amp; Engineering</v>
          </cell>
        </row>
        <row r="2456">
          <cell r="A2456" t="str">
            <v>MAN INFRACONSTRUCTION LTD</v>
          </cell>
          <cell r="B2456">
            <v>533169</v>
          </cell>
          <cell r="C2456" t="str">
            <v>MANINFRA</v>
          </cell>
          <cell r="D2456" t="str">
            <v>Construction &amp; Engineering</v>
          </cell>
        </row>
        <row r="2457">
          <cell r="A2457" t="str">
            <v>MANAKSIA ALUMINIUM COMPANY LTD</v>
          </cell>
          <cell r="B2457">
            <v>539045</v>
          </cell>
          <cell r="C2457" t="str">
            <v>MANAKALUCO</v>
          </cell>
          <cell r="D2457" t="str">
            <v>Aluminium</v>
          </cell>
        </row>
        <row r="2458">
          <cell r="A2458" t="str">
            <v>MANAKSIA COATED METALS &amp; INDUSTRIES LTD</v>
          </cell>
          <cell r="B2458">
            <v>539046</v>
          </cell>
          <cell r="C2458" t="str">
            <v>MANAKCOAT</v>
          </cell>
          <cell r="D2458" t="str">
            <v>Iron &amp; Steel/Interm.Products</v>
          </cell>
        </row>
        <row r="2459">
          <cell r="A2459" t="str">
            <v>MANAKSIA LTD</v>
          </cell>
          <cell r="B2459">
            <v>532932</v>
          </cell>
          <cell r="C2459" t="str">
            <v>MANAKSIA</v>
          </cell>
          <cell r="D2459" t="str">
            <v>Containers &amp; Packaging</v>
          </cell>
        </row>
        <row r="2460">
          <cell r="A2460" t="str">
            <v>MANAKSIA STEELS LTD</v>
          </cell>
          <cell r="B2460">
            <v>539044</v>
          </cell>
          <cell r="C2460" t="str">
            <v>MANAKSTEEL</v>
          </cell>
          <cell r="D2460" t="str">
            <v>Iron &amp; Steel/Interm.Products</v>
          </cell>
        </row>
        <row r="2461">
          <cell r="A2461" t="str">
            <v>MANALI PETROCHEMICALS LTD</v>
          </cell>
          <cell r="B2461">
            <v>500268</v>
          </cell>
          <cell r="C2461" t="str">
            <v>MANALIPETC</v>
          </cell>
          <cell r="D2461" t="str">
            <v>Petrochemicals</v>
          </cell>
        </row>
        <row r="2462">
          <cell r="A2462" t="str">
            <v>MANAPPURAM FINANCE LTD</v>
          </cell>
          <cell r="B2462">
            <v>531213</v>
          </cell>
          <cell r="C2462" t="str">
            <v>MANAPPURAM</v>
          </cell>
          <cell r="D2462" t="str">
            <v>Finance (including NBFCs)</v>
          </cell>
        </row>
        <row r="2463">
          <cell r="A2463" t="str">
            <v>MANAS PROPERTIES LTD</v>
          </cell>
          <cell r="B2463">
            <v>540402</v>
          </cell>
          <cell r="C2463" t="str">
            <v>Not Listed</v>
          </cell>
          <cell r="D2463" t="str">
            <v>Realty</v>
          </cell>
        </row>
        <row r="2464">
          <cell r="A2464" t="str">
            <v>MANAV INFRA PROJECTS LTD</v>
          </cell>
          <cell r="B2464" t="str">
            <v>Not Listed</v>
          </cell>
          <cell r="C2464" t="str">
            <v>MANAV</v>
          </cell>
          <cell r="D2464" t="str">
            <v>SME</v>
          </cell>
        </row>
        <row r="2465">
          <cell r="A2465" t="str">
            <v>MANDHANA INDUSTRIES LTD</v>
          </cell>
          <cell r="B2465">
            <v>533204</v>
          </cell>
          <cell r="C2465" t="str">
            <v>MANDHANA</v>
          </cell>
          <cell r="D2465" t="str">
            <v>Textiles</v>
          </cell>
        </row>
        <row r="2466">
          <cell r="A2466" t="str">
            <v>MANGAL CREDIT AND FINCORP LTD.</v>
          </cell>
          <cell r="B2466">
            <v>505850</v>
          </cell>
          <cell r="C2466" t="str">
            <v>MANCREDIT</v>
          </cell>
          <cell r="D2466" t="str">
            <v>Finance (including NBFCs)</v>
          </cell>
        </row>
        <row r="2467">
          <cell r="A2467" t="str">
            <v>MANGALAM CEMENT LTD</v>
          </cell>
          <cell r="B2467">
            <v>502157</v>
          </cell>
          <cell r="C2467" t="str">
            <v>MANGLMCEM</v>
          </cell>
          <cell r="D2467" t="str">
            <v>Cement &amp; Cement Products</v>
          </cell>
        </row>
        <row r="2468">
          <cell r="A2468" t="str">
            <v>MANGALAM DRUGS AND ORGANICS LTD</v>
          </cell>
          <cell r="B2468">
            <v>532637</v>
          </cell>
          <cell r="C2468" t="str">
            <v>MANGALAM</v>
          </cell>
          <cell r="D2468" t="str">
            <v>Pharmaceuticals</v>
          </cell>
        </row>
        <row r="2469">
          <cell r="A2469" t="str">
            <v>MANGALAM INDUSTRIAL FINANCE LTD</v>
          </cell>
          <cell r="B2469">
            <v>537800</v>
          </cell>
          <cell r="C2469" t="str">
            <v>Not Listed</v>
          </cell>
          <cell r="D2469" t="str">
            <v>Finance (including NBFCs)</v>
          </cell>
        </row>
        <row r="2470">
          <cell r="A2470" t="str">
            <v>MANGALAM ORGANICS LTD</v>
          </cell>
          <cell r="B2470">
            <v>514418</v>
          </cell>
          <cell r="C2470" t="str">
            <v>Not Listed</v>
          </cell>
          <cell r="D2470" t="str">
            <v>Commodity Chemicals</v>
          </cell>
        </row>
        <row r="2471">
          <cell r="A2471" t="str">
            <v>MANGALAM SEEDS LTD</v>
          </cell>
          <cell r="B2471">
            <v>539275</v>
          </cell>
          <cell r="C2471" t="str">
            <v>Not Listed</v>
          </cell>
          <cell r="D2471" t="str">
            <v>Other Agricultural Products</v>
          </cell>
        </row>
        <row r="2472">
          <cell r="A2472" t="str">
            <v>MANGALAM TIMBER PRODUCTS LTD</v>
          </cell>
          <cell r="B2472">
            <v>516007</v>
          </cell>
          <cell r="C2472" t="str">
            <v>MANGTIMBER</v>
          </cell>
          <cell r="D2472" t="str">
            <v>Forest Products</v>
          </cell>
        </row>
        <row r="2473">
          <cell r="A2473" t="str">
            <v>MANGALORE CHEMICALS &amp; FERTILIZERS LTD</v>
          </cell>
          <cell r="B2473">
            <v>530011</v>
          </cell>
          <cell r="C2473" t="str">
            <v>MANGCHEFER</v>
          </cell>
          <cell r="D2473" t="str">
            <v>Fertilizers</v>
          </cell>
        </row>
        <row r="2474">
          <cell r="A2474" t="str">
            <v>MANGALORE REFINERY AND PETROCHEMICALS LTD</v>
          </cell>
          <cell r="B2474">
            <v>500109</v>
          </cell>
          <cell r="C2474" t="str">
            <v>MRPL</v>
          </cell>
          <cell r="D2474" t="str">
            <v>Refineries/ Petro-Products</v>
          </cell>
        </row>
        <row r="2475">
          <cell r="A2475" t="str">
            <v>MANGALYA SOFT-TECH LTD</v>
          </cell>
          <cell r="B2475">
            <v>530243</v>
          </cell>
          <cell r="C2475" t="str">
            <v>Not Listed</v>
          </cell>
          <cell r="D2475" t="str">
            <v>IT Software Products</v>
          </cell>
        </row>
        <row r="2476">
          <cell r="A2476" t="str">
            <v>MANIPAL FINANCE CORPORATION LTD</v>
          </cell>
          <cell r="B2476">
            <v>507938</v>
          </cell>
          <cell r="C2476" t="str">
            <v>Not Listed</v>
          </cell>
          <cell r="D2476" t="str">
            <v>Finance (including NBFCs)</v>
          </cell>
        </row>
        <row r="2477">
          <cell r="A2477" t="str">
            <v>MANJEERA CONSTRUCTIONS LTD</v>
          </cell>
          <cell r="B2477">
            <v>533078</v>
          </cell>
          <cell r="C2477" t="str">
            <v>Not Listed</v>
          </cell>
          <cell r="D2477" t="str">
            <v>Realty</v>
          </cell>
        </row>
        <row r="2478">
          <cell r="A2478" t="str">
            <v>MANOMAY TEX (INDIA) LTD</v>
          </cell>
          <cell r="B2478">
            <v>540396</v>
          </cell>
          <cell r="C2478" t="str">
            <v>Not Listed</v>
          </cell>
          <cell r="D2478" t="str">
            <v>Textiles</v>
          </cell>
        </row>
        <row r="2479">
          <cell r="A2479" t="str">
            <v>MANOMAY TEX INDIA LTD</v>
          </cell>
          <cell r="B2479">
            <v>540396</v>
          </cell>
          <cell r="C2479" t="str">
            <v>Not Listed</v>
          </cell>
          <cell r="D2479" t="str">
            <v>Textiles</v>
          </cell>
        </row>
        <row r="2480">
          <cell r="A2480" t="str">
            <v>MANORAMA INDUSTRIES LTD</v>
          </cell>
          <cell r="B2480">
            <v>541974</v>
          </cell>
          <cell r="C2480" t="str">
            <v>Not Listed</v>
          </cell>
          <cell r="D2480" t="str">
            <v>Edible Oils</v>
          </cell>
        </row>
        <row r="2481">
          <cell r="A2481" t="str">
            <v>MANPASAND BEVERAGES LTD</v>
          </cell>
          <cell r="B2481">
            <v>539207</v>
          </cell>
          <cell r="C2481" t="str">
            <v>MANPASAND</v>
          </cell>
          <cell r="D2481" t="str">
            <v>Non-alcoholic Beverages</v>
          </cell>
        </row>
        <row r="2482">
          <cell r="A2482" t="str">
            <v>MANRAJ HOUSING FINANCE LTD</v>
          </cell>
          <cell r="B2482">
            <v>530537</v>
          </cell>
          <cell r="C2482" t="str">
            <v>Not Listed</v>
          </cell>
          <cell r="D2482" t="str">
            <v xml:space="preserve">Housing Finance </v>
          </cell>
        </row>
        <row r="2483">
          <cell r="A2483" t="str">
            <v>MANSI FINANCE CHENNAI LTD</v>
          </cell>
          <cell r="B2483">
            <v>511758</v>
          </cell>
          <cell r="C2483" t="str">
            <v>Not Listed</v>
          </cell>
          <cell r="D2483" t="str">
            <v>Finance (including NBFCs)</v>
          </cell>
        </row>
        <row r="2484">
          <cell r="A2484" t="str">
            <v>MANSOON TRADING CO LTD</v>
          </cell>
          <cell r="B2484">
            <v>512303</v>
          </cell>
          <cell r="C2484" t="str">
            <v>Not Listed</v>
          </cell>
          <cell r="D2484" t="str">
            <v>Misc.Commercial Services</v>
          </cell>
        </row>
        <row r="2485">
          <cell r="A2485" t="str">
            <v>MANUGRAPH (INDIA) LTD</v>
          </cell>
          <cell r="B2485">
            <v>505324</v>
          </cell>
          <cell r="C2485" t="str">
            <v>MANUGRAPH</v>
          </cell>
          <cell r="D2485" t="str">
            <v>Industrial Machinery</v>
          </cell>
        </row>
        <row r="2486">
          <cell r="A2486" t="str">
            <v>MANUGRAPH INDIA LTD</v>
          </cell>
          <cell r="B2486">
            <v>505324</v>
          </cell>
          <cell r="C2486" t="str">
            <v>MANUGRAPH</v>
          </cell>
          <cell r="D2486" t="str">
            <v>Industrial Machinery</v>
          </cell>
        </row>
        <row r="2487">
          <cell r="A2487" t="str">
            <v>MANVIJAY DEVELOPMENT COMPANY LTD</v>
          </cell>
          <cell r="B2487">
            <v>538970</v>
          </cell>
          <cell r="C2487" t="str">
            <v>Not Listed</v>
          </cell>
          <cell r="D2487" t="str">
            <v>Realty</v>
          </cell>
        </row>
        <row r="2488">
          <cell r="A2488" t="str">
            <v>MARAL OVERSEAS LTD</v>
          </cell>
          <cell r="B2488">
            <v>521018</v>
          </cell>
          <cell r="C2488" t="str">
            <v>MARALOVER</v>
          </cell>
          <cell r="D2488" t="str">
            <v>Textiles</v>
          </cell>
        </row>
        <row r="2489">
          <cell r="A2489" t="str">
            <v>MARATHON NEXTGEN REALTY LTD</v>
          </cell>
          <cell r="B2489">
            <v>503101</v>
          </cell>
          <cell r="C2489" t="str">
            <v>MARATHON</v>
          </cell>
          <cell r="D2489" t="str">
            <v>Realty</v>
          </cell>
        </row>
        <row r="2490">
          <cell r="A2490" t="str">
            <v>MARATHWADA REFRACTORIES LTD</v>
          </cell>
          <cell r="B2490">
            <v>502250</v>
          </cell>
          <cell r="C2490" t="str">
            <v>Not Listed</v>
          </cell>
          <cell r="D2490" t="str">
            <v>Construction Materials</v>
          </cell>
        </row>
        <row r="2491">
          <cell r="A2491" t="str">
            <v>MARDIA SAMYOUNG CAPILLARY TUBES COMPANY LTD</v>
          </cell>
          <cell r="B2491">
            <v>513544</v>
          </cell>
          <cell r="C2491" t="str">
            <v>Not Listed</v>
          </cell>
          <cell r="D2491" t="str">
            <v>Copper</v>
          </cell>
        </row>
        <row r="2492">
          <cell r="A2492" t="str">
            <v>MARG LTD</v>
          </cell>
          <cell r="B2492">
            <v>530543</v>
          </cell>
          <cell r="C2492" t="str">
            <v>Not Listed</v>
          </cell>
          <cell r="D2492" t="str">
            <v>Realty</v>
          </cell>
        </row>
        <row r="2493">
          <cell r="A2493" t="str">
            <v>MARG TECHNO PROJECTS LTD</v>
          </cell>
          <cell r="B2493">
            <v>540254</v>
          </cell>
          <cell r="C2493" t="str">
            <v>Not Listed</v>
          </cell>
          <cell r="D2493" t="str">
            <v>Finance (including NBFCs)</v>
          </cell>
        </row>
        <row r="2494">
          <cell r="A2494" t="str">
            <v>MARGO FINANCE LTD</v>
          </cell>
          <cell r="B2494">
            <v>500206</v>
          </cell>
          <cell r="C2494" t="str">
            <v>Not Listed</v>
          </cell>
          <cell r="D2494" t="str">
            <v>Finance (including NBFCs)</v>
          </cell>
        </row>
        <row r="2495">
          <cell r="A2495" t="str">
            <v>MARICO LTD</v>
          </cell>
          <cell r="B2495">
            <v>531642</v>
          </cell>
          <cell r="C2495" t="str">
            <v>MARICO</v>
          </cell>
          <cell r="D2495" t="str">
            <v>Personal Products</v>
          </cell>
        </row>
        <row r="2496">
          <cell r="A2496" t="str">
            <v>MARINE ELECTRICALS (INDIA) LTD</v>
          </cell>
          <cell r="B2496" t="str">
            <v>Not Listed</v>
          </cell>
          <cell r="C2496" t="str">
            <v>MARINE</v>
          </cell>
          <cell r="D2496" t="str">
            <v>SME</v>
          </cell>
        </row>
        <row r="2497">
          <cell r="A2497" t="str">
            <v>MARINE ELECTRICALS INDIA LTD</v>
          </cell>
          <cell r="B2497" t="str">
            <v>Not Listed</v>
          </cell>
          <cell r="C2497" t="str">
            <v>MARINE</v>
          </cell>
          <cell r="D2497" t="str">
            <v>SME</v>
          </cell>
        </row>
        <row r="2498">
          <cell r="A2498" t="str">
            <v>MARIS SPINNERS LTD</v>
          </cell>
          <cell r="B2498">
            <v>531503</v>
          </cell>
          <cell r="C2498" t="str">
            <v>Not Listed</v>
          </cell>
          <cell r="D2498" t="str">
            <v>Textiles</v>
          </cell>
        </row>
        <row r="2499">
          <cell r="A2499" t="str">
            <v>MARKET CREATORS LTD</v>
          </cell>
          <cell r="B2499">
            <v>526891</v>
          </cell>
          <cell r="C2499" t="str">
            <v>Not Listed</v>
          </cell>
          <cell r="D2499" t="str">
            <v>Other Financial Services</v>
          </cell>
        </row>
        <row r="2500">
          <cell r="A2500" t="str">
            <v>MARKSANS PHARMA LTD</v>
          </cell>
          <cell r="B2500">
            <v>524404</v>
          </cell>
          <cell r="C2500" t="str">
            <v>MARKSANS</v>
          </cell>
          <cell r="D2500" t="str">
            <v>Pharmaceuticals</v>
          </cell>
        </row>
        <row r="2501">
          <cell r="A2501" t="str">
            <v>MARSHALL MACHINES LTD</v>
          </cell>
          <cell r="B2501" t="str">
            <v>Not Listed</v>
          </cell>
          <cell r="C2501" t="str">
            <v>MARSHALL</v>
          </cell>
          <cell r="D2501" t="str">
            <v>SME</v>
          </cell>
        </row>
        <row r="2502">
          <cell r="A2502" t="str">
            <v>MARSONS LTD</v>
          </cell>
          <cell r="B2502">
            <v>517467</v>
          </cell>
          <cell r="C2502" t="str">
            <v>Not Listed</v>
          </cell>
          <cell r="D2502" t="str">
            <v>Other Elect.Equip./ Prod.</v>
          </cell>
        </row>
        <row r="2503">
          <cell r="A2503" t="str">
            <v>MARTIN BURN LTD</v>
          </cell>
          <cell r="B2503">
            <v>523566</v>
          </cell>
          <cell r="C2503" t="str">
            <v>Not Listed</v>
          </cell>
          <cell r="D2503" t="str">
            <v>Realty</v>
          </cell>
        </row>
        <row r="2504">
          <cell r="A2504" t="str">
            <v>MARUTI INFRASTRUCTURE LTD</v>
          </cell>
          <cell r="B2504">
            <v>531540</v>
          </cell>
          <cell r="C2504" t="str">
            <v>Not Listed</v>
          </cell>
          <cell r="D2504" t="str">
            <v>Construction &amp; Engineering</v>
          </cell>
        </row>
        <row r="2505">
          <cell r="A2505" t="str">
            <v>MARUTI SECURITIES LTD</v>
          </cell>
          <cell r="B2505">
            <v>531319</v>
          </cell>
          <cell r="C2505" t="str">
            <v>Not Listed</v>
          </cell>
          <cell r="D2505" t="str">
            <v>Finance (including NBFCs)</v>
          </cell>
        </row>
        <row r="2506">
          <cell r="A2506" t="str">
            <v>MARUTI SUZUKI (INDIA) LTD</v>
          </cell>
          <cell r="B2506">
            <v>532500</v>
          </cell>
          <cell r="C2506" t="str">
            <v>MARUTI</v>
          </cell>
          <cell r="D2506" t="str">
            <v>Cars &amp; Utility Vehicles</v>
          </cell>
        </row>
        <row r="2507">
          <cell r="A2507" t="str">
            <v>MARUTI SUZUKI INDIA LTD</v>
          </cell>
          <cell r="B2507">
            <v>532500</v>
          </cell>
          <cell r="C2507" t="str">
            <v>MARUTI</v>
          </cell>
          <cell r="D2507" t="str">
            <v>Cars &amp; Utility Vehicles</v>
          </cell>
        </row>
        <row r="2508">
          <cell r="A2508" t="str">
            <v>MARVEL DECOR LTD</v>
          </cell>
          <cell r="B2508" t="str">
            <v>Not Listed</v>
          </cell>
          <cell r="C2508" t="str">
            <v>MDL</v>
          </cell>
          <cell r="D2508" t="str">
            <v>SME</v>
          </cell>
        </row>
        <row r="2509">
          <cell r="A2509" t="str">
            <v>MAS FINANCIAL SERVICES LTD</v>
          </cell>
          <cell r="B2509">
            <v>540749</v>
          </cell>
          <cell r="C2509" t="str">
            <v>MASFIN</v>
          </cell>
          <cell r="D2509" t="str">
            <v>Finance (including NBFCs)</v>
          </cell>
        </row>
        <row r="2510">
          <cell r="A2510" t="str">
            <v>MASK INVESTMENTS LTD</v>
          </cell>
          <cell r="B2510" t="str">
            <v>Not Listed</v>
          </cell>
          <cell r="C2510" t="str">
            <v>MASKINVEST</v>
          </cell>
          <cell r="D2510" t="str">
            <v>Others</v>
          </cell>
        </row>
        <row r="2511">
          <cell r="A2511" t="str">
            <v>MASTEK LTD</v>
          </cell>
          <cell r="B2511">
            <v>523704</v>
          </cell>
          <cell r="C2511" t="str">
            <v>MASTEK</v>
          </cell>
          <cell r="D2511" t="str">
            <v>IT Software Products</v>
          </cell>
        </row>
        <row r="2512">
          <cell r="A2512" t="str">
            <v>MASTER CHEMICALS LTD</v>
          </cell>
          <cell r="B2512">
            <v>506867</v>
          </cell>
          <cell r="C2512" t="str">
            <v>Not Listed</v>
          </cell>
          <cell r="D2512" t="str">
            <v>Textiles</v>
          </cell>
        </row>
        <row r="2513">
          <cell r="A2513" t="str">
            <v>MASTER TRUST LTD</v>
          </cell>
          <cell r="B2513">
            <v>511768</v>
          </cell>
          <cell r="C2513" t="str">
            <v>Not Listed</v>
          </cell>
          <cell r="D2513" t="str">
            <v>Finance (including NBFCs)</v>
          </cell>
        </row>
        <row r="2514">
          <cell r="A2514" t="str">
            <v>MATHEW EASOW RESEARCH SECURITIES LTD</v>
          </cell>
          <cell r="B2514">
            <v>511688</v>
          </cell>
          <cell r="C2514" t="str">
            <v>Not Listed</v>
          </cell>
          <cell r="D2514" t="str">
            <v>Finance (including NBFCs)</v>
          </cell>
        </row>
        <row r="2515">
          <cell r="A2515" t="str">
            <v>MATRIMONY COM LTD</v>
          </cell>
          <cell r="B2515">
            <v>540704</v>
          </cell>
          <cell r="C2515" t="str">
            <v>MATRIMONY</v>
          </cell>
          <cell r="D2515" t="str">
            <v>Internet Software &amp; Services</v>
          </cell>
        </row>
        <row r="2516">
          <cell r="A2516" t="str">
            <v>MAURIA UDYOG LTD</v>
          </cell>
          <cell r="B2516">
            <v>539219</v>
          </cell>
          <cell r="C2516" t="str">
            <v>Not Listed</v>
          </cell>
          <cell r="D2516" t="str">
            <v>Other Industrial Products</v>
          </cell>
        </row>
        <row r="2517">
          <cell r="A2517" t="str">
            <v>MAVI INDUSTRIES LTD</v>
          </cell>
          <cell r="B2517">
            <v>500248</v>
          </cell>
          <cell r="C2517" t="str">
            <v>Not Listed</v>
          </cell>
          <cell r="D2517" t="str">
            <v>Plastic Products</v>
          </cell>
        </row>
        <row r="2518">
          <cell r="A2518" t="str">
            <v>MAWANA SUGARS LTD</v>
          </cell>
          <cell r="B2518">
            <v>523371</v>
          </cell>
          <cell r="C2518" t="str">
            <v>MAWANASUG</v>
          </cell>
          <cell r="D2518" t="str">
            <v>Sugar</v>
          </cell>
        </row>
        <row r="2519">
          <cell r="A2519" t="str">
            <v>MAX (INDIA) LTD</v>
          </cell>
          <cell r="B2519">
            <v>539981</v>
          </cell>
          <cell r="C2519" t="str">
            <v>MAX(INDIA)</v>
          </cell>
          <cell r="D2519" t="str">
            <v>Holding Companies</v>
          </cell>
        </row>
        <row r="2520">
          <cell r="A2520" t="str">
            <v>MAX ALERT SYSTEMS LTD.</v>
          </cell>
          <cell r="B2520">
            <v>534563</v>
          </cell>
          <cell r="C2520" t="str">
            <v>MASL</v>
          </cell>
          <cell r="D2520" t="str">
            <v>Industrial Machinery</v>
          </cell>
        </row>
        <row r="2521">
          <cell r="A2521" t="str">
            <v>MAX FINANCIAL SERVICES LTD</v>
          </cell>
          <cell r="B2521">
            <v>500271</v>
          </cell>
          <cell r="C2521" t="str">
            <v>MFSL</v>
          </cell>
          <cell r="D2521" t="str">
            <v>Life Insurance</v>
          </cell>
        </row>
        <row r="2522">
          <cell r="A2522" t="str">
            <v>MAX INDIA LTD</v>
          </cell>
          <cell r="B2522">
            <v>539981</v>
          </cell>
          <cell r="C2522" t="str">
            <v>MAXINDIA</v>
          </cell>
          <cell r="D2522" t="str">
            <v>Holding Companies</v>
          </cell>
        </row>
        <row r="2523">
          <cell r="A2523" t="str">
            <v>MAX VENTURES AND INDUSTRIES LTD</v>
          </cell>
          <cell r="B2523">
            <v>539940</v>
          </cell>
          <cell r="C2523" t="str">
            <v>MAXVIL</v>
          </cell>
          <cell r="D2523" t="str">
            <v>Holding Companies</v>
          </cell>
        </row>
        <row r="2524">
          <cell r="A2524" t="str">
            <v>MAXHEIGHTS INFRASTRUCTURE LTD</v>
          </cell>
          <cell r="B2524">
            <v>534338</v>
          </cell>
          <cell r="C2524" t="str">
            <v>Not Listed</v>
          </cell>
          <cell r="D2524" t="str">
            <v>Realty</v>
          </cell>
        </row>
        <row r="2525">
          <cell r="A2525" t="str">
            <v>MAXIMAA SYSTEMS LTD</v>
          </cell>
          <cell r="B2525">
            <v>526538</v>
          </cell>
          <cell r="C2525" t="str">
            <v>Not Listed</v>
          </cell>
          <cell r="D2525" t="str">
            <v>Pharmaceuticals</v>
          </cell>
        </row>
        <row r="2526">
          <cell r="A2526" t="str">
            <v>MAXIMUS INTERNATIONAL LTD</v>
          </cell>
          <cell r="B2526">
            <v>540401</v>
          </cell>
          <cell r="C2526" t="str">
            <v>Not Listed</v>
          </cell>
          <cell r="D2526" t="str">
            <v>Comm.Trading  &amp; Distribution</v>
          </cell>
        </row>
        <row r="2527">
          <cell r="A2527" t="str">
            <v>MAYUKH DEALTRADE LTD</v>
          </cell>
          <cell r="B2527">
            <v>539519</v>
          </cell>
          <cell r="C2527" t="str">
            <v>Not Listed</v>
          </cell>
          <cell r="D2527" t="str">
            <v>Distributors</v>
          </cell>
        </row>
        <row r="2528">
          <cell r="A2528" t="str">
            <v>MAYUR FLOORINGS LTD</v>
          </cell>
          <cell r="B2528">
            <v>531221</v>
          </cell>
          <cell r="C2528" t="str">
            <v>Not Listed</v>
          </cell>
          <cell r="D2528" t="str">
            <v>Construction Materials</v>
          </cell>
        </row>
        <row r="2529">
          <cell r="A2529" t="str">
            <v>MAYUR LEATHER PRODUCTS LTD</v>
          </cell>
          <cell r="B2529">
            <v>531680</v>
          </cell>
          <cell r="C2529" t="str">
            <v>Not Listed</v>
          </cell>
          <cell r="D2529" t="str">
            <v>Other Apparels &amp; Accessories</v>
          </cell>
        </row>
        <row r="2530">
          <cell r="A2530" t="str">
            <v>MAYUR UNIQUOTERS LTD</v>
          </cell>
          <cell r="B2530">
            <v>522249</v>
          </cell>
          <cell r="C2530" t="str">
            <v>MAYURUNIQ</v>
          </cell>
          <cell r="D2530" t="str">
            <v>Textiles</v>
          </cell>
        </row>
        <row r="2531">
          <cell r="A2531" t="str">
            <v>MAZDA LTD</v>
          </cell>
          <cell r="B2531">
            <v>523792</v>
          </cell>
          <cell r="C2531" t="str">
            <v>MAZDA</v>
          </cell>
          <cell r="D2531" t="str">
            <v>Industrial Machinery</v>
          </cell>
        </row>
        <row r="2532">
          <cell r="A2532" t="str">
            <v>MBL INFRASTRUCTURES LTD</v>
          </cell>
          <cell r="B2532">
            <v>533152</v>
          </cell>
          <cell r="C2532" t="str">
            <v>MBLINFRA</v>
          </cell>
          <cell r="D2532" t="str">
            <v>Construction &amp; Engineering</v>
          </cell>
        </row>
        <row r="2533">
          <cell r="A2533" t="str">
            <v>MCDOWELL HOLDINGS LTD</v>
          </cell>
          <cell r="B2533">
            <v>532852</v>
          </cell>
          <cell r="C2533" t="str">
            <v>MCDHOLDING</v>
          </cell>
          <cell r="D2533" t="str">
            <v>Investment Companies</v>
          </cell>
        </row>
        <row r="2534">
          <cell r="A2534" t="str">
            <v>MCLEOD RUSSEL (INDIA) LTD</v>
          </cell>
          <cell r="B2534">
            <v>532654</v>
          </cell>
          <cell r="C2534" t="str">
            <v>MCLEODRUSS</v>
          </cell>
          <cell r="D2534" t="str">
            <v>Tea &amp; Coffee</v>
          </cell>
        </row>
        <row r="2535">
          <cell r="A2535" t="str">
            <v>MCLEOD RUSSEL INDIA LTD</v>
          </cell>
          <cell r="B2535">
            <v>532654</v>
          </cell>
          <cell r="C2535" t="str">
            <v>MCLEODRUSS</v>
          </cell>
          <cell r="D2535" t="str">
            <v>Tea &amp; Coffee</v>
          </cell>
        </row>
        <row r="2536">
          <cell r="A2536" t="str">
            <v>MCNALLY BHARAT ENGINEERING COMPANY LTD</v>
          </cell>
          <cell r="B2536">
            <v>532629</v>
          </cell>
          <cell r="C2536" t="str">
            <v>MBECL</v>
          </cell>
          <cell r="D2536" t="str">
            <v>Construction &amp; Engineering</v>
          </cell>
        </row>
        <row r="2537">
          <cell r="A2537" t="str">
            <v>MEDIA MATRIX WORLDWIDE LTD</v>
          </cell>
          <cell r="B2537">
            <v>512267</v>
          </cell>
          <cell r="C2537" t="str">
            <v>Not Listed</v>
          </cell>
          <cell r="D2537" t="str">
            <v>Movies &amp; Entertainment</v>
          </cell>
        </row>
        <row r="2538">
          <cell r="A2538" t="str">
            <v>MEDICAMEN BIOTECH LTD</v>
          </cell>
          <cell r="B2538">
            <v>531146</v>
          </cell>
          <cell r="C2538" t="str">
            <v>Not Listed</v>
          </cell>
          <cell r="D2538" t="str">
            <v>Pharmaceuticals</v>
          </cell>
        </row>
        <row r="2539">
          <cell r="A2539" t="str">
            <v>MEDI-CAPS LTD</v>
          </cell>
          <cell r="B2539">
            <v>523144</v>
          </cell>
          <cell r="C2539" t="str">
            <v>Not Listed</v>
          </cell>
          <cell r="D2539" t="str">
            <v>Pharmaceuticals</v>
          </cell>
        </row>
        <row r="2540">
          <cell r="A2540" t="str">
            <v>Medico Intercontinental Ltd</v>
          </cell>
          <cell r="B2540">
            <v>539938</v>
          </cell>
          <cell r="C2540" t="str">
            <v>MIL</v>
          </cell>
          <cell r="D2540" t="str">
            <v>Other Financial Services</v>
          </cell>
        </row>
        <row r="2541">
          <cell r="A2541" t="str">
            <v>MEDICO REMEDIES LTD</v>
          </cell>
          <cell r="B2541">
            <v>540937</v>
          </cell>
          <cell r="C2541" t="str">
            <v>Not Listed</v>
          </cell>
          <cell r="D2541" t="str">
            <v>Pharmaceuticals</v>
          </cell>
        </row>
        <row r="2542">
          <cell r="A2542" t="str">
            <v>MEDINOVA DIAGNOSTIC SERVICES LTD</v>
          </cell>
          <cell r="B2542">
            <v>526301</v>
          </cell>
          <cell r="C2542" t="str">
            <v>Not Listed</v>
          </cell>
          <cell r="D2542" t="str">
            <v>Healthcare Services</v>
          </cell>
        </row>
        <row r="2543">
          <cell r="A2543" t="str">
            <v>MEENAKSHI ENTERPRISES LTD</v>
          </cell>
          <cell r="B2543">
            <v>538834</v>
          </cell>
          <cell r="C2543" t="str">
            <v>Not Listed</v>
          </cell>
          <cell r="D2543" t="str">
            <v>Finance (including NBFCs)</v>
          </cell>
        </row>
        <row r="2544">
          <cell r="A2544" t="str">
            <v>MEENAKSHI STEEL INDUSTRIES LTD</v>
          </cell>
          <cell r="B2544">
            <v>512505</v>
          </cell>
          <cell r="C2544" t="str">
            <v>Not Listed</v>
          </cell>
          <cell r="D2544" t="str">
            <v>Iron &amp; Steel Products</v>
          </cell>
        </row>
        <row r="2545">
          <cell r="A2545" t="str">
            <v>MEERA INDUSTRIES LTD</v>
          </cell>
          <cell r="B2545">
            <v>540519</v>
          </cell>
          <cell r="C2545" t="str">
            <v>Not Listed</v>
          </cell>
          <cell r="D2545" t="str">
            <v>Industrial Machinery</v>
          </cell>
        </row>
        <row r="2546">
          <cell r="A2546" t="str">
            <v>MEFCOM AGRO INDUSTRIES LTD</v>
          </cell>
          <cell r="B2546">
            <v>511276</v>
          </cell>
          <cell r="C2546" t="str">
            <v>Not Listed</v>
          </cell>
          <cell r="D2546" t="str">
            <v>Other Agricultural Products</v>
          </cell>
        </row>
        <row r="2547">
          <cell r="A2547" t="str">
            <v>MEFCOM CAPITAL MARKETS LTD</v>
          </cell>
          <cell r="B2547">
            <v>531176</v>
          </cell>
          <cell r="C2547" t="str">
            <v>Not Listed</v>
          </cell>
          <cell r="D2547" t="str">
            <v>Finance (including NBFCs)</v>
          </cell>
        </row>
        <row r="2548">
          <cell r="A2548" t="str">
            <v>MEGA CORPORATION LTD</v>
          </cell>
          <cell r="B2548">
            <v>531417</v>
          </cell>
          <cell r="C2548" t="str">
            <v>Not Listed</v>
          </cell>
          <cell r="D2548" t="str">
            <v>Finance (including NBFCs)</v>
          </cell>
        </row>
        <row r="2549">
          <cell r="A2549" t="str">
            <v>MEGA FIN (INDIA) LTD</v>
          </cell>
          <cell r="B2549">
            <v>532105</v>
          </cell>
          <cell r="C2549" t="str">
            <v>Not Listed</v>
          </cell>
          <cell r="D2549" t="str">
            <v>Misc.Commercial Services</v>
          </cell>
        </row>
        <row r="2550">
          <cell r="A2550" t="str">
            <v>MEGA FIN INDIA LTD</v>
          </cell>
          <cell r="B2550">
            <v>532105</v>
          </cell>
          <cell r="C2550" t="str">
            <v>Not Listed</v>
          </cell>
          <cell r="D2550" t="str">
            <v>Misc.Commercial Services</v>
          </cell>
        </row>
        <row r="2551">
          <cell r="A2551" t="str">
            <v>MEGA NIRMAN AND INDUSTRIES LTD</v>
          </cell>
          <cell r="B2551">
            <v>539767</v>
          </cell>
          <cell r="C2551" t="str">
            <v>Not Listed</v>
          </cell>
          <cell r="D2551" t="str">
            <v>Realty</v>
          </cell>
        </row>
        <row r="2552">
          <cell r="A2552" t="str">
            <v>MEGASOFT LTD</v>
          </cell>
          <cell r="B2552">
            <v>532408</v>
          </cell>
          <cell r="C2552" t="str">
            <v>MEGASOFT</v>
          </cell>
          <cell r="D2552" t="str">
            <v>IT Software Products</v>
          </cell>
        </row>
        <row r="2553">
          <cell r="A2553" t="str">
            <v>MEGASTAR FOODS LTD</v>
          </cell>
          <cell r="B2553">
            <v>541352</v>
          </cell>
          <cell r="C2553" t="str">
            <v>Not Listed</v>
          </cell>
          <cell r="D2553" t="str">
            <v>Other Food Products</v>
          </cell>
        </row>
        <row r="2554">
          <cell r="A2554" t="str">
            <v>MEGHMANI ORGANICS LTD</v>
          </cell>
          <cell r="B2554">
            <v>532865</v>
          </cell>
          <cell r="C2554" t="str">
            <v>MEGH</v>
          </cell>
          <cell r="D2554" t="str">
            <v>Specialty Chemicals</v>
          </cell>
        </row>
        <row r="2555">
          <cell r="A2555" t="str">
            <v>MEGLON INFRA-REAL (INDIA) LTD</v>
          </cell>
          <cell r="B2555">
            <v>511367</v>
          </cell>
          <cell r="C2555" t="str">
            <v>Not Listed</v>
          </cell>
          <cell r="D2555" t="str">
            <v>Finance (including NBFCs)</v>
          </cell>
        </row>
        <row r="2556">
          <cell r="A2556" t="str">
            <v>MEGLON INFRA-REAL INDIA LTD</v>
          </cell>
          <cell r="B2556">
            <v>511367</v>
          </cell>
          <cell r="C2556" t="str">
            <v>Not Listed</v>
          </cell>
          <cell r="D2556" t="str">
            <v>Finance (including NBFCs)</v>
          </cell>
        </row>
        <row r="2557">
          <cell r="A2557" t="str">
            <v>MEGRI SOFT LTD</v>
          </cell>
          <cell r="B2557">
            <v>539012</v>
          </cell>
          <cell r="C2557" t="str">
            <v>Not Listed</v>
          </cell>
          <cell r="D2557" t="str">
            <v>Internet Software &amp; Services</v>
          </cell>
        </row>
        <row r="2558">
          <cell r="A2558" t="str">
            <v>MEHAI TECHNOLOGY LTD</v>
          </cell>
          <cell r="B2558">
            <v>540730</v>
          </cell>
          <cell r="C2558" t="str">
            <v>Not Listed</v>
          </cell>
          <cell r="D2558" t="str">
            <v>Comm.Trading  &amp; Distribution</v>
          </cell>
        </row>
        <row r="2559">
          <cell r="A2559" t="str">
            <v>MEHTA HOUSING FINANCE LTD</v>
          </cell>
          <cell r="B2559">
            <v>511740</v>
          </cell>
          <cell r="C2559" t="str">
            <v>Not Listed</v>
          </cell>
          <cell r="D2559" t="str">
            <v xml:space="preserve">Housing Finance </v>
          </cell>
        </row>
        <row r="2560">
          <cell r="A2560" t="str">
            <v>MEHTA INTEGRATED FINANCE LTD</v>
          </cell>
          <cell r="B2560">
            <v>511377</v>
          </cell>
          <cell r="C2560" t="str">
            <v>Not Listed</v>
          </cell>
          <cell r="D2560" t="str">
            <v>Finance (including NBFCs)</v>
          </cell>
        </row>
        <row r="2561">
          <cell r="A2561" t="str">
            <v>MEHTA SECURITIES LTD</v>
          </cell>
          <cell r="B2561">
            <v>511738</v>
          </cell>
          <cell r="C2561" t="str">
            <v>Not Listed</v>
          </cell>
          <cell r="D2561" t="str">
            <v>Other Financial Services</v>
          </cell>
        </row>
        <row r="2562">
          <cell r="A2562" t="str">
            <v>MELSTAR INFORMATION TECHNOLOGIES LTD</v>
          </cell>
          <cell r="B2562">
            <v>532307</v>
          </cell>
          <cell r="C2562" t="str">
            <v>MELSTAR</v>
          </cell>
          <cell r="D2562" t="str">
            <v>IT Software Products</v>
          </cell>
        </row>
        <row r="2563">
          <cell r="A2563" t="str">
            <v>MENA MANI INDUSTRIES LTD</v>
          </cell>
          <cell r="B2563">
            <v>531127</v>
          </cell>
          <cell r="C2563" t="str">
            <v>Not Listed</v>
          </cell>
          <cell r="D2563" t="str">
            <v>Finance (including NBFCs)</v>
          </cell>
        </row>
        <row r="2564">
          <cell r="A2564" t="str">
            <v>MENON BEARINGS LTD</v>
          </cell>
          <cell r="B2564">
            <v>523828</v>
          </cell>
          <cell r="C2564" t="str">
            <v>MENONBE</v>
          </cell>
          <cell r="D2564" t="str">
            <v>Auto Parts &amp; Equipment</v>
          </cell>
        </row>
        <row r="2565">
          <cell r="A2565" t="str">
            <v>MENON PISTONS LTD</v>
          </cell>
          <cell r="B2565">
            <v>531727</v>
          </cell>
          <cell r="C2565" t="str">
            <v>Not Listed</v>
          </cell>
          <cell r="D2565" t="str">
            <v>Auto Parts &amp; Equipment</v>
          </cell>
        </row>
        <row r="2566">
          <cell r="A2566" t="str">
            <v>MEP INFRASTRUCTURE DEVELOPERS LTD</v>
          </cell>
          <cell r="B2566">
            <v>539126</v>
          </cell>
          <cell r="C2566" t="str">
            <v>MEP</v>
          </cell>
          <cell r="D2566" t="str">
            <v>Roads &amp; Highways</v>
          </cell>
        </row>
        <row r="2567">
          <cell r="A2567" t="str">
            <v>MERCANTILE VENTURES LTD</v>
          </cell>
          <cell r="B2567">
            <v>538942</v>
          </cell>
          <cell r="C2567" t="str">
            <v>Not Listed</v>
          </cell>
          <cell r="D2567" t="str">
            <v>Misc.Commercial Services</v>
          </cell>
        </row>
        <row r="2568">
          <cell r="A2568" t="str">
            <v>MERCATOR LTD</v>
          </cell>
          <cell r="B2568">
            <v>526235</v>
          </cell>
          <cell r="C2568" t="str">
            <v>MERCATOR</v>
          </cell>
          <cell r="D2568" t="str">
            <v>Diversified</v>
          </cell>
        </row>
        <row r="2569">
          <cell r="A2569" t="str">
            <v>MERCK LTD</v>
          </cell>
          <cell r="B2569">
            <v>500126</v>
          </cell>
          <cell r="C2569" t="str">
            <v>MERCK</v>
          </cell>
          <cell r="D2569" t="str">
            <v>Pharmaceuticals</v>
          </cell>
        </row>
        <row r="2570">
          <cell r="A2570" t="str">
            <v>MERCURY LABORATORIES LTD</v>
          </cell>
          <cell r="B2570">
            <v>538964</v>
          </cell>
          <cell r="C2570" t="str">
            <v>Not Listed</v>
          </cell>
          <cell r="D2570" t="str">
            <v>Pharmaceuticals</v>
          </cell>
        </row>
        <row r="2571">
          <cell r="A2571" t="str">
            <v>MERCURY METALS LTD</v>
          </cell>
          <cell r="B2571">
            <v>531357</v>
          </cell>
          <cell r="C2571" t="str">
            <v>Not Listed</v>
          </cell>
          <cell r="D2571" t="str">
            <v>Comm.Trading  &amp; Distribution</v>
          </cell>
        </row>
        <row r="2572">
          <cell r="A2572" t="str">
            <v>MERCURY TRADE LINKS LTD</v>
          </cell>
          <cell r="B2572">
            <v>512415</v>
          </cell>
          <cell r="C2572" t="str">
            <v>Not Listed</v>
          </cell>
          <cell r="D2572" t="str">
            <v>Misc.Commercial Services</v>
          </cell>
        </row>
        <row r="2573">
          <cell r="A2573" t="str">
            <v>MESCO PHARMACEUTICALS LTD</v>
          </cell>
          <cell r="B2573">
            <v>500274</v>
          </cell>
          <cell r="C2573" t="str">
            <v>Not Listed</v>
          </cell>
          <cell r="D2573" t="str">
            <v>Pharmaceuticals</v>
          </cell>
        </row>
        <row r="2574">
          <cell r="A2574" t="str">
            <v>METAL COATINGS (INDIA) LTD</v>
          </cell>
          <cell r="B2574">
            <v>531810</v>
          </cell>
          <cell r="C2574" t="str">
            <v>Not Listed</v>
          </cell>
          <cell r="D2574" t="str">
            <v>Iron &amp; Steel Products</v>
          </cell>
        </row>
        <row r="2575">
          <cell r="A2575" t="str">
            <v>METAL COATINGS INDIA LTD</v>
          </cell>
          <cell r="B2575">
            <v>531810</v>
          </cell>
          <cell r="C2575" t="str">
            <v>Not Listed</v>
          </cell>
          <cell r="D2575" t="str">
            <v>Iron &amp; Steel Products</v>
          </cell>
        </row>
        <row r="2576">
          <cell r="A2576" t="str">
            <v>METALYST FORGINGS LTD</v>
          </cell>
          <cell r="B2576">
            <v>513335</v>
          </cell>
          <cell r="C2576" t="str">
            <v>METALFORGE</v>
          </cell>
          <cell r="D2576" t="str">
            <v>Other Industrial Products</v>
          </cell>
        </row>
        <row r="2577">
          <cell r="A2577" t="str">
            <v>METKORE ALLOYS &amp; INDUSTRIES LTD</v>
          </cell>
          <cell r="B2577">
            <v>532990</v>
          </cell>
          <cell r="C2577" t="str">
            <v>METKORE</v>
          </cell>
          <cell r="D2577" t="str">
            <v>Iron &amp; Steel/Interm.Products</v>
          </cell>
        </row>
        <row r="2578">
          <cell r="A2578" t="str">
            <v>METROGLOBAL LTD</v>
          </cell>
          <cell r="B2578">
            <v>500159</v>
          </cell>
          <cell r="C2578" t="str">
            <v>Not Listed</v>
          </cell>
          <cell r="D2578" t="str">
            <v>Paper &amp; Paper Products</v>
          </cell>
        </row>
        <row r="2579">
          <cell r="A2579" t="str">
            <v>Metropolis Healthcare Ltd</v>
          </cell>
          <cell r="B2579">
            <v>542650</v>
          </cell>
          <cell r="C2579" t="str">
            <v>METROPOLIS</v>
          </cell>
          <cell r="D2579" t="str">
            <v>Healthcare Services</v>
          </cell>
        </row>
        <row r="2580">
          <cell r="A2580" t="str">
            <v>MEWAR HI-TECH ENGINEERING LTD</v>
          </cell>
          <cell r="B2580">
            <v>540150</v>
          </cell>
          <cell r="C2580" t="str">
            <v>Not Listed</v>
          </cell>
          <cell r="D2580" t="str">
            <v>Construction &amp; Engineering</v>
          </cell>
        </row>
        <row r="2581">
          <cell r="A2581" t="str">
            <v>MEWAT ZINC LTD</v>
          </cell>
          <cell r="B2581">
            <v>513496</v>
          </cell>
          <cell r="C2581" t="str">
            <v>Not Listed</v>
          </cell>
          <cell r="D2581" t="str">
            <v>Zinc</v>
          </cell>
        </row>
        <row r="2582">
          <cell r="A2582" t="str">
            <v>Meyer Apparel Ltd</v>
          </cell>
          <cell r="B2582">
            <v>531613</v>
          </cell>
          <cell r="C2582" t="str">
            <v>MAL</v>
          </cell>
          <cell r="D2582" t="str">
            <v>Other Apparels &amp;amp; Accessories</v>
          </cell>
        </row>
        <row r="2583">
          <cell r="A2583" t="str">
            <v>MFL (INDIA) LTD</v>
          </cell>
          <cell r="B2583">
            <v>526622</v>
          </cell>
          <cell r="C2583" t="str">
            <v>Not Listed</v>
          </cell>
          <cell r="D2583" t="str">
            <v>Transportation - Logistics</v>
          </cell>
        </row>
        <row r="2584">
          <cell r="A2584" t="str">
            <v>MFL INDIA LTD</v>
          </cell>
          <cell r="B2584">
            <v>526622</v>
          </cell>
          <cell r="C2584" t="str">
            <v>Not Listed</v>
          </cell>
          <cell r="D2584" t="str">
            <v>Transportation - Logistics</v>
          </cell>
        </row>
        <row r="2585">
          <cell r="A2585" t="str">
            <v>MFS INTERCORP LTD</v>
          </cell>
          <cell r="B2585">
            <v>513721</v>
          </cell>
          <cell r="C2585" t="str">
            <v>Not Listed</v>
          </cell>
          <cell r="D2585" t="str">
            <v>Iron &amp; Steel/Interm.Products</v>
          </cell>
        </row>
        <row r="2586">
          <cell r="A2586" t="str">
            <v>MIC ELECTRONICS LTD</v>
          </cell>
          <cell r="B2586">
            <v>532850</v>
          </cell>
          <cell r="C2586" t="str">
            <v>MIC</v>
          </cell>
          <cell r="D2586" t="str">
            <v>Electronic Components</v>
          </cell>
        </row>
        <row r="2587">
          <cell r="A2587" t="str">
            <v>MICROSE (INDIA) LTD</v>
          </cell>
          <cell r="B2587">
            <v>523343</v>
          </cell>
          <cell r="C2587" t="str">
            <v>Not Listed</v>
          </cell>
          <cell r="D2587" t="str">
            <v>Finance (including NBFCs)</v>
          </cell>
        </row>
        <row r="2588">
          <cell r="A2588" t="str">
            <v>MICROSE INDIA LTD</v>
          </cell>
          <cell r="B2588">
            <v>523343</v>
          </cell>
          <cell r="C2588" t="str">
            <v>Not Listed</v>
          </cell>
          <cell r="D2588" t="str">
            <v>Finance (including NBFCs)</v>
          </cell>
        </row>
        <row r="2589">
          <cell r="A2589" t="str">
            <v>MID EAST PORTFOLIO MANAGEMENT LTD</v>
          </cell>
          <cell r="B2589">
            <v>526251</v>
          </cell>
          <cell r="C2589" t="str">
            <v>Not Listed</v>
          </cell>
          <cell r="D2589" t="str">
            <v>Other Financial Services</v>
          </cell>
        </row>
        <row r="2590">
          <cell r="A2590" t="str">
            <v>MID INDIA INDUSTRIES LTD</v>
          </cell>
          <cell r="B2590">
            <v>500277</v>
          </cell>
          <cell r="C2590" t="str">
            <v>Not Listed</v>
          </cell>
          <cell r="D2590" t="str">
            <v>Textiles</v>
          </cell>
        </row>
        <row r="2591">
          <cell r="A2591" t="str">
            <v>MIDAS INFRA TRADE LTD</v>
          </cell>
          <cell r="B2591">
            <v>531192</v>
          </cell>
          <cell r="C2591" t="str">
            <v>Not Listed</v>
          </cell>
          <cell r="D2591" t="str">
            <v>Finance (including NBFCs)</v>
          </cell>
        </row>
        <row r="2592">
          <cell r="A2592" t="str">
            <v>MIDEAST INTEGRATED STEELS LTD</v>
          </cell>
          <cell r="B2592">
            <v>540744</v>
          </cell>
          <cell r="C2592" t="str">
            <v>Not Listed</v>
          </cell>
          <cell r="D2592" t="str">
            <v>Iron &amp; Steel/Interm.Products</v>
          </cell>
        </row>
        <row r="2593">
          <cell r="A2593" t="str">
            <v>MIDVALLEY ENTERTAINMENT LTD.</v>
          </cell>
          <cell r="B2593">
            <v>533310</v>
          </cell>
          <cell r="C2593" t="str">
            <v>MIDVAL</v>
          </cell>
          <cell r="D2593" t="str">
            <v>Movies &amp;amp; Entertainment</v>
          </cell>
        </row>
        <row r="2594">
          <cell r="A2594" t="str">
            <v>MIDWEST GOLD LTD</v>
          </cell>
          <cell r="B2594">
            <v>526570</v>
          </cell>
          <cell r="C2594" t="str">
            <v>Not Listed</v>
          </cell>
          <cell r="D2594" t="str">
            <v>Construction Materials</v>
          </cell>
        </row>
        <row r="2595">
          <cell r="A2595" t="str">
            <v>MIHIKA INDUSTRIES LTD</v>
          </cell>
          <cell r="B2595">
            <v>538895</v>
          </cell>
          <cell r="C2595" t="str">
            <v>Not Listed</v>
          </cell>
          <cell r="D2595" t="str">
            <v>Comm.Trading  &amp; Distribution</v>
          </cell>
        </row>
        <row r="2596">
          <cell r="A2596" t="str">
            <v>MILESTONE FURNITURE LTD</v>
          </cell>
          <cell r="B2596">
            <v>541337</v>
          </cell>
          <cell r="C2596" t="str">
            <v>Not Listed</v>
          </cell>
          <cell r="D2596" t="str">
            <v>Furniture-Furnishing-Paints</v>
          </cell>
        </row>
        <row r="2597">
          <cell r="A2597" t="str">
            <v>MILESTONE GLOBAL LTD</v>
          </cell>
          <cell r="B2597">
            <v>531338</v>
          </cell>
          <cell r="C2597" t="str">
            <v>Not Listed</v>
          </cell>
          <cell r="D2597" t="str">
            <v>Construction Materials</v>
          </cell>
        </row>
        <row r="2598">
          <cell r="A2598" t="str">
            <v>MILGREY FINANCE &amp; INVESTMENTS LTD</v>
          </cell>
          <cell r="B2598">
            <v>511018</v>
          </cell>
          <cell r="C2598" t="str">
            <v>Not Listed</v>
          </cell>
          <cell r="D2598" t="str">
            <v>Misc.Commercial Services</v>
          </cell>
        </row>
        <row r="2599">
          <cell r="A2599" t="str">
            <v>MILKFOOD LTD</v>
          </cell>
          <cell r="B2599">
            <v>507621</v>
          </cell>
          <cell r="C2599" t="str">
            <v>Not Listed</v>
          </cell>
          <cell r="D2599" t="str">
            <v>Packaged Foods</v>
          </cell>
        </row>
        <row r="2600">
          <cell r="A2600" t="str">
            <v>MILLENNIUM ONLINE SOLUTIONS  INDIA  LTD</v>
          </cell>
          <cell r="B2600">
            <v>511187</v>
          </cell>
          <cell r="C2600" t="str">
            <v>Not Listed</v>
          </cell>
          <cell r="D2600" t="str">
            <v>Misc.Commercial Services</v>
          </cell>
        </row>
        <row r="2601">
          <cell r="A2601" t="str">
            <v>MILTON INDUSTRIES LTD</v>
          </cell>
          <cell r="B2601" t="str">
            <v>Not Listed</v>
          </cell>
          <cell r="C2601" t="str">
            <v>MILTON</v>
          </cell>
          <cell r="D2601" t="str">
            <v>SME</v>
          </cell>
        </row>
        <row r="2602">
          <cell r="A2602" t="str">
            <v>MINAXI TEXTILES LTD</v>
          </cell>
          <cell r="B2602">
            <v>531456</v>
          </cell>
          <cell r="C2602" t="str">
            <v>Not Listed</v>
          </cell>
          <cell r="D2602" t="str">
            <v>Textiles</v>
          </cell>
        </row>
        <row r="2603">
          <cell r="A2603" t="str">
            <v>MINDA CORPORATION LTD</v>
          </cell>
          <cell r="B2603">
            <v>538962</v>
          </cell>
          <cell r="C2603" t="str">
            <v>MINDACORP</v>
          </cell>
          <cell r="D2603" t="str">
            <v>Auto Parts &amp; Equipment</v>
          </cell>
        </row>
        <row r="2604">
          <cell r="A2604" t="str">
            <v>MINDA FINANCE LTD</v>
          </cell>
          <cell r="B2604">
            <v>539303</v>
          </cell>
          <cell r="C2604" t="str">
            <v>Not Listed</v>
          </cell>
          <cell r="D2604" t="str">
            <v>Finance (including NBFCs)</v>
          </cell>
        </row>
        <row r="2605">
          <cell r="A2605" t="str">
            <v>MINDA INDUSTRIES LTD</v>
          </cell>
          <cell r="B2605">
            <v>532539</v>
          </cell>
          <cell r="C2605" t="str">
            <v>MINDAIND</v>
          </cell>
          <cell r="D2605" t="str">
            <v>Auto Parts &amp; Equipment</v>
          </cell>
        </row>
        <row r="2606">
          <cell r="A2606" t="str">
            <v>MINDTECK (INDIA) LTD</v>
          </cell>
          <cell r="B2606">
            <v>517344</v>
          </cell>
          <cell r="C2606" t="str">
            <v>MINDTECK</v>
          </cell>
          <cell r="D2606" t="str">
            <v>IT Software Products</v>
          </cell>
        </row>
        <row r="2607">
          <cell r="A2607" t="str">
            <v>MINDTECK INDIA LTD</v>
          </cell>
          <cell r="B2607">
            <v>517344</v>
          </cell>
          <cell r="C2607" t="str">
            <v>MINDTECK</v>
          </cell>
          <cell r="D2607" t="str">
            <v>IT Software Products</v>
          </cell>
        </row>
        <row r="2608">
          <cell r="A2608" t="str">
            <v>MINDTREE LTD</v>
          </cell>
          <cell r="B2608">
            <v>532819</v>
          </cell>
          <cell r="C2608" t="str">
            <v>MINDTREE</v>
          </cell>
          <cell r="D2608" t="str">
            <v>IT Consulting &amp; Software</v>
          </cell>
        </row>
        <row r="2609">
          <cell r="A2609" t="str">
            <v>MINI DIAMONDS (INDIA) LTD</v>
          </cell>
          <cell r="B2609">
            <v>523373</v>
          </cell>
          <cell r="C2609" t="str">
            <v>Not Listed</v>
          </cell>
          <cell r="D2609" t="str">
            <v>Other Apparels &amp; Accessories</v>
          </cell>
        </row>
        <row r="2610">
          <cell r="A2610" t="str">
            <v>MINI DIAMONDS INDIA LTD</v>
          </cell>
          <cell r="B2610">
            <v>523373</v>
          </cell>
          <cell r="C2610" t="str">
            <v>Not Listed</v>
          </cell>
          <cell r="D2610" t="str">
            <v>Other Apparels &amp; Accessories</v>
          </cell>
        </row>
        <row r="2611">
          <cell r="A2611" t="str">
            <v>MINOLTA FINANCE LTD</v>
          </cell>
          <cell r="B2611">
            <v>532164</v>
          </cell>
          <cell r="C2611" t="str">
            <v>Not Listed</v>
          </cell>
          <cell r="D2611" t="str">
            <v>Finance (including NBFCs)</v>
          </cell>
        </row>
        <row r="2612">
          <cell r="A2612" t="str">
            <v>MIPCO SEAMLESS RINGS GUJARAT LTD</v>
          </cell>
          <cell r="B2612">
            <v>505797</v>
          </cell>
          <cell r="C2612" t="str">
            <v>Not Listed</v>
          </cell>
          <cell r="D2612" t="str">
            <v>Other Industrial Goods</v>
          </cell>
        </row>
        <row r="2613">
          <cell r="A2613" t="str">
            <v>MIRC ELECTRONICS LTD</v>
          </cell>
          <cell r="B2613">
            <v>500279</v>
          </cell>
          <cell r="C2613" t="str">
            <v>MIRCELECTR</v>
          </cell>
          <cell r="D2613" t="str">
            <v>Consumer Electronics</v>
          </cell>
        </row>
        <row r="2614">
          <cell r="A2614" t="str">
            <v>MIRCH TECHNOLOGIES (INDIA) LTD</v>
          </cell>
          <cell r="B2614">
            <v>505336</v>
          </cell>
          <cell r="C2614" t="str">
            <v>Not Listed</v>
          </cell>
          <cell r="D2614" t="str">
            <v>Industrial Machinery</v>
          </cell>
        </row>
        <row r="2615">
          <cell r="A2615" t="str">
            <v>MIRCH TECHNOLOGIES INDIA LTD</v>
          </cell>
          <cell r="B2615">
            <v>505336</v>
          </cell>
          <cell r="C2615" t="str">
            <v>Not Listed</v>
          </cell>
          <cell r="D2615" t="str">
            <v>Industrial Machinery</v>
          </cell>
        </row>
        <row r="2616">
          <cell r="A2616" t="str">
            <v>MIRZA INTERNATIONAL LTD</v>
          </cell>
          <cell r="B2616">
            <v>526642</v>
          </cell>
          <cell r="C2616" t="str">
            <v>MIRZAINT</v>
          </cell>
          <cell r="D2616" t="str">
            <v>Footwear</v>
          </cell>
        </row>
        <row r="2617">
          <cell r="A2617" t="str">
            <v>MISHKA EXIM LTD</v>
          </cell>
          <cell r="B2617">
            <v>539220</v>
          </cell>
          <cell r="C2617" t="str">
            <v>Not Listed</v>
          </cell>
          <cell r="D2617" t="str">
            <v>Other Apparels &amp; Accessories</v>
          </cell>
        </row>
        <row r="2618">
          <cell r="A2618" t="str">
            <v>MISHRA DHATU NIGAM LTD</v>
          </cell>
          <cell r="B2618">
            <v>541195</v>
          </cell>
          <cell r="C2618" t="str">
            <v>MIDHANI</v>
          </cell>
          <cell r="D2618" t="str">
            <v>Iron &amp; Steel Products</v>
          </cell>
        </row>
        <row r="2619">
          <cell r="A2619" t="str">
            <v>MISHTANN FOODS LTD</v>
          </cell>
          <cell r="B2619">
            <v>539594</v>
          </cell>
          <cell r="C2619" t="str">
            <v>Not Listed</v>
          </cell>
          <cell r="D2619" t="str">
            <v>Other Agricultural Products</v>
          </cell>
        </row>
        <row r="2620">
          <cell r="A2620" t="str">
            <v>MITCON CONSULTANCY &amp; ENGINEERING SERVICES LTD</v>
          </cell>
          <cell r="B2620" t="str">
            <v>Not Listed</v>
          </cell>
          <cell r="C2620" t="str">
            <v>MITCON</v>
          </cell>
          <cell r="D2620" t="str">
            <v>SME</v>
          </cell>
        </row>
        <row r="2621">
          <cell r="A2621" t="str">
            <v>MITSHI (INDIA) LTD</v>
          </cell>
          <cell r="B2621">
            <v>523782</v>
          </cell>
          <cell r="C2621" t="str">
            <v>Not Listed</v>
          </cell>
          <cell r="D2621" t="str">
            <v>Comm.Trading  &amp; Distribution</v>
          </cell>
        </row>
        <row r="2622">
          <cell r="A2622" t="str">
            <v>MITSHI INDIA LTD</v>
          </cell>
          <cell r="B2622">
            <v>523782</v>
          </cell>
          <cell r="C2622" t="str">
            <v>Not Listed</v>
          </cell>
          <cell r="D2622" t="str">
            <v>Comm.Trading  &amp; Distribution</v>
          </cell>
        </row>
        <row r="2623">
          <cell r="A2623" t="str">
            <v>MITSU CHEM PLAST LTD</v>
          </cell>
          <cell r="B2623">
            <v>540078</v>
          </cell>
          <cell r="C2623" t="str">
            <v>Not Listed</v>
          </cell>
          <cell r="D2623" t="str">
            <v>Containers &amp; Packaging</v>
          </cell>
        </row>
        <row r="2624">
          <cell r="A2624" t="str">
            <v>MITTAL LIFE STYLE LTD</v>
          </cell>
          <cell r="B2624" t="str">
            <v>Not Listed</v>
          </cell>
          <cell r="C2624" t="str">
            <v>MITTAL</v>
          </cell>
          <cell r="D2624" t="str">
            <v>SME</v>
          </cell>
        </row>
        <row r="2625">
          <cell r="A2625" t="str">
            <v>MIVEN MACHINE TOOLS LTD.</v>
          </cell>
          <cell r="B2625">
            <v>522036</v>
          </cell>
          <cell r="C2625" t="str">
            <v>MIVENMACH</v>
          </cell>
          <cell r="D2625" t="str">
            <v>Other Industrial Goods</v>
          </cell>
        </row>
        <row r="2626">
          <cell r="A2626" t="str">
            <v>MM FORGINGS LTD</v>
          </cell>
          <cell r="B2626">
            <v>522241</v>
          </cell>
          <cell r="C2626" t="str">
            <v>MMFL</v>
          </cell>
          <cell r="D2626" t="str">
            <v>Other Industrial Products</v>
          </cell>
        </row>
        <row r="2627">
          <cell r="A2627" t="str">
            <v>MM RUBBER COMPANY LTD.</v>
          </cell>
          <cell r="B2627">
            <v>509196</v>
          </cell>
          <cell r="C2627" t="str">
            <v>MMRUBBR-B</v>
          </cell>
          <cell r="D2627" t="str">
            <v>Auto Tyres &amp;amp; Rubber Products</v>
          </cell>
        </row>
        <row r="2628">
          <cell r="A2628" t="str">
            <v>MMP INDUSTRIES LTD</v>
          </cell>
          <cell r="B2628" t="str">
            <v>Not Listed</v>
          </cell>
          <cell r="C2628" t="str">
            <v>MMP</v>
          </cell>
          <cell r="D2628" t="str">
            <v>SME</v>
          </cell>
        </row>
        <row r="2629">
          <cell r="A2629" t="str">
            <v>MMTC LTD</v>
          </cell>
          <cell r="B2629">
            <v>513377</v>
          </cell>
          <cell r="C2629" t="str">
            <v>MMTC</v>
          </cell>
          <cell r="D2629" t="str">
            <v>Comm.Trading  &amp; Distribution</v>
          </cell>
        </row>
        <row r="2630">
          <cell r="A2630" t="str">
            <v>MODELLA WOOLLENS LTD</v>
          </cell>
          <cell r="B2630">
            <v>503772</v>
          </cell>
          <cell r="C2630" t="str">
            <v>Not Listed</v>
          </cell>
          <cell r="D2630" t="str">
            <v>Comm.Trading  &amp; Distribution</v>
          </cell>
        </row>
        <row r="2631">
          <cell r="A2631" t="str">
            <v>MODERN (INDIA) LTD</v>
          </cell>
          <cell r="B2631">
            <v>503015</v>
          </cell>
          <cell r="C2631" t="str">
            <v>Not Listed</v>
          </cell>
          <cell r="D2631" t="str">
            <v>Comm.Trading  &amp; Distribution</v>
          </cell>
        </row>
        <row r="2632">
          <cell r="A2632" t="str">
            <v>MODERN CONVERTERS LTD</v>
          </cell>
          <cell r="B2632">
            <v>539762</v>
          </cell>
          <cell r="C2632" t="str">
            <v>Not Listed</v>
          </cell>
          <cell r="D2632" t="str">
            <v>Other Agricultural Products</v>
          </cell>
        </row>
        <row r="2633">
          <cell r="A2633" t="str">
            <v>MODERN DAIRIES LTD</v>
          </cell>
          <cell r="B2633">
            <v>519287</v>
          </cell>
          <cell r="C2633" t="str">
            <v>Not Listed</v>
          </cell>
          <cell r="D2633" t="str">
            <v>Packaged Foods</v>
          </cell>
        </row>
        <row r="2634">
          <cell r="A2634" t="str">
            <v>MODERN INDIA LTD</v>
          </cell>
          <cell r="B2634">
            <v>503015</v>
          </cell>
          <cell r="C2634" t="str">
            <v>Not Listed</v>
          </cell>
          <cell r="D2634" t="str">
            <v>Comm.Trading  &amp; Distribution</v>
          </cell>
        </row>
        <row r="2635">
          <cell r="A2635" t="str">
            <v>MODERN SHARES &amp; STOCKBROKERS LTD</v>
          </cell>
          <cell r="B2635">
            <v>509760</v>
          </cell>
          <cell r="C2635" t="str">
            <v>Not Listed</v>
          </cell>
          <cell r="D2635" t="str">
            <v>Other Financial Services</v>
          </cell>
        </row>
        <row r="2636">
          <cell r="A2636" t="str">
            <v>MODERN STEELS LTD.-$</v>
          </cell>
          <cell r="B2636">
            <v>513303</v>
          </cell>
          <cell r="C2636" t="str">
            <v>MDRNSTL</v>
          </cell>
          <cell r="D2636" t="str">
            <v>Iron &amp;amp; Steel/Interm.Products</v>
          </cell>
        </row>
        <row r="2637">
          <cell r="A2637" t="str">
            <v>MODEX INTERNATIONAL SECURITIES LTD</v>
          </cell>
          <cell r="B2637">
            <v>537092</v>
          </cell>
          <cell r="C2637" t="str">
            <v>Not Listed</v>
          </cell>
          <cell r="D2637" t="str">
            <v>Other Financial Services</v>
          </cell>
        </row>
        <row r="2638">
          <cell r="A2638" t="str">
            <v>MODI NATURALS LTD</v>
          </cell>
          <cell r="B2638">
            <v>519003</v>
          </cell>
          <cell r="C2638" t="str">
            <v>Not Listed</v>
          </cell>
          <cell r="D2638" t="str">
            <v>Other Agricultural Products</v>
          </cell>
        </row>
        <row r="2639">
          <cell r="A2639" t="str">
            <v>MODI RUBBER LTD</v>
          </cell>
          <cell r="B2639">
            <v>500890</v>
          </cell>
          <cell r="C2639" t="str">
            <v>MODIRUBBER</v>
          </cell>
          <cell r="D2639" t="str">
            <v>Auto Tyres &amp; Rubber Products</v>
          </cell>
        </row>
        <row r="2640">
          <cell r="A2640" t="str">
            <v>MODIPON LTD</v>
          </cell>
          <cell r="B2640">
            <v>503776</v>
          </cell>
          <cell r="C2640" t="str">
            <v>Not Listed</v>
          </cell>
          <cell r="D2640" t="str">
            <v>Agrochemicals</v>
          </cell>
        </row>
        <row r="2641">
          <cell r="A2641" t="str">
            <v>MODISON METALS LTD</v>
          </cell>
          <cell r="B2641">
            <v>506261</v>
          </cell>
          <cell r="C2641" t="str">
            <v>Not Listed</v>
          </cell>
          <cell r="D2641" t="str">
            <v>Other Elect.Equip./ Prod.</v>
          </cell>
        </row>
        <row r="2642">
          <cell r="A2642" t="str">
            <v>MOHINI HEALTH &amp; HYGIENE LTD</v>
          </cell>
          <cell r="B2642" t="str">
            <v>Not Listed</v>
          </cell>
          <cell r="C2642" t="str">
            <v>MHHL</v>
          </cell>
          <cell r="D2642" t="str">
            <v>SME</v>
          </cell>
        </row>
        <row r="2643">
          <cell r="A2643" t="str">
            <v>MOHIT INDUSTRIES LTD</v>
          </cell>
          <cell r="B2643">
            <v>531453</v>
          </cell>
          <cell r="C2643" t="str">
            <v>MOHITIND</v>
          </cell>
          <cell r="D2643" t="str">
            <v>Textiles</v>
          </cell>
        </row>
        <row r="2644">
          <cell r="A2644" t="str">
            <v>MOHIT PAPER MILLS LTD</v>
          </cell>
          <cell r="B2644">
            <v>530169</v>
          </cell>
          <cell r="C2644" t="str">
            <v>Not Listed</v>
          </cell>
          <cell r="D2644" t="str">
            <v>Paper &amp; Paper Products</v>
          </cell>
        </row>
        <row r="2645">
          <cell r="A2645" t="str">
            <v>MOHITE INDUSTRIES LTD</v>
          </cell>
          <cell r="B2645">
            <v>532140</v>
          </cell>
          <cell r="C2645" t="str">
            <v>Not Listed</v>
          </cell>
          <cell r="D2645" t="str">
            <v>Textiles</v>
          </cell>
        </row>
        <row r="2646">
          <cell r="A2646" t="str">
            <v>MOHOTA INDUSTRIES LTD</v>
          </cell>
          <cell r="B2646">
            <v>530047</v>
          </cell>
          <cell r="C2646" t="str">
            <v>MOHOTAIND</v>
          </cell>
          <cell r="D2646" t="str">
            <v>Textiles</v>
          </cell>
        </row>
        <row r="2647">
          <cell r="A2647" t="str">
            <v>MOIL LTD</v>
          </cell>
          <cell r="B2647">
            <v>533286</v>
          </cell>
          <cell r="C2647" t="str">
            <v>MOIL</v>
          </cell>
          <cell r="D2647" t="str">
            <v>Mining</v>
          </cell>
        </row>
        <row r="2648">
          <cell r="A2648" t="str">
            <v>MOKSH ORNAMENTS LTD</v>
          </cell>
          <cell r="B2648" t="str">
            <v>Not Listed</v>
          </cell>
          <cell r="C2648" t="str">
            <v>MOKSH</v>
          </cell>
          <cell r="D2648" t="str">
            <v>SME</v>
          </cell>
        </row>
        <row r="2649">
          <cell r="A2649" t="str">
            <v>MOLD-TEK PACKAGING LTD</v>
          </cell>
          <cell r="B2649">
            <v>533080</v>
          </cell>
          <cell r="C2649" t="str">
            <v>MOLDTKPAC</v>
          </cell>
          <cell r="D2649" t="str">
            <v>Containers &amp; Packaging</v>
          </cell>
        </row>
        <row r="2650">
          <cell r="A2650" t="str">
            <v>MOLD-TEK TECHNOLOGIES LTD</v>
          </cell>
          <cell r="B2650">
            <v>526263</v>
          </cell>
          <cell r="C2650" t="str">
            <v>MOLDTECH</v>
          </cell>
          <cell r="D2650" t="str">
            <v>BPO/KPO</v>
          </cell>
        </row>
        <row r="2651">
          <cell r="A2651" t="str">
            <v>MONARCH NETWORTH CAPITAL LTD</v>
          </cell>
          <cell r="B2651">
            <v>511551</v>
          </cell>
          <cell r="C2651" t="str">
            <v>Not Listed</v>
          </cell>
          <cell r="D2651" t="str">
            <v>Other Financial Services</v>
          </cell>
        </row>
        <row r="2652">
          <cell r="A2652" t="str">
            <v>MONEY MASTERS LEASING &amp; FINANCE LTD</v>
          </cell>
          <cell r="B2652">
            <v>535910</v>
          </cell>
          <cell r="C2652" t="str">
            <v>Not Listed</v>
          </cell>
          <cell r="D2652" t="str">
            <v>Finance (including NBFCs)</v>
          </cell>
        </row>
        <row r="2653">
          <cell r="A2653" t="str">
            <v>MONNET INDUSTRIES LTD</v>
          </cell>
          <cell r="B2653">
            <v>532078</v>
          </cell>
          <cell r="C2653" t="str">
            <v>Not Listed</v>
          </cell>
          <cell r="D2653" t="str">
            <v>Iron &amp; Steel/Interm.Products</v>
          </cell>
        </row>
        <row r="2654">
          <cell r="A2654" t="str">
            <v>MONNET ISPAT &amp; ENERGY LTD</v>
          </cell>
          <cell r="B2654">
            <v>513446</v>
          </cell>
          <cell r="C2654" t="str">
            <v>AIONJSW</v>
          </cell>
          <cell r="D2654" t="str">
            <v>Iron &amp; Steel/Interm.Products</v>
          </cell>
        </row>
        <row r="2655">
          <cell r="A2655" t="str">
            <v>MONNET PROJECT DEVELOPERS LTD</v>
          </cell>
          <cell r="B2655">
            <v>532723</v>
          </cell>
          <cell r="C2655" t="str">
            <v>Not Listed</v>
          </cell>
          <cell r="D2655" t="str">
            <v>Realty</v>
          </cell>
        </row>
        <row r="2656">
          <cell r="A2656" t="str">
            <v>MONOTYPE (INDIA) LTD</v>
          </cell>
          <cell r="B2656">
            <v>505343</v>
          </cell>
          <cell r="C2656" t="str">
            <v>Not Listed</v>
          </cell>
          <cell r="D2656" t="str">
            <v>Misc.Commercial Services</v>
          </cell>
        </row>
        <row r="2657">
          <cell r="A2657" t="str">
            <v>MONOTYPE INDIA LTD</v>
          </cell>
          <cell r="B2657">
            <v>505343</v>
          </cell>
          <cell r="C2657" t="str">
            <v>Not Listed</v>
          </cell>
          <cell r="D2657" t="str">
            <v>Misc.Commercial Services</v>
          </cell>
        </row>
        <row r="2658">
          <cell r="A2658" t="str">
            <v>MONSANTO (INDIA) LTD</v>
          </cell>
          <cell r="B2658">
            <v>524084</v>
          </cell>
          <cell r="C2658" t="str">
            <v>MONSANTO</v>
          </cell>
          <cell r="D2658" t="str">
            <v>Agrochemicals</v>
          </cell>
        </row>
        <row r="2659">
          <cell r="A2659" t="str">
            <v>MONSANTO INDIA LTD</v>
          </cell>
          <cell r="B2659">
            <v>524084</v>
          </cell>
          <cell r="C2659" t="str">
            <v>MONSANTO</v>
          </cell>
          <cell r="D2659" t="str">
            <v>Agrochemicals</v>
          </cell>
        </row>
        <row r="2660">
          <cell r="A2660" t="str">
            <v>MONTE CARLO FASHIONS LTD</v>
          </cell>
          <cell r="B2660">
            <v>538836</v>
          </cell>
          <cell r="C2660" t="str">
            <v>MONTECARLO</v>
          </cell>
          <cell r="D2660" t="str">
            <v>Other Apparels &amp; Accessories</v>
          </cell>
        </row>
        <row r="2661">
          <cell r="A2661" t="str">
            <v>MOONGIPA CAPITAL FINANCE LTD</v>
          </cell>
          <cell r="B2661">
            <v>530167</v>
          </cell>
          <cell r="C2661" t="str">
            <v>Not Listed</v>
          </cell>
          <cell r="D2661" t="str">
            <v>Finance (including NBFCs)</v>
          </cell>
        </row>
        <row r="2662">
          <cell r="A2662" t="str">
            <v>MOONGIPA SECURITIES LTD</v>
          </cell>
          <cell r="B2662">
            <v>539199</v>
          </cell>
          <cell r="C2662" t="str">
            <v>Not Listed</v>
          </cell>
          <cell r="D2662" t="str">
            <v>Other Financial Services</v>
          </cell>
        </row>
        <row r="2663">
          <cell r="A2663" t="str">
            <v>MORARJEE TEXTILES LTD</v>
          </cell>
          <cell r="B2663">
            <v>532621</v>
          </cell>
          <cell r="C2663" t="str">
            <v>MORARJEE</v>
          </cell>
          <cell r="D2663" t="str">
            <v>Textiles</v>
          </cell>
        </row>
        <row r="2664">
          <cell r="A2664" t="str">
            <v>MORARKA FINANCE LTD</v>
          </cell>
          <cell r="B2664">
            <v>511549</v>
          </cell>
          <cell r="C2664" t="str">
            <v>Not Listed</v>
          </cell>
          <cell r="D2664" t="str">
            <v>Finance (including NBFCs)</v>
          </cell>
        </row>
        <row r="2665">
          <cell r="A2665" t="str">
            <v>MOREPEN LABORATORIES LTD</v>
          </cell>
          <cell r="B2665">
            <v>500288</v>
          </cell>
          <cell r="C2665" t="str">
            <v>MOREPENLAB</v>
          </cell>
          <cell r="D2665" t="str">
            <v>Pharmaceuticals</v>
          </cell>
        </row>
        <row r="2666">
          <cell r="A2666" t="str">
            <v>MORGAN VENTURES LTD</v>
          </cell>
          <cell r="B2666">
            <v>526237</v>
          </cell>
          <cell r="C2666" t="str">
            <v>Not Listed</v>
          </cell>
          <cell r="D2666" t="str">
            <v>Finance (including NBFCs)</v>
          </cell>
        </row>
        <row r="2667">
          <cell r="A2667" t="str">
            <v>MORGANITE CRUCIBLE (INDIA) LTD</v>
          </cell>
          <cell r="B2667">
            <v>523160</v>
          </cell>
          <cell r="C2667" t="str">
            <v>Not Listed</v>
          </cell>
          <cell r="D2667" t="str">
            <v>Other Industrial Goods</v>
          </cell>
        </row>
        <row r="2668">
          <cell r="A2668" t="str">
            <v>MORGANITE CRUCIBLE INDIA LTD</v>
          </cell>
          <cell r="B2668">
            <v>523160</v>
          </cell>
          <cell r="C2668" t="str">
            <v>Not Listed</v>
          </cell>
          <cell r="D2668" t="str">
            <v>Other Industrial Goods</v>
          </cell>
        </row>
        <row r="2669">
          <cell r="A2669" t="str">
            <v>MORYO INDUSTRIES LTD.</v>
          </cell>
          <cell r="B2669">
            <v>513305</v>
          </cell>
          <cell r="C2669" t="str">
            <v>MORYOIND</v>
          </cell>
          <cell r="D2669" t="str">
            <v>Misc.Commercial Services</v>
          </cell>
        </row>
        <row r="2670">
          <cell r="A2670" t="str">
            <v>MOSCHIP SEMICONDUCTOR TECHNOLOGY LTD</v>
          </cell>
          <cell r="B2670">
            <v>532407</v>
          </cell>
          <cell r="C2670" t="str">
            <v>Not Listed</v>
          </cell>
          <cell r="D2670" t="str">
            <v>IT Software Products</v>
          </cell>
        </row>
        <row r="2671">
          <cell r="A2671" t="str">
            <v>MOSER-BAER I LTD</v>
          </cell>
          <cell r="B2671" t="str">
            <v>Not Listed</v>
          </cell>
          <cell r="C2671" t="str">
            <v>MOSERBAER</v>
          </cell>
          <cell r="D2671" t="str">
            <v>Others</v>
          </cell>
        </row>
        <row r="2672">
          <cell r="A2672" t="str">
            <v>MOTHERSON SUMI SYSTEMS LTD</v>
          </cell>
          <cell r="B2672">
            <v>517334</v>
          </cell>
          <cell r="C2672" t="str">
            <v>MOTHERSUMI</v>
          </cell>
          <cell r="D2672" t="str">
            <v>Auto Parts &amp; Equipment</v>
          </cell>
        </row>
        <row r="2673">
          <cell r="A2673" t="str">
            <v>MOTILAL OSWAL FINANCIAL SERVICES LTD</v>
          </cell>
          <cell r="B2673">
            <v>532892</v>
          </cell>
          <cell r="C2673" t="str">
            <v>MOTILALOFS</v>
          </cell>
          <cell r="D2673" t="str">
            <v>Finance (including NBFCs)</v>
          </cell>
        </row>
        <row r="2674">
          <cell r="A2674" t="str">
            <v>Motilal Oswal MOSt Shares M50 ETF</v>
          </cell>
          <cell r="B2674">
            <v>590115</v>
          </cell>
          <cell r="C2674" t="str">
            <v>M50</v>
          </cell>
          <cell r="D2674" t="str">
            <v>Other Financial Services</v>
          </cell>
        </row>
        <row r="2675">
          <cell r="A2675" t="str">
            <v>Motilal Oswal MOSt Shares NASDAQ-100 ETF</v>
          </cell>
          <cell r="B2675">
            <v>533385</v>
          </cell>
          <cell r="C2675" t="str">
            <v>N100</v>
          </cell>
          <cell r="D2675" t="str">
            <v>Other Financial Services</v>
          </cell>
        </row>
        <row r="2676">
          <cell r="A2676" t="str">
            <v>MOUNT SHIVALIK INDUSTRIES LTD</v>
          </cell>
          <cell r="B2676">
            <v>507522</v>
          </cell>
          <cell r="C2676" t="str">
            <v>Not Listed</v>
          </cell>
          <cell r="D2676" t="str">
            <v>Breweries &amp; Distilleries</v>
          </cell>
        </row>
        <row r="2677">
          <cell r="A2677" t="str">
            <v>MPHASIS LTD</v>
          </cell>
          <cell r="B2677">
            <v>526299</v>
          </cell>
          <cell r="C2677" t="str">
            <v>MPHASIS</v>
          </cell>
          <cell r="D2677" t="str">
            <v>IT Consulting &amp; Software</v>
          </cell>
        </row>
        <row r="2678">
          <cell r="A2678" t="str">
            <v>MPIL CORPORATION LTD</v>
          </cell>
          <cell r="B2678">
            <v>500450</v>
          </cell>
          <cell r="C2678" t="str">
            <v>Not Listed</v>
          </cell>
          <cell r="D2678" t="str">
            <v>Other Financial Services</v>
          </cell>
        </row>
        <row r="2679">
          <cell r="A2679" t="str">
            <v>MPL PLASTICS LTD</v>
          </cell>
          <cell r="B2679">
            <v>526143</v>
          </cell>
          <cell r="C2679" t="str">
            <v>Not Listed</v>
          </cell>
          <cell r="D2679" t="str">
            <v>Containers &amp; Packaging</v>
          </cell>
        </row>
        <row r="2680">
          <cell r="A2680" t="str">
            <v>MPS LTD</v>
          </cell>
          <cell r="B2680">
            <v>532440</v>
          </cell>
          <cell r="C2680" t="str">
            <v>MPSLTD</v>
          </cell>
          <cell r="D2680" t="str">
            <v>Comm.Printing/Stationery</v>
          </cell>
        </row>
        <row r="2681">
          <cell r="A2681" t="str">
            <v>MRC EXIM LTD</v>
          </cell>
          <cell r="B2681">
            <v>540809</v>
          </cell>
          <cell r="C2681" t="str">
            <v>Not Listed</v>
          </cell>
          <cell r="D2681" t="str">
            <v>Comm.Trading  &amp; Distribution</v>
          </cell>
        </row>
        <row r="2682">
          <cell r="A2682" t="str">
            <v>MRF LTD</v>
          </cell>
          <cell r="B2682">
            <v>500290</v>
          </cell>
          <cell r="C2682" t="str">
            <v>MRF</v>
          </cell>
          <cell r="D2682" t="str">
            <v>Auto Tyres &amp; Rubber Products</v>
          </cell>
        </row>
        <row r="2683">
          <cell r="A2683" t="str">
            <v>MRO-TEK REALTY LTD</v>
          </cell>
          <cell r="B2683">
            <v>532376</v>
          </cell>
          <cell r="C2683" t="str">
            <v>MRO-TEK</v>
          </cell>
          <cell r="D2683" t="str">
            <v>Telecom Equipment</v>
          </cell>
        </row>
        <row r="2684">
          <cell r="A2684" t="str">
            <v>MRUGESH TRADING LTD</v>
          </cell>
          <cell r="B2684">
            <v>512065</v>
          </cell>
          <cell r="C2684" t="str">
            <v>Not Listed</v>
          </cell>
          <cell r="D2684" t="str">
            <v>Finance (including NBFCs)</v>
          </cell>
        </row>
        <row r="2685">
          <cell r="A2685" t="str">
            <v>MSP STEEL &amp; POWER LTD</v>
          </cell>
          <cell r="B2685">
            <v>532650</v>
          </cell>
          <cell r="C2685" t="str">
            <v>MSPL</v>
          </cell>
          <cell r="D2685" t="str">
            <v>Iron &amp; Steel Products</v>
          </cell>
        </row>
        <row r="2686">
          <cell r="A2686" t="str">
            <v>MSR (INDIA) LTD</v>
          </cell>
          <cell r="B2686">
            <v>508922</v>
          </cell>
          <cell r="C2686" t="str">
            <v>Not Listed</v>
          </cell>
          <cell r="D2686" t="str">
            <v>Houseware</v>
          </cell>
        </row>
        <row r="2687">
          <cell r="A2687" t="str">
            <v>MSR INDIA LTD</v>
          </cell>
          <cell r="B2687">
            <v>508922</v>
          </cell>
          <cell r="C2687" t="str">
            <v>Not Listed</v>
          </cell>
          <cell r="D2687" t="str">
            <v>Houseware</v>
          </cell>
        </row>
        <row r="2688">
          <cell r="A2688" t="str">
            <v>Mstc LTD</v>
          </cell>
          <cell r="B2688" t="str">
            <v>Not Listed</v>
          </cell>
          <cell r="C2688" t="str">
            <v>MSTCLTD</v>
          </cell>
          <cell r="D2688" t="str">
            <v>Houseware</v>
          </cell>
        </row>
        <row r="2689">
          <cell r="A2689" t="str">
            <v>MSTC Ltd</v>
          </cell>
          <cell r="B2689">
            <v>542597</v>
          </cell>
          <cell r="C2689" t="str">
            <v>MSTC</v>
          </cell>
          <cell r="D2689" t="str">
            <v>Comm.Trading  &amp;amp; Distribution</v>
          </cell>
        </row>
        <row r="2690">
          <cell r="A2690" t="str">
            <v>MT EDUCARE LTD</v>
          </cell>
          <cell r="B2690">
            <v>534312</v>
          </cell>
          <cell r="C2690" t="str">
            <v>MTEDUCARE</v>
          </cell>
          <cell r="D2690" t="str">
            <v>Education</v>
          </cell>
        </row>
        <row r="2691">
          <cell r="A2691" t="str">
            <v>MUDIT FINLEASE LTD</v>
          </cell>
          <cell r="B2691">
            <v>531919</v>
          </cell>
          <cell r="C2691" t="str">
            <v>Not Listed</v>
          </cell>
          <cell r="D2691" t="str">
            <v>Investment Companies</v>
          </cell>
        </row>
        <row r="2692">
          <cell r="A2692" t="str">
            <v>MUDRA FINANCIAL SERVICES LTD</v>
          </cell>
          <cell r="B2692">
            <v>539819</v>
          </cell>
          <cell r="C2692" t="str">
            <v>Not Listed</v>
          </cell>
          <cell r="D2692" t="str">
            <v>Other Financial Services</v>
          </cell>
        </row>
        <row r="2693">
          <cell r="A2693" t="str">
            <v>MUDUNURU LTD</v>
          </cell>
          <cell r="B2693">
            <v>538743</v>
          </cell>
          <cell r="C2693" t="str">
            <v>Not Listed</v>
          </cell>
          <cell r="D2693" t="str">
            <v>IT Consulting &amp; Software</v>
          </cell>
        </row>
        <row r="2694">
          <cell r="A2694" t="str">
            <v>MUKAND ENGINEERS LTD</v>
          </cell>
          <cell r="B2694">
            <v>532097</v>
          </cell>
          <cell r="C2694" t="str">
            <v>MUKANDENGG</v>
          </cell>
          <cell r="D2694" t="str">
            <v>Construction &amp; Engineering</v>
          </cell>
        </row>
        <row r="2695">
          <cell r="A2695" t="str">
            <v>MUKAND LTD</v>
          </cell>
          <cell r="B2695">
            <v>500460</v>
          </cell>
          <cell r="C2695" t="str">
            <v>MUKANDLTD</v>
          </cell>
          <cell r="D2695" t="str">
            <v>Iron &amp; Steel/Interm.Products</v>
          </cell>
        </row>
        <row r="2696">
          <cell r="A2696" t="str">
            <v>MUKAT PIPES LTD.-$</v>
          </cell>
          <cell r="B2696">
            <v>523832</v>
          </cell>
          <cell r="C2696" t="str">
            <v>MUKATPIP</v>
          </cell>
          <cell r="D2696" t="str">
            <v>Iron &amp;amp; Steel Products</v>
          </cell>
        </row>
        <row r="2697">
          <cell r="A2697" t="str">
            <v>MUKESH BABU FINANCIAL SERVICES LTD</v>
          </cell>
          <cell r="B2697">
            <v>530341</v>
          </cell>
          <cell r="C2697" t="str">
            <v>Not Listed</v>
          </cell>
          <cell r="D2697" t="str">
            <v>Other Financial Services</v>
          </cell>
        </row>
        <row r="2698">
          <cell r="A2698" t="str">
            <v>MUKTA AGRICULTURE LTD</v>
          </cell>
          <cell r="B2698">
            <v>535204</v>
          </cell>
          <cell r="C2698" t="str">
            <v>Not Listed</v>
          </cell>
          <cell r="D2698" t="str">
            <v>Comm.Trading  &amp; Distribution</v>
          </cell>
        </row>
        <row r="2699">
          <cell r="A2699" t="str">
            <v>MUKTA ARTS LTD</v>
          </cell>
          <cell r="B2699">
            <v>532357</v>
          </cell>
          <cell r="C2699" t="str">
            <v>MUKTAARTS</v>
          </cell>
          <cell r="D2699" t="str">
            <v>Movies &amp; Entertainment</v>
          </cell>
        </row>
        <row r="2700">
          <cell r="A2700" t="str">
            <v>MULLER &amp; PHIPPS (INDIA) LTD</v>
          </cell>
          <cell r="B2700">
            <v>501477</v>
          </cell>
          <cell r="C2700" t="str">
            <v>Not Listed</v>
          </cell>
          <cell r="D2700" t="str">
            <v>Comm.Trading  &amp; Distribution</v>
          </cell>
        </row>
        <row r="2701">
          <cell r="A2701" t="str">
            <v>MULLER &amp; PHIPPS INDIA LTD</v>
          </cell>
          <cell r="B2701">
            <v>501477</v>
          </cell>
          <cell r="C2701" t="str">
            <v>Not Listed</v>
          </cell>
          <cell r="D2701" t="str">
            <v>Comm.Trading  &amp; Distribution</v>
          </cell>
        </row>
        <row r="2702">
          <cell r="A2702" t="str">
            <v>MULTI COMMODITY EXCHANGE OF (INDIA) LTD</v>
          </cell>
          <cell r="B2702">
            <v>534091</v>
          </cell>
          <cell r="C2702" t="str">
            <v>MCX</v>
          </cell>
          <cell r="D2702" t="str">
            <v>Investment Companies</v>
          </cell>
        </row>
        <row r="2703">
          <cell r="A2703" t="str">
            <v>MULTI COMMODITY EXCHANGE OF INDIA LTD</v>
          </cell>
          <cell r="B2703">
            <v>534091</v>
          </cell>
          <cell r="C2703" t="str">
            <v>MCX</v>
          </cell>
          <cell r="D2703" t="str">
            <v>Investment Companies</v>
          </cell>
        </row>
        <row r="2704">
          <cell r="A2704" t="str">
            <v>MULTIBASE (INDIA) LTD</v>
          </cell>
          <cell r="B2704">
            <v>526169</v>
          </cell>
          <cell r="C2704" t="str">
            <v>Not Listed</v>
          </cell>
          <cell r="D2704" t="str">
            <v>Auto Tyres &amp; Rubber Products</v>
          </cell>
        </row>
        <row r="2705">
          <cell r="A2705" t="str">
            <v>MULTIBASE INDIA LTD</v>
          </cell>
          <cell r="B2705">
            <v>526169</v>
          </cell>
          <cell r="C2705" t="str">
            <v>Not Listed</v>
          </cell>
          <cell r="D2705" t="str">
            <v>Auto Tyres &amp; Rubber Products</v>
          </cell>
        </row>
        <row r="2706">
          <cell r="A2706" t="str">
            <v>MULTIPLUS HOLDINGS LTD</v>
          </cell>
          <cell r="B2706">
            <v>505594</v>
          </cell>
          <cell r="C2706" t="str">
            <v>Not Listed</v>
          </cell>
          <cell r="D2706" t="str">
            <v>Misc.Commercial Services</v>
          </cell>
        </row>
        <row r="2707">
          <cell r="A2707" t="str">
            <v>MULTIPURPOSE TRADING &amp; AGENCIES LTD</v>
          </cell>
          <cell r="B2707">
            <v>504356</v>
          </cell>
          <cell r="C2707" t="str">
            <v>Not Listed</v>
          </cell>
          <cell r="D2707" t="str">
            <v>Misc.Commercial Services</v>
          </cell>
        </row>
        <row r="2708">
          <cell r="A2708" t="str">
            <v>MUNJAL AUTO INDUSTRIES LTD</v>
          </cell>
          <cell r="B2708">
            <v>520059</v>
          </cell>
          <cell r="C2708" t="str">
            <v>MUNJALAU</v>
          </cell>
          <cell r="D2708" t="str">
            <v>Auto Parts &amp; Equipment</v>
          </cell>
        </row>
        <row r="2709">
          <cell r="A2709" t="str">
            <v>MUNJAL SHOWA LTD</v>
          </cell>
          <cell r="B2709">
            <v>520043</v>
          </cell>
          <cell r="C2709" t="str">
            <v>MUNJALSHOW</v>
          </cell>
          <cell r="D2709" t="str">
            <v>Auto Parts &amp; Equipment</v>
          </cell>
        </row>
        <row r="2710">
          <cell r="A2710" t="str">
            <v>MUNOTH CAPITAL MARKET LTD</v>
          </cell>
          <cell r="B2710">
            <v>511200</v>
          </cell>
          <cell r="C2710" t="str">
            <v>Not Listed</v>
          </cell>
          <cell r="D2710" t="str">
            <v>Misc.Commercial Services</v>
          </cell>
        </row>
        <row r="2711">
          <cell r="A2711" t="str">
            <v>Munoth Communication Ltd</v>
          </cell>
          <cell r="B2711">
            <v>511401</v>
          </cell>
          <cell r="C2711" t="str">
            <v>MCLTD</v>
          </cell>
          <cell r="D2711" t="str">
            <v>Other Financial Services</v>
          </cell>
        </row>
        <row r="2712">
          <cell r="A2712" t="str">
            <v>MUNOTH FINANCIAL SERVICES LTD</v>
          </cell>
          <cell r="B2712">
            <v>531821</v>
          </cell>
          <cell r="C2712" t="str">
            <v>Not Listed</v>
          </cell>
          <cell r="D2712" t="str">
            <v>Other Financial Services</v>
          </cell>
        </row>
        <row r="2713">
          <cell r="A2713" t="str">
            <v>MURUDESHWAR CERAMICS LTD</v>
          </cell>
          <cell r="B2713">
            <v>515037</v>
          </cell>
          <cell r="C2713" t="str">
            <v>MURUDCERA</v>
          </cell>
          <cell r="D2713" t="str">
            <v>Furniture-Furnishing-Paints</v>
          </cell>
        </row>
        <row r="2714">
          <cell r="A2714" t="str">
            <v>MUSIC BROADCAST LTD</v>
          </cell>
          <cell r="B2714">
            <v>540366</v>
          </cell>
          <cell r="C2714" t="str">
            <v>RADIOCITY</v>
          </cell>
          <cell r="D2714" t="str">
            <v>Broadcasting &amp; Cable TV</v>
          </cell>
        </row>
        <row r="2715">
          <cell r="A2715" t="str">
            <v>MUTHOOT CAPITAL SERVICES LTD</v>
          </cell>
          <cell r="B2715">
            <v>511766</v>
          </cell>
          <cell r="C2715" t="str">
            <v>MUTHOOTCAP</v>
          </cell>
          <cell r="D2715" t="str">
            <v>Finance (including NBFCs)</v>
          </cell>
        </row>
        <row r="2716">
          <cell r="A2716" t="str">
            <v>MUTHOOT FINANCE LTD</v>
          </cell>
          <cell r="B2716">
            <v>533398</v>
          </cell>
          <cell r="C2716" t="str">
            <v>MUTHOOTFIN</v>
          </cell>
          <cell r="D2716" t="str">
            <v>Finance (including NBFCs)</v>
          </cell>
        </row>
        <row r="2717">
          <cell r="A2717" t="str">
            <v>MVL LTD</v>
          </cell>
          <cell r="B2717">
            <v>532991</v>
          </cell>
          <cell r="C2717" t="str">
            <v>MVL</v>
          </cell>
          <cell r="D2717" t="str">
            <v>Realty</v>
          </cell>
        </row>
        <row r="2718">
          <cell r="A2718" t="str">
            <v>MY MONEY SECURITIES LTD</v>
          </cell>
          <cell r="B2718">
            <v>538862</v>
          </cell>
          <cell r="C2718" t="str">
            <v>Not Listed</v>
          </cell>
          <cell r="D2718" t="str">
            <v>Other Financial Services</v>
          </cell>
        </row>
        <row r="2719">
          <cell r="A2719" t="str">
            <v>MYSORE PETRO CHEMICALS LTD</v>
          </cell>
          <cell r="B2719">
            <v>506734</v>
          </cell>
          <cell r="C2719" t="str">
            <v>Not Listed</v>
          </cell>
          <cell r="D2719" t="str">
            <v>Commodity Chemicals</v>
          </cell>
        </row>
        <row r="2720">
          <cell r="A2720" t="str">
            <v>MYSTIC ELECTRONICS LTD</v>
          </cell>
          <cell r="B2720">
            <v>535205</v>
          </cell>
          <cell r="C2720" t="str">
            <v>Not Listed</v>
          </cell>
          <cell r="D2720" t="str">
            <v>Comm.Trading  &amp; Distribution</v>
          </cell>
        </row>
        <row r="2721">
          <cell r="A2721" t="str">
            <v>N B I INDUSTRIAL FINANCE COMPANY LTD</v>
          </cell>
          <cell r="B2721" t="str">
            <v>Not Listed</v>
          </cell>
          <cell r="C2721" t="str">
            <v>NBIFIN</v>
          </cell>
          <cell r="D2721" t="str">
            <v>Others</v>
          </cell>
        </row>
        <row r="2722">
          <cell r="A2722" t="str">
            <v>N D METAL INDUSTRIES LTD</v>
          </cell>
          <cell r="B2722">
            <v>512024</v>
          </cell>
          <cell r="C2722" t="str">
            <v>Not Listed</v>
          </cell>
          <cell r="D2722" t="str">
            <v>Copper</v>
          </cell>
        </row>
        <row r="2723">
          <cell r="A2723" t="str">
            <v>N G INDUSTRIES LTD</v>
          </cell>
          <cell r="B2723">
            <v>530897</v>
          </cell>
          <cell r="C2723" t="str">
            <v>Not Listed</v>
          </cell>
          <cell r="D2723" t="str">
            <v>Healthcare Services</v>
          </cell>
        </row>
        <row r="2724">
          <cell r="A2724" t="str">
            <v>N R AGARWAL INDUSTRIES LTD</v>
          </cell>
          <cell r="B2724">
            <v>516082</v>
          </cell>
          <cell r="C2724" t="str">
            <v>NRAIL</v>
          </cell>
          <cell r="D2724" t="str">
            <v>Paper &amp; Paper Products</v>
          </cell>
        </row>
        <row r="2725">
          <cell r="A2725" t="str">
            <v>N R INTERNATIONAL LTD</v>
          </cell>
          <cell r="B2725">
            <v>532623</v>
          </cell>
          <cell r="C2725" t="str">
            <v>Not Listed</v>
          </cell>
          <cell r="D2725" t="str">
            <v>Comm.Trading  &amp; Distribution</v>
          </cell>
        </row>
        <row r="2726">
          <cell r="A2726" t="str">
            <v>N2N TECHNOLOGIES LTD</v>
          </cell>
          <cell r="B2726">
            <v>512279</v>
          </cell>
          <cell r="C2726" t="str">
            <v>Not Listed</v>
          </cell>
          <cell r="D2726" t="str">
            <v>Misc.Commercial Services</v>
          </cell>
        </row>
        <row r="2727">
          <cell r="A2727" t="str">
            <v>NACL INDUSTRIES LTD</v>
          </cell>
          <cell r="B2727">
            <v>524709</v>
          </cell>
          <cell r="C2727" t="str">
            <v>NACLIND</v>
          </cell>
          <cell r="D2727" t="str">
            <v>Agrochemicals</v>
          </cell>
        </row>
        <row r="2728">
          <cell r="A2728" t="str">
            <v>NAGA DHUNSERI GROUP LTD</v>
          </cell>
          <cell r="B2728" t="str">
            <v>Not Listed</v>
          </cell>
          <cell r="C2728" t="str">
            <v>NDGL</v>
          </cell>
          <cell r="D2728" t="str">
            <v>Others</v>
          </cell>
        </row>
        <row r="2729">
          <cell r="A2729" t="str">
            <v>NAGARJUNA AGRI TECH LTD</v>
          </cell>
          <cell r="B2729">
            <v>531832</v>
          </cell>
          <cell r="C2729" t="str">
            <v>Not Listed</v>
          </cell>
          <cell r="D2729" t="str">
            <v>Other Agricultural Products</v>
          </cell>
        </row>
        <row r="2730">
          <cell r="A2730" t="str">
            <v>NAGARJUNA FERTILIZERS AND CHEMICALS LTD</v>
          </cell>
          <cell r="B2730">
            <v>539917</v>
          </cell>
          <cell r="C2730" t="str">
            <v>NAGAFERT</v>
          </cell>
          <cell r="D2730" t="str">
            <v>Fertilizers</v>
          </cell>
        </row>
        <row r="2731">
          <cell r="A2731" t="str">
            <v>NAGARJUNA OIL REFINERY LTD</v>
          </cell>
          <cell r="B2731">
            <v>534184</v>
          </cell>
          <cell r="C2731" t="str">
            <v>NAGAROIL</v>
          </cell>
          <cell r="D2731" t="str">
            <v>Exploration &amp; Production</v>
          </cell>
        </row>
        <row r="2732">
          <cell r="A2732" t="str">
            <v>NAGPUR POWER &amp; INDUSTRIES LTD</v>
          </cell>
          <cell r="B2732">
            <v>532362</v>
          </cell>
          <cell r="C2732" t="str">
            <v>Not Listed</v>
          </cell>
          <cell r="D2732" t="str">
            <v>Iron &amp; Steel/Interm.Products</v>
          </cell>
        </row>
        <row r="2733">
          <cell r="A2733" t="str">
            <v>NAGREEKA CAPITAL &amp; INFRASTRUCTURE LTD</v>
          </cell>
          <cell r="B2733">
            <v>532895</v>
          </cell>
          <cell r="C2733" t="str">
            <v>NAGREEKCAP</v>
          </cell>
          <cell r="D2733" t="str">
            <v>Investment Companies</v>
          </cell>
        </row>
        <row r="2734">
          <cell r="A2734" t="str">
            <v>NAGREEKA EXPORTS LTD</v>
          </cell>
          <cell r="B2734">
            <v>521109</v>
          </cell>
          <cell r="C2734" t="str">
            <v>NAGREEKEXP</v>
          </cell>
          <cell r="D2734" t="str">
            <v>Textiles</v>
          </cell>
        </row>
        <row r="2735">
          <cell r="A2735" t="str">
            <v>NAHAR CAPITAL AND FINANCIAL SERVICES LTD</v>
          </cell>
          <cell r="B2735">
            <v>532952</v>
          </cell>
          <cell r="C2735" t="str">
            <v>NAHARCAP</v>
          </cell>
          <cell r="D2735" t="str">
            <v>Investment Companies</v>
          </cell>
        </row>
        <row r="2736">
          <cell r="A2736" t="str">
            <v>NAHAR INDUSTRIAL ENTERPRISES LTD</v>
          </cell>
          <cell r="B2736">
            <v>519136</v>
          </cell>
          <cell r="C2736" t="str">
            <v>NAHARINDUS</v>
          </cell>
          <cell r="D2736" t="str">
            <v>Textiles</v>
          </cell>
        </row>
        <row r="2737">
          <cell r="A2737" t="str">
            <v>NAHAR POLY FILMS LTD</v>
          </cell>
          <cell r="B2737">
            <v>523391</v>
          </cell>
          <cell r="C2737" t="str">
            <v>NAHARPOLY</v>
          </cell>
          <cell r="D2737" t="str">
            <v>Textiles</v>
          </cell>
        </row>
        <row r="2738">
          <cell r="A2738" t="str">
            <v>NAHAR SPINNING MILLS LTD</v>
          </cell>
          <cell r="B2738">
            <v>500296</v>
          </cell>
          <cell r="C2738" t="str">
            <v>NAHARSPING</v>
          </cell>
          <cell r="D2738" t="str">
            <v>Textiles</v>
          </cell>
        </row>
        <row r="2739">
          <cell r="A2739" t="str">
            <v>NAKODA GROUP OF INDUSTRIES LTD</v>
          </cell>
          <cell r="B2739">
            <v>541418</v>
          </cell>
          <cell r="C2739" t="str">
            <v>Not Listed</v>
          </cell>
          <cell r="D2739" t="str">
            <v>Packaged Foods</v>
          </cell>
        </row>
        <row r="2740">
          <cell r="A2740" t="str">
            <v>NALIN LEASE FINANCE LTD</v>
          </cell>
          <cell r="B2740">
            <v>531212</v>
          </cell>
          <cell r="C2740" t="str">
            <v>Not Listed</v>
          </cell>
          <cell r="D2740" t="str">
            <v>Finance (including NBFCs)</v>
          </cell>
        </row>
        <row r="2741">
          <cell r="A2741" t="str">
            <v>NALWA SONS INVESTMENTS LTD</v>
          </cell>
          <cell r="B2741">
            <v>532256</v>
          </cell>
          <cell r="C2741" t="str">
            <v>NSIL</v>
          </cell>
          <cell r="D2741" t="str">
            <v>Finance (including NBFCs)</v>
          </cell>
        </row>
        <row r="2742">
          <cell r="A2742" t="str">
            <v>NAM SECURITIES LTD</v>
          </cell>
          <cell r="B2742">
            <v>538395</v>
          </cell>
          <cell r="C2742" t="str">
            <v>Not Listed</v>
          </cell>
          <cell r="D2742" t="str">
            <v>Other Financial Services</v>
          </cell>
        </row>
        <row r="2743">
          <cell r="A2743" t="str">
            <v>NANDAN DENIM LTD</v>
          </cell>
          <cell r="B2743">
            <v>532641</v>
          </cell>
          <cell r="C2743" t="str">
            <v>NDL</v>
          </cell>
          <cell r="D2743" t="str">
            <v>Textiles</v>
          </cell>
        </row>
        <row r="2744">
          <cell r="A2744" t="str">
            <v>NANDANI CREATION LTD</v>
          </cell>
          <cell r="B2744" t="str">
            <v>Not Listed</v>
          </cell>
          <cell r="C2744" t="str">
            <v>NANDANI</v>
          </cell>
          <cell r="D2744" t="str">
            <v>SME</v>
          </cell>
        </row>
        <row r="2745">
          <cell r="A2745" t="str">
            <v>NARAYANA HRUDAYALAYA LTD</v>
          </cell>
          <cell r="B2745">
            <v>539551</v>
          </cell>
          <cell r="C2745" t="str">
            <v>NH</v>
          </cell>
          <cell r="D2745" t="str">
            <v>Healthcare Facilities</v>
          </cell>
        </row>
        <row r="2746">
          <cell r="A2746" t="str">
            <v>NARAYANI STEELS LTD</v>
          </cell>
          <cell r="B2746">
            <v>540080</v>
          </cell>
          <cell r="C2746" t="str">
            <v>Not Listed</v>
          </cell>
          <cell r="D2746" t="str">
            <v>Iron &amp; Steel/Interm.Products</v>
          </cell>
        </row>
        <row r="2747">
          <cell r="A2747" t="str">
            <v>NARBADA GEMS AND JEWELLERY LTD</v>
          </cell>
          <cell r="B2747">
            <v>519455</v>
          </cell>
          <cell r="C2747" t="str">
            <v>Not Listed</v>
          </cell>
          <cell r="D2747" t="str">
            <v>Other Apparels &amp; Accessories</v>
          </cell>
        </row>
        <row r="2748">
          <cell r="A2748" t="str">
            <v>Narendra Investments (Delhi) Ltd</v>
          </cell>
          <cell r="B2748">
            <v>540204</v>
          </cell>
          <cell r="C2748" t="str">
            <v>NIDL</v>
          </cell>
          <cell r="D2748" t="str">
            <v>Consulting Services</v>
          </cell>
        </row>
        <row r="2749">
          <cell r="A2749" t="str">
            <v>NARENDRA PROPERTIES LTD</v>
          </cell>
          <cell r="B2749">
            <v>531416</v>
          </cell>
          <cell r="C2749" t="str">
            <v>Not Listed</v>
          </cell>
          <cell r="D2749" t="str">
            <v>Realty</v>
          </cell>
        </row>
        <row r="2750">
          <cell r="A2750" t="str">
            <v>NARMADA AGROBASE LTD</v>
          </cell>
          <cell r="B2750" t="str">
            <v>Not Listed</v>
          </cell>
          <cell r="C2750" t="str">
            <v>NARMADA</v>
          </cell>
          <cell r="D2750" t="str">
            <v>SME</v>
          </cell>
        </row>
        <row r="2751">
          <cell r="A2751" t="str">
            <v>NARMADA GELATINES LTD</v>
          </cell>
          <cell r="B2751">
            <v>526739</v>
          </cell>
          <cell r="C2751" t="str">
            <v>Not Listed</v>
          </cell>
          <cell r="D2751" t="str">
            <v>Specialty Chemicals</v>
          </cell>
        </row>
        <row r="2752">
          <cell r="A2752" t="str">
            <v>NARMADA MACPLAST DRIP IRRIGATION SYSTEMS LTD.</v>
          </cell>
          <cell r="B2752">
            <v>517431</v>
          </cell>
          <cell r="C2752" t="str">
            <v>NARMP</v>
          </cell>
          <cell r="D2752" t="str">
            <v>Plastic Products</v>
          </cell>
        </row>
        <row r="2753">
          <cell r="A2753" t="str">
            <v>NATCO ECONOMICALS LTD</v>
          </cell>
          <cell r="B2753">
            <v>539595</v>
          </cell>
          <cell r="C2753" t="str">
            <v>Not Listed</v>
          </cell>
          <cell r="D2753" t="str">
            <v>Other Financial Services</v>
          </cell>
        </row>
        <row r="2754">
          <cell r="A2754" t="str">
            <v>NATCO PHARMA LTD</v>
          </cell>
          <cell r="B2754">
            <v>524816</v>
          </cell>
          <cell r="C2754" t="str">
            <v>NATCOPHARM</v>
          </cell>
          <cell r="D2754" t="str">
            <v>Pharmaceuticals</v>
          </cell>
        </row>
        <row r="2755">
          <cell r="A2755" t="str">
            <v>NATH BIO-GENES (INDIA) LTD</v>
          </cell>
          <cell r="B2755">
            <v>537291</v>
          </cell>
          <cell r="C2755" t="str">
            <v>NATHBIOGEN</v>
          </cell>
          <cell r="D2755" t="str">
            <v>Other Agricultural Products</v>
          </cell>
        </row>
        <row r="2756">
          <cell r="A2756" t="str">
            <v>NATH BIO-GENES INDIA LTD</v>
          </cell>
          <cell r="B2756">
            <v>537291</v>
          </cell>
          <cell r="C2756" t="str">
            <v>NATHBIOGEN</v>
          </cell>
          <cell r="D2756" t="str">
            <v>Other Agricultural Products</v>
          </cell>
        </row>
        <row r="2757">
          <cell r="A2757" t="str">
            <v>NATH PULP &amp; PAPER MILLS LTD</v>
          </cell>
          <cell r="B2757">
            <v>502407</v>
          </cell>
          <cell r="C2757" t="str">
            <v>Not Listed</v>
          </cell>
          <cell r="D2757" t="str">
            <v>Paper &amp; Paper Products</v>
          </cell>
        </row>
        <row r="2758">
          <cell r="A2758" t="str">
            <v>NATIONAL ALUMINIUM COMPANY LTD</v>
          </cell>
          <cell r="B2758">
            <v>532234</v>
          </cell>
          <cell r="C2758" t="str">
            <v>NATIONALUM</v>
          </cell>
          <cell r="D2758" t="str">
            <v>Aluminium</v>
          </cell>
        </row>
        <row r="2759">
          <cell r="A2759" t="str">
            <v>NATIONAL FERTILIZERS LTD</v>
          </cell>
          <cell r="B2759">
            <v>523630</v>
          </cell>
          <cell r="C2759" t="str">
            <v>NFL</v>
          </cell>
          <cell r="D2759" t="str">
            <v>Fertilizers</v>
          </cell>
        </row>
        <row r="2760">
          <cell r="A2760" t="str">
            <v>NATIONAL FITTINGS LTD</v>
          </cell>
          <cell r="B2760">
            <v>531289</v>
          </cell>
          <cell r="C2760" t="str">
            <v>Not Listed</v>
          </cell>
          <cell r="D2760" t="str">
            <v>Iron &amp; Steel Products</v>
          </cell>
        </row>
        <row r="2761">
          <cell r="A2761" t="str">
            <v>NATIONAL GENERAL INDUSTRIES LTD</v>
          </cell>
          <cell r="B2761">
            <v>531651</v>
          </cell>
          <cell r="C2761" t="str">
            <v>Not Listed</v>
          </cell>
          <cell r="D2761" t="str">
            <v>Iron &amp; Steel/Interm.Products</v>
          </cell>
        </row>
        <row r="2762">
          <cell r="A2762" t="str">
            <v>NATIONAL OXYGEN LTD</v>
          </cell>
          <cell r="B2762">
            <v>507813</v>
          </cell>
          <cell r="C2762" t="str">
            <v>Not Listed</v>
          </cell>
          <cell r="D2762" t="str">
            <v>Industrial Gases</v>
          </cell>
        </row>
        <row r="2763">
          <cell r="A2763" t="str">
            <v>NATIONAL PEROXIDE LTD</v>
          </cell>
          <cell r="B2763">
            <v>500298</v>
          </cell>
          <cell r="C2763" t="str">
            <v>Not Listed</v>
          </cell>
          <cell r="D2763" t="str">
            <v>Commodity Chemicals</v>
          </cell>
        </row>
        <row r="2764">
          <cell r="A2764" t="str">
            <v>NATIONAL PLASTIC INDUSTRIES LTD</v>
          </cell>
          <cell r="B2764">
            <v>526616</v>
          </cell>
          <cell r="C2764" t="str">
            <v>Not Listed</v>
          </cell>
          <cell r="D2764" t="str">
            <v>Plastic Products</v>
          </cell>
        </row>
        <row r="2765">
          <cell r="A2765" t="str">
            <v>NATIONAL PLASTIC TECHNOLOGIES LTD</v>
          </cell>
          <cell r="B2765">
            <v>531287</v>
          </cell>
          <cell r="C2765" t="str">
            <v>Not Listed</v>
          </cell>
          <cell r="D2765" t="str">
            <v>Plastic Products</v>
          </cell>
        </row>
        <row r="2766">
          <cell r="A2766" t="str">
            <v>NATIONAL PLYWOOD INDUSTRIES LTD</v>
          </cell>
          <cell r="B2766">
            <v>516062</v>
          </cell>
          <cell r="C2766" t="str">
            <v>Not Listed</v>
          </cell>
          <cell r="D2766" t="str">
            <v>Forest Products</v>
          </cell>
        </row>
        <row r="2767">
          <cell r="A2767" t="str">
            <v>NATIONAL STANDARD (INDIA) LTD</v>
          </cell>
          <cell r="B2767">
            <v>504882</v>
          </cell>
          <cell r="C2767" t="str">
            <v>Not Listed</v>
          </cell>
          <cell r="D2767" t="str">
            <v>Realty</v>
          </cell>
        </row>
        <row r="2768">
          <cell r="A2768" t="str">
            <v>NATIONAL STANDARD INDIA LTD</v>
          </cell>
          <cell r="B2768">
            <v>504882</v>
          </cell>
          <cell r="C2768" t="str">
            <v>Not Listed</v>
          </cell>
          <cell r="D2768" t="str">
            <v>Realty</v>
          </cell>
        </row>
        <row r="2769">
          <cell r="A2769" t="str">
            <v>NATIONAL STEEL AND AGRO INDUSTRIES LTD</v>
          </cell>
          <cell r="B2769">
            <v>513179</v>
          </cell>
          <cell r="C2769" t="str">
            <v>NATNLSTEEL</v>
          </cell>
          <cell r="D2769" t="str">
            <v>Iron &amp; Steel/Interm.Products</v>
          </cell>
        </row>
        <row r="2770">
          <cell r="A2770" t="str">
            <v>NATRAJ PROTEINS LTD</v>
          </cell>
          <cell r="B2770">
            <v>530119</v>
          </cell>
          <cell r="C2770" t="str">
            <v>Not Listed</v>
          </cell>
          <cell r="D2770" t="str">
            <v>Edible Oils</v>
          </cell>
        </row>
        <row r="2771">
          <cell r="A2771" t="str">
            <v>NATURA HUE CHEM LTD</v>
          </cell>
          <cell r="B2771">
            <v>531834</v>
          </cell>
          <cell r="C2771" t="str">
            <v>Not Listed</v>
          </cell>
          <cell r="D2771" t="str">
            <v>Other Agricultural Products</v>
          </cell>
        </row>
        <row r="2772">
          <cell r="A2772" t="str">
            <v>NATURAL CAPSULES LTD</v>
          </cell>
          <cell r="B2772">
            <v>524654</v>
          </cell>
          <cell r="C2772" t="str">
            <v>Not Listed</v>
          </cell>
          <cell r="D2772" t="str">
            <v>Pharmaceuticals</v>
          </cell>
        </row>
        <row r="2773">
          <cell r="A2773" t="str">
            <v>NATURITE AGRO PRODUCTS LTD</v>
          </cell>
          <cell r="B2773">
            <v>538926</v>
          </cell>
          <cell r="C2773" t="str">
            <v>Not Listed</v>
          </cell>
          <cell r="D2773" t="str">
            <v>Other Agricultural Products</v>
          </cell>
        </row>
        <row r="2774">
          <cell r="A2774" t="str">
            <v>NAVA BHARAT VENTURES LTD</v>
          </cell>
          <cell r="B2774">
            <v>513023</v>
          </cell>
          <cell r="C2774" t="str">
            <v>NBVENTURES</v>
          </cell>
          <cell r="D2774" t="str">
            <v>Electric Utilities</v>
          </cell>
        </row>
        <row r="2775">
          <cell r="A2775" t="str">
            <v>NAVIGANT CORPORATE ADVISORS LTD</v>
          </cell>
          <cell r="B2775">
            <v>539521</v>
          </cell>
          <cell r="C2775" t="str">
            <v>Not Listed</v>
          </cell>
          <cell r="D2775" t="str">
            <v>Other Financial Services</v>
          </cell>
        </row>
        <row r="2776">
          <cell r="A2776" t="str">
            <v>NAVIN FLUORINE INTERNATIONAL LTD</v>
          </cell>
          <cell r="B2776">
            <v>532504</v>
          </cell>
          <cell r="C2776" t="str">
            <v>NAVINFLUOR</v>
          </cell>
          <cell r="D2776" t="str">
            <v>Commodity Chemicals</v>
          </cell>
        </row>
        <row r="2777">
          <cell r="A2777" t="str">
            <v>NAVKAR BUILDERS LTD</v>
          </cell>
          <cell r="B2777">
            <v>531494</v>
          </cell>
          <cell r="C2777" t="str">
            <v>Not Listed</v>
          </cell>
          <cell r="D2777" t="str">
            <v>Realty</v>
          </cell>
        </row>
        <row r="2778">
          <cell r="A2778" t="str">
            <v>NAVKAR CORPORATION LTD</v>
          </cell>
          <cell r="B2778">
            <v>539332</v>
          </cell>
          <cell r="C2778" t="str">
            <v>NAVKARCORP</v>
          </cell>
          <cell r="D2778" t="str">
            <v>Transport Related Services</v>
          </cell>
        </row>
        <row r="2779">
          <cell r="A2779" t="str">
            <v>NAVKETAN MERCHANTS LTD</v>
          </cell>
          <cell r="B2779">
            <v>539525</v>
          </cell>
          <cell r="C2779" t="str">
            <v>Not Listed</v>
          </cell>
          <cell r="D2779" t="str">
            <v>Distributors</v>
          </cell>
        </row>
        <row r="2780">
          <cell r="A2780" t="str">
            <v>NAVNEET EDUCATION LTD</v>
          </cell>
          <cell r="B2780">
            <v>508989</v>
          </cell>
          <cell r="C2780" t="str">
            <v>NAVNETEDUL</v>
          </cell>
          <cell r="D2780" t="str">
            <v>Publishing</v>
          </cell>
        </row>
        <row r="2781">
          <cell r="A2781" t="str">
            <v>NAYSAA SECURITIES LTD</v>
          </cell>
          <cell r="B2781">
            <v>538668</v>
          </cell>
          <cell r="C2781" t="str">
            <v>Not Listed</v>
          </cell>
          <cell r="D2781" t="str">
            <v>Finance (including NBFCs)</v>
          </cell>
        </row>
        <row r="2782">
          <cell r="A2782" t="str">
            <v>NB FOOTWEAR LTD</v>
          </cell>
          <cell r="B2782">
            <v>523242</v>
          </cell>
          <cell r="C2782" t="str">
            <v>Not Listed</v>
          </cell>
          <cell r="D2782" t="str">
            <v>Footwear</v>
          </cell>
        </row>
        <row r="2783">
          <cell r="A2783" t="str">
            <v>NBCC (INDIA) LTD</v>
          </cell>
          <cell r="B2783">
            <v>534309</v>
          </cell>
          <cell r="C2783" t="str">
            <v>NBCC</v>
          </cell>
          <cell r="D2783" t="str">
            <v>Construction &amp; Engineering</v>
          </cell>
        </row>
        <row r="2784">
          <cell r="A2784" t="str">
            <v>NBCC INDIA LTD</v>
          </cell>
          <cell r="B2784">
            <v>534309</v>
          </cell>
          <cell r="C2784" t="str">
            <v>NBCC</v>
          </cell>
          <cell r="D2784" t="str">
            <v>Construction &amp; Engineering</v>
          </cell>
        </row>
        <row r="2785">
          <cell r="A2785" t="str">
            <v>NCC BLUE WATER PRODUCTS LTD</v>
          </cell>
          <cell r="B2785">
            <v>519506</v>
          </cell>
          <cell r="C2785" t="str">
            <v>Not Listed</v>
          </cell>
          <cell r="D2785" t="str">
            <v>Packaged Foods</v>
          </cell>
        </row>
        <row r="2786">
          <cell r="A2786" t="str">
            <v>NCC FINANCE LTD</v>
          </cell>
          <cell r="B2786">
            <v>531452</v>
          </cell>
          <cell r="C2786" t="str">
            <v>Not Listed</v>
          </cell>
          <cell r="D2786" t="str">
            <v>Finance (including NBFCs)</v>
          </cell>
        </row>
        <row r="2787">
          <cell r="A2787" t="str">
            <v>NCC LTD</v>
          </cell>
          <cell r="B2787">
            <v>500294</v>
          </cell>
          <cell r="C2787" t="str">
            <v>NCC</v>
          </cell>
          <cell r="D2787" t="str">
            <v>Construction &amp; Engineering</v>
          </cell>
        </row>
        <row r="2788">
          <cell r="A2788" t="str">
            <v>NCL INDUSTRIES LTD</v>
          </cell>
          <cell r="B2788">
            <v>502168</v>
          </cell>
          <cell r="C2788" t="str">
            <v>NCLIND</v>
          </cell>
          <cell r="D2788" t="str">
            <v>Cement &amp; Cement Products</v>
          </cell>
        </row>
        <row r="2789">
          <cell r="A2789" t="str">
            <v>NCL RESEARCH &amp; FINANCIAL SERVICES LTD</v>
          </cell>
          <cell r="B2789">
            <v>530557</v>
          </cell>
          <cell r="C2789" t="str">
            <v>Not Listed</v>
          </cell>
          <cell r="D2789" t="str">
            <v>Other Financial Services</v>
          </cell>
        </row>
        <row r="2790">
          <cell r="A2790" t="str">
            <v>NDA SECURITIES LTD</v>
          </cell>
          <cell r="B2790">
            <v>511535</v>
          </cell>
          <cell r="C2790" t="str">
            <v>Not Listed</v>
          </cell>
          <cell r="D2790" t="str">
            <v>Other Financial Services</v>
          </cell>
        </row>
        <row r="2791">
          <cell r="A2791" t="str">
            <v>NECTAR LIFESCIENCES LTD</v>
          </cell>
          <cell r="B2791">
            <v>532649</v>
          </cell>
          <cell r="C2791" t="str">
            <v>NECLIFE</v>
          </cell>
          <cell r="D2791" t="str">
            <v>Pharmaceuticals</v>
          </cell>
        </row>
        <row r="2792">
          <cell r="A2792" t="str">
            <v>NEELAMALAI AGRO INDUSTRIES LTD</v>
          </cell>
          <cell r="B2792">
            <v>508670</v>
          </cell>
          <cell r="C2792" t="str">
            <v>Not Listed</v>
          </cell>
          <cell r="D2792" t="str">
            <v>Tea &amp; Coffee</v>
          </cell>
        </row>
        <row r="2793">
          <cell r="A2793" t="str">
            <v>NEELKANTH ROCKMINERALS LTD</v>
          </cell>
          <cell r="B2793">
            <v>531049</v>
          </cell>
          <cell r="C2793" t="str">
            <v>Not Listed</v>
          </cell>
          <cell r="D2793" t="str">
            <v>Construction Materials</v>
          </cell>
        </row>
        <row r="2794">
          <cell r="A2794" t="str">
            <v>NEERAJ PAPER MARKETING LTD</v>
          </cell>
          <cell r="B2794">
            <v>539409</v>
          </cell>
          <cell r="C2794" t="str">
            <v>Not Listed</v>
          </cell>
          <cell r="D2794" t="str">
            <v>Comm.Trading  &amp; Distribution</v>
          </cell>
        </row>
        <row r="2795">
          <cell r="A2795" t="str">
            <v>NEGOTIUM INTERNATIONAL TRADE LTD</v>
          </cell>
          <cell r="B2795">
            <v>537838</v>
          </cell>
          <cell r="C2795" t="str">
            <v>Not Listed</v>
          </cell>
          <cell r="D2795" t="str">
            <v>Comm.Trading  &amp; Distribution</v>
          </cell>
        </row>
        <row r="2796">
          <cell r="A2796" t="str">
            <v>NEHA INTERNATIONAL LTD</v>
          </cell>
          <cell r="B2796">
            <v>519560</v>
          </cell>
          <cell r="C2796" t="str">
            <v>Not Listed</v>
          </cell>
          <cell r="D2796" t="str">
            <v>Other Agricultural Products</v>
          </cell>
        </row>
        <row r="2797">
          <cell r="A2797" t="str">
            <v>NEIL INDUSTRIES LTD</v>
          </cell>
          <cell r="B2797">
            <v>539016</v>
          </cell>
          <cell r="C2797" t="str">
            <v>Not Listed</v>
          </cell>
          <cell r="D2797" t="str">
            <v>Finance (including NBFCs)</v>
          </cell>
        </row>
        <row r="2798">
          <cell r="A2798" t="str">
            <v>NELCAST LTD</v>
          </cell>
          <cell r="B2798">
            <v>532864</v>
          </cell>
          <cell r="C2798" t="str">
            <v>NELCAST</v>
          </cell>
          <cell r="D2798" t="str">
            <v>Other Industrial Products</v>
          </cell>
        </row>
        <row r="2799">
          <cell r="A2799" t="str">
            <v>NELCO LTD</v>
          </cell>
          <cell r="B2799">
            <v>504112</v>
          </cell>
          <cell r="C2799" t="str">
            <v>NELCO</v>
          </cell>
          <cell r="D2799" t="str">
            <v>IT Networking Equipment</v>
          </cell>
        </row>
        <row r="2800">
          <cell r="A2800" t="str">
            <v>NEO INFRACON LTD</v>
          </cell>
          <cell r="B2800">
            <v>514332</v>
          </cell>
          <cell r="C2800" t="str">
            <v>Not Listed</v>
          </cell>
          <cell r="D2800" t="str">
            <v>Realty</v>
          </cell>
        </row>
        <row r="2801">
          <cell r="A2801" t="str">
            <v>NEOGEM (INDIA) LTD</v>
          </cell>
          <cell r="B2801">
            <v>526195</v>
          </cell>
          <cell r="C2801" t="str">
            <v>Not Listed</v>
          </cell>
          <cell r="D2801" t="str">
            <v>Other Apparels &amp; Accessories</v>
          </cell>
        </row>
        <row r="2802">
          <cell r="A2802" t="str">
            <v>NEOGEM INDIA LTD</v>
          </cell>
          <cell r="B2802">
            <v>526195</v>
          </cell>
          <cell r="C2802" t="str">
            <v>Not Listed</v>
          </cell>
          <cell r="D2802" t="str">
            <v>Other Apparels &amp; Accessories</v>
          </cell>
        </row>
        <row r="2803">
          <cell r="A2803" t="str">
            <v>Neogen Chemicals Ltd</v>
          </cell>
          <cell r="B2803">
            <v>542665</v>
          </cell>
          <cell r="C2803" t="str">
            <v>NEOGEN</v>
          </cell>
          <cell r="D2803" t="str">
            <v>Specialty Chemicals</v>
          </cell>
        </row>
        <row r="2804">
          <cell r="A2804" t="str">
            <v>NEPTUNE EXPORTS LTD</v>
          </cell>
          <cell r="B2804">
            <v>512522</v>
          </cell>
          <cell r="C2804" t="str">
            <v>Not Listed</v>
          </cell>
          <cell r="D2804" t="str">
            <v>Comm.Trading  &amp; Distribution</v>
          </cell>
        </row>
        <row r="2805">
          <cell r="A2805" t="str">
            <v>NESCO LTD</v>
          </cell>
          <cell r="B2805">
            <v>505355</v>
          </cell>
          <cell r="C2805" t="str">
            <v>NESCO</v>
          </cell>
          <cell r="D2805" t="str">
            <v>Misc.Commercial Services</v>
          </cell>
        </row>
        <row r="2806">
          <cell r="A2806" t="str">
            <v>NESTLE (INDIA) LTD</v>
          </cell>
          <cell r="B2806">
            <v>500790</v>
          </cell>
          <cell r="C2806" t="str">
            <v>NESTLEIND</v>
          </cell>
          <cell r="D2806" t="str">
            <v>Packaged Foods</v>
          </cell>
        </row>
        <row r="2807">
          <cell r="A2807" t="str">
            <v>NESTLE INDIA LTD</v>
          </cell>
          <cell r="B2807">
            <v>500790</v>
          </cell>
          <cell r="C2807" t="str">
            <v>NESTLEIND</v>
          </cell>
          <cell r="D2807" t="str">
            <v>Packaged Foods</v>
          </cell>
        </row>
        <row r="2808">
          <cell r="A2808" t="str">
            <v>NETLINK SOLUTIONS (INDIA) LTD</v>
          </cell>
          <cell r="B2808">
            <v>509040</v>
          </cell>
          <cell r="C2808" t="str">
            <v>Not Listed</v>
          </cell>
          <cell r="D2808" t="str">
            <v>IT Software Products</v>
          </cell>
        </row>
        <row r="2809">
          <cell r="A2809" t="str">
            <v>NETLINK SOLUTIONS INDIA LTD</v>
          </cell>
          <cell r="B2809">
            <v>509040</v>
          </cell>
          <cell r="C2809" t="str">
            <v>Not Listed</v>
          </cell>
          <cell r="D2809" t="str">
            <v>IT Software Products</v>
          </cell>
        </row>
        <row r="2810">
          <cell r="A2810" t="str">
            <v>NETRIPPLES SOFTWARE LTD</v>
          </cell>
          <cell r="B2810">
            <v>542117</v>
          </cell>
          <cell r="C2810" t="str">
            <v>Not Listed</v>
          </cell>
          <cell r="D2810" t="str">
            <v>Others</v>
          </cell>
        </row>
        <row r="2811">
          <cell r="A2811" t="str">
            <v>NETTLINX LTD</v>
          </cell>
          <cell r="B2811">
            <v>511658</v>
          </cell>
          <cell r="C2811" t="str">
            <v>Not Listed</v>
          </cell>
          <cell r="D2811" t="str">
            <v>IT Software Products</v>
          </cell>
        </row>
        <row r="2812">
          <cell r="A2812" t="str">
            <v>NETWORK LTD</v>
          </cell>
          <cell r="B2812">
            <v>523558</v>
          </cell>
          <cell r="C2812" t="str">
            <v>Not Listed</v>
          </cell>
          <cell r="D2812" t="str">
            <v>Electronic Components</v>
          </cell>
        </row>
        <row r="2813">
          <cell r="A2813" t="str">
            <v>NETWORK18 MEDIA &amp; INVESTMENTS LTD</v>
          </cell>
          <cell r="B2813">
            <v>532798</v>
          </cell>
          <cell r="C2813" t="str">
            <v>NETWORK18</v>
          </cell>
          <cell r="D2813" t="str">
            <v>Holding Companies</v>
          </cell>
        </row>
        <row r="2814">
          <cell r="A2814" t="str">
            <v>NEUEON TOWERS LTD</v>
          </cell>
          <cell r="B2814">
            <v>532887</v>
          </cell>
          <cell r="C2814" t="str">
            <v>NTL</v>
          </cell>
          <cell r="D2814" t="str">
            <v>Heavy Electrical Equipment</v>
          </cell>
        </row>
        <row r="2815">
          <cell r="A2815" t="str">
            <v>NEULAND LABORATORIES LTD</v>
          </cell>
          <cell r="B2815">
            <v>524558</v>
          </cell>
          <cell r="C2815" t="str">
            <v>NEULANDLAB</v>
          </cell>
          <cell r="D2815" t="str">
            <v>Pharmaceuticals</v>
          </cell>
        </row>
        <row r="2816">
          <cell r="A2816" t="str">
            <v>NEW DELHI TELEVISION LTD</v>
          </cell>
          <cell r="B2816">
            <v>532529</v>
          </cell>
          <cell r="C2816" t="str">
            <v>NDTV</v>
          </cell>
          <cell r="D2816" t="str">
            <v>Broadcasting &amp; Cable TV</v>
          </cell>
        </row>
        <row r="2817">
          <cell r="A2817" t="str">
            <v>NEW LIGHT APPARELS LTD</v>
          </cell>
          <cell r="B2817">
            <v>540243</v>
          </cell>
          <cell r="C2817" t="str">
            <v>Not Listed</v>
          </cell>
          <cell r="D2817" t="str">
            <v>Comm.Trading  &amp; Distribution</v>
          </cell>
        </row>
        <row r="2818">
          <cell r="A2818" t="str">
            <v>NEW MARKETS ADVISORY LTD</v>
          </cell>
          <cell r="B2818">
            <v>508867</v>
          </cell>
          <cell r="C2818" t="str">
            <v>Not Listed</v>
          </cell>
          <cell r="D2818" t="str">
            <v>IT Software Products</v>
          </cell>
        </row>
        <row r="2819">
          <cell r="A2819" t="str">
            <v>NEW SAGAR TRADING CO LTD</v>
          </cell>
          <cell r="B2819">
            <v>501479</v>
          </cell>
          <cell r="C2819" t="str">
            <v>Not Listed</v>
          </cell>
          <cell r="D2819" t="str">
            <v>Comm.Trading  &amp; Distribution</v>
          </cell>
        </row>
        <row r="2820">
          <cell r="A2820" t="str">
            <v>NEWEVER TRADE WINGS LTD</v>
          </cell>
          <cell r="B2820">
            <v>536644</v>
          </cell>
          <cell r="C2820" t="str">
            <v>Not Listed</v>
          </cell>
          <cell r="D2820" t="str">
            <v>Comm.Trading  &amp; Distribution</v>
          </cell>
        </row>
        <row r="2821">
          <cell r="A2821" t="str">
            <v>NEWGEN SOFTWARE TECHNOLOGIES LTD</v>
          </cell>
          <cell r="B2821">
            <v>540900</v>
          </cell>
          <cell r="C2821" t="str">
            <v>NEWGEN</v>
          </cell>
          <cell r="D2821" t="str">
            <v>IT Consulting &amp; Software</v>
          </cell>
        </row>
        <row r="2822">
          <cell r="A2822" t="str">
            <v>NEXT MEDIAWORKS LTD</v>
          </cell>
          <cell r="B2822">
            <v>532416</v>
          </cell>
          <cell r="C2822" t="str">
            <v>NEXTMEDIA</v>
          </cell>
          <cell r="D2822" t="str">
            <v>Publishing</v>
          </cell>
        </row>
        <row r="2823">
          <cell r="A2823" t="str">
            <v>NEXUS COMMODITIES AND TECHNOLOGIES LTD</v>
          </cell>
          <cell r="B2823">
            <v>538874</v>
          </cell>
          <cell r="C2823" t="str">
            <v>Not Listed</v>
          </cell>
          <cell r="D2823" t="str">
            <v>Other Financial Services</v>
          </cell>
        </row>
        <row r="2824">
          <cell r="A2824" t="str">
            <v>NGL FINE-CHEM LTD</v>
          </cell>
          <cell r="B2824">
            <v>524774</v>
          </cell>
          <cell r="C2824" t="str">
            <v>Not Listed</v>
          </cell>
          <cell r="D2824" t="str">
            <v>Pharmaceuticals</v>
          </cell>
        </row>
        <row r="2825">
          <cell r="A2825" t="str">
            <v>NHC FOODS LTD</v>
          </cell>
          <cell r="B2825">
            <v>517554</v>
          </cell>
          <cell r="C2825" t="str">
            <v>Not Listed</v>
          </cell>
          <cell r="D2825" t="str">
            <v>Other Food Products</v>
          </cell>
        </row>
        <row r="2826">
          <cell r="A2826" t="str">
            <v>NHPC LTD</v>
          </cell>
          <cell r="B2826">
            <v>533098</v>
          </cell>
          <cell r="C2826" t="str">
            <v>NHPC</v>
          </cell>
          <cell r="D2826" t="str">
            <v>Electric Utilities</v>
          </cell>
        </row>
        <row r="2827">
          <cell r="A2827" t="str">
            <v>NICCO PARKS &amp; RESORTS LTD</v>
          </cell>
          <cell r="B2827">
            <v>526721</v>
          </cell>
          <cell r="C2827" t="str">
            <v>Not Listed</v>
          </cell>
          <cell r="D2827" t="str">
            <v>Other Leisure Facilities</v>
          </cell>
        </row>
        <row r="2828">
          <cell r="A2828" t="str">
            <v>NICCO UCO ALLIANCE CREDIT LTD</v>
          </cell>
          <cell r="B2828">
            <v>523209</v>
          </cell>
          <cell r="C2828" t="str">
            <v>Not Listed</v>
          </cell>
          <cell r="D2828" t="str">
            <v>Finance (including NBFCs)</v>
          </cell>
        </row>
        <row r="2829">
          <cell r="A2829" t="str">
            <v>NIDHI GRANITES LTD</v>
          </cell>
          <cell r="B2829">
            <v>512103</v>
          </cell>
          <cell r="C2829" t="str">
            <v>Not Listed</v>
          </cell>
          <cell r="D2829" t="str">
            <v>Construction Materials</v>
          </cell>
        </row>
        <row r="2830">
          <cell r="A2830" t="str">
            <v>NIHAR INFO GLOBAL LTD</v>
          </cell>
          <cell r="B2830">
            <v>531083</v>
          </cell>
          <cell r="C2830" t="str">
            <v>Not Listed</v>
          </cell>
          <cell r="D2830" t="str">
            <v>IT Software Products</v>
          </cell>
        </row>
        <row r="2831">
          <cell r="A2831" t="str">
            <v>NIIT LTD</v>
          </cell>
          <cell r="B2831">
            <v>500304</v>
          </cell>
          <cell r="C2831" t="str">
            <v>NIITLTD</v>
          </cell>
          <cell r="D2831" t="str">
            <v>IT Training Services</v>
          </cell>
        </row>
        <row r="2832">
          <cell r="A2832" t="str">
            <v>NIIT TECHNOLOGIES LTD</v>
          </cell>
          <cell r="B2832">
            <v>532541</v>
          </cell>
          <cell r="C2832" t="str">
            <v>NIITTECH</v>
          </cell>
          <cell r="D2832" t="str">
            <v>IT Consulting &amp; Software</v>
          </cell>
        </row>
        <row r="2833">
          <cell r="A2833" t="str">
            <v>NIKHIL ADHESIVES LTD</v>
          </cell>
          <cell r="B2833">
            <v>526159</v>
          </cell>
          <cell r="C2833" t="str">
            <v>Not Listed</v>
          </cell>
          <cell r="D2833" t="str">
            <v>Comm.Trading  &amp; Distribution</v>
          </cell>
        </row>
        <row r="2834">
          <cell r="A2834" t="str">
            <v>NIKKI GLOBAL FINANCE LTD</v>
          </cell>
          <cell r="B2834">
            <v>531272</v>
          </cell>
          <cell r="C2834" t="str">
            <v>Not Listed</v>
          </cell>
          <cell r="D2834" t="str">
            <v>Finance (including NBFCs)</v>
          </cell>
        </row>
        <row r="2835">
          <cell r="A2835" t="str">
            <v>NILA INFRASTRUCTURES LTD</v>
          </cell>
          <cell r="B2835">
            <v>530377</v>
          </cell>
          <cell r="C2835" t="str">
            <v>NILAINFRA</v>
          </cell>
          <cell r="D2835" t="str">
            <v>Realty</v>
          </cell>
        </row>
        <row r="2836">
          <cell r="A2836" t="str">
            <v>Nila Spaces Ltd</v>
          </cell>
          <cell r="B2836">
            <v>542231</v>
          </cell>
          <cell r="C2836" t="str">
            <v>NILASPACES</v>
          </cell>
          <cell r="D2836" t="str">
            <v>Realty</v>
          </cell>
        </row>
        <row r="2837">
          <cell r="A2837" t="str">
            <v>NILACHAL REFRACTORIES LTD</v>
          </cell>
          <cell r="B2837">
            <v>502294</v>
          </cell>
          <cell r="C2837" t="str">
            <v>Not Listed</v>
          </cell>
          <cell r="D2837" t="str">
            <v>Construction Materials</v>
          </cell>
        </row>
        <row r="2838">
          <cell r="A2838" t="str">
            <v>NILE LTD</v>
          </cell>
          <cell r="B2838">
            <v>530129</v>
          </cell>
          <cell r="C2838" t="str">
            <v>Not Listed</v>
          </cell>
          <cell r="D2838" t="str">
            <v>Iron &amp; Steel Products</v>
          </cell>
        </row>
        <row r="2839">
          <cell r="A2839" t="str">
            <v>NILKAMAL LTD</v>
          </cell>
          <cell r="B2839">
            <v>523385</v>
          </cell>
          <cell r="C2839" t="str">
            <v>NILKAMAL</v>
          </cell>
          <cell r="D2839" t="str">
            <v>Plastic Products</v>
          </cell>
        </row>
        <row r="2840">
          <cell r="A2840" t="str">
            <v>NILKANTH ENGINEERING LTD</v>
          </cell>
          <cell r="B2840">
            <v>512004</v>
          </cell>
          <cell r="C2840" t="str">
            <v>Not Listed</v>
          </cell>
          <cell r="D2840" t="str">
            <v>Misc.Commercial Services</v>
          </cell>
        </row>
        <row r="2841">
          <cell r="A2841" t="str">
            <v>NIMBUS FOODS INDUSTRIES LTD</v>
          </cell>
          <cell r="B2841">
            <v>531598</v>
          </cell>
          <cell r="C2841" t="str">
            <v>Not Listed</v>
          </cell>
          <cell r="D2841" t="str">
            <v>Packaged Foods</v>
          </cell>
        </row>
        <row r="2842">
          <cell r="A2842" t="str">
            <v>NIMBUS INDUSTRIES LTD</v>
          </cell>
          <cell r="B2842">
            <v>530971</v>
          </cell>
          <cell r="C2842" t="str">
            <v>Not Listed</v>
          </cell>
          <cell r="D2842" t="str">
            <v>Comm.Trading  &amp; Distribution</v>
          </cell>
        </row>
        <row r="2843">
          <cell r="A2843" t="str">
            <v>NIMBUS PROJECTS LTD</v>
          </cell>
          <cell r="B2843">
            <v>511714</v>
          </cell>
          <cell r="C2843" t="str">
            <v>Not Listed</v>
          </cell>
          <cell r="D2843" t="str">
            <v>Realty</v>
          </cell>
        </row>
        <row r="2844">
          <cell r="A2844" t="str">
            <v>NINTEC SYSTEMS LTD</v>
          </cell>
          <cell r="B2844">
            <v>539843</v>
          </cell>
          <cell r="C2844" t="str">
            <v>Not Listed</v>
          </cell>
          <cell r="D2844" t="str">
            <v>IT Consulting &amp; Software</v>
          </cell>
        </row>
        <row r="2845">
          <cell r="A2845" t="str">
            <v>NIRAJ CEMENT STRUCTURALS LTD</v>
          </cell>
          <cell r="B2845">
            <v>532986</v>
          </cell>
          <cell r="C2845" t="str">
            <v>Not Listed</v>
          </cell>
          <cell r="D2845" t="str">
            <v>Construction &amp; Engineering</v>
          </cell>
        </row>
        <row r="2846">
          <cell r="A2846" t="str">
            <v>NIRAJ ISPAT INDUSTRIES LTD</v>
          </cell>
          <cell r="B2846" t="str">
            <v>Not Listed</v>
          </cell>
          <cell r="C2846" t="str">
            <v>NIRAJISPAT</v>
          </cell>
          <cell r="D2846" t="str">
            <v>Others</v>
          </cell>
        </row>
        <row r="2847">
          <cell r="A2847" t="str">
            <v>NIRAV COMMERCIALS LTD</v>
          </cell>
          <cell r="B2847">
            <v>512425</v>
          </cell>
          <cell r="C2847" t="str">
            <v>Not Listed</v>
          </cell>
          <cell r="D2847" t="str">
            <v>Comm.Trading  &amp; Distribution</v>
          </cell>
        </row>
        <row r="2848">
          <cell r="A2848" t="str">
            <v>NIRLON LTD</v>
          </cell>
          <cell r="B2848">
            <v>500307</v>
          </cell>
          <cell r="C2848" t="str">
            <v>Not Listed</v>
          </cell>
          <cell r="D2848" t="str">
            <v>Misc.Commercial Services</v>
          </cell>
        </row>
        <row r="2849">
          <cell r="A2849" t="str">
            <v>NISHTHA FINANCE AND INVESTMENT (INDIA) LTD</v>
          </cell>
          <cell r="B2849">
            <v>539311</v>
          </cell>
          <cell r="C2849" t="str">
            <v>Not Listed</v>
          </cell>
          <cell r="D2849" t="str">
            <v>Other Financial Services</v>
          </cell>
        </row>
        <row r="2850">
          <cell r="A2850" t="str">
            <v>NISHTHA FINANCE AND INVESTMENT INDIA LTD</v>
          </cell>
          <cell r="B2850">
            <v>539311</v>
          </cell>
          <cell r="C2850" t="str">
            <v>Not Listed</v>
          </cell>
          <cell r="D2850" t="str">
            <v>Other Financial Services</v>
          </cell>
        </row>
        <row r="2851">
          <cell r="A2851" t="str">
            <v>NITCO LTD</v>
          </cell>
          <cell r="B2851">
            <v>532722</v>
          </cell>
          <cell r="C2851" t="str">
            <v>NITCO</v>
          </cell>
          <cell r="D2851" t="str">
            <v>Furniture-Furnishing-Paints</v>
          </cell>
        </row>
        <row r="2852">
          <cell r="A2852" t="str">
            <v>NITESH ESTATES LTD</v>
          </cell>
          <cell r="B2852">
            <v>533202</v>
          </cell>
          <cell r="C2852" t="str">
            <v>NITESHEST</v>
          </cell>
          <cell r="D2852" t="str">
            <v>Realty</v>
          </cell>
        </row>
        <row r="2853">
          <cell r="A2853" t="str">
            <v>NITIN CASTINGS LTD</v>
          </cell>
          <cell r="B2853">
            <v>508875</v>
          </cell>
          <cell r="C2853" t="str">
            <v>Not Listed</v>
          </cell>
          <cell r="D2853" t="str">
            <v>Misc.Commercial Services</v>
          </cell>
        </row>
        <row r="2854">
          <cell r="A2854" t="str">
            <v>NITIN FIRE PROTECTION INDUSTRIES LTD</v>
          </cell>
          <cell r="B2854">
            <v>532854</v>
          </cell>
          <cell r="C2854" t="str">
            <v>NITINFIRE</v>
          </cell>
          <cell r="D2854" t="str">
            <v>Industrial Machinery</v>
          </cell>
        </row>
        <row r="2855">
          <cell r="A2855" t="str">
            <v>NITIN SPINNERS LTD</v>
          </cell>
          <cell r="B2855">
            <v>532698</v>
          </cell>
          <cell r="C2855" t="str">
            <v>NITINSPIN</v>
          </cell>
          <cell r="D2855" t="str">
            <v>Textiles</v>
          </cell>
        </row>
        <row r="2856">
          <cell r="A2856" t="str">
            <v>NITIRAJ ENGINEERS LTD</v>
          </cell>
          <cell r="B2856" t="str">
            <v>Not Listed</v>
          </cell>
          <cell r="C2856" t="str">
            <v>NITIRAJ</v>
          </cell>
          <cell r="D2856" t="str">
            <v>SME</v>
          </cell>
        </row>
        <row r="2857">
          <cell r="A2857" t="str">
            <v>NITTA GELATIN (INDIA) LTD</v>
          </cell>
          <cell r="B2857">
            <v>506532</v>
          </cell>
          <cell r="C2857" t="str">
            <v>Not Listed</v>
          </cell>
          <cell r="D2857" t="str">
            <v>Specialty Chemicals</v>
          </cell>
        </row>
        <row r="2858">
          <cell r="A2858" t="str">
            <v>NITTA GELATIN INDIA LTD</v>
          </cell>
          <cell r="B2858">
            <v>506532</v>
          </cell>
          <cell r="C2858" t="str">
            <v>Not Listed</v>
          </cell>
          <cell r="D2858" t="str">
            <v>Specialty Chemicals</v>
          </cell>
        </row>
        <row r="2859">
          <cell r="A2859" t="str">
            <v>NIVEDITA MERCANTILE &amp; FINANCING LTD</v>
          </cell>
          <cell r="B2859">
            <v>512381</v>
          </cell>
          <cell r="C2859" t="str">
            <v>Not Listed</v>
          </cell>
          <cell r="D2859" t="str">
            <v>Comm.Trading  &amp; Distribution</v>
          </cell>
        </row>
        <row r="2860">
          <cell r="A2860" t="str">
            <v>NIVI TRADING LTD</v>
          </cell>
          <cell r="B2860">
            <v>512245</v>
          </cell>
          <cell r="C2860" t="str">
            <v>Not Listed</v>
          </cell>
          <cell r="D2860" t="str">
            <v>Misc.Commercial Services</v>
          </cell>
        </row>
        <row r="2861">
          <cell r="A2861" t="str">
            <v>NIYOGIN FINTECH LTD</v>
          </cell>
          <cell r="B2861">
            <v>538772</v>
          </cell>
          <cell r="C2861" t="str">
            <v>Not Listed</v>
          </cell>
          <cell r="D2861" t="str">
            <v>Finance (including NBFCs)</v>
          </cell>
        </row>
        <row r="2862">
          <cell r="A2862" t="str">
            <v>NK INDUSTRIES LTD</v>
          </cell>
          <cell r="B2862">
            <v>519494</v>
          </cell>
          <cell r="C2862" t="str">
            <v>NKIND</v>
          </cell>
          <cell r="D2862" t="str">
            <v>Edible Oils</v>
          </cell>
        </row>
        <row r="2863">
          <cell r="A2863" t="str">
            <v>NLC (INDIA) LTD</v>
          </cell>
          <cell r="B2863">
            <v>513683</v>
          </cell>
          <cell r="C2863" t="str">
            <v>NLC(INDIA)</v>
          </cell>
          <cell r="D2863" t="str">
            <v>Electric Utilities</v>
          </cell>
        </row>
        <row r="2864">
          <cell r="A2864" t="str">
            <v>NLC INDIA LTD</v>
          </cell>
          <cell r="B2864">
            <v>513683</v>
          </cell>
          <cell r="C2864" t="str">
            <v>NLCINDIA</v>
          </cell>
          <cell r="D2864" t="str">
            <v>Electric Utilities</v>
          </cell>
        </row>
        <row r="2865">
          <cell r="A2865" t="str">
            <v>NMDC LTD</v>
          </cell>
          <cell r="B2865">
            <v>526371</v>
          </cell>
          <cell r="C2865" t="str">
            <v>NMDC</v>
          </cell>
          <cell r="D2865" t="str">
            <v>Mining</v>
          </cell>
        </row>
        <row r="2866">
          <cell r="A2866" t="str">
            <v>NOCIL LTD</v>
          </cell>
          <cell r="B2866">
            <v>500730</v>
          </cell>
          <cell r="C2866" t="str">
            <v>NOCIL</v>
          </cell>
          <cell r="D2866" t="str">
            <v>Specialty Chemicals</v>
          </cell>
        </row>
        <row r="2867">
          <cell r="A2867" t="str">
            <v>NOIDA TOLL BRIDGE COMPANY LTD</v>
          </cell>
          <cell r="B2867">
            <v>532481</v>
          </cell>
          <cell r="C2867" t="str">
            <v>NOIDATOLL</v>
          </cell>
          <cell r="D2867" t="str">
            <v>Roads &amp; Highways</v>
          </cell>
        </row>
        <row r="2868">
          <cell r="A2868" t="str">
            <v>NORBEN TEA &amp; EXPORTS LTD</v>
          </cell>
          <cell r="B2868" t="str">
            <v>Not Listed</v>
          </cell>
          <cell r="C2868" t="str">
            <v>NORBTEAEXP</v>
          </cell>
          <cell r="D2868" t="str">
            <v>Others</v>
          </cell>
        </row>
        <row r="2869">
          <cell r="A2869" t="str">
            <v>NORRIS MEDICINES LTD</v>
          </cell>
          <cell r="B2869">
            <v>524414</v>
          </cell>
          <cell r="C2869" t="str">
            <v>Not Listed</v>
          </cell>
          <cell r="D2869" t="str">
            <v>Comm.Trading  &amp; Distribution</v>
          </cell>
        </row>
        <row r="2870">
          <cell r="A2870" t="str">
            <v>NORTH EASTERN CARRYING CORPORATION LTD</v>
          </cell>
          <cell r="B2870">
            <v>534615</v>
          </cell>
          <cell r="C2870" t="str">
            <v>NECCLTD</v>
          </cell>
          <cell r="D2870" t="str">
            <v>Transportation - Logistics</v>
          </cell>
        </row>
        <row r="2871">
          <cell r="A2871" t="str">
            <v>Northern Spirits Ltd</v>
          </cell>
          <cell r="B2871">
            <v>542628</v>
          </cell>
          <cell r="C2871" t="str">
            <v>NSL</v>
          </cell>
          <cell r="D2871" t="str">
            <v>Comm.Trading  &amp;amp; Distribution</v>
          </cell>
        </row>
        <row r="2872">
          <cell r="A2872" t="str">
            <v>NORTHLINK FISCAL AND CAPITAL SERVICES LTD</v>
          </cell>
          <cell r="B2872">
            <v>539110</v>
          </cell>
          <cell r="C2872" t="str">
            <v>Not Listed</v>
          </cell>
          <cell r="D2872" t="str">
            <v>Finance (including NBFCs)</v>
          </cell>
        </row>
        <row r="2873">
          <cell r="A2873" t="str">
            <v>NOURITRANS EXIM LTD</v>
          </cell>
          <cell r="B2873">
            <v>540698</v>
          </cell>
          <cell r="C2873" t="str">
            <v>Not Listed</v>
          </cell>
          <cell r="D2873" t="str">
            <v>Comm.Trading  &amp; Distribution</v>
          </cell>
        </row>
        <row r="2874">
          <cell r="A2874" t="str">
            <v>NOUVEAU GLOBAL VENTURES LTD</v>
          </cell>
          <cell r="B2874">
            <v>531465</v>
          </cell>
          <cell r="C2874" t="str">
            <v>Not Listed</v>
          </cell>
          <cell r="D2874" t="str">
            <v>Comm.Trading  &amp; Distribution</v>
          </cell>
        </row>
        <row r="2875">
          <cell r="A2875" t="str">
            <v>NOVA IRON &amp; STEEL LTD</v>
          </cell>
          <cell r="B2875">
            <v>513566</v>
          </cell>
          <cell r="C2875" t="str">
            <v>Not Listed</v>
          </cell>
          <cell r="D2875" t="str">
            <v>Iron &amp; Steel/Interm.Products</v>
          </cell>
        </row>
        <row r="2876">
          <cell r="A2876" t="str">
            <v>NOVA PUBLICATIONS (INDIA) LTD</v>
          </cell>
          <cell r="B2876">
            <v>530733</v>
          </cell>
          <cell r="C2876" t="str">
            <v>Not Listed</v>
          </cell>
          <cell r="D2876" t="str">
            <v>Publishing</v>
          </cell>
        </row>
        <row r="2877">
          <cell r="A2877" t="str">
            <v>NOVA PUBLICATIONS INDIA LTD</v>
          </cell>
          <cell r="B2877">
            <v>530733</v>
          </cell>
          <cell r="C2877" t="str">
            <v>Not Listed</v>
          </cell>
          <cell r="D2877" t="str">
            <v>Publishing</v>
          </cell>
        </row>
        <row r="2878">
          <cell r="A2878" t="str">
            <v>NOVARTIS (INDIA) LTD</v>
          </cell>
          <cell r="B2878">
            <v>500672</v>
          </cell>
          <cell r="C2878" t="str">
            <v>Not Listed</v>
          </cell>
          <cell r="D2878" t="str">
            <v>Pharmaceuticals</v>
          </cell>
        </row>
        <row r="2879">
          <cell r="A2879" t="str">
            <v>NOVARTIS INDIA LTD</v>
          </cell>
          <cell r="B2879">
            <v>500672</v>
          </cell>
          <cell r="C2879" t="str">
            <v>Not Listed</v>
          </cell>
          <cell r="D2879" t="str">
            <v>Pharmaceuticals</v>
          </cell>
        </row>
        <row r="2880">
          <cell r="A2880" t="str">
            <v>NPR FINANCE LTD</v>
          </cell>
          <cell r="B2880">
            <v>530127</v>
          </cell>
          <cell r="C2880" t="str">
            <v>Not Listed</v>
          </cell>
          <cell r="D2880" t="str">
            <v>Other Financial Services</v>
          </cell>
        </row>
        <row r="2881">
          <cell r="A2881" t="str">
            <v>NRB BEARING LTD</v>
          </cell>
          <cell r="B2881">
            <v>530367</v>
          </cell>
          <cell r="C2881" t="str">
            <v>NRBBEARING</v>
          </cell>
          <cell r="D2881" t="str">
            <v>Industrial Machinery</v>
          </cell>
        </row>
        <row r="2882">
          <cell r="A2882" t="str">
            <v>NRB INDUSTRIAL BEARINGS LTD</v>
          </cell>
          <cell r="B2882">
            <v>535458</v>
          </cell>
          <cell r="C2882" t="str">
            <v>NIBL</v>
          </cell>
          <cell r="D2882" t="str">
            <v>Other Industrial Goods</v>
          </cell>
        </row>
        <row r="2883">
          <cell r="A2883" t="str">
            <v>NTC INDUSTRIES LTD</v>
          </cell>
          <cell r="B2883">
            <v>526723</v>
          </cell>
          <cell r="C2883" t="str">
            <v>Not Listed</v>
          </cell>
          <cell r="D2883" t="str">
            <v>Cigarettes-Tobacco Products</v>
          </cell>
        </row>
        <row r="2884">
          <cell r="A2884" t="str">
            <v>NTPC LTD</v>
          </cell>
          <cell r="B2884">
            <v>532555</v>
          </cell>
          <cell r="C2884" t="str">
            <v>NTPC</v>
          </cell>
          <cell r="D2884" t="str">
            <v>Electric Utilities</v>
          </cell>
        </row>
        <row r="2885">
          <cell r="A2885" t="str">
            <v>NU TEK (INDIA) LTD</v>
          </cell>
          <cell r="B2885">
            <v>533015</v>
          </cell>
          <cell r="C2885" t="str">
            <v>NUTEK</v>
          </cell>
          <cell r="D2885" t="str">
            <v>Other Telecom Services</v>
          </cell>
        </row>
        <row r="2886">
          <cell r="A2886" t="str">
            <v>NU TEK INDIA LTD</v>
          </cell>
          <cell r="B2886">
            <v>533015</v>
          </cell>
          <cell r="C2886" t="str">
            <v>NUTEK</v>
          </cell>
          <cell r="D2886" t="str">
            <v>Other Telecom Services</v>
          </cell>
        </row>
        <row r="2887">
          <cell r="A2887" t="str">
            <v>NUCLEUS SOFTWARE EXPORTS LTD</v>
          </cell>
          <cell r="B2887">
            <v>531209</v>
          </cell>
          <cell r="C2887" t="str">
            <v>NUCLEUS</v>
          </cell>
          <cell r="D2887" t="str">
            <v>IT Software Products</v>
          </cell>
        </row>
        <row r="2888">
          <cell r="A2888" t="str">
            <v>NUTECH GLOBAL LTD</v>
          </cell>
          <cell r="B2888">
            <v>531304</v>
          </cell>
          <cell r="C2888" t="str">
            <v>Not Listed</v>
          </cell>
          <cell r="D2888" t="str">
            <v>Textiles</v>
          </cell>
        </row>
        <row r="2889">
          <cell r="A2889" t="str">
            <v>NUTRAPLUS (INDIA) LTD</v>
          </cell>
          <cell r="B2889">
            <v>524764</v>
          </cell>
          <cell r="C2889" t="str">
            <v>Not Listed</v>
          </cell>
          <cell r="D2889" t="str">
            <v>Commodity Chemicals</v>
          </cell>
        </row>
        <row r="2890">
          <cell r="A2890" t="str">
            <v>NUTRAPLUS INDIA LTD</v>
          </cell>
          <cell r="B2890">
            <v>524764</v>
          </cell>
          <cell r="C2890" t="str">
            <v>Not Listed</v>
          </cell>
          <cell r="D2890" t="str">
            <v>Commodity Chemicals</v>
          </cell>
        </row>
        <row r="2891">
          <cell r="A2891" t="str">
            <v>NUTRICIRCLE LTD</v>
          </cell>
          <cell r="B2891">
            <v>530219</v>
          </cell>
          <cell r="C2891" t="str">
            <v>Not Listed</v>
          </cell>
          <cell r="D2891" t="str">
            <v>Other Apparels &amp; Accessories</v>
          </cell>
        </row>
        <row r="2892">
          <cell r="A2892" t="str">
            <v>NUWAY ORGANIC NATURALS (INDIA) LTD</v>
          </cell>
          <cell r="B2892">
            <v>531819</v>
          </cell>
          <cell r="C2892" t="str">
            <v>Not Listed</v>
          </cell>
          <cell r="D2892" t="str">
            <v>Comm.Trading  &amp; Distribution</v>
          </cell>
        </row>
        <row r="2893">
          <cell r="A2893" t="str">
            <v>NUWAY ORGANIC NATURALS INDIA LTD</v>
          </cell>
          <cell r="B2893">
            <v>531819</v>
          </cell>
          <cell r="C2893" t="str">
            <v>Not Listed</v>
          </cell>
          <cell r="D2893" t="str">
            <v>Comm.Trading  &amp; Distribution</v>
          </cell>
        </row>
        <row r="2894">
          <cell r="A2894" t="str">
            <v>NYSSA CORPORATION LTD</v>
          </cell>
          <cell r="B2894">
            <v>504378</v>
          </cell>
          <cell r="C2894" t="str">
            <v>Not Listed</v>
          </cell>
          <cell r="D2894" t="str">
            <v>Comm.Trading  &amp; Distribution</v>
          </cell>
        </row>
        <row r="2895">
          <cell r="A2895" t="str">
            <v>O  P  CHAINS LTD</v>
          </cell>
          <cell r="B2895">
            <v>539116</v>
          </cell>
          <cell r="C2895" t="str">
            <v>Not Listed</v>
          </cell>
          <cell r="D2895" t="str">
            <v>Comm.Trading  &amp; Distribution</v>
          </cell>
        </row>
        <row r="2896">
          <cell r="A2896" t="str">
            <v>OASIS SECURITIES LTD</v>
          </cell>
          <cell r="B2896">
            <v>512489</v>
          </cell>
          <cell r="C2896" t="str">
            <v>Not Listed</v>
          </cell>
          <cell r="D2896" t="str">
            <v>Finance (including NBFCs)</v>
          </cell>
        </row>
        <row r="2897">
          <cell r="A2897" t="str">
            <v>OASIS TRADELINK LTD</v>
          </cell>
          <cell r="B2897">
            <v>538547</v>
          </cell>
          <cell r="C2897" t="str">
            <v>Not Listed</v>
          </cell>
          <cell r="D2897" t="str">
            <v>Edible Oils</v>
          </cell>
        </row>
        <row r="2898">
          <cell r="A2898" t="str">
            <v>OBEROI REALTY LTD</v>
          </cell>
          <cell r="B2898">
            <v>533273</v>
          </cell>
          <cell r="C2898" t="str">
            <v>OBEROIRLTY</v>
          </cell>
          <cell r="D2898" t="str">
            <v>Realty</v>
          </cell>
        </row>
        <row r="2899">
          <cell r="A2899" t="str">
            <v>OBJECTONE INFORMATION SYSTEMS LTD</v>
          </cell>
          <cell r="B2899">
            <v>535657</v>
          </cell>
          <cell r="C2899" t="str">
            <v>Not Listed</v>
          </cell>
          <cell r="D2899" t="str">
            <v>IT Consulting &amp; Software</v>
          </cell>
        </row>
        <row r="2900">
          <cell r="A2900" t="str">
            <v>OCEAN AGRO (INDIA) LTD</v>
          </cell>
          <cell r="B2900">
            <v>519491</v>
          </cell>
          <cell r="C2900" t="str">
            <v>Not Listed</v>
          </cell>
          <cell r="D2900" t="str">
            <v>Containers &amp; Packaging</v>
          </cell>
        </row>
        <row r="2901">
          <cell r="A2901" t="str">
            <v>OCEAN AGRO INDIA LTD</v>
          </cell>
          <cell r="B2901">
            <v>519491</v>
          </cell>
          <cell r="C2901" t="str">
            <v>Not Listed</v>
          </cell>
          <cell r="D2901" t="str">
            <v>Containers &amp; Packaging</v>
          </cell>
        </row>
        <row r="2902">
          <cell r="A2902" t="str">
            <v>OCEANAA BIOTEK INDUSTRIES LTD</v>
          </cell>
          <cell r="B2902">
            <v>538019</v>
          </cell>
          <cell r="C2902" t="str">
            <v>Not Listed</v>
          </cell>
          <cell r="D2902" t="str">
            <v>Other Food Products</v>
          </cell>
        </row>
        <row r="2903">
          <cell r="A2903" t="str">
            <v>OCEANIC FOODS LTD</v>
          </cell>
          <cell r="B2903">
            <v>540405</v>
          </cell>
          <cell r="C2903" t="str">
            <v>Not Listed</v>
          </cell>
          <cell r="D2903" t="str">
            <v>Other Food Products</v>
          </cell>
        </row>
        <row r="2904">
          <cell r="A2904" t="str">
            <v>OCL IRON AND STEEL LTD</v>
          </cell>
          <cell r="B2904">
            <v>533008</v>
          </cell>
          <cell r="C2904" t="str">
            <v>OISL</v>
          </cell>
          <cell r="D2904" t="str">
            <v>Iron &amp; Steel/Interm.Products</v>
          </cell>
        </row>
        <row r="2905">
          <cell r="A2905" t="str">
            <v>OCTAL CREDIT CAPITAL LTD</v>
          </cell>
          <cell r="B2905">
            <v>538894</v>
          </cell>
          <cell r="C2905" t="str">
            <v>Not Listed</v>
          </cell>
          <cell r="D2905" t="str">
            <v>Other Financial Services</v>
          </cell>
        </row>
        <row r="2906">
          <cell r="A2906" t="str">
            <v>OCTAWARE TECHNOLOGIES LTD</v>
          </cell>
          <cell r="B2906">
            <v>540416</v>
          </cell>
          <cell r="C2906" t="str">
            <v>Not Listed</v>
          </cell>
          <cell r="D2906" t="str">
            <v>Internet Software &amp; Services</v>
          </cell>
        </row>
        <row r="2907">
          <cell r="A2907" t="str">
            <v>ODYSSEY CORPORATION LTD</v>
          </cell>
          <cell r="B2907">
            <v>531996</v>
          </cell>
          <cell r="C2907" t="str">
            <v>Not Listed</v>
          </cell>
          <cell r="D2907" t="str">
            <v>Finance (including NBFCs)</v>
          </cell>
        </row>
        <row r="2908">
          <cell r="A2908" t="str">
            <v>ODYSSEY TECHNOLOGIES LTD</v>
          </cell>
          <cell r="B2908">
            <v>530175</v>
          </cell>
          <cell r="C2908" t="str">
            <v>Not Listed</v>
          </cell>
          <cell r="D2908" t="str">
            <v>IT Software Products</v>
          </cell>
        </row>
        <row r="2909">
          <cell r="A2909" t="str">
            <v>OFS TECHNOLOGIES LTD</v>
          </cell>
          <cell r="B2909">
            <v>539570</v>
          </cell>
          <cell r="C2909" t="str">
            <v>Not Listed</v>
          </cell>
          <cell r="D2909" t="str">
            <v>IT Consulting &amp; Software</v>
          </cell>
        </row>
        <row r="2910">
          <cell r="A2910" t="str">
            <v>OIL &amp; NATURAL GAS CORPORATION LTD</v>
          </cell>
          <cell r="B2910">
            <v>500312</v>
          </cell>
          <cell r="C2910" t="str">
            <v>ONGC</v>
          </cell>
          <cell r="D2910" t="str">
            <v>Exploration &amp; Production</v>
          </cell>
        </row>
        <row r="2911">
          <cell r="A2911" t="str">
            <v>OIL (INDIA) LTD</v>
          </cell>
          <cell r="B2911">
            <v>533106</v>
          </cell>
          <cell r="C2911" t="str">
            <v>OIL</v>
          </cell>
          <cell r="D2911" t="str">
            <v>Exploration &amp; Production</v>
          </cell>
        </row>
        <row r="2912">
          <cell r="A2912" t="str">
            <v>OIL COUNTRY TUBULAR LTD</v>
          </cell>
          <cell r="B2912">
            <v>500313</v>
          </cell>
          <cell r="C2912" t="str">
            <v>OILCOUNTUB</v>
          </cell>
          <cell r="D2912" t="str">
            <v>Oil Equipment &amp; Services</v>
          </cell>
        </row>
        <row r="2913">
          <cell r="A2913" t="str">
            <v>OIL INDIA LTD</v>
          </cell>
          <cell r="B2913">
            <v>533106</v>
          </cell>
          <cell r="C2913" t="str">
            <v>OIL</v>
          </cell>
          <cell r="D2913" t="str">
            <v>Exploration &amp; Production</v>
          </cell>
        </row>
        <row r="2914">
          <cell r="A2914" t="str">
            <v>OK PLAY (INDIA) LTD</v>
          </cell>
          <cell r="B2914">
            <v>526415</v>
          </cell>
          <cell r="C2914" t="str">
            <v>Not Listed</v>
          </cell>
          <cell r="D2914" t="str">
            <v xml:space="preserve">Gift Articles-Toys &amp; Cards </v>
          </cell>
        </row>
        <row r="2915">
          <cell r="A2915" t="str">
            <v>OK PLAY INDIA LTD</v>
          </cell>
          <cell r="B2915">
            <v>526415</v>
          </cell>
          <cell r="C2915" t="str">
            <v>Not Listed</v>
          </cell>
          <cell r="D2915" t="str">
            <v xml:space="preserve">Gift Articles-Toys &amp; Cards </v>
          </cell>
        </row>
        <row r="2916">
          <cell r="A2916" t="str">
            <v>OLECTRA GREENTECH LTD</v>
          </cell>
          <cell r="B2916">
            <v>532439</v>
          </cell>
          <cell r="C2916" t="str">
            <v>OLECTRA</v>
          </cell>
          <cell r="D2916" t="str">
            <v>Industrial Machinery</v>
          </cell>
        </row>
        <row r="2917">
          <cell r="A2917" t="str">
            <v>OLYMPIA INDUSTRIES LTD</v>
          </cell>
          <cell r="B2917">
            <v>521105</v>
          </cell>
          <cell r="C2917" t="str">
            <v>Not Listed</v>
          </cell>
          <cell r="D2917" t="str">
            <v>Internet &amp; Catalogue Retail</v>
          </cell>
        </row>
        <row r="2918">
          <cell r="A2918" t="str">
            <v>OLYMPIC CARDS LTD</v>
          </cell>
          <cell r="B2918">
            <v>534190</v>
          </cell>
          <cell r="C2918" t="str">
            <v>Not Listed</v>
          </cell>
          <cell r="D2918" t="str">
            <v xml:space="preserve">Gift Articles-Toys &amp; Cards </v>
          </cell>
        </row>
        <row r="2919">
          <cell r="A2919" t="str">
            <v>OLYMPIC OIL INDUSTRIES LTD</v>
          </cell>
          <cell r="B2919">
            <v>507609</v>
          </cell>
          <cell r="C2919" t="str">
            <v>Not Listed</v>
          </cell>
          <cell r="D2919" t="str">
            <v>Other Agricultural Products</v>
          </cell>
        </row>
        <row r="2920">
          <cell r="A2920" t="str">
            <v>OM METALS INFRAPROJECTS LTD</v>
          </cell>
          <cell r="B2920">
            <v>531092</v>
          </cell>
          <cell r="C2920" t="str">
            <v>OMMETALS</v>
          </cell>
          <cell r="D2920" t="str">
            <v>Construction &amp; Engineering</v>
          </cell>
        </row>
        <row r="2921">
          <cell r="A2921" t="str">
            <v>OMANSH ENTERPRISES LTD</v>
          </cell>
          <cell r="B2921">
            <v>538537</v>
          </cell>
          <cell r="C2921" t="str">
            <v>Not Listed</v>
          </cell>
          <cell r="D2921" t="str">
            <v>Comm.Trading  &amp; Distribution</v>
          </cell>
        </row>
        <row r="2922">
          <cell r="A2922" t="str">
            <v>OMAX AUTOS LTD</v>
          </cell>
          <cell r="B2922">
            <v>520021</v>
          </cell>
          <cell r="C2922" t="str">
            <v>OMAXAUTO</v>
          </cell>
          <cell r="D2922" t="str">
            <v>Auto Parts &amp; Equipment</v>
          </cell>
        </row>
        <row r="2923">
          <cell r="A2923" t="str">
            <v>OMAXE LTD</v>
          </cell>
          <cell r="B2923">
            <v>532880</v>
          </cell>
          <cell r="C2923" t="str">
            <v>OMAXE</v>
          </cell>
          <cell r="D2923" t="str">
            <v>Realty</v>
          </cell>
        </row>
        <row r="2924">
          <cell r="A2924" t="str">
            <v>OMFURN (INDIA) LTD</v>
          </cell>
          <cell r="B2924" t="str">
            <v>Not Listed</v>
          </cell>
          <cell r="C2924" t="str">
            <v>OMFURN</v>
          </cell>
          <cell r="D2924" t="str">
            <v>SME</v>
          </cell>
        </row>
        <row r="2925">
          <cell r="A2925" t="str">
            <v>OMFURN INDIA LTD</v>
          </cell>
          <cell r="B2925" t="str">
            <v>Not Listed</v>
          </cell>
          <cell r="C2925" t="str">
            <v>OMFURN</v>
          </cell>
          <cell r="D2925" t="str">
            <v>SME</v>
          </cell>
        </row>
        <row r="2926">
          <cell r="A2926" t="str">
            <v>OMKAR OVERSEAS LTD</v>
          </cell>
          <cell r="B2926">
            <v>531496</v>
          </cell>
          <cell r="C2926" t="str">
            <v>Not Listed</v>
          </cell>
          <cell r="D2926" t="str">
            <v>Textiles</v>
          </cell>
        </row>
        <row r="2927">
          <cell r="A2927" t="str">
            <v>OMKAR PHARMACHEM LTD</v>
          </cell>
          <cell r="B2927">
            <v>532167</v>
          </cell>
          <cell r="C2927" t="str">
            <v>Not Listed</v>
          </cell>
          <cell r="D2927" t="str">
            <v>Commodity Chemicals</v>
          </cell>
        </row>
        <row r="2928">
          <cell r="A2928" t="str">
            <v>OMKAR SPECIALITY CHEMICALS LTD</v>
          </cell>
          <cell r="B2928">
            <v>533317</v>
          </cell>
          <cell r="C2928" t="str">
            <v>OMKARCHEM</v>
          </cell>
          <cell r="D2928" t="str">
            <v>Specialty Chemicals</v>
          </cell>
        </row>
        <row r="2929">
          <cell r="A2929" t="str">
            <v>OMNI AXS SOFTWARE LTD</v>
          </cell>
          <cell r="B2929">
            <v>532340</v>
          </cell>
          <cell r="C2929" t="str">
            <v>Not Listed</v>
          </cell>
          <cell r="D2929" t="str">
            <v>IT Software Products</v>
          </cell>
        </row>
        <row r="2930">
          <cell r="A2930" t="str">
            <v>OMNITEX INDUSTRIES (INDIA) LTD</v>
          </cell>
          <cell r="B2930">
            <v>514324</v>
          </cell>
          <cell r="C2930" t="str">
            <v>Not Listed</v>
          </cell>
          <cell r="D2930" t="str">
            <v>Textiles</v>
          </cell>
        </row>
        <row r="2931">
          <cell r="A2931" t="str">
            <v>OMNITEX INDUSTRIES INDIA LTD</v>
          </cell>
          <cell r="B2931">
            <v>514324</v>
          </cell>
          <cell r="C2931" t="str">
            <v>Not Listed</v>
          </cell>
          <cell r="D2931" t="str">
            <v>Textiles</v>
          </cell>
        </row>
        <row r="2932">
          <cell r="A2932" t="str">
            <v>ONE POINT ONE SOLUTIONS LTD</v>
          </cell>
          <cell r="B2932" t="str">
            <v>Not Listed</v>
          </cell>
          <cell r="C2932" t="str">
            <v>ONEPOINT</v>
          </cell>
          <cell r="D2932" t="str">
            <v>SME</v>
          </cell>
        </row>
        <row r="2933">
          <cell r="A2933" t="str">
            <v>ONELIFE CAPITAL ADVISORS LTD</v>
          </cell>
          <cell r="B2933">
            <v>533632</v>
          </cell>
          <cell r="C2933" t="str">
            <v>ONELIFECAP</v>
          </cell>
          <cell r="D2933" t="str">
            <v>Investment Companies</v>
          </cell>
        </row>
        <row r="2934">
          <cell r="A2934" t="str">
            <v>ONESOURCE IDEAS VENTURE LTD</v>
          </cell>
          <cell r="B2934">
            <v>530805</v>
          </cell>
          <cell r="C2934" t="str">
            <v>Not Listed</v>
          </cell>
          <cell r="D2934" t="str">
            <v>Consulting Services</v>
          </cell>
        </row>
        <row r="2935">
          <cell r="A2935" t="str">
            <v>ONESOURCE TECHMEDIA LTD</v>
          </cell>
          <cell r="B2935">
            <v>535647</v>
          </cell>
          <cell r="C2935" t="str">
            <v>Not Listed</v>
          </cell>
          <cell r="D2935" t="str">
            <v>Movies &amp; Entertainment</v>
          </cell>
        </row>
        <row r="2936">
          <cell r="A2936" t="str">
            <v>ONMOBILE GLOBAL LTD</v>
          </cell>
          <cell r="B2936">
            <v>532944</v>
          </cell>
          <cell r="C2936" t="str">
            <v>ONMOBILE</v>
          </cell>
          <cell r="D2936" t="str">
            <v>Other Telecom Services</v>
          </cell>
        </row>
        <row r="2937">
          <cell r="A2937" t="str">
            <v>ONTIC FINSERVE LTD</v>
          </cell>
          <cell r="B2937">
            <v>540386</v>
          </cell>
          <cell r="C2937" t="str">
            <v>Not Listed</v>
          </cell>
          <cell r="D2937" t="str">
            <v>Other Financial Services</v>
          </cell>
        </row>
        <row r="2938">
          <cell r="A2938" t="str">
            <v>ONWARD TECHNOLOGIES LTD</v>
          </cell>
          <cell r="B2938">
            <v>517536</v>
          </cell>
          <cell r="C2938" t="str">
            <v>ONWARDTEC</v>
          </cell>
          <cell r="D2938" t="str">
            <v>IT Consulting &amp; Software</v>
          </cell>
        </row>
        <row r="2939">
          <cell r="A2939" t="str">
            <v>OPAL LUXURY TIME PRODUCTS LTD</v>
          </cell>
          <cell r="B2939" t="str">
            <v>Not Listed</v>
          </cell>
          <cell r="C2939" t="str">
            <v>OPAL</v>
          </cell>
          <cell r="D2939" t="str">
            <v>SME</v>
          </cell>
        </row>
        <row r="2940">
          <cell r="A2940" t="str">
            <v>OPTIEMUS INFRACOM LTD</v>
          </cell>
          <cell r="B2940">
            <v>530135</v>
          </cell>
          <cell r="C2940" t="str">
            <v>OPTIEMUS</v>
          </cell>
          <cell r="D2940" t="str">
            <v>Distributors</v>
          </cell>
        </row>
        <row r="2941">
          <cell r="A2941" t="str">
            <v>OPTIMUS FINANCE LTD</v>
          </cell>
          <cell r="B2941">
            <v>531254</v>
          </cell>
          <cell r="C2941" t="str">
            <v>Not Listed</v>
          </cell>
          <cell r="D2941" t="str">
            <v>Finance (including NBFCs)</v>
          </cell>
        </row>
        <row r="2942">
          <cell r="A2942" t="str">
            <v>OPTO CIRCUITS (INDIA) LTD</v>
          </cell>
          <cell r="B2942">
            <v>532391</v>
          </cell>
          <cell r="C2942" t="str">
            <v>OPTOCIRCUI</v>
          </cell>
          <cell r="D2942" t="str">
            <v>Medical Equipment</v>
          </cell>
        </row>
        <row r="2943">
          <cell r="A2943" t="str">
            <v>OPTO CIRCUITS INDIA LTD</v>
          </cell>
          <cell r="B2943">
            <v>532391</v>
          </cell>
          <cell r="C2943" t="str">
            <v>OPTOCIRCUI</v>
          </cell>
          <cell r="D2943" t="str">
            <v>Medical Equipment</v>
          </cell>
        </row>
        <row r="2944">
          <cell r="A2944" t="str">
            <v>ORACLE CREDIT LTD</v>
          </cell>
          <cell r="B2944">
            <v>539598</v>
          </cell>
          <cell r="C2944" t="str">
            <v>Not Listed</v>
          </cell>
          <cell r="D2944" t="str">
            <v>Finance (including NBFCs)</v>
          </cell>
        </row>
        <row r="2945">
          <cell r="A2945" t="str">
            <v>ORACLE FINANCIAL SERVICES SOFTWARE LTD</v>
          </cell>
          <cell r="B2945">
            <v>532466</v>
          </cell>
          <cell r="C2945" t="str">
            <v>OFSS</v>
          </cell>
          <cell r="D2945" t="str">
            <v>IT Consulting &amp; Software</v>
          </cell>
        </row>
        <row r="2946">
          <cell r="A2946" t="str">
            <v>ORBIT EXPORTS LTD</v>
          </cell>
          <cell r="B2946">
            <v>512626</v>
          </cell>
          <cell r="C2946" t="str">
            <v>ORBTEXP</v>
          </cell>
          <cell r="D2946" t="str">
            <v>Textiles</v>
          </cell>
        </row>
        <row r="2947">
          <cell r="A2947" t="str">
            <v>ORCHID PHARMA LTD</v>
          </cell>
          <cell r="B2947">
            <v>524372</v>
          </cell>
          <cell r="C2947" t="str">
            <v>ORCHIDPHAR</v>
          </cell>
          <cell r="D2947" t="str">
            <v>Pharmaceuticals</v>
          </cell>
        </row>
        <row r="2948">
          <cell r="A2948" t="str">
            <v>ORGANIC COATINGS LTD</v>
          </cell>
          <cell r="B2948">
            <v>531157</v>
          </cell>
          <cell r="C2948" t="str">
            <v>Not Listed</v>
          </cell>
          <cell r="D2948" t="str">
            <v>Specialty Chemicals</v>
          </cell>
        </row>
        <row r="2949">
          <cell r="A2949" t="str">
            <v>ORICON ENTERPRISES LTD</v>
          </cell>
          <cell r="B2949">
            <v>513121</v>
          </cell>
          <cell r="C2949" t="str">
            <v>ORICONENT</v>
          </cell>
          <cell r="D2949" t="str">
            <v>Specialty Chemicals</v>
          </cell>
        </row>
        <row r="2950">
          <cell r="A2950" t="str">
            <v>ORIENT ABRASIVES LTD</v>
          </cell>
          <cell r="B2950">
            <v>504879</v>
          </cell>
          <cell r="C2950" t="str">
            <v>ORIENTABRA</v>
          </cell>
          <cell r="D2950" t="str">
            <v>Other Industrial Products</v>
          </cell>
        </row>
        <row r="2951">
          <cell r="A2951" t="str">
            <v>ORIENT BELL LTD</v>
          </cell>
          <cell r="B2951">
            <v>530365</v>
          </cell>
          <cell r="C2951" t="str">
            <v>ORIENTBELL</v>
          </cell>
          <cell r="D2951" t="str">
            <v>Furniture-Furnishing-Paints</v>
          </cell>
        </row>
        <row r="2952">
          <cell r="A2952" t="str">
            <v>ORIENT BEVERAGES LTD</v>
          </cell>
          <cell r="B2952">
            <v>507690</v>
          </cell>
          <cell r="C2952" t="str">
            <v>Not Listed</v>
          </cell>
          <cell r="D2952" t="str">
            <v>Non-alcoholic Beverages</v>
          </cell>
        </row>
        <row r="2953">
          <cell r="A2953" t="str">
            <v>ORIENT CEMENT LTD</v>
          </cell>
          <cell r="B2953">
            <v>535754</v>
          </cell>
          <cell r="C2953" t="str">
            <v>ORIENTCEM</v>
          </cell>
          <cell r="D2953" t="str">
            <v>Cement &amp; Cement Products</v>
          </cell>
        </row>
        <row r="2954">
          <cell r="A2954" t="str">
            <v>ORIENT ELECTRIC LTD</v>
          </cell>
          <cell r="B2954">
            <v>541301</v>
          </cell>
          <cell r="C2954" t="str">
            <v>ORIENTELEC</v>
          </cell>
          <cell r="D2954" t="str">
            <v>Consumer Electronics</v>
          </cell>
        </row>
        <row r="2955">
          <cell r="A2955" t="str">
            <v>ORIENT GREEN POWER COMPANY LTD</v>
          </cell>
          <cell r="B2955">
            <v>533263</v>
          </cell>
          <cell r="C2955" t="str">
            <v>GREENPOWER</v>
          </cell>
          <cell r="D2955" t="str">
            <v>Electric Utilities</v>
          </cell>
        </row>
        <row r="2956">
          <cell r="A2956" t="str">
            <v>ORIENT PAPER &amp; INDUSTRIES LTD</v>
          </cell>
          <cell r="B2956">
            <v>502420</v>
          </cell>
          <cell r="C2956" t="str">
            <v>ORIENTPPR</v>
          </cell>
          <cell r="D2956" t="str">
            <v>Paper &amp; Paper Products</v>
          </cell>
        </row>
        <row r="2957">
          <cell r="A2957" t="str">
            <v>ORIENT PRESS LTD</v>
          </cell>
          <cell r="B2957">
            <v>526325</v>
          </cell>
          <cell r="C2957" t="str">
            <v>ORIENTLTD</v>
          </cell>
          <cell r="D2957" t="str">
            <v>Containers &amp; Packaging</v>
          </cell>
        </row>
        <row r="2958">
          <cell r="A2958" t="str">
            <v>ORIENT REFRACTORIES LTD</v>
          </cell>
          <cell r="B2958">
            <v>534076</v>
          </cell>
          <cell r="C2958" t="str">
            <v>ORIENTREF</v>
          </cell>
          <cell r="D2958" t="str">
            <v>Other Industrial Goods</v>
          </cell>
        </row>
        <row r="2959">
          <cell r="A2959" t="str">
            <v>ORIENT TRADELINK LTD</v>
          </cell>
          <cell r="B2959">
            <v>531512</v>
          </cell>
          <cell r="C2959" t="str">
            <v>Not Listed</v>
          </cell>
          <cell r="D2959" t="str">
            <v>Movies &amp; Entertainment</v>
          </cell>
        </row>
        <row r="2960">
          <cell r="A2960" t="str">
            <v>ORIENTAL AROMATICS LTD</v>
          </cell>
          <cell r="B2960">
            <v>500078</v>
          </cell>
          <cell r="C2960" t="str">
            <v>Not Listed</v>
          </cell>
          <cell r="D2960" t="str">
            <v>Commodity Chemicals</v>
          </cell>
        </row>
        <row r="2961">
          <cell r="A2961" t="str">
            <v>ORIENTAL BANK OF COMMERCE</v>
          </cell>
          <cell r="B2961">
            <v>500315</v>
          </cell>
          <cell r="C2961" t="str">
            <v>ORIENTBANK</v>
          </cell>
          <cell r="D2961" t="str">
            <v>Banks</v>
          </cell>
        </row>
        <row r="2962">
          <cell r="A2962" t="str">
            <v>ORIENTAL CARBON &amp; CHEMICALS LTD</v>
          </cell>
          <cell r="B2962">
            <v>506579</v>
          </cell>
          <cell r="C2962" t="str">
            <v>OCCL</v>
          </cell>
          <cell r="D2962" t="str">
            <v>Commodity Chemicals</v>
          </cell>
        </row>
        <row r="2963">
          <cell r="A2963" t="str">
            <v>ORIENTAL HOTELS LTD</v>
          </cell>
          <cell r="B2963">
            <v>500314</v>
          </cell>
          <cell r="C2963" t="str">
            <v>ORIENTHOT</v>
          </cell>
          <cell r="D2963" t="str">
            <v>Hotels</v>
          </cell>
        </row>
        <row r="2964">
          <cell r="A2964" t="str">
            <v>ORIENTAL TRIMEX LTD</v>
          </cell>
          <cell r="B2964">
            <v>532817</v>
          </cell>
          <cell r="C2964" t="str">
            <v>ORIENTALTL</v>
          </cell>
          <cell r="D2964" t="str">
            <v>Construction Materials</v>
          </cell>
        </row>
        <row r="2965">
          <cell r="A2965" t="str">
            <v>ORIENTAL VENEER PRODUCTS LTD</v>
          </cell>
          <cell r="B2965">
            <v>531859</v>
          </cell>
          <cell r="C2965" t="str">
            <v>Not Listed</v>
          </cell>
          <cell r="D2965" t="str">
            <v>Other Industrial Products</v>
          </cell>
        </row>
        <row r="2966">
          <cell r="A2966" t="str">
            <v>ORISSA BENGAL CARRIER LTD</v>
          </cell>
          <cell r="B2966">
            <v>541206</v>
          </cell>
          <cell r="C2966" t="str">
            <v>Not Listed</v>
          </cell>
          <cell r="D2966" t="str">
            <v>Transportation - Logistics</v>
          </cell>
        </row>
        <row r="2967">
          <cell r="A2967" t="str">
            <v>OROSIL SMITHS (INDIA) LTD</v>
          </cell>
          <cell r="B2967">
            <v>531626</v>
          </cell>
          <cell r="C2967" t="str">
            <v>Not Listed</v>
          </cell>
          <cell r="D2967" t="str">
            <v>Other Apparels &amp; Accessories</v>
          </cell>
        </row>
        <row r="2968">
          <cell r="A2968" t="str">
            <v>OROSIL SMITHS INDIA LTD</v>
          </cell>
          <cell r="B2968">
            <v>531626</v>
          </cell>
          <cell r="C2968" t="str">
            <v>Not Listed</v>
          </cell>
          <cell r="D2968" t="str">
            <v>Other Apparels &amp; Accessories</v>
          </cell>
        </row>
        <row r="2969">
          <cell r="A2969" t="str">
            <v>ORTEL COMMUNICATIONS LTD</v>
          </cell>
          <cell r="B2969">
            <v>539015</v>
          </cell>
          <cell r="C2969" t="str">
            <v>ORTEL</v>
          </cell>
          <cell r="D2969" t="str">
            <v>Broadcasting &amp; Cable TV</v>
          </cell>
        </row>
        <row r="2970">
          <cell r="A2970" t="str">
            <v>ORTIN LABORATORIES LTD</v>
          </cell>
          <cell r="B2970">
            <v>539287</v>
          </cell>
          <cell r="C2970" t="str">
            <v>ORTINLABSS</v>
          </cell>
          <cell r="D2970" t="str">
            <v>Pharmaceuticals</v>
          </cell>
        </row>
        <row r="2971">
          <cell r="A2971" t="str">
            <v>OSCAR GLOBAL LTD</v>
          </cell>
          <cell r="B2971">
            <v>530173</v>
          </cell>
          <cell r="C2971" t="str">
            <v>Not Listed</v>
          </cell>
          <cell r="D2971" t="str">
            <v>Other Apparels &amp; Accessories</v>
          </cell>
        </row>
        <row r="2972">
          <cell r="A2972" t="str">
            <v>OSCAR INVESTMENTS LTD</v>
          </cell>
          <cell r="B2972">
            <v>501179</v>
          </cell>
          <cell r="C2972" t="str">
            <v>Not Listed</v>
          </cell>
          <cell r="D2972" t="str">
            <v>Investment Companies</v>
          </cell>
        </row>
        <row r="2973">
          <cell r="A2973" t="str">
            <v>OSEASPRE CONSULTANTS LTD</v>
          </cell>
          <cell r="B2973">
            <v>509782</v>
          </cell>
          <cell r="C2973" t="str">
            <v>Not Listed</v>
          </cell>
          <cell r="D2973" t="str">
            <v>Misc.Commercial Services</v>
          </cell>
        </row>
        <row r="2974">
          <cell r="A2974" t="str">
            <v>OSIAJEE TEXFAB LTD</v>
          </cell>
          <cell r="B2974">
            <v>540198</v>
          </cell>
          <cell r="C2974" t="str">
            <v>Not Listed</v>
          </cell>
          <cell r="D2974" t="str">
            <v>Textiles</v>
          </cell>
        </row>
        <row r="2975">
          <cell r="A2975" t="str">
            <v>OSWAL AGRO MILLS LTD</v>
          </cell>
          <cell r="B2975">
            <v>500317</v>
          </cell>
          <cell r="C2975" t="str">
            <v>OSWALAGRO</v>
          </cell>
          <cell r="D2975" t="str">
            <v>Investment Companies</v>
          </cell>
        </row>
        <row r="2976">
          <cell r="A2976" t="str">
            <v>OSWAL CHEMICALS &amp; FERTILIZERS LTD</v>
          </cell>
          <cell r="B2976">
            <v>539290</v>
          </cell>
          <cell r="C2976" t="str">
            <v>BINDALAGRO</v>
          </cell>
          <cell r="D2976" t="str">
            <v>Investment Companies</v>
          </cell>
        </row>
        <row r="2977">
          <cell r="A2977" t="str">
            <v>OSWAL LEASING LTD</v>
          </cell>
          <cell r="B2977">
            <v>509099</v>
          </cell>
          <cell r="C2977" t="str">
            <v>Not Listed</v>
          </cell>
          <cell r="D2977" t="str">
            <v>Misc.Commercial Services</v>
          </cell>
        </row>
        <row r="2978">
          <cell r="A2978" t="str">
            <v>OSWAL OVERSEAS LTD</v>
          </cell>
          <cell r="B2978">
            <v>531065</v>
          </cell>
          <cell r="C2978" t="str">
            <v>Not Listed</v>
          </cell>
          <cell r="D2978" t="str">
            <v>Sugar</v>
          </cell>
        </row>
        <row r="2979">
          <cell r="A2979" t="str">
            <v>OSWAL YARNS LTD</v>
          </cell>
          <cell r="B2979">
            <v>514460</v>
          </cell>
          <cell r="C2979" t="str">
            <v>Not Listed</v>
          </cell>
          <cell r="D2979" t="str">
            <v>Comm.Trading  &amp; Distribution</v>
          </cell>
        </row>
        <row r="2980">
          <cell r="A2980" t="str">
            <v>OTCO INTERNATIONAL LTD</v>
          </cell>
          <cell r="B2980">
            <v>523151</v>
          </cell>
          <cell r="C2980" t="str">
            <v>Not Listed</v>
          </cell>
          <cell r="D2980" t="str">
            <v>Consulting Services</v>
          </cell>
        </row>
        <row r="2981">
          <cell r="A2981" t="str">
            <v>OVERSEAS SYNTHETICS LTD</v>
          </cell>
          <cell r="B2981">
            <v>514330</v>
          </cell>
          <cell r="C2981" t="str">
            <v>Not Listed</v>
          </cell>
          <cell r="D2981" t="str">
            <v>Textiles</v>
          </cell>
        </row>
        <row r="2982">
          <cell r="A2982" t="str">
            <v>OVOBEL FOODS LTD</v>
          </cell>
          <cell r="B2982">
            <v>530741</v>
          </cell>
          <cell r="C2982" t="str">
            <v>Not Listed</v>
          </cell>
          <cell r="D2982" t="str">
            <v>Other Food Products</v>
          </cell>
        </row>
        <row r="2983">
          <cell r="A2983" t="str">
            <v>OZONE WORLD LTD</v>
          </cell>
          <cell r="B2983">
            <v>539291</v>
          </cell>
          <cell r="C2983" t="str">
            <v>Not Listed</v>
          </cell>
          <cell r="D2983" t="str">
            <v>Other Agricultural Products</v>
          </cell>
        </row>
        <row r="2984">
          <cell r="A2984" t="str">
            <v>P  B  FILMS LTD</v>
          </cell>
          <cell r="B2984">
            <v>539352</v>
          </cell>
          <cell r="C2984" t="str">
            <v>Not Listed</v>
          </cell>
          <cell r="D2984" t="str">
            <v>Movies &amp; Entertainment</v>
          </cell>
        </row>
        <row r="2985">
          <cell r="A2985" t="str">
            <v>P M TELELINNKS LTD</v>
          </cell>
          <cell r="B2985">
            <v>513403</v>
          </cell>
          <cell r="C2985" t="str">
            <v>Not Listed</v>
          </cell>
          <cell r="D2985" t="str">
            <v>Iron &amp; Steel/Interm.Products</v>
          </cell>
        </row>
        <row r="2986">
          <cell r="A2986" t="str">
            <v>PACHELI INDUSTRIAL FINANCE LTD</v>
          </cell>
          <cell r="B2986">
            <v>523862</v>
          </cell>
          <cell r="C2986" t="str">
            <v>Not Listed</v>
          </cell>
          <cell r="D2986" t="str">
            <v>Finance (including NBFCs)</v>
          </cell>
        </row>
        <row r="2987">
          <cell r="A2987" t="str">
            <v>PACIFIC INDUSTRIES LTD</v>
          </cell>
          <cell r="B2987">
            <v>523483</v>
          </cell>
          <cell r="C2987" t="str">
            <v>Not Listed</v>
          </cell>
          <cell r="D2987" t="str">
            <v>Construction Materials</v>
          </cell>
        </row>
        <row r="2988">
          <cell r="A2988" t="str">
            <v>PACT INDUSTRIES LTD</v>
          </cell>
          <cell r="B2988">
            <v>538963</v>
          </cell>
          <cell r="C2988" t="str">
            <v>Not Listed</v>
          </cell>
          <cell r="D2988" t="str">
            <v>Iron &amp; Steel Products</v>
          </cell>
        </row>
        <row r="2989">
          <cell r="A2989" t="str">
            <v>PADAM COTTON YARNS LTD</v>
          </cell>
          <cell r="B2989">
            <v>531395</v>
          </cell>
          <cell r="C2989" t="str">
            <v>Not Listed</v>
          </cell>
          <cell r="D2989" t="str">
            <v>Textiles</v>
          </cell>
        </row>
        <row r="2990">
          <cell r="A2990" t="str">
            <v>PADMALAYA TELEFILMS LTD</v>
          </cell>
          <cell r="B2990">
            <v>532350</v>
          </cell>
          <cell r="C2990" t="str">
            <v>Not Listed</v>
          </cell>
          <cell r="D2990" t="str">
            <v>Movies &amp; Entertainment</v>
          </cell>
        </row>
        <row r="2991">
          <cell r="A2991" t="str">
            <v>PADMANABH INDUSTRIES LTD</v>
          </cell>
          <cell r="B2991">
            <v>526905</v>
          </cell>
          <cell r="C2991" t="str">
            <v>Not Listed</v>
          </cell>
          <cell r="D2991" t="str">
            <v>Commodity Chemicals</v>
          </cell>
        </row>
        <row r="2992">
          <cell r="A2992" t="str">
            <v>PAE LTD</v>
          </cell>
          <cell r="B2992">
            <v>517230</v>
          </cell>
          <cell r="C2992" t="str">
            <v>PAEL</v>
          </cell>
          <cell r="D2992" t="str">
            <v>Comm.Trading  &amp; Distribution</v>
          </cell>
        </row>
        <row r="2993">
          <cell r="A2993" t="str">
            <v>PAGE INDUSTRIES LTD</v>
          </cell>
          <cell r="B2993">
            <v>532827</v>
          </cell>
          <cell r="C2993" t="str">
            <v>PAGEIND</v>
          </cell>
          <cell r="D2993" t="str">
            <v>Other Apparels &amp; Accessories</v>
          </cell>
        </row>
        <row r="2994">
          <cell r="A2994" t="str">
            <v>PAISALO DIGITAL LTD</v>
          </cell>
          <cell r="B2994">
            <v>532900</v>
          </cell>
          <cell r="C2994" t="str">
            <v>PAISALO</v>
          </cell>
          <cell r="D2994" t="str">
            <v>Finance (including NBFCs)</v>
          </cell>
        </row>
        <row r="2995">
          <cell r="A2995" t="str">
            <v>PALASH SECURITIES LTD</v>
          </cell>
          <cell r="B2995">
            <v>540648</v>
          </cell>
          <cell r="C2995" t="str">
            <v>PALASHSECU</v>
          </cell>
          <cell r="D2995" t="str">
            <v>Investment Companies</v>
          </cell>
        </row>
        <row r="2996">
          <cell r="A2996" t="str">
            <v>PALCO METALS LTD</v>
          </cell>
          <cell r="B2996">
            <v>539121</v>
          </cell>
          <cell r="C2996" t="str">
            <v>Not Listed</v>
          </cell>
          <cell r="D2996" t="str">
            <v>Aluminium</v>
          </cell>
        </row>
        <row r="2997">
          <cell r="A2997" t="str">
            <v>PALM JEWELS LTD</v>
          </cell>
          <cell r="B2997">
            <v>541444</v>
          </cell>
          <cell r="C2997" t="str">
            <v>Not Listed</v>
          </cell>
          <cell r="D2997" t="str">
            <v>Other Apparels &amp; Accessories</v>
          </cell>
        </row>
        <row r="2998">
          <cell r="A2998" t="str">
            <v>PALRED TECHNOLOGIES LTD</v>
          </cell>
          <cell r="B2998">
            <v>532521</v>
          </cell>
          <cell r="C2998" t="str">
            <v>PALREDTEC</v>
          </cell>
          <cell r="D2998" t="str">
            <v>IT Software Products</v>
          </cell>
        </row>
        <row r="2999">
          <cell r="A2999" t="str">
            <v>PALSOFT INFOSYSTEMS LTD</v>
          </cell>
          <cell r="B2999">
            <v>511597</v>
          </cell>
          <cell r="C2999" t="str">
            <v>Not Listed</v>
          </cell>
          <cell r="D2999" t="str">
            <v>Finance (including NBFCs)</v>
          </cell>
        </row>
        <row r="3000">
          <cell r="A3000" t="str">
            <v>PAN ELECTRONICS (INDIA) LTD</v>
          </cell>
          <cell r="B3000">
            <v>517397</v>
          </cell>
          <cell r="C3000" t="str">
            <v>Not Listed</v>
          </cell>
          <cell r="D3000" t="str">
            <v>Electronic Components</v>
          </cell>
        </row>
        <row r="3001">
          <cell r="A3001" t="str">
            <v>PAN ELECTRONICS INDIA LTD</v>
          </cell>
          <cell r="B3001">
            <v>517397</v>
          </cell>
          <cell r="C3001" t="str">
            <v>Not Listed</v>
          </cell>
          <cell r="D3001" t="str">
            <v>Electronic Components</v>
          </cell>
        </row>
        <row r="3002">
          <cell r="A3002" t="str">
            <v>PAN INDIA CORPORATION LTD</v>
          </cell>
          <cell r="B3002">
            <v>511525</v>
          </cell>
          <cell r="C3002" t="str">
            <v>Not Listed</v>
          </cell>
          <cell r="D3002" t="str">
            <v>IT Software Products</v>
          </cell>
        </row>
        <row r="3003">
          <cell r="A3003" t="str">
            <v>PANACEA BIOTEC LTD</v>
          </cell>
          <cell r="B3003">
            <v>531349</v>
          </cell>
          <cell r="C3003" t="str">
            <v>PANACEABIO</v>
          </cell>
          <cell r="D3003" t="str">
            <v>Biotechnology</v>
          </cell>
        </row>
        <row r="3004">
          <cell r="A3004" t="str">
            <v>PANACHE DIGILIFE LTD</v>
          </cell>
          <cell r="B3004" t="str">
            <v>Not Listed</v>
          </cell>
          <cell r="C3004" t="str">
            <v>PANACHE</v>
          </cell>
          <cell r="D3004" t="str">
            <v>SME</v>
          </cell>
        </row>
        <row r="3005">
          <cell r="A3005" t="str">
            <v>PANACHE INNOVATIONS LTD</v>
          </cell>
          <cell r="B3005">
            <v>538742</v>
          </cell>
          <cell r="C3005" t="str">
            <v>Not Listed</v>
          </cell>
          <cell r="D3005" t="str">
            <v>Comm.Trading  &amp; Distribution</v>
          </cell>
        </row>
        <row r="3006">
          <cell r="A3006" t="str">
            <v>PANAFIC INDUSTRIALS LTD</v>
          </cell>
          <cell r="B3006">
            <v>538860</v>
          </cell>
          <cell r="C3006" t="str">
            <v>Not Listed</v>
          </cell>
          <cell r="D3006" t="str">
            <v>Finance (including NBFCs)</v>
          </cell>
        </row>
        <row r="3007">
          <cell r="A3007" t="str">
            <v>PANAMA PETROCHEM LTD</v>
          </cell>
          <cell r="B3007">
            <v>524820</v>
          </cell>
          <cell r="C3007" t="str">
            <v>PANAMAPET</v>
          </cell>
          <cell r="D3007" t="str">
            <v>Oil Marketing &amp; Distribution</v>
          </cell>
        </row>
        <row r="3008">
          <cell r="A3008" t="str">
            <v>PANASONIC CARBON INDIA CO LTD</v>
          </cell>
          <cell r="B3008">
            <v>508941</v>
          </cell>
          <cell r="C3008" t="str">
            <v>Not Listed</v>
          </cell>
          <cell r="D3008" t="str">
            <v>Other Industrial Goods</v>
          </cell>
        </row>
        <row r="3009">
          <cell r="A3009" t="str">
            <v>PANASONIC ENERGY INDIA COMPANY LTD</v>
          </cell>
          <cell r="B3009">
            <v>504093</v>
          </cell>
          <cell r="C3009" t="str">
            <v>Not Listed</v>
          </cell>
          <cell r="D3009" t="str">
            <v>Non-Durable Household Prod.</v>
          </cell>
        </row>
        <row r="3010">
          <cell r="A3010" t="str">
            <v>PANCHMAHAL STEEL LTD</v>
          </cell>
          <cell r="B3010">
            <v>513511</v>
          </cell>
          <cell r="C3010" t="str">
            <v>Not Listed</v>
          </cell>
          <cell r="D3010" t="str">
            <v>Iron &amp; Steel/Interm.Products</v>
          </cell>
        </row>
        <row r="3011">
          <cell r="A3011" t="str">
            <v>PANCHSHEEL ORGANICS LTD</v>
          </cell>
          <cell r="B3011">
            <v>531726</v>
          </cell>
          <cell r="C3011" t="str">
            <v>Not Listed</v>
          </cell>
          <cell r="D3011" t="str">
            <v>Pharmaceuticals</v>
          </cell>
        </row>
        <row r="3012">
          <cell r="A3012" t="str">
            <v>PANKAJ PIYUSH TRADE &amp; INVESTMENT LTD</v>
          </cell>
          <cell r="B3012">
            <v>506122</v>
          </cell>
          <cell r="C3012" t="str">
            <v>Not Listed</v>
          </cell>
          <cell r="D3012" t="str">
            <v>Auto Parts &amp; Equipment</v>
          </cell>
        </row>
        <row r="3013">
          <cell r="A3013" t="str">
            <v>PANKAJ POLYMERS LTD</v>
          </cell>
          <cell r="B3013">
            <v>531280</v>
          </cell>
          <cell r="C3013" t="str">
            <v>Not Listed</v>
          </cell>
          <cell r="D3013" t="str">
            <v>Containers &amp; Packaging</v>
          </cell>
        </row>
        <row r="3014">
          <cell r="A3014" t="str">
            <v>PANKAJ POLYPACK LTD</v>
          </cell>
          <cell r="B3014">
            <v>534796</v>
          </cell>
          <cell r="C3014" t="str">
            <v>Not Listed</v>
          </cell>
          <cell r="D3014" t="str">
            <v>Plastic Products</v>
          </cell>
        </row>
        <row r="3015">
          <cell r="A3015" t="str">
            <v>PANSARI DEVELOPERS LTD</v>
          </cell>
          <cell r="B3015" t="str">
            <v>Not Listed</v>
          </cell>
          <cell r="C3015" t="str">
            <v>PANSARI</v>
          </cell>
          <cell r="D3015" t="str">
            <v>SME</v>
          </cell>
        </row>
        <row r="3016">
          <cell r="A3016" t="str">
            <v>PANTH INFINITY LTD</v>
          </cell>
          <cell r="B3016">
            <v>539143</v>
          </cell>
          <cell r="C3016" t="str">
            <v>Not Listed</v>
          </cell>
          <cell r="D3016" t="str">
            <v>Diversified</v>
          </cell>
        </row>
        <row r="3017">
          <cell r="A3017" t="str">
            <v>PANYAM CEMENTS &amp; MINERAL INDUSTRIES LTD</v>
          </cell>
          <cell r="B3017">
            <v>500322</v>
          </cell>
          <cell r="C3017" t="str">
            <v>Not Listed</v>
          </cell>
          <cell r="D3017" t="str">
            <v>Cement &amp; Cement Products</v>
          </cell>
        </row>
        <row r="3018">
          <cell r="A3018" t="str">
            <v>Parab Infra Ltd</v>
          </cell>
          <cell r="B3018">
            <v>513359</v>
          </cell>
          <cell r="C3018" t="str">
            <v>PARINFRA</v>
          </cell>
          <cell r="D3018" t="str">
            <v>Furniture-Furnishing-Paints</v>
          </cell>
        </row>
        <row r="3019">
          <cell r="A3019" t="str">
            <v>PARABOLIC DRUGS LTD</v>
          </cell>
          <cell r="B3019">
            <v>533211</v>
          </cell>
          <cell r="C3019" t="str">
            <v>PARABDRUGS</v>
          </cell>
          <cell r="D3019" t="str">
            <v>Pharmaceuticals</v>
          </cell>
        </row>
        <row r="3020">
          <cell r="A3020" t="str">
            <v>PARAG MILK FOODS LTD</v>
          </cell>
          <cell r="B3020">
            <v>539889</v>
          </cell>
          <cell r="C3020" t="str">
            <v>PARAGMILK</v>
          </cell>
          <cell r="D3020" t="str">
            <v>Packaged Foods</v>
          </cell>
        </row>
        <row r="3021">
          <cell r="A3021" t="str">
            <v>PARAGON FINANCE LTD</v>
          </cell>
          <cell r="B3021">
            <v>531255</v>
          </cell>
          <cell r="C3021" t="str">
            <v>Not Listed</v>
          </cell>
          <cell r="D3021" t="str">
            <v>Finance (including NBFCs)</v>
          </cell>
        </row>
        <row r="3022">
          <cell r="A3022" t="str">
            <v>PARAMOUNT COMMUNICATIONS LTD</v>
          </cell>
          <cell r="B3022">
            <v>530555</v>
          </cell>
          <cell r="C3022" t="str">
            <v>PARACABLES</v>
          </cell>
          <cell r="D3022" t="str">
            <v>Other Elect.Equip./ Prod.</v>
          </cell>
        </row>
        <row r="3023">
          <cell r="A3023" t="str">
            <v>PARAMOUNT COSMETICS (INDIA) LTD</v>
          </cell>
          <cell r="B3023">
            <v>507970</v>
          </cell>
          <cell r="C3023" t="str">
            <v>Not Listed</v>
          </cell>
          <cell r="D3023" t="str">
            <v>Personal Products</v>
          </cell>
        </row>
        <row r="3024">
          <cell r="A3024" t="str">
            <v>PARAMOUNT COSMETICS INDIA LTD</v>
          </cell>
          <cell r="B3024">
            <v>507970</v>
          </cell>
          <cell r="C3024" t="str">
            <v>Not Listed</v>
          </cell>
          <cell r="D3024" t="str">
            <v>Personal Products</v>
          </cell>
        </row>
        <row r="3025">
          <cell r="A3025" t="str">
            <v>PARENTERAL DRUGS (INDIA) LTD</v>
          </cell>
          <cell r="B3025">
            <v>524689</v>
          </cell>
          <cell r="C3025" t="str">
            <v>PDPL</v>
          </cell>
          <cell r="D3025" t="str">
            <v>Pharmaceuticals</v>
          </cell>
        </row>
        <row r="3026">
          <cell r="A3026" t="str">
            <v>PARENTERAL DRUGS INDIA LTD</v>
          </cell>
          <cell r="B3026">
            <v>524689</v>
          </cell>
          <cell r="C3026" t="str">
            <v>PDPL</v>
          </cell>
          <cell r="D3026" t="str">
            <v>Pharmaceuticals</v>
          </cell>
        </row>
        <row r="3027">
          <cell r="A3027" t="str">
            <v>PARIKSHA FIN- INVEST- LEASE LTD</v>
          </cell>
          <cell r="B3027">
            <v>539481</v>
          </cell>
          <cell r="C3027" t="str">
            <v>Not Listed</v>
          </cell>
          <cell r="D3027" t="str">
            <v>Finance (including NBFCs)</v>
          </cell>
        </row>
        <row r="3028">
          <cell r="A3028" t="str">
            <v>PARIN FURNITURE LTD</v>
          </cell>
          <cell r="B3028" t="str">
            <v>Not Listed</v>
          </cell>
          <cell r="C3028" t="str">
            <v>PARIN</v>
          </cell>
          <cell r="D3028" t="str">
            <v>SME</v>
          </cell>
        </row>
        <row r="3029">
          <cell r="A3029" t="str">
            <v>PARKER AGROCHEM EXPORTS LTD</v>
          </cell>
          <cell r="B3029">
            <v>524628</v>
          </cell>
          <cell r="C3029" t="str">
            <v>Not Listed</v>
          </cell>
          <cell r="D3029" t="str">
            <v>Comm.Trading  &amp; Distribution</v>
          </cell>
        </row>
        <row r="3030">
          <cell r="A3030" t="str">
            <v>PARLE SOFTWARE LTD</v>
          </cell>
          <cell r="B3030">
            <v>532911</v>
          </cell>
          <cell r="C3030" t="str">
            <v>Not Listed</v>
          </cell>
          <cell r="D3030" t="str">
            <v>Realty</v>
          </cell>
        </row>
        <row r="3031">
          <cell r="A3031" t="str">
            <v>PARMAX PHARMA LTD</v>
          </cell>
          <cell r="B3031">
            <v>540359</v>
          </cell>
          <cell r="C3031" t="str">
            <v>Not Listed</v>
          </cell>
          <cell r="D3031" t="str">
            <v>Pharmaceuticals</v>
          </cell>
        </row>
        <row r="3032">
          <cell r="A3032" t="str">
            <v>PARMESHWARI SILK MILLS LTD</v>
          </cell>
          <cell r="B3032">
            <v>540467</v>
          </cell>
          <cell r="C3032" t="str">
            <v>Not Listed</v>
          </cell>
          <cell r="D3032" t="str">
            <v>Other Apparels &amp; Accessories</v>
          </cell>
        </row>
        <row r="3033">
          <cell r="A3033" t="str">
            <v>PARNAV SPORTS ACADEMY LTD</v>
          </cell>
          <cell r="B3033">
            <v>780017</v>
          </cell>
          <cell r="C3033" t="str">
            <v>Not Listed</v>
          </cell>
          <cell r="D3033" t="str">
            <v>Others</v>
          </cell>
        </row>
        <row r="3034">
          <cell r="A3034" t="str">
            <v>PARNAX LAB LTD</v>
          </cell>
          <cell r="B3034">
            <v>506128</v>
          </cell>
          <cell r="C3034" t="str">
            <v>Not Listed</v>
          </cell>
          <cell r="D3034" t="str">
            <v>Pharmaceuticals</v>
          </cell>
        </row>
        <row r="3035">
          <cell r="A3035" t="str">
            <v>PARSHARTI INVESTMENT LTD</v>
          </cell>
          <cell r="B3035">
            <v>511702</v>
          </cell>
          <cell r="C3035" t="str">
            <v>Not Listed</v>
          </cell>
          <cell r="D3035" t="str">
            <v>Finance (including NBFCs)</v>
          </cell>
        </row>
        <row r="3036">
          <cell r="A3036" t="str">
            <v>PARSHWANATH CORPORATION LTD</v>
          </cell>
          <cell r="B3036">
            <v>511176</v>
          </cell>
          <cell r="C3036" t="str">
            <v>Not Listed</v>
          </cell>
          <cell r="D3036" t="str">
            <v>Realty</v>
          </cell>
        </row>
        <row r="3037">
          <cell r="A3037" t="str">
            <v>PARSVNATH DEVELOPERS LTD</v>
          </cell>
          <cell r="B3037">
            <v>532780</v>
          </cell>
          <cell r="C3037" t="str">
            <v>PARSVNATH</v>
          </cell>
          <cell r="D3037" t="str">
            <v>Realty</v>
          </cell>
        </row>
        <row r="3038">
          <cell r="A3038" t="str">
            <v>PARTH INDUSTRIES LTD</v>
          </cell>
          <cell r="B3038">
            <v>526349</v>
          </cell>
          <cell r="C3038" t="str">
            <v>Not Listed</v>
          </cell>
          <cell r="D3038" t="str">
            <v>Auto Parts &amp; Equipment</v>
          </cell>
        </row>
        <row r="3039">
          <cell r="A3039" t="str">
            <v>PARVATI SWEETNERS AND POWER LTD</v>
          </cell>
          <cell r="B3039">
            <v>541347</v>
          </cell>
          <cell r="C3039" t="str">
            <v>Not Listed</v>
          </cell>
          <cell r="D3039" t="str">
            <v>Sugar</v>
          </cell>
        </row>
        <row r="3040">
          <cell r="A3040" t="str">
            <v>PASARI SPINNING MILLS LTD</v>
          </cell>
          <cell r="B3040">
            <v>521080</v>
          </cell>
          <cell r="C3040" t="str">
            <v>Not Listed</v>
          </cell>
          <cell r="D3040" t="str">
            <v>Textiles</v>
          </cell>
        </row>
        <row r="3041">
          <cell r="A3041" t="str">
            <v>PASHUPATI COTSPIN LTD</v>
          </cell>
          <cell r="B3041" t="str">
            <v>Not Listed</v>
          </cell>
          <cell r="C3041" t="str">
            <v>PASHUPATI</v>
          </cell>
          <cell r="D3041" t="str">
            <v>SME</v>
          </cell>
        </row>
        <row r="3042">
          <cell r="A3042" t="str">
            <v>PASUPATI ACRYLON LTD</v>
          </cell>
          <cell r="B3042">
            <v>500456</v>
          </cell>
          <cell r="C3042" t="str">
            <v>Not Listed</v>
          </cell>
          <cell r="D3042" t="str">
            <v>Fibres &amp; Plastics</v>
          </cell>
        </row>
        <row r="3043">
          <cell r="A3043" t="str">
            <v>PASUPATI FINCAP LTD</v>
          </cell>
          <cell r="B3043">
            <v>511734</v>
          </cell>
          <cell r="C3043" t="str">
            <v>Not Listed</v>
          </cell>
          <cell r="D3043" t="str">
            <v>Finance (including NBFCs)</v>
          </cell>
        </row>
        <row r="3044">
          <cell r="A3044" t="str">
            <v>PASUPATI SPG &amp; WVG MILLS LTD</v>
          </cell>
          <cell r="B3044">
            <v>503092</v>
          </cell>
          <cell r="C3044" t="str">
            <v>Not Listed</v>
          </cell>
          <cell r="D3044" t="str">
            <v>Textiles</v>
          </cell>
        </row>
        <row r="3045">
          <cell r="A3045" t="str">
            <v>PATDIAM JEWELLERY LTD</v>
          </cell>
          <cell r="B3045">
            <v>539401</v>
          </cell>
          <cell r="C3045" t="str">
            <v>Not Listed</v>
          </cell>
          <cell r="D3045" t="str">
            <v>Other Apparels &amp; Accessories</v>
          </cell>
        </row>
        <row r="3046">
          <cell r="A3046" t="str">
            <v>PATEL ENGINEERING LTD</v>
          </cell>
          <cell r="B3046">
            <v>531120</v>
          </cell>
          <cell r="C3046" t="str">
            <v>PATELENG</v>
          </cell>
          <cell r="D3046" t="str">
            <v>Construction &amp; Engineering</v>
          </cell>
        </row>
        <row r="3047">
          <cell r="A3047" t="str">
            <v>PATEL INTEGRATED LOGISTICS LTD</v>
          </cell>
          <cell r="B3047">
            <v>526381</v>
          </cell>
          <cell r="C3047" t="str">
            <v>PATINTLOG</v>
          </cell>
          <cell r="D3047" t="str">
            <v>Surface Transportation</v>
          </cell>
        </row>
        <row r="3048">
          <cell r="A3048" t="str">
            <v>PATELS AIRTEMP (INDIA) LTD</v>
          </cell>
          <cell r="B3048">
            <v>517417</v>
          </cell>
          <cell r="C3048" t="str">
            <v>Not Listed</v>
          </cell>
          <cell r="D3048" t="str">
            <v>Industrial Machinery</v>
          </cell>
        </row>
        <row r="3049">
          <cell r="A3049" t="str">
            <v>PATELS AIRTEMP INDIA LTD</v>
          </cell>
          <cell r="B3049">
            <v>517417</v>
          </cell>
          <cell r="C3049" t="str">
            <v>Not Listed</v>
          </cell>
          <cell r="D3049" t="str">
            <v>Industrial Machinery</v>
          </cell>
        </row>
        <row r="3050">
          <cell r="A3050" t="str">
            <v>PATIDAR BUILDCON LTD</v>
          </cell>
          <cell r="B3050">
            <v>524031</v>
          </cell>
          <cell r="C3050" t="str">
            <v>Not Listed</v>
          </cell>
          <cell r="D3050" t="str">
            <v>Realty</v>
          </cell>
        </row>
        <row r="3051">
          <cell r="A3051" t="str">
            <v>PATSPIN (INDIA) LTD</v>
          </cell>
          <cell r="B3051">
            <v>514326</v>
          </cell>
          <cell r="C3051" t="str">
            <v>PATSPINLTD</v>
          </cell>
          <cell r="D3051" t="str">
            <v>Textiles</v>
          </cell>
        </row>
        <row r="3052">
          <cell r="A3052" t="str">
            <v>PATSPIN INDIA LTD</v>
          </cell>
          <cell r="B3052">
            <v>514326</v>
          </cell>
          <cell r="C3052" t="str">
            <v>PATSPINLTD</v>
          </cell>
          <cell r="D3052" t="str">
            <v>Textiles</v>
          </cell>
        </row>
        <row r="3053">
          <cell r="A3053" t="str">
            <v>PAUL MERCHANTS LTD</v>
          </cell>
          <cell r="B3053">
            <v>539113</v>
          </cell>
          <cell r="C3053" t="str">
            <v>Not Listed</v>
          </cell>
          <cell r="D3053" t="str">
            <v>Finance (including NBFCs)</v>
          </cell>
        </row>
        <row r="3054">
          <cell r="A3054" t="str">
            <v>PAUSHAK LTD</v>
          </cell>
          <cell r="B3054">
            <v>532742</v>
          </cell>
          <cell r="C3054" t="str">
            <v>Not Listed</v>
          </cell>
          <cell r="D3054" t="str">
            <v>Specialty Chemicals</v>
          </cell>
        </row>
        <row r="3055">
          <cell r="A3055" t="str">
            <v>PAWANSUT HOLDINGS LTD</v>
          </cell>
          <cell r="B3055">
            <v>535658</v>
          </cell>
          <cell r="C3055" t="str">
            <v>Not Listed</v>
          </cell>
          <cell r="D3055" t="str">
            <v>Finance (including NBFCs)</v>
          </cell>
        </row>
        <row r="3056">
          <cell r="A3056" t="str">
            <v>PBA INFRASTRUCTURE LTD</v>
          </cell>
          <cell r="B3056">
            <v>532676</v>
          </cell>
          <cell r="C3056" t="str">
            <v>PBAINFRA</v>
          </cell>
          <cell r="D3056" t="str">
            <v>Construction &amp; Engineering</v>
          </cell>
        </row>
        <row r="3057">
          <cell r="A3057" t="str">
            <v>PBM POLYTEX LTD</v>
          </cell>
          <cell r="B3057">
            <v>514087</v>
          </cell>
          <cell r="C3057" t="str">
            <v>Not Listed</v>
          </cell>
          <cell r="D3057" t="str">
            <v>Textiles</v>
          </cell>
        </row>
        <row r="3058">
          <cell r="A3058" t="str">
            <v>PC JEWELLER LTD</v>
          </cell>
          <cell r="B3058">
            <v>534809</v>
          </cell>
          <cell r="C3058" t="str">
            <v>PCJEWELLER</v>
          </cell>
          <cell r="D3058" t="str">
            <v>Other Apparels &amp; Accessories</v>
          </cell>
        </row>
        <row r="3059">
          <cell r="A3059" t="str">
            <v>PCS TECHNOLOGY LTD</v>
          </cell>
          <cell r="B3059">
            <v>517119</v>
          </cell>
          <cell r="C3059" t="str">
            <v>Not Listed</v>
          </cell>
          <cell r="D3059" t="str">
            <v>Computer Hardware</v>
          </cell>
        </row>
        <row r="3060">
          <cell r="A3060" t="str">
            <v>PDS MULTINATIONAL FASHIONS LTD</v>
          </cell>
          <cell r="B3060">
            <v>538730</v>
          </cell>
          <cell r="C3060" t="str">
            <v>PDSMFL</v>
          </cell>
          <cell r="D3060" t="str">
            <v>Comm.Trading  &amp; Distribution</v>
          </cell>
        </row>
        <row r="3061">
          <cell r="A3061" t="str">
            <v>PEARL GLOBAL INDUSTRIES LTD</v>
          </cell>
          <cell r="B3061">
            <v>532808</v>
          </cell>
          <cell r="C3061" t="str">
            <v>PGIL</v>
          </cell>
          <cell r="D3061" t="str">
            <v>Other Apparels &amp; Accessories</v>
          </cell>
        </row>
        <row r="3062">
          <cell r="A3062" t="str">
            <v>PEARL POLYMERS LTD</v>
          </cell>
          <cell r="B3062">
            <v>523260</v>
          </cell>
          <cell r="C3062" t="str">
            <v>PEARLPOLY</v>
          </cell>
          <cell r="D3062" t="str">
            <v>Containers &amp; Packaging</v>
          </cell>
        </row>
        <row r="3063">
          <cell r="A3063" t="str">
            <v>PECOS HOTELS AND PUBS LTD</v>
          </cell>
          <cell r="B3063">
            <v>539273</v>
          </cell>
          <cell r="C3063" t="str">
            <v>Not Listed</v>
          </cell>
          <cell r="D3063" t="str">
            <v>Restaurants</v>
          </cell>
        </row>
        <row r="3064">
          <cell r="A3064" t="str">
            <v>PEE CEE COSMA SOPE LTD</v>
          </cell>
          <cell r="B3064">
            <v>524136</v>
          </cell>
          <cell r="C3064" t="str">
            <v>Not Listed</v>
          </cell>
          <cell r="D3064" t="str">
            <v>Household Products</v>
          </cell>
        </row>
        <row r="3065">
          <cell r="A3065" t="str">
            <v>PEETI SECURITIES LTD</v>
          </cell>
          <cell r="B3065">
            <v>531352</v>
          </cell>
          <cell r="C3065" t="str">
            <v>Not Listed</v>
          </cell>
          <cell r="D3065" t="str">
            <v>Textiles</v>
          </cell>
        </row>
        <row r="3066">
          <cell r="A3066" t="str">
            <v>PENINSULA LAND LTD</v>
          </cell>
          <cell r="B3066">
            <v>503031</v>
          </cell>
          <cell r="C3066" t="str">
            <v>PENINLAND</v>
          </cell>
          <cell r="D3066" t="str">
            <v>Realty</v>
          </cell>
        </row>
        <row r="3067">
          <cell r="A3067" t="str">
            <v>PENNAR ENGINEERED BUILDING SYSTEMS LTD</v>
          </cell>
          <cell r="B3067">
            <v>539333</v>
          </cell>
          <cell r="C3067" t="str">
            <v>PENPEBS</v>
          </cell>
          <cell r="D3067" t="str">
            <v>Realty</v>
          </cell>
        </row>
        <row r="3068">
          <cell r="A3068" t="str">
            <v>PENNAR INDUSTRIES LTD</v>
          </cell>
          <cell r="B3068">
            <v>513228</v>
          </cell>
          <cell r="C3068" t="str">
            <v>PENIND</v>
          </cell>
          <cell r="D3068" t="str">
            <v>Iron &amp; Steel/Interm.Products</v>
          </cell>
        </row>
        <row r="3069">
          <cell r="A3069" t="str">
            <v>PENTA GOLD LTD</v>
          </cell>
          <cell r="B3069" t="str">
            <v>Not Listed</v>
          </cell>
          <cell r="C3069" t="str">
            <v>PENTAGOLD</v>
          </cell>
          <cell r="D3069" t="str">
            <v>SME</v>
          </cell>
        </row>
        <row r="3070">
          <cell r="A3070" t="str">
            <v>PENTAMEDIA GRAPHICS LTD</v>
          </cell>
          <cell r="B3070">
            <v>500329</v>
          </cell>
          <cell r="C3070" t="str">
            <v>Not Listed</v>
          </cell>
          <cell r="D3070" t="str">
            <v>Movies &amp; Entertainment</v>
          </cell>
        </row>
        <row r="3071">
          <cell r="A3071" t="str">
            <v>PENTOKEY ORGANY (INDIA) LTD</v>
          </cell>
          <cell r="B3071">
            <v>524210</v>
          </cell>
          <cell r="C3071" t="str">
            <v>Not Listed</v>
          </cell>
          <cell r="D3071" t="str">
            <v>Commodity Chemicals</v>
          </cell>
        </row>
        <row r="3072">
          <cell r="A3072" t="str">
            <v>PENTOKEY ORGANY INDIA LTD</v>
          </cell>
          <cell r="B3072">
            <v>524210</v>
          </cell>
          <cell r="C3072" t="str">
            <v>Not Listed</v>
          </cell>
          <cell r="D3072" t="str">
            <v>Commodity Chemicals</v>
          </cell>
        </row>
        <row r="3073">
          <cell r="A3073" t="str">
            <v>PEOPLES INVESTMENTS LTD</v>
          </cell>
          <cell r="B3073">
            <v>501144</v>
          </cell>
          <cell r="C3073" t="str">
            <v>Not Listed</v>
          </cell>
          <cell r="D3073" t="str">
            <v>Misc.Commercial Services</v>
          </cell>
        </row>
        <row r="3074">
          <cell r="A3074" t="str">
            <v>PERFECT INFRAENGINEERS LTD</v>
          </cell>
          <cell r="B3074" t="str">
            <v>Not Listed</v>
          </cell>
          <cell r="C3074" t="str">
            <v>PERFECT</v>
          </cell>
          <cell r="D3074" t="str">
            <v>SME</v>
          </cell>
        </row>
        <row r="3075">
          <cell r="A3075" t="str">
            <v>PERFECT-OCTAVE MEDIA PROJECTS LTD</v>
          </cell>
          <cell r="B3075">
            <v>521062</v>
          </cell>
          <cell r="C3075" t="str">
            <v>Not Listed</v>
          </cell>
          <cell r="D3075" t="str">
            <v>Broadcasting &amp; Cable TV</v>
          </cell>
        </row>
        <row r="3076">
          <cell r="A3076" t="str">
            <v>PERFECTPAC LTD</v>
          </cell>
          <cell r="B3076">
            <v>526435</v>
          </cell>
          <cell r="C3076" t="str">
            <v>Not Listed</v>
          </cell>
          <cell r="D3076" t="str">
            <v>Paper &amp; Paper Products</v>
          </cell>
        </row>
        <row r="3077">
          <cell r="A3077" t="str">
            <v>PERMANENT MAGNETS LTD</v>
          </cell>
          <cell r="B3077">
            <v>504132</v>
          </cell>
          <cell r="C3077" t="str">
            <v>Not Listed</v>
          </cell>
          <cell r="D3077" t="str">
            <v>Other Industrial Goods</v>
          </cell>
        </row>
        <row r="3078">
          <cell r="A3078" t="str">
            <v>PERSISTENT SYSTEMS LTD</v>
          </cell>
          <cell r="B3078">
            <v>533179</v>
          </cell>
          <cell r="C3078" t="str">
            <v>PERSISTENT</v>
          </cell>
          <cell r="D3078" t="str">
            <v>IT Consulting &amp; Software</v>
          </cell>
        </row>
        <row r="3079">
          <cell r="A3079" t="str">
            <v>PERVASIVE COMMODITIES LTD</v>
          </cell>
          <cell r="B3079">
            <v>517172</v>
          </cell>
          <cell r="C3079" t="str">
            <v>Not Listed</v>
          </cell>
          <cell r="D3079" t="str">
            <v>Electronic Components</v>
          </cell>
        </row>
        <row r="3080">
          <cell r="A3080" t="str">
            <v>PETRON ENGINEERING CONSTRUCTION LTD</v>
          </cell>
          <cell r="B3080">
            <v>530381</v>
          </cell>
          <cell r="C3080" t="str">
            <v>PETRONENGG</v>
          </cell>
          <cell r="D3080" t="str">
            <v>Construction &amp; Engineering</v>
          </cell>
        </row>
        <row r="3081">
          <cell r="A3081" t="str">
            <v>PETRONET LNG LTD</v>
          </cell>
          <cell r="B3081">
            <v>532522</v>
          </cell>
          <cell r="C3081" t="str">
            <v>PETRONET</v>
          </cell>
          <cell r="D3081" t="str">
            <v>Oil Marketing &amp; Distribution</v>
          </cell>
        </row>
        <row r="3082">
          <cell r="A3082" t="str">
            <v>PFIZER LTD</v>
          </cell>
          <cell r="B3082">
            <v>500680</v>
          </cell>
          <cell r="C3082" t="str">
            <v>PFIZER</v>
          </cell>
          <cell r="D3082" t="str">
            <v>Pharmaceuticals</v>
          </cell>
        </row>
        <row r="3083">
          <cell r="A3083" t="str">
            <v>PFL INFOTECH LTD</v>
          </cell>
          <cell r="B3083">
            <v>531769</v>
          </cell>
          <cell r="C3083" t="str">
            <v>Not Listed</v>
          </cell>
          <cell r="D3083" t="str">
            <v>IT Software Products</v>
          </cell>
        </row>
        <row r="3084">
          <cell r="A3084" t="str">
            <v>PG ELECTROPLAST LTD</v>
          </cell>
          <cell r="B3084">
            <v>533581</v>
          </cell>
          <cell r="C3084" t="str">
            <v>PGEL</v>
          </cell>
          <cell r="D3084" t="str">
            <v>Consumer Electronics</v>
          </cell>
        </row>
        <row r="3085">
          <cell r="A3085" t="str">
            <v>PG FOILS LTD</v>
          </cell>
          <cell r="B3085">
            <v>526747</v>
          </cell>
          <cell r="C3085" t="str">
            <v>Not Listed</v>
          </cell>
          <cell r="D3085" t="str">
            <v>Aluminium</v>
          </cell>
        </row>
        <row r="3086">
          <cell r="A3086" t="str">
            <v>PG INDUSTRY LTD</v>
          </cell>
          <cell r="B3086">
            <v>531281</v>
          </cell>
          <cell r="C3086" t="str">
            <v>Not Listed</v>
          </cell>
          <cell r="D3086" t="str">
            <v>Construction Materials</v>
          </cell>
        </row>
        <row r="3087">
          <cell r="A3087" t="str">
            <v>PH CAPITAL LTD</v>
          </cell>
          <cell r="B3087">
            <v>500143</v>
          </cell>
          <cell r="C3087" t="str">
            <v>Not Listed</v>
          </cell>
          <cell r="D3087" t="str">
            <v>Comm.Trading  &amp; Distribution</v>
          </cell>
        </row>
        <row r="3088">
          <cell r="A3088" t="str">
            <v>PH TRADING LTD</v>
          </cell>
          <cell r="B3088">
            <v>512026</v>
          </cell>
          <cell r="C3088" t="str">
            <v>Not Listed</v>
          </cell>
          <cell r="D3088" t="str">
            <v>Comm.Trading  &amp; Distribution</v>
          </cell>
        </row>
        <row r="3089">
          <cell r="A3089" t="str">
            <v>PHAARMASIA LTD</v>
          </cell>
          <cell r="B3089">
            <v>523620</v>
          </cell>
          <cell r="C3089" t="str">
            <v>Not Listed</v>
          </cell>
          <cell r="D3089" t="str">
            <v>Pharmaceuticals</v>
          </cell>
        </row>
        <row r="3090">
          <cell r="A3090" t="str">
            <v>PHILLIPS CARBON BLACK LTD</v>
          </cell>
          <cell r="B3090">
            <v>506590</v>
          </cell>
          <cell r="C3090" t="str">
            <v>PHILIPCARB</v>
          </cell>
          <cell r="D3090" t="str">
            <v>Carbon Black</v>
          </cell>
        </row>
        <row r="3091">
          <cell r="A3091" t="str">
            <v>PHOENIX INTERNATIONAL LTD</v>
          </cell>
          <cell r="B3091">
            <v>526481</v>
          </cell>
          <cell r="C3091" t="str">
            <v>Not Listed</v>
          </cell>
          <cell r="D3091" t="str">
            <v>Other Apparels &amp; Accessories</v>
          </cell>
        </row>
        <row r="3092">
          <cell r="A3092" t="str">
            <v>PHOENIX TOWNSHIP LTD</v>
          </cell>
          <cell r="B3092">
            <v>537839</v>
          </cell>
          <cell r="C3092" t="str">
            <v>Not Listed</v>
          </cell>
          <cell r="D3092" t="str">
            <v>Hotels</v>
          </cell>
        </row>
        <row r="3093">
          <cell r="A3093" t="str">
            <v>PHOTON CAPITAL ADVISORS LTD</v>
          </cell>
          <cell r="B3093">
            <v>509084</v>
          </cell>
          <cell r="C3093" t="str">
            <v>Not Listed</v>
          </cell>
          <cell r="D3093" t="str">
            <v>Misc.Commercial Services</v>
          </cell>
        </row>
        <row r="3094">
          <cell r="A3094" t="str">
            <v>PHOTOQUIP (INDIA) LTD</v>
          </cell>
          <cell r="B3094">
            <v>526588</v>
          </cell>
          <cell r="C3094" t="str">
            <v>Not Listed</v>
          </cell>
          <cell r="D3094" t="str">
            <v>Photographic Products</v>
          </cell>
        </row>
        <row r="3095">
          <cell r="A3095" t="str">
            <v>PHOTOQUIP INDIA LTD</v>
          </cell>
          <cell r="B3095">
            <v>526588</v>
          </cell>
          <cell r="C3095" t="str">
            <v>Not Listed</v>
          </cell>
          <cell r="D3095" t="str">
            <v>Photographic Products</v>
          </cell>
        </row>
        <row r="3096">
          <cell r="A3096" t="str">
            <v>PHYTO CHEM (INDIA) LTD</v>
          </cell>
          <cell r="B3096">
            <v>524808</v>
          </cell>
          <cell r="C3096" t="str">
            <v>Not Listed</v>
          </cell>
          <cell r="D3096" t="str">
            <v>Agrochemicals</v>
          </cell>
        </row>
        <row r="3097">
          <cell r="A3097" t="str">
            <v>PHYTO CHEM INDIA LTD</v>
          </cell>
          <cell r="B3097">
            <v>524808</v>
          </cell>
          <cell r="C3097" t="str">
            <v>Not Listed</v>
          </cell>
          <cell r="D3097" t="str">
            <v>Agrochemicals</v>
          </cell>
        </row>
        <row r="3098">
          <cell r="A3098" t="str">
            <v>PI INDUSTRIES LTD</v>
          </cell>
          <cell r="B3098">
            <v>523642</v>
          </cell>
          <cell r="C3098" t="str">
            <v>PIIND</v>
          </cell>
          <cell r="D3098" t="str">
            <v>Agrochemicals</v>
          </cell>
        </row>
        <row r="3099">
          <cell r="A3099" t="str">
            <v>PICCADILY AGRO INDUSTRIES LTD</v>
          </cell>
          <cell r="B3099">
            <v>530305</v>
          </cell>
          <cell r="C3099" t="str">
            <v>Not Listed</v>
          </cell>
          <cell r="D3099" t="str">
            <v>Sugar</v>
          </cell>
        </row>
        <row r="3100">
          <cell r="A3100" t="str">
            <v>PICCADILY SUGAR &amp; ALLIED INDUSTRIES LTD</v>
          </cell>
          <cell r="B3100">
            <v>507498</v>
          </cell>
          <cell r="C3100" t="str">
            <v>Not Listed</v>
          </cell>
          <cell r="D3100" t="str">
            <v>Sugar</v>
          </cell>
        </row>
        <row r="3101">
          <cell r="A3101" t="str">
            <v>PICTUREHOUSE MEDIA LTD</v>
          </cell>
          <cell r="B3101">
            <v>532355</v>
          </cell>
          <cell r="C3101" t="str">
            <v>Not Listed</v>
          </cell>
          <cell r="D3101" t="str">
            <v>Movies &amp; Entertainment</v>
          </cell>
        </row>
        <row r="3102">
          <cell r="A3102" t="str">
            <v>PIDILITE INDUSTRIES LTD</v>
          </cell>
          <cell r="B3102">
            <v>500331</v>
          </cell>
          <cell r="C3102" t="str">
            <v>PIDILITIND</v>
          </cell>
          <cell r="D3102" t="str">
            <v>Specialty Chemicals</v>
          </cell>
        </row>
        <row r="3103">
          <cell r="A3103" t="str">
            <v>PIL ITALICA LIFESTYLE LTD</v>
          </cell>
          <cell r="B3103">
            <v>500327</v>
          </cell>
          <cell r="C3103" t="str">
            <v>PILITA</v>
          </cell>
          <cell r="D3103" t="str">
            <v>Plastic Products</v>
          </cell>
        </row>
        <row r="3104">
          <cell r="A3104" t="str">
            <v>PILANI INVESTMENT AND INDUSTRIES CORPORATION LTD</v>
          </cell>
          <cell r="B3104">
            <v>539883</v>
          </cell>
          <cell r="C3104" t="str">
            <v>PILANIINVS</v>
          </cell>
          <cell r="D3104" t="str">
            <v>Holding Companies</v>
          </cell>
        </row>
        <row r="3105">
          <cell r="A3105" t="str">
            <v>PIONEER AGRO EXTRACTS LTD</v>
          </cell>
          <cell r="B3105">
            <v>519439</v>
          </cell>
          <cell r="C3105" t="str">
            <v>Not Listed</v>
          </cell>
          <cell r="D3105" t="str">
            <v>Edible Oils</v>
          </cell>
        </row>
        <row r="3106">
          <cell r="A3106" t="str">
            <v>PIONEER DISTILLERIES LTD</v>
          </cell>
          <cell r="B3106">
            <v>531879</v>
          </cell>
          <cell r="C3106" t="str">
            <v>PIONDIST</v>
          </cell>
          <cell r="D3106" t="str">
            <v>Breweries &amp; Distilleries</v>
          </cell>
        </row>
        <row r="3107">
          <cell r="A3107" t="str">
            <v>PIONEER EMBROIDERIES LTD</v>
          </cell>
          <cell r="B3107">
            <v>514300</v>
          </cell>
          <cell r="C3107" t="str">
            <v>PIONEEREMB</v>
          </cell>
          <cell r="D3107" t="str">
            <v>Textiles</v>
          </cell>
        </row>
        <row r="3108">
          <cell r="A3108" t="str">
            <v>PIONEER INVESTCORP LTD</v>
          </cell>
          <cell r="B3108">
            <v>507864</v>
          </cell>
          <cell r="C3108" t="str">
            <v>Not Listed</v>
          </cell>
          <cell r="D3108" t="str">
            <v>Other Financial Services</v>
          </cell>
        </row>
        <row r="3109">
          <cell r="A3109" t="str">
            <v>PIRAMAL ENTERPRISES LTD</v>
          </cell>
          <cell r="B3109">
            <v>500302</v>
          </cell>
          <cell r="C3109" t="str">
            <v>PEL</v>
          </cell>
          <cell r="D3109" t="str">
            <v>Pharmaceuticals</v>
          </cell>
        </row>
        <row r="3110">
          <cell r="A3110" t="str">
            <v>PIRAMAL PHYTOCARE LTD</v>
          </cell>
          <cell r="B3110">
            <v>532979</v>
          </cell>
          <cell r="C3110" t="str">
            <v>PIRPHYTO</v>
          </cell>
          <cell r="D3110" t="str">
            <v>Pharmaceuticals</v>
          </cell>
        </row>
        <row r="3111">
          <cell r="A3111" t="str">
            <v>PITHAMPUR POLY PRODUCTS LTD</v>
          </cell>
          <cell r="B3111">
            <v>530683</v>
          </cell>
          <cell r="C3111" t="str">
            <v>Not Listed</v>
          </cell>
          <cell r="D3111" t="str">
            <v>Containers &amp; Packaging</v>
          </cell>
        </row>
        <row r="3112">
          <cell r="A3112" t="str">
            <v>PITTI ENGINEERING LTD</v>
          </cell>
          <cell r="B3112">
            <v>513519</v>
          </cell>
          <cell r="C3112" t="str">
            <v>PITTIENG</v>
          </cell>
          <cell r="D3112" t="str">
            <v>Other Elect.Equip./ Prod.</v>
          </cell>
        </row>
        <row r="3113">
          <cell r="A3113" t="str">
            <v>PIX TRANSMISSIONS LTD</v>
          </cell>
          <cell r="B3113">
            <v>500333</v>
          </cell>
          <cell r="C3113" t="str">
            <v>Not Listed</v>
          </cell>
          <cell r="D3113" t="str">
            <v>Auto Tyres &amp; Rubber Products</v>
          </cell>
        </row>
        <row r="3114">
          <cell r="A3114" t="str">
            <v>PLANTER POLYSACKS LTD</v>
          </cell>
          <cell r="B3114">
            <v>523105</v>
          </cell>
          <cell r="C3114" t="str">
            <v>Not Listed</v>
          </cell>
          <cell r="D3114" t="str">
            <v>Containers &amp; Packaging</v>
          </cell>
        </row>
        <row r="3115">
          <cell r="A3115" t="str">
            <v>PLASTIBLENDS (INDIA) LTD</v>
          </cell>
          <cell r="B3115">
            <v>523648</v>
          </cell>
          <cell r="C3115" t="str">
            <v>PLASTIBLEN</v>
          </cell>
          <cell r="D3115" t="str">
            <v>Specialty Chemicals</v>
          </cell>
        </row>
        <row r="3116">
          <cell r="A3116" t="str">
            <v>PLASTIBLENDS INDIA LTD</v>
          </cell>
          <cell r="B3116">
            <v>523648</v>
          </cell>
          <cell r="C3116" t="str">
            <v>PLASTIBLEN</v>
          </cell>
          <cell r="D3116" t="str">
            <v>Specialty Chemicals</v>
          </cell>
        </row>
        <row r="3117">
          <cell r="A3117" t="str">
            <v>PMC FINCORP LTD</v>
          </cell>
          <cell r="B3117">
            <v>534060</v>
          </cell>
          <cell r="C3117" t="str">
            <v>Not Listed</v>
          </cell>
          <cell r="D3117" t="str">
            <v>Finance (including NBFCs)</v>
          </cell>
        </row>
        <row r="3118">
          <cell r="A3118" t="str">
            <v>PNB GILTS LTD</v>
          </cell>
          <cell r="B3118">
            <v>532366</v>
          </cell>
          <cell r="C3118" t="str">
            <v>PNBGILTS</v>
          </cell>
          <cell r="D3118" t="str">
            <v>Finance (including NBFCs)</v>
          </cell>
        </row>
        <row r="3119">
          <cell r="A3119" t="str">
            <v>PNB HOUSING FINANCE LTD</v>
          </cell>
          <cell r="B3119">
            <v>540173</v>
          </cell>
          <cell r="C3119" t="str">
            <v>PNBHOUSING</v>
          </cell>
          <cell r="D3119" t="str">
            <v xml:space="preserve">Housing Finance </v>
          </cell>
        </row>
        <row r="3120">
          <cell r="A3120" t="str">
            <v>PNC INFRATECH LTD</v>
          </cell>
          <cell r="B3120">
            <v>539150</v>
          </cell>
          <cell r="C3120" t="str">
            <v>PNCINFRA</v>
          </cell>
          <cell r="D3120" t="str">
            <v>Roads &amp; Highways</v>
          </cell>
        </row>
        <row r="3121">
          <cell r="A3121" t="str">
            <v>POCHIRAJU INDUSTRIES LTD</v>
          </cell>
          <cell r="B3121">
            <v>532803</v>
          </cell>
          <cell r="C3121" t="str">
            <v>POCHIRAJU</v>
          </cell>
          <cell r="D3121" t="str">
            <v>Other Agricultural Products</v>
          </cell>
        </row>
        <row r="3122">
          <cell r="A3122" t="str">
            <v>POCL ENTERPRISES LTD</v>
          </cell>
          <cell r="B3122">
            <v>539195</v>
          </cell>
          <cell r="C3122" t="str">
            <v>Not Listed</v>
          </cell>
          <cell r="D3122" t="str">
            <v>Commodity Chemicals</v>
          </cell>
        </row>
        <row r="3123">
          <cell r="A3123" t="str">
            <v>PODDAR HOUSING AND DEVELOPMENT LTD</v>
          </cell>
          <cell r="B3123">
            <v>523628</v>
          </cell>
          <cell r="C3123" t="str">
            <v>PODDARHOUS</v>
          </cell>
          <cell r="D3123" t="str">
            <v>Realty</v>
          </cell>
        </row>
        <row r="3124">
          <cell r="A3124" t="str">
            <v>PODDAR PIGMENTS LTD</v>
          </cell>
          <cell r="B3124">
            <v>524570</v>
          </cell>
          <cell r="C3124" t="str">
            <v>PODDARMENT</v>
          </cell>
          <cell r="D3124" t="str">
            <v>Specialty Chemicals</v>
          </cell>
        </row>
        <row r="3125">
          <cell r="A3125" t="str">
            <v>POKARNA LTD</v>
          </cell>
          <cell r="B3125">
            <v>532486</v>
          </cell>
          <cell r="C3125" t="str">
            <v>POKARNA</v>
          </cell>
          <cell r="D3125" t="str">
            <v>Construction Materials</v>
          </cell>
        </row>
        <row r="3126">
          <cell r="A3126" t="str">
            <v>POLO HOTELS LTD</v>
          </cell>
          <cell r="B3126">
            <v>526687</v>
          </cell>
          <cell r="C3126" t="str">
            <v>Not Listed</v>
          </cell>
          <cell r="D3126" t="str">
            <v>Hotels</v>
          </cell>
        </row>
        <row r="3127">
          <cell r="A3127" t="str">
            <v>POLO QUEEN INDUSTRIAL AND FINTECH LTD</v>
          </cell>
          <cell r="B3127">
            <v>540717</v>
          </cell>
          <cell r="C3127" t="str">
            <v>Not Listed</v>
          </cell>
          <cell r="D3127" t="str">
            <v>Comm.Trading  &amp; Distribution</v>
          </cell>
        </row>
        <row r="3128">
          <cell r="A3128" t="str">
            <v>POLSON LTD</v>
          </cell>
          <cell r="B3128">
            <v>507645</v>
          </cell>
          <cell r="C3128" t="str">
            <v>Not Listed</v>
          </cell>
          <cell r="D3128" t="str">
            <v>Specialty Chemicals</v>
          </cell>
        </row>
        <row r="3129">
          <cell r="A3129" t="str">
            <v>POLY MEDICURE LTD</v>
          </cell>
          <cell r="B3129">
            <v>531768</v>
          </cell>
          <cell r="C3129" t="str">
            <v>POLYMED</v>
          </cell>
          <cell r="D3129" t="str">
            <v>Medical Equipment</v>
          </cell>
        </row>
        <row r="3130">
          <cell r="A3130" t="str">
            <v>Polycab India Ltd</v>
          </cell>
          <cell r="B3130">
            <v>542652</v>
          </cell>
          <cell r="C3130" t="str">
            <v>POLYCAB</v>
          </cell>
          <cell r="D3130" t="str">
            <v>Other Elect.Equip./ Prod.</v>
          </cell>
        </row>
        <row r="3131">
          <cell r="A3131" t="str">
            <v>POLYCHEM LTD</v>
          </cell>
          <cell r="B3131">
            <v>506605</v>
          </cell>
          <cell r="C3131" t="str">
            <v>Not Listed</v>
          </cell>
          <cell r="D3131" t="str">
            <v>Commodity Chemicals</v>
          </cell>
        </row>
        <row r="3132">
          <cell r="A3132" t="str">
            <v>POLYCON INTERNATIONAL LTD</v>
          </cell>
          <cell r="B3132">
            <v>531397</v>
          </cell>
          <cell r="C3132" t="str">
            <v>Not Listed</v>
          </cell>
          <cell r="D3132" t="str">
            <v>Containers &amp; Packaging</v>
          </cell>
        </row>
        <row r="3133">
          <cell r="A3133" t="str">
            <v>POLYGENTA TECHNOLOGIES LTD</v>
          </cell>
          <cell r="B3133">
            <v>514486</v>
          </cell>
          <cell r="C3133" t="str">
            <v>Not Listed</v>
          </cell>
          <cell r="D3133" t="str">
            <v>Textiles</v>
          </cell>
        </row>
        <row r="3134">
          <cell r="A3134" t="str">
            <v>POLYLINK POLYMERS (INDIA) LTD</v>
          </cell>
          <cell r="B3134">
            <v>531454</v>
          </cell>
          <cell r="C3134" t="str">
            <v>Not Listed</v>
          </cell>
          <cell r="D3134" t="str">
            <v>Fibres &amp; Plastics</v>
          </cell>
        </row>
        <row r="3135">
          <cell r="A3135" t="str">
            <v>POLYLINK POLYMERS INDIA LTD</v>
          </cell>
          <cell r="B3135">
            <v>531454</v>
          </cell>
          <cell r="C3135" t="str">
            <v>Not Listed</v>
          </cell>
          <cell r="D3135" t="str">
            <v>Fibres &amp; Plastics</v>
          </cell>
        </row>
        <row r="3136">
          <cell r="A3136" t="str">
            <v>POLYMAC THERMOFORMERS LTD</v>
          </cell>
          <cell r="B3136">
            <v>537573</v>
          </cell>
          <cell r="C3136" t="str">
            <v>Not Listed</v>
          </cell>
          <cell r="D3136" t="str">
            <v>Plastic Products</v>
          </cell>
        </row>
        <row r="3137">
          <cell r="A3137" t="str">
            <v>POLYMECHPLAST MACHINES LTD</v>
          </cell>
          <cell r="B3137">
            <v>526043</v>
          </cell>
          <cell r="C3137" t="str">
            <v>Not Listed</v>
          </cell>
          <cell r="D3137" t="str">
            <v>Industrial Machinery</v>
          </cell>
        </row>
        <row r="3138">
          <cell r="A3138" t="str">
            <v>POLYPLEX CORPORATION LTD</v>
          </cell>
          <cell r="B3138">
            <v>524051</v>
          </cell>
          <cell r="C3138" t="str">
            <v>POLYPLEX</v>
          </cell>
          <cell r="D3138" t="str">
            <v>Commodity Chemicals</v>
          </cell>
        </row>
        <row r="3139">
          <cell r="A3139" t="str">
            <v>POLYSPIN EXPORTS LTD</v>
          </cell>
          <cell r="B3139">
            <v>539354</v>
          </cell>
          <cell r="C3139" t="str">
            <v>Not Listed</v>
          </cell>
          <cell r="D3139" t="str">
            <v>Containers &amp; Packaging</v>
          </cell>
        </row>
        <row r="3140">
          <cell r="A3140" t="str">
            <v>POLYTEX (INDIA) LTD</v>
          </cell>
          <cell r="B3140">
            <v>512481</v>
          </cell>
          <cell r="C3140" t="str">
            <v>Not Listed</v>
          </cell>
          <cell r="D3140" t="str">
            <v>Finance (including NBFCs)</v>
          </cell>
        </row>
        <row r="3141">
          <cell r="A3141" t="str">
            <v>POLYTEX INDIA LTD</v>
          </cell>
          <cell r="B3141">
            <v>512481</v>
          </cell>
          <cell r="C3141" t="str">
            <v>Not Listed</v>
          </cell>
          <cell r="D3141" t="str">
            <v>Finance (including NBFCs)</v>
          </cell>
        </row>
        <row r="3142">
          <cell r="A3142" t="str">
            <v>PONDY OXIDES &amp; CHEMICALS LTD</v>
          </cell>
          <cell r="B3142">
            <v>532626</v>
          </cell>
          <cell r="C3142" t="str">
            <v>Not Listed</v>
          </cell>
          <cell r="D3142" t="str">
            <v>Other Non-Ferrous Metals</v>
          </cell>
        </row>
        <row r="3143">
          <cell r="A3143" t="str">
            <v>PONNI SUGARS ERODE LTD</v>
          </cell>
          <cell r="B3143">
            <v>532460</v>
          </cell>
          <cell r="C3143" t="str">
            <v>PONNIERODE</v>
          </cell>
          <cell r="D3143" t="str">
            <v>Sugar</v>
          </cell>
        </row>
        <row r="3144">
          <cell r="A3144" t="str">
            <v>POOJA ENTERTAINMENT AND FILMS LTD</v>
          </cell>
          <cell r="B3144">
            <v>532011</v>
          </cell>
          <cell r="C3144" t="str">
            <v>Not Listed</v>
          </cell>
          <cell r="D3144" t="str">
            <v>Movies &amp; Entertainment</v>
          </cell>
        </row>
        <row r="3145">
          <cell r="A3145" t="str">
            <v>POOJAWESTERN METALIKS LTD</v>
          </cell>
          <cell r="B3145">
            <v>540727</v>
          </cell>
          <cell r="C3145" t="str">
            <v>Not Listed</v>
          </cell>
          <cell r="D3145" t="str">
            <v>Other Industrial Products</v>
          </cell>
        </row>
        <row r="3146">
          <cell r="A3146" t="str">
            <v>POONA DAL &amp; OIL INDUSTRIES LTD</v>
          </cell>
          <cell r="B3146">
            <v>519359</v>
          </cell>
          <cell r="C3146" t="str">
            <v>Not Listed</v>
          </cell>
          <cell r="D3146" t="str">
            <v>Edible Oils</v>
          </cell>
        </row>
        <row r="3147">
          <cell r="A3147" t="str">
            <v>POPULAR ESTATE MANAGEMENT LTD</v>
          </cell>
          <cell r="B3147">
            <v>531870</v>
          </cell>
          <cell r="C3147" t="str">
            <v>Not Listed</v>
          </cell>
          <cell r="D3147" t="str">
            <v>Construction &amp; Engineering</v>
          </cell>
        </row>
        <row r="3148">
          <cell r="A3148" t="str">
            <v>PORWAL AUTO COMPONENTS LTD</v>
          </cell>
          <cell r="B3148">
            <v>532933</v>
          </cell>
          <cell r="C3148" t="str">
            <v>Not Listed</v>
          </cell>
          <cell r="D3148" t="str">
            <v>Auto Parts &amp; Equipment</v>
          </cell>
        </row>
        <row r="3149">
          <cell r="A3149" t="str">
            <v>POWER &amp; INSTRUMENTATION GUJARAT LTD</v>
          </cell>
          <cell r="B3149" t="str">
            <v>Not Listed</v>
          </cell>
          <cell r="C3149" t="str">
            <v>PIGL</v>
          </cell>
          <cell r="D3149" t="str">
            <v>SME</v>
          </cell>
        </row>
        <row r="3150">
          <cell r="A3150" t="str">
            <v>POWER FINANCE CORPORATION LTD</v>
          </cell>
          <cell r="B3150">
            <v>532810</v>
          </cell>
          <cell r="C3150" t="str">
            <v>PFC</v>
          </cell>
          <cell r="D3150" t="str">
            <v>Finance (including NBFCs)</v>
          </cell>
        </row>
        <row r="3151">
          <cell r="A3151" t="str">
            <v>POWER GRID CORPORATION OF (INDIA) LTD</v>
          </cell>
          <cell r="B3151">
            <v>532898</v>
          </cell>
          <cell r="C3151" t="str">
            <v>POWERGRID</v>
          </cell>
          <cell r="D3151" t="str">
            <v>Electric Utilities</v>
          </cell>
        </row>
        <row r="3152">
          <cell r="A3152" t="str">
            <v>POWER GRID CORPORATION OF INDIA LTD</v>
          </cell>
          <cell r="B3152">
            <v>532898</v>
          </cell>
          <cell r="C3152" t="str">
            <v>POWERGRID</v>
          </cell>
          <cell r="D3152" t="str">
            <v>Electric Utilities</v>
          </cell>
        </row>
        <row r="3153">
          <cell r="A3153" t="str">
            <v>POWER MECH PROJECTS LTD</v>
          </cell>
          <cell r="B3153">
            <v>539302</v>
          </cell>
          <cell r="C3153" t="str">
            <v>POWERMECH</v>
          </cell>
          <cell r="D3153" t="str">
            <v>Construction &amp; Engineering</v>
          </cell>
        </row>
        <row r="3154">
          <cell r="A3154" t="str">
            <v>POWERFUL TECHNOLOGIES LTD</v>
          </cell>
          <cell r="B3154" t="str">
            <v>Not Listed</v>
          </cell>
          <cell r="C3154" t="str">
            <v>POWERFUL</v>
          </cell>
          <cell r="D3154" t="str">
            <v>SME</v>
          </cell>
        </row>
        <row r="3155">
          <cell r="A3155" t="str">
            <v>POWERHOUSE GYM &amp; WELLNESS LTD</v>
          </cell>
          <cell r="B3155">
            <v>538731</v>
          </cell>
          <cell r="C3155" t="str">
            <v>Not Listed</v>
          </cell>
          <cell r="D3155" t="str">
            <v>Other Leisure Facilities</v>
          </cell>
        </row>
        <row r="3156">
          <cell r="A3156" t="str">
            <v>PPAP AUTOMOTIVE LTD</v>
          </cell>
          <cell r="B3156">
            <v>532934</v>
          </cell>
          <cell r="C3156" t="str">
            <v>PPAP</v>
          </cell>
          <cell r="D3156" t="str">
            <v>Auto Parts &amp; Equipment</v>
          </cell>
        </row>
        <row r="3157">
          <cell r="A3157" t="str">
            <v>PRABHAT DAIRY LTD</v>
          </cell>
          <cell r="B3157">
            <v>539351</v>
          </cell>
          <cell r="C3157" t="str">
            <v>PRABHAT</v>
          </cell>
          <cell r="D3157" t="str">
            <v>Packaged Foods</v>
          </cell>
        </row>
        <row r="3158">
          <cell r="A3158" t="str">
            <v>PRABHAT TELECOMS (INDIA) LTD</v>
          </cell>
          <cell r="B3158">
            <v>540027</v>
          </cell>
          <cell r="C3158" t="str">
            <v>Not Listed</v>
          </cell>
          <cell r="D3158" t="str">
            <v>Specialty Retail</v>
          </cell>
        </row>
        <row r="3159">
          <cell r="A3159" t="str">
            <v>PRABHAT TELECOMS INDIA LTD</v>
          </cell>
          <cell r="B3159">
            <v>540027</v>
          </cell>
          <cell r="C3159" t="str">
            <v>Not Listed</v>
          </cell>
          <cell r="D3159" t="str">
            <v>Specialty Retail</v>
          </cell>
        </row>
        <row r="3160">
          <cell r="A3160" t="str">
            <v>PRABHAV INDUSTRIES LTD</v>
          </cell>
          <cell r="B3160">
            <v>531855</v>
          </cell>
          <cell r="C3160" t="str">
            <v>Not Listed</v>
          </cell>
          <cell r="D3160" t="str">
            <v>Iron &amp; Steel/Interm.Products</v>
          </cell>
        </row>
        <row r="3161">
          <cell r="A3161" t="str">
            <v>PRABHU STEEL INDUSTRIES LTD</v>
          </cell>
          <cell r="B3161">
            <v>506042</v>
          </cell>
          <cell r="C3161" t="str">
            <v>Not Listed</v>
          </cell>
          <cell r="D3161" t="str">
            <v>Iron &amp; Steel/Interm.Products</v>
          </cell>
        </row>
        <row r="3162">
          <cell r="A3162" t="str">
            <v>PRADEEP METALS LTD</v>
          </cell>
          <cell r="B3162">
            <v>513532</v>
          </cell>
          <cell r="C3162" t="str">
            <v>Not Listed</v>
          </cell>
          <cell r="D3162" t="str">
            <v>Auto Parts &amp; Equipment</v>
          </cell>
        </row>
        <row r="3163">
          <cell r="A3163" t="str">
            <v>PRADHIN LTD</v>
          </cell>
          <cell r="B3163">
            <v>530095</v>
          </cell>
          <cell r="C3163" t="str">
            <v>Not Listed</v>
          </cell>
          <cell r="D3163" t="str">
            <v>Iron &amp; Steel/Interm.Products</v>
          </cell>
        </row>
        <row r="3164">
          <cell r="A3164" t="str">
            <v>PRADIP OVERSEAS LTD</v>
          </cell>
          <cell r="B3164">
            <v>533178</v>
          </cell>
          <cell r="C3164" t="str">
            <v>PRADIP</v>
          </cell>
          <cell r="D3164" t="str">
            <v>Textiles</v>
          </cell>
        </row>
        <row r="3165">
          <cell r="A3165" t="str">
            <v>PRAG BOSIMI SYNTHETICS LTD</v>
          </cell>
          <cell r="B3165">
            <v>500192</v>
          </cell>
          <cell r="C3165" t="str">
            <v>Not Listed</v>
          </cell>
          <cell r="D3165" t="str">
            <v>Textiles</v>
          </cell>
        </row>
        <row r="3166">
          <cell r="A3166" t="str">
            <v>PRAJ INDUSTRIES LTD</v>
          </cell>
          <cell r="B3166">
            <v>522205</v>
          </cell>
          <cell r="C3166" t="str">
            <v>PRAJIND</v>
          </cell>
          <cell r="D3166" t="str">
            <v>Construction &amp; Engineering</v>
          </cell>
        </row>
        <row r="3167">
          <cell r="A3167" t="str">
            <v>PRAJAY ENGINEERS SYNDICATE LTD</v>
          </cell>
          <cell r="B3167">
            <v>531746</v>
          </cell>
          <cell r="C3167" t="str">
            <v>PRAENG</v>
          </cell>
          <cell r="D3167" t="str">
            <v>Realty</v>
          </cell>
        </row>
        <row r="3168">
          <cell r="A3168" t="str">
            <v>PRAKASH CONSTROWELL LTD</v>
          </cell>
          <cell r="B3168">
            <v>533605</v>
          </cell>
          <cell r="C3168" t="str">
            <v>PRAKASHCON</v>
          </cell>
          <cell r="D3168" t="str">
            <v>Construction &amp; Engineering</v>
          </cell>
        </row>
        <row r="3169">
          <cell r="A3169" t="str">
            <v>PRAKASH INDUSTRIES LTD</v>
          </cell>
          <cell r="B3169">
            <v>506022</v>
          </cell>
          <cell r="C3169" t="str">
            <v>PRAKASH</v>
          </cell>
          <cell r="D3169" t="str">
            <v>Iron &amp; Steel/Interm.Products</v>
          </cell>
        </row>
        <row r="3170">
          <cell r="A3170" t="str">
            <v>Prakash Pipes Ltd</v>
          </cell>
          <cell r="B3170">
            <v>542684</v>
          </cell>
          <cell r="C3170" t="str">
            <v>PPL</v>
          </cell>
          <cell r="D3170" t="str">
            <v>Plastic Products</v>
          </cell>
        </row>
        <row r="3171">
          <cell r="A3171" t="str">
            <v>PRAKASH STEELAGE LTD</v>
          </cell>
          <cell r="B3171">
            <v>533239</v>
          </cell>
          <cell r="C3171" t="str">
            <v>PRAKASHSTL</v>
          </cell>
          <cell r="D3171" t="str">
            <v>Construction &amp; Engineering</v>
          </cell>
        </row>
        <row r="3172">
          <cell r="A3172" t="str">
            <v>PRAKASH WOOLLEN &amp; SYNTHETIC MILLS LTD</v>
          </cell>
          <cell r="B3172">
            <v>531437</v>
          </cell>
          <cell r="C3172" t="str">
            <v>Not Listed</v>
          </cell>
          <cell r="D3172" t="str">
            <v>Textiles</v>
          </cell>
        </row>
        <row r="3173">
          <cell r="A3173" t="str">
            <v>PRANAVADITYA SPINNING MILLS LTD</v>
          </cell>
          <cell r="B3173">
            <v>531172</v>
          </cell>
          <cell r="C3173" t="str">
            <v>Not Listed</v>
          </cell>
          <cell r="D3173" t="str">
            <v>Textiles</v>
          </cell>
        </row>
        <row r="3174">
          <cell r="A3174" t="str">
            <v>PRASHANT (INDIA) LTD</v>
          </cell>
          <cell r="B3174">
            <v>519014</v>
          </cell>
          <cell r="C3174" t="str">
            <v>Not Listed</v>
          </cell>
          <cell r="D3174" t="str">
            <v>Textiles</v>
          </cell>
        </row>
        <row r="3175">
          <cell r="A3175" t="str">
            <v>PRASHANT INDIA LTD</v>
          </cell>
          <cell r="B3175">
            <v>519014</v>
          </cell>
          <cell r="C3175" t="str">
            <v>Not Listed</v>
          </cell>
          <cell r="D3175" t="str">
            <v>Textiles</v>
          </cell>
        </row>
        <row r="3176">
          <cell r="A3176" t="str">
            <v>PRATAAP SNACKS LTD</v>
          </cell>
          <cell r="B3176">
            <v>540724</v>
          </cell>
          <cell r="C3176" t="str">
            <v>DIAMONDYD</v>
          </cell>
          <cell r="D3176" t="str">
            <v>Packaged Foods</v>
          </cell>
        </row>
        <row r="3177">
          <cell r="A3177" t="str">
            <v>PRATIK PANELS LTD</v>
          </cell>
          <cell r="B3177">
            <v>526490</v>
          </cell>
          <cell r="C3177" t="str">
            <v>Not Listed</v>
          </cell>
          <cell r="D3177" t="str">
            <v>Forest Products</v>
          </cell>
        </row>
        <row r="3178">
          <cell r="A3178" t="str">
            <v>PRATIKSHA CHEMICALS LTD</v>
          </cell>
          <cell r="B3178">
            <v>531257</v>
          </cell>
          <cell r="C3178" t="str">
            <v>Not Listed</v>
          </cell>
          <cell r="D3178" t="str">
            <v>Specialty Chemicals</v>
          </cell>
        </row>
        <row r="3179">
          <cell r="A3179" t="str">
            <v>PRAXIS HOME RETAIL LTD</v>
          </cell>
          <cell r="B3179">
            <v>540901</v>
          </cell>
          <cell r="C3179" t="str">
            <v>PRAXIS</v>
          </cell>
          <cell r="D3179" t="str">
            <v>Specialty Retail</v>
          </cell>
        </row>
        <row r="3180">
          <cell r="A3180" t="str">
            <v>PRECIOUS TRADING &amp; INVESTMENTS LTD</v>
          </cell>
          <cell r="B3180">
            <v>506107</v>
          </cell>
          <cell r="C3180" t="str">
            <v>Not Listed</v>
          </cell>
          <cell r="D3180" t="str">
            <v>Misc.Commercial Services</v>
          </cell>
        </row>
        <row r="3181">
          <cell r="A3181" t="str">
            <v>PRECISION CAMSHAFTS LTD</v>
          </cell>
          <cell r="B3181">
            <v>539636</v>
          </cell>
          <cell r="C3181" t="str">
            <v>PRECAM</v>
          </cell>
          <cell r="D3181" t="str">
            <v>Auto Parts &amp; Equipment</v>
          </cell>
        </row>
        <row r="3182">
          <cell r="A3182" t="str">
            <v>PRECISION CONTAINEURS LTD</v>
          </cell>
          <cell r="B3182">
            <v>523874</v>
          </cell>
          <cell r="C3182" t="str">
            <v>Not Listed</v>
          </cell>
          <cell r="D3182" t="str">
            <v>Comm.Trading  &amp; Distribution</v>
          </cell>
        </row>
        <row r="3183">
          <cell r="A3183" t="str">
            <v>PRECISION ELECTRONICS LTD</v>
          </cell>
          <cell r="B3183">
            <v>517258</v>
          </cell>
          <cell r="C3183" t="str">
            <v>Not Listed</v>
          </cell>
          <cell r="D3183" t="str">
            <v>Electronic Components</v>
          </cell>
        </row>
        <row r="3184">
          <cell r="A3184" t="str">
            <v>PRECISION WIRES (INDIA) LTD</v>
          </cell>
          <cell r="B3184">
            <v>523539</v>
          </cell>
          <cell r="C3184" t="str">
            <v>PRECWIRE</v>
          </cell>
          <cell r="D3184" t="str">
            <v>Other Industrial Products</v>
          </cell>
        </row>
        <row r="3185">
          <cell r="A3185" t="str">
            <v>PRECISION WIRES INDIA LTD</v>
          </cell>
          <cell r="B3185">
            <v>523539</v>
          </cell>
          <cell r="C3185" t="str">
            <v>PRECWIRE</v>
          </cell>
          <cell r="D3185" t="str">
            <v>Other Industrial Products</v>
          </cell>
        </row>
        <row r="3186">
          <cell r="A3186" t="str">
            <v>PRECOT MERIDIAN LTD</v>
          </cell>
          <cell r="B3186" t="str">
            <v>Not Listed</v>
          </cell>
          <cell r="C3186" t="str">
            <v>PRECOT</v>
          </cell>
          <cell r="D3186" t="str">
            <v>Others</v>
          </cell>
        </row>
        <row r="3187">
          <cell r="A3187" t="str">
            <v>PREM SOMANI FINANCIAL SERVICES LTD</v>
          </cell>
          <cell r="B3187">
            <v>530669</v>
          </cell>
          <cell r="C3187" t="str">
            <v>Not Listed</v>
          </cell>
          <cell r="D3187" t="str">
            <v>Other Financial Services</v>
          </cell>
        </row>
        <row r="3188">
          <cell r="A3188" t="str">
            <v>PREMCO GLOBAL LTD</v>
          </cell>
          <cell r="B3188">
            <v>530331</v>
          </cell>
          <cell r="C3188" t="str">
            <v>Not Listed</v>
          </cell>
          <cell r="D3188" t="str">
            <v>Textiles</v>
          </cell>
        </row>
        <row r="3189">
          <cell r="A3189" t="str">
            <v>PREMIER CHENNAI PROPERTIES LTD</v>
          </cell>
          <cell r="B3189">
            <v>780007</v>
          </cell>
          <cell r="C3189" t="str">
            <v>Not Listed</v>
          </cell>
          <cell r="D3189" t="str">
            <v>Others</v>
          </cell>
        </row>
        <row r="3190">
          <cell r="A3190" t="str">
            <v>PREMIER EXPLOSIVES LTD</v>
          </cell>
          <cell r="B3190">
            <v>526247</v>
          </cell>
          <cell r="C3190" t="str">
            <v>PREMEXPLN</v>
          </cell>
          <cell r="D3190" t="str">
            <v>Specialty Chemicals</v>
          </cell>
        </row>
        <row r="3191">
          <cell r="A3191" t="str">
            <v>PREMIER LTD</v>
          </cell>
          <cell r="B3191">
            <v>500540</v>
          </cell>
          <cell r="C3191" t="str">
            <v>PREMIER</v>
          </cell>
          <cell r="D3191" t="str">
            <v>Industrial Machinery</v>
          </cell>
        </row>
        <row r="3192">
          <cell r="A3192" t="str">
            <v>PREMIER PIPES LTD</v>
          </cell>
          <cell r="B3192">
            <v>513291</v>
          </cell>
          <cell r="C3192" t="str">
            <v>Not Listed</v>
          </cell>
          <cell r="D3192" t="str">
            <v>Iron &amp; Steel Products</v>
          </cell>
        </row>
        <row r="3193">
          <cell r="A3193" t="str">
            <v>PREMIER POLYFILM LTD</v>
          </cell>
          <cell r="B3193">
            <v>514354</v>
          </cell>
          <cell r="C3193" t="str">
            <v>PREMIERPOL</v>
          </cell>
          <cell r="D3193" t="str">
            <v>Commodity Chemicals</v>
          </cell>
        </row>
        <row r="3194">
          <cell r="A3194" t="str">
            <v>PREMIER SYNTHETICS LTD</v>
          </cell>
          <cell r="B3194">
            <v>509835</v>
          </cell>
          <cell r="C3194" t="str">
            <v>Not Listed</v>
          </cell>
          <cell r="D3194" t="str">
            <v>Textiles</v>
          </cell>
        </row>
        <row r="3195">
          <cell r="A3195" t="str">
            <v>PRERNA INFRABUILD LTD</v>
          </cell>
          <cell r="B3195">
            <v>531802</v>
          </cell>
          <cell r="C3195" t="str">
            <v>Not Listed</v>
          </cell>
          <cell r="D3195" t="str">
            <v>Realty</v>
          </cell>
        </row>
        <row r="3196">
          <cell r="A3196" t="str">
            <v>PRESSMAN ADVERTISING LTD</v>
          </cell>
          <cell r="B3196">
            <v>509077</v>
          </cell>
          <cell r="C3196" t="str">
            <v>PRESSMN</v>
          </cell>
          <cell r="D3196" t="str">
            <v>Advertising &amp; Media</v>
          </cell>
        </row>
        <row r="3197">
          <cell r="A3197" t="str">
            <v>PRESTIGE ESTATES PROJECTS LTD</v>
          </cell>
          <cell r="B3197">
            <v>533274</v>
          </cell>
          <cell r="C3197" t="str">
            <v>PRESTIGE</v>
          </cell>
          <cell r="D3197" t="str">
            <v>Realty</v>
          </cell>
        </row>
        <row r="3198">
          <cell r="A3198" t="str">
            <v>PRICOL LTD</v>
          </cell>
          <cell r="B3198">
            <v>540293</v>
          </cell>
          <cell r="C3198" t="str">
            <v>PRICOLLTD</v>
          </cell>
          <cell r="D3198" t="str">
            <v>Auto Parts &amp; Equipment</v>
          </cell>
        </row>
        <row r="3199">
          <cell r="A3199" t="str">
            <v>PRIMA AGRO LTD</v>
          </cell>
          <cell r="B3199">
            <v>519262</v>
          </cell>
          <cell r="C3199" t="str">
            <v>Not Listed</v>
          </cell>
          <cell r="D3199" t="str">
            <v>Other Agricultural Products</v>
          </cell>
        </row>
        <row r="3200">
          <cell r="A3200" t="str">
            <v>PRIMA INDUSTRIES LTD</v>
          </cell>
          <cell r="B3200">
            <v>531246</v>
          </cell>
          <cell r="C3200" t="str">
            <v>Not Listed</v>
          </cell>
          <cell r="D3200" t="str">
            <v>Edible Oils</v>
          </cell>
        </row>
        <row r="3201">
          <cell r="A3201" t="str">
            <v>PRIMA PLASTICS LTD</v>
          </cell>
          <cell r="B3201">
            <v>530589</v>
          </cell>
          <cell r="C3201" t="str">
            <v>Not Listed</v>
          </cell>
          <cell r="D3201" t="str">
            <v>Plastic Products</v>
          </cell>
        </row>
        <row r="3202">
          <cell r="A3202" t="str">
            <v>PRIME CAPITAL MARKET LTD</v>
          </cell>
          <cell r="B3202">
            <v>535514</v>
          </cell>
          <cell r="C3202" t="str">
            <v>Not Listed</v>
          </cell>
          <cell r="D3202" t="str">
            <v>Finance (including NBFCs)</v>
          </cell>
        </row>
        <row r="3203">
          <cell r="A3203" t="str">
            <v>PRIME CUSTOMER SERVICES LTD</v>
          </cell>
          <cell r="B3203">
            <v>540404</v>
          </cell>
          <cell r="C3203" t="str">
            <v>Not Listed</v>
          </cell>
          <cell r="D3203" t="str">
            <v>Other Agricultural Products</v>
          </cell>
        </row>
        <row r="3204">
          <cell r="A3204" t="str">
            <v>PRIME FOCUS LTD</v>
          </cell>
          <cell r="B3204">
            <v>532748</v>
          </cell>
          <cell r="C3204" t="str">
            <v>PFOCUS</v>
          </cell>
          <cell r="D3204" t="str">
            <v>Movies &amp; Entertainment</v>
          </cell>
        </row>
        <row r="3205">
          <cell r="A3205" t="str">
            <v>PRIME INDUSTRIES LTD</v>
          </cell>
          <cell r="B3205">
            <v>519299</v>
          </cell>
          <cell r="C3205" t="str">
            <v>Not Listed</v>
          </cell>
          <cell r="D3205" t="str">
            <v>Edible Oils</v>
          </cell>
        </row>
        <row r="3206">
          <cell r="A3206" t="str">
            <v>PRIME PROPERTY DEVELOPMENT CORPORATION LTD</v>
          </cell>
          <cell r="B3206">
            <v>530695</v>
          </cell>
          <cell r="C3206" t="str">
            <v>Not Listed</v>
          </cell>
          <cell r="D3206" t="str">
            <v>Realty</v>
          </cell>
        </row>
        <row r="3207">
          <cell r="A3207" t="str">
            <v>PRIME SECURITIES LTD</v>
          </cell>
          <cell r="B3207">
            <v>500337</v>
          </cell>
          <cell r="C3207" t="str">
            <v>PRIMESECU</v>
          </cell>
          <cell r="D3207" t="str">
            <v>Other Financial Services</v>
          </cell>
        </row>
        <row r="3208">
          <cell r="A3208" t="str">
            <v>PRIME URBAN DEVELOPMENT (INDIA) LTD</v>
          </cell>
          <cell r="B3208">
            <v>521149</v>
          </cell>
          <cell r="C3208" t="str">
            <v>Not Listed</v>
          </cell>
          <cell r="D3208" t="str">
            <v>Realty</v>
          </cell>
        </row>
        <row r="3209">
          <cell r="A3209" t="str">
            <v>PRIME URBAN DEVELOPMENT INDIA LTD</v>
          </cell>
          <cell r="B3209">
            <v>521149</v>
          </cell>
          <cell r="C3209" t="str">
            <v>Not Listed</v>
          </cell>
          <cell r="D3209" t="str">
            <v>Realty</v>
          </cell>
        </row>
        <row r="3210">
          <cell r="A3210" t="str">
            <v>PRISM FINANCE LTD</v>
          </cell>
          <cell r="B3210">
            <v>531735</v>
          </cell>
          <cell r="C3210" t="str">
            <v>Not Listed</v>
          </cell>
          <cell r="D3210" t="str">
            <v>Finance (including NBFCs)</v>
          </cell>
        </row>
        <row r="3211">
          <cell r="A3211" t="str">
            <v>PRISM JOHNSON LTD</v>
          </cell>
          <cell r="B3211">
            <v>500338</v>
          </cell>
          <cell r="C3211" t="str">
            <v>PRSMJOHNSN</v>
          </cell>
          <cell r="D3211" t="str">
            <v>Cement &amp; Cement Products</v>
          </cell>
        </row>
        <row r="3212">
          <cell r="A3212" t="str">
            <v>PRISM MEDICO AND PHARMACY LTD</v>
          </cell>
          <cell r="B3212">
            <v>512217</v>
          </cell>
          <cell r="C3212" t="str">
            <v>Not Listed</v>
          </cell>
          <cell r="D3212" t="str">
            <v>Finance (including NBFCs)</v>
          </cell>
        </row>
        <row r="3213">
          <cell r="A3213" t="str">
            <v>PRITHVI EXCHANGE (INDIA) LTD</v>
          </cell>
          <cell r="B3213">
            <v>531688</v>
          </cell>
          <cell r="C3213" t="str">
            <v>Not Listed</v>
          </cell>
          <cell r="D3213" t="str">
            <v>IT Software Products</v>
          </cell>
        </row>
        <row r="3214">
          <cell r="A3214" t="str">
            <v>PRITHVI EXCHANGE INDIA LTD</v>
          </cell>
          <cell r="B3214">
            <v>531688</v>
          </cell>
          <cell r="C3214" t="str">
            <v>Not Listed</v>
          </cell>
          <cell r="D3214" t="str">
            <v>IT Software Products</v>
          </cell>
        </row>
        <row r="3215">
          <cell r="A3215" t="str">
            <v>PRITI INTERNATIONAL LTD</v>
          </cell>
          <cell r="B3215" t="str">
            <v>Not Listed</v>
          </cell>
          <cell r="C3215" t="str">
            <v>PRITI</v>
          </cell>
          <cell r="D3215" t="str">
            <v>SME</v>
          </cell>
        </row>
        <row r="3216">
          <cell r="A3216" t="str">
            <v>PRITIKA AUTO INDUSTRIES LTD</v>
          </cell>
          <cell r="B3216">
            <v>539359</v>
          </cell>
          <cell r="C3216" t="str">
            <v>Not Listed</v>
          </cell>
          <cell r="D3216" t="str">
            <v>Other Industrial Products</v>
          </cell>
        </row>
        <row r="3217">
          <cell r="A3217" t="str">
            <v>PRITISH NANDY COMMUNICATIONS LTD</v>
          </cell>
          <cell r="B3217">
            <v>532387</v>
          </cell>
          <cell r="C3217" t="str">
            <v>PNC</v>
          </cell>
          <cell r="D3217" t="str">
            <v>Movies &amp; Entertainment</v>
          </cell>
        </row>
        <row r="3218">
          <cell r="A3218" t="str">
            <v>PRIYA LTD</v>
          </cell>
          <cell r="B3218">
            <v>524580</v>
          </cell>
          <cell r="C3218" t="str">
            <v>Not Listed</v>
          </cell>
          <cell r="D3218" t="str">
            <v>Comm.Trading  &amp; Distribution</v>
          </cell>
        </row>
        <row r="3219">
          <cell r="A3219" t="str">
            <v>PRO FIN CAPITAL SERVICES LTD</v>
          </cell>
          <cell r="B3219">
            <v>511557</v>
          </cell>
          <cell r="C3219" t="str">
            <v>Not Listed</v>
          </cell>
          <cell r="D3219" t="str">
            <v>Misc.Commercial Services</v>
          </cell>
        </row>
        <row r="3220">
          <cell r="A3220" t="str">
            <v>PROAIM ENTERPRISES LTD</v>
          </cell>
          <cell r="B3220">
            <v>512105</v>
          </cell>
          <cell r="C3220" t="str">
            <v>Not Listed</v>
          </cell>
          <cell r="D3220" t="str">
            <v>Misc.Commercial Services</v>
          </cell>
        </row>
        <row r="3221">
          <cell r="A3221" t="str">
            <v>PROCAL ELECTRONICS (INDIA) LTD</v>
          </cell>
          <cell r="B3221">
            <v>526009</v>
          </cell>
          <cell r="C3221" t="str">
            <v>Not Listed</v>
          </cell>
          <cell r="D3221" t="str">
            <v>Comm.Trading  &amp; Distribution</v>
          </cell>
        </row>
        <row r="3222">
          <cell r="A3222" t="str">
            <v>PROCAL ELECTRONICS INDIA LTD</v>
          </cell>
          <cell r="B3222">
            <v>526009</v>
          </cell>
          <cell r="C3222" t="str">
            <v>Not Listed</v>
          </cell>
          <cell r="D3222" t="str">
            <v>Comm.Trading  &amp; Distribution</v>
          </cell>
        </row>
        <row r="3223">
          <cell r="A3223" t="str">
            <v>Procter &amp; Gamble Health LTD</v>
          </cell>
          <cell r="B3223" t="str">
            <v>Not Listed</v>
          </cell>
          <cell r="C3223" t="str">
            <v>PGHL</v>
          </cell>
          <cell r="D3223" t="str">
            <v>Comm.Trading  &amp; Distribution</v>
          </cell>
        </row>
        <row r="3224">
          <cell r="A3224" t="str">
            <v>PROCTER &amp; GAMBLE HYGIENE AND HEALTH CARE LTD</v>
          </cell>
          <cell r="B3224">
            <v>500459</v>
          </cell>
          <cell r="C3224" t="str">
            <v>PGHH</v>
          </cell>
          <cell r="D3224" t="str">
            <v>Personal Products</v>
          </cell>
        </row>
        <row r="3225">
          <cell r="A3225" t="str">
            <v>PROGRESSIVE EXTRACTIONS &amp; EXPORTS LTD</v>
          </cell>
          <cell r="B3225">
            <v>531265</v>
          </cell>
          <cell r="C3225" t="str">
            <v>Not Listed</v>
          </cell>
          <cell r="D3225" t="str">
            <v>Other Food Products</v>
          </cell>
        </row>
        <row r="3226">
          <cell r="A3226" t="str">
            <v>PROLIFE INDUSTRIES LTD</v>
          </cell>
          <cell r="B3226" t="str">
            <v>Not Listed</v>
          </cell>
          <cell r="C3226" t="str">
            <v>PROLIFE</v>
          </cell>
          <cell r="D3226" t="str">
            <v>SME</v>
          </cell>
        </row>
        <row r="3227">
          <cell r="A3227" t="str">
            <v>PROMACT IMPEX LTD</v>
          </cell>
          <cell r="B3227">
            <v>526494</v>
          </cell>
          <cell r="C3227" t="str">
            <v>Not Listed</v>
          </cell>
          <cell r="D3227" t="str">
            <v>Containers &amp; Packaging</v>
          </cell>
        </row>
        <row r="3228">
          <cell r="A3228" t="str">
            <v>PROSEED (INDIA) LTD</v>
          </cell>
          <cell r="B3228">
            <v>590057</v>
          </cell>
          <cell r="C3228" t="str">
            <v>PROSEED</v>
          </cell>
          <cell r="D3228" t="str">
            <v>IT Software Products</v>
          </cell>
        </row>
        <row r="3229">
          <cell r="A3229" t="str">
            <v>PROSEED INDIA LTD</v>
          </cell>
          <cell r="B3229">
            <v>590057</v>
          </cell>
          <cell r="C3229" t="str">
            <v>PROSEED</v>
          </cell>
          <cell r="D3229" t="str">
            <v>IT Software Products</v>
          </cell>
        </row>
        <row r="3230">
          <cell r="A3230" t="str">
            <v>PROVESTMENT SERVICES LTD</v>
          </cell>
          <cell r="B3230">
            <v>540703</v>
          </cell>
          <cell r="C3230" t="str">
            <v>Not Listed</v>
          </cell>
          <cell r="D3230" t="str">
            <v>Consulting Services</v>
          </cell>
        </row>
        <row r="3231">
          <cell r="A3231" t="str">
            <v>PROVOGUE (INDIA) LTD</v>
          </cell>
          <cell r="B3231">
            <v>532647</v>
          </cell>
          <cell r="C3231" t="str">
            <v>PROVOGE</v>
          </cell>
          <cell r="D3231" t="str">
            <v>Other Apparels &amp; Accessories</v>
          </cell>
        </row>
        <row r="3232">
          <cell r="A3232" t="str">
            <v>PROVOGUE INDIA LTD</v>
          </cell>
          <cell r="B3232">
            <v>532647</v>
          </cell>
          <cell r="C3232" t="str">
            <v>PROVOGE</v>
          </cell>
          <cell r="D3232" t="str">
            <v>Other Apparels &amp; Accessories</v>
          </cell>
        </row>
        <row r="3233">
          <cell r="A3233" t="str">
            <v>PROZONE INTU PROPERTIES LTD</v>
          </cell>
          <cell r="B3233">
            <v>534675</v>
          </cell>
          <cell r="C3233" t="str">
            <v>PROZONINTU</v>
          </cell>
          <cell r="D3233" t="str">
            <v>Realty</v>
          </cell>
        </row>
        <row r="3234">
          <cell r="A3234" t="str">
            <v>PS IT INFRASTRUCTURE &amp; SERVICES LTD</v>
          </cell>
          <cell r="B3234">
            <v>505502</v>
          </cell>
          <cell r="C3234" t="str">
            <v>Not Listed</v>
          </cell>
          <cell r="D3234" t="str">
            <v>Other Financial Services</v>
          </cell>
        </row>
        <row r="3235">
          <cell r="A3235" t="str">
            <v>PSL LTD</v>
          </cell>
          <cell r="B3235">
            <v>526801</v>
          </cell>
          <cell r="C3235" t="str">
            <v>PSL</v>
          </cell>
          <cell r="D3235" t="str">
            <v>Construction &amp; Engineering</v>
          </cell>
        </row>
        <row r="3236">
          <cell r="A3236" t="str">
            <v>PSP PROJECTS LTD</v>
          </cell>
          <cell r="B3236">
            <v>540544</v>
          </cell>
          <cell r="C3236" t="str">
            <v>PSPPROJECT</v>
          </cell>
          <cell r="D3236" t="str">
            <v>Construction &amp; Engineering</v>
          </cell>
        </row>
        <row r="3237">
          <cell r="A3237" t="str">
            <v>PTC (INDIA) LTD</v>
          </cell>
          <cell r="B3237">
            <v>532524</v>
          </cell>
          <cell r="C3237" t="str">
            <v>PTC</v>
          </cell>
          <cell r="D3237" t="str">
            <v>Electric Utilities</v>
          </cell>
        </row>
        <row r="3238">
          <cell r="A3238" t="str">
            <v>PTC INDIA FINANCIAL SERVICES LTD</v>
          </cell>
          <cell r="B3238">
            <v>533344</v>
          </cell>
          <cell r="C3238" t="str">
            <v>PFS</v>
          </cell>
          <cell r="D3238" t="str">
            <v>Finance (including NBFCs)</v>
          </cell>
        </row>
        <row r="3239">
          <cell r="A3239" t="str">
            <v>PTC INDIA LTD</v>
          </cell>
          <cell r="B3239">
            <v>532524</v>
          </cell>
          <cell r="C3239" t="str">
            <v>PTC</v>
          </cell>
          <cell r="D3239" t="str">
            <v>Electric Utilities</v>
          </cell>
        </row>
        <row r="3240">
          <cell r="A3240" t="str">
            <v>PTC INDUSTRIES LTD</v>
          </cell>
          <cell r="B3240">
            <v>539006</v>
          </cell>
          <cell r="C3240" t="str">
            <v>Not Listed</v>
          </cell>
          <cell r="D3240" t="str">
            <v>Other Industrial Products</v>
          </cell>
        </row>
        <row r="3241">
          <cell r="A3241" t="str">
            <v>PTL ENTERPRISES LTD</v>
          </cell>
          <cell r="B3241">
            <v>509220</v>
          </cell>
          <cell r="C3241" t="str">
            <v>PTL</v>
          </cell>
          <cell r="D3241" t="str">
            <v>Comm.Trading  &amp; Distribution</v>
          </cell>
        </row>
        <row r="3242">
          <cell r="A3242" t="str">
            <v>PUDUMJEE PAPER PRODUCTS LTD</v>
          </cell>
          <cell r="B3242">
            <v>539785</v>
          </cell>
          <cell r="C3242" t="str">
            <v>PDMJEPAPER</v>
          </cell>
          <cell r="D3242" t="str">
            <v>Paper &amp; Paper Products</v>
          </cell>
        </row>
        <row r="3243">
          <cell r="A3243" t="str">
            <v>PULSAR INTERNATIONAL LTD</v>
          </cell>
          <cell r="B3243">
            <v>512591</v>
          </cell>
          <cell r="C3243" t="str">
            <v>Not Listed</v>
          </cell>
          <cell r="D3243" t="str">
            <v>Comm.Trading  &amp; Distribution</v>
          </cell>
        </row>
        <row r="3244">
          <cell r="A3244" t="str">
            <v>PULZ ELECTRONICS LTD</v>
          </cell>
          <cell r="B3244" t="str">
            <v>Not Listed</v>
          </cell>
          <cell r="C3244" t="str">
            <v>PULZ</v>
          </cell>
          <cell r="D3244" t="str">
            <v>SME</v>
          </cell>
        </row>
        <row r="3245">
          <cell r="A3245" t="str">
            <v>PUNCTUAL TRADING LTD</v>
          </cell>
          <cell r="B3245">
            <v>512461</v>
          </cell>
          <cell r="C3245" t="str">
            <v>Not Listed</v>
          </cell>
          <cell r="D3245" t="str">
            <v>Comm.Trading  &amp; Distribution</v>
          </cell>
        </row>
        <row r="3246">
          <cell r="A3246" t="str">
            <v>PUNIT COMMERCIALS LTD</v>
          </cell>
          <cell r="B3246">
            <v>512099</v>
          </cell>
          <cell r="C3246" t="str">
            <v>Not Listed</v>
          </cell>
          <cell r="D3246" t="str">
            <v>Other Apparels &amp; Accessories</v>
          </cell>
        </row>
        <row r="3247">
          <cell r="A3247" t="str">
            <v>PUNJ LLOYD LTD</v>
          </cell>
          <cell r="B3247">
            <v>532693</v>
          </cell>
          <cell r="C3247" t="str">
            <v>PUNJLLOYD</v>
          </cell>
          <cell r="D3247" t="str">
            <v>Construction &amp; Engineering</v>
          </cell>
        </row>
        <row r="3248">
          <cell r="A3248" t="str">
            <v>PUNJAB &amp; SIND BANK</v>
          </cell>
          <cell r="B3248">
            <v>533295</v>
          </cell>
          <cell r="C3248" t="str">
            <v>PSB</v>
          </cell>
          <cell r="D3248" t="str">
            <v>Banks</v>
          </cell>
        </row>
        <row r="3249">
          <cell r="A3249" t="str">
            <v>PUNJAB ALKALIES &amp; CHEMICALS LTD</v>
          </cell>
          <cell r="B3249">
            <v>506852</v>
          </cell>
          <cell r="C3249" t="str">
            <v>Not Listed</v>
          </cell>
          <cell r="D3249" t="str">
            <v>Commodity Chemicals</v>
          </cell>
        </row>
        <row r="3250">
          <cell r="A3250" t="str">
            <v>PUNJAB CHEMICALS &amp; CROP PROTECTION LTD</v>
          </cell>
          <cell r="B3250">
            <v>506618</v>
          </cell>
          <cell r="C3250" t="str">
            <v>PUNJABCHEM</v>
          </cell>
          <cell r="D3250" t="str">
            <v>Agrochemicals</v>
          </cell>
        </row>
        <row r="3251">
          <cell r="A3251" t="str">
            <v>PUNJAB COMMUNICATIONS LTD</v>
          </cell>
          <cell r="B3251">
            <v>500346</v>
          </cell>
          <cell r="C3251" t="str">
            <v>Not Listed</v>
          </cell>
          <cell r="D3251" t="str">
            <v>Telecom Equipment</v>
          </cell>
        </row>
        <row r="3252">
          <cell r="A3252" t="str">
            <v>PUNJAB NATIONAL BANK</v>
          </cell>
          <cell r="B3252">
            <v>532461</v>
          </cell>
          <cell r="C3252" t="str">
            <v>PNB</v>
          </cell>
          <cell r="D3252" t="str">
            <v>Banks</v>
          </cell>
        </row>
        <row r="3253">
          <cell r="A3253" t="str">
            <v>PURAVANKARA LTD</v>
          </cell>
          <cell r="B3253">
            <v>532891</v>
          </cell>
          <cell r="C3253" t="str">
            <v>PURVA</v>
          </cell>
          <cell r="D3253" t="str">
            <v>Realty</v>
          </cell>
        </row>
        <row r="3254">
          <cell r="A3254" t="str">
            <v>PURE GIFTCARAT LTD</v>
          </cell>
          <cell r="B3254">
            <v>540492</v>
          </cell>
          <cell r="C3254" t="str">
            <v>Not Listed</v>
          </cell>
          <cell r="D3254" t="str">
            <v>Comm.Trading  &amp; Distribution</v>
          </cell>
        </row>
        <row r="3255">
          <cell r="A3255" t="str">
            <v>PURITY FLEX PACK LTD</v>
          </cell>
          <cell r="B3255">
            <v>523315</v>
          </cell>
          <cell r="C3255" t="str">
            <v>Not Listed</v>
          </cell>
          <cell r="D3255" t="str">
            <v>Paper &amp; Paper Products</v>
          </cell>
        </row>
        <row r="3256">
          <cell r="A3256" t="str">
            <v>PUROHIT CONSTRUCTION LTD</v>
          </cell>
          <cell r="B3256">
            <v>538993</v>
          </cell>
          <cell r="C3256" t="str">
            <v>Not Listed</v>
          </cell>
          <cell r="D3256" t="str">
            <v>Realty</v>
          </cell>
        </row>
        <row r="3257">
          <cell r="A3257" t="str">
            <v>PURPLE ENTERTAINMENT LTD</v>
          </cell>
          <cell r="B3257">
            <v>540159</v>
          </cell>
          <cell r="C3257" t="str">
            <v>Not Listed</v>
          </cell>
          <cell r="D3257" t="str">
            <v>Movies &amp; Entertainment</v>
          </cell>
        </row>
        <row r="3258">
          <cell r="A3258" t="str">
            <v>PURSHOTTAM INVESTOFIN LTD</v>
          </cell>
          <cell r="B3258">
            <v>538647</v>
          </cell>
          <cell r="C3258" t="str">
            <v>Not Listed</v>
          </cell>
          <cell r="D3258" t="str">
            <v>Finance (including NBFCs)</v>
          </cell>
        </row>
        <row r="3259">
          <cell r="A3259" t="str">
            <v>PUSHPANJALI REALMS AND INFRATECH LTD</v>
          </cell>
          <cell r="B3259" t="str">
            <v>Not Listed</v>
          </cell>
          <cell r="C3259" t="str">
            <v>PUSHPREALM</v>
          </cell>
          <cell r="D3259" t="str">
            <v>SME</v>
          </cell>
        </row>
        <row r="3260">
          <cell r="A3260" t="str">
            <v>PUSHPSONS INDUSTRIES LTD</v>
          </cell>
          <cell r="B3260">
            <v>531562</v>
          </cell>
          <cell r="C3260" t="str">
            <v>Not Listed</v>
          </cell>
          <cell r="D3260" t="str">
            <v>Textiles</v>
          </cell>
        </row>
        <row r="3261">
          <cell r="A3261" t="str">
            <v>PVP VENTURES LTD</v>
          </cell>
          <cell r="B3261">
            <v>517556</v>
          </cell>
          <cell r="C3261" t="str">
            <v>PVP</v>
          </cell>
          <cell r="D3261" t="str">
            <v>Realty</v>
          </cell>
        </row>
        <row r="3262">
          <cell r="A3262" t="str">
            <v>PVR LTD</v>
          </cell>
          <cell r="B3262">
            <v>532689</v>
          </cell>
          <cell r="C3262" t="str">
            <v>PVR</v>
          </cell>
          <cell r="D3262" t="str">
            <v>Specialty Retail</v>
          </cell>
        </row>
        <row r="3263">
          <cell r="A3263" t="str">
            <v>PVV INFRA LTD</v>
          </cell>
          <cell r="B3263">
            <v>536659</v>
          </cell>
          <cell r="C3263" t="str">
            <v>Not Listed</v>
          </cell>
          <cell r="D3263" t="str">
            <v>Construction &amp; Engineering</v>
          </cell>
        </row>
        <row r="3264">
          <cell r="A3264" t="str">
            <v>PYXIS FINVEST LTD</v>
          </cell>
          <cell r="B3264">
            <v>534109</v>
          </cell>
          <cell r="C3264" t="str">
            <v>Not Listed</v>
          </cell>
          <cell r="D3264" t="str">
            <v>Finance (including NBFCs)</v>
          </cell>
        </row>
        <row r="3265">
          <cell r="A3265" t="str">
            <v>QUADRANT TELEVENTURES LTD</v>
          </cell>
          <cell r="B3265">
            <v>511116</v>
          </cell>
          <cell r="C3265" t="str">
            <v>Not Listed</v>
          </cell>
          <cell r="D3265" t="str">
            <v>Telecom Services</v>
          </cell>
        </row>
        <row r="3266">
          <cell r="A3266" t="str">
            <v>QUANTUM BUILD-TECH LTD</v>
          </cell>
          <cell r="B3266">
            <v>538596</v>
          </cell>
          <cell r="C3266" t="str">
            <v>Not Listed</v>
          </cell>
          <cell r="D3266" t="str">
            <v>Realty</v>
          </cell>
        </row>
        <row r="3267">
          <cell r="A3267" t="str">
            <v>QUANTUM DIGITAL VISION (INDIA) LTD</v>
          </cell>
          <cell r="B3267">
            <v>530281</v>
          </cell>
          <cell r="C3267" t="str">
            <v>Not Listed</v>
          </cell>
          <cell r="D3267" t="str">
            <v>Containers &amp; Packaging</v>
          </cell>
        </row>
        <row r="3268">
          <cell r="A3268" t="str">
            <v>QUANTUM DIGITAL VISION INDIA LTD</v>
          </cell>
          <cell r="B3268">
            <v>530281</v>
          </cell>
          <cell r="C3268" t="str">
            <v>Not Listed</v>
          </cell>
          <cell r="D3268" t="str">
            <v>Containers &amp; Packaging</v>
          </cell>
        </row>
        <row r="3269">
          <cell r="A3269" t="str">
            <v>QUANTUM GOLD FUND - EXCHANGE TRADED FUND (ETF)</v>
          </cell>
          <cell r="B3269">
            <v>590099</v>
          </cell>
          <cell r="C3269" t="str">
            <v>QGOLDHALF</v>
          </cell>
          <cell r="D3269" t="str">
            <v>Other Financial Services</v>
          </cell>
        </row>
        <row r="3270">
          <cell r="A3270" t="str">
            <v>QUANTUM MUTUAL FUND - QUANTUM INDEX FUND ETF</v>
          </cell>
          <cell r="B3270">
            <v>590110</v>
          </cell>
          <cell r="C3270" t="str">
            <v>QNIFTY</v>
          </cell>
          <cell r="D3270" t="str">
            <v>Other Financial Services</v>
          </cell>
        </row>
        <row r="3271">
          <cell r="A3271" t="str">
            <v>QUESS CORP LTD</v>
          </cell>
          <cell r="B3271">
            <v>539978</v>
          </cell>
          <cell r="C3271" t="str">
            <v>QUESS</v>
          </cell>
          <cell r="D3271" t="str">
            <v>Diversified</v>
          </cell>
        </row>
        <row r="3272">
          <cell r="A3272" t="str">
            <v>QUEST FINANCIAL SERVICES LTD</v>
          </cell>
          <cell r="B3272">
            <v>539962</v>
          </cell>
          <cell r="C3272" t="str">
            <v>Not Listed</v>
          </cell>
          <cell r="D3272" t="str">
            <v>Finance (including NBFCs)</v>
          </cell>
        </row>
        <row r="3273">
          <cell r="A3273" t="str">
            <v>QUEST SOFTECH (INDIA) LTD</v>
          </cell>
          <cell r="B3273">
            <v>535719</v>
          </cell>
          <cell r="C3273" t="str">
            <v>Not Listed</v>
          </cell>
          <cell r="D3273" t="str">
            <v>IT Consulting &amp; Software</v>
          </cell>
        </row>
        <row r="3274">
          <cell r="A3274" t="str">
            <v>QUEST SOFTECH INDIA LTD</v>
          </cell>
          <cell r="B3274">
            <v>535719</v>
          </cell>
          <cell r="C3274" t="str">
            <v>Not Listed</v>
          </cell>
          <cell r="D3274" t="str">
            <v>IT Consulting &amp; Software</v>
          </cell>
        </row>
        <row r="3275">
          <cell r="A3275" t="str">
            <v>QUICK HEAL TECHNOLOGIES LTD</v>
          </cell>
          <cell r="B3275">
            <v>539678</v>
          </cell>
          <cell r="C3275" t="str">
            <v>QUICKHEAL</v>
          </cell>
          <cell r="D3275" t="str">
            <v>IT Software Products</v>
          </cell>
        </row>
        <row r="3276">
          <cell r="A3276" t="str">
            <v>QUINTEGRA SOLUTIONS LTD</v>
          </cell>
          <cell r="B3276">
            <v>532866</v>
          </cell>
          <cell r="C3276" t="str">
            <v>QUINTEGRA</v>
          </cell>
          <cell r="D3276" t="str">
            <v>IT Consulting &amp; Software</v>
          </cell>
        </row>
        <row r="3277">
          <cell r="A3277" t="str">
            <v>R B GUPTA FINANCIALS LTD</v>
          </cell>
          <cell r="B3277">
            <v>532024</v>
          </cell>
          <cell r="C3277" t="str">
            <v>Not Listed</v>
          </cell>
          <cell r="D3277" t="str">
            <v>Other Financial Services</v>
          </cell>
        </row>
        <row r="3278">
          <cell r="A3278" t="str">
            <v>R J BIO-TECH LTD</v>
          </cell>
          <cell r="B3278">
            <v>536456</v>
          </cell>
          <cell r="C3278" t="str">
            <v>Not Listed</v>
          </cell>
          <cell r="D3278" t="str">
            <v>Other Agricultural Products</v>
          </cell>
        </row>
        <row r="3279">
          <cell r="A3279" t="str">
            <v>R J SHAH &amp; CO LTD</v>
          </cell>
          <cell r="B3279">
            <v>509845</v>
          </cell>
          <cell r="C3279" t="str">
            <v>Not Listed</v>
          </cell>
          <cell r="D3279" t="str">
            <v>Realty</v>
          </cell>
        </row>
        <row r="3280">
          <cell r="A3280" t="str">
            <v>R M DRIP AND SPRINKLERS SYSTEMS LTD</v>
          </cell>
          <cell r="B3280" t="str">
            <v>Not Listed</v>
          </cell>
          <cell r="C3280" t="str">
            <v>RMDRIP</v>
          </cell>
          <cell r="D3280" t="str">
            <v>SME</v>
          </cell>
        </row>
        <row r="3281">
          <cell r="A3281" t="str">
            <v>R P P INFRA PROJECTS LTD</v>
          </cell>
          <cell r="B3281">
            <v>533284</v>
          </cell>
          <cell r="C3281" t="str">
            <v>RPPINFRA</v>
          </cell>
          <cell r="D3281" t="str">
            <v>Construction &amp; Engineering</v>
          </cell>
        </row>
        <row r="3282">
          <cell r="A3282" t="str">
            <v>R R SECURITIES LTD</v>
          </cell>
          <cell r="B3282">
            <v>530917</v>
          </cell>
          <cell r="C3282" t="str">
            <v>Not Listed</v>
          </cell>
          <cell r="D3282" t="str">
            <v>Misc.Commercial Services</v>
          </cell>
        </row>
        <row r="3283">
          <cell r="A3283" t="str">
            <v>R S SOFTWARE (INDIA) LTD</v>
          </cell>
          <cell r="B3283">
            <v>517447</v>
          </cell>
          <cell r="C3283" t="str">
            <v>RSSOFTWARE</v>
          </cell>
          <cell r="D3283" t="str">
            <v>IT Software Products</v>
          </cell>
        </row>
        <row r="3284">
          <cell r="A3284" t="str">
            <v>R S SOFTWARE INDIA LTD</v>
          </cell>
          <cell r="B3284">
            <v>517447</v>
          </cell>
          <cell r="C3284" t="str">
            <v>RSSOFTWARE</v>
          </cell>
          <cell r="D3284" t="str">
            <v>IT Software Products</v>
          </cell>
        </row>
        <row r="3285">
          <cell r="A3285" t="str">
            <v>R SYSTEMS INTERNATIONAL LTD</v>
          </cell>
          <cell r="B3285">
            <v>532735</v>
          </cell>
          <cell r="C3285" t="str">
            <v>RSYSTEMS</v>
          </cell>
          <cell r="D3285" t="str">
            <v>IT Consulting &amp; Software</v>
          </cell>
        </row>
        <row r="3286">
          <cell r="A3286" t="str">
            <v>R T EXPORTS LTD</v>
          </cell>
          <cell r="B3286">
            <v>512565</v>
          </cell>
          <cell r="C3286" t="str">
            <v>Not Listed</v>
          </cell>
          <cell r="D3286" t="str">
            <v>Other Agricultural Products</v>
          </cell>
        </row>
        <row r="3287">
          <cell r="A3287" t="str">
            <v>R&amp;B DENIMS LTD</v>
          </cell>
          <cell r="B3287">
            <v>538119</v>
          </cell>
          <cell r="C3287" t="str">
            <v>Not Listed</v>
          </cell>
          <cell r="D3287" t="str">
            <v>Textiles</v>
          </cell>
        </row>
        <row r="3288">
          <cell r="A3288" t="str">
            <v>RAAJ MEDISAFE (INDIA) LTD</v>
          </cell>
          <cell r="B3288">
            <v>524502</v>
          </cell>
          <cell r="C3288" t="str">
            <v>Not Listed</v>
          </cell>
          <cell r="D3288" t="str">
            <v>Medical Equipment</v>
          </cell>
        </row>
        <row r="3289">
          <cell r="A3289" t="str">
            <v>RAAJ MEDISAFE INDIA LTD</v>
          </cell>
          <cell r="B3289">
            <v>524502</v>
          </cell>
          <cell r="C3289" t="str">
            <v>Not Listed</v>
          </cell>
          <cell r="D3289" t="str">
            <v>Medical Equipment</v>
          </cell>
        </row>
        <row r="3290">
          <cell r="A3290" t="str">
            <v>RAASI REFRACTORIES LTD</v>
          </cell>
          <cell r="B3290">
            <v>502271</v>
          </cell>
          <cell r="C3290" t="str">
            <v>Not Listed</v>
          </cell>
          <cell r="D3290" t="str">
            <v>Other Industrial Goods</v>
          </cell>
        </row>
        <row r="3291">
          <cell r="A3291" t="str">
            <v>RACL GEARTECH LTD</v>
          </cell>
          <cell r="B3291">
            <v>520073</v>
          </cell>
          <cell r="C3291" t="str">
            <v>Not Listed</v>
          </cell>
          <cell r="D3291" t="str">
            <v>Auto Parts &amp; Equipment</v>
          </cell>
        </row>
        <row r="3292">
          <cell r="A3292" t="str">
            <v>RADAAN MEDIAWORKS (INDIA) LTD</v>
          </cell>
          <cell r="B3292">
            <v>590070</v>
          </cell>
          <cell r="C3292" t="str">
            <v>RADAAN</v>
          </cell>
          <cell r="D3292" t="str">
            <v>Movies &amp; Entertainment</v>
          </cell>
        </row>
        <row r="3293">
          <cell r="A3293" t="str">
            <v>RADAAN MEDIAWORKS INDIA LTD</v>
          </cell>
          <cell r="B3293">
            <v>590070</v>
          </cell>
          <cell r="C3293" t="str">
            <v>RADAAN</v>
          </cell>
          <cell r="D3293" t="str">
            <v>Movies &amp; Entertainment</v>
          </cell>
        </row>
        <row r="3294">
          <cell r="A3294" t="str">
            <v>RADHA MADHAV CORPORATION LTD</v>
          </cell>
          <cell r="B3294">
            <v>532692</v>
          </cell>
          <cell r="C3294" t="str">
            <v>RMCL</v>
          </cell>
          <cell r="D3294" t="str">
            <v>Containers &amp; Packaging</v>
          </cell>
        </row>
        <row r="3295">
          <cell r="A3295" t="str">
            <v>RADHAGOBIND COMMERCIAL LTD</v>
          </cell>
          <cell r="B3295">
            <v>539673</v>
          </cell>
          <cell r="C3295" t="str">
            <v>Not Listed</v>
          </cell>
          <cell r="D3295" t="str">
            <v>Distributors</v>
          </cell>
        </row>
        <row r="3296">
          <cell r="A3296" t="str">
            <v>RADHE DEVELOPERS (INDIA) LTD</v>
          </cell>
          <cell r="B3296">
            <v>531273</v>
          </cell>
          <cell r="C3296" t="str">
            <v>Not Listed</v>
          </cell>
          <cell r="D3296" t="str">
            <v>Realty</v>
          </cell>
        </row>
        <row r="3297">
          <cell r="A3297" t="str">
            <v>RADHE DEVELOPERS INDIA LTD</v>
          </cell>
          <cell r="B3297">
            <v>531273</v>
          </cell>
          <cell r="C3297" t="str">
            <v>Not Listed</v>
          </cell>
          <cell r="D3297" t="str">
            <v>Realty</v>
          </cell>
        </row>
        <row r="3298">
          <cell r="A3298" t="str">
            <v>RADHEY TRADE HOLDING LTD</v>
          </cell>
          <cell r="B3298">
            <v>539814</v>
          </cell>
          <cell r="C3298" t="str">
            <v>Not Listed</v>
          </cell>
          <cell r="D3298" t="str">
            <v>Comm.Trading  &amp; Distribution</v>
          </cell>
        </row>
        <row r="3299">
          <cell r="A3299" t="str">
            <v>RADHIKA JEWELTECH LTD</v>
          </cell>
          <cell r="B3299">
            <v>540125</v>
          </cell>
          <cell r="C3299" t="str">
            <v>Not Listed</v>
          </cell>
          <cell r="D3299" t="str">
            <v>Other Apparels &amp; Accessories</v>
          </cell>
        </row>
        <row r="3300">
          <cell r="A3300" t="str">
            <v>RADICO KHAITAN LTD</v>
          </cell>
          <cell r="B3300">
            <v>532497</v>
          </cell>
          <cell r="C3300" t="str">
            <v>RADICO</v>
          </cell>
          <cell r="D3300" t="str">
            <v>Breweries &amp; Distilleries</v>
          </cell>
        </row>
        <row r="3301">
          <cell r="A3301" t="str">
            <v>RADIX INDUSTRIES (INDIA) LTD</v>
          </cell>
          <cell r="B3301">
            <v>531412</v>
          </cell>
          <cell r="C3301" t="str">
            <v>Not Listed</v>
          </cell>
          <cell r="D3301" t="str">
            <v>Personal Products</v>
          </cell>
        </row>
        <row r="3302">
          <cell r="A3302" t="str">
            <v>RADIX INDUSTRIES INDIA LTD</v>
          </cell>
          <cell r="B3302">
            <v>531412</v>
          </cell>
          <cell r="C3302" t="str">
            <v>Not Listed</v>
          </cell>
          <cell r="D3302" t="str">
            <v>Personal Products</v>
          </cell>
        </row>
        <row r="3303">
          <cell r="A3303" t="str">
            <v>RAGHAV PRODUCTIVITY ENHANCERS LTD</v>
          </cell>
          <cell r="B3303">
            <v>539837</v>
          </cell>
          <cell r="C3303" t="str">
            <v>Not Listed</v>
          </cell>
          <cell r="D3303" t="str">
            <v>Other Industrial Goods</v>
          </cell>
        </row>
        <row r="3304">
          <cell r="A3304" t="str">
            <v>RAGHUNATH INTERNATIONAL LTD</v>
          </cell>
          <cell r="B3304">
            <v>526813</v>
          </cell>
          <cell r="C3304" t="str">
            <v>Not Listed</v>
          </cell>
          <cell r="D3304" t="str">
            <v>Cigarettes-Tobacco Products</v>
          </cell>
        </row>
        <row r="3305">
          <cell r="A3305" t="str">
            <v>RAGHUNATH TOBACCO CO LTD</v>
          </cell>
          <cell r="B3305">
            <v>531552</v>
          </cell>
          <cell r="C3305" t="str">
            <v>Not Listed</v>
          </cell>
          <cell r="D3305" t="str">
            <v>Realty</v>
          </cell>
        </row>
        <row r="3306">
          <cell r="A3306" t="str">
            <v>RAGHUVANSH AGROFARMS LTD</v>
          </cell>
          <cell r="B3306">
            <v>538921</v>
          </cell>
          <cell r="C3306" t="str">
            <v>Not Listed</v>
          </cell>
          <cell r="D3306" t="str">
            <v>Other Agricultural Products</v>
          </cell>
        </row>
        <row r="3307">
          <cell r="A3307" t="str">
            <v>RAGHUVIR SYNTHETICS LTD</v>
          </cell>
          <cell r="B3307">
            <v>514316</v>
          </cell>
          <cell r="C3307" t="str">
            <v>Not Listed</v>
          </cell>
          <cell r="D3307" t="str">
            <v>Textiles</v>
          </cell>
        </row>
        <row r="3308">
          <cell r="A3308" t="str">
            <v>RAHUL MERCHANDISING LTD</v>
          </cell>
          <cell r="B3308">
            <v>531887</v>
          </cell>
          <cell r="C3308" t="str">
            <v>Not Listed</v>
          </cell>
          <cell r="D3308" t="str">
            <v>Other Apparels &amp; Accessories</v>
          </cell>
        </row>
        <row r="3309">
          <cell r="A3309" t="str">
            <v>RAIDEEP INDUSTRIES LTD</v>
          </cell>
          <cell r="B3309">
            <v>540270</v>
          </cell>
          <cell r="C3309" t="str">
            <v>Not Listed</v>
          </cell>
          <cell r="D3309" t="str">
            <v>Comm.Trading  &amp; Distribution</v>
          </cell>
        </row>
        <row r="3310">
          <cell r="A3310" t="str">
            <v>Rail Vikas Nigam Ltd</v>
          </cell>
          <cell r="B3310">
            <v>542649</v>
          </cell>
          <cell r="C3310" t="str">
            <v>RVNL</v>
          </cell>
          <cell r="D3310" t="str">
            <v>Construction &amp;amp; Engineering</v>
          </cell>
        </row>
        <row r="3311">
          <cell r="A3311" t="str">
            <v>RAIN INDUSTRIES LTD</v>
          </cell>
          <cell r="B3311">
            <v>500339</v>
          </cell>
          <cell r="C3311" t="str">
            <v>RAIN</v>
          </cell>
          <cell r="D3311" t="str">
            <v>Petrochemicals</v>
          </cell>
        </row>
        <row r="3312">
          <cell r="A3312" t="str">
            <v>RAINBOW DENIM LTD</v>
          </cell>
          <cell r="B3312">
            <v>532441</v>
          </cell>
          <cell r="C3312" t="str">
            <v>Not Listed</v>
          </cell>
          <cell r="D3312" t="str">
            <v>Textiles</v>
          </cell>
        </row>
        <row r="3313">
          <cell r="A3313" t="str">
            <v>RAINBOW FOUNDATIONS LTD</v>
          </cell>
          <cell r="B3313">
            <v>531694</v>
          </cell>
          <cell r="C3313" t="str">
            <v>Not Listed</v>
          </cell>
          <cell r="D3313" t="str">
            <v>Realty</v>
          </cell>
        </row>
        <row r="3314">
          <cell r="A3314" t="str">
            <v>RAINBOW PAPERS LTD</v>
          </cell>
          <cell r="B3314">
            <v>523523</v>
          </cell>
          <cell r="C3314" t="str">
            <v>RAINBOWPAP</v>
          </cell>
          <cell r="D3314" t="str">
            <v>Paper &amp; Paper Products</v>
          </cell>
        </row>
        <row r="3315">
          <cell r="A3315" t="str">
            <v>RAJ PACKAGING INDUSTRIES LTD</v>
          </cell>
          <cell r="B3315">
            <v>530111</v>
          </cell>
          <cell r="C3315" t="str">
            <v>Not Listed</v>
          </cell>
          <cell r="D3315" t="str">
            <v>Containers &amp; Packaging</v>
          </cell>
        </row>
        <row r="3316">
          <cell r="A3316" t="str">
            <v>RAJ RAYON INDUSTRIES LTD</v>
          </cell>
          <cell r="B3316">
            <v>530699</v>
          </cell>
          <cell r="C3316" t="str">
            <v>RAJRAYON</v>
          </cell>
          <cell r="D3316" t="str">
            <v>Textiles</v>
          </cell>
        </row>
        <row r="3317">
          <cell r="A3317" t="str">
            <v>RAJ TELEVISION NETWORK LTD</v>
          </cell>
          <cell r="B3317">
            <v>532826</v>
          </cell>
          <cell r="C3317" t="str">
            <v>RAJTV</v>
          </cell>
          <cell r="D3317" t="str">
            <v>Broadcasting &amp; Cable TV</v>
          </cell>
        </row>
        <row r="3318">
          <cell r="A3318" t="str">
            <v>RAJA BAHADUR INTERNATIONAL LTD</v>
          </cell>
          <cell r="B3318">
            <v>503127</v>
          </cell>
          <cell r="C3318" t="str">
            <v>Not Listed</v>
          </cell>
          <cell r="D3318" t="str">
            <v>Diversified</v>
          </cell>
        </row>
        <row r="3319">
          <cell r="A3319" t="str">
            <v>RAJAPALAYAM MILLS LTD</v>
          </cell>
          <cell r="B3319">
            <v>532503</v>
          </cell>
          <cell r="C3319" t="str">
            <v>Not Listed</v>
          </cell>
          <cell r="D3319" t="str">
            <v>Textiles</v>
          </cell>
        </row>
        <row r="3320">
          <cell r="A3320" t="str">
            <v>RAJASTHAN CYLINDERS &amp; CONTAINERS LTD</v>
          </cell>
          <cell r="B3320">
            <v>538707</v>
          </cell>
          <cell r="C3320" t="str">
            <v>Not Listed</v>
          </cell>
          <cell r="D3320" t="str">
            <v>Containers &amp; Packaging</v>
          </cell>
        </row>
        <row r="3321">
          <cell r="A3321" t="str">
            <v>RAJASTHAN GASES LTD</v>
          </cell>
          <cell r="B3321">
            <v>526873</v>
          </cell>
          <cell r="C3321" t="str">
            <v>Not Listed</v>
          </cell>
          <cell r="D3321" t="str">
            <v>Oil Marketing &amp; Distribution</v>
          </cell>
        </row>
        <row r="3322">
          <cell r="A3322" t="str">
            <v>RAJASTHAN TUBE MANUFACTURING CO LTD</v>
          </cell>
          <cell r="B3322">
            <v>530253</v>
          </cell>
          <cell r="C3322" t="str">
            <v>Not Listed</v>
          </cell>
          <cell r="D3322" t="str">
            <v>Iron &amp; Steel Products</v>
          </cell>
        </row>
        <row r="3323">
          <cell r="A3323" t="str">
            <v>RAJATH FINANCE LTD</v>
          </cell>
          <cell r="B3323">
            <v>507962</v>
          </cell>
          <cell r="C3323" t="str">
            <v>Not Listed</v>
          </cell>
          <cell r="D3323" t="str">
            <v>Finance (including NBFCs)</v>
          </cell>
        </row>
        <row r="3324">
          <cell r="A3324" t="str">
            <v>RAJDARSHAN INDUSTRIES LTD</v>
          </cell>
          <cell r="B3324">
            <v>526662</v>
          </cell>
          <cell r="C3324" t="str">
            <v>ARENTERP</v>
          </cell>
          <cell r="D3324" t="str">
            <v>Construction &amp; Engineering</v>
          </cell>
        </row>
        <row r="3325">
          <cell r="A3325" t="str">
            <v>RAJESH EXPORTS LTD</v>
          </cell>
          <cell r="B3325">
            <v>531500</v>
          </cell>
          <cell r="C3325" t="str">
            <v>RAJESHEXPO</v>
          </cell>
          <cell r="D3325" t="str">
            <v>Other Apparels &amp; Accessories</v>
          </cell>
        </row>
        <row r="3326">
          <cell r="A3326" t="str">
            <v>RAJESWARI INFRASTRUCTURE LTD</v>
          </cell>
          <cell r="B3326">
            <v>526823</v>
          </cell>
          <cell r="C3326" t="str">
            <v>Not Listed</v>
          </cell>
          <cell r="D3326" t="str">
            <v>Realty</v>
          </cell>
        </row>
        <row r="3327">
          <cell r="A3327" t="str">
            <v>RAJKAMAL SYNTHETICS LTD</v>
          </cell>
          <cell r="B3327">
            <v>514028</v>
          </cell>
          <cell r="C3327" t="str">
            <v>Not Listed</v>
          </cell>
          <cell r="D3327" t="str">
            <v>Textiles</v>
          </cell>
        </row>
        <row r="3328">
          <cell r="A3328" t="str">
            <v>RAJKOT INVESTMENT TRUST LTD</v>
          </cell>
          <cell r="B3328">
            <v>539495</v>
          </cell>
          <cell r="C3328" t="str">
            <v>Not Listed</v>
          </cell>
          <cell r="D3328" t="str">
            <v>Finance (including NBFCs)</v>
          </cell>
        </row>
        <row r="3329">
          <cell r="A3329" t="str">
            <v>RAJKUMAR FORGE LTD</v>
          </cell>
          <cell r="B3329">
            <v>513369</v>
          </cell>
          <cell r="C3329" t="str">
            <v>Not Listed</v>
          </cell>
          <cell r="D3329" t="str">
            <v>Other Industrial Products</v>
          </cell>
        </row>
        <row r="3330">
          <cell r="A3330" t="str">
            <v>RAJNANDINI METAL LTD</v>
          </cell>
          <cell r="B3330" t="str">
            <v>Not Listed</v>
          </cell>
          <cell r="C3330" t="str">
            <v>RAJMET</v>
          </cell>
          <cell r="D3330" t="str">
            <v>SME</v>
          </cell>
        </row>
        <row r="3331">
          <cell r="A3331" t="str">
            <v>RAJNISH WELLNESS LTD</v>
          </cell>
          <cell r="B3331">
            <v>541601</v>
          </cell>
          <cell r="C3331" t="str">
            <v>Not Listed</v>
          </cell>
          <cell r="D3331" t="str">
            <v>Pharmaceuticals</v>
          </cell>
        </row>
        <row r="3332">
          <cell r="A3332" t="str">
            <v>RAJOO ENGINEERS LTD</v>
          </cell>
          <cell r="B3332">
            <v>522257</v>
          </cell>
          <cell r="C3332" t="str">
            <v>Not Listed</v>
          </cell>
          <cell r="D3332" t="str">
            <v>Industrial Machinery</v>
          </cell>
        </row>
        <row r="3333">
          <cell r="A3333" t="str">
            <v>RAJRATAN GLOBAL WIRE LTD</v>
          </cell>
          <cell r="B3333">
            <v>517522</v>
          </cell>
          <cell r="C3333" t="str">
            <v>Not Listed</v>
          </cell>
          <cell r="D3333" t="str">
            <v>Auto Parts &amp; Equipment</v>
          </cell>
        </row>
        <row r="3334">
          <cell r="A3334" t="str">
            <v>RAJSANKET REALTY LTD</v>
          </cell>
          <cell r="B3334">
            <v>512409</v>
          </cell>
          <cell r="C3334" t="str">
            <v>Not Listed</v>
          </cell>
          <cell r="D3334" t="str">
            <v>Finance (including NBFCs)</v>
          </cell>
        </row>
        <row r="3335">
          <cell r="A3335" t="str">
            <v>RAJSHREE POLYPACK LTD</v>
          </cell>
          <cell r="B3335" t="str">
            <v>Not Listed</v>
          </cell>
          <cell r="C3335" t="str">
            <v>RPPL</v>
          </cell>
          <cell r="D3335" t="str">
            <v>SME</v>
          </cell>
        </row>
        <row r="3336">
          <cell r="A3336" t="str">
            <v>RAJSHREE SUGARS &amp; CHEMICALS LTD</v>
          </cell>
          <cell r="B3336">
            <v>500354</v>
          </cell>
          <cell r="C3336" t="str">
            <v>RAJSREESUG</v>
          </cell>
          <cell r="D3336" t="str">
            <v>Sugar</v>
          </cell>
        </row>
        <row r="3337">
          <cell r="A3337" t="str">
            <v>RAJVIR INDUSTRIES LTD</v>
          </cell>
          <cell r="B3337">
            <v>532665</v>
          </cell>
          <cell r="C3337" t="str">
            <v>RAJVIR</v>
          </cell>
          <cell r="D3337" t="str">
            <v>Textiles</v>
          </cell>
        </row>
        <row r="3338">
          <cell r="A3338" t="str">
            <v>RALLIS (INDIA) LTD</v>
          </cell>
          <cell r="B3338">
            <v>500355</v>
          </cell>
          <cell r="C3338" t="str">
            <v>RALLIS</v>
          </cell>
          <cell r="D3338" t="str">
            <v>Agrochemicals</v>
          </cell>
        </row>
        <row r="3339">
          <cell r="A3339" t="str">
            <v>RALLIS INDIA LTD</v>
          </cell>
          <cell r="B3339">
            <v>500355</v>
          </cell>
          <cell r="C3339" t="str">
            <v>RALLIS</v>
          </cell>
          <cell r="D3339" t="str">
            <v>Agrochemicals</v>
          </cell>
        </row>
        <row r="3340">
          <cell r="A3340" t="str">
            <v>RAM MINERALS AND CHEMICALS LTD</v>
          </cell>
          <cell r="B3340">
            <v>534734</v>
          </cell>
          <cell r="C3340" t="str">
            <v>Not Listed</v>
          </cell>
          <cell r="D3340" t="str">
            <v>Specialty Chemicals</v>
          </cell>
        </row>
        <row r="3341">
          <cell r="A3341" t="str">
            <v>RAM RATNA WIRES LTD</v>
          </cell>
          <cell r="B3341">
            <v>522281</v>
          </cell>
          <cell r="C3341" t="str">
            <v>Not Listed</v>
          </cell>
          <cell r="D3341" t="str">
            <v>Other Elect.Equip./ Prod.</v>
          </cell>
        </row>
        <row r="3342">
          <cell r="A3342" t="str">
            <v>RAMA PAPER MILLS LTD</v>
          </cell>
          <cell r="B3342">
            <v>500357</v>
          </cell>
          <cell r="C3342" t="str">
            <v>Not Listed</v>
          </cell>
          <cell r="D3342" t="str">
            <v>Paper &amp; Paper Products</v>
          </cell>
        </row>
        <row r="3343">
          <cell r="A3343" t="str">
            <v>RAMA PETROCHEMICALS LTD</v>
          </cell>
          <cell r="B3343">
            <v>500358</v>
          </cell>
          <cell r="C3343" t="str">
            <v>Not Listed</v>
          </cell>
          <cell r="D3343" t="str">
            <v>Finance (including NBFCs)</v>
          </cell>
        </row>
        <row r="3344">
          <cell r="A3344" t="str">
            <v>RAMA PHOSPHATES LTD</v>
          </cell>
          <cell r="B3344">
            <v>524037</v>
          </cell>
          <cell r="C3344" t="str">
            <v>Not Listed</v>
          </cell>
          <cell r="D3344" t="str">
            <v>Fertilizers</v>
          </cell>
        </row>
        <row r="3345">
          <cell r="A3345" t="str">
            <v>RAMA PULP &amp; PAPERS LTD</v>
          </cell>
          <cell r="B3345">
            <v>502587</v>
          </cell>
          <cell r="C3345" t="str">
            <v>Not Listed</v>
          </cell>
          <cell r="D3345" t="str">
            <v>Paper &amp; Paper Products</v>
          </cell>
        </row>
        <row r="3346">
          <cell r="A3346" t="str">
            <v>RAMA STEEL TUBES LTD</v>
          </cell>
          <cell r="B3346">
            <v>539309</v>
          </cell>
          <cell r="C3346" t="str">
            <v>RAMASTEEL</v>
          </cell>
          <cell r="D3346" t="str">
            <v>Iron &amp; Steel Products</v>
          </cell>
        </row>
        <row r="3347">
          <cell r="A3347" t="str">
            <v>RAMA VISION LTD</v>
          </cell>
          <cell r="B3347">
            <v>523289</v>
          </cell>
          <cell r="C3347" t="str">
            <v>Not Listed</v>
          </cell>
          <cell r="D3347" t="str">
            <v>Comm.Trading  &amp; Distribution</v>
          </cell>
        </row>
        <row r="3348">
          <cell r="A3348" t="str">
            <v>RAMASIGNS INDUSTRIES LTD</v>
          </cell>
          <cell r="B3348">
            <v>515127</v>
          </cell>
          <cell r="C3348" t="str">
            <v>Not Listed</v>
          </cell>
          <cell r="D3348" t="str">
            <v>Comm.Trading  &amp; Distribution</v>
          </cell>
        </row>
        <row r="3349">
          <cell r="A3349" t="str">
            <v>RAMCHANDRA LEASING &amp; FINANCE LTD</v>
          </cell>
          <cell r="B3349">
            <v>538540</v>
          </cell>
          <cell r="C3349" t="str">
            <v>Not Listed</v>
          </cell>
          <cell r="D3349" t="str">
            <v>Finance (including NBFCs)</v>
          </cell>
        </row>
        <row r="3350">
          <cell r="A3350" t="str">
            <v>RAMCO INDUSTRIES LTD</v>
          </cell>
          <cell r="B3350">
            <v>532369</v>
          </cell>
          <cell r="C3350" t="str">
            <v>RAMCOIND</v>
          </cell>
          <cell r="D3350" t="str">
            <v>Construction Materials</v>
          </cell>
        </row>
        <row r="3351">
          <cell r="A3351" t="str">
            <v>RAMCO SYSTEMS LTD</v>
          </cell>
          <cell r="B3351">
            <v>532370</v>
          </cell>
          <cell r="C3351" t="str">
            <v>RAMCOSYS</v>
          </cell>
          <cell r="D3351" t="str">
            <v>IT Consulting &amp; Software</v>
          </cell>
        </row>
        <row r="3352">
          <cell r="A3352" t="str">
            <v>RAMGOPAL POLYTEX LTD</v>
          </cell>
          <cell r="B3352">
            <v>514223</v>
          </cell>
          <cell r="C3352" t="str">
            <v>RAMGOPOLY</v>
          </cell>
          <cell r="D3352" t="str">
            <v>Comm.Trading  &amp; Distribution</v>
          </cell>
        </row>
        <row r="3353">
          <cell r="A3353" t="str">
            <v>RAMINFO LTD</v>
          </cell>
          <cell r="B3353">
            <v>530951</v>
          </cell>
          <cell r="C3353" t="str">
            <v>Not Listed</v>
          </cell>
          <cell r="D3353" t="str">
            <v>IT Software Products</v>
          </cell>
        </row>
        <row r="3354">
          <cell r="A3354" t="str">
            <v>RAMKRISHNA FORGINGS LTD</v>
          </cell>
          <cell r="B3354">
            <v>532527</v>
          </cell>
          <cell r="C3354" t="str">
            <v>RKFORGE</v>
          </cell>
          <cell r="D3354" t="str">
            <v>Other Industrial Products</v>
          </cell>
        </row>
        <row r="3355">
          <cell r="A3355" t="str">
            <v>RAMKY INFRASTRUCTURE LTD</v>
          </cell>
          <cell r="B3355">
            <v>533262</v>
          </cell>
          <cell r="C3355" t="str">
            <v>RAMKY</v>
          </cell>
          <cell r="D3355" t="str">
            <v>Construction &amp; Engineering</v>
          </cell>
        </row>
        <row r="3356">
          <cell r="A3356" t="str">
            <v>RAMSARUP INDUSTRIES LTD</v>
          </cell>
          <cell r="B3356">
            <v>532690</v>
          </cell>
          <cell r="C3356" t="str">
            <v>RAMSARUP</v>
          </cell>
          <cell r="D3356" t="str">
            <v>Iron &amp; Steel/Interm.Products</v>
          </cell>
        </row>
        <row r="3357">
          <cell r="A3357" t="str">
            <v>RAMSONS PROJECTS LTD</v>
          </cell>
          <cell r="B3357">
            <v>530925</v>
          </cell>
          <cell r="C3357" t="str">
            <v>Not Listed</v>
          </cell>
          <cell r="D3357" t="str">
            <v>Finance (including NBFCs)</v>
          </cell>
        </row>
        <row r="3358">
          <cell r="A3358" t="str">
            <v>RANA SUGARS LTD</v>
          </cell>
          <cell r="B3358">
            <v>507490</v>
          </cell>
          <cell r="C3358" t="str">
            <v>RANASUG</v>
          </cell>
          <cell r="D3358" t="str">
            <v>Sugar</v>
          </cell>
        </row>
        <row r="3359">
          <cell r="A3359" t="str">
            <v>RANDER CORPORATION LTD</v>
          </cell>
          <cell r="B3359">
            <v>531228</v>
          </cell>
          <cell r="C3359" t="str">
            <v>Not Listed</v>
          </cell>
          <cell r="D3359" t="str">
            <v>Finance (including NBFCs)</v>
          </cell>
        </row>
        <row r="3360">
          <cell r="A3360" t="str">
            <v>RANE BRAKE LINING LTD</v>
          </cell>
          <cell r="B3360">
            <v>532987</v>
          </cell>
          <cell r="C3360" t="str">
            <v>RBL</v>
          </cell>
          <cell r="D3360" t="str">
            <v>Auto Parts &amp; Equipment</v>
          </cell>
        </row>
        <row r="3361">
          <cell r="A3361" t="str">
            <v>RANE ENGINE VALVE LTD</v>
          </cell>
          <cell r="B3361">
            <v>532988</v>
          </cell>
          <cell r="C3361" t="str">
            <v>RANEENGINE</v>
          </cell>
          <cell r="D3361" t="str">
            <v>Auto Parts &amp; Equipment</v>
          </cell>
        </row>
        <row r="3362">
          <cell r="A3362" t="str">
            <v>RANE HOLDINGS LTD</v>
          </cell>
          <cell r="B3362">
            <v>505800</v>
          </cell>
          <cell r="C3362" t="str">
            <v>RANEHOLDIN</v>
          </cell>
          <cell r="D3362" t="str">
            <v>Auto Parts &amp; Equipment</v>
          </cell>
        </row>
        <row r="3363">
          <cell r="A3363" t="str">
            <v>RANE MADRAS LTD</v>
          </cell>
          <cell r="B3363">
            <v>532661</v>
          </cell>
          <cell r="C3363" t="str">
            <v>RML</v>
          </cell>
          <cell r="D3363" t="str">
            <v>Auto Parts &amp; Equipment</v>
          </cell>
        </row>
        <row r="3364">
          <cell r="A3364" t="str">
            <v>RANJEET MECHATRONICS LTD</v>
          </cell>
          <cell r="B3364">
            <v>541945</v>
          </cell>
          <cell r="C3364" t="str">
            <v>Not Listed</v>
          </cell>
          <cell r="D3364" t="str">
            <v>Construction &amp; Engineering</v>
          </cell>
        </row>
        <row r="3365">
          <cell r="A3365" t="str">
            <v>RAP MEDIA LTD</v>
          </cell>
          <cell r="B3365">
            <v>531583</v>
          </cell>
          <cell r="C3365" t="str">
            <v>Not Listed</v>
          </cell>
          <cell r="D3365" t="str">
            <v>Finance (including NBFCs)</v>
          </cell>
        </row>
        <row r="3366">
          <cell r="A3366" t="str">
            <v>RAPICUT CARBIDES LTD</v>
          </cell>
          <cell r="B3366">
            <v>500360</v>
          </cell>
          <cell r="C3366" t="str">
            <v>Not Listed</v>
          </cell>
          <cell r="D3366" t="str">
            <v>Industrial Machinery</v>
          </cell>
        </row>
        <row r="3367">
          <cell r="A3367" t="str">
            <v>RAPID INVESTMENTS LTD</v>
          </cell>
          <cell r="B3367">
            <v>501351</v>
          </cell>
          <cell r="C3367" t="str">
            <v>Not Listed</v>
          </cell>
          <cell r="D3367" t="str">
            <v>Misc.Commercial Services</v>
          </cell>
        </row>
        <row r="3368">
          <cell r="A3368" t="str">
            <v>RAS RESORTS &amp; APART HOTELS LTD</v>
          </cell>
          <cell r="B3368">
            <v>507966</v>
          </cell>
          <cell r="C3368" t="str">
            <v>Not Listed</v>
          </cell>
          <cell r="D3368" t="str">
            <v>Hotels</v>
          </cell>
        </row>
        <row r="3369">
          <cell r="A3369" t="str">
            <v>RASANDIK ENGINEERING INDUSTRIES (INDIA) LTD</v>
          </cell>
          <cell r="B3369">
            <v>522207</v>
          </cell>
          <cell r="C3369" t="str">
            <v>Not Listed</v>
          </cell>
          <cell r="D3369" t="str">
            <v>Auto Parts &amp; Equipment</v>
          </cell>
        </row>
        <row r="3370">
          <cell r="A3370" t="str">
            <v>RASANDIK ENGINEERING INDUSTRIES INDIA LTD</v>
          </cell>
          <cell r="B3370">
            <v>522207</v>
          </cell>
          <cell r="C3370" t="str">
            <v>Not Listed</v>
          </cell>
          <cell r="D3370" t="str">
            <v>Auto Parts &amp; Equipment</v>
          </cell>
        </row>
        <row r="3371">
          <cell r="A3371" t="str">
            <v>RASHTRIYA CHEMICALS AND FERTILIZERS LTD</v>
          </cell>
          <cell r="B3371">
            <v>524230</v>
          </cell>
          <cell r="C3371" t="str">
            <v>RCF</v>
          </cell>
          <cell r="D3371" t="str">
            <v>Fertilizers</v>
          </cell>
        </row>
        <row r="3372">
          <cell r="A3372" t="str">
            <v>RASI ELECTRODES LTD</v>
          </cell>
          <cell r="B3372">
            <v>531233</v>
          </cell>
          <cell r="C3372" t="str">
            <v>Not Listed</v>
          </cell>
          <cell r="D3372" t="str">
            <v>Other Industrial Goods</v>
          </cell>
        </row>
        <row r="3373">
          <cell r="A3373" t="str">
            <v>RASOI LTD</v>
          </cell>
          <cell r="B3373">
            <v>507649</v>
          </cell>
          <cell r="C3373" t="str">
            <v>Not Listed</v>
          </cell>
          <cell r="D3373" t="str">
            <v>Edible Oils</v>
          </cell>
        </row>
        <row r="3374">
          <cell r="A3374" t="str">
            <v>RATHI BARS LTD</v>
          </cell>
          <cell r="B3374">
            <v>532918</v>
          </cell>
          <cell r="C3374" t="str">
            <v>Not Listed</v>
          </cell>
          <cell r="D3374" t="str">
            <v>Iron &amp; Steel Products</v>
          </cell>
        </row>
        <row r="3375">
          <cell r="A3375" t="str">
            <v>RATHI GRAPHIC TECHNOLOGIES LTD</v>
          </cell>
          <cell r="B3375">
            <v>524610</v>
          </cell>
          <cell r="C3375" t="str">
            <v>Not Listed</v>
          </cell>
          <cell r="D3375" t="str">
            <v>Specialty Chemicals</v>
          </cell>
        </row>
        <row r="3376">
          <cell r="A3376" t="str">
            <v>RATNABHUMI DEVELOPERS LTD</v>
          </cell>
          <cell r="B3376">
            <v>540796</v>
          </cell>
          <cell r="C3376" t="str">
            <v>Not Listed</v>
          </cell>
          <cell r="D3376" t="str">
            <v>Realty</v>
          </cell>
        </row>
        <row r="3377">
          <cell r="A3377" t="str">
            <v>RATNAMANI METALS &amp; TUBES LTD</v>
          </cell>
          <cell r="B3377">
            <v>520111</v>
          </cell>
          <cell r="C3377" t="str">
            <v>RATNAMANI</v>
          </cell>
          <cell r="D3377" t="str">
            <v>Construction &amp; Engineering</v>
          </cell>
        </row>
        <row r="3378">
          <cell r="A3378" t="str">
            <v>RATTANINDIA INFRASTRUCTURE LTD</v>
          </cell>
          <cell r="B3378">
            <v>534597</v>
          </cell>
          <cell r="C3378" t="str">
            <v>RTNINFRA</v>
          </cell>
          <cell r="D3378" t="str">
            <v>Electric Utilities</v>
          </cell>
        </row>
        <row r="3379">
          <cell r="A3379" t="str">
            <v>RATTANINDIA POWER LTD</v>
          </cell>
          <cell r="B3379">
            <v>533122</v>
          </cell>
          <cell r="C3379" t="str">
            <v>RTNPOWER</v>
          </cell>
          <cell r="D3379" t="str">
            <v>Electric Utilities</v>
          </cell>
        </row>
        <row r="3380">
          <cell r="A3380" t="str">
            <v>RAUNAQ EPC INTERNATIONAL LTD</v>
          </cell>
          <cell r="B3380">
            <v>537840</v>
          </cell>
          <cell r="C3380" t="str">
            <v>Not Listed</v>
          </cell>
          <cell r="D3380" t="str">
            <v>Construction &amp; Engineering</v>
          </cell>
        </row>
        <row r="3381">
          <cell r="A3381" t="str">
            <v>RAVALGAON SUGAR FARM LTD</v>
          </cell>
          <cell r="B3381">
            <v>507300</v>
          </cell>
          <cell r="C3381" t="str">
            <v>Not Listed</v>
          </cell>
          <cell r="D3381" t="str">
            <v>Sugar</v>
          </cell>
        </row>
        <row r="3382">
          <cell r="A3382" t="str">
            <v>RAVI KUMAR DISTILLERIES LTD</v>
          </cell>
          <cell r="B3382">
            <v>533294</v>
          </cell>
          <cell r="C3382" t="str">
            <v>RKDL</v>
          </cell>
          <cell r="D3382" t="str">
            <v>Breweries &amp; Distilleries</v>
          </cell>
        </row>
        <row r="3383">
          <cell r="A3383" t="str">
            <v>RAVILEELA GRANITES LTD</v>
          </cell>
          <cell r="B3383">
            <v>526095</v>
          </cell>
          <cell r="C3383" t="str">
            <v>Not Listed</v>
          </cell>
          <cell r="D3383" t="str">
            <v>Construction Materials</v>
          </cell>
        </row>
        <row r="3384">
          <cell r="A3384" t="str">
            <v>RAVINDRA ENERGY LTD</v>
          </cell>
          <cell r="B3384">
            <v>504341</v>
          </cell>
          <cell r="C3384" t="str">
            <v>Not Listed</v>
          </cell>
          <cell r="D3384" t="str">
            <v>Other Financial Services</v>
          </cell>
        </row>
        <row r="3385">
          <cell r="A3385" t="str">
            <v>RAW EDGE INDUSTRIAL SOLUTIONS LTD</v>
          </cell>
          <cell r="B3385">
            <v>541634</v>
          </cell>
          <cell r="C3385" t="str">
            <v>Not Listed</v>
          </cell>
          <cell r="D3385" t="str">
            <v>Construction Materials</v>
          </cell>
        </row>
        <row r="3386">
          <cell r="A3386" t="str">
            <v>RAYMED LABS LTD</v>
          </cell>
          <cell r="B3386">
            <v>531207</v>
          </cell>
          <cell r="C3386" t="str">
            <v>Not Listed</v>
          </cell>
          <cell r="D3386" t="str">
            <v>Pharmaceuticals</v>
          </cell>
        </row>
        <row r="3387">
          <cell r="A3387" t="str">
            <v>RAYMOND LTD</v>
          </cell>
          <cell r="B3387">
            <v>500330</v>
          </cell>
          <cell r="C3387" t="str">
            <v>RAYMOND</v>
          </cell>
          <cell r="D3387" t="str">
            <v>Textiles</v>
          </cell>
        </row>
        <row r="3388">
          <cell r="A3388" t="str">
            <v>RBL BANK LTD</v>
          </cell>
          <cell r="B3388">
            <v>540065</v>
          </cell>
          <cell r="C3388" t="str">
            <v>RBLBANK</v>
          </cell>
          <cell r="D3388" t="str">
            <v>Banks</v>
          </cell>
        </row>
        <row r="3389">
          <cell r="A3389" t="str">
            <v>RCC CEMENTS LTD</v>
          </cell>
          <cell r="B3389">
            <v>531825</v>
          </cell>
          <cell r="C3389" t="str">
            <v>Not Listed</v>
          </cell>
          <cell r="D3389" t="str">
            <v>IT Consulting &amp; Software</v>
          </cell>
        </row>
        <row r="3390">
          <cell r="A3390" t="str">
            <v>RCI INDUSTRIES &amp; TECHNOLOGIES LTD</v>
          </cell>
          <cell r="B3390">
            <v>537254</v>
          </cell>
          <cell r="C3390" t="str">
            <v>Not Listed</v>
          </cell>
          <cell r="D3390" t="str">
            <v>Comm.Trading  &amp; Distribution</v>
          </cell>
        </row>
        <row r="3391">
          <cell r="A3391" t="str">
            <v>RCL RETAIL LTD</v>
          </cell>
          <cell r="B3391">
            <v>534708</v>
          </cell>
          <cell r="C3391" t="str">
            <v>Not Listed</v>
          </cell>
          <cell r="D3391" t="str">
            <v>Department Stores</v>
          </cell>
        </row>
        <row r="3392">
          <cell r="A3392" t="str">
            <v>RDB RASAYANS LTD</v>
          </cell>
          <cell r="B3392">
            <v>533608</v>
          </cell>
          <cell r="C3392" t="str">
            <v>Not Listed</v>
          </cell>
          <cell r="D3392" t="str">
            <v>Plastic Products</v>
          </cell>
        </row>
        <row r="3393">
          <cell r="A3393" t="str">
            <v>RDB REALTY &amp; INFRASTRUCTURE LTD</v>
          </cell>
          <cell r="B3393">
            <v>533285</v>
          </cell>
          <cell r="C3393" t="str">
            <v>Not Listed</v>
          </cell>
          <cell r="D3393" t="str">
            <v>Realty</v>
          </cell>
        </row>
        <row r="3394">
          <cell r="A3394" t="str">
            <v>REAL GROWTH COMMERCIAL ENTERPRISES LTD</v>
          </cell>
          <cell r="B3394">
            <v>539691</v>
          </cell>
          <cell r="C3394" t="str">
            <v>Not Listed</v>
          </cell>
          <cell r="D3394" t="str">
            <v>Comm.Trading  &amp; Distribution</v>
          </cell>
        </row>
        <row r="3395">
          <cell r="A3395" t="str">
            <v>REAL NEWS &amp; VIEWS LTD</v>
          </cell>
          <cell r="B3395">
            <v>530053</v>
          </cell>
          <cell r="C3395" t="str">
            <v>Not Listed</v>
          </cell>
          <cell r="D3395" t="str">
            <v>Realty</v>
          </cell>
        </row>
        <row r="3396">
          <cell r="A3396" t="str">
            <v>REAL STRIPS LTD</v>
          </cell>
          <cell r="B3396">
            <v>513558</v>
          </cell>
          <cell r="C3396" t="str">
            <v>Not Listed</v>
          </cell>
          <cell r="D3396" t="str">
            <v>Iron &amp; Steel/Interm.Products</v>
          </cell>
        </row>
        <row r="3397">
          <cell r="A3397" t="str">
            <v>REAL TOUCH FINANCE LTD</v>
          </cell>
          <cell r="B3397">
            <v>538611</v>
          </cell>
          <cell r="C3397" t="str">
            <v>Not Listed</v>
          </cell>
          <cell r="D3397" t="str">
            <v>Other Financial Services</v>
          </cell>
        </row>
        <row r="3398">
          <cell r="A3398" t="str">
            <v>REC LTD</v>
          </cell>
          <cell r="B3398">
            <v>532955</v>
          </cell>
          <cell r="C3398" t="str">
            <v>RECLTD</v>
          </cell>
          <cell r="D3398" t="str">
            <v>Finance (including NBFCs)</v>
          </cell>
        </row>
        <row r="3399">
          <cell r="A3399" t="str">
            <v>REDEX PROTECH LTD</v>
          </cell>
          <cell r="B3399">
            <v>523650</v>
          </cell>
          <cell r="C3399" t="str">
            <v>Not Listed</v>
          </cell>
          <cell r="D3399" t="str">
            <v>Industrial Machinery</v>
          </cell>
        </row>
        <row r="3400">
          <cell r="A3400" t="str">
            <v>REDINGTON (INDIA) LTD</v>
          </cell>
          <cell r="B3400">
            <v>532805</v>
          </cell>
          <cell r="C3400" t="str">
            <v>REDINGTON</v>
          </cell>
          <cell r="D3400" t="str">
            <v>Comm.Trading  &amp; Distribution</v>
          </cell>
        </row>
        <row r="3401">
          <cell r="A3401" t="str">
            <v>REDINGTON INDIA LTD</v>
          </cell>
          <cell r="B3401">
            <v>532805</v>
          </cell>
          <cell r="C3401" t="str">
            <v>REDINGTON</v>
          </cell>
          <cell r="D3401" t="str">
            <v>Comm.Trading  &amp; Distribution</v>
          </cell>
        </row>
        <row r="3402">
          <cell r="A3402" t="str">
            <v>REFEX INDUSTRIES LTD</v>
          </cell>
          <cell r="B3402">
            <v>532884</v>
          </cell>
          <cell r="C3402" t="str">
            <v>REFEX</v>
          </cell>
          <cell r="D3402" t="str">
            <v>Industrial Gases</v>
          </cell>
        </row>
        <row r="3403">
          <cell r="A3403" t="str">
            <v>REFNOL RESINS &amp; CHEMICALS LTD</v>
          </cell>
          <cell r="B3403">
            <v>530815</v>
          </cell>
          <cell r="C3403" t="str">
            <v>Not Listed</v>
          </cell>
          <cell r="D3403" t="str">
            <v>Commodity Chemicals</v>
          </cell>
        </row>
        <row r="3404">
          <cell r="A3404" t="str">
            <v>REGAL ENTERTAINMENT &amp; CONSULTANTS LTD</v>
          </cell>
          <cell r="B3404">
            <v>531033</v>
          </cell>
          <cell r="C3404" t="str">
            <v>Not Listed</v>
          </cell>
          <cell r="D3404" t="str">
            <v>Finance (including NBFCs)</v>
          </cell>
        </row>
        <row r="3405">
          <cell r="A3405" t="str">
            <v>REGALIAA REALTY LTD</v>
          </cell>
          <cell r="B3405">
            <v>530807</v>
          </cell>
          <cell r="C3405" t="str">
            <v>Not Listed</v>
          </cell>
          <cell r="D3405" t="str">
            <v>Realty</v>
          </cell>
        </row>
        <row r="3406">
          <cell r="A3406" t="str">
            <v>REGENCY CERAMICS LTD</v>
          </cell>
          <cell r="B3406">
            <v>515018</v>
          </cell>
          <cell r="C3406" t="str">
            <v>REGENCERAM</v>
          </cell>
          <cell r="D3406" t="str">
            <v>Furniture-Furnishing-Paints</v>
          </cell>
        </row>
        <row r="3407">
          <cell r="A3407" t="str">
            <v>REGENCY INVESTMENTS LTD</v>
          </cell>
          <cell r="B3407">
            <v>540175</v>
          </cell>
          <cell r="C3407" t="str">
            <v>Not Listed</v>
          </cell>
          <cell r="D3407" t="str">
            <v>Other Financial Services</v>
          </cell>
        </row>
        <row r="3408">
          <cell r="A3408" t="str">
            <v>REGENCY TRUST LTD</v>
          </cell>
          <cell r="B3408">
            <v>511585</v>
          </cell>
          <cell r="C3408" t="str">
            <v>Not Listed</v>
          </cell>
          <cell r="D3408" t="str">
            <v>Finance (including NBFCs)</v>
          </cell>
        </row>
        <row r="3409">
          <cell r="A3409" t="str">
            <v>REGENT ENTERPRISES LTD</v>
          </cell>
          <cell r="B3409">
            <v>512624</v>
          </cell>
          <cell r="C3409" t="str">
            <v>Not Listed</v>
          </cell>
          <cell r="D3409" t="str">
            <v>Comm.Trading  &amp; Distribution</v>
          </cell>
        </row>
        <row r="3410">
          <cell r="A3410" t="str">
            <v>REIL ELECTRICALS (INDIA) LTD</v>
          </cell>
          <cell r="B3410">
            <v>505817</v>
          </cell>
          <cell r="C3410" t="str">
            <v>Not Listed</v>
          </cell>
          <cell r="D3410" t="str">
            <v>Auto Parts &amp; Equipment</v>
          </cell>
        </row>
        <row r="3411">
          <cell r="A3411" t="str">
            <v>REIL ELECTRICALS INDIA LTD</v>
          </cell>
          <cell r="B3411">
            <v>505817</v>
          </cell>
          <cell r="C3411" t="str">
            <v>Not Listed</v>
          </cell>
          <cell r="D3411" t="str">
            <v>Auto Parts &amp; Equipment</v>
          </cell>
        </row>
        <row r="3412">
          <cell r="A3412" t="str">
            <v>REKVINA LABORATORIES LTD</v>
          </cell>
          <cell r="B3412">
            <v>526075</v>
          </cell>
          <cell r="C3412" t="str">
            <v>Not Listed</v>
          </cell>
          <cell r="D3412" t="str">
            <v>Pharmaceuticals</v>
          </cell>
        </row>
        <row r="3413">
          <cell r="A3413" t="str">
            <v>RELAXO FOOTWEARS LTD</v>
          </cell>
          <cell r="B3413">
            <v>530517</v>
          </cell>
          <cell r="C3413" t="str">
            <v>RELAXO</v>
          </cell>
          <cell r="D3413" t="str">
            <v>Footwear</v>
          </cell>
        </row>
        <row r="3414">
          <cell r="A3414" t="str">
            <v>RELIABLE DATA SERVICES LTD</v>
          </cell>
          <cell r="B3414" t="str">
            <v>Not Listed</v>
          </cell>
          <cell r="C3414" t="str">
            <v>RELIABLE</v>
          </cell>
          <cell r="D3414" t="str">
            <v>SME</v>
          </cell>
        </row>
        <row r="3415">
          <cell r="A3415" t="str">
            <v>RELIABLE VENTURES (INDIA) LTD</v>
          </cell>
          <cell r="B3415">
            <v>532124</v>
          </cell>
          <cell r="C3415" t="str">
            <v>Not Listed</v>
          </cell>
          <cell r="D3415" t="str">
            <v>Hotels</v>
          </cell>
        </row>
        <row r="3416">
          <cell r="A3416" t="str">
            <v>RELIABLE VENTURES INDIA LTD</v>
          </cell>
          <cell r="B3416">
            <v>532124</v>
          </cell>
          <cell r="C3416" t="str">
            <v>Not Listed</v>
          </cell>
          <cell r="D3416" t="str">
            <v>Hotels</v>
          </cell>
        </row>
        <row r="3417">
          <cell r="A3417" t="str">
            <v>RELIANCE CAPITAL LTD</v>
          </cell>
          <cell r="B3417">
            <v>500111</v>
          </cell>
          <cell r="C3417" t="str">
            <v>RELCAPITAL</v>
          </cell>
          <cell r="D3417" t="str">
            <v>Finance (including NBFCs)</v>
          </cell>
        </row>
        <row r="3418">
          <cell r="A3418" t="str">
            <v>RELIANCE CHEMOTEX INDUSTRIES LTD</v>
          </cell>
          <cell r="B3418">
            <v>503162</v>
          </cell>
          <cell r="C3418" t="str">
            <v>Not Listed</v>
          </cell>
          <cell r="D3418" t="str">
            <v>Textiles</v>
          </cell>
        </row>
        <row r="3419">
          <cell r="A3419" t="str">
            <v>RELIANCE COMMUNICATIONS LTD</v>
          </cell>
          <cell r="B3419">
            <v>532712</v>
          </cell>
          <cell r="C3419" t="str">
            <v>RCOM</v>
          </cell>
          <cell r="D3419" t="str">
            <v>Telecom Services</v>
          </cell>
        </row>
        <row r="3420">
          <cell r="A3420" t="str">
            <v>Reliance ETF Bank BeES</v>
          </cell>
          <cell r="B3420">
            <v>590106</v>
          </cell>
          <cell r="C3420" t="str">
            <v>BANKBEES</v>
          </cell>
          <cell r="D3420" t="str">
            <v>Other Financial Services</v>
          </cell>
        </row>
        <row r="3421">
          <cell r="A3421" t="str">
            <v>Reliance ETF Gold BeES</v>
          </cell>
          <cell r="B3421">
            <v>590095</v>
          </cell>
          <cell r="C3421" t="str">
            <v>GOLDBEES</v>
          </cell>
          <cell r="D3421" t="str">
            <v>Other Financial Services</v>
          </cell>
        </row>
        <row r="3422">
          <cell r="A3422" t="str">
            <v>Reliance ETF Hang Seng BeES</v>
          </cell>
          <cell r="B3422">
            <v>590113</v>
          </cell>
          <cell r="C3422" t="str">
            <v>HNGSNGBEES</v>
          </cell>
          <cell r="D3422" t="str">
            <v>Other Financial Services</v>
          </cell>
        </row>
        <row r="3423">
          <cell r="A3423" t="str">
            <v>Reliance ETF Junior BeES</v>
          </cell>
          <cell r="B3423">
            <v>590104</v>
          </cell>
          <cell r="C3423" t="str">
            <v>JUNIORBEES</v>
          </cell>
          <cell r="D3423" t="str">
            <v>Other Financial Services</v>
          </cell>
        </row>
        <row r="3424">
          <cell r="A3424" t="str">
            <v>Reliance ETF Nifty BeES</v>
          </cell>
          <cell r="B3424">
            <v>590103</v>
          </cell>
          <cell r="C3424" t="str">
            <v>NIFTYBEES</v>
          </cell>
          <cell r="D3424" t="str">
            <v>Other Financial Services</v>
          </cell>
        </row>
        <row r="3425">
          <cell r="A3425" t="str">
            <v>Reliance ETF PSU Bank BeES</v>
          </cell>
          <cell r="B3425">
            <v>590108</v>
          </cell>
          <cell r="C3425" t="str">
            <v>PSUBNKBEES</v>
          </cell>
          <cell r="D3425" t="str">
            <v>Other Financial Services</v>
          </cell>
        </row>
        <row r="3426">
          <cell r="A3426" t="str">
            <v>Reliance ETF Shariah BeES</v>
          </cell>
          <cell r="B3426">
            <v>590109</v>
          </cell>
          <cell r="C3426" t="str">
            <v>SHARIABEES</v>
          </cell>
          <cell r="D3426" t="str">
            <v>Other Financial Services</v>
          </cell>
        </row>
        <row r="3427">
          <cell r="A3427" t="str">
            <v>RELIANCE HOME FINANCE LTD</v>
          </cell>
          <cell r="B3427">
            <v>540709</v>
          </cell>
          <cell r="C3427" t="str">
            <v>RHFL</v>
          </cell>
          <cell r="D3427" t="str">
            <v xml:space="preserve">Housing Finance </v>
          </cell>
        </row>
        <row r="3428">
          <cell r="A3428" t="str">
            <v>RELIANCE INDUSTRIAL INFRASTRUCTURE LTD</v>
          </cell>
          <cell r="B3428">
            <v>523445</v>
          </cell>
          <cell r="C3428" t="str">
            <v>RIIL</v>
          </cell>
          <cell r="D3428" t="str">
            <v>Construction &amp; Engineering</v>
          </cell>
        </row>
        <row r="3429">
          <cell r="A3429" t="str">
            <v>RELIANCE INDUSTRIES LTD</v>
          </cell>
          <cell r="B3429">
            <v>500325</v>
          </cell>
          <cell r="C3429" t="str">
            <v>RELIANCE</v>
          </cell>
          <cell r="D3429" t="str">
            <v>Integrated Oil &amp; Gas</v>
          </cell>
        </row>
        <row r="3430">
          <cell r="A3430" t="str">
            <v>RELIANCE INFRASTRUCTURE LTD</v>
          </cell>
          <cell r="B3430">
            <v>500390</v>
          </cell>
          <cell r="C3430" t="str">
            <v>RELINFRA</v>
          </cell>
          <cell r="D3430" t="str">
            <v>Electric Utilities</v>
          </cell>
        </row>
        <row r="3431">
          <cell r="A3431" t="str">
            <v>RELIANCE NAVAL AND ENGINEERING LTD</v>
          </cell>
          <cell r="B3431">
            <v>533107</v>
          </cell>
          <cell r="C3431" t="str">
            <v>RNAVAL</v>
          </cell>
          <cell r="D3431" t="str">
            <v>Defence</v>
          </cell>
        </row>
        <row r="3432">
          <cell r="A3432" t="str">
            <v>RELIANCE NIPPON LIFE ASSET MANAGEMENT LTD</v>
          </cell>
          <cell r="B3432">
            <v>540767</v>
          </cell>
          <cell r="C3432" t="str">
            <v>RNAM</v>
          </cell>
          <cell r="D3432" t="str">
            <v>Asset Management Cos.</v>
          </cell>
        </row>
        <row r="3433">
          <cell r="A3433" t="str">
            <v>RELIANCE POWER LTD</v>
          </cell>
          <cell r="B3433">
            <v>532939</v>
          </cell>
          <cell r="C3433" t="str">
            <v>RPOWER</v>
          </cell>
          <cell r="D3433" t="str">
            <v>Electric Utilities</v>
          </cell>
        </row>
        <row r="3434">
          <cell r="A3434" t="str">
            <v>RELIC TECHNOLOGIES LTD</v>
          </cell>
          <cell r="B3434">
            <v>511712</v>
          </cell>
          <cell r="C3434" t="str">
            <v>Not Listed</v>
          </cell>
          <cell r="D3434" t="str">
            <v>Other Financial Services</v>
          </cell>
        </row>
        <row r="3435">
          <cell r="A3435" t="str">
            <v>RELICAB CABLE MANUFACTURING LTD</v>
          </cell>
          <cell r="B3435">
            <v>539760</v>
          </cell>
          <cell r="C3435" t="str">
            <v>Not Listed</v>
          </cell>
          <cell r="D3435" t="str">
            <v>Other Elect.Equip./ Prod.</v>
          </cell>
        </row>
        <row r="3436">
          <cell r="A3436" t="str">
            <v>RELIGARE ENTERPRISES LTD</v>
          </cell>
          <cell r="B3436">
            <v>532915</v>
          </cell>
          <cell r="C3436" t="str">
            <v>RELIGARE</v>
          </cell>
          <cell r="D3436" t="str">
            <v>Other Financial Services</v>
          </cell>
        </row>
        <row r="3437">
          <cell r="A3437" t="str">
            <v>RELSTRUCT BUILDCON LTD</v>
          </cell>
          <cell r="B3437">
            <v>540426</v>
          </cell>
          <cell r="C3437" t="str">
            <v>Not Listed</v>
          </cell>
          <cell r="D3437" t="str">
            <v>Realty</v>
          </cell>
        </row>
        <row r="3438">
          <cell r="A3438" t="str">
            <v>REMI EDELSTAHL TUBULARS LTD</v>
          </cell>
          <cell r="B3438">
            <v>513043</v>
          </cell>
          <cell r="C3438" t="str">
            <v>Not Listed</v>
          </cell>
          <cell r="D3438" t="str">
            <v>Iron &amp; Steel Products</v>
          </cell>
        </row>
        <row r="3439">
          <cell r="A3439" t="str">
            <v>REMI ELEKTROTECHNIK LTD</v>
          </cell>
          <cell r="B3439">
            <v>512487</v>
          </cell>
          <cell r="C3439" t="str">
            <v>Not Listed</v>
          </cell>
          <cell r="D3439" t="str">
            <v>Comm.Trading  &amp; Distribution</v>
          </cell>
        </row>
        <row r="3440">
          <cell r="A3440" t="str">
            <v>REMI PROCESS PLANT &amp; MACHINERY LTD</v>
          </cell>
          <cell r="B3440">
            <v>505658</v>
          </cell>
          <cell r="C3440" t="str">
            <v>Not Listed</v>
          </cell>
          <cell r="D3440" t="str">
            <v>Industrial Machinery</v>
          </cell>
        </row>
        <row r="3441">
          <cell r="A3441" t="str">
            <v>REMI SALES &amp; ENGINEERING LTD</v>
          </cell>
          <cell r="B3441">
            <v>504360</v>
          </cell>
          <cell r="C3441" t="str">
            <v>Not Listed</v>
          </cell>
          <cell r="D3441" t="str">
            <v>Comm.Trading  &amp; Distribution</v>
          </cell>
        </row>
        <row r="3442">
          <cell r="A3442" t="str">
            <v>REMI SECURITIES LTD</v>
          </cell>
          <cell r="B3442">
            <v>511149</v>
          </cell>
          <cell r="C3442" t="str">
            <v>Not Listed</v>
          </cell>
          <cell r="D3442" t="str">
            <v>Misc.Commercial Services</v>
          </cell>
        </row>
        <row r="3443">
          <cell r="A3443" t="str">
            <v>REMSONS INDUSTRIES LTD.</v>
          </cell>
          <cell r="B3443">
            <v>530919</v>
          </cell>
          <cell r="C3443" t="str">
            <v>REMSONSIND</v>
          </cell>
          <cell r="D3443" t="str">
            <v>Auto Parts &amp;amp; Equipment</v>
          </cell>
        </row>
        <row r="3444">
          <cell r="A3444" t="str">
            <v>Renaissance Global LTD</v>
          </cell>
          <cell r="B3444" t="str">
            <v>Not Listed</v>
          </cell>
          <cell r="C3444" t="str">
            <v>RGL</v>
          </cell>
          <cell r="D3444" t="str">
            <v>Auto Parts &amp;amp; Equipment</v>
          </cell>
        </row>
        <row r="3445">
          <cell r="A3445" t="str">
            <v>RENAISSANCE JEWELLERY LTD</v>
          </cell>
          <cell r="B3445">
            <v>532923</v>
          </cell>
          <cell r="C3445" t="str">
            <v>RJL</v>
          </cell>
          <cell r="D3445" t="str">
            <v>Other Apparels &amp; Accessories</v>
          </cell>
        </row>
        <row r="3446">
          <cell r="A3446" t="str">
            <v>REPCO HOME FINANCE LTD</v>
          </cell>
          <cell r="B3446">
            <v>535322</v>
          </cell>
          <cell r="C3446" t="str">
            <v>REPCOHOME</v>
          </cell>
          <cell r="D3446" t="str">
            <v xml:space="preserve">Housing Finance </v>
          </cell>
        </row>
        <row r="3447">
          <cell r="A3447" t="str">
            <v>REPRO (INDIA) LTD</v>
          </cell>
          <cell r="B3447">
            <v>532687</v>
          </cell>
          <cell r="C3447" t="str">
            <v>REPRO</v>
          </cell>
          <cell r="D3447" t="str">
            <v>Comm.Printing/Stationery</v>
          </cell>
        </row>
        <row r="3448">
          <cell r="A3448" t="str">
            <v>REPRO INDIA LTD</v>
          </cell>
          <cell r="B3448">
            <v>532687</v>
          </cell>
          <cell r="C3448" t="str">
            <v>REPRO</v>
          </cell>
          <cell r="D3448" t="str">
            <v>Comm.Printing/Stationery</v>
          </cell>
        </row>
        <row r="3449">
          <cell r="A3449" t="str">
            <v>RESONANCE SPECIALTIES LTD</v>
          </cell>
          <cell r="B3449">
            <v>524218</v>
          </cell>
          <cell r="C3449" t="str">
            <v>Not Listed</v>
          </cell>
          <cell r="D3449" t="str">
            <v>Pharmaceuticals</v>
          </cell>
        </row>
        <row r="3450">
          <cell r="A3450" t="str">
            <v>RESPONSIVE INDUSTRIES LTD</v>
          </cell>
          <cell r="B3450">
            <v>505509</v>
          </cell>
          <cell r="C3450" t="str">
            <v>RESPONIND</v>
          </cell>
          <cell r="D3450" t="str">
            <v>Plastic Products</v>
          </cell>
        </row>
        <row r="3451">
          <cell r="A3451" t="str">
            <v>RESTILE CERAMICS LTD</v>
          </cell>
          <cell r="B3451">
            <v>515085</v>
          </cell>
          <cell r="C3451" t="str">
            <v>Not Listed</v>
          </cell>
          <cell r="D3451" t="str">
            <v>Furniture-Furnishing-Paints</v>
          </cell>
        </row>
        <row r="3452">
          <cell r="A3452" t="str">
            <v>Retro Green Revolution Ltd</v>
          </cell>
          <cell r="B3452">
            <v>519191</v>
          </cell>
          <cell r="C3452" t="str">
            <v>RGRL</v>
          </cell>
          <cell r="D3452" t="str">
            <v>Tea &amp;amp; Coffee</v>
          </cell>
        </row>
        <row r="3453">
          <cell r="A3453" t="str">
            <v>REVATHI EQUIPMENT LTD</v>
          </cell>
          <cell r="B3453">
            <v>505368</v>
          </cell>
          <cell r="C3453" t="str">
            <v>REVATHI</v>
          </cell>
          <cell r="D3453" t="str">
            <v>Industrial Machinery</v>
          </cell>
        </row>
        <row r="3454">
          <cell r="A3454" t="str">
            <v>REXNORD ELECTRONICS &amp; CONTROLS LTD</v>
          </cell>
          <cell r="B3454">
            <v>531888</v>
          </cell>
          <cell r="C3454" t="str">
            <v>Not Listed</v>
          </cell>
          <cell r="D3454" t="str">
            <v>Industrial Machinery</v>
          </cell>
        </row>
        <row r="3455">
          <cell r="A3455" t="str">
            <v>RGF CAPITAL MARKETS LTD</v>
          </cell>
          <cell r="B3455">
            <v>539669</v>
          </cell>
          <cell r="C3455" t="str">
            <v>Not Listed</v>
          </cell>
          <cell r="D3455" t="str">
            <v>Finance (including NBFCs)</v>
          </cell>
        </row>
        <row r="3456">
          <cell r="A3456" t="str">
            <v>RIBA TEXTILES LTD</v>
          </cell>
          <cell r="B3456">
            <v>531952</v>
          </cell>
          <cell r="C3456" t="str">
            <v>Not Listed</v>
          </cell>
          <cell r="D3456" t="str">
            <v>Textiles</v>
          </cell>
        </row>
        <row r="3457">
          <cell r="A3457" t="str">
            <v>RICH UNIVERSE NETWORK LTD</v>
          </cell>
          <cell r="B3457">
            <v>530271</v>
          </cell>
          <cell r="C3457" t="str">
            <v>Not Listed</v>
          </cell>
          <cell r="D3457" t="str">
            <v>Finance (including NBFCs)</v>
          </cell>
        </row>
        <row r="3458">
          <cell r="A3458" t="str">
            <v>RICHA INDUSTRIES LTD</v>
          </cell>
          <cell r="B3458">
            <v>532766</v>
          </cell>
          <cell r="C3458" t="str">
            <v>Not Listed</v>
          </cell>
          <cell r="D3458" t="str">
            <v>Construction &amp; Engineering</v>
          </cell>
        </row>
        <row r="3459">
          <cell r="A3459" t="str">
            <v>RICHFIELD FINANCIAL SERVICES LTD</v>
          </cell>
          <cell r="B3459">
            <v>539435</v>
          </cell>
          <cell r="C3459" t="str">
            <v>Not Listed</v>
          </cell>
          <cell r="D3459" t="str">
            <v>Other Financial Services</v>
          </cell>
        </row>
        <row r="3460">
          <cell r="A3460" t="str">
            <v>RICHIRICH INVENTURES LTD</v>
          </cell>
          <cell r="B3460">
            <v>519230</v>
          </cell>
          <cell r="C3460" t="str">
            <v>Not Listed</v>
          </cell>
          <cell r="D3460" t="str">
            <v>Comm.Trading  &amp; Distribution</v>
          </cell>
        </row>
        <row r="3461">
          <cell r="A3461" t="str">
            <v>RICO AUTO INDUSTRIES LTD</v>
          </cell>
          <cell r="B3461">
            <v>520008</v>
          </cell>
          <cell r="C3461" t="str">
            <v>RICOAUTO</v>
          </cell>
          <cell r="D3461" t="str">
            <v>Auto Parts &amp; Equipment</v>
          </cell>
        </row>
        <row r="3462">
          <cell r="A3462" t="str">
            <v>RIDDHI CORPORATE SERVICES LTD</v>
          </cell>
          <cell r="B3462">
            <v>540590</v>
          </cell>
          <cell r="C3462" t="str">
            <v>Not Listed</v>
          </cell>
          <cell r="D3462" t="str">
            <v>BPO/KPO</v>
          </cell>
        </row>
        <row r="3463">
          <cell r="A3463" t="str">
            <v>RIDDHI SIDDHI GLUCO BIOLS LTD</v>
          </cell>
          <cell r="B3463">
            <v>524480</v>
          </cell>
          <cell r="C3463" t="str">
            <v>Not Listed</v>
          </cell>
          <cell r="D3463" t="str">
            <v>Commodity Chemicals</v>
          </cell>
        </row>
        <row r="3464">
          <cell r="A3464" t="str">
            <v>RIDDHI STEEL AND TUBE LTD</v>
          </cell>
          <cell r="B3464">
            <v>540082</v>
          </cell>
          <cell r="C3464" t="str">
            <v>Not Listed</v>
          </cell>
          <cell r="D3464" t="str">
            <v>Iron &amp; Steel Products</v>
          </cell>
        </row>
        <row r="3465">
          <cell r="A3465" t="str">
            <v>RIDHI SYNTHETICS LTD</v>
          </cell>
          <cell r="B3465">
            <v>504365</v>
          </cell>
          <cell r="C3465" t="str">
            <v>Not Listed</v>
          </cell>
          <cell r="D3465" t="str">
            <v>Other Financial Services</v>
          </cell>
        </row>
        <row r="3466">
          <cell r="A3466" t="str">
            <v>RIDINGS CONSULTING ENGINEERS (INDIA) LTD</v>
          </cell>
          <cell r="B3466">
            <v>541151</v>
          </cell>
          <cell r="C3466" t="str">
            <v>Not Listed</v>
          </cell>
          <cell r="D3466" t="str">
            <v>Consulting Services</v>
          </cell>
        </row>
        <row r="3467">
          <cell r="A3467" t="str">
            <v>RIDINGS CONSULTING ENGINEERS INDIA LTD</v>
          </cell>
          <cell r="B3467">
            <v>541151</v>
          </cell>
          <cell r="C3467" t="str">
            <v>Not Listed</v>
          </cell>
          <cell r="D3467" t="str">
            <v>Consulting Services</v>
          </cell>
        </row>
        <row r="3468">
          <cell r="A3468" t="str">
            <v>RIGA SUGAR COMPANY LTD</v>
          </cell>
          <cell r="B3468">
            <v>507508</v>
          </cell>
          <cell r="C3468" t="str">
            <v>Not Listed</v>
          </cell>
          <cell r="D3468" t="str">
            <v>Sugar</v>
          </cell>
        </row>
        <row r="3469">
          <cell r="A3469" t="str">
            <v>RISA INTERNATIONAL LTD</v>
          </cell>
          <cell r="B3469">
            <v>530251</v>
          </cell>
          <cell r="C3469" t="str">
            <v>Not Listed</v>
          </cell>
          <cell r="D3469" t="str">
            <v>Comm.Trading  &amp; Distribution</v>
          </cell>
        </row>
        <row r="3470">
          <cell r="A3470" t="str">
            <v>RISHAB SPECIAL YARNS LTD</v>
          </cell>
          <cell r="B3470">
            <v>514177</v>
          </cell>
          <cell r="C3470" t="str">
            <v>Not Listed</v>
          </cell>
          <cell r="D3470" t="str">
            <v>Textiles</v>
          </cell>
        </row>
        <row r="3471">
          <cell r="A3471" t="str">
            <v>RISHABH DIGHA STEEL &amp; ALLIED PRODUCTS LTD</v>
          </cell>
          <cell r="B3471">
            <v>531539</v>
          </cell>
          <cell r="C3471" t="str">
            <v>Not Listed</v>
          </cell>
          <cell r="D3471" t="str">
            <v>Iron &amp; Steel/Interm.Products</v>
          </cell>
        </row>
        <row r="3472">
          <cell r="A3472" t="str">
            <v>RISHI LASER LTD</v>
          </cell>
          <cell r="B3472">
            <v>526861</v>
          </cell>
          <cell r="C3472" t="str">
            <v>Not Listed</v>
          </cell>
          <cell r="D3472" t="str">
            <v>Industrial Machinery</v>
          </cell>
        </row>
        <row r="3473">
          <cell r="A3473" t="str">
            <v>RISHI TECHTEX LTD</v>
          </cell>
          <cell r="B3473">
            <v>523021</v>
          </cell>
          <cell r="C3473" t="str">
            <v>Not Listed</v>
          </cell>
          <cell r="D3473" t="str">
            <v>Containers &amp; Packaging</v>
          </cell>
        </row>
        <row r="3474">
          <cell r="A3474" t="str">
            <v>RISHIROOP LTD</v>
          </cell>
          <cell r="B3474">
            <v>526492</v>
          </cell>
          <cell r="C3474" t="str">
            <v>Not Listed</v>
          </cell>
          <cell r="D3474" t="str">
            <v>Other Industrial Products</v>
          </cell>
        </row>
        <row r="3475">
          <cell r="A3475" t="str">
            <v>Ritco Logistics Ltd</v>
          </cell>
          <cell r="B3475">
            <v>542383</v>
          </cell>
          <cell r="C3475" t="str">
            <v>RITCO</v>
          </cell>
          <cell r="D3475" t="str">
            <v>Transportation - Logistics</v>
          </cell>
        </row>
        <row r="3476">
          <cell r="A3476" t="str">
            <v>RITES LTD</v>
          </cell>
          <cell r="B3476">
            <v>541556</v>
          </cell>
          <cell r="C3476" t="str">
            <v>RITES</v>
          </cell>
          <cell r="D3476" t="str">
            <v>Construction &amp; Engineering</v>
          </cell>
        </row>
        <row r="3477">
          <cell r="A3477" t="str">
            <v>RITESH INTERNATIONAL LTD</v>
          </cell>
          <cell r="B3477">
            <v>519097</v>
          </cell>
          <cell r="C3477" t="str">
            <v>Not Listed</v>
          </cell>
          <cell r="D3477" t="str">
            <v>Commodity Chemicals</v>
          </cell>
        </row>
        <row r="3478">
          <cell r="A3478" t="str">
            <v>RITESH PROPERTIES &amp; INDUSTRIES LTD</v>
          </cell>
          <cell r="B3478">
            <v>526407</v>
          </cell>
          <cell r="C3478" t="str">
            <v>Not Listed</v>
          </cell>
          <cell r="D3478" t="str">
            <v>Other Apparels &amp; Accessories</v>
          </cell>
        </row>
        <row r="3479">
          <cell r="A3479" t="str">
            <v>RITHWIK FACILITY MANAGEMENT SERVICES LTD</v>
          </cell>
          <cell r="B3479">
            <v>540843</v>
          </cell>
          <cell r="C3479" t="str">
            <v>Not Listed</v>
          </cell>
          <cell r="D3479" t="str">
            <v>Sp.Consumer Services</v>
          </cell>
        </row>
        <row r="3480">
          <cell r="A3480" t="str">
            <v>RKEC PROJECTS LTD</v>
          </cell>
          <cell r="B3480" t="str">
            <v>Not Listed</v>
          </cell>
          <cell r="C3480" t="str">
            <v>RKEC</v>
          </cell>
          <cell r="D3480" t="str">
            <v>SME</v>
          </cell>
        </row>
        <row r="3481">
          <cell r="A3481" t="str">
            <v>RLF LTD</v>
          </cell>
          <cell r="B3481">
            <v>512618</v>
          </cell>
          <cell r="C3481" t="str">
            <v>Not Listed</v>
          </cell>
          <cell r="D3481" t="str">
            <v>Textiles</v>
          </cell>
        </row>
        <row r="3482">
          <cell r="A3482" t="str">
            <v>RMC SWITCHGEARS LTD</v>
          </cell>
          <cell r="B3482">
            <v>540358</v>
          </cell>
          <cell r="C3482" t="str">
            <v>Not Listed</v>
          </cell>
          <cell r="D3482" t="str">
            <v>Other Elect.Equip./ Prod.</v>
          </cell>
        </row>
        <row r="3483">
          <cell r="A3483" t="str">
            <v>RMG ALLOY STEEL LTD</v>
          </cell>
          <cell r="B3483">
            <v>500365</v>
          </cell>
          <cell r="C3483" t="str">
            <v>Not Listed</v>
          </cell>
          <cell r="D3483" t="str">
            <v>Iron &amp; Steel/Interm.Products</v>
          </cell>
        </row>
        <row r="3484">
          <cell r="A3484" t="str">
            <v>ROCKON ENTERPRISES LTD</v>
          </cell>
          <cell r="B3484">
            <v>531447</v>
          </cell>
          <cell r="C3484" t="str">
            <v>Not Listed</v>
          </cell>
          <cell r="D3484" t="str">
            <v>Comm.Trading  &amp; Distribution</v>
          </cell>
        </row>
        <row r="3485">
          <cell r="A3485" t="str">
            <v>RODIUM REALTY LTD</v>
          </cell>
          <cell r="B3485">
            <v>531822</v>
          </cell>
          <cell r="C3485" t="str">
            <v>Not Listed</v>
          </cell>
          <cell r="D3485" t="str">
            <v>Realty</v>
          </cell>
        </row>
        <row r="3486">
          <cell r="A3486" t="str">
            <v>ROHIT FERRO-TECH LTD</v>
          </cell>
          <cell r="B3486">
            <v>532731</v>
          </cell>
          <cell r="C3486" t="str">
            <v>ROHITFERRO</v>
          </cell>
          <cell r="D3486" t="str">
            <v>Iron &amp; Steel/Interm.Products</v>
          </cell>
        </row>
        <row r="3487">
          <cell r="A3487" t="str">
            <v>ROLCON ENGINEERING CO LTD</v>
          </cell>
          <cell r="B3487">
            <v>505807</v>
          </cell>
          <cell r="C3487" t="str">
            <v>Not Listed</v>
          </cell>
          <cell r="D3487" t="str">
            <v>Other Industrial Products</v>
          </cell>
        </row>
        <row r="3488">
          <cell r="A3488" t="str">
            <v>ROLLATAINERS LTD</v>
          </cell>
          <cell r="B3488">
            <v>502448</v>
          </cell>
          <cell r="C3488" t="str">
            <v>ROLLT</v>
          </cell>
          <cell r="D3488" t="str">
            <v>Containers &amp; Packaging</v>
          </cell>
        </row>
        <row r="3489">
          <cell r="A3489" t="str">
            <v>ROLTA (INDIA) LTD</v>
          </cell>
          <cell r="B3489">
            <v>500366</v>
          </cell>
          <cell r="C3489" t="str">
            <v>ROLTA</v>
          </cell>
          <cell r="D3489" t="str">
            <v>Internet Software &amp; Services</v>
          </cell>
        </row>
        <row r="3490">
          <cell r="A3490" t="str">
            <v>ROLTA INDIA LTD</v>
          </cell>
          <cell r="B3490">
            <v>500366</v>
          </cell>
          <cell r="C3490" t="str">
            <v>ROLTA</v>
          </cell>
          <cell r="D3490" t="str">
            <v>Internet Software &amp; Services</v>
          </cell>
        </row>
        <row r="3491">
          <cell r="A3491" t="str">
            <v>RONI HOUSEHOLDS LTD</v>
          </cell>
          <cell r="B3491">
            <v>542145</v>
          </cell>
          <cell r="C3491" t="str">
            <v>Not Listed</v>
          </cell>
          <cell r="D3491" t="str">
            <v>Comm.Trading  &amp; Distribution</v>
          </cell>
        </row>
        <row r="3492">
          <cell r="A3492" t="str">
            <v>ROOPA INDUSTRIES LTD</v>
          </cell>
          <cell r="B3492">
            <v>530991</v>
          </cell>
          <cell r="C3492" t="str">
            <v>Not Listed</v>
          </cell>
          <cell r="D3492" t="str">
            <v>Pharmaceuticals</v>
          </cell>
        </row>
        <row r="3493">
          <cell r="A3493" t="str">
            <v>Roopshri Resorts Ltd</v>
          </cell>
          <cell r="B3493">
            <v>542599</v>
          </cell>
          <cell r="C3493" t="str">
            <v>ROOPSHRI</v>
          </cell>
          <cell r="D3493" t="str">
            <v>Hotels</v>
          </cell>
        </row>
        <row r="3494">
          <cell r="A3494" t="str">
            <v>ROSELABS FINANCE LTD</v>
          </cell>
          <cell r="B3494">
            <v>531324</v>
          </cell>
          <cell r="C3494" t="str">
            <v>Not Listed</v>
          </cell>
          <cell r="D3494" t="str">
            <v>Other Financial Services</v>
          </cell>
        </row>
        <row r="3495">
          <cell r="A3495" t="str">
            <v>ROSSELL (INDIA) LTD</v>
          </cell>
          <cell r="B3495">
            <v>533168</v>
          </cell>
          <cell r="C3495" t="str">
            <v>ROSSELLIND</v>
          </cell>
          <cell r="D3495" t="str">
            <v>Tea &amp; Coffee</v>
          </cell>
        </row>
        <row r="3496">
          <cell r="A3496" t="str">
            <v>ROSSELL INDIA LTD</v>
          </cell>
          <cell r="B3496">
            <v>533168</v>
          </cell>
          <cell r="C3496" t="str">
            <v>ROSSELLIND</v>
          </cell>
          <cell r="D3496" t="str">
            <v>Tea &amp; Coffee</v>
          </cell>
        </row>
        <row r="3497">
          <cell r="A3497" t="str">
            <v>ROTO PUMPS LTD</v>
          </cell>
          <cell r="B3497">
            <v>517500</v>
          </cell>
          <cell r="C3497" t="str">
            <v>Not Listed</v>
          </cell>
          <cell r="D3497" t="str">
            <v>Industrial Machinery</v>
          </cell>
        </row>
        <row r="3498">
          <cell r="A3498" t="str">
            <v>ROTOGRAPHICS (INDIA) LTD</v>
          </cell>
          <cell r="B3498">
            <v>539922</v>
          </cell>
          <cell r="C3498" t="str">
            <v>Not Listed</v>
          </cell>
          <cell r="D3498" t="str">
            <v>Comm.Trading  &amp; Distribution</v>
          </cell>
        </row>
        <row r="3499">
          <cell r="A3499" t="str">
            <v>ROTOGRAPHICS INDIA LTD</v>
          </cell>
          <cell r="B3499">
            <v>539922</v>
          </cell>
          <cell r="C3499" t="str">
            <v>Not Listed</v>
          </cell>
          <cell r="D3499" t="str">
            <v>Comm.Trading  &amp; Distribution</v>
          </cell>
        </row>
        <row r="3500">
          <cell r="A3500" t="str">
            <v>ROYAL CUSHION VINYL PRODUCTS LTD</v>
          </cell>
          <cell r="B3500">
            <v>526193</v>
          </cell>
          <cell r="C3500" t="str">
            <v>Not Listed</v>
          </cell>
          <cell r="D3500" t="str">
            <v>Furniture-Furnishing-Paints</v>
          </cell>
        </row>
        <row r="3501">
          <cell r="A3501" t="str">
            <v>ROYAL INDIA CORPORATION LTD</v>
          </cell>
          <cell r="B3501">
            <v>512047</v>
          </cell>
          <cell r="C3501" t="str">
            <v>Not Listed</v>
          </cell>
          <cell r="D3501" t="str">
            <v>Other Apparels &amp; Accessories</v>
          </cell>
        </row>
        <row r="3502">
          <cell r="A3502" t="str">
            <v>ROYAL ORCHID HOTELS LTD</v>
          </cell>
          <cell r="B3502">
            <v>532699</v>
          </cell>
          <cell r="C3502" t="str">
            <v>ROHLTD</v>
          </cell>
          <cell r="D3502" t="str">
            <v>Hotels</v>
          </cell>
        </row>
        <row r="3503">
          <cell r="A3503" t="str">
            <v>ROYALE MANOR HOTELS &amp; INDUSTRIES LTD</v>
          </cell>
          <cell r="B3503">
            <v>526640</v>
          </cell>
          <cell r="C3503" t="str">
            <v>Not Listed</v>
          </cell>
          <cell r="D3503" t="str">
            <v>Hotels</v>
          </cell>
        </row>
        <row r="3504">
          <cell r="A3504" t="str">
            <v>RPG LIFE SCIENCES LTD</v>
          </cell>
          <cell r="B3504">
            <v>532983</v>
          </cell>
          <cell r="C3504" t="str">
            <v>RPGLIFE</v>
          </cell>
          <cell r="D3504" t="str">
            <v>Pharmaceuticals</v>
          </cell>
        </row>
        <row r="3505">
          <cell r="A3505" t="str">
            <v>RR FINANCIAL CONSULTANTS LTD</v>
          </cell>
          <cell r="B3505">
            <v>511626</v>
          </cell>
          <cell r="C3505" t="str">
            <v>Not Listed</v>
          </cell>
          <cell r="D3505" t="str">
            <v>Finance (including NBFCs)</v>
          </cell>
        </row>
        <row r="3506">
          <cell r="A3506" t="str">
            <v>RSC INTERNATIONAL LTD</v>
          </cell>
          <cell r="B3506">
            <v>530179</v>
          </cell>
          <cell r="C3506" t="str">
            <v>Not Listed</v>
          </cell>
          <cell r="D3506" t="str">
            <v>Textiles</v>
          </cell>
        </row>
        <row r="3507">
          <cell r="A3507" t="str">
            <v>RSD FINANCE LTD</v>
          </cell>
          <cell r="B3507">
            <v>539875</v>
          </cell>
          <cell r="C3507" t="str">
            <v>Not Listed</v>
          </cell>
          <cell r="D3507" t="str">
            <v>Investment Companies</v>
          </cell>
        </row>
        <row r="3508">
          <cell r="A3508" t="str">
            <v>RSWM LTD</v>
          </cell>
          <cell r="B3508">
            <v>500350</v>
          </cell>
          <cell r="C3508" t="str">
            <v>RSWM</v>
          </cell>
          <cell r="D3508" t="str">
            <v>Textiles</v>
          </cell>
        </row>
        <row r="3509">
          <cell r="A3509" t="str">
            <v>RTS POWER CORPORATION LTD</v>
          </cell>
          <cell r="B3509">
            <v>531215</v>
          </cell>
          <cell r="C3509" t="str">
            <v>Not Listed</v>
          </cell>
          <cell r="D3509" t="str">
            <v>Other Elect.Equip./ Prod.</v>
          </cell>
        </row>
        <row r="3510">
          <cell r="A3510" t="str">
            <v>RUBFILA INTERNATIONAL LTD</v>
          </cell>
          <cell r="B3510">
            <v>500367</v>
          </cell>
          <cell r="C3510" t="str">
            <v>Not Listed</v>
          </cell>
          <cell r="D3510" t="str">
            <v>Auto Tyres &amp; Rubber Products</v>
          </cell>
        </row>
        <row r="3511">
          <cell r="A3511" t="str">
            <v>RUBRA MEDICAMENTS LTD</v>
          </cell>
          <cell r="B3511">
            <v>531099</v>
          </cell>
          <cell r="C3511" t="str">
            <v>Not Listed</v>
          </cell>
          <cell r="D3511" t="str">
            <v>Pharmaceuticals</v>
          </cell>
        </row>
        <row r="3512">
          <cell r="A3512" t="str">
            <v>RUCHI INFRASTRUCTURE LTD</v>
          </cell>
          <cell r="B3512">
            <v>509020</v>
          </cell>
          <cell r="C3512" t="str">
            <v>RUCHINFRA</v>
          </cell>
          <cell r="D3512" t="str">
            <v>Edible Oils</v>
          </cell>
        </row>
        <row r="3513">
          <cell r="A3513" t="str">
            <v>RUCHI SOYA INDUSTRIES LTD</v>
          </cell>
          <cell r="B3513">
            <v>500368</v>
          </cell>
          <cell r="C3513" t="str">
            <v>RUCHISOYA</v>
          </cell>
          <cell r="D3513" t="str">
            <v>Edible Oils</v>
          </cell>
        </row>
        <row r="3514">
          <cell r="A3514" t="str">
            <v>RUCHIKA INDUSTRIES (INDIA) LTD</v>
          </cell>
          <cell r="B3514">
            <v>540696</v>
          </cell>
          <cell r="C3514" t="str">
            <v>Not Listed</v>
          </cell>
          <cell r="D3514" t="str">
            <v>Comm.Trading  &amp; Distribution</v>
          </cell>
        </row>
        <row r="3515">
          <cell r="A3515" t="str">
            <v>RUCHIKA INDUSTRIES INDIA LTD</v>
          </cell>
          <cell r="B3515">
            <v>540696</v>
          </cell>
          <cell r="C3515" t="str">
            <v>Not Listed</v>
          </cell>
          <cell r="D3515" t="str">
            <v>Comm.Trading  &amp; Distribution</v>
          </cell>
        </row>
        <row r="3516">
          <cell r="A3516" t="str">
            <v>RUCHIRA PAPERS LTD</v>
          </cell>
          <cell r="B3516">
            <v>532785</v>
          </cell>
          <cell r="C3516" t="str">
            <v>RUCHIRA</v>
          </cell>
          <cell r="D3516" t="str">
            <v>Paper &amp; Paper Products</v>
          </cell>
        </row>
        <row r="3517">
          <cell r="A3517" t="str">
            <v>RUDRA GLOBAL INFRA PRODUCTS LTD</v>
          </cell>
          <cell r="B3517">
            <v>539226</v>
          </cell>
          <cell r="C3517" t="str">
            <v>Not Listed</v>
          </cell>
          <cell r="D3517" t="str">
            <v>Iron &amp; Steel/Interm.Products</v>
          </cell>
        </row>
        <row r="3518">
          <cell r="A3518" t="str">
            <v>RUDRABHISHEK ENTERPRISES LTD</v>
          </cell>
          <cell r="B3518" t="str">
            <v>Not Listed</v>
          </cell>
          <cell r="C3518" t="str">
            <v>REPL</v>
          </cell>
          <cell r="D3518" t="str">
            <v>SME</v>
          </cell>
        </row>
        <row r="3519">
          <cell r="A3519" t="str">
            <v>RUIA AQUACULTURE FARMS LTD</v>
          </cell>
          <cell r="B3519">
            <v>519413</v>
          </cell>
          <cell r="C3519" t="str">
            <v>Not Listed</v>
          </cell>
          <cell r="D3519" t="str">
            <v>Comm.Trading  &amp; Distribution</v>
          </cell>
        </row>
        <row r="3520">
          <cell r="A3520" t="str">
            <v>RUNGTA IRRIGATION LTD</v>
          </cell>
          <cell r="B3520">
            <v>530449</v>
          </cell>
          <cell r="C3520" t="str">
            <v>Not Listed</v>
          </cell>
          <cell r="D3520" t="str">
            <v>Plastic Products</v>
          </cell>
        </row>
        <row r="3521">
          <cell r="A3521" t="str">
            <v>RUPA &amp; COMPANY LTD</v>
          </cell>
          <cell r="B3521">
            <v>533552</v>
          </cell>
          <cell r="C3521" t="str">
            <v>RUPA</v>
          </cell>
          <cell r="D3521" t="str">
            <v>Other Apparels &amp; Accessories</v>
          </cell>
        </row>
        <row r="3522">
          <cell r="A3522" t="str">
            <v>RUSHIL DECOR LTD</v>
          </cell>
          <cell r="B3522">
            <v>533470</v>
          </cell>
          <cell r="C3522" t="str">
            <v>RUSHIL</v>
          </cell>
          <cell r="D3522" t="str">
            <v>Forest Products</v>
          </cell>
        </row>
        <row r="3523">
          <cell r="A3523" t="str">
            <v>RUTRON INTERNATIONAL LTD</v>
          </cell>
          <cell r="B3523">
            <v>504335</v>
          </cell>
          <cell r="C3523" t="str">
            <v>Not Listed</v>
          </cell>
          <cell r="D3523" t="str">
            <v>Comm.Trading  &amp; Distribution</v>
          </cell>
        </row>
        <row r="3524">
          <cell r="A3524" t="str">
            <v>RUTTONSHA INTERNATIONAL RECTIFIER LTD</v>
          </cell>
          <cell r="B3524">
            <v>517035</v>
          </cell>
          <cell r="C3524" t="str">
            <v>Not Listed</v>
          </cell>
          <cell r="D3524" t="str">
            <v>Electronic Components</v>
          </cell>
        </row>
        <row r="3525">
          <cell r="A3525" t="str">
            <v>S  M  GOLD LTD</v>
          </cell>
          <cell r="B3525">
            <v>542034</v>
          </cell>
          <cell r="C3525" t="str">
            <v>Not Listed</v>
          </cell>
          <cell r="D3525" t="str">
            <v>Other Apparels &amp; Accessories</v>
          </cell>
        </row>
        <row r="3526">
          <cell r="A3526" t="str">
            <v>S A L STEEL LTD</v>
          </cell>
          <cell r="B3526">
            <v>532604</v>
          </cell>
          <cell r="C3526" t="str">
            <v>SALSTEEL</v>
          </cell>
          <cell r="D3526" t="str">
            <v>Iron &amp; Steel/Interm.Products</v>
          </cell>
        </row>
        <row r="3527">
          <cell r="A3527" t="str">
            <v>S CHAND AND COMPANY LTD</v>
          </cell>
          <cell r="B3527">
            <v>540497</v>
          </cell>
          <cell r="C3527" t="str">
            <v>SCHAND</v>
          </cell>
          <cell r="D3527" t="str">
            <v>Publishing</v>
          </cell>
        </row>
        <row r="3528">
          <cell r="A3528" t="str">
            <v>S E POWER LTD</v>
          </cell>
          <cell r="B3528">
            <v>534598</v>
          </cell>
          <cell r="C3528" t="str">
            <v>SEPOWER</v>
          </cell>
          <cell r="D3528" t="str">
            <v>Electric Utilities</v>
          </cell>
        </row>
        <row r="3529">
          <cell r="A3529" t="str">
            <v>S H KELKAR AND COMPANY LTD</v>
          </cell>
          <cell r="B3529">
            <v>539450</v>
          </cell>
          <cell r="C3529" t="str">
            <v>SHK</v>
          </cell>
          <cell r="D3529" t="str">
            <v>Personal Products</v>
          </cell>
        </row>
        <row r="3530">
          <cell r="A3530" t="str">
            <v>S KUMARS.COM LTD.</v>
          </cell>
          <cell r="B3530">
            <v>532316</v>
          </cell>
          <cell r="C3530" t="str">
            <v>SKUMAR</v>
          </cell>
          <cell r="D3530" t="str">
            <v>Internet Software &amp;amp; Services</v>
          </cell>
        </row>
        <row r="3531">
          <cell r="A3531" t="str">
            <v>S P APPARELS LTD</v>
          </cell>
          <cell r="B3531">
            <v>540048</v>
          </cell>
          <cell r="C3531" t="str">
            <v>SPAL</v>
          </cell>
          <cell r="D3531" t="str">
            <v>Other Apparels &amp; Accessories</v>
          </cell>
        </row>
        <row r="3532">
          <cell r="A3532" t="str">
            <v>S R G SECURITIES FINANCE LTD</v>
          </cell>
          <cell r="B3532">
            <v>536710</v>
          </cell>
          <cell r="C3532" t="str">
            <v>Not Listed</v>
          </cell>
          <cell r="D3532" t="str">
            <v>Finance (including NBFCs)</v>
          </cell>
        </row>
        <row r="3533">
          <cell r="A3533" t="str">
            <v>S R INDUSTRIES LTD</v>
          </cell>
          <cell r="B3533">
            <v>513515</v>
          </cell>
          <cell r="C3533" t="str">
            <v>Not Listed</v>
          </cell>
          <cell r="D3533" t="str">
            <v>Textiles</v>
          </cell>
        </row>
        <row r="3534">
          <cell r="A3534" t="str">
            <v>S R K INDUSTRIES LTD</v>
          </cell>
          <cell r="B3534">
            <v>531307</v>
          </cell>
          <cell r="C3534" t="str">
            <v>Not Listed</v>
          </cell>
          <cell r="D3534" t="str">
            <v>Textiles</v>
          </cell>
        </row>
        <row r="3535">
          <cell r="A3535" t="str">
            <v>S S INFRASTRUCTURE DEVELOPMENT CONSULTANTS LTD</v>
          </cell>
          <cell r="B3535" t="str">
            <v>Not Listed</v>
          </cell>
          <cell r="C3535" t="str">
            <v>SSINFRA</v>
          </cell>
          <cell r="D3535" t="str">
            <v>SME</v>
          </cell>
        </row>
        <row r="3536">
          <cell r="A3536" t="str">
            <v>S T SERVICES LTD</v>
          </cell>
          <cell r="B3536">
            <v>538876</v>
          </cell>
          <cell r="C3536" t="str">
            <v>Not Listed</v>
          </cell>
          <cell r="D3536" t="str">
            <v>Finance (including NBFCs)</v>
          </cell>
        </row>
        <row r="3537">
          <cell r="A3537" t="str">
            <v>S V GLOBAL MILL LTD</v>
          </cell>
          <cell r="B3537">
            <v>535621</v>
          </cell>
          <cell r="C3537" t="str">
            <v>Not Listed</v>
          </cell>
          <cell r="D3537" t="str">
            <v>Realty</v>
          </cell>
        </row>
        <row r="3538">
          <cell r="A3538" t="str">
            <v>S V TRADING &amp; AGENCIES LTD</v>
          </cell>
          <cell r="B3538">
            <v>503622</v>
          </cell>
          <cell r="C3538" t="str">
            <v>Not Listed</v>
          </cell>
          <cell r="D3538" t="str">
            <v>Other Financial Services</v>
          </cell>
        </row>
        <row r="3539">
          <cell r="A3539" t="str">
            <v>S&amp;T CORPORATION LTD</v>
          </cell>
          <cell r="B3539">
            <v>514197</v>
          </cell>
          <cell r="C3539" t="str">
            <v>Not Listed</v>
          </cell>
          <cell r="D3539" t="str">
            <v>Textiles</v>
          </cell>
        </row>
        <row r="3540">
          <cell r="A3540" t="str">
            <v>SAB EVENTS &amp; GOVERNANCE NOW MEDIA LTD</v>
          </cell>
          <cell r="B3540">
            <v>540081</v>
          </cell>
          <cell r="C3540" t="str">
            <v>SABEVENTS</v>
          </cell>
          <cell r="D3540" t="str">
            <v>Publishing</v>
          </cell>
        </row>
        <row r="3541">
          <cell r="A3541" t="str">
            <v>SAB INDUSTRIES LTD</v>
          </cell>
          <cell r="B3541">
            <v>539112</v>
          </cell>
          <cell r="C3541" t="str">
            <v>Not Listed</v>
          </cell>
          <cell r="D3541" t="str">
            <v>Realty</v>
          </cell>
        </row>
        <row r="3542">
          <cell r="A3542" t="str">
            <v>SABOO BROTHERS LTD</v>
          </cell>
          <cell r="B3542">
            <v>530267</v>
          </cell>
          <cell r="C3542" t="str">
            <v>Not Listed</v>
          </cell>
          <cell r="D3542" t="str">
            <v>Industrial Machinery</v>
          </cell>
        </row>
        <row r="3543">
          <cell r="A3543" t="str">
            <v>SABOO SODIUM CHLORO LTD</v>
          </cell>
          <cell r="B3543">
            <v>530461</v>
          </cell>
          <cell r="C3543" t="str">
            <v>Not Listed</v>
          </cell>
          <cell r="D3543" t="str">
            <v>Other Food Products</v>
          </cell>
        </row>
        <row r="3544">
          <cell r="A3544" t="str">
            <v>SABRIMALA INDUSTRIES (INDIA) LTD</v>
          </cell>
          <cell r="B3544">
            <v>540132</v>
          </cell>
          <cell r="C3544" t="str">
            <v>Not Listed</v>
          </cell>
          <cell r="D3544" t="str">
            <v>Comm.Trading  &amp; Distribution</v>
          </cell>
        </row>
        <row r="3545">
          <cell r="A3545" t="str">
            <v>SABRIMALA INDUSTRIES INDIA LTD</v>
          </cell>
          <cell r="B3545">
            <v>540132</v>
          </cell>
          <cell r="C3545" t="str">
            <v>Not Listed</v>
          </cell>
          <cell r="D3545" t="str">
            <v>Comm.Trading  &amp; Distribution</v>
          </cell>
        </row>
        <row r="3546">
          <cell r="A3546" t="str">
            <v>SACHETA METALS LTD</v>
          </cell>
          <cell r="B3546">
            <v>531869</v>
          </cell>
          <cell r="C3546" t="str">
            <v>Not Listed</v>
          </cell>
          <cell r="D3546" t="str">
            <v>Aluminium</v>
          </cell>
        </row>
        <row r="3547">
          <cell r="A3547" t="str">
            <v>SADBHAV ENGINEERING LTD</v>
          </cell>
          <cell r="B3547">
            <v>532710</v>
          </cell>
          <cell r="C3547" t="str">
            <v>SADBHAV</v>
          </cell>
          <cell r="D3547" t="str">
            <v>Construction &amp; Engineering</v>
          </cell>
        </row>
        <row r="3548">
          <cell r="A3548" t="str">
            <v>SADBHAV INFRASTRUCTURE PROJECT LTD</v>
          </cell>
          <cell r="B3548">
            <v>539346</v>
          </cell>
          <cell r="C3548" t="str">
            <v>SADBHIN</v>
          </cell>
          <cell r="D3548" t="str">
            <v>Roads &amp; Highways</v>
          </cell>
        </row>
        <row r="3549">
          <cell r="A3549" t="str">
            <v>SADHANA NITROCHEM LTD</v>
          </cell>
          <cell r="B3549">
            <v>506642</v>
          </cell>
          <cell r="C3549" t="str">
            <v>Not Listed</v>
          </cell>
          <cell r="D3549" t="str">
            <v>Commodity Chemicals</v>
          </cell>
        </row>
        <row r="3550">
          <cell r="A3550" t="str">
            <v>SADHNA BROADCAST LTD</v>
          </cell>
          <cell r="B3550">
            <v>540821</v>
          </cell>
          <cell r="C3550" t="str">
            <v>Not Listed</v>
          </cell>
          <cell r="D3550" t="str">
            <v>Broadcasting &amp; Cable TV</v>
          </cell>
        </row>
        <row r="3551">
          <cell r="A3551" t="str">
            <v>SAFAL HERBS LTD</v>
          </cell>
          <cell r="B3551">
            <v>532034</v>
          </cell>
          <cell r="C3551" t="str">
            <v>Not Listed</v>
          </cell>
          <cell r="D3551" t="str">
            <v>Personal Products</v>
          </cell>
        </row>
        <row r="3552">
          <cell r="A3552" t="str">
            <v>SAFAL SECURITIES LTD</v>
          </cell>
          <cell r="B3552">
            <v>531448</v>
          </cell>
          <cell r="C3552" t="str">
            <v>Not Listed</v>
          </cell>
          <cell r="D3552" t="str">
            <v>Misc.Commercial Services</v>
          </cell>
        </row>
        <row r="3553">
          <cell r="A3553" t="str">
            <v>SAFARI INDUSTRIES (INDIA) LTD</v>
          </cell>
          <cell r="B3553">
            <v>523025</v>
          </cell>
          <cell r="C3553" t="str">
            <v>Not Listed</v>
          </cell>
          <cell r="D3553" t="str">
            <v>Other Apparels &amp; Accessories</v>
          </cell>
        </row>
        <row r="3554">
          <cell r="A3554" t="str">
            <v>SAFARI INDUSTRIES INDIA LTD</v>
          </cell>
          <cell r="B3554">
            <v>523025</v>
          </cell>
          <cell r="C3554" t="str">
            <v>Not Listed</v>
          </cell>
          <cell r="D3554" t="str">
            <v>Other Apparels &amp; Accessories</v>
          </cell>
        </row>
        <row r="3555">
          <cell r="A3555" t="str">
            <v>SAGAR CEMENTS LTD</v>
          </cell>
          <cell r="B3555">
            <v>502090</v>
          </cell>
          <cell r="C3555" t="str">
            <v>SAGCEM</v>
          </cell>
          <cell r="D3555" t="str">
            <v>Cement &amp; Cement Products</v>
          </cell>
        </row>
        <row r="3556">
          <cell r="A3556" t="str">
            <v>SAGAR DIAMONDS LTD</v>
          </cell>
          <cell r="B3556">
            <v>540715</v>
          </cell>
          <cell r="C3556" t="str">
            <v>Not Listed</v>
          </cell>
          <cell r="D3556" t="str">
            <v>Other Apparels &amp; Accessories</v>
          </cell>
        </row>
        <row r="3557">
          <cell r="A3557" t="str">
            <v>SAGAR PRODUCTIONS LTD</v>
          </cell>
          <cell r="B3557">
            <v>532092</v>
          </cell>
          <cell r="C3557" t="str">
            <v>Not Listed</v>
          </cell>
          <cell r="D3557" t="str">
            <v>Finance (including NBFCs)</v>
          </cell>
        </row>
        <row r="3558">
          <cell r="A3558" t="str">
            <v>SAGAR SOYA PRODUCTS LTD</v>
          </cell>
          <cell r="B3558">
            <v>507663</v>
          </cell>
          <cell r="C3558" t="str">
            <v>Not Listed</v>
          </cell>
          <cell r="D3558" t="str">
            <v>Edible Oils</v>
          </cell>
        </row>
        <row r="3559">
          <cell r="A3559" t="str">
            <v>SAGAR SYSTECH LTD</v>
          </cell>
          <cell r="B3559">
            <v>511254</v>
          </cell>
          <cell r="C3559" t="str">
            <v>Not Listed</v>
          </cell>
          <cell r="D3559" t="str">
            <v>Finance (including NBFCs)</v>
          </cell>
        </row>
        <row r="3560">
          <cell r="A3560" t="str">
            <v>SAGAR TOURIST RESORTS LTD</v>
          </cell>
          <cell r="B3560">
            <v>526085</v>
          </cell>
          <cell r="C3560" t="str">
            <v>Not Listed</v>
          </cell>
          <cell r="D3560" t="str">
            <v>Hotels</v>
          </cell>
        </row>
        <row r="3561">
          <cell r="A3561" t="str">
            <v>SAGARDEEP ALLOYS LTD</v>
          </cell>
          <cell r="B3561" t="str">
            <v>Not Listed</v>
          </cell>
          <cell r="C3561" t="str">
            <v>SAGARDEEP</v>
          </cell>
          <cell r="D3561" t="str">
            <v>SME</v>
          </cell>
        </row>
        <row r="3562">
          <cell r="A3562" t="str">
            <v>SAGARSOFT (INDIA) LTD</v>
          </cell>
          <cell r="B3562">
            <v>540143</v>
          </cell>
          <cell r="C3562" t="str">
            <v>Not Listed</v>
          </cell>
          <cell r="D3562" t="str">
            <v>IT Consulting &amp; Software</v>
          </cell>
        </row>
        <row r="3563">
          <cell r="A3563" t="str">
            <v>SAGARSOFT INDIA LTD</v>
          </cell>
          <cell r="B3563">
            <v>540143</v>
          </cell>
          <cell r="C3563" t="str">
            <v>Not Listed</v>
          </cell>
          <cell r="D3563" t="str">
            <v>IT Consulting &amp; Software</v>
          </cell>
        </row>
        <row r="3564">
          <cell r="A3564" t="str">
            <v>SAHARA HOUSINGFINA CORPORATION LTD</v>
          </cell>
          <cell r="B3564">
            <v>511533</v>
          </cell>
          <cell r="C3564" t="str">
            <v>Not Listed</v>
          </cell>
          <cell r="D3564" t="str">
            <v xml:space="preserve">Housing Finance </v>
          </cell>
        </row>
        <row r="3565">
          <cell r="A3565" t="str">
            <v>SAHARA ONE MEDIA &amp; ENTERTAINMENT LTD</v>
          </cell>
          <cell r="B3565">
            <v>503691</v>
          </cell>
          <cell r="C3565" t="str">
            <v>Not Listed</v>
          </cell>
          <cell r="D3565" t="str">
            <v>Broadcasting &amp; Cable TV</v>
          </cell>
        </row>
        <row r="3566">
          <cell r="A3566" t="str">
            <v>SAHYADRI INDUSTRIES LTD</v>
          </cell>
          <cell r="B3566">
            <v>532841</v>
          </cell>
          <cell r="C3566" t="str">
            <v>Not Listed</v>
          </cell>
          <cell r="D3566" t="str">
            <v>Cement &amp; Cement Products</v>
          </cell>
        </row>
        <row r="3567">
          <cell r="A3567" t="str">
            <v>SAHYOG MULTIBASE LTD</v>
          </cell>
          <cell r="B3567">
            <v>539660</v>
          </cell>
          <cell r="C3567" t="str">
            <v>Not Listed</v>
          </cell>
          <cell r="D3567" t="str">
            <v>Other Financial Services</v>
          </cell>
        </row>
        <row r="3568">
          <cell r="A3568" t="str">
            <v>SAI BABA INVESTMENT AND COMMERCIAL ENTERPRISES LTD</v>
          </cell>
          <cell r="B3568">
            <v>538557</v>
          </cell>
          <cell r="C3568" t="str">
            <v>Not Listed</v>
          </cell>
          <cell r="D3568" t="str">
            <v>Comm.Trading  &amp; Distribution</v>
          </cell>
        </row>
        <row r="3569">
          <cell r="A3569" t="str">
            <v>SAI CAPITAL LTD</v>
          </cell>
          <cell r="B3569">
            <v>531931</v>
          </cell>
          <cell r="C3569" t="str">
            <v>Not Listed</v>
          </cell>
          <cell r="D3569" t="str">
            <v>Misc.Commercial Services</v>
          </cell>
        </row>
        <row r="3570">
          <cell r="A3570" t="str">
            <v>SAI INDUSTRIES LTD</v>
          </cell>
          <cell r="B3570">
            <v>530905</v>
          </cell>
          <cell r="C3570" t="str">
            <v>Not Listed</v>
          </cell>
          <cell r="D3570" t="str">
            <v>Finance (including NBFCs)</v>
          </cell>
        </row>
        <row r="3571">
          <cell r="A3571" t="str">
            <v>SAI MOH AUTO LINKS LTD</v>
          </cell>
          <cell r="B3571">
            <v>540066</v>
          </cell>
          <cell r="C3571" t="str">
            <v>Not Listed</v>
          </cell>
          <cell r="D3571" t="str">
            <v>Auto Parts &amp; Equipment</v>
          </cell>
        </row>
        <row r="3572">
          <cell r="A3572" t="str">
            <v>SAINIK FINANCE &amp; INDUSTRIES LTD</v>
          </cell>
          <cell r="B3572">
            <v>530265</v>
          </cell>
          <cell r="C3572" t="str">
            <v>Not Listed</v>
          </cell>
          <cell r="D3572" t="str">
            <v>Cement &amp; Cement Products</v>
          </cell>
        </row>
        <row r="3573">
          <cell r="A3573" t="str">
            <v>SAINT-GOBAIN SEKURIT (INDIA) LTD</v>
          </cell>
          <cell r="B3573">
            <v>515043</v>
          </cell>
          <cell r="C3573" t="str">
            <v>Not Listed</v>
          </cell>
          <cell r="D3573" t="str">
            <v>Furniture-Furnishing-Paints</v>
          </cell>
        </row>
        <row r="3574">
          <cell r="A3574" t="str">
            <v>SAINT-GOBAIN SEKURIT INDIA LTD</v>
          </cell>
          <cell r="B3574">
            <v>515043</v>
          </cell>
          <cell r="C3574" t="str">
            <v>Not Listed</v>
          </cell>
          <cell r="D3574" t="str">
            <v>Furniture-Furnishing-Paints</v>
          </cell>
        </row>
        <row r="3575">
          <cell r="A3575" t="str">
            <v>SAKAR HEALTHCARE LTD</v>
          </cell>
          <cell r="B3575" t="str">
            <v>Not Listed</v>
          </cell>
          <cell r="C3575" t="str">
            <v>SAKAR</v>
          </cell>
          <cell r="D3575" t="str">
            <v>SME</v>
          </cell>
        </row>
        <row r="3576">
          <cell r="A3576" t="str">
            <v>SAKETH EXIM LTD</v>
          </cell>
          <cell r="B3576" t="str">
            <v>Not Listed</v>
          </cell>
          <cell r="C3576" t="str">
            <v>SAKETH</v>
          </cell>
          <cell r="D3576" t="str">
            <v>SME</v>
          </cell>
        </row>
        <row r="3577">
          <cell r="A3577" t="str">
            <v>SAKSOFT LTD</v>
          </cell>
          <cell r="B3577">
            <v>590051</v>
          </cell>
          <cell r="C3577" t="str">
            <v>SAKSOFT</v>
          </cell>
          <cell r="D3577" t="str">
            <v>IT Software Products</v>
          </cell>
        </row>
        <row r="3578">
          <cell r="A3578" t="str">
            <v>SAKTHI FINANCE LTD</v>
          </cell>
          <cell r="B3578">
            <v>511066</v>
          </cell>
          <cell r="C3578" t="str">
            <v>Not Listed</v>
          </cell>
          <cell r="D3578" t="str">
            <v>Finance (including NBFCs)</v>
          </cell>
        </row>
        <row r="3579">
          <cell r="A3579" t="str">
            <v>SAKTHI SUGARS LTD</v>
          </cell>
          <cell r="B3579">
            <v>507315</v>
          </cell>
          <cell r="C3579" t="str">
            <v>SAKHTISUG</v>
          </cell>
          <cell r="D3579" t="str">
            <v>Sugar</v>
          </cell>
        </row>
        <row r="3580">
          <cell r="A3580" t="str">
            <v>SAKUMA EXPORTS LTD</v>
          </cell>
          <cell r="B3580">
            <v>532713</v>
          </cell>
          <cell r="C3580" t="str">
            <v>SAKUMA</v>
          </cell>
          <cell r="D3580" t="str">
            <v>Comm.Trading  &amp; Distribution</v>
          </cell>
        </row>
        <row r="3581">
          <cell r="A3581" t="str">
            <v>SALASAR TECHNO ENGINEERING LTD</v>
          </cell>
          <cell r="B3581">
            <v>540642</v>
          </cell>
          <cell r="C3581" t="str">
            <v>SALASAR</v>
          </cell>
          <cell r="D3581" t="str">
            <v>Construction &amp; Engineering</v>
          </cell>
        </row>
        <row r="3582">
          <cell r="A3582" t="str">
            <v>SALEM ERODE INVESTMENTS LTD</v>
          </cell>
          <cell r="B3582">
            <v>540181</v>
          </cell>
          <cell r="C3582" t="str">
            <v>Not Listed</v>
          </cell>
          <cell r="D3582" t="str">
            <v>Finance (including NBFCs)</v>
          </cell>
        </row>
        <row r="3583">
          <cell r="A3583" t="str">
            <v>SALGUTI INDUSTRIES LTD</v>
          </cell>
          <cell r="B3583">
            <v>526554</v>
          </cell>
          <cell r="C3583" t="str">
            <v>Not Listed</v>
          </cell>
          <cell r="D3583" t="str">
            <v>Containers &amp; Packaging</v>
          </cell>
        </row>
        <row r="3584">
          <cell r="A3584" t="str">
            <v>SALONA COTSPIN LTD</v>
          </cell>
          <cell r="B3584">
            <v>590056</v>
          </cell>
          <cell r="C3584" t="str">
            <v>SALONA</v>
          </cell>
          <cell r="D3584" t="str">
            <v>Textiles</v>
          </cell>
        </row>
        <row r="3585">
          <cell r="A3585" t="str">
            <v>SALORA INTERNATIONAL LTD</v>
          </cell>
          <cell r="B3585">
            <v>500370</v>
          </cell>
          <cell r="C3585" t="str">
            <v>SALORAINTL</v>
          </cell>
          <cell r="D3585" t="str">
            <v>Comm.Trading  &amp; Distribution</v>
          </cell>
        </row>
        <row r="3586">
          <cell r="A3586" t="str">
            <v>SALZER ELECTRONICS LTD</v>
          </cell>
          <cell r="B3586">
            <v>517059</v>
          </cell>
          <cell r="C3586" t="str">
            <v>SALZERELEC</v>
          </cell>
          <cell r="D3586" t="str">
            <v>Other Elect.Equip./ Prod.</v>
          </cell>
        </row>
        <row r="3587">
          <cell r="A3587" t="str">
            <v>SAM INDUSTRIES LTD</v>
          </cell>
          <cell r="B3587">
            <v>532005</v>
          </cell>
          <cell r="C3587" t="str">
            <v>Not Listed</v>
          </cell>
          <cell r="D3587" t="str">
            <v>Other Industrial Goods</v>
          </cell>
        </row>
        <row r="3588">
          <cell r="A3588" t="str">
            <v>SAMBANDAM SPINNING MILLS LTD</v>
          </cell>
          <cell r="B3588">
            <v>521240</v>
          </cell>
          <cell r="C3588" t="str">
            <v>Not Listed</v>
          </cell>
          <cell r="D3588" t="str">
            <v>Textiles</v>
          </cell>
        </row>
        <row r="3589">
          <cell r="A3589" t="str">
            <v>SAMBHAAV MEDIA LTD</v>
          </cell>
          <cell r="B3589">
            <v>511630</v>
          </cell>
          <cell r="C3589" t="str">
            <v>SAMBHAAV</v>
          </cell>
          <cell r="D3589" t="str">
            <v>Publishing</v>
          </cell>
        </row>
        <row r="3590">
          <cell r="A3590" t="str">
            <v>SAMKRG PISTONS &amp; RINGS LTD</v>
          </cell>
          <cell r="B3590">
            <v>520075</v>
          </cell>
          <cell r="C3590" t="str">
            <v>Not Listed</v>
          </cell>
          <cell r="D3590" t="str">
            <v>Auto Parts &amp; Equipment</v>
          </cell>
        </row>
        <row r="3591">
          <cell r="A3591" t="str">
            <v>SAMPRE NUTRITIONS LTD</v>
          </cell>
          <cell r="B3591">
            <v>530617</v>
          </cell>
          <cell r="C3591" t="str">
            <v>Not Listed</v>
          </cell>
          <cell r="D3591" t="str">
            <v>Packaged Foods</v>
          </cell>
        </row>
        <row r="3592">
          <cell r="A3592" t="str">
            <v>SAMRAT PHARMACHEM LTD</v>
          </cell>
          <cell r="B3592">
            <v>530125</v>
          </cell>
          <cell r="C3592" t="str">
            <v>Not Listed</v>
          </cell>
          <cell r="D3592" t="str">
            <v>Pharmaceuticals</v>
          </cell>
        </row>
        <row r="3593">
          <cell r="A3593" t="str">
            <v>SAMTEL (INDIA) LTD</v>
          </cell>
          <cell r="B3593">
            <v>500371</v>
          </cell>
          <cell r="C3593" t="str">
            <v>Not Listed</v>
          </cell>
          <cell r="D3593" t="str">
            <v>Consumer Electronics</v>
          </cell>
        </row>
        <row r="3594">
          <cell r="A3594" t="str">
            <v>SAMTEL INDIA LTD</v>
          </cell>
          <cell r="B3594">
            <v>500371</v>
          </cell>
          <cell r="C3594" t="str">
            <v>Not Listed</v>
          </cell>
          <cell r="D3594" t="str">
            <v>Consumer Electronics</v>
          </cell>
        </row>
        <row r="3595">
          <cell r="A3595" t="str">
            <v>SAMTEX FASHIONS LTD</v>
          </cell>
          <cell r="B3595">
            <v>521206</v>
          </cell>
          <cell r="C3595" t="str">
            <v>Not Listed</v>
          </cell>
          <cell r="D3595" t="str">
            <v>Other Apparels &amp; Accessories</v>
          </cell>
        </row>
        <row r="3596">
          <cell r="A3596" t="str">
            <v>SAMYAK INTERNATIONAL LTD</v>
          </cell>
          <cell r="B3596">
            <v>530025</v>
          </cell>
          <cell r="C3596" t="str">
            <v>Not Listed</v>
          </cell>
          <cell r="D3596" t="str">
            <v>Misc.Commercial Services</v>
          </cell>
        </row>
        <row r="3597">
          <cell r="A3597" t="str">
            <v>SANASA TECH FEB LTD</v>
          </cell>
          <cell r="B3597">
            <v>780015</v>
          </cell>
          <cell r="C3597" t="str">
            <v>Not Listed</v>
          </cell>
          <cell r="D3597" t="str">
            <v>Others</v>
          </cell>
        </row>
        <row r="3598">
          <cell r="A3598" t="str">
            <v>SANATHNAGAR ENTERPRISES LTD</v>
          </cell>
          <cell r="B3598">
            <v>509423</v>
          </cell>
          <cell r="C3598" t="str">
            <v>Not Listed</v>
          </cell>
          <cell r="D3598" t="str">
            <v>Commodity Chemicals</v>
          </cell>
        </row>
        <row r="3599">
          <cell r="A3599" t="str">
            <v>SANBLUE CORPORATION LTD</v>
          </cell>
          <cell r="B3599">
            <v>521222</v>
          </cell>
          <cell r="C3599" t="str">
            <v>Not Listed</v>
          </cell>
          <cell r="D3599" t="str">
            <v>Other Apparels &amp; Accessories</v>
          </cell>
        </row>
        <row r="3600">
          <cell r="A3600" t="str">
            <v>SANCO INDUSTRIES LTD</v>
          </cell>
          <cell r="B3600" t="str">
            <v>Not Listed</v>
          </cell>
          <cell r="C3600" t="str">
            <v>SANCO</v>
          </cell>
          <cell r="D3600" t="str">
            <v>Others</v>
          </cell>
        </row>
        <row r="3601">
          <cell r="A3601" t="str">
            <v>SANCO TRANS LTD</v>
          </cell>
          <cell r="B3601">
            <v>523116</v>
          </cell>
          <cell r="C3601" t="str">
            <v>Not Listed</v>
          </cell>
          <cell r="D3601" t="str">
            <v>Transport Related Services</v>
          </cell>
        </row>
        <row r="3602">
          <cell r="A3602" t="str">
            <v>SANDHAR TECHNOLOGIES LTD</v>
          </cell>
          <cell r="B3602">
            <v>541163</v>
          </cell>
          <cell r="C3602" t="str">
            <v>SANDHAR</v>
          </cell>
          <cell r="D3602" t="str">
            <v>Auto Parts &amp; Equipment</v>
          </cell>
        </row>
        <row r="3603">
          <cell r="A3603" t="str">
            <v>SANDU PHARMACEUTICALS LTD</v>
          </cell>
          <cell r="B3603">
            <v>524703</v>
          </cell>
          <cell r="C3603" t="str">
            <v>Not Listed</v>
          </cell>
          <cell r="D3603" t="str">
            <v>Pharmaceuticals</v>
          </cell>
        </row>
        <row r="3604">
          <cell r="A3604" t="str">
            <v>SANDUR MANGANESE &amp; IRON ORES LTD</v>
          </cell>
          <cell r="B3604">
            <v>504918</v>
          </cell>
          <cell r="C3604" t="str">
            <v>Not Listed</v>
          </cell>
          <cell r="D3604" t="str">
            <v>Mining</v>
          </cell>
        </row>
        <row r="3605">
          <cell r="A3605" t="str">
            <v>SANG FROID LABS (INDIA) LTD</v>
          </cell>
          <cell r="B3605">
            <v>539392</v>
          </cell>
          <cell r="C3605" t="str">
            <v>Not Listed</v>
          </cell>
          <cell r="D3605" t="str">
            <v>Comm.Trading  &amp; Distribution</v>
          </cell>
        </row>
        <row r="3606">
          <cell r="A3606" t="str">
            <v>SANG FROID LABS INDIA LTD</v>
          </cell>
          <cell r="B3606">
            <v>539392</v>
          </cell>
          <cell r="C3606" t="str">
            <v>Not Listed</v>
          </cell>
          <cell r="D3606" t="str">
            <v>Comm.Trading  &amp; Distribution</v>
          </cell>
        </row>
        <row r="3607">
          <cell r="A3607" t="str">
            <v>SANGAL PAPERS LTD</v>
          </cell>
          <cell r="B3607">
            <v>516096</v>
          </cell>
          <cell r="C3607" t="str">
            <v>Not Listed</v>
          </cell>
          <cell r="D3607" t="str">
            <v>Paper &amp; Paper Products</v>
          </cell>
        </row>
        <row r="3608">
          <cell r="A3608" t="str">
            <v>SANGAM (INDIA) LTD</v>
          </cell>
          <cell r="B3608">
            <v>514234</v>
          </cell>
          <cell r="C3608" t="str">
            <v>SANGAMIND</v>
          </cell>
          <cell r="D3608" t="str">
            <v>Textiles</v>
          </cell>
        </row>
        <row r="3609">
          <cell r="A3609" t="str">
            <v>SANGAM INDIA LTD</v>
          </cell>
          <cell r="B3609">
            <v>514234</v>
          </cell>
          <cell r="C3609" t="str">
            <v>SANGAMIND</v>
          </cell>
          <cell r="D3609" t="str">
            <v>Textiles</v>
          </cell>
        </row>
        <row r="3610">
          <cell r="A3610" t="str">
            <v>SANGAM RENEWABLES LTD</v>
          </cell>
          <cell r="B3610">
            <v>534618</v>
          </cell>
          <cell r="C3610" t="str">
            <v>Not Listed</v>
          </cell>
          <cell r="D3610" t="str">
            <v>Electric Utilities</v>
          </cell>
        </row>
        <row r="3611">
          <cell r="A3611" t="str">
            <v>SANGHI CORPORATE SERVICES LTD</v>
          </cell>
          <cell r="B3611">
            <v>511640</v>
          </cell>
          <cell r="C3611" t="str">
            <v>Not Listed</v>
          </cell>
          <cell r="D3611" t="str">
            <v>Finance (including NBFCs)</v>
          </cell>
        </row>
        <row r="3612">
          <cell r="A3612" t="str">
            <v>SANGHI INDUSTRIES LTD</v>
          </cell>
          <cell r="B3612">
            <v>526521</v>
          </cell>
          <cell r="C3612" t="str">
            <v>SANGHIIND</v>
          </cell>
          <cell r="D3612" t="str">
            <v>Cement &amp; Cement Products</v>
          </cell>
        </row>
        <row r="3613">
          <cell r="A3613" t="str">
            <v>SANGHVI BRANDS LTD</v>
          </cell>
          <cell r="B3613">
            <v>540782</v>
          </cell>
          <cell r="C3613" t="str">
            <v>Not Listed</v>
          </cell>
          <cell r="D3613" t="str">
            <v>Hotels</v>
          </cell>
        </row>
        <row r="3614">
          <cell r="A3614" t="str">
            <v>SANGHVI FORGING AND ENGINEERING LTD</v>
          </cell>
          <cell r="B3614">
            <v>533411</v>
          </cell>
          <cell r="C3614" t="str">
            <v>SANGHVIFOR</v>
          </cell>
          <cell r="D3614" t="str">
            <v>Other Industrial Products</v>
          </cell>
        </row>
        <row r="3615">
          <cell r="A3615" t="str">
            <v>SANGHVI MOVERS LTD</v>
          </cell>
          <cell r="B3615">
            <v>530073</v>
          </cell>
          <cell r="C3615" t="str">
            <v>SANGHVIMOV</v>
          </cell>
          <cell r="D3615" t="str">
            <v>Transport Related Services</v>
          </cell>
        </row>
        <row r="3616">
          <cell r="A3616" t="str">
            <v>SANGINITA CHEMICALS LTD</v>
          </cell>
          <cell r="B3616" t="str">
            <v>Not Listed</v>
          </cell>
          <cell r="C3616" t="str">
            <v>SANGINITA</v>
          </cell>
          <cell r="D3616" t="str">
            <v>SME</v>
          </cell>
        </row>
        <row r="3617">
          <cell r="A3617" t="str">
            <v>SANGUINE MEDIA LTD</v>
          </cell>
          <cell r="B3617">
            <v>531898</v>
          </cell>
          <cell r="C3617" t="str">
            <v>Not Listed</v>
          </cell>
          <cell r="D3617" t="str">
            <v>Movies &amp; Entertainment</v>
          </cell>
        </row>
        <row r="3618">
          <cell r="A3618" t="str">
            <v>SANJIVANI PARANTERAL LTD</v>
          </cell>
          <cell r="B3618">
            <v>531569</v>
          </cell>
          <cell r="C3618" t="str">
            <v>Not Listed</v>
          </cell>
          <cell r="D3618" t="str">
            <v>Pharmaceuticals</v>
          </cell>
        </row>
        <row r="3619">
          <cell r="A3619" t="str">
            <v>SANKHYA INFOTECH LTD</v>
          </cell>
          <cell r="B3619">
            <v>532972</v>
          </cell>
          <cell r="C3619" t="str">
            <v>Not Listed</v>
          </cell>
          <cell r="D3619" t="str">
            <v>IT Software Products</v>
          </cell>
        </row>
        <row r="3620">
          <cell r="A3620" t="str">
            <v>SANMIT INFRA LTD</v>
          </cell>
          <cell r="B3620">
            <v>532435</v>
          </cell>
          <cell r="C3620" t="str">
            <v>Not Listed</v>
          </cell>
          <cell r="D3620" t="str">
            <v>Realty</v>
          </cell>
        </row>
        <row r="3621">
          <cell r="A3621" t="str">
            <v>SANMITRA COMMERCIAL LTD</v>
          </cell>
          <cell r="B3621">
            <v>512062</v>
          </cell>
          <cell r="C3621" t="str">
            <v>Not Listed</v>
          </cell>
          <cell r="D3621" t="str">
            <v>Misc.Commercial Services</v>
          </cell>
        </row>
        <row r="3622">
          <cell r="A3622" t="str">
            <v>SANOFI (INDIA) LTD</v>
          </cell>
          <cell r="B3622">
            <v>500674</v>
          </cell>
          <cell r="C3622" t="str">
            <v>SANOFI</v>
          </cell>
          <cell r="D3622" t="str">
            <v>Pharmaceuticals</v>
          </cell>
        </row>
        <row r="3623">
          <cell r="A3623" t="str">
            <v>SANOFI INDIA LTD</v>
          </cell>
          <cell r="B3623">
            <v>500674</v>
          </cell>
          <cell r="C3623" t="str">
            <v>SANOFI</v>
          </cell>
          <cell r="D3623" t="str">
            <v>Pharmaceuticals</v>
          </cell>
        </row>
        <row r="3624">
          <cell r="A3624" t="str">
            <v>SANRHEA TECHNICAL TEXTILES LTD</v>
          </cell>
          <cell r="B3624">
            <v>514280</v>
          </cell>
          <cell r="C3624" t="str">
            <v>Not Listed</v>
          </cell>
          <cell r="D3624" t="str">
            <v>Textiles</v>
          </cell>
        </row>
        <row r="3625">
          <cell r="A3625" t="str">
            <v>SANTOSH FINE-FAB LTD</v>
          </cell>
          <cell r="B3625">
            <v>530035</v>
          </cell>
          <cell r="C3625" t="str">
            <v>Not Listed</v>
          </cell>
          <cell r="D3625" t="str">
            <v>Textiles</v>
          </cell>
        </row>
        <row r="3626">
          <cell r="A3626" t="str">
            <v>SANTOSH INDUSTRIES LTD</v>
          </cell>
          <cell r="B3626">
            <v>540822</v>
          </cell>
          <cell r="C3626" t="str">
            <v>Not Listed</v>
          </cell>
          <cell r="D3626" t="str">
            <v>Finance (including NBFCs)</v>
          </cell>
        </row>
        <row r="3627">
          <cell r="A3627" t="str">
            <v>SANWARIA CONSUMER LTD</v>
          </cell>
          <cell r="B3627">
            <v>519260</v>
          </cell>
          <cell r="C3627" t="str">
            <v>SANWARIA</v>
          </cell>
          <cell r="D3627" t="str">
            <v>Edible Oils</v>
          </cell>
        </row>
        <row r="3628">
          <cell r="A3628" t="str">
            <v>SAPTAK CHEM AND BUSINESS LTD</v>
          </cell>
          <cell r="B3628">
            <v>506906</v>
          </cell>
          <cell r="C3628" t="str">
            <v>Not Listed</v>
          </cell>
          <cell r="D3628" t="str">
            <v>Comm.Trading  &amp; Distribution</v>
          </cell>
        </row>
        <row r="3629">
          <cell r="A3629" t="str">
            <v>SAPTARISHI AGRO INDUSTRIES LTD</v>
          </cell>
          <cell r="B3629">
            <v>519238</v>
          </cell>
          <cell r="C3629" t="str">
            <v>Not Listed</v>
          </cell>
          <cell r="D3629" t="str">
            <v>Other Agricultural Products</v>
          </cell>
        </row>
        <row r="3630">
          <cell r="A3630" t="str">
            <v>SAR AUTO PRODUCTS LTD</v>
          </cell>
          <cell r="B3630">
            <v>538992</v>
          </cell>
          <cell r="C3630" t="str">
            <v>Not Listed</v>
          </cell>
          <cell r="D3630" t="str">
            <v>Auto Parts &amp; Equipment</v>
          </cell>
        </row>
        <row r="3631">
          <cell r="A3631" t="str">
            <v>SARASWATI COMMERCIAL (INDIA) LTD</v>
          </cell>
          <cell r="B3631">
            <v>512020</v>
          </cell>
          <cell r="C3631" t="str">
            <v>Not Listed</v>
          </cell>
          <cell r="D3631" t="str">
            <v>Finance (including NBFCs)</v>
          </cell>
        </row>
        <row r="3632">
          <cell r="A3632" t="str">
            <v>SARASWATI COMMERCIAL INDIA LTD</v>
          </cell>
          <cell r="B3632">
            <v>512020</v>
          </cell>
          <cell r="C3632" t="str">
            <v>Not Listed</v>
          </cell>
          <cell r="D3632" t="str">
            <v>Finance (including NBFCs)</v>
          </cell>
        </row>
        <row r="3633">
          <cell r="A3633" t="str">
            <v>SARDA ENERGY &amp; MINERALS LTD</v>
          </cell>
          <cell r="B3633">
            <v>504614</v>
          </cell>
          <cell r="C3633" t="str">
            <v>SARDAEN</v>
          </cell>
          <cell r="D3633" t="str">
            <v>Iron &amp; Steel/Interm.Products</v>
          </cell>
        </row>
        <row r="3634">
          <cell r="A3634" t="str">
            <v>SARDA PAPERS LTD</v>
          </cell>
          <cell r="B3634">
            <v>516032</v>
          </cell>
          <cell r="C3634" t="str">
            <v>Not Listed</v>
          </cell>
          <cell r="D3634" t="str">
            <v>Paper &amp; Paper Products</v>
          </cell>
        </row>
        <row r="3635">
          <cell r="A3635" t="str">
            <v>SARDA PLYWOOD INDUSTRIES LTD</v>
          </cell>
          <cell r="B3635">
            <v>516003</v>
          </cell>
          <cell r="C3635" t="str">
            <v>Not Listed</v>
          </cell>
          <cell r="D3635" t="str">
            <v>Forest Products</v>
          </cell>
        </row>
        <row r="3636">
          <cell r="A3636" t="str">
            <v>SARDA PROTEINS LTD</v>
          </cell>
          <cell r="B3636">
            <v>519242</v>
          </cell>
          <cell r="C3636" t="str">
            <v>Not Listed</v>
          </cell>
          <cell r="D3636" t="str">
            <v>Edible Oils</v>
          </cell>
        </row>
        <row r="3637">
          <cell r="A3637" t="str">
            <v>SAREGAMA (INDIA) LTD</v>
          </cell>
          <cell r="B3637">
            <v>532163</v>
          </cell>
          <cell r="C3637" t="str">
            <v>SAREGAMA</v>
          </cell>
          <cell r="D3637" t="str">
            <v>Movies &amp; Entertainment</v>
          </cell>
        </row>
        <row r="3638">
          <cell r="A3638" t="str">
            <v>SAREGAMA INDIA LTD</v>
          </cell>
          <cell r="B3638">
            <v>532163</v>
          </cell>
          <cell r="C3638" t="str">
            <v>SAREGAMA</v>
          </cell>
          <cell r="D3638" t="str">
            <v>Movies &amp; Entertainment</v>
          </cell>
        </row>
        <row r="3639">
          <cell r="A3639" t="str">
            <v>SARLA PERFORMANCE FIBERS LTD</v>
          </cell>
          <cell r="B3639">
            <v>526885</v>
          </cell>
          <cell r="C3639" t="str">
            <v>SARLAPOLY</v>
          </cell>
          <cell r="D3639" t="str">
            <v>Textiles</v>
          </cell>
        </row>
        <row r="3640">
          <cell r="A3640" t="str">
            <v>SARTHAK GLOBAL LTD</v>
          </cell>
          <cell r="B3640">
            <v>530993</v>
          </cell>
          <cell r="C3640" t="str">
            <v>Not Listed</v>
          </cell>
          <cell r="D3640" t="str">
            <v>Comm.Trading  &amp; Distribution</v>
          </cell>
        </row>
        <row r="3641">
          <cell r="A3641" t="str">
            <v>SARTHAK INDUSTRIES LTD</v>
          </cell>
          <cell r="B3641">
            <v>531930</v>
          </cell>
          <cell r="C3641" t="str">
            <v>Not Listed</v>
          </cell>
          <cell r="D3641" t="str">
            <v>Other Industrial Products</v>
          </cell>
        </row>
        <row r="3642">
          <cell r="A3642" t="str">
            <v>SARTHAK METALS LTD</v>
          </cell>
          <cell r="B3642">
            <v>540393</v>
          </cell>
          <cell r="C3642" t="str">
            <v>Not Listed</v>
          </cell>
          <cell r="D3642" t="str">
            <v>Iron &amp; Steel Products</v>
          </cell>
        </row>
        <row r="3643">
          <cell r="A3643" t="str">
            <v>SARUP INDUSTRIES LTD</v>
          </cell>
          <cell r="B3643">
            <v>514412</v>
          </cell>
          <cell r="C3643" t="str">
            <v>Not Listed</v>
          </cell>
          <cell r="D3643" t="str">
            <v>Other Apparels &amp; Accessories</v>
          </cell>
        </row>
        <row r="3644">
          <cell r="A3644" t="str">
            <v>SARVAMANGAL MERCANTILE CO LTD</v>
          </cell>
          <cell r="B3644">
            <v>506190</v>
          </cell>
          <cell r="C3644" t="str">
            <v>Not Listed</v>
          </cell>
          <cell r="D3644" t="str">
            <v>Misc.Commercial Services</v>
          </cell>
        </row>
        <row r="3645">
          <cell r="A3645" t="str">
            <v>SARVESHWAR FOODS LTD</v>
          </cell>
          <cell r="B3645" t="str">
            <v>Not Listed</v>
          </cell>
          <cell r="C3645" t="str">
            <v>SARVESHWAR</v>
          </cell>
          <cell r="D3645" t="str">
            <v>SME</v>
          </cell>
        </row>
        <row r="3646">
          <cell r="A3646" t="str">
            <v>SARVOTTAM FINVEST LTD</v>
          </cell>
          <cell r="B3646">
            <v>539124</v>
          </cell>
          <cell r="C3646" t="str">
            <v>Not Listed</v>
          </cell>
          <cell r="D3646" t="str">
            <v>Finance (including NBFCs)</v>
          </cell>
        </row>
        <row r="3647">
          <cell r="A3647" t="str">
            <v>SASHWAT TECHNOCRATS LTD</v>
          </cell>
          <cell r="B3647">
            <v>506313</v>
          </cell>
          <cell r="C3647" t="str">
            <v>Not Listed</v>
          </cell>
          <cell r="D3647" t="str">
            <v>Construction Materials</v>
          </cell>
        </row>
        <row r="3648">
          <cell r="A3648" t="str">
            <v>SASKEN TECHNOLOGIES LTD</v>
          </cell>
          <cell r="B3648">
            <v>532663</v>
          </cell>
          <cell r="C3648" t="str">
            <v>SASKEN</v>
          </cell>
          <cell r="D3648" t="str">
            <v>IT Consulting &amp; Software</v>
          </cell>
        </row>
        <row r="3649">
          <cell r="A3649" t="str">
            <v>SASTASUNDAR VENTURES LTD</v>
          </cell>
          <cell r="B3649">
            <v>533259</v>
          </cell>
          <cell r="C3649" t="str">
            <v>SASTASUNDR</v>
          </cell>
          <cell r="D3649" t="str">
            <v>Healthcare Services</v>
          </cell>
        </row>
        <row r="3650">
          <cell r="A3650" t="str">
            <v>SAT INDUSTRIES LTD</v>
          </cell>
          <cell r="B3650">
            <v>511076</v>
          </cell>
          <cell r="C3650" t="str">
            <v>Not Listed</v>
          </cell>
          <cell r="D3650" t="str">
            <v>Comm.Trading  &amp; Distribution</v>
          </cell>
        </row>
        <row r="3651">
          <cell r="A3651" t="str">
            <v>SATHAVAHANA ISPAT LTD</v>
          </cell>
          <cell r="B3651">
            <v>526093</v>
          </cell>
          <cell r="C3651" t="str">
            <v>SATHAISPAT</v>
          </cell>
          <cell r="D3651" t="str">
            <v>Iron &amp; Steel/Interm.Products</v>
          </cell>
        </row>
        <row r="3652">
          <cell r="A3652" t="str">
            <v>SATIA INDUSTRIES LTD</v>
          </cell>
          <cell r="B3652">
            <v>539201</v>
          </cell>
          <cell r="C3652" t="str">
            <v>Not Listed</v>
          </cell>
          <cell r="D3652" t="str">
            <v>Paper &amp; Paper Products</v>
          </cell>
        </row>
        <row r="3653">
          <cell r="A3653" t="str">
            <v>SATIN CREDITCARE NETWORK LTD</v>
          </cell>
          <cell r="B3653">
            <v>539404</v>
          </cell>
          <cell r="C3653" t="str">
            <v>SATIN</v>
          </cell>
          <cell r="D3653" t="str">
            <v>Finance (including NBFCs)</v>
          </cell>
        </row>
        <row r="3654">
          <cell r="A3654" t="str">
            <v>SATKAR FINLEASE LTD</v>
          </cell>
          <cell r="B3654">
            <v>536592</v>
          </cell>
          <cell r="C3654" t="str">
            <v>Not Listed</v>
          </cell>
          <cell r="D3654" t="str">
            <v>Finance (including NBFCs)</v>
          </cell>
        </row>
        <row r="3655">
          <cell r="A3655" t="str">
            <v>SATRA PROPERTIES (INDIA) LTD.</v>
          </cell>
          <cell r="B3655">
            <v>508996</v>
          </cell>
          <cell r="C3655" t="str">
            <v>SATRAPROP</v>
          </cell>
          <cell r="D3655" t="str">
            <v>Realty</v>
          </cell>
        </row>
        <row r="3656">
          <cell r="A3656" t="str">
            <v>SATYAM SILK MILLS LTD</v>
          </cell>
          <cell r="B3656">
            <v>503893</v>
          </cell>
          <cell r="C3656" t="str">
            <v>Not Listed</v>
          </cell>
          <cell r="D3656" t="str">
            <v>Other Financial Services</v>
          </cell>
        </row>
        <row r="3657">
          <cell r="A3657" t="str">
            <v>SAUMYA CONSULTANTS LTD</v>
          </cell>
          <cell r="B3657">
            <v>539218</v>
          </cell>
          <cell r="C3657" t="str">
            <v>Not Listed</v>
          </cell>
          <cell r="D3657" t="str">
            <v>Finance (including NBFCs)</v>
          </cell>
        </row>
        <row r="3658">
          <cell r="A3658" t="str">
            <v>SAURASHTRA CEMENT LTD</v>
          </cell>
          <cell r="B3658">
            <v>502175</v>
          </cell>
          <cell r="C3658" t="str">
            <v>Not Listed</v>
          </cell>
          <cell r="D3658" t="str">
            <v>Cement &amp; Cement Products</v>
          </cell>
        </row>
        <row r="3659">
          <cell r="A3659" t="str">
            <v>SAVANI FINANCIALS LTD</v>
          </cell>
          <cell r="B3659">
            <v>511577</v>
          </cell>
          <cell r="C3659" t="str">
            <v>Not Listed</v>
          </cell>
          <cell r="D3659" t="str">
            <v>Finance (including NBFCs)</v>
          </cell>
        </row>
        <row r="3660">
          <cell r="A3660" t="str">
            <v>SAVANT INFOCOMM LTD</v>
          </cell>
          <cell r="B3660">
            <v>517320</v>
          </cell>
          <cell r="C3660" t="str">
            <v>Not Listed</v>
          </cell>
          <cell r="D3660" t="str">
            <v>Other Elect.Equip./ Prod.</v>
          </cell>
        </row>
        <row r="3661">
          <cell r="A3661" t="str">
            <v>SAVEN TECHNOLOGIES LTD</v>
          </cell>
          <cell r="B3661">
            <v>532404</v>
          </cell>
          <cell r="C3661" t="str">
            <v>Not Listed</v>
          </cell>
          <cell r="D3661" t="str">
            <v>IT Software Products</v>
          </cell>
        </row>
        <row r="3662">
          <cell r="A3662" t="str">
            <v>SAVERA INDUSTRIES LTD</v>
          </cell>
          <cell r="B3662">
            <v>512634</v>
          </cell>
          <cell r="C3662" t="str">
            <v>Not Listed</v>
          </cell>
          <cell r="D3662" t="str">
            <v>Hotels</v>
          </cell>
        </row>
        <row r="3663">
          <cell r="A3663" t="str">
            <v>SAVITA OIL TECHNOLOGIES LTD</v>
          </cell>
          <cell r="B3663">
            <v>524667</v>
          </cell>
          <cell r="C3663" t="str">
            <v>SOTL</v>
          </cell>
          <cell r="D3663" t="str">
            <v>Refineries/ Petro-Products</v>
          </cell>
        </row>
        <row r="3664">
          <cell r="A3664" t="str">
            <v>SAWACA BUSINESS MACHINES LTD</v>
          </cell>
          <cell r="B3664">
            <v>531893</v>
          </cell>
          <cell r="C3664" t="str">
            <v>Not Listed</v>
          </cell>
          <cell r="D3664" t="str">
            <v>Misc.Commercial Services</v>
          </cell>
        </row>
        <row r="3665">
          <cell r="A3665" t="str">
            <v>SAYAJI HOTELS LTD</v>
          </cell>
          <cell r="B3665">
            <v>523710</v>
          </cell>
          <cell r="C3665" t="str">
            <v>Not Listed</v>
          </cell>
          <cell r="D3665" t="str">
            <v>Hotels</v>
          </cell>
        </row>
        <row r="3666">
          <cell r="A3666" t="str">
            <v>SAYAJI INDUSTRIES LTD</v>
          </cell>
          <cell r="B3666">
            <v>540728</v>
          </cell>
          <cell r="C3666" t="str">
            <v>Not Listed</v>
          </cell>
          <cell r="D3666" t="str">
            <v>Diversified</v>
          </cell>
        </row>
        <row r="3667">
          <cell r="A3667" t="str">
            <v>SBEC SUGAR LTD</v>
          </cell>
          <cell r="B3667">
            <v>532102</v>
          </cell>
          <cell r="C3667" t="str">
            <v>Not Listed</v>
          </cell>
          <cell r="D3667" t="str">
            <v>Sugar</v>
          </cell>
        </row>
        <row r="3668">
          <cell r="A3668" t="str">
            <v>SBI LIFE INSURANCE COMPANY LTD</v>
          </cell>
          <cell r="B3668">
            <v>540719</v>
          </cell>
          <cell r="C3668" t="str">
            <v>SBILIFE</v>
          </cell>
          <cell r="D3668" t="str">
            <v>Life Insurance</v>
          </cell>
        </row>
        <row r="3669">
          <cell r="A3669" t="str">
            <v>SBI MUTUAL FUND - SBI GOLD EXCHANGE TRADED SCHEME - GROWTH OPTION</v>
          </cell>
          <cell r="B3669">
            <v>590098</v>
          </cell>
          <cell r="C3669" t="str">
            <v>SBIGETS</v>
          </cell>
          <cell r="D3669" t="str">
            <v>Other Financial Services</v>
          </cell>
        </row>
        <row r="3670">
          <cell r="A3670" t="str">
            <v>SC Agrotech Ltd</v>
          </cell>
          <cell r="B3670">
            <v>526081</v>
          </cell>
          <cell r="C3670" t="str">
            <v>SCAGRO</v>
          </cell>
          <cell r="D3670" t="str">
            <v>Packaged Foods</v>
          </cell>
        </row>
        <row r="3671">
          <cell r="A3671" t="str">
            <v>SCAN PROJECTS LTD</v>
          </cell>
          <cell r="B3671">
            <v>531797</v>
          </cell>
          <cell r="C3671" t="str">
            <v>Not Listed</v>
          </cell>
          <cell r="D3671" t="str">
            <v>Cement &amp; Cement Products</v>
          </cell>
        </row>
        <row r="3672">
          <cell r="A3672" t="str">
            <v>SCAN STEELS LTD</v>
          </cell>
          <cell r="B3672">
            <v>511672</v>
          </cell>
          <cell r="C3672" t="str">
            <v>Not Listed</v>
          </cell>
          <cell r="D3672" t="str">
            <v>Iron &amp; Steel/Interm.Products</v>
          </cell>
        </row>
        <row r="3673">
          <cell r="A3673" t="str">
            <v>Scandent Imaging LTD</v>
          </cell>
          <cell r="B3673">
            <v>516110</v>
          </cell>
          <cell r="C3673" t="str">
            <v>SCANDENT</v>
          </cell>
          <cell r="D3673" t="str">
            <v>Healthcare Services</v>
          </cell>
        </row>
        <row r="3674">
          <cell r="A3674" t="str">
            <v>SCANPOINT GEOMATICS LTD</v>
          </cell>
          <cell r="B3674">
            <v>526544</v>
          </cell>
          <cell r="C3674" t="str">
            <v>Not Listed</v>
          </cell>
          <cell r="D3674" t="str">
            <v>Internet Software &amp; Services</v>
          </cell>
        </row>
        <row r="3675">
          <cell r="A3675" t="str">
            <v>SCHABLONA (INDIA) LTD</v>
          </cell>
          <cell r="B3675">
            <v>507894</v>
          </cell>
          <cell r="C3675" t="str">
            <v>Not Listed</v>
          </cell>
          <cell r="D3675" t="str">
            <v>Furniture-Furnishing-Paints</v>
          </cell>
        </row>
        <row r="3676">
          <cell r="A3676" t="str">
            <v>SCHABLONA INDIA LTD</v>
          </cell>
          <cell r="B3676">
            <v>507894</v>
          </cell>
          <cell r="C3676" t="str">
            <v>Not Listed</v>
          </cell>
          <cell r="D3676" t="str">
            <v>Furniture-Furnishing-Paints</v>
          </cell>
        </row>
        <row r="3677">
          <cell r="A3677" t="str">
            <v>SCHAEFFLER (INDIA) LTD</v>
          </cell>
          <cell r="B3677">
            <v>505790</v>
          </cell>
          <cell r="C3677" t="str">
            <v>SCHAEFFLER</v>
          </cell>
          <cell r="D3677" t="str">
            <v>Industrial Machinery</v>
          </cell>
        </row>
        <row r="3678">
          <cell r="A3678" t="str">
            <v>SCHAEFFLER INDIA LTD</v>
          </cell>
          <cell r="B3678">
            <v>505790</v>
          </cell>
          <cell r="C3678" t="str">
            <v>SCHAEFFLER</v>
          </cell>
          <cell r="D3678" t="str">
            <v>Industrial Machinery</v>
          </cell>
        </row>
        <row r="3679">
          <cell r="A3679" t="str">
            <v>SCHNEIDER ELECTRIC INFRASTRUCTURE LTD</v>
          </cell>
          <cell r="B3679">
            <v>534139</v>
          </cell>
          <cell r="C3679" t="str">
            <v>SCHNEIDER</v>
          </cell>
          <cell r="D3679" t="str">
            <v>Heavy Electrical Equipment</v>
          </cell>
        </row>
        <row r="3680">
          <cell r="A3680" t="str">
            <v>SCINTILLA COMMERCIAL &amp; CREDIT LTD</v>
          </cell>
          <cell r="B3680">
            <v>538857</v>
          </cell>
          <cell r="C3680" t="str">
            <v>Not Listed</v>
          </cell>
          <cell r="D3680" t="str">
            <v>Finance (including NBFCs)</v>
          </cell>
        </row>
        <row r="3681">
          <cell r="A3681" t="str">
            <v>SCOOTERS (INDIA) LTD</v>
          </cell>
          <cell r="B3681">
            <v>505141</v>
          </cell>
          <cell r="C3681" t="str">
            <v>Not Listed</v>
          </cell>
          <cell r="D3681" t="str">
            <v>2/3 Wheelers</v>
          </cell>
        </row>
        <row r="3682">
          <cell r="A3682" t="str">
            <v>SCOOTERS INDIA LTD</v>
          </cell>
          <cell r="B3682">
            <v>505141</v>
          </cell>
          <cell r="C3682" t="str">
            <v>Not Listed</v>
          </cell>
          <cell r="D3682" t="str">
            <v>2/3 Wheelers</v>
          </cell>
        </row>
        <row r="3683">
          <cell r="A3683" t="str">
            <v>SEA GOLD AQUA FARMS LTD</v>
          </cell>
          <cell r="B3683">
            <v>530361</v>
          </cell>
          <cell r="C3683" t="str">
            <v>Not Listed</v>
          </cell>
          <cell r="D3683" t="str">
            <v>Packaged Foods</v>
          </cell>
        </row>
        <row r="3684">
          <cell r="A3684" t="str">
            <v>SEA TV NETWORK LTD</v>
          </cell>
          <cell r="B3684">
            <v>533268</v>
          </cell>
          <cell r="C3684" t="str">
            <v>Not Listed</v>
          </cell>
          <cell r="D3684" t="str">
            <v>Broadcasting &amp; Cable TV</v>
          </cell>
        </row>
        <row r="3685">
          <cell r="A3685" t="str">
            <v>SEAMEC LTD</v>
          </cell>
          <cell r="B3685">
            <v>526807</v>
          </cell>
          <cell r="C3685" t="str">
            <v>SEAMECLTD</v>
          </cell>
          <cell r="D3685" t="str">
            <v>Shipping</v>
          </cell>
        </row>
        <row r="3686">
          <cell r="A3686" t="str">
            <v>SEASONS FURNISHINGS LTD</v>
          </cell>
          <cell r="B3686">
            <v>521182</v>
          </cell>
          <cell r="C3686" t="str">
            <v>Not Listed</v>
          </cell>
          <cell r="D3686" t="str">
            <v>Comm.Trading  &amp; Distribution</v>
          </cell>
        </row>
        <row r="3687">
          <cell r="A3687" t="str">
            <v>SEASONS TEXTILES LTD</v>
          </cell>
          <cell r="B3687">
            <v>514264</v>
          </cell>
          <cell r="C3687" t="str">
            <v>Not Listed</v>
          </cell>
          <cell r="D3687" t="str">
            <v>Textiles</v>
          </cell>
        </row>
        <row r="3688">
          <cell r="A3688" t="str">
            <v>SECUR CREDENTIALS LTD</v>
          </cell>
          <cell r="B3688" t="str">
            <v>Not Listed</v>
          </cell>
          <cell r="C3688" t="str">
            <v>SECURCRED</v>
          </cell>
          <cell r="D3688" t="str">
            <v>SME</v>
          </cell>
        </row>
        <row r="3689">
          <cell r="A3689" t="str">
            <v>SECURITY AND INTELLIGENCE SERVICES (INDIA) LTD</v>
          </cell>
          <cell r="B3689">
            <v>540673</v>
          </cell>
          <cell r="C3689" t="str">
            <v>SIS</v>
          </cell>
          <cell r="D3689" t="str">
            <v>Sp.Consumer Services</v>
          </cell>
        </row>
        <row r="3690">
          <cell r="A3690" t="str">
            <v>SECURITY AND INTELLIGENCE SERVICES INDIA LTD</v>
          </cell>
          <cell r="B3690">
            <v>540673</v>
          </cell>
          <cell r="C3690" t="str">
            <v>SIS</v>
          </cell>
          <cell r="D3690" t="str">
            <v>Sp.Consumer Services</v>
          </cell>
        </row>
        <row r="3691">
          <cell r="A3691" t="str">
            <v>SEL MANUFACTURING COMPANY LTD</v>
          </cell>
          <cell r="B3691">
            <v>532886</v>
          </cell>
          <cell r="C3691" t="str">
            <v>SELMCL</v>
          </cell>
          <cell r="D3691" t="str">
            <v>Textiles</v>
          </cell>
        </row>
        <row r="3692">
          <cell r="A3692" t="str">
            <v>SELAN EXPLORATION TECHNOLOGY LTD</v>
          </cell>
          <cell r="B3692">
            <v>530075</v>
          </cell>
          <cell r="C3692" t="str">
            <v>SELAN</v>
          </cell>
          <cell r="D3692" t="str">
            <v>Exploration &amp; Production</v>
          </cell>
        </row>
        <row r="3693">
          <cell r="A3693" t="str">
            <v>SELLWIN TRADERS LTD</v>
          </cell>
          <cell r="B3693">
            <v>538875</v>
          </cell>
          <cell r="C3693" t="str">
            <v>Not Listed</v>
          </cell>
          <cell r="D3693" t="str">
            <v>Misc.Commercial Services</v>
          </cell>
        </row>
        <row r="3694">
          <cell r="A3694" t="str">
            <v>SENBO INDUSTRIES LTD</v>
          </cell>
          <cell r="B3694">
            <v>532021</v>
          </cell>
          <cell r="C3694" t="str">
            <v>Not Listed</v>
          </cell>
          <cell r="D3694" t="str">
            <v>Pharmaceuticals</v>
          </cell>
        </row>
        <row r="3695">
          <cell r="A3695" t="str">
            <v>SENTHIL INFOTEK LTD</v>
          </cell>
          <cell r="B3695">
            <v>531980</v>
          </cell>
          <cell r="C3695" t="str">
            <v>Not Listed</v>
          </cell>
          <cell r="D3695" t="str">
            <v>IT Consulting &amp; Software</v>
          </cell>
        </row>
        <row r="3696">
          <cell r="A3696" t="str">
            <v>SEQUENT SCIENTIFIC LTD</v>
          </cell>
          <cell r="B3696">
            <v>512529</v>
          </cell>
          <cell r="C3696" t="str">
            <v>SEQUENT</v>
          </cell>
          <cell r="D3696" t="str">
            <v>Pharmaceuticals</v>
          </cell>
        </row>
        <row r="3697">
          <cell r="A3697" t="str">
            <v>SERVOTECH POWER SYSTEMS LTD</v>
          </cell>
          <cell r="B3697" t="str">
            <v>Not Listed</v>
          </cell>
          <cell r="C3697" t="str">
            <v>SERVOTECH</v>
          </cell>
          <cell r="D3697" t="str">
            <v>SME</v>
          </cell>
        </row>
        <row r="3698">
          <cell r="A3698" t="str">
            <v>SESHASAYEE PAPER AND BOARDS LTD</v>
          </cell>
          <cell r="B3698">
            <v>502450</v>
          </cell>
          <cell r="C3698" t="str">
            <v>SESHAPAPER</v>
          </cell>
          <cell r="D3698" t="str">
            <v>Paper &amp; Paper Products</v>
          </cell>
        </row>
        <row r="3699">
          <cell r="A3699" t="str">
            <v>SETCO AUTOMOTIVE LTD</v>
          </cell>
          <cell r="B3699">
            <v>505075</v>
          </cell>
          <cell r="C3699" t="str">
            <v>SETCO</v>
          </cell>
          <cell r="D3699" t="str">
            <v>Auto Parts &amp; Equipment</v>
          </cell>
        </row>
        <row r="3700">
          <cell r="A3700" t="str">
            <v>SEVEN HILL INDUSTRIES LTD</v>
          </cell>
          <cell r="B3700">
            <v>511760</v>
          </cell>
          <cell r="C3700" t="str">
            <v>Not Listed</v>
          </cell>
          <cell r="D3700" t="str">
            <v>Finance (including NBFCs)</v>
          </cell>
        </row>
        <row r="3701">
          <cell r="A3701" t="str">
            <v>SEYA INDUSTRIES LTD</v>
          </cell>
          <cell r="B3701">
            <v>524324</v>
          </cell>
          <cell r="C3701" t="str">
            <v>Not Listed</v>
          </cell>
          <cell r="D3701" t="str">
            <v>Specialty Chemicals</v>
          </cell>
        </row>
        <row r="3702">
          <cell r="A3702" t="str">
            <v>SEZAL GLASS LTD</v>
          </cell>
          <cell r="B3702">
            <v>532993</v>
          </cell>
          <cell r="C3702" t="str">
            <v>SEZAL</v>
          </cell>
          <cell r="D3702" t="str">
            <v>Construction Materials</v>
          </cell>
        </row>
        <row r="3703">
          <cell r="A3703" t="str">
            <v>SFL INTERNATIONAL LTD</v>
          </cell>
          <cell r="B3703">
            <v>530867</v>
          </cell>
          <cell r="C3703" t="str">
            <v>Not Listed</v>
          </cell>
          <cell r="D3703" t="str">
            <v>Other Financial Services</v>
          </cell>
        </row>
        <row r="3704">
          <cell r="A3704" t="str">
            <v>SHABA CHEMICALS LTD</v>
          </cell>
          <cell r="B3704">
            <v>524546</v>
          </cell>
          <cell r="C3704" t="str">
            <v>Not Listed</v>
          </cell>
          <cell r="D3704" t="str">
            <v>Pharmaceuticals</v>
          </cell>
        </row>
        <row r="3705">
          <cell r="A3705" t="str">
            <v>SHAH ALLOYS LTD</v>
          </cell>
          <cell r="B3705">
            <v>513436</v>
          </cell>
          <cell r="C3705" t="str">
            <v>SHAHALLOYS</v>
          </cell>
          <cell r="D3705" t="str">
            <v>Iron &amp; Steel/Interm.Products</v>
          </cell>
        </row>
        <row r="3706">
          <cell r="A3706" t="str">
            <v>SHAH CONSTRUCTION CO LTD</v>
          </cell>
          <cell r="B3706">
            <v>509870</v>
          </cell>
          <cell r="C3706" t="str">
            <v>Not Listed</v>
          </cell>
          <cell r="D3706" t="str">
            <v>Realty</v>
          </cell>
        </row>
        <row r="3707">
          <cell r="A3707" t="str">
            <v>SHAH FOODS LTD</v>
          </cell>
          <cell r="B3707">
            <v>519031</v>
          </cell>
          <cell r="C3707" t="str">
            <v>Not Listed</v>
          </cell>
          <cell r="D3707" t="str">
            <v>Packaged Foods</v>
          </cell>
        </row>
        <row r="3708">
          <cell r="A3708" t="str">
            <v>SHAHI SHIPPING LTD</v>
          </cell>
          <cell r="B3708">
            <v>526508</v>
          </cell>
          <cell r="C3708" t="str">
            <v>Not Listed</v>
          </cell>
          <cell r="D3708" t="str">
            <v>Shipping</v>
          </cell>
        </row>
        <row r="3709">
          <cell r="A3709" t="str">
            <v>SHAILJA COMMERCIAL TRADE FRENZY LTD</v>
          </cell>
          <cell r="B3709">
            <v>539520</v>
          </cell>
          <cell r="C3709" t="str">
            <v>Not Listed</v>
          </cell>
          <cell r="D3709" t="str">
            <v>Comm.Trading  &amp; Distribution</v>
          </cell>
        </row>
        <row r="3710">
          <cell r="A3710" t="str">
            <v>SHAILY ENGINEERING PLASTICS LTD</v>
          </cell>
          <cell r="B3710">
            <v>501423</v>
          </cell>
          <cell r="C3710" t="str">
            <v>Not Listed</v>
          </cell>
          <cell r="D3710" t="str">
            <v>Plastic Products</v>
          </cell>
        </row>
        <row r="3711">
          <cell r="A3711" t="str">
            <v>SHAIVAL REALITY LTD</v>
          </cell>
          <cell r="B3711" t="str">
            <v>Not Listed</v>
          </cell>
          <cell r="C3711" t="str">
            <v>SHAIVAL</v>
          </cell>
          <cell r="D3711" t="str">
            <v>SME</v>
          </cell>
        </row>
        <row r="3712">
          <cell r="A3712" t="str">
            <v>SHAKTI PUMPS (INDIA) LTD</v>
          </cell>
          <cell r="B3712">
            <v>531431</v>
          </cell>
          <cell r="C3712" t="str">
            <v>SHAKTIPUMP</v>
          </cell>
          <cell r="D3712" t="str">
            <v>Industrial Machinery</v>
          </cell>
        </row>
        <row r="3713">
          <cell r="A3713" t="str">
            <v>SHAKTI PUMPS INDIA LTD</v>
          </cell>
          <cell r="B3713">
            <v>531431</v>
          </cell>
          <cell r="C3713" t="str">
            <v>SHAKTIPUMP</v>
          </cell>
          <cell r="D3713" t="str">
            <v>Industrial Machinery</v>
          </cell>
        </row>
        <row r="3714">
          <cell r="A3714" t="str">
            <v>SHALBY LTD</v>
          </cell>
          <cell r="B3714">
            <v>540797</v>
          </cell>
          <cell r="C3714" t="str">
            <v>SHALBY</v>
          </cell>
          <cell r="D3714" t="str">
            <v>Healthcare Facilities</v>
          </cell>
        </row>
        <row r="3715">
          <cell r="A3715" t="str">
            <v>SHALIBHADRA FINANCE LTD</v>
          </cell>
          <cell r="B3715">
            <v>511754</v>
          </cell>
          <cell r="C3715" t="str">
            <v>Not Listed</v>
          </cell>
          <cell r="D3715" t="str">
            <v>Finance (including NBFCs)</v>
          </cell>
        </row>
        <row r="3716">
          <cell r="A3716" t="str">
            <v>SHALIMAR AGENCIES LTD</v>
          </cell>
          <cell r="B3716">
            <v>539895</v>
          </cell>
          <cell r="C3716" t="str">
            <v>Not Listed</v>
          </cell>
          <cell r="D3716" t="str">
            <v>Other Financial Services</v>
          </cell>
        </row>
        <row r="3717">
          <cell r="A3717" t="str">
            <v>SHALIMAR PAINTS LTD</v>
          </cell>
          <cell r="B3717">
            <v>509874</v>
          </cell>
          <cell r="C3717" t="str">
            <v>SHALPAINTS</v>
          </cell>
          <cell r="D3717" t="str">
            <v>Furniture-Furnishing-Paints</v>
          </cell>
        </row>
        <row r="3718">
          <cell r="A3718" t="str">
            <v>SHALIMAR PRODUCTIONS LTD</v>
          </cell>
          <cell r="B3718">
            <v>512499</v>
          </cell>
          <cell r="C3718" t="str">
            <v>Not Listed</v>
          </cell>
          <cell r="D3718" t="str">
            <v>Other Financial Services</v>
          </cell>
        </row>
        <row r="3719">
          <cell r="A3719" t="str">
            <v>SHALIMAR WIRES INDUSTRIES LTD</v>
          </cell>
          <cell r="B3719">
            <v>532455</v>
          </cell>
          <cell r="C3719" t="str">
            <v>Not Listed</v>
          </cell>
          <cell r="D3719" t="str">
            <v>Copper</v>
          </cell>
        </row>
        <row r="3720">
          <cell r="A3720" t="str">
            <v>SHANGAR DECOR LTD</v>
          </cell>
          <cell r="B3720">
            <v>540259</v>
          </cell>
          <cell r="C3720" t="str">
            <v>Not Listed</v>
          </cell>
          <cell r="D3720" t="str">
            <v>Sp.Consumer Services</v>
          </cell>
        </row>
        <row r="3721">
          <cell r="A3721" t="str">
            <v>Shankar Lal Rampal Dye-Chem Ltd</v>
          </cell>
          <cell r="B3721">
            <v>542232</v>
          </cell>
          <cell r="C3721" t="str">
            <v>SRD</v>
          </cell>
          <cell r="D3721" t="str">
            <v>Comm.Trading  &amp;amp; Distribution</v>
          </cell>
        </row>
        <row r="3722">
          <cell r="A3722" t="str">
            <v>SHANKARA BUILDING PRODUCTS LTD</v>
          </cell>
          <cell r="B3722">
            <v>540425</v>
          </cell>
          <cell r="C3722" t="str">
            <v>SHANKARA</v>
          </cell>
          <cell r="D3722" t="str">
            <v>Iron &amp; Steel Products</v>
          </cell>
        </row>
        <row r="3723">
          <cell r="A3723" t="str">
            <v>SHANTAI INDUSTRIES LTD</v>
          </cell>
          <cell r="B3723">
            <v>512297</v>
          </cell>
          <cell r="C3723" t="str">
            <v>Not Listed</v>
          </cell>
          <cell r="D3723" t="str">
            <v>Industrial Machinery</v>
          </cell>
        </row>
        <row r="3724">
          <cell r="A3724" t="str">
            <v>SHANTANU SHEOREY AQUAKULT LTD</v>
          </cell>
          <cell r="B3724">
            <v>531925</v>
          </cell>
          <cell r="C3724" t="str">
            <v>Not Listed</v>
          </cell>
          <cell r="D3724" t="str">
            <v>Packaged Foods</v>
          </cell>
        </row>
        <row r="3725">
          <cell r="A3725" t="str">
            <v>SHANTHI GEARS LTD</v>
          </cell>
          <cell r="B3725">
            <v>522034</v>
          </cell>
          <cell r="C3725" t="str">
            <v>SHANTIGEAR</v>
          </cell>
          <cell r="D3725" t="str">
            <v>Auto Parts &amp; Equipment</v>
          </cell>
        </row>
        <row r="3726">
          <cell r="A3726" t="str">
            <v>SHANTI EDUCATIONAL INITIATIVES LTD</v>
          </cell>
          <cell r="B3726">
            <v>539921</v>
          </cell>
          <cell r="C3726" t="str">
            <v>Not Listed</v>
          </cell>
          <cell r="D3726" t="str">
            <v>Education</v>
          </cell>
        </row>
        <row r="3727">
          <cell r="A3727" t="str">
            <v>SHANTI OVERSEAS (INDIA) LTD</v>
          </cell>
          <cell r="B3727" t="str">
            <v>Not Listed</v>
          </cell>
          <cell r="C3727" t="str">
            <v>SHANTI</v>
          </cell>
          <cell r="D3727" t="str">
            <v>SME</v>
          </cell>
        </row>
        <row r="3728">
          <cell r="A3728" t="str">
            <v>SHANTI OVERSEAS INDIA LTD</v>
          </cell>
          <cell r="B3728" t="str">
            <v>Not Listed</v>
          </cell>
          <cell r="C3728" t="str">
            <v>SHANTI</v>
          </cell>
          <cell r="D3728" t="str">
            <v>SME</v>
          </cell>
        </row>
        <row r="3729">
          <cell r="A3729" t="str">
            <v>SHARAD FIBRES &amp; YARN PROCESSORS LTD</v>
          </cell>
          <cell r="B3729">
            <v>514402</v>
          </cell>
          <cell r="C3729" t="str">
            <v>Not Listed</v>
          </cell>
          <cell r="D3729" t="str">
            <v>Textiles</v>
          </cell>
        </row>
        <row r="3730">
          <cell r="A3730" t="str">
            <v>SHARANAM INFRAPROJECT AND TRADING LTD</v>
          </cell>
          <cell r="B3730">
            <v>539584</v>
          </cell>
          <cell r="C3730" t="str">
            <v>Not Listed</v>
          </cell>
          <cell r="D3730" t="str">
            <v>Comm.Trading  &amp; Distribution</v>
          </cell>
        </row>
        <row r="3731">
          <cell r="A3731" t="str">
            <v>SHARDA CROPCHEM LTD</v>
          </cell>
          <cell r="B3731">
            <v>538666</v>
          </cell>
          <cell r="C3731" t="str">
            <v>SHARDACROP</v>
          </cell>
          <cell r="D3731" t="str">
            <v>Agrochemicals</v>
          </cell>
        </row>
        <row r="3732">
          <cell r="A3732" t="str">
            <v>SHARDA ISPAT LTD</v>
          </cell>
          <cell r="B3732">
            <v>513548</v>
          </cell>
          <cell r="C3732" t="str">
            <v>Not Listed</v>
          </cell>
          <cell r="D3732" t="str">
            <v>Iron &amp; Steel/Interm.Products</v>
          </cell>
        </row>
        <row r="3733">
          <cell r="A3733" t="str">
            <v>SHARDA MOTOR INDUSTRIES LTD</v>
          </cell>
          <cell r="B3733">
            <v>535602</v>
          </cell>
          <cell r="C3733" t="str">
            <v>SHARDAMOTR</v>
          </cell>
          <cell r="D3733" t="str">
            <v>Auto Parts &amp; Equipment</v>
          </cell>
        </row>
        <row r="3734">
          <cell r="A3734" t="str">
            <v>SHARDUL SECURITIES LTD</v>
          </cell>
          <cell r="B3734">
            <v>512393</v>
          </cell>
          <cell r="C3734" t="str">
            <v>Not Listed</v>
          </cell>
          <cell r="D3734" t="str">
            <v>Other Financial Services</v>
          </cell>
        </row>
        <row r="3735">
          <cell r="A3735" t="str">
            <v>SHARE INDIA SECURITIES LTD</v>
          </cell>
          <cell r="B3735">
            <v>540725</v>
          </cell>
          <cell r="C3735" t="str">
            <v>Not Listed</v>
          </cell>
          <cell r="D3735" t="str">
            <v>Other Financial Services</v>
          </cell>
        </row>
        <row r="3736">
          <cell r="A3736" t="str">
            <v>SHARIKA ENTERPRISES LTD</v>
          </cell>
          <cell r="B3736">
            <v>540786</v>
          </cell>
          <cell r="C3736" t="str">
            <v>Not Listed</v>
          </cell>
          <cell r="D3736" t="str">
            <v>Other Elect.Equip./ Prod.</v>
          </cell>
        </row>
        <row r="3737">
          <cell r="A3737" t="str">
            <v>SHARON BIO-MEDICINE LTD</v>
          </cell>
          <cell r="B3737">
            <v>532908</v>
          </cell>
          <cell r="C3737" t="str">
            <v>SHARONBIO</v>
          </cell>
          <cell r="D3737" t="str">
            <v>Pharmaceuticals</v>
          </cell>
        </row>
        <row r="3738">
          <cell r="A3738" t="str">
            <v>SHARP (INDIA) LTD</v>
          </cell>
          <cell r="B3738">
            <v>523449</v>
          </cell>
          <cell r="C3738" t="str">
            <v>Not Listed</v>
          </cell>
          <cell r="D3738" t="str">
            <v>Consumer Electronics</v>
          </cell>
        </row>
        <row r="3739">
          <cell r="A3739" t="str">
            <v>SHARP INDIA LTD</v>
          </cell>
          <cell r="B3739">
            <v>523449</v>
          </cell>
          <cell r="C3739" t="str">
            <v>Not Listed</v>
          </cell>
          <cell r="D3739" t="str">
            <v>Consumer Electronics</v>
          </cell>
        </row>
        <row r="3740">
          <cell r="A3740" t="str">
            <v>SHARP INVESTMENTS LTD</v>
          </cell>
          <cell r="B3740">
            <v>538212</v>
          </cell>
          <cell r="C3740" t="str">
            <v>Not Listed</v>
          </cell>
          <cell r="D3740" t="str">
            <v>Finance (including NBFCs)</v>
          </cell>
        </row>
        <row r="3741">
          <cell r="A3741" t="str">
            <v>SHASHANK TRADERS LTD</v>
          </cell>
          <cell r="B3741">
            <v>540221</v>
          </cell>
          <cell r="C3741" t="str">
            <v>Not Listed</v>
          </cell>
          <cell r="D3741" t="str">
            <v>Comm.Trading  &amp; Distribution</v>
          </cell>
        </row>
        <row r="3742">
          <cell r="A3742" t="str">
            <v>SHASHIJIT INFRAPROJECTS LTD</v>
          </cell>
          <cell r="B3742">
            <v>540147</v>
          </cell>
          <cell r="C3742" t="str">
            <v>Not Listed</v>
          </cell>
          <cell r="D3742" t="str">
            <v>Construction &amp; Engineering</v>
          </cell>
        </row>
        <row r="3743">
          <cell r="A3743" t="str">
            <v>SHEELA FOAM LTD</v>
          </cell>
          <cell r="B3743">
            <v>540203</v>
          </cell>
          <cell r="C3743" t="str">
            <v>SFL</v>
          </cell>
          <cell r="D3743" t="str">
            <v>Furniture-Furnishing-Paints</v>
          </cell>
        </row>
        <row r="3744">
          <cell r="A3744" t="str">
            <v>SHEETAL COOL PRODUCTS LTD</v>
          </cell>
          <cell r="B3744">
            <v>540757</v>
          </cell>
          <cell r="C3744" t="str">
            <v>Not Listed</v>
          </cell>
          <cell r="D3744" t="str">
            <v>Packaged Foods</v>
          </cell>
        </row>
        <row r="3745">
          <cell r="A3745" t="str">
            <v>SHEETAL DIAMONDS LTD</v>
          </cell>
          <cell r="B3745">
            <v>530525</v>
          </cell>
          <cell r="C3745" t="str">
            <v>Not Listed</v>
          </cell>
          <cell r="D3745" t="str">
            <v>Other Apparels &amp; Accessories</v>
          </cell>
        </row>
        <row r="3746">
          <cell r="A3746" t="str">
            <v>SHEKHAWATI POLY-YARN LTD</v>
          </cell>
          <cell r="B3746">
            <v>533301</v>
          </cell>
          <cell r="C3746" t="str">
            <v>SPYL</v>
          </cell>
          <cell r="D3746" t="str">
            <v>Textiles</v>
          </cell>
        </row>
        <row r="3747">
          <cell r="A3747" t="str">
            <v>SHELTER INFRA PROJECTS LTD</v>
          </cell>
          <cell r="B3747">
            <v>526839</v>
          </cell>
          <cell r="C3747" t="str">
            <v>Not Listed</v>
          </cell>
          <cell r="D3747" t="str">
            <v>Construction &amp; Engineering</v>
          </cell>
        </row>
        <row r="3748">
          <cell r="A3748" t="str">
            <v>SHEMAROO ENTERTAINMENT LTD</v>
          </cell>
          <cell r="B3748">
            <v>538685</v>
          </cell>
          <cell r="C3748" t="str">
            <v>SHEMAROO</v>
          </cell>
          <cell r="D3748" t="str">
            <v>Movies &amp; Entertainment</v>
          </cell>
        </row>
        <row r="3749">
          <cell r="A3749" t="str">
            <v>SHERATON PROPERTIES &amp; FINANCE LTD</v>
          </cell>
          <cell r="B3749">
            <v>512367</v>
          </cell>
          <cell r="C3749" t="str">
            <v>Not Listed</v>
          </cell>
          <cell r="D3749" t="str">
            <v>Other Financial Services</v>
          </cell>
        </row>
        <row r="3750">
          <cell r="A3750" t="str">
            <v>SHERVANI INDUSTRIAL SYNDICATE LTD</v>
          </cell>
          <cell r="B3750">
            <v>526117</v>
          </cell>
          <cell r="C3750" t="str">
            <v>Not Listed</v>
          </cell>
          <cell r="D3750" t="str">
            <v>Non-Durable Household Prod.</v>
          </cell>
        </row>
        <row r="3751">
          <cell r="A3751" t="str">
            <v>SHESHADRI INDUSTRIES LTD</v>
          </cell>
          <cell r="B3751">
            <v>539111</v>
          </cell>
          <cell r="C3751" t="str">
            <v>Not Listed</v>
          </cell>
          <cell r="D3751" t="str">
            <v>Textiles</v>
          </cell>
        </row>
        <row r="3752">
          <cell r="A3752" t="str">
            <v>SHETRON LTD</v>
          </cell>
          <cell r="B3752">
            <v>526137</v>
          </cell>
          <cell r="C3752" t="str">
            <v>Not Listed</v>
          </cell>
          <cell r="D3752" t="str">
            <v>Containers &amp; Packaging</v>
          </cell>
        </row>
        <row r="3753">
          <cell r="A3753" t="str">
            <v>SHIKHAR LEASING &amp; TRADING LTD</v>
          </cell>
          <cell r="B3753">
            <v>507952</v>
          </cell>
          <cell r="C3753" t="str">
            <v>Not Listed</v>
          </cell>
          <cell r="D3753" t="str">
            <v>Finance (including NBFCs)</v>
          </cell>
        </row>
        <row r="3754">
          <cell r="A3754" t="str">
            <v>SHILCHAR TECHNOLOGIES LTD</v>
          </cell>
          <cell r="B3754">
            <v>531201</v>
          </cell>
          <cell r="C3754" t="str">
            <v>Not Listed</v>
          </cell>
          <cell r="D3754" t="str">
            <v>Other Elect.Equip./ Prod.</v>
          </cell>
        </row>
        <row r="3755">
          <cell r="A3755" t="str">
            <v>SHILP GRAVURES LTD</v>
          </cell>
          <cell r="B3755">
            <v>513709</v>
          </cell>
          <cell r="C3755" t="str">
            <v>Not Listed</v>
          </cell>
          <cell r="D3755" t="str">
            <v>Industrial Machinery</v>
          </cell>
        </row>
        <row r="3756">
          <cell r="A3756" t="str">
            <v>SHILPA MEDICARE LTD</v>
          </cell>
          <cell r="B3756">
            <v>530549</v>
          </cell>
          <cell r="C3756" t="str">
            <v>SHILPAMED</v>
          </cell>
          <cell r="D3756" t="str">
            <v>Pharmaceuticals</v>
          </cell>
        </row>
        <row r="3757">
          <cell r="A3757" t="str">
            <v>SHILPI CABLE TECHNOLOGIES LTD</v>
          </cell>
          <cell r="B3757">
            <v>533389</v>
          </cell>
          <cell r="C3757" t="str">
            <v>SHILPI</v>
          </cell>
          <cell r="D3757" t="str">
            <v>Other Elect.Equip./ Prod.</v>
          </cell>
        </row>
        <row r="3758">
          <cell r="A3758" t="str">
            <v>SHIPPING CORPORATION OF (INDIA) LTD</v>
          </cell>
          <cell r="B3758">
            <v>523598</v>
          </cell>
          <cell r="C3758" t="str">
            <v>SCI</v>
          </cell>
          <cell r="D3758" t="str">
            <v>Shipping</v>
          </cell>
        </row>
        <row r="3759">
          <cell r="A3759" t="str">
            <v>SHIPPING CORPORATION OF INDIA LTD</v>
          </cell>
          <cell r="B3759">
            <v>523598</v>
          </cell>
          <cell r="C3759" t="str">
            <v>SCI</v>
          </cell>
          <cell r="D3759" t="str">
            <v>Shipping</v>
          </cell>
        </row>
        <row r="3760">
          <cell r="A3760" t="str">
            <v>SHIRPUR GOLD REFINERY LTD</v>
          </cell>
          <cell r="B3760">
            <v>512289</v>
          </cell>
          <cell r="C3760" t="str">
            <v>SHIRPUR-G</v>
          </cell>
          <cell r="D3760" t="str">
            <v>Other Non-Ferrous Metals</v>
          </cell>
        </row>
        <row r="3761">
          <cell r="A3761" t="str">
            <v>SHISH INDUSTRIES LTD</v>
          </cell>
          <cell r="B3761">
            <v>540693</v>
          </cell>
          <cell r="C3761" t="str">
            <v>Not Listed</v>
          </cell>
          <cell r="D3761" t="str">
            <v>Plastic Products</v>
          </cell>
        </row>
        <row r="3762">
          <cell r="A3762" t="str">
            <v>SHIVA CEMENT LTD</v>
          </cell>
          <cell r="B3762">
            <v>532323</v>
          </cell>
          <cell r="C3762" t="str">
            <v>Not Listed</v>
          </cell>
          <cell r="D3762" t="str">
            <v>Cement &amp; Cement Products</v>
          </cell>
        </row>
        <row r="3763">
          <cell r="A3763" t="str">
            <v>SHIVA GLOBAL AGRO INDUSTRIES LTD</v>
          </cell>
          <cell r="B3763">
            <v>530433</v>
          </cell>
          <cell r="C3763" t="str">
            <v>Not Listed</v>
          </cell>
          <cell r="D3763" t="str">
            <v>Fertilizers</v>
          </cell>
        </row>
        <row r="3764">
          <cell r="A3764" t="str">
            <v>SHIVA GRANITO EXPORT LTD</v>
          </cell>
          <cell r="B3764">
            <v>540072</v>
          </cell>
          <cell r="C3764" t="str">
            <v>Not Listed</v>
          </cell>
          <cell r="D3764" t="str">
            <v>Construction Materials</v>
          </cell>
        </row>
        <row r="3765">
          <cell r="A3765" t="str">
            <v>SHIVA MEDICARE LTD.</v>
          </cell>
          <cell r="B3765">
            <v>524602</v>
          </cell>
          <cell r="C3765" t="str">
            <v>SHIVMED</v>
          </cell>
          <cell r="D3765" t="str">
            <v>Healthcare Services</v>
          </cell>
        </row>
        <row r="3766">
          <cell r="A3766" t="str">
            <v>SHIVA MILLS LTD</v>
          </cell>
          <cell r="B3766">
            <v>540961</v>
          </cell>
          <cell r="C3766" t="str">
            <v>SHIVAMILLS</v>
          </cell>
          <cell r="D3766" t="str">
            <v>Textiles</v>
          </cell>
        </row>
        <row r="3767">
          <cell r="A3767" t="str">
            <v>SHIVA SUITINGS LTD</v>
          </cell>
          <cell r="B3767">
            <v>521003</v>
          </cell>
          <cell r="C3767" t="str">
            <v>Not Listed</v>
          </cell>
          <cell r="D3767" t="str">
            <v>Comm.Trading  &amp; Distribution</v>
          </cell>
        </row>
        <row r="3768">
          <cell r="A3768" t="str">
            <v>SHIVA TEXYARN LTD</v>
          </cell>
          <cell r="B3768">
            <v>511108</v>
          </cell>
          <cell r="C3768" t="str">
            <v>SHIVATEX</v>
          </cell>
          <cell r="D3768" t="str">
            <v>Textiles</v>
          </cell>
        </row>
        <row r="3769">
          <cell r="A3769" t="str">
            <v>SHIVAGRICO IMPLEMENTS LTD</v>
          </cell>
          <cell r="B3769">
            <v>522237</v>
          </cell>
          <cell r="C3769" t="str">
            <v>Not Listed</v>
          </cell>
          <cell r="D3769" t="str">
            <v>Industrial Machinery</v>
          </cell>
        </row>
        <row r="3770">
          <cell r="A3770" t="str">
            <v>SHIVALIK BIMETAL CONTROLS LTD</v>
          </cell>
          <cell r="B3770">
            <v>513097</v>
          </cell>
          <cell r="C3770" t="str">
            <v>Not Listed</v>
          </cell>
          <cell r="D3770" t="str">
            <v>Electronic Components</v>
          </cell>
        </row>
        <row r="3771">
          <cell r="A3771" t="str">
            <v>SHIVALIK RASAYAN LTD</v>
          </cell>
          <cell r="B3771">
            <v>539148</v>
          </cell>
          <cell r="C3771" t="str">
            <v>Not Listed</v>
          </cell>
          <cell r="D3771" t="str">
            <v>Agrochemicals</v>
          </cell>
        </row>
        <row r="3772">
          <cell r="A3772" t="str">
            <v>SHIVAM AUTOTECH LTD</v>
          </cell>
          <cell r="B3772">
            <v>532776</v>
          </cell>
          <cell r="C3772" t="str">
            <v>SHIVAMAUTO</v>
          </cell>
          <cell r="D3772" t="str">
            <v>Auto Parts &amp; Equipment</v>
          </cell>
        </row>
        <row r="3773">
          <cell r="A3773" t="str">
            <v>SHIVANSH FINSERVE LTD</v>
          </cell>
          <cell r="B3773">
            <v>539593</v>
          </cell>
          <cell r="C3773" t="str">
            <v>Not Listed</v>
          </cell>
          <cell r="D3773" t="str">
            <v>Other Financial Services</v>
          </cell>
        </row>
        <row r="3774">
          <cell r="A3774" t="str">
            <v>SHIVKAMAL IMPEX LTD</v>
          </cell>
          <cell r="B3774">
            <v>539683</v>
          </cell>
          <cell r="C3774" t="str">
            <v>Not Listed</v>
          </cell>
          <cell r="D3774" t="str">
            <v>Finance (including NBFCs)</v>
          </cell>
        </row>
        <row r="3775">
          <cell r="A3775" t="str">
            <v>SHIVOM INVESTMENT &amp; CONSULTANCY LTD</v>
          </cell>
          <cell r="B3775">
            <v>539833</v>
          </cell>
          <cell r="C3775" t="str">
            <v>Not Listed</v>
          </cell>
          <cell r="D3775" t="str">
            <v>Finance (including NBFCs)</v>
          </cell>
        </row>
        <row r="3776">
          <cell r="A3776" t="str">
            <v>SHOPPERS STOP LTD</v>
          </cell>
          <cell r="B3776">
            <v>532638</v>
          </cell>
          <cell r="C3776" t="str">
            <v>SHOPERSTOP</v>
          </cell>
          <cell r="D3776" t="str">
            <v>Department Stores</v>
          </cell>
        </row>
        <row r="3777">
          <cell r="A3777" t="str">
            <v>SHRADHA INFRAPROJECTS NAGPUR LTD</v>
          </cell>
          <cell r="B3777" t="str">
            <v>Not Listed</v>
          </cell>
          <cell r="C3777" t="str">
            <v>SHRADHA</v>
          </cell>
          <cell r="D3777" t="str">
            <v>SME</v>
          </cell>
        </row>
        <row r="3778">
          <cell r="A3778" t="str">
            <v>SHREE AJIT PULP AND PAPER LTD</v>
          </cell>
          <cell r="B3778">
            <v>538795</v>
          </cell>
          <cell r="C3778" t="str">
            <v>Not Listed</v>
          </cell>
          <cell r="D3778" t="str">
            <v>Paper &amp; Paper Products</v>
          </cell>
        </row>
        <row r="3779">
          <cell r="A3779" t="str">
            <v>SHREE BHAVYA FABRICS LTD</v>
          </cell>
          <cell r="B3779">
            <v>521131</v>
          </cell>
          <cell r="C3779" t="str">
            <v>Not Listed</v>
          </cell>
          <cell r="D3779" t="str">
            <v>Textiles</v>
          </cell>
        </row>
        <row r="3780">
          <cell r="A3780" t="str">
            <v>SHREE BHAWANI PAPER MILLS LTD</v>
          </cell>
          <cell r="B3780">
            <v>502563</v>
          </cell>
          <cell r="C3780" t="str">
            <v>Not Listed</v>
          </cell>
          <cell r="D3780" t="str">
            <v>Paper &amp; Paper Products</v>
          </cell>
        </row>
        <row r="3781">
          <cell r="A3781" t="str">
            <v>SHREE CEMENT LTD</v>
          </cell>
          <cell r="B3781">
            <v>500387</v>
          </cell>
          <cell r="C3781" t="str">
            <v>SHREECEM</v>
          </cell>
          <cell r="D3781" t="str">
            <v>Cement &amp; Cement Products</v>
          </cell>
        </row>
        <row r="3782">
          <cell r="A3782" t="str">
            <v>SHREE DIGVIJAY CEMENT CO LTD</v>
          </cell>
          <cell r="B3782">
            <v>502180</v>
          </cell>
          <cell r="C3782" t="str">
            <v>Not Listed</v>
          </cell>
          <cell r="D3782" t="str">
            <v>Cement &amp; Cement Products</v>
          </cell>
        </row>
        <row r="3783">
          <cell r="A3783" t="str">
            <v>SHREE GANESH BIOTECH (INDIA) LTD</v>
          </cell>
          <cell r="B3783">
            <v>539470</v>
          </cell>
          <cell r="C3783" t="str">
            <v>Not Listed</v>
          </cell>
          <cell r="D3783" t="str">
            <v>Biotechnology</v>
          </cell>
        </row>
        <row r="3784">
          <cell r="A3784" t="str">
            <v>SHREE GANESH BIOTECH INDIA LTD</v>
          </cell>
          <cell r="B3784">
            <v>539470</v>
          </cell>
          <cell r="C3784" t="str">
            <v>Not Listed</v>
          </cell>
          <cell r="D3784" t="str">
            <v>Biotechnology</v>
          </cell>
        </row>
        <row r="3785">
          <cell r="A3785" t="str">
            <v>SHREE GANESH ELASTOPLAST LTD</v>
          </cell>
          <cell r="B3785">
            <v>530797</v>
          </cell>
          <cell r="C3785" t="str">
            <v>Not Listed</v>
          </cell>
          <cell r="D3785" t="str">
            <v>Comm.Trading  &amp; Distribution</v>
          </cell>
        </row>
        <row r="3786">
          <cell r="A3786" t="str">
            <v>SHREE GANESH FORGINGS LTD</v>
          </cell>
          <cell r="B3786">
            <v>532643</v>
          </cell>
          <cell r="C3786" t="str">
            <v>SGFL</v>
          </cell>
          <cell r="D3786" t="str">
            <v>Other Industrial Products</v>
          </cell>
        </row>
        <row r="3787">
          <cell r="A3787" t="str">
            <v>SHREE GANESH REMEDIES LTD</v>
          </cell>
          <cell r="B3787">
            <v>540737</v>
          </cell>
          <cell r="C3787" t="str">
            <v>Not Listed</v>
          </cell>
          <cell r="D3787" t="str">
            <v>Pharmaceuticals</v>
          </cell>
        </row>
        <row r="3788">
          <cell r="A3788" t="str">
            <v>SHREE GLOBAL TRADEFIN LTD</v>
          </cell>
          <cell r="B3788">
            <v>512463</v>
          </cell>
          <cell r="C3788" t="str">
            <v>Not Listed</v>
          </cell>
          <cell r="D3788" t="str">
            <v>Finance (including NBFCs)</v>
          </cell>
        </row>
        <row r="3789">
          <cell r="A3789" t="str">
            <v>SHREE HARI CHEMICALS EXPORT LTD</v>
          </cell>
          <cell r="B3789">
            <v>524336</v>
          </cell>
          <cell r="C3789" t="str">
            <v>Not Listed</v>
          </cell>
          <cell r="D3789" t="str">
            <v>Commodity Chemicals</v>
          </cell>
        </row>
        <row r="3790">
          <cell r="A3790" t="str">
            <v>SHREE KARTHIK PAPERS LTD</v>
          </cell>
          <cell r="B3790">
            <v>516106</v>
          </cell>
          <cell r="C3790" t="str">
            <v>Not Listed</v>
          </cell>
          <cell r="D3790" t="str">
            <v>Paper &amp; Paper Products</v>
          </cell>
        </row>
        <row r="3791">
          <cell r="A3791" t="str">
            <v>SHREE KRISHNA INFRASTRUCTURE LTD</v>
          </cell>
          <cell r="B3791">
            <v>542146</v>
          </cell>
          <cell r="C3791" t="str">
            <v>Not Listed</v>
          </cell>
          <cell r="D3791" t="str">
            <v>Realty</v>
          </cell>
        </row>
        <row r="3792">
          <cell r="A3792" t="str">
            <v>SHREE KRISHNA PAPER MILLS &amp; INDUSTRIES LTD</v>
          </cell>
          <cell r="B3792">
            <v>500388</v>
          </cell>
          <cell r="C3792" t="str">
            <v>Not Listed</v>
          </cell>
          <cell r="D3792" t="str">
            <v>Paper &amp; Paper Products</v>
          </cell>
        </row>
        <row r="3793">
          <cell r="A3793" t="str">
            <v>SHREE MANUFACTURING CO LTD</v>
          </cell>
          <cell r="B3793">
            <v>503863</v>
          </cell>
          <cell r="C3793" t="str">
            <v>Not Listed</v>
          </cell>
          <cell r="D3793" t="str">
            <v>Textiles</v>
          </cell>
        </row>
        <row r="3794">
          <cell r="A3794" t="str">
            <v>SHREE METALLOYS LTD</v>
          </cell>
          <cell r="B3794">
            <v>531962</v>
          </cell>
          <cell r="C3794" t="str">
            <v>Not Listed</v>
          </cell>
          <cell r="D3794" t="str">
            <v>Finance (including NBFCs)</v>
          </cell>
        </row>
        <row r="3795">
          <cell r="A3795" t="str">
            <v>SHREE NIDHI TRADING CO  LTD</v>
          </cell>
          <cell r="B3795">
            <v>540253</v>
          </cell>
          <cell r="C3795" t="str">
            <v>Not Listed</v>
          </cell>
          <cell r="D3795" t="str">
            <v>Other Financial Services</v>
          </cell>
        </row>
        <row r="3796">
          <cell r="A3796" t="str">
            <v>SHREE OM TRADES LTD</v>
          </cell>
          <cell r="B3796">
            <v>506180</v>
          </cell>
          <cell r="C3796" t="str">
            <v>Not Listed</v>
          </cell>
          <cell r="D3796" t="str">
            <v>Comm.Trading  &amp; Distribution</v>
          </cell>
        </row>
        <row r="3797">
          <cell r="A3797" t="str">
            <v>SHREE PACETRONIX LTD</v>
          </cell>
          <cell r="B3797">
            <v>527005</v>
          </cell>
          <cell r="C3797" t="str">
            <v>Not Listed</v>
          </cell>
          <cell r="D3797" t="str">
            <v>Healthcare Supplies</v>
          </cell>
        </row>
        <row r="3798">
          <cell r="A3798" t="str">
            <v>SHREE PRECOATED STEELS LTD</v>
          </cell>
          <cell r="B3798">
            <v>533110</v>
          </cell>
          <cell r="C3798" t="str">
            <v>Not Listed</v>
          </cell>
          <cell r="D3798" t="str">
            <v>Iron &amp; Steel Products</v>
          </cell>
        </row>
        <row r="3799">
          <cell r="A3799" t="str">
            <v>SHREE PUSHKAR CHEMICALS &amp; FERTILISERS LTD</v>
          </cell>
          <cell r="B3799">
            <v>539334</v>
          </cell>
          <cell r="C3799" t="str">
            <v>SHREEPUSHK</v>
          </cell>
          <cell r="D3799" t="str">
            <v>Specialty Chemicals</v>
          </cell>
        </row>
        <row r="3800">
          <cell r="A3800" t="str">
            <v>SHREE RAJASTHAN SYNTEX LTD</v>
          </cell>
          <cell r="B3800">
            <v>503837</v>
          </cell>
          <cell r="C3800" t="str">
            <v>Not Listed</v>
          </cell>
          <cell r="D3800" t="str">
            <v>Textiles</v>
          </cell>
        </row>
        <row r="3801">
          <cell r="A3801" t="str">
            <v>SHREE RAJESHWARANAND PAPER MILLS LTD</v>
          </cell>
          <cell r="B3801">
            <v>516086</v>
          </cell>
          <cell r="C3801" t="str">
            <v>Not Listed</v>
          </cell>
          <cell r="D3801" t="str">
            <v>Paper &amp; Paper Products</v>
          </cell>
        </row>
        <row r="3802">
          <cell r="A3802" t="str">
            <v>SHREE RAM PROTEINS LTD</v>
          </cell>
          <cell r="B3802" t="str">
            <v>Not Listed</v>
          </cell>
          <cell r="C3802" t="str">
            <v>SRPL</v>
          </cell>
          <cell r="D3802" t="str">
            <v>SME</v>
          </cell>
        </row>
        <row r="3803">
          <cell r="A3803" t="str">
            <v>SHREE RAMA MULTI-TECH LTD</v>
          </cell>
          <cell r="B3803">
            <v>532310</v>
          </cell>
          <cell r="C3803" t="str">
            <v>SHREERAMA</v>
          </cell>
          <cell r="D3803" t="str">
            <v>Containers &amp; Packaging</v>
          </cell>
        </row>
        <row r="3804">
          <cell r="A3804" t="str">
            <v>SHREE RAMA NEWSPRINT LTD</v>
          </cell>
          <cell r="B3804">
            <v>500356</v>
          </cell>
          <cell r="C3804" t="str">
            <v>RAMANEWS</v>
          </cell>
          <cell r="D3804" t="str">
            <v>Paper &amp; Paper Products</v>
          </cell>
        </row>
        <row r="3805">
          <cell r="A3805" t="str">
            <v>SHREE RENUKA SUGARS LTD</v>
          </cell>
          <cell r="B3805">
            <v>532670</v>
          </cell>
          <cell r="C3805" t="str">
            <v>RENUKA</v>
          </cell>
          <cell r="D3805" t="str">
            <v>Sugar</v>
          </cell>
        </row>
        <row r="3806">
          <cell r="A3806" t="str">
            <v>SHREE SALASAR INVESTMENT LTD</v>
          </cell>
          <cell r="B3806">
            <v>503635</v>
          </cell>
          <cell r="C3806" t="str">
            <v>Not Listed</v>
          </cell>
          <cell r="D3806" t="str">
            <v>Other Financial Services</v>
          </cell>
        </row>
        <row r="3807">
          <cell r="A3807" t="str">
            <v>SHREE SECURITIES LTD</v>
          </cell>
          <cell r="B3807">
            <v>538975</v>
          </cell>
          <cell r="C3807" t="str">
            <v>Not Listed</v>
          </cell>
          <cell r="D3807" t="str">
            <v>Finance (including NBFCs)</v>
          </cell>
        </row>
        <row r="3808">
          <cell r="A3808" t="str">
            <v>SHREE STEEL WIRE ROPES LTD</v>
          </cell>
          <cell r="B3808">
            <v>513488</v>
          </cell>
          <cell r="C3808" t="str">
            <v>Not Listed</v>
          </cell>
          <cell r="D3808" t="str">
            <v>Iron &amp; Steel Products</v>
          </cell>
        </row>
        <row r="3809">
          <cell r="A3809" t="str">
            <v>SHREE SURGOVIND TRADELINK LTD</v>
          </cell>
          <cell r="B3809">
            <v>531667</v>
          </cell>
          <cell r="C3809" t="str">
            <v>Not Listed</v>
          </cell>
          <cell r="D3809" t="str">
            <v>Comm.Trading  &amp; Distribution</v>
          </cell>
        </row>
        <row r="3810">
          <cell r="A3810" t="str">
            <v>SHREE TIRUPATI BALAJEE FIBC LTD</v>
          </cell>
          <cell r="B3810" t="str">
            <v>Not Listed</v>
          </cell>
          <cell r="C3810" t="str">
            <v>TIRUPATI</v>
          </cell>
          <cell r="D3810" t="str">
            <v>SME</v>
          </cell>
        </row>
        <row r="3811">
          <cell r="A3811" t="str">
            <v>SHREE TULSI ONLINE COM LTD</v>
          </cell>
          <cell r="B3811">
            <v>590128</v>
          </cell>
          <cell r="C3811" t="str">
            <v>Not Listed</v>
          </cell>
          <cell r="D3811" t="str">
            <v>IT Consulting &amp; Software</v>
          </cell>
        </row>
        <row r="3812">
          <cell r="A3812" t="str">
            <v>SHREE VASU LOGISTICS LTD</v>
          </cell>
          <cell r="B3812" t="str">
            <v>Not Listed</v>
          </cell>
          <cell r="C3812" t="str">
            <v>SVLL</v>
          </cell>
          <cell r="D3812" t="str">
            <v>SME</v>
          </cell>
        </row>
        <row r="3813">
          <cell r="A3813" t="str">
            <v>SHREE WORSTEX LTD</v>
          </cell>
          <cell r="B3813">
            <v>541358</v>
          </cell>
          <cell r="C3813" t="str">
            <v>Not Listed</v>
          </cell>
          <cell r="D3813" t="str">
            <v>Finance (including NBFCs)</v>
          </cell>
        </row>
        <row r="3814">
          <cell r="A3814" t="str">
            <v>SHREEJI TRANSLOGISTICS LTD</v>
          </cell>
          <cell r="B3814">
            <v>540738</v>
          </cell>
          <cell r="C3814" t="str">
            <v>Not Listed</v>
          </cell>
          <cell r="D3814" t="str">
            <v>Transportation - Logistics</v>
          </cell>
        </row>
        <row r="3815">
          <cell r="A3815" t="str">
            <v>SHREENATH INVESTMENTS CO LTD</v>
          </cell>
          <cell r="B3815">
            <v>503696</v>
          </cell>
          <cell r="C3815" t="str">
            <v>Not Listed</v>
          </cell>
          <cell r="D3815" t="str">
            <v>Misc.Commercial Services</v>
          </cell>
        </row>
        <row r="3816">
          <cell r="A3816" t="str">
            <v>SHREEOSWAL SEEDS AND CHEMICALS LTD</v>
          </cell>
          <cell r="B3816" t="str">
            <v>Not Listed</v>
          </cell>
          <cell r="C3816" t="str">
            <v>OSWALSEEDS</v>
          </cell>
          <cell r="D3816" t="str">
            <v>SME</v>
          </cell>
        </row>
        <row r="3817">
          <cell r="A3817" t="str">
            <v>SHREESHAY ENGINEERS LTD</v>
          </cell>
          <cell r="B3817">
            <v>541112</v>
          </cell>
          <cell r="C3817" t="str">
            <v>Not Listed</v>
          </cell>
          <cell r="D3817" t="str">
            <v>Construction &amp; Engineering</v>
          </cell>
        </row>
        <row r="3818">
          <cell r="A3818" t="str">
            <v>SHREEVATSAA FINANCE &amp; LEASING LTD</v>
          </cell>
          <cell r="B3818">
            <v>532007</v>
          </cell>
          <cell r="C3818" t="str">
            <v>Not Listed</v>
          </cell>
          <cell r="D3818" t="str">
            <v>Misc.Commercial Services</v>
          </cell>
        </row>
        <row r="3819">
          <cell r="A3819" t="str">
            <v>SHRENIK LTD</v>
          </cell>
          <cell r="B3819" t="str">
            <v>Not Listed</v>
          </cell>
          <cell r="C3819" t="str">
            <v>SHRENIK</v>
          </cell>
          <cell r="D3819" t="str">
            <v>SME</v>
          </cell>
        </row>
        <row r="3820">
          <cell r="A3820" t="str">
            <v>SHREYANS INDUSTRIES LTD</v>
          </cell>
          <cell r="B3820">
            <v>516016</v>
          </cell>
          <cell r="C3820" t="str">
            <v>SHREYANIND</v>
          </cell>
          <cell r="D3820" t="str">
            <v>Paper &amp; Paper Products</v>
          </cell>
        </row>
        <row r="3821">
          <cell r="A3821" t="str">
            <v>SHREYAS INTERMEDIATES LTD</v>
          </cell>
          <cell r="B3821">
            <v>526335</v>
          </cell>
          <cell r="C3821" t="str">
            <v>Not Listed</v>
          </cell>
          <cell r="D3821" t="str">
            <v>Commodity Chemicals</v>
          </cell>
        </row>
        <row r="3822">
          <cell r="A3822" t="str">
            <v>SHREYAS SHIPPING &amp; LOGISTICS LTD</v>
          </cell>
          <cell r="B3822">
            <v>520151</v>
          </cell>
          <cell r="C3822" t="str">
            <v>SHREYAS</v>
          </cell>
          <cell r="D3822" t="str">
            <v>Shipping</v>
          </cell>
        </row>
        <row r="3823">
          <cell r="A3823" t="str">
            <v>SHRI BAJRANG ALLOYS LTD</v>
          </cell>
          <cell r="B3823">
            <v>526981</v>
          </cell>
          <cell r="C3823" t="str">
            <v>Not Listed</v>
          </cell>
          <cell r="D3823" t="str">
            <v>Iron &amp; Steel Products</v>
          </cell>
        </row>
        <row r="3824">
          <cell r="A3824" t="str">
            <v>SHRI BHOLANATH CARPETS LTD</v>
          </cell>
          <cell r="B3824">
            <v>530841</v>
          </cell>
          <cell r="C3824" t="str">
            <v>Not Listed</v>
          </cell>
          <cell r="D3824" t="str">
            <v>Furniture-Furnishing-Paints</v>
          </cell>
        </row>
        <row r="3825">
          <cell r="A3825" t="str">
            <v>SHRI DINESH MILLS LTD</v>
          </cell>
          <cell r="B3825">
            <v>503804</v>
          </cell>
          <cell r="C3825" t="str">
            <v>Not Listed</v>
          </cell>
          <cell r="D3825" t="str">
            <v>Textiles</v>
          </cell>
        </row>
        <row r="3826">
          <cell r="A3826" t="str">
            <v>SHRI JAGDAMBA POLYMERS LTD</v>
          </cell>
          <cell r="B3826">
            <v>512453</v>
          </cell>
          <cell r="C3826" t="str">
            <v>Not Listed</v>
          </cell>
          <cell r="D3826" t="str">
            <v>Containers &amp; Packaging</v>
          </cell>
        </row>
        <row r="3827">
          <cell r="A3827" t="str">
            <v>SHRI KALYAN HOLDINGS LTD</v>
          </cell>
          <cell r="B3827">
            <v>532083</v>
          </cell>
          <cell r="C3827" t="str">
            <v>Not Listed</v>
          </cell>
          <cell r="D3827" t="str">
            <v>Misc.Commercial Services</v>
          </cell>
        </row>
        <row r="3828">
          <cell r="A3828" t="str">
            <v>SHRI KESHAV CEMENTS AND INFRA LTD</v>
          </cell>
          <cell r="B3828">
            <v>530977</v>
          </cell>
          <cell r="C3828" t="str">
            <v>Not Listed</v>
          </cell>
          <cell r="D3828" t="str">
            <v>Cement &amp; Cement Products</v>
          </cell>
        </row>
        <row r="3829">
          <cell r="A3829" t="str">
            <v>SHRI KRISHNA DEVCON LTD</v>
          </cell>
          <cell r="B3829">
            <v>531080</v>
          </cell>
          <cell r="C3829" t="str">
            <v>Not Listed</v>
          </cell>
          <cell r="D3829" t="str">
            <v>Realty</v>
          </cell>
        </row>
        <row r="3830">
          <cell r="A3830" t="str">
            <v>SHRI NIWAS LEASING AND FINANCE LTD</v>
          </cell>
          <cell r="B3830">
            <v>538897</v>
          </cell>
          <cell r="C3830" t="str">
            <v>Not Listed</v>
          </cell>
          <cell r="D3830" t="str">
            <v>Finance (including NBFCs)</v>
          </cell>
        </row>
        <row r="3831">
          <cell r="A3831" t="str">
            <v>SHRI RAM SWITCHGEARS LTD</v>
          </cell>
          <cell r="B3831" t="str">
            <v>Not Listed</v>
          </cell>
          <cell r="C3831" t="str">
            <v>SRIRAM</v>
          </cell>
          <cell r="D3831" t="str">
            <v>SME</v>
          </cell>
        </row>
        <row r="3832">
          <cell r="A3832" t="str">
            <v>SHRICON INDUSTRIES LTD</v>
          </cell>
          <cell r="B3832">
            <v>508961</v>
          </cell>
          <cell r="C3832" t="str">
            <v>Not Listed</v>
          </cell>
          <cell r="D3832" t="str">
            <v>Finance (including NBFCs)</v>
          </cell>
        </row>
        <row r="3833">
          <cell r="A3833" t="str">
            <v>SHRIRAM ASSET MANAGEMENT CO LTD</v>
          </cell>
          <cell r="B3833">
            <v>531359</v>
          </cell>
          <cell r="C3833" t="str">
            <v>Not Listed</v>
          </cell>
          <cell r="D3833" t="str">
            <v>Asset Management Cos.</v>
          </cell>
        </row>
        <row r="3834">
          <cell r="A3834" t="str">
            <v>SHRIRAM CITY UNION FINANCE LTD</v>
          </cell>
          <cell r="B3834">
            <v>532498</v>
          </cell>
          <cell r="C3834" t="str">
            <v>SHRIRAMCIT</v>
          </cell>
          <cell r="D3834" t="str">
            <v>Finance (including NBFCs)</v>
          </cell>
        </row>
        <row r="3835">
          <cell r="A3835" t="str">
            <v>SHRIRAM EPC LTD</v>
          </cell>
          <cell r="B3835">
            <v>532945</v>
          </cell>
          <cell r="C3835" t="str">
            <v>SHRIRAMEPC</v>
          </cell>
          <cell r="D3835" t="str">
            <v>Construction &amp; Engineering</v>
          </cell>
        </row>
        <row r="3836">
          <cell r="A3836" t="str">
            <v>SHRIRAM PISTONS &amp; RINGS LTD</v>
          </cell>
          <cell r="B3836" t="str">
            <v>Not Listed</v>
          </cell>
          <cell r="C3836" t="str">
            <v>SHRIPISTON</v>
          </cell>
          <cell r="D3836" t="str">
            <v>Others</v>
          </cell>
        </row>
        <row r="3837">
          <cell r="A3837" t="str">
            <v>SHRIRAM TRANSPORT FINANCE COMPANY LTD</v>
          </cell>
          <cell r="B3837">
            <v>511218</v>
          </cell>
          <cell r="C3837" t="str">
            <v>SRTRANSFIN</v>
          </cell>
          <cell r="D3837" t="str">
            <v>Finance (including NBFCs)</v>
          </cell>
        </row>
        <row r="3838">
          <cell r="A3838" t="str">
            <v>SHRISTI INFRASTRUCTURE DEVELOPMENT CORPORATION LTD</v>
          </cell>
          <cell r="B3838">
            <v>511411</v>
          </cell>
          <cell r="C3838" t="str">
            <v>Not Listed</v>
          </cell>
          <cell r="D3838" t="str">
            <v>Construction &amp; Engineering</v>
          </cell>
        </row>
        <row r="3839">
          <cell r="A3839" t="str">
            <v>SHUBHAM POLYSPIN LTD</v>
          </cell>
          <cell r="B3839">
            <v>542019</v>
          </cell>
          <cell r="C3839" t="str">
            <v>Not Listed</v>
          </cell>
          <cell r="D3839" t="str">
            <v>Textiles</v>
          </cell>
        </row>
        <row r="3840">
          <cell r="A3840" t="str">
            <v>SHUBHLAXMI JEWEL ART LTD</v>
          </cell>
          <cell r="B3840" t="str">
            <v>Not Listed</v>
          </cell>
          <cell r="C3840" t="str">
            <v>SHUBHLAXMI</v>
          </cell>
          <cell r="D3840" t="str">
            <v>SME</v>
          </cell>
        </row>
        <row r="3841">
          <cell r="A3841" t="str">
            <v>SHUKRA BULLIONS LTD.</v>
          </cell>
          <cell r="B3841">
            <v>531506</v>
          </cell>
          <cell r="C3841" t="str">
            <v>SKRABUL</v>
          </cell>
          <cell r="D3841" t="str">
            <v>Misc.Commercial Services</v>
          </cell>
        </row>
        <row r="3842">
          <cell r="A3842" t="str">
            <v>SHUKRA JEWELLERS LTD</v>
          </cell>
          <cell r="B3842">
            <v>523790</v>
          </cell>
          <cell r="C3842" t="str">
            <v>Not Listed</v>
          </cell>
          <cell r="D3842" t="str">
            <v>Other Apparels &amp; Accessories</v>
          </cell>
        </row>
        <row r="3843">
          <cell r="A3843" t="str">
            <v>SHUKRA PHARMACEUTICALS LTD</v>
          </cell>
          <cell r="B3843">
            <v>524632</v>
          </cell>
          <cell r="C3843" t="str">
            <v>Not Listed</v>
          </cell>
          <cell r="D3843" t="str">
            <v>Pharmaceuticals</v>
          </cell>
        </row>
        <row r="3844">
          <cell r="A3844" t="str">
            <v>SHYAM CENTURY FERROUS LTD</v>
          </cell>
          <cell r="B3844">
            <v>539252</v>
          </cell>
          <cell r="C3844" t="str">
            <v>SHYAMCENT</v>
          </cell>
          <cell r="D3844" t="str">
            <v>Iron &amp; Steel/Interm.Products</v>
          </cell>
        </row>
        <row r="3845">
          <cell r="A3845" t="str">
            <v>SHYAM TELECOM LTD</v>
          </cell>
          <cell r="B3845">
            <v>517411</v>
          </cell>
          <cell r="C3845" t="str">
            <v>SHYAMTEL</v>
          </cell>
          <cell r="D3845" t="str">
            <v>Telecom Equipment</v>
          </cell>
        </row>
        <row r="3846">
          <cell r="A3846" t="str">
            <v>SHYAMA INFOSYS LTD</v>
          </cell>
          <cell r="B3846">
            <v>531219</v>
          </cell>
          <cell r="C3846" t="str">
            <v>Not Listed</v>
          </cell>
          <cell r="D3846" t="str">
            <v>Pharmaceuticals</v>
          </cell>
        </row>
        <row r="3847">
          <cell r="A3847" t="str">
            <v>SHYAMKAMAL INVESTMENTS LTD</v>
          </cell>
          <cell r="B3847">
            <v>505515</v>
          </cell>
          <cell r="C3847" t="str">
            <v>Not Listed</v>
          </cell>
          <cell r="D3847" t="str">
            <v>Other Financial Services</v>
          </cell>
        </row>
        <row r="3848">
          <cell r="A3848" t="str">
            <v>SI CAPITAL &amp; FINANCIAL SERVICES LTD</v>
          </cell>
          <cell r="B3848">
            <v>530907</v>
          </cell>
          <cell r="C3848" t="str">
            <v>Not Listed</v>
          </cell>
          <cell r="D3848" t="str">
            <v>Misc.Commercial Services</v>
          </cell>
        </row>
        <row r="3849">
          <cell r="A3849" t="str">
            <v>SIBAR AUTO PARTS LTD</v>
          </cell>
          <cell r="B3849">
            <v>520141</v>
          </cell>
          <cell r="C3849" t="str">
            <v>Not Listed</v>
          </cell>
          <cell r="D3849" t="str">
            <v>Auto Parts &amp; Equipment</v>
          </cell>
        </row>
        <row r="3850">
          <cell r="A3850" t="str">
            <v>SICAGEN (INDIA) LTD</v>
          </cell>
          <cell r="B3850">
            <v>533014</v>
          </cell>
          <cell r="C3850" t="str">
            <v>SICAGEN</v>
          </cell>
          <cell r="D3850" t="str">
            <v>Comm.Trading  &amp; Distribution</v>
          </cell>
        </row>
        <row r="3851">
          <cell r="A3851" t="str">
            <v>SICAGEN INDIA LTD</v>
          </cell>
          <cell r="B3851">
            <v>533014</v>
          </cell>
          <cell r="C3851" t="str">
            <v>SICAGEN</v>
          </cell>
          <cell r="D3851" t="str">
            <v>Comm.Trading  &amp; Distribution</v>
          </cell>
        </row>
        <row r="3852">
          <cell r="A3852" t="str">
            <v>SICAL LOGISTICS LTD</v>
          </cell>
          <cell r="B3852">
            <v>520086</v>
          </cell>
          <cell r="C3852" t="str">
            <v>SICAL</v>
          </cell>
          <cell r="D3852" t="str">
            <v>Transportation - Logistics</v>
          </cell>
        </row>
        <row r="3853">
          <cell r="A3853" t="str">
            <v>SIDDHARTH EDUCATION SERVICES LTD</v>
          </cell>
          <cell r="B3853">
            <v>540736</v>
          </cell>
          <cell r="C3853" t="str">
            <v>Not Listed</v>
          </cell>
          <cell r="D3853" t="str">
            <v>Education</v>
          </cell>
        </row>
        <row r="3854">
          <cell r="A3854" t="str">
            <v>SIDH AUTOMOBILES LTD</v>
          </cell>
          <cell r="B3854">
            <v>539983</v>
          </cell>
          <cell r="C3854" t="str">
            <v>Not Listed</v>
          </cell>
          <cell r="D3854" t="str">
            <v>Other Financial Services</v>
          </cell>
        </row>
        <row r="3855">
          <cell r="A3855" t="str">
            <v>SIEL FINANCIAL SERVICES LTD</v>
          </cell>
          <cell r="B3855">
            <v>532217</v>
          </cell>
          <cell r="C3855" t="str">
            <v>Not Listed</v>
          </cell>
          <cell r="D3855" t="str">
            <v>Other Financial Services</v>
          </cell>
        </row>
        <row r="3856">
          <cell r="A3856" t="str">
            <v>SIEMENS LTD</v>
          </cell>
          <cell r="B3856">
            <v>500550</v>
          </cell>
          <cell r="C3856" t="str">
            <v>SIEMENS</v>
          </cell>
          <cell r="D3856" t="str">
            <v>Heavy Electrical Equipment</v>
          </cell>
        </row>
        <row r="3857">
          <cell r="A3857" t="str">
            <v>SIGNET INDUSTRIES LTD</v>
          </cell>
          <cell r="B3857">
            <v>512131</v>
          </cell>
          <cell r="C3857" t="str">
            <v>SIGIND</v>
          </cell>
          <cell r="D3857" t="str">
            <v>Plastic Products</v>
          </cell>
        </row>
        <row r="3858">
          <cell r="A3858" t="str">
            <v>SIKA INTERPLANT SYSTEMS LTD</v>
          </cell>
          <cell r="B3858">
            <v>523606</v>
          </cell>
          <cell r="C3858" t="str">
            <v>Not Listed</v>
          </cell>
          <cell r="D3858" t="str">
            <v>Defence</v>
          </cell>
        </row>
        <row r="3859">
          <cell r="A3859" t="str">
            <v>SIKKO INDUSTRIES LTD</v>
          </cell>
          <cell r="B3859" t="str">
            <v>Not Listed</v>
          </cell>
          <cell r="C3859" t="str">
            <v>SIKKO</v>
          </cell>
          <cell r="D3859" t="str">
            <v>SME</v>
          </cell>
        </row>
        <row r="3860">
          <cell r="A3860" t="str">
            <v>SIKOZY REALTORS LTD</v>
          </cell>
          <cell r="B3860">
            <v>524642</v>
          </cell>
          <cell r="C3860" t="str">
            <v>Not Listed</v>
          </cell>
          <cell r="D3860" t="str">
            <v>Realty</v>
          </cell>
        </row>
        <row r="3861">
          <cell r="A3861" t="str">
            <v>SIL INVESTMENTS LTD</v>
          </cell>
          <cell r="B3861">
            <v>521194</v>
          </cell>
          <cell r="C3861" t="str">
            <v>SILINV</v>
          </cell>
          <cell r="D3861" t="str">
            <v>Other Financial Services</v>
          </cell>
        </row>
        <row r="3862">
          <cell r="A3862" t="str">
            <v>SILGO RETAIL LTD</v>
          </cell>
          <cell r="B3862" t="str">
            <v>Not Listed</v>
          </cell>
          <cell r="C3862" t="str">
            <v>SILGO</v>
          </cell>
          <cell r="D3862" t="str">
            <v>SME</v>
          </cell>
        </row>
        <row r="3863">
          <cell r="A3863" t="str">
            <v>SILLY MONKS ENTERTAINMENT LTD</v>
          </cell>
          <cell r="B3863" t="str">
            <v>Not Listed</v>
          </cell>
          <cell r="C3863" t="str">
            <v>SILLYMONKS</v>
          </cell>
          <cell r="D3863" t="str">
            <v>SME</v>
          </cell>
        </row>
        <row r="3864">
          <cell r="A3864" t="str">
            <v>SILVER OAK (INDIA) LTD</v>
          </cell>
          <cell r="B3864">
            <v>531635</v>
          </cell>
          <cell r="C3864" t="str">
            <v>Not Listed</v>
          </cell>
          <cell r="D3864" t="str">
            <v>Breweries &amp; Distilleries</v>
          </cell>
        </row>
        <row r="3865">
          <cell r="A3865" t="str">
            <v>SILVER OAK COMMERCIAL LTD</v>
          </cell>
          <cell r="B3865">
            <v>512197</v>
          </cell>
          <cell r="C3865" t="str">
            <v>Not Listed</v>
          </cell>
          <cell r="D3865" t="str">
            <v>Finance (including NBFCs)</v>
          </cell>
        </row>
        <row r="3866">
          <cell r="A3866" t="str">
            <v>SILVER OAK INDIA LTD</v>
          </cell>
          <cell r="B3866">
            <v>531635</v>
          </cell>
          <cell r="C3866" t="str">
            <v>Not Listed</v>
          </cell>
          <cell r="D3866" t="str">
            <v>Breweries &amp; Distilleries</v>
          </cell>
        </row>
        <row r="3867">
          <cell r="A3867" t="str">
            <v>SILVER TOUCH TECHNOLOGIES LTD</v>
          </cell>
          <cell r="B3867" t="str">
            <v>Not Listed</v>
          </cell>
          <cell r="C3867" t="str">
            <v>SILVERTUC</v>
          </cell>
          <cell r="D3867" t="str">
            <v>SME</v>
          </cell>
        </row>
        <row r="3868">
          <cell r="A3868" t="str">
            <v>SILVERPOINT INFRATECH LTD</v>
          </cell>
          <cell r="B3868">
            <v>536073</v>
          </cell>
          <cell r="C3868" t="str">
            <v>Not Listed</v>
          </cell>
          <cell r="D3868" t="str">
            <v>Construction &amp; Engineering</v>
          </cell>
        </row>
        <row r="3869">
          <cell r="A3869" t="str">
            <v>SIMBHAOLI SUGARS LTD</v>
          </cell>
          <cell r="B3869">
            <v>539742</v>
          </cell>
          <cell r="C3869" t="str">
            <v>SIMBHALS</v>
          </cell>
          <cell r="D3869" t="str">
            <v>Sugar</v>
          </cell>
        </row>
        <row r="3870">
          <cell r="A3870" t="str">
            <v>SIMMONDS MARSHALL LTD</v>
          </cell>
          <cell r="B3870">
            <v>507998</v>
          </cell>
          <cell r="C3870" t="str">
            <v>Not Listed</v>
          </cell>
          <cell r="D3870" t="str">
            <v>Auto Parts &amp; Equipment</v>
          </cell>
        </row>
        <row r="3871">
          <cell r="A3871" t="str">
            <v>SIMPLEX CASTINGS LTD</v>
          </cell>
          <cell r="B3871">
            <v>513472</v>
          </cell>
          <cell r="C3871" t="str">
            <v>Not Listed</v>
          </cell>
          <cell r="D3871" t="str">
            <v>Other Industrial Products</v>
          </cell>
        </row>
        <row r="3872">
          <cell r="A3872" t="str">
            <v>SIMPLEX INFRASTRUCTURES LTD</v>
          </cell>
          <cell r="B3872">
            <v>523838</v>
          </cell>
          <cell r="C3872" t="str">
            <v>SIMPLEXINF</v>
          </cell>
          <cell r="D3872" t="str">
            <v>Construction &amp; Engineering</v>
          </cell>
        </row>
        <row r="3873">
          <cell r="A3873" t="str">
            <v>SIMPLEX MILLS COMPANY LTD</v>
          </cell>
          <cell r="B3873">
            <v>533018</v>
          </cell>
          <cell r="C3873" t="str">
            <v>Not Listed</v>
          </cell>
          <cell r="D3873" t="str">
            <v>Textiles</v>
          </cell>
        </row>
        <row r="3874">
          <cell r="A3874" t="str">
            <v>SIMPLEX PAPERS LTD</v>
          </cell>
          <cell r="B3874">
            <v>533019</v>
          </cell>
          <cell r="C3874" t="str">
            <v>Not Listed</v>
          </cell>
          <cell r="D3874" t="str">
            <v>Paper &amp; Paper Products</v>
          </cell>
        </row>
        <row r="3875">
          <cell r="A3875" t="str">
            <v>SIMPLEX REALTY LTD</v>
          </cell>
          <cell r="B3875">
            <v>503229</v>
          </cell>
          <cell r="C3875" t="str">
            <v>Not Listed</v>
          </cell>
          <cell r="D3875" t="str">
            <v>Realty</v>
          </cell>
        </row>
        <row r="3876">
          <cell r="A3876" t="str">
            <v>SIMRAN FARMS LTD</v>
          </cell>
          <cell r="B3876">
            <v>519566</v>
          </cell>
          <cell r="C3876" t="str">
            <v>Not Listed</v>
          </cell>
          <cell r="D3876" t="str">
            <v>Packaged Foods</v>
          </cell>
        </row>
        <row r="3877">
          <cell r="A3877" t="str">
            <v>SINCLAIRS HOTELS LTD</v>
          </cell>
          <cell r="B3877">
            <v>523023</v>
          </cell>
          <cell r="C3877" t="str">
            <v>Not Listed</v>
          </cell>
          <cell r="D3877" t="str">
            <v>Hotels</v>
          </cell>
        </row>
        <row r="3878">
          <cell r="A3878" t="str">
            <v>SINDHU TRADE LINKS LTD</v>
          </cell>
          <cell r="B3878">
            <v>532029</v>
          </cell>
          <cell r="C3878" t="str">
            <v>Not Listed</v>
          </cell>
          <cell r="D3878" t="str">
            <v>Misc.Commercial Services</v>
          </cell>
        </row>
        <row r="3879">
          <cell r="A3879" t="str">
            <v>SINDU VALLEY TECHNOLOGIES LTD</v>
          </cell>
          <cell r="B3879">
            <v>505504</v>
          </cell>
          <cell r="C3879" t="str">
            <v>Not Listed</v>
          </cell>
          <cell r="D3879" t="str">
            <v>IT Consulting &amp; Software</v>
          </cell>
        </row>
        <row r="3880">
          <cell r="A3880" t="str">
            <v>SINGER (INDIA) LTD</v>
          </cell>
          <cell r="B3880">
            <v>505729</v>
          </cell>
          <cell r="C3880" t="str">
            <v>Not Listed</v>
          </cell>
          <cell r="D3880" t="str">
            <v>Industrial Machinery</v>
          </cell>
        </row>
        <row r="3881">
          <cell r="A3881" t="str">
            <v>SINGER INDIA LTD</v>
          </cell>
          <cell r="B3881">
            <v>505729</v>
          </cell>
          <cell r="C3881" t="str">
            <v>Not Listed</v>
          </cell>
          <cell r="D3881" t="str">
            <v>Industrial Machinery</v>
          </cell>
        </row>
        <row r="3882">
          <cell r="A3882" t="str">
            <v>SINNAR BIDI UDYOG LTD</v>
          </cell>
          <cell r="B3882">
            <v>509887</v>
          </cell>
          <cell r="C3882" t="str">
            <v>Not Listed</v>
          </cell>
          <cell r="D3882" t="str">
            <v>Cigarettes-Tobacco Products</v>
          </cell>
        </row>
        <row r="3883">
          <cell r="A3883" t="str">
            <v>SINNER ENERGY (INDIA) LTD</v>
          </cell>
          <cell r="B3883">
            <v>539410</v>
          </cell>
          <cell r="C3883" t="str">
            <v>Not Listed</v>
          </cell>
          <cell r="D3883" t="str">
            <v>Comm.Trading  &amp; Distribution</v>
          </cell>
        </row>
        <row r="3884">
          <cell r="A3884" t="str">
            <v>SINNER ENERGY INDIA LTD</v>
          </cell>
          <cell r="B3884">
            <v>539410</v>
          </cell>
          <cell r="C3884" t="str">
            <v>Not Listed</v>
          </cell>
          <cell r="D3884" t="str">
            <v>Comm.Trading  &amp; Distribution</v>
          </cell>
        </row>
        <row r="3885">
          <cell r="A3885" t="str">
            <v>SINTERCOM (INDIA) LTD</v>
          </cell>
          <cell r="B3885" t="str">
            <v>Not Listed</v>
          </cell>
          <cell r="C3885" t="str">
            <v>SINTERCOM</v>
          </cell>
          <cell r="D3885" t="str">
            <v>SME</v>
          </cell>
        </row>
        <row r="3886">
          <cell r="A3886" t="str">
            <v>SINTERCOM INDIA LTD</v>
          </cell>
          <cell r="B3886" t="str">
            <v>Not Listed</v>
          </cell>
          <cell r="C3886" t="str">
            <v>SINTERCOM</v>
          </cell>
          <cell r="D3886" t="str">
            <v>SME</v>
          </cell>
        </row>
        <row r="3887">
          <cell r="A3887" t="str">
            <v>SINTEX INDUSTRIES LTD</v>
          </cell>
          <cell r="B3887">
            <v>502742</v>
          </cell>
          <cell r="C3887" t="str">
            <v>SINTEX</v>
          </cell>
          <cell r="D3887" t="str">
            <v>Textiles</v>
          </cell>
        </row>
        <row r="3888">
          <cell r="A3888" t="str">
            <v>SINTEX PLASTICS TECHNOLOGY LTD</v>
          </cell>
          <cell r="B3888">
            <v>540653</v>
          </cell>
          <cell r="C3888" t="str">
            <v>SPTL</v>
          </cell>
          <cell r="D3888" t="str">
            <v>Plastic Products</v>
          </cell>
        </row>
        <row r="3889">
          <cell r="A3889" t="str">
            <v>SIP INDUSTRIES LTD</v>
          </cell>
          <cell r="B3889">
            <v>523164</v>
          </cell>
          <cell r="C3889" t="str">
            <v>Not Listed</v>
          </cell>
          <cell r="D3889" t="str">
            <v>Other Agricultural Products</v>
          </cell>
        </row>
        <row r="3890">
          <cell r="A3890" t="str">
            <v>SIR SHADI LAL ENTERPRISES LTD</v>
          </cell>
          <cell r="B3890">
            <v>532879</v>
          </cell>
          <cell r="C3890" t="str">
            <v>Not Listed</v>
          </cell>
          <cell r="D3890" t="str">
            <v>Sugar</v>
          </cell>
        </row>
        <row r="3891">
          <cell r="A3891" t="str">
            <v>SIRCA PAINTS (INDIA) LTD</v>
          </cell>
          <cell r="B3891" t="str">
            <v>Not Listed</v>
          </cell>
          <cell r="C3891" t="str">
            <v>SIRCA</v>
          </cell>
          <cell r="D3891" t="str">
            <v>SME</v>
          </cell>
        </row>
        <row r="3892">
          <cell r="A3892" t="str">
            <v>SIRCA PAINTS INDIA LTD</v>
          </cell>
          <cell r="B3892" t="str">
            <v>Not Listed</v>
          </cell>
          <cell r="C3892" t="str">
            <v>SIRCA</v>
          </cell>
          <cell r="D3892" t="str">
            <v>SME</v>
          </cell>
        </row>
        <row r="3893">
          <cell r="A3893" t="str">
            <v>SIROHIA &amp; SONS LTD</v>
          </cell>
          <cell r="B3893">
            <v>538667</v>
          </cell>
          <cell r="C3893" t="str">
            <v>Not Listed</v>
          </cell>
          <cell r="D3893" t="str">
            <v>Comm.Trading  &amp; Distribution</v>
          </cell>
        </row>
        <row r="3894">
          <cell r="A3894" t="str">
            <v>SITA ENTERPRISES LTD</v>
          </cell>
          <cell r="B3894">
            <v>512589</v>
          </cell>
          <cell r="C3894" t="str">
            <v>Not Listed</v>
          </cell>
          <cell r="D3894" t="str">
            <v>Comm.Trading  &amp; Distribution</v>
          </cell>
        </row>
        <row r="3895">
          <cell r="A3895" t="str">
            <v>SITA SHREE FOOD PRODUCTS LTD</v>
          </cell>
          <cell r="B3895">
            <v>532961</v>
          </cell>
          <cell r="C3895" t="str">
            <v>SITASHREE</v>
          </cell>
          <cell r="D3895" t="str">
            <v>Other Food Products</v>
          </cell>
        </row>
        <row r="3896">
          <cell r="A3896" t="str">
            <v>SITI NETWORKS LTD</v>
          </cell>
          <cell r="B3896">
            <v>532795</v>
          </cell>
          <cell r="C3896" t="str">
            <v>SITINET</v>
          </cell>
          <cell r="D3896" t="str">
            <v>Broadcasting &amp; Cable TV</v>
          </cell>
        </row>
        <row r="3897">
          <cell r="A3897" t="str">
            <v>SIYARAM SILK MILLS LTD</v>
          </cell>
          <cell r="B3897">
            <v>503811</v>
          </cell>
          <cell r="C3897" t="str">
            <v>SIYSIL</v>
          </cell>
          <cell r="D3897" t="str">
            <v>Textiles</v>
          </cell>
        </row>
        <row r="3898">
          <cell r="A3898" t="str">
            <v>SJ CORPORATION LTD</v>
          </cell>
          <cell r="B3898">
            <v>504398</v>
          </cell>
          <cell r="C3898" t="str">
            <v>Not Listed</v>
          </cell>
          <cell r="D3898" t="str">
            <v>Other Apparels &amp; Accessories</v>
          </cell>
        </row>
        <row r="3899">
          <cell r="A3899" t="str">
            <v>SJVN LTD</v>
          </cell>
          <cell r="B3899">
            <v>533206</v>
          </cell>
          <cell r="C3899" t="str">
            <v>SJVN</v>
          </cell>
          <cell r="D3899" t="str">
            <v>Electric Utilities</v>
          </cell>
        </row>
        <row r="3900">
          <cell r="A3900" t="str">
            <v>SKF (INDIA) LTD</v>
          </cell>
          <cell r="B3900">
            <v>500472</v>
          </cell>
          <cell r="C3900" t="str">
            <v>SKF(INDIA)</v>
          </cell>
          <cell r="D3900" t="str">
            <v>Other Industrial Goods</v>
          </cell>
        </row>
        <row r="3901">
          <cell r="A3901" t="str">
            <v>SKF INDIA LTD</v>
          </cell>
          <cell r="B3901">
            <v>500472</v>
          </cell>
          <cell r="C3901" t="str">
            <v>SKFINDIA</v>
          </cell>
          <cell r="D3901" t="str">
            <v>Other Industrial Goods</v>
          </cell>
        </row>
        <row r="3902">
          <cell r="A3902" t="str">
            <v>SKIL INFRASTRUCTURE LTD</v>
          </cell>
          <cell r="B3902">
            <v>539861</v>
          </cell>
          <cell r="C3902" t="str">
            <v>SKIL</v>
          </cell>
          <cell r="D3902" t="str">
            <v>Construction &amp; Engineering</v>
          </cell>
        </row>
        <row r="3903">
          <cell r="A3903" t="str">
            <v>SKIPPER LTD</v>
          </cell>
          <cell r="B3903">
            <v>538562</v>
          </cell>
          <cell r="C3903" t="str">
            <v>SKIPPER</v>
          </cell>
          <cell r="D3903" t="str">
            <v>Construction &amp; Engineering</v>
          </cell>
        </row>
        <row r="3904">
          <cell r="A3904" t="str">
            <v>SKM EGG PRODUCTS EXPORT (INDIA) LTD</v>
          </cell>
          <cell r="B3904">
            <v>532143</v>
          </cell>
          <cell r="C3904" t="str">
            <v>SKMEGGPROD</v>
          </cell>
          <cell r="D3904" t="str">
            <v>Other Food Products</v>
          </cell>
        </row>
        <row r="3905">
          <cell r="A3905" t="str">
            <v>SKM EGG PRODUCTS EXPORT INDIA LTD</v>
          </cell>
          <cell r="B3905">
            <v>532143</v>
          </cell>
          <cell r="C3905" t="str">
            <v>SKMEGGPROD</v>
          </cell>
          <cell r="D3905" t="str">
            <v>Other Food Products</v>
          </cell>
        </row>
        <row r="3906">
          <cell r="A3906" t="str">
            <v>SKP SECURITIES LTD</v>
          </cell>
          <cell r="B3906">
            <v>531169</v>
          </cell>
          <cell r="C3906" t="str">
            <v>Not Listed</v>
          </cell>
          <cell r="D3906" t="str">
            <v>Finance (including NBFCs)</v>
          </cell>
        </row>
        <row r="3907">
          <cell r="A3907" t="str">
            <v>SKS TEXTILES LTD</v>
          </cell>
          <cell r="B3907" t="str">
            <v>Not Listed</v>
          </cell>
          <cell r="C3907" t="str">
            <v>SKSTEXTILE</v>
          </cell>
          <cell r="D3907" t="str">
            <v>SME</v>
          </cell>
        </row>
        <row r="3908">
          <cell r="A3908" t="str">
            <v>SKY GOLD LTD</v>
          </cell>
          <cell r="B3908">
            <v>541967</v>
          </cell>
          <cell r="C3908" t="str">
            <v>Not Listed</v>
          </cell>
          <cell r="D3908" t="str">
            <v>Other Apparels &amp; Accessories</v>
          </cell>
        </row>
        <row r="3909">
          <cell r="A3909" t="str">
            <v>SKY INDUSTRIES LTD</v>
          </cell>
          <cell r="B3909">
            <v>526479</v>
          </cell>
          <cell r="C3909" t="str">
            <v>Not Listed</v>
          </cell>
          <cell r="D3909" t="str">
            <v>Textiles</v>
          </cell>
        </row>
        <row r="3910">
          <cell r="A3910" t="str">
            <v>SKYLINE MILLARS LTD</v>
          </cell>
          <cell r="B3910">
            <v>505650</v>
          </cell>
          <cell r="C3910" t="str">
            <v>Not Listed</v>
          </cell>
          <cell r="D3910" t="str">
            <v>Commercial Vehicles</v>
          </cell>
        </row>
        <row r="3911">
          <cell r="A3911" t="str">
            <v>SKYLINE VENTURES (INDIA) LTD</v>
          </cell>
          <cell r="B3911">
            <v>538919</v>
          </cell>
          <cell r="C3911" t="str">
            <v>Not Listed</v>
          </cell>
          <cell r="D3911" t="str">
            <v>Realty</v>
          </cell>
        </row>
        <row r="3912">
          <cell r="A3912" t="str">
            <v>SKYLINE VENTURES INDIA LTD</v>
          </cell>
          <cell r="B3912">
            <v>538919</v>
          </cell>
          <cell r="C3912" t="str">
            <v>Not Listed</v>
          </cell>
          <cell r="D3912" t="str">
            <v>Realty</v>
          </cell>
        </row>
        <row r="3913">
          <cell r="A3913" t="str">
            <v>SMART FINSEC LTD</v>
          </cell>
          <cell r="B3913">
            <v>539494</v>
          </cell>
          <cell r="C3913" t="str">
            <v>Not Listed</v>
          </cell>
          <cell r="D3913" t="str">
            <v>Finance (including NBFCs)</v>
          </cell>
        </row>
        <row r="3914">
          <cell r="A3914" t="str">
            <v>SMARTLINK HOLDINGS LTD</v>
          </cell>
          <cell r="B3914">
            <v>532419</v>
          </cell>
          <cell r="C3914" t="str">
            <v>SMARTLINK</v>
          </cell>
          <cell r="D3914" t="str">
            <v>IT Networking Equipment</v>
          </cell>
        </row>
        <row r="3915">
          <cell r="A3915" t="str">
            <v>SMIFS CAPITAL MARKETS LTD</v>
          </cell>
          <cell r="B3915">
            <v>508905</v>
          </cell>
          <cell r="C3915" t="str">
            <v>Not Listed</v>
          </cell>
          <cell r="D3915" t="str">
            <v>Other Financial Services</v>
          </cell>
        </row>
        <row r="3916">
          <cell r="A3916" t="str">
            <v>SML ISUZU LTD</v>
          </cell>
          <cell r="B3916">
            <v>505192</v>
          </cell>
          <cell r="C3916" t="str">
            <v>SMLISUZU</v>
          </cell>
          <cell r="D3916" t="str">
            <v>Commercial Vehicles</v>
          </cell>
        </row>
        <row r="3917">
          <cell r="A3917" t="str">
            <v>SMRUTHI ORGANICS LTD</v>
          </cell>
          <cell r="B3917">
            <v>540686</v>
          </cell>
          <cell r="C3917" t="str">
            <v>Not Listed</v>
          </cell>
          <cell r="D3917" t="str">
            <v>Pharmaceuticals</v>
          </cell>
        </row>
        <row r="3918">
          <cell r="A3918" t="str">
            <v>SMS LIFESCIENCES (INDIA) LTD</v>
          </cell>
          <cell r="B3918">
            <v>540679</v>
          </cell>
          <cell r="C3918" t="str">
            <v>SMSLIFE</v>
          </cell>
          <cell r="D3918" t="str">
            <v>Pharmaceuticals</v>
          </cell>
        </row>
        <row r="3919">
          <cell r="A3919" t="str">
            <v>SMS LIFESCIENCES INDIA LTD</v>
          </cell>
          <cell r="B3919">
            <v>540679</v>
          </cell>
          <cell r="C3919" t="str">
            <v>SMSLIFE</v>
          </cell>
          <cell r="D3919" t="str">
            <v>Pharmaceuticals</v>
          </cell>
        </row>
        <row r="3920">
          <cell r="A3920" t="str">
            <v>SMS PHARMACEUTICALS LTD</v>
          </cell>
          <cell r="B3920">
            <v>532815</v>
          </cell>
          <cell r="C3920" t="str">
            <v>SMSPHARMA</v>
          </cell>
          <cell r="D3920" t="str">
            <v>Pharmaceuticals</v>
          </cell>
        </row>
        <row r="3921">
          <cell r="A3921" t="str">
            <v>SMVD POLY PACK LTD</v>
          </cell>
          <cell r="B3921" t="str">
            <v>Not Listed</v>
          </cell>
          <cell r="C3921" t="str">
            <v>SMVD</v>
          </cell>
          <cell r="D3921" t="str">
            <v>SME</v>
          </cell>
        </row>
        <row r="3922">
          <cell r="A3922" t="str">
            <v>SNL BEARINGS LTD</v>
          </cell>
          <cell r="B3922">
            <v>505827</v>
          </cell>
          <cell r="C3922" t="str">
            <v>Not Listed</v>
          </cell>
          <cell r="D3922" t="str">
            <v>Other Industrial Goods</v>
          </cell>
        </row>
        <row r="3923">
          <cell r="A3923" t="str">
            <v>SNOWMAN LOGISTICS LTD</v>
          </cell>
          <cell r="B3923">
            <v>538635</v>
          </cell>
          <cell r="C3923" t="str">
            <v>SNOWMAN</v>
          </cell>
          <cell r="D3923" t="str">
            <v>Transportation - Logistics</v>
          </cell>
        </row>
        <row r="3924">
          <cell r="A3924" t="str">
            <v>SOBHA LTD</v>
          </cell>
          <cell r="B3924">
            <v>532784</v>
          </cell>
          <cell r="C3924" t="str">
            <v>SOBHA</v>
          </cell>
          <cell r="D3924" t="str">
            <v>Realty</v>
          </cell>
        </row>
        <row r="3925">
          <cell r="A3925" t="str">
            <v>SOBHAGYA MERCHANTILE LTD</v>
          </cell>
          <cell r="B3925">
            <v>512014</v>
          </cell>
          <cell r="C3925" t="str">
            <v>Not Listed</v>
          </cell>
          <cell r="D3925" t="str">
            <v>Misc.Commercial Services</v>
          </cell>
        </row>
        <row r="3926">
          <cell r="A3926" t="str">
            <v>SOFCOM SYSTEMS LTD</v>
          </cell>
          <cell r="B3926">
            <v>538923</v>
          </cell>
          <cell r="C3926" t="str">
            <v>Not Listed</v>
          </cell>
          <cell r="D3926" t="str">
            <v>IT Consulting &amp; Software</v>
          </cell>
        </row>
        <row r="3927">
          <cell r="A3927" t="str">
            <v>SOFTBPO GLOBAL SERVICES LTD</v>
          </cell>
          <cell r="B3927">
            <v>504375</v>
          </cell>
          <cell r="C3927" t="str">
            <v>Not Listed</v>
          </cell>
          <cell r="D3927" t="str">
            <v>IT Consulting &amp; Software</v>
          </cell>
        </row>
        <row r="3928">
          <cell r="A3928" t="str">
            <v>SOFTSOL (INDIA) LTD</v>
          </cell>
          <cell r="B3928">
            <v>532344</v>
          </cell>
          <cell r="C3928" t="str">
            <v>Not Listed</v>
          </cell>
          <cell r="D3928" t="str">
            <v>IT Software Products</v>
          </cell>
        </row>
        <row r="3929">
          <cell r="A3929" t="str">
            <v>SOFTSOL INDIA LTD</v>
          </cell>
          <cell r="B3929">
            <v>532344</v>
          </cell>
          <cell r="C3929" t="str">
            <v>Not Listed</v>
          </cell>
          <cell r="D3929" t="str">
            <v>IT Software Products</v>
          </cell>
        </row>
        <row r="3930">
          <cell r="A3930" t="str">
            <v>SOFTTECH ENGINEERS LTD</v>
          </cell>
          <cell r="B3930" t="str">
            <v>Not Listed</v>
          </cell>
          <cell r="C3930" t="str">
            <v>SOFTTECH</v>
          </cell>
          <cell r="D3930" t="str">
            <v>SME</v>
          </cell>
        </row>
        <row r="3931">
          <cell r="A3931" t="str">
            <v>SOLAR INDUSTRIES (INDIA) LTD</v>
          </cell>
          <cell r="B3931">
            <v>532725</v>
          </cell>
          <cell r="C3931" t="str">
            <v>SOLARINDS</v>
          </cell>
          <cell r="D3931" t="str">
            <v>Specialty Chemicals</v>
          </cell>
        </row>
        <row r="3932">
          <cell r="A3932" t="str">
            <v>SOLAR INDUSTRIES INDIA LTD</v>
          </cell>
          <cell r="B3932">
            <v>532725</v>
          </cell>
          <cell r="C3932" t="str">
            <v>SOLARINDS</v>
          </cell>
          <cell r="D3932" t="str">
            <v>Specialty Chemicals</v>
          </cell>
        </row>
        <row r="3933">
          <cell r="A3933" t="str">
            <v>SOLARA ACTIVE PHARMA SCIENCES LTD</v>
          </cell>
          <cell r="B3933">
            <v>541540</v>
          </cell>
          <cell r="C3933" t="str">
            <v>SOLARA</v>
          </cell>
          <cell r="D3933" t="str">
            <v>Pharmaceuticals</v>
          </cell>
        </row>
        <row r="3934">
          <cell r="A3934" t="str">
            <v>SOLEX ENERGY LTD</v>
          </cell>
          <cell r="B3934" t="str">
            <v>Not Listed</v>
          </cell>
          <cell r="C3934" t="str">
            <v>SOLEX</v>
          </cell>
          <cell r="D3934" t="str">
            <v>SME</v>
          </cell>
        </row>
        <row r="3935">
          <cell r="A3935" t="str">
            <v>SOLID CARBIDE TOOLS LTD</v>
          </cell>
          <cell r="B3935">
            <v>500394</v>
          </cell>
          <cell r="C3935" t="str">
            <v>Not Listed</v>
          </cell>
          <cell r="D3935" t="str">
            <v>Other Industrial Goods</v>
          </cell>
        </row>
        <row r="3936">
          <cell r="A3936" t="str">
            <v>SOLID CONTAINERS LTD</v>
          </cell>
          <cell r="B3936">
            <v>502460</v>
          </cell>
          <cell r="C3936" t="str">
            <v>Not Listed</v>
          </cell>
          <cell r="D3936" t="str">
            <v>Paper &amp; Paper Products</v>
          </cell>
        </row>
        <row r="3937">
          <cell r="A3937" t="str">
            <v>SOLID STONE COMPANY LTD</v>
          </cell>
          <cell r="B3937">
            <v>513699</v>
          </cell>
          <cell r="C3937" t="str">
            <v>Not Listed</v>
          </cell>
          <cell r="D3937" t="str">
            <v>Construction Materials</v>
          </cell>
        </row>
        <row r="3938">
          <cell r="A3938" t="str">
            <v>SOLIS MARKETING LTD</v>
          </cell>
          <cell r="B3938">
            <v>538575</v>
          </cell>
          <cell r="C3938" t="str">
            <v>Not Listed</v>
          </cell>
          <cell r="D3938" t="str">
            <v>Comm.Trading  &amp; Distribution</v>
          </cell>
        </row>
        <row r="3939">
          <cell r="A3939" t="str">
            <v>SOLITAIRE MACHINE TOOLS LTD</v>
          </cell>
          <cell r="B3939">
            <v>522152</v>
          </cell>
          <cell r="C3939" t="str">
            <v>Not Listed</v>
          </cell>
          <cell r="D3939" t="str">
            <v>Industrial Machinery</v>
          </cell>
        </row>
        <row r="3940">
          <cell r="A3940" t="str">
            <v>SOM DATT FINANCE CORPORATION LTD</v>
          </cell>
          <cell r="B3940">
            <v>511571</v>
          </cell>
          <cell r="C3940" t="str">
            <v>Not Listed</v>
          </cell>
          <cell r="D3940" t="str">
            <v>Finance (including NBFCs)</v>
          </cell>
        </row>
        <row r="3941">
          <cell r="A3941" t="str">
            <v>SOM DISTILLERIES &amp; BREWERIES LTD</v>
          </cell>
          <cell r="B3941">
            <v>507514</v>
          </cell>
          <cell r="C3941" t="str">
            <v>SDBL</v>
          </cell>
          <cell r="D3941" t="str">
            <v>Breweries &amp; Distilleries</v>
          </cell>
        </row>
        <row r="3942">
          <cell r="A3942" t="str">
            <v>SOMA TEXTILES &amp; INDUSTRIES LTD</v>
          </cell>
          <cell r="B3942">
            <v>521034</v>
          </cell>
          <cell r="C3942" t="str">
            <v>SOMATEX</v>
          </cell>
          <cell r="D3942" t="str">
            <v>Textiles</v>
          </cell>
        </row>
        <row r="3943">
          <cell r="A3943" t="str">
            <v>SOMANY CERAMICS LTD</v>
          </cell>
          <cell r="B3943">
            <v>531548</v>
          </cell>
          <cell r="C3943" t="str">
            <v>SOMANYCERA</v>
          </cell>
          <cell r="D3943" t="str">
            <v>Furniture-Furnishing-Paints</v>
          </cell>
        </row>
        <row r="3944">
          <cell r="A3944" t="str">
            <v>SOMI CONVEYOR BELTINGS LTD</v>
          </cell>
          <cell r="B3944">
            <v>533001</v>
          </cell>
          <cell r="C3944" t="str">
            <v>SOMICONVEY</v>
          </cell>
          <cell r="D3944" t="str">
            <v>Industrial Machinery</v>
          </cell>
        </row>
        <row r="3945">
          <cell r="A3945" t="str">
            <v>SONAL ADHESIVES LTD</v>
          </cell>
          <cell r="B3945">
            <v>526901</v>
          </cell>
          <cell r="C3945" t="str">
            <v>Not Listed</v>
          </cell>
          <cell r="D3945" t="str">
            <v>Commodity Chemicals</v>
          </cell>
        </row>
        <row r="3946">
          <cell r="A3946" t="str">
            <v>SONAL MERCANTILE LTD</v>
          </cell>
          <cell r="B3946">
            <v>538943</v>
          </cell>
          <cell r="C3946" t="str">
            <v>Not Listed</v>
          </cell>
          <cell r="D3946" t="str">
            <v>Finance (including NBFCs)</v>
          </cell>
        </row>
        <row r="3947">
          <cell r="A3947" t="str">
            <v>SONAM CLOCK LTD</v>
          </cell>
          <cell r="B3947" t="str">
            <v>Not Listed</v>
          </cell>
          <cell r="C3947" t="str">
            <v>SONAMCLOCK</v>
          </cell>
          <cell r="D3947" t="str">
            <v>SME</v>
          </cell>
        </row>
        <row r="3948">
          <cell r="A3948" t="str">
            <v>SONATA SOFTWARE LTD</v>
          </cell>
          <cell r="B3948">
            <v>532221</v>
          </cell>
          <cell r="C3948" t="str">
            <v>SONATSOFTW</v>
          </cell>
          <cell r="D3948" t="str">
            <v>IT Consulting &amp; Software</v>
          </cell>
        </row>
        <row r="3949">
          <cell r="A3949" t="str">
            <v>SONI MEDICARE LTD</v>
          </cell>
          <cell r="B3949">
            <v>539378</v>
          </cell>
          <cell r="C3949" t="str">
            <v>Not Listed</v>
          </cell>
          <cell r="D3949" t="str">
            <v>Healthcare Facilities</v>
          </cell>
        </row>
        <row r="3950">
          <cell r="A3950" t="str">
            <v>SONI SOYA PRODUCTS LTD</v>
          </cell>
          <cell r="B3950" t="str">
            <v>Not Listed</v>
          </cell>
          <cell r="C3950" t="str">
            <v>SONISOYA</v>
          </cell>
          <cell r="D3950" t="str">
            <v>SME</v>
          </cell>
        </row>
        <row r="3951">
          <cell r="A3951" t="str">
            <v>SOPHIA TRAEXPO LTD</v>
          </cell>
          <cell r="B3951">
            <v>541633</v>
          </cell>
          <cell r="C3951" t="str">
            <v>Not Listed</v>
          </cell>
          <cell r="D3951" t="str">
            <v>Paper &amp; Paper Products</v>
          </cell>
        </row>
        <row r="3952">
          <cell r="A3952" t="str">
            <v>SORIL INFRA RESOURCES LTD</v>
          </cell>
          <cell r="B3952">
            <v>532679</v>
          </cell>
          <cell r="C3952" t="str">
            <v>SORILINFRA</v>
          </cell>
          <cell r="D3952" t="str">
            <v>Diversified</v>
          </cell>
        </row>
        <row r="3953">
          <cell r="A3953" t="str">
            <v>SOURCE INDUSTRIES (INDIA) LTD</v>
          </cell>
          <cell r="B3953">
            <v>521036</v>
          </cell>
          <cell r="C3953" t="str">
            <v>Not Listed</v>
          </cell>
          <cell r="D3953" t="str">
            <v>Textiles</v>
          </cell>
        </row>
        <row r="3954">
          <cell r="A3954" t="str">
            <v>SOURCE INDUSTRIES INDIA LTD</v>
          </cell>
          <cell r="B3954">
            <v>521036</v>
          </cell>
          <cell r="C3954" t="str">
            <v>Not Listed</v>
          </cell>
          <cell r="D3954" t="str">
            <v>Textiles</v>
          </cell>
        </row>
        <row r="3955">
          <cell r="A3955" t="str">
            <v>SOURCE NATURAL FOODS &amp; HERBAL SUPPL LTD</v>
          </cell>
          <cell r="B3955">
            <v>531398</v>
          </cell>
          <cell r="C3955" t="str">
            <v>Not Listed</v>
          </cell>
          <cell r="D3955" t="str">
            <v>Pharmaceuticals</v>
          </cell>
        </row>
        <row r="3956">
          <cell r="A3956" t="str">
            <v>SOUTH ASIAN ENTERPRISES LTD</v>
          </cell>
          <cell r="B3956">
            <v>526477</v>
          </cell>
          <cell r="C3956" t="str">
            <v>Not Listed</v>
          </cell>
          <cell r="D3956" t="str">
            <v>Other Leisure Facilities</v>
          </cell>
        </row>
        <row r="3957">
          <cell r="A3957" t="str">
            <v>SOUTH INDIA PAPER MILLS LTD</v>
          </cell>
          <cell r="B3957">
            <v>516108</v>
          </cell>
          <cell r="C3957" t="str">
            <v>Not Listed</v>
          </cell>
          <cell r="D3957" t="str">
            <v>Paper &amp; Paper Products</v>
          </cell>
        </row>
        <row r="3958">
          <cell r="A3958" t="str">
            <v>SOUTH INDIA PROJECTS LTD</v>
          </cell>
          <cell r="B3958">
            <v>538891</v>
          </cell>
          <cell r="C3958" t="str">
            <v>Not Listed</v>
          </cell>
          <cell r="D3958" t="str">
            <v>Finance (including NBFCs)</v>
          </cell>
        </row>
        <row r="3959">
          <cell r="A3959" t="str">
            <v>SOUTH WEST PINNACLE EXPLORATION LTD</v>
          </cell>
          <cell r="B3959" t="str">
            <v>Not Listed</v>
          </cell>
          <cell r="C3959" t="str">
            <v>SOUTHWEST</v>
          </cell>
          <cell r="D3959" t="str">
            <v>SME</v>
          </cell>
        </row>
        <row r="3960">
          <cell r="A3960" t="str">
            <v>SOUTHERN GAS LTD</v>
          </cell>
          <cell r="B3960">
            <v>509910</v>
          </cell>
          <cell r="C3960" t="str">
            <v>Not Listed</v>
          </cell>
          <cell r="D3960" t="str">
            <v>Commodity Chemicals</v>
          </cell>
        </row>
        <row r="3961">
          <cell r="A3961" t="str">
            <v>SOUTHERN INFOSYS LTD</v>
          </cell>
          <cell r="B3961">
            <v>540174</v>
          </cell>
          <cell r="C3961" t="str">
            <v>Not Listed</v>
          </cell>
          <cell r="D3961" t="str">
            <v>IT Consulting &amp; Software</v>
          </cell>
        </row>
        <row r="3962">
          <cell r="A3962" t="str">
            <v>SOUTHERN LATEX LTD</v>
          </cell>
          <cell r="B3962">
            <v>514454</v>
          </cell>
          <cell r="C3962" t="str">
            <v>Not Listed</v>
          </cell>
          <cell r="D3962" t="str">
            <v>Textiles</v>
          </cell>
        </row>
        <row r="3963">
          <cell r="A3963" t="str">
            <v>SOUTHERN MAGNESIUM &amp; CHEMICALS LTD</v>
          </cell>
          <cell r="B3963">
            <v>513498</v>
          </cell>
          <cell r="C3963" t="str">
            <v>Not Listed</v>
          </cell>
          <cell r="D3963" t="str">
            <v>Mining</v>
          </cell>
        </row>
        <row r="3964">
          <cell r="A3964" t="str">
            <v>SOUTHERN ONLINE BIO TECHNOLOGIES LTD</v>
          </cell>
          <cell r="B3964">
            <v>532669</v>
          </cell>
          <cell r="C3964" t="str">
            <v>Not Listed</v>
          </cell>
          <cell r="D3964" t="str">
            <v>Commodity Chemicals</v>
          </cell>
        </row>
        <row r="3965">
          <cell r="A3965" t="str">
            <v>SOUTHERN PETROCHEMICALS INDUSTRIES CORPORATION LTD</v>
          </cell>
          <cell r="B3965">
            <v>590030</v>
          </cell>
          <cell r="C3965" t="str">
            <v>SPIC</v>
          </cell>
          <cell r="D3965" t="str">
            <v>Fertilizers</v>
          </cell>
        </row>
        <row r="3966">
          <cell r="A3966" t="str">
            <v>SOVEREIGN DIAMONDS LTD</v>
          </cell>
          <cell r="B3966">
            <v>523826</v>
          </cell>
          <cell r="C3966" t="str">
            <v>Not Listed</v>
          </cell>
          <cell r="D3966" t="str">
            <v>Other Apparels &amp; Accessories</v>
          </cell>
        </row>
        <row r="3967">
          <cell r="A3967" t="str">
            <v>SOWBHAGYA MEDIA LTD</v>
          </cell>
          <cell r="B3967">
            <v>532025</v>
          </cell>
          <cell r="C3967" t="str">
            <v>Not Listed</v>
          </cell>
          <cell r="D3967" t="str">
            <v>Movies &amp; Entertainment</v>
          </cell>
        </row>
        <row r="3968">
          <cell r="A3968" t="str">
            <v>SP CAPITAL FINANCING LTD</v>
          </cell>
          <cell r="B3968">
            <v>530289</v>
          </cell>
          <cell r="C3968" t="str">
            <v>Not Listed</v>
          </cell>
          <cell r="D3968" t="str">
            <v>Misc.Commercial Services</v>
          </cell>
        </row>
        <row r="3969">
          <cell r="A3969" t="str">
            <v>SPA Capital Services Ltd</v>
          </cell>
          <cell r="B3969">
            <v>542376</v>
          </cell>
          <cell r="C3969" t="str">
            <v>SPACAPS</v>
          </cell>
          <cell r="D3969" t="str">
            <v>Other Financial Services</v>
          </cell>
        </row>
        <row r="3970">
          <cell r="A3970" t="str">
            <v>SPACE INCUBATRICS TECHNOLOGIES LTD</v>
          </cell>
          <cell r="B3970">
            <v>541890</v>
          </cell>
          <cell r="C3970" t="str">
            <v>Not Listed</v>
          </cell>
          <cell r="D3970" t="str">
            <v>IT Consulting &amp; Software</v>
          </cell>
        </row>
        <row r="3971">
          <cell r="A3971" t="str">
            <v>SPACEAGE PRODUCTS LTD</v>
          </cell>
          <cell r="B3971">
            <v>538920</v>
          </cell>
          <cell r="C3971" t="str">
            <v>Not Listed</v>
          </cell>
          <cell r="D3971" t="str">
            <v>Comm.Trading  &amp; Distribution</v>
          </cell>
        </row>
        <row r="3972">
          <cell r="A3972" t="str">
            <v>SPACENET ENTERPRISES (INDIA) LTD</v>
          </cell>
          <cell r="B3972" t="str">
            <v>Not Listed</v>
          </cell>
          <cell r="C3972" t="str">
            <v>SPCENET</v>
          </cell>
          <cell r="D3972" t="str">
            <v>Others</v>
          </cell>
        </row>
        <row r="3973">
          <cell r="A3973" t="str">
            <v>SPACENET ENTERPRISES INDIA LTD</v>
          </cell>
          <cell r="B3973" t="str">
            <v>Not Listed</v>
          </cell>
          <cell r="C3973" t="str">
            <v>SPCENET</v>
          </cell>
          <cell r="D3973" t="str">
            <v>Others</v>
          </cell>
        </row>
        <row r="3974">
          <cell r="A3974" t="str">
            <v>SPAN DIVERGENT LTD</v>
          </cell>
          <cell r="B3974">
            <v>524727</v>
          </cell>
          <cell r="C3974" t="str">
            <v>Not Listed</v>
          </cell>
          <cell r="D3974" t="str">
            <v>Pharmaceuticals</v>
          </cell>
        </row>
        <row r="3975">
          <cell r="A3975" t="str">
            <v>SPARC SYSTEMS LTD</v>
          </cell>
          <cell r="B3975">
            <v>531370</v>
          </cell>
          <cell r="C3975" t="str">
            <v>Not Listed</v>
          </cell>
          <cell r="D3975" t="str">
            <v>IT Consulting &amp; Software</v>
          </cell>
        </row>
        <row r="3976">
          <cell r="A3976" t="str">
            <v>SPARKLING INDIA FINSHARES LTD</v>
          </cell>
          <cell r="B3976">
            <v>540211</v>
          </cell>
          <cell r="C3976" t="str">
            <v>Not Listed</v>
          </cell>
          <cell r="D3976" t="str">
            <v>Finance (including NBFCs)</v>
          </cell>
        </row>
        <row r="3977">
          <cell r="A3977" t="str">
            <v>SPECIALITY RESTAURANTS LTD</v>
          </cell>
          <cell r="B3977">
            <v>534425</v>
          </cell>
          <cell r="C3977" t="str">
            <v>SPECIALITY</v>
          </cell>
          <cell r="D3977" t="str">
            <v>Restaurants</v>
          </cell>
        </row>
        <row r="3978">
          <cell r="A3978" t="str">
            <v>SPECTRA INDUSTRIES LTD</v>
          </cell>
          <cell r="B3978">
            <v>513687</v>
          </cell>
          <cell r="C3978" t="str">
            <v>Not Listed</v>
          </cell>
          <cell r="D3978" t="str">
            <v>Auto Parts &amp; Equipment</v>
          </cell>
        </row>
        <row r="3979">
          <cell r="A3979" t="str">
            <v>SPECTRUM ELECTRICAL INDUSTRIES LTD</v>
          </cell>
          <cell r="B3979" t="str">
            <v>Not Listed</v>
          </cell>
          <cell r="C3979" t="str">
            <v>SPECTRUM</v>
          </cell>
          <cell r="D3979" t="str">
            <v>SME</v>
          </cell>
        </row>
        <row r="3980">
          <cell r="A3980" t="str">
            <v>SPECTRUM FOODS LTD</v>
          </cell>
          <cell r="B3980">
            <v>531982</v>
          </cell>
          <cell r="C3980" t="str">
            <v>Not Listed</v>
          </cell>
          <cell r="D3980" t="str">
            <v>Other Food Products</v>
          </cell>
        </row>
        <row r="3981">
          <cell r="A3981" t="str">
            <v>SPECULAR MARKETING &amp; FINANCING LTD</v>
          </cell>
          <cell r="B3981">
            <v>512153</v>
          </cell>
          <cell r="C3981" t="str">
            <v>Not Listed</v>
          </cell>
          <cell r="D3981" t="str">
            <v>Misc.Commercial Services</v>
          </cell>
        </row>
        <row r="3982">
          <cell r="A3982" t="str">
            <v>SPEEDAGE COMMERCIALS LTD</v>
          </cell>
          <cell r="B3982">
            <v>512291</v>
          </cell>
          <cell r="C3982" t="str">
            <v>Not Listed</v>
          </cell>
          <cell r="D3982" t="str">
            <v>Other Financial Services</v>
          </cell>
        </row>
        <row r="3983">
          <cell r="A3983" t="str">
            <v>SPEL SEMICONDUCTOR LTD</v>
          </cell>
          <cell r="B3983">
            <v>517166</v>
          </cell>
          <cell r="C3983" t="str">
            <v>Not Listed</v>
          </cell>
          <cell r="D3983" t="str">
            <v>Electronic Components</v>
          </cell>
        </row>
        <row r="3984">
          <cell r="A3984" t="str">
            <v>Spencers Retail Ltd</v>
          </cell>
          <cell r="B3984">
            <v>542337</v>
          </cell>
          <cell r="C3984" t="str">
            <v>SPENCER</v>
          </cell>
          <cell r="D3984" t="str">
            <v>Department Stores</v>
          </cell>
        </row>
        <row r="3985">
          <cell r="A3985" t="str">
            <v>Spencer's Retail LTD</v>
          </cell>
          <cell r="B3985" t="str">
            <v>Not Listed</v>
          </cell>
          <cell r="C3985" t="str">
            <v>SPENCERS</v>
          </cell>
          <cell r="D3985" t="str">
            <v>Department Stores</v>
          </cell>
        </row>
        <row r="3986">
          <cell r="A3986" t="str">
            <v>SPENTA INTERNATIONAL LTD</v>
          </cell>
          <cell r="B3986">
            <v>526161</v>
          </cell>
          <cell r="C3986" t="str">
            <v>Not Listed</v>
          </cell>
          <cell r="D3986" t="str">
            <v>Other Apparels &amp; Accessories</v>
          </cell>
        </row>
        <row r="3987">
          <cell r="A3987" t="str">
            <v>SPENTEX INDUSTRIES LTD</v>
          </cell>
          <cell r="B3987">
            <v>521082</v>
          </cell>
          <cell r="C3987" t="str">
            <v>SPENTEX</v>
          </cell>
          <cell r="D3987" t="str">
            <v>Textiles</v>
          </cell>
        </row>
        <row r="3988">
          <cell r="A3988" t="str">
            <v>SPICE ISLANDS APPARELS LTD</v>
          </cell>
          <cell r="B3988">
            <v>526827</v>
          </cell>
          <cell r="C3988" t="str">
            <v>Not Listed</v>
          </cell>
          <cell r="D3988" t="str">
            <v>Other Apparels &amp; Accessories</v>
          </cell>
        </row>
        <row r="3989">
          <cell r="A3989" t="str">
            <v>SPICE MOBILITY LTD</v>
          </cell>
          <cell r="B3989">
            <v>517214</v>
          </cell>
          <cell r="C3989" t="str">
            <v>SPICEMOBI</v>
          </cell>
          <cell r="D3989" t="str">
            <v>Telecom Equipment</v>
          </cell>
        </row>
        <row r="3990">
          <cell r="A3990" t="str">
            <v>SPICEJET LTD</v>
          </cell>
          <cell r="B3990">
            <v>500285</v>
          </cell>
          <cell r="C3990" t="str">
            <v>Not Listed</v>
          </cell>
          <cell r="D3990" t="str">
            <v>Airlines</v>
          </cell>
        </row>
        <row r="3991">
          <cell r="A3991" t="str">
            <v>SPICY ENTERTAINMENT AND MEDIA LTD</v>
          </cell>
          <cell r="B3991">
            <v>540084</v>
          </cell>
          <cell r="C3991" t="str">
            <v>Not Listed</v>
          </cell>
          <cell r="D3991" t="str">
            <v>Movies &amp; Entertainment</v>
          </cell>
        </row>
        <row r="3992">
          <cell r="A3992" t="str">
            <v>SPL INDUSTRIES LTD</v>
          </cell>
          <cell r="B3992">
            <v>532651</v>
          </cell>
          <cell r="C3992" t="str">
            <v>SPLIL</v>
          </cell>
          <cell r="D3992" t="str">
            <v>Other Apparels &amp; Accessories</v>
          </cell>
        </row>
        <row r="3993">
          <cell r="A3993" t="str">
            <v>SPLENDID METAL PRODUCTS LTD</v>
          </cell>
          <cell r="B3993">
            <v>513414</v>
          </cell>
          <cell r="C3993" t="str">
            <v>SMPL</v>
          </cell>
          <cell r="D3993" t="str">
            <v>Iron &amp; Steel/Interm.Products</v>
          </cell>
        </row>
        <row r="3994">
          <cell r="A3994" t="str">
            <v>SPML INFRA LTD</v>
          </cell>
          <cell r="B3994">
            <v>500402</v>
          </cell>
          <cell r="C3994" t="str">
            <v>SPMLINFRA</v>
          </cell>
          <cell r="D3994" t="str">
            <v>Construction &amp; Engineering</v>
          </cell>
        </row>
        <row r="3995">
          <cell r="A3995" t="str">
            <v>SPORTKING (INDIA) LTD</v>
          </cell>
          <cell r="B3995">
            <v>539221</v>
          </cell>
          <cell r="C3995" t="str">
            <v>Not Listed</v>
          </cell>
          <cell r="D3995" t="str">
            <v>Textiles</v>
          </cell>
        </row>
        <row r="3996">
          <cell r="A3996" t="str">
            <v>SPORTKING INDIA LTD</v>
          </cell>
          <cell r="B3996">
            <v>539221</v>
          </cell>
          <cell r="C3996" t="str">
            <v>Not Listed</v>
          </cell>
          <cell r="D3996" t="str">
            <v>Textiles</v>
          </cell>
        </row>
        <row r="3997">
          <cell r="A3997" t="str">
            <v>SPRAYKING AGRO EQUIPMENT LTD</v>
          </cell>
          <cell r="B3997">
            <v>540079</v>
          </cell>
          <cell r="C3997" t="str">
            <v>Not Listed</v>
          </cell>
          <cell r="D3997" t="str">
            <v>Other Industrial Products</v>
          </cell>
        </row>
        <row r="3998">
          <cell r="A3998" t="str">
            <v>Spring Fields Infraventure Ltd</v>
          </cell>
          <cell r="B3998">
            <v>540570</v>
          </cell>
          <cell r="C3998" t="str">
            <v>SFIVL</v>
          </cell>
          <cell r="D3998" t="str">
            <v>Construction &amp;amp; Engineering</v>
          </cell>
        </row>
        <row r="3999">
          <cell r="A3999" t="str">
            <v>SPS FINQUEST LTD</v>
          </cell>
          <cell r="B3999">
            <v>538402</v>
          </cell>
          <cell r="C3999" t="str">
            <v>Not Listed</v>
          </cell>
          <cell r="D3999" t="str">
            <v>Finance (including NBFCs)</v>
          </cell>
        </row>
        <row r="4000">
          <cell r="A4000" t="str">
            <v>SPS INTERNATIONAL LTD</v>
          </cell>
          <cell r="B4000">
            <v>530177</v>
          </cell>
          <cell r="C4000" t="str">
            <v>Not Listed</v>
          </cell>
          <cell r="D4000" t="str">
            <v>Comm.Trading  &amp; Distribution</v>
          </cell>
        </row>
        <row r="4001">
          <cell r="A4001" t="str">
            <v>SQS INDIA BFSI LTD</v>
          </cell>
          <cell r="B4001">
            <v>533121</v>
          </cell>
          <cell r="C4001" t="str">
            <v>SQSBFSI</v>
          </cell>
          <cell r="D4001" t="str">
            <v>IT Consulting &amp; Software</v>
          </cell>
        </row>
        <row r="4002">
          <cell r="A4002" t="str">
            <v>SQUARE FOUR PROJECTS (INDIA) LTD</v>
          </cell>
          <cell r="B4002">
            <v>526532</v>
          </cell>
          <cell r="C4002" t="str">
            <v>Not Listed</v>
          </cell>
          <cell r="D4002" t="str">
            <v>Commodity Chemicals</v>
          </cell>
        </row>
        <row r="4003">
          <cell r="A4003" t="str">
            <v>SQUARE FOUR PROJECTS INDIA LTD</v>
          </cell>
          <cell r="B4003">
            <v>526532</v>
          </cell>
          <cell r="C4003" t="str">
            <v>Not Listed</v>
          </cell>
          <cell r="D4003" t="str">
            <v>Commodity Chemicals</v>
          </cell>
        </row>
        <row r="4004">
          <cell r="A4004" t="str">
            <v>SREE JAYALAKSHMI AUTOSPIN LTD</v>
          </cell>
          <cell r="B4004">
            <v>530037</v>
          </cell>
          <cell r="C4004" t="str">
            <v>Not Listed</v>
          </cell>
          <cell r="D4004" t="str">
            <v>Textiles</v>
          </cell>
        </row>
        <row r="4005">
          <cell r="A4005" t="str">
            <v>SREE RAYALASEEMA HI-STRENGTH HYPO LTD</v>
          </cell>
          <cell r="B4005">
            <v>532842</v>
          </cell>
          <cell r="C4005" t="str">
            <v>SRHHYPOLTD</v>
          </cell>
          <cell r="D4005" t="str">
            <v>Commodity Chemicals</v>
          </cell>
        </row>
        <row r="4006">
          <cell r="A4006" t="str">
            <v>SREECHEM RESINS LTD</v>
          </cell>
          <cell r="B4006">
            <v>514248</v>
          </cell>
          <cell r="C4006" t="str">
            <v>Not Listed</v>
          </cell>
          <cell r="D4006" t="str">
            <v>Commodity Chemicals</v>
          </cell>
        </row>
        <row r="4007">
          <cell r="A4007" t="str">
            <v>SREELEATHERS LTD</v>
          </cell>
          <cell r="B4007">
            <v>535601</v>
          </cell>
          <cell r="C4007" t="str">
            <v>SREEL</v>
          </cell>
          <cell r="D4007" t="str">
            <v>Footwear</v>
          </cell>
        </row>
        <row r="4008">
          <cell r="A4008" t="str">
            <v>SREI INFRASTRUCTURE FINANCE LTD</v>
          </cell>
          <cell r="B4008">
            <v>523756</v>
          </cell>
          <cell r="C4008" t="str">
            <v>SREINFRA</v>
          </cell>
          <cell r="D4008" t="str">
            <v>Finance (including NBFCs)</v>
          </cell>
        </row>
        <row r="4009">
          <cell r="A4009" t="str">
            <v>SRESTHA FINVEST LTD</v>
          </cell>
          <cell r="B4009">
            <v>539217</v>
          </cell>
          <cell r="C4009" t="str">
            <v>Not Listed</v>
          </cell>
          <cell r="D4009" t="str">
            <v>Investment Companies</v>
          </cell>
        </row>
        <row r="4010">
          <cell r="A4010" t="str">
            <v>SRF LTD</v>
          </cell>
          <cell r="B4010">
            <v>503806</v>
          </cell>
          <cell r="C4010" t="str">
            <v>SRF</v>
          </cell>
          <cell r="D4010" t="str">
            <v>Textiles</v>
          </cell>
        </row>
        <row r="4011">
          <cell r="A4011" t="str">
            <v>SRG HOUSING FINANCE LTD</v>
          </cell>
          <cell r="B4011">
            <v>534680</v>
          </cell>
          <cell r="C4011" t="str">
            <v>Not Listed</v>
          </cell>
          <cell r="D4011" t="str">
            <v xml:space="preserve">Housing Finance </v>
          </cell>
        </row>
        <row r="4012">
          <cell r="A4012" t="str">
            <v>SRI ADHIKARI BROTHERS TELEVISION NETWORK LTD</v>
          </cell>
          <cell r="B4012">
            <v>530943</v>
          </cell>
          <cell r="C4012" t="str">
            <v>SABTN</v>
          </cell>
          <cell r="D4012" t="str">
            <v>Movies &amp; Entertainment</v>
          </cell>
        </row>
        <row r="4013">
          <cell r="A4013" t="str">
            <v>SRI AMARNATH FINANCE LTD</v>
          </cell>
          <cell r="B4013">
            <v>538863</v>
          </cell>
          <cell r="C4013" t="str">
            <v>Not Listed</v>
          </cell>
          <cell r="D4013" t="str">
            <v>Finance (including NBFCs)</v>
          </cell>
        </row>
        <row r="4014">
          <cell r="A4014" t="str">
            <v>SRI HAVISHA HOSPITALITY AND INFRASTRUCTURE LTD</v>
          </cell>
          <cell r="B4014">
            <v>531322</v>
          </cell>
          <cell r="C4014" t="str">
            <v>HAVISHA</v>
          </cell>
          <cell r="D4014" t="str">
            <v>Oil Marketing &amp; Distribution</v>
          </cell>
        </row>
        <row r="4015">
          <cell r="A4015" t="str">
            <v>SRI KPR INDUSTRIES LTD</v>
          </cell>
          <cell r="B4015">
            <v>514442</v>
          </cell>
          <cell r="C4015" t="str">
            <v>Not Listed</v>
          </cell>
          <cell r="D4015" t="str">
            <v>Plastic Products</v>
          </cell>
        </row>
        <row r="4016">
          <cell r="A4016" t="str">
            <v>SRI KRISHNA CONSTRUCTIONS (INDIA) LTD</v>
          </cell>
          <cell r="B4016">
            <v>539363</v>
          </cell>
          <cell r="C4016" t="str">
            <v>Not Listed</v>
          </cell>
          <cell r="D4016" t="str">
            <v>Realty</v>
          </cell>
        </row>
        <row r="4017">
          <cell r="A4017" t="str">
            <v>SRI KRISHNA CONSTRUCTIONS INDIA LTD</v>
          </cell>
          <cell r="B4017">
            <v>539363</v>
          </cell>
          <cell r="C4017" t="str">
            <v>Not Listed</v>
          </cell>
          <cell r="D4017" t="str">
            <v>Realty</v>
          </cell>
        </row>
        <row r="4018">
          <cell r="A4018" t="str">
            <v>SRI KRISHNA METCOM LTD</v>
          </cell>
          <cell r="B4018" t="str">
            <v>Not Listed</v>
          </cell>
          <cell r="C4018" t="str">
            <v>SKML</v>
          </cell>
          <cell r="D4018" t="str">
            <v>SME</v>
          </cell>
        </row>
        <row r="4019">
          <cell r="A4019" t="str">
            <v>SRI LAKSHMI SARASWATHI TEXTILES ARNI LTD</v>
          </cell>
          <cell r="B4019">
            <v>521161</v>
          </cell>
          <cell r="C4019" t="str">
            <v>Not Listed</v>
          </cell>
          <cell r="D4019" t="str">
            <v>Textiles</v>
          </cell>
        </row>
        <row r="4020">
          <cell r="A4020" t="str">
            <v>SRI NACHAMMAI COTTON MILLS LTD</v>
          </cell>
          <cell r="B4020">
            <v>521234</v>
          </cell>
          <cell r="C4020" t="str">
            <v>Not Listed</v>
          </cell>
          <cell r="D4020" t="str">
            <v>Textiles</v>
          </cell>
        </row>
        <row r="4021">
          <cell r="A4021" t="str">
            <v>SRI RAMAKRISHNA MILLS COIMBATORE LTD</v>
          </cell>
          <cell r="B4021">
            <v>521178</v>
          </cell>
          <cell r="C4021" t="str">
            <v>Not Listed</v>
          </cell>
          <cell r="D4021" t="str">
            <v>Textiles</v>
          </cell>
        </row>
        <row r="4022">
          <cell r="A4022" t="str">
            <v>SRI VAJRA GRANITES LTD</v>
          </cell>
          <cell r="B4022">
            <v>515081</v>
          </cell>
          <cell r="C4022" t="str">
            <v>Not Listed</v>
          </cell>
          <cell r="D4022" t="str">
            <v>Construction Materials</v>
          </cell>
        </row>
        <row r="4023">
          <cell r="A4023" t="str">
            <v>SRIKALAHASTHI PIPES LTD</v>
          </cell>
          <cell r="B4023">
            <v>513605</v>
          </cell>
          <cell r="C4023" t="str">
            <v>SRIPIPES</v>
          </cell>
          <cell r="D4023" t="str">
            <v>Iron &amp; Steel Products</v>
          </cell>
        </row>
        <row r="4024">
          <cell r="A4024" t="str">
            <v>SRM ENERGY LTD</v>
          </cell>
          <cell r="B4024">
            <v>523222</v>
          </cell>
          <cell r="C4024" t="str">
            <v>Not Listed</v>
          </cell>
          <cell r="D4024" t="str">
            <v>Electric Utilities</v>
          </cell>
        </row>
        <row r="4025">
          <cell r="A4025" t="str">
            <v>SRS FINANCE LTD</v>
          </cell>
          <cell r="B4025">
            <v>536799</v>
          </cell>
          <cell r="C4025" t="str">
            <v>Not Listed</v>
          </cell>
          <cell r="D4025" t="str">
            <v>Finance (including NBFCs)</v>
          </cell>
        </row>
        <row r="4026">
          <cell r="A4026" t="str">
            <v>SRS LTD</v>
          </cell>
          <cell r="B4026">
            <v>533569</v>
          </cell>
          <cell r="C4026" t="str">
            <v>SRSLTD</v>
          </cell>
          <cell r="D4026" t="str">
            <v>Other Apparels &amp; Accessories</v>
          </cell>
        </row>
        <row r="4027">
          <cell r="A4027" t="str">
            <v>SRU STEELS LTD</v>
          </cell>
          <cell r="B4027">
            <v>540914</v>
          </cell>
          <cell r="C4027" t="str">
            <v>Not Listed</v>
          </cell>
          <cell r="D4027" t="str">
            <v>Comm.Trading  &amp; Distribution</v>
          </cell>
        </row>
        <row r="4028">
          <cell r="A4028" t="str">
            <v>SS ORGANICS LTD</v>
          </cell>
          <cell r="B4028">
            <v>524636</v>
          </cell>
          <cell r="C4028" t="str">
            <v>Not Listed</v>
          </cell>
          <cell r="D4028" t="str">
            <v>Pharmaceuticals</v>
          </cell>
        </row>
        <row r="4029">
          <cell r="A4029" t="str">
            <v>SSPDL LTD</v>
          </cell>
          <cell r="B4029">
            <v>530821</v>
          </cell>
          <cell r="C4029" t="str">
            <v>Not Listed</v>
          </cell>
          <cell r="D4029" t="str">
            <v>Realty</v>
          </cell>
        </row>
        <row r="4030">
          <cell r="A4030" t="str">
            <v>SSPN FINANCE LTD</v>
          </cell>
          <cell r="B4030">
            <v>539026</v>
          </cell>
          <cell r="C4030" t="str">
            <v>Not Listed</v>
          </cell>
          <cell r="D4030" t="str">
            <v>Other Financial Services</v>
          </cell>
        </row>
        <row r="4031">
          <cell r="A4031" t="str">
            <v>STAMPEDE CAPITAL LTD</v>
          </cell>
          <cell r="B4031">
            <v>531723</v>
          </cell>
          <cell r="C4031" t="str">
            <v>STAMPEDE</v>
          </cell>
          <cell r="D4031" t="str">
            <v>Other Financial Services</v>
          </cell>
        </row>
        <row r="4032">
          <cell r="A4032" t="str">
            <v>STAMPEDE CAPITAL LTD</v>
          </cell>
          <cell r="B4032">
            <v>570005</v>
          </cell>
          <cell r="C4032" t="str">
            <v>SCAPDVR</v>
          </cell>
          <cell r="D4032" t="str">
            <v>Other Financial Services</v>
          </cell>
        </row>
        <row r="4033">
          <cell r="A4033" t="str">
            <v>STANDARD BATTERIES LTD</v>
          </cell>
          <cell r="B4033">
            <v>504180</v>
          </cell>
          <cell r="C4033" t="str">
            <v>Not Listed</v>
          </cell>
          <cell r="D4033" t="str">
            <v>Finance (including NBFCs)</v>
          </cell>
        </row>
        <row r="4034">
          <cell r="A4034" t="str">
            <v>STANDARD CAPITAL MARKETS LTD</v>
          </cell>
          <cell r="B4034">
            <v>511700</v>
          </cell>
          <cell r="C4034" t="str">
            <v>Not Listed</v>
          </cell>
          <cell r="D4034" t="str">
            <v>Finance (including NBFCs)</v>
          </cell>
        </row>
        <row r="4035">
          <cell r="A4035" t="str">
            <v>STANDARD CHARTERED PLC</v>
          </cell>
          <cell r="B4035">
            <v>580001</v>
          </cell>
          <cell r="C4035" t="str">
            <v>Not Listed</v>
          </cell>
          <cell r="D4035" t="str">
            <v>Banks</v>
          </cell>
        </row>
        <row r="4036">
          <cell r="A4036" t="str">
            <v>STANDARD INDUSTRIES LTD</v>
          </cell>
          <cell r="B4036">
            <v>530017</v>
          </cell>
          <cell r="C4036" t="str">
            <v>SIL</v>
          </cell>
          <cell r="D4036" t="str">
            <v>Commodity Chemicals</v>
          </cell>
        </row>
        <row r="4037">
          <cell r="A4037" t="str">
            <v>STANDARD SHOE SOLE AND MOULD (INDIA) LTD</v>
          </cell>
          <cell r="B4037">
            <v>523351</v>
          </cell>
          <cell r="C4037" t="str">
            <v>Not Listed</v>
          </cell>
          <cell r="D4037" t="str">
            <v>Specialty Chemicals</v>
          </cell>
        </row>
        <row r="4038">
          <cell r="A4038" t="str">
            <v>STANDARD SHOE SOLE AND MOULD INDIA LTD</v>
          </cell>
          <cell r="B4038">
            <v>523351</v>
          </cell>
          <cell r="C4038" t="str">
            <v>Not Listed</v>
          </cell>
          <cell r="D4038" t="str">
            <v>Specialty Chemicals</v>
          </cell>
        </row>
        <row r="4039">
          <cell r="A4039" t="str">
            <v>STANDARD SURFACTANTS LTD</v>
          </cell>
          <cell r="B4039">
            <v>526231</v>
          </cell>
          <cell r="C4039" t="str">
            <v>Not Listed</v>
          </cell>
          <cell r="D4039" t="str">
            <v>Commodity Chemicals</v>
          </cell>
        </row>
        <row r="4040">
          <cell r="A4040" t="str">
            <v>STANPACKS (INDIA) LTD</v>
          </cell>
          <cell r="B4040">
            <v>530931</v>
          </cell>
          <cell r="C4040" t="str">
            <v>Not Listed</v>
          </cell>
          <cell r="D4040" t="str">
            <v>Containers &amp; Packaging</v>
          </cell>
        </row>
        <row r="4041">
          <cell r="A4041" t="str">
            <v>STANPACKS INDIA LTD</v>
          </cell>
          <cell r="B4041">
            <v>530931</v>
          </cell>
          <cell r="C4041" t="str">
            <v>Not Listed</v>
          </cell>
          <cell r="D4041" t="str">
            <v>Containers &amp; Packaging</v>
          </cell>
        </row>
        <row r="4042">
          <cell r="A4042" t="str">
            <v>STANROSE MAFATLAL INVESTMENTS AND FINANCE LTD</v>
          </cell>
          <cell r="B4042">
            <v>506105</v>
          </cell>
          <cell r="C4042" t="str">
            <v>Not Listed</v>
          </cell>
          <cell r="D4042" t="str">
            <v>Investment Companies</v>
          </cell>
        </row>
        <row r="4043">
          <cell r="A4043" t="str">
            <v>STAR CEMENT LTD</v>
          </cell>
          <cell r="B4043">
            <v>540575</v>
          </cell>
          <cell r="C4043" t="str">
            <v>STARCEMENT</v>
          </cell>
          <cell r="D4043" t="str">
            <v>Cement &amp; Cement Products</v>
          </cell>
        </row>
        <row r="4044">
          <cell r="A4044" t="str">
            <v>STAR DELTA TRANSFORMERS LTD</v>
          </cell>
          <cell r="B4044">
            <v>539255</v>
          </cell>
          <cell r="C4044" t="str">
            <v>Not Listed</v>
          </cell>
          <cell r="D4044" t="str">
            <v>Heavy Electrical Equipment</v>
          </cell>
        </row>
        <row r="4045">
          <cell r="A4045" t="str">
            <v>STAR PAPER MILLS LTD</v>
          </cell>
          <cell r="B4045">
            <v>516022</v>
          </cell>
          <cell r="C4045" t="str">
            <v>STARPAPER</v>
          </cell>
          <cell r="D4045" t="str">
            <v>Paper &amp; Paper Products</v>
          </cell>
        </row>
        <row r="4046">
          <cell r="A4046" t="str">
            <v>STARCOM INFORMATION TECHNOLOGY LTD</v>
          </cell>
          <cell r="B4046">
            <v>531616</v>
          </cell>
          <cell r="C4046" t="str">
            <v>Not Listed</v>
          </cell>
          <cell r="D4046" t="str">
            <v>IT Consulting &amp; Software</v>
          </cell>
        </row>
        <row r="4047">
          <cell r="A4047" t="str">
            <v>STARLIT POWER SYSTEMS LTD</v>
          </cell>
          <cell r="B4047">
            <v>538733</v>
          </cell>
          <cell r="C4047" t="str">
            <v>Not Listed</v>
          </cell>
          <cell r="D4047" t="str">
            <v>Other Non-Ferrous Metals</v>
          </cell>
        </row>
        <row r="4048">
          <cell r="A4048" t="str">
            <v>STARLITE COMPONENTS LTD</v>
          </cell>
          <cell r="B4048">
            <v>517548</v>
          </cell>
          <cell r="C4048" t="str">
            <v>Not Listed</v>
          </cell>
          <cell r="D4048" t="str">
            <v>Comm.Trading  &amp; Distribution</v>
          </cell>
        </row>
        <row r="4049">
          <cell r="A4049" t="str">
            <v>STARLOG ENTERPRISES LTD</v>
          </cell>
          <cell r="B4049">
            <v>520155</v>
          </cell>
          <cell r="C4049" t="str">
            <v>Not Listed</v>
          </cell>
          <cell r="D4049" t="str">
            <v>Marine Port &amp; Services</v>
          </cell>
        </row>
        <row r="4050">
          <cell r="A4050" t="str">
            <v>STATE BANK OF INDIA</v>
          </cell>
          <cell r="B4050">
            <v>500112</v>
          </cell>
          <cell r="C4050" t="str">
            <v>SBIN</v>
          </cell>
          <cell r="D4050" t="str">
            <v>Banks</v>
          </cell>
        </row>
        <row r="4051">
          <cell r="A4051" t="str">
            <v>STEEL AUTHORITY OF (INDIA) LTD</v>
          </cell>
          <cell r="B4051">
            <v>500113</v>
          </cell>
          <cell r="C4051" t="str">
            <v>SAIL</v>
          </cell>
          <cell r="D4051" t="str">
            <v>Iron &amp; Steel/Interm.Products</v>
          </cell>
        </row>
        <row r="4052">
          <cell r="A4052" t="str">
            <v>STEEL AUTHORITY OF INDIA LTD</v>
          </cell>
          <cell r="B4052">
            <v>500113</v>
          </cell>
          <cell r="C4052" t="str">
            <v>SAIL</v>
          </cell>
          <cell r="D4052" t="str">
            <v>Iron &amp; Steel/Interm.Products</v>
          </cell>
        </row>
        <row r="4053">
          <cell r="A4053" t="str">
            <v>STEEL CITY SECURITIES LTD</v>
          </cell>
          <cell r="B4053" t="str">
            <v>Not Listed</v>
          </cell>
          <cell r="C4053" t="str">
            <v>STEELCITY</v>
          </cell>
          <cell r="D4053" t="str">
            <v>SME</v>
          </cell>
        </row>
        <row r="4054">
          <cell r="A4054" t="str">
            <v>STEEL EXCHANGE (INDIA) LTD</v>
          </cell>
          <cell r="B4054">
            <v>534748</v>
          </cell>
          <cell r="C4054" t="str">
            <v>STEELXIND</v>
          </cell>
          <cell r="D4054" t="str">
            <v>Iron &amp; Steel/Interm.Products</v>
          </cell>
        </row>
        <row r="4055">
          <cell r="A4055" t="str">
            <v>STEEL EXCHANGE INDIA LTD</v>
          </cell>
          <cell r="B4055">
            <v>534748</v>
          </cell>
          <cell r="C4055" t="str">
            <v>STEELXIND</v>
          </cell>
          <cell r="D4055" t="str">
            <v>Iron &amp; Steel/Interm.Products</v>
          </cell>
        </row>
        <row r="4056">
          <cell r="A4056" t="str">
            <v>STEEL STRIPS INFRASTRUCTURES LTD</v>
          </cell>
          <cell r="B4056">
            <v>513173</v>
          </cell>
          <cell r="C4056" t="str">
            <v>Not Listed</v>
          </cell>
          <cell r="D4056" t="str">
            <v>Realty</v>
          </cell>
        </row>
        <row r="4057">
          <cell r="A4057" t="str">
            <v>STEEL STRIPS LTD.</v>
          </cell>
          <cell r="B4057">
            <v>504717</v>
          </cell>
          <cell r="C4057" t="str">
            <v>STRIPMT</v>
          </cell>
          <cell r="D4057" t="str">
            <v>Iron &amp;amp; Steel/Interm.Products</v>
          </cell>
        </row>
        <row r="4058">
          <cell r="A4058" t="str">
            <v>STEEL STRIPS WHEELS LTD</v>
          </cell>
          <cell r="B4058">
            <v>513262</v>
          </cell>
          <cell r="C4058" t="str">
            <v>SSWL</v>
          </cell>
          <cell r="D4058" t="str">
            <v>Auto Parts &amp; Equipment</v>
          </cell>
        </row>
        <row r="4059">
          <cell r="A4059" t="str">
            <v>STEELCAST LTD</v>
          </cell>
          <cell r="B4059">
            <v>513517</v>
          </cell>
          <cell r="C4059" t="str">
            <v>Not Listed</v>
          </cell>
          <cell r="D4059" t="str">
            <v>Other Industrial Products</v>
          </cell>
        </row>
        <row r="4060">
          <cell r="A4060" t="str">
            <v>STEELCO GUJARAT LTD</v>
          </cell>
          <cell r="B4060">
            <v>500399</v>
          </cell>
          <cell r="C4060" t="str">
            <v>Not Listed</v>
          </cell>
          <cell r="D4060" t="str">
            <v>Iron &amp; Steel/Interm.Products</v>
          </cell>
        </row>
        <row r="4061">
          <cell r="A4061" t="str">
            <v>STEL HOLDINGS LTD</v>
          </cell>
          <cell r="B4061">
            <v>533316</v>
          </cell>
          <cell r="C4061" t="str">
            <v>STEL</v>
          </cell>
          <cell r="D4061" t="str">
            <v>Holding Companies</v>
          </cell>
        </row>
        <row r="4062">
          <cell r="A4062" t="str">
            <v>STELLANT SECURITIES (INDIA) LTD</v>
          </cell>
          <cell r="B4062">
            <v>526071</v>
          </cell>
          <cell r="C4062" t="str">
            <v>Not Listed</v>
          </cell>
          <cell r="D4062" t="str">
            <v>Other Financial Services</v>
          </cell>
        </row>
        <row r="4063">
          <cell r="A4063" t="str">
            <v>STELLANT SECURITIES INDIA LTD</v>
          </cell>
          <cell r="B4063">
            <v>526071</v>
          </cell>
          <cell r="C4063" t="str">
            <v>Not Listed</v>
          </cell>
          <cell r="D4063" t="str">
            <v>Other Financial Services</v>
          </cell>
        </row>
        <row r="4064">
          <cell r="A4064" t="str">
            <v>STELLAR CAPITAL SERVICES LTD</v>
          </cell>
          <cell r="B4064">
            <v>536738</v>
          </cell>
          <cell r="C4064" t="str">
            <v>Not Listed</v>
          </cell>
          <cell r="D4064" t="str">
            <v>Other Financial Services</v>
          </cell>
        </row>
        <row r="4065">
          <cell r="A4065" t="str">
            <v>STEP TWO CORPORATION LTD</v>
          </cell>
          <cell r="B4065">
            <v>531509</v>
          </cell>
          <cell r="C4065" t="str">
            <v>Not Listed</v>
          </cell>
          <cell r="D4065" t="str">
            <v>Other Financial Services</v>
          </cell>
        </row>
        <row r="4066">
          <cell r="A4066" t="str">
            <v>STERLING GREEN WOODS LTD</v>
          </cell>
          <cell r="B4066">
            <v>526500</v>
          </cell>
          <cell r="C4066" t="str">
            <v>Not Listed</v>
          </cell>
          <cell r="D4066" t="str">
            <v>Hotels</v>
          </cell>
        </row>
        <row r="4067">
          <cell r="A4067" t="str">
            <v>STERLING GUARANTY &amp;amp; FINANCE LTD.</v>
          </cell>
          <cell r="B4067">
            <v>508963</v>
          </cell>
          <cell r="C4067" t="str">
            <v>STRLGUA</v>
          </cell>
          <cell r="D4067" t="str">
            <v>Finance (including NBFCs)</v>
          </cell>
        </row>
        <row r="4068">
          <cell r="A4068" t="str">
            <v>STERLING SPINNERS LTD</v>
          </cell>
          <cell r="B4068">
            <v>531628</v>
          </cell>
          <cell r="C4068" t="str">
            <v>Not Listed</v>
          </cell>
          <cell r="D4068" t="str">
            <v>Textiles</v>
          </cell>
        </row>
        <row r="4069">
          <cell r="A4069" t="str">
            <v>STERLING TOOLS LTD</v>
          </cell>
          <cell r="B4069">
            <v>530759</v>
          </cell>
          <cell r="C4069" t="str">
            <v>STERTOOLS</v>
          </cell>
          <cell r="D4069" t="str">
            <v>Auto Parts &amp; Equipment</v>
          </cell>
        </row>
        <row r="4070">
          <cell r="A4070" t="str">
            <v>STERLITE TECHNOLOGIES LTD</v>
          </cell>
          <cell r="B4070">
            <v>532374</v>
          </cell>
          <cell r="C4070" t="str">
            <v>STRTECH</v>
          </cell>
          <cell r="D4070" t="str">
            <v>Other Telecom Services</v>
          </cell>
        </row>
        <row r="4071">
          <cell r="A4071" t="str">
            <v>STI (INDIA) LTD</v>
          </cell>
          <cell r="B4071">
            <v>513151</v>
          </cell>
          <cell r="C4071" t="str">
            <v>ST(INDIA)</v>
          </cell>
          <cell r="D4071" t="str">
            <v>Textiles</v>
          </cell>
        </row>
        <row r="4072">
          <cell r="A4072" t="str">
            <v>STI INDIA LTD</v>
          </cell>
          <cell r="B4072">
            <v>513151</v>
          </cell>
          <cell r="C4072" t="str">
            <v>STINDIA</v>
          </cell>
          <cell r="D4072" t="str">
            <v>Textiles</v>
          </cell>
        </row>
        <row r="4073">
          <cell r="A4073" t="str">
            <v>STL GLOBAL LTD</v>
          </cell>
          <cell r="B4073">
            <v>532730</v>
          </cell>
          <cell r="C4073" t="str">
            <v>SGL</v>
          </cell>
          <cell r="D4073" t="str">
            <v>Textiles</v>
          </cell>
        </row>
        <row r="4074">
          <cell r="A4074" t="str">
            <v>STOVEC INDUSTRIES LTD</v>
          </cell>
          <cell r="B4074">
            <v>504959</v>
          </cell>
          <cell r="C4074" t="str">
            <v>Not Listed</v>
          </cell>
          <cell r="D4074" t="str">
            <v>Industrial Machinery</v>
          </cell>
        </row>
        <row r="4075">
          <cell r="A4075" t="str">
            <v>STRATMONT INDUSTRIES LTD</v>
          </cell>
          <cell r="B4075">
            <v>530495</v>
          </cell>
          <cell r="C4075" t="str">
            <v>Not Listed</v>
          </cell>
          <cell r="D4075" t="str">
            <v>Comm.Trading  &amp; Distribution</v>
          </cell>
        </row>
        <row r="4076">
          <cell r="A4076" t="str">
            <v>STRIDES PHARMA SCIENCE LTD</v>
          </cell>
          <cell r="B4076">
            <v>532531</v>
          </cell>
          <cell r="C4076" t="str">
            <v>STAR</v>
          </cell>
          <cell r="D4076" t="str">
            <v>Pharmaceuticals</v>
          </cell>
        </row>
        <row r="4077">
          <cell r="A4077" t="str">
            <v>STURDY INDUSTRIES LTD</v>
          </cell>
          <cell r="B4077">
            <v>530611</v>
          </cell>
          <cell r="C4077" t="str">
            <v>Not Listed</v>
          </cell>
          <cell r="D4077" t="str">
            <v>Plastic Products</v>
          </cell>
        </row>
        <row r="4078">
          <cell r="A4078" t="str">
            <v>STYLAM INDUSTRIES LTD</v>
          </cell>
          <cell r="B4078">
            <v>526951</v>
          </cell>
          <cell r="C4078" t="str">
            <v>Not Listed</v>
          </cell>
          <cell r="D4078" t="str">
            <v>Forest Products</v>
          </cell>
        </row>
        <row r="4079">
          <cell r="A4079" t="str">
            <v>Subex LTD</v>
          </cell>
          <cell r="B4079" t="str">
            <v>Not Listed</v>
          </cell>
          <cell r="C4079" t="str">
            <v>SUBEX</v>
          </cell>
          <cell r="D4079" t="str">
            <v>Forest Products</v>
          </cell>
        </row>
        <row r="4080">
          <cell r="A4080" t="str">
            <v>SUBEX LTD</v>
          </cell>
          <cell r="B4080">
            <v>532348</v>
          </cell>
          <cell r="C4080" t="str">
            <v>Not Listed</v>
          </cell>
          <cell r="D4080" t="str">
            <v>IT Software Products</v>
          </cell>
        </row>
        <row r="4081">
          <cell r="A4081" t="str">
            <v>SUBHASH SILK MILLS LTD</v>
          </cell>
          <cell r="B4081">
            <v>530231</v>
          </cell>
          <cell r="C4081" t="str">
            <v>Not Listed</v>
          </cell>
          <cell r="D4081" t="str">
            <v>Textiles</v>
          </cell>
        </row>
        <row r="4082">
          <cell r="A4082" t="str">
            <v>SUBROS LTD</v>
          </cell>
          <cell r="B4082">
            <v>517168</v>
          </cell>
          <cell r="C4082" t="str">
            <v>SUBROS</v>
          </cell>
          <cell r="D4082" t="str">
            <v>Auto Parts &amp; Equipment</v>
          </cell>
        </row>
        <row r="4083">
          <cell r="A4083" t="str">
            <v>SUBWAY FINANCE &amp; INVESTMENT CO LTD</v>
          </cell>
          <cell r="B4083">
            <v>511024</v>
          </cell>
          <cell r="C4083" t="str">
            <v>Not Listed</v>
          </cell>
          <cell r="D4083" t="str">
            <v>Misc.Commercial Services</v>
          </cell>
        </row>
        <row r="4084">
          <cell r="A4084" t="str">
            <v>SUCHITRA FINANCE &amp; TRADING COMPANY LTD</v>
          </cell>
          <cell r="B4084">
            <v>538714</v>
          </cell>
          <cell r="C4084" t="str">
            <v>Not Listed</v>
          </cell>
          <cell r="D4084" t="str">
            <v>Finance (including NBFCs)</v>
          </cell>
        </row>
        <row r="4085">
          <cell r="A4085" t="str">
            <v>SUDAL INDUSTRIES LTD</v>
          </cell>
          <cell r="B4085">
            <v>506003</v>
          </cell>
          <cell r="C4085" t="str">
            <v>Not Listed</v>
          </cell>
          <cell r="D4085" t="str">
            <v>Aluminium</v>
          </cell>
        </row>
        <row r="4086">
          <cell r="A4086" t="str">
            <v>SUDARSHAN CHEMICAL INDUSTRIES LTD</v>
          </cell>
          <cell r="B4086">
            <v>506655</v>
          </cell>
          <cell r="C4086" t="str">
            <v>SUDARSCHEM</v>
          </cell>
          <cell r="D4086" t="str">
            <v>Specialty Chemicals</v>
          </cell>
        </row>
        <row r="4087">
          <cell r="A4087" t="str">
            <v>SUDITI INDUSTRIES LTD</v>
          </cell>
          <cell r="B4087">
            <v>521113</v>
          </cell>
          <cell r="C4087" t="str">
            <v>Not Listed</v>
          </cell>
          <cell r="D4087" t="str">
            <v>Textiles</v>
          </cell>
        </row>
        <row r="4088">
          <cell r="A4088" t="str">
            <v>SUERYAA KNITWEAR LTD</v>
          </cell>
          <cell r="B4088">
            <v>540318</v>
          </cell>
          <cell r="C4088" t="str">
            <v>Not Listed</v>
          </cell>
          <cell r="D4088" t="str">
            <v>Textiles</v>
          </cell>
        </row>
        <row r="4089">
          <cell r="A4089" t="str">
            <v>SUGAL &amp; DAMANI SHARE BROKERS LTD</v>
          </cell>
          <cell r="B4089">
            <v>511654</v>
          </cell>
          <cell r="C4089" t="str">
            <v>Not Listed</v>
          </cell>
          <cell r="D4089" t="str">
            <v>Finance (including NBFCs)</v>
          </cell>
        </row>
        <row r="4090">
          <cell r="A4090" t="str">
            <v>Suich Industries Ltd</v>
          </cell>
          <cell r="B4090">
            <v>542683</v>
          </cell>
          <cell r="C4090" t="str">
            <v>SUICH</v>
          </cell>
          <cell r="D4090" t="str">
            <v>Telecom Equipment</v>
          </cell>
        </row>
        <row r="4091">
          <cell r="A4091" t="str">
            <v>SUJALA TRADING &amp; HOLDINGS LTD</v>
          </cell>
          <cell r="B4091">
            <v>539117</v>
          </cell>
          <cell r="C4091" t="str">
            <v>Not Listed</v>
          </cell>
          <cell r="D4091" t="str">
            <v>Finance (including NBFCs)</v>
          </cell>
        </row>
        <row r="4092">
          <cell r="A4092" t="str">
            <v>SUJANA UNIVERSAL INDUSTRIES LTD</v>
          </cell>
          <cell r="B4092">
            <v>517224</v>
          </cell>
          <cell r="C4092" t="str">
            <v>SUJANAUNI</v>
          </cell>
          <cell r="D4092" t="str">
            <v>Other Industrial Products</v>
          </cell>
        </row>
        <row r="4093">
          <cell r="A4093" t="str">
            <v>SUKHJIT STARCH &amp; CHEMICALS LTD</v>
          </cell>
          <cell r="B4093">
            <v>524542</v>
          </cell>
          <cell r="C4093" t="str">
            <v>Not Listed</v>
          </cell>
          <cell r="D4093" t="str">
            <v>Other Agricultural Products</v>
          </cell>
        </row>
        <row r="4094">
          <cell r="A4094" t="str">
            <v>SULABH ENGINEERS &amp; SERVICES LTD</v>
          </cell>
          <cell r="B4094">
            <v>508969</v>
          </cell>
          <cell r="C4094" t="str">
            <v>Not Listed</v>
          </cell>
          <cell r="D4094" t="str">
            <v>Finance (including NBFCs)</v>
          </cell>
        </row>
        <row r="4095">
          <cell r="A4095" t="str">
            <v>SUMEDHA FISCAL SERVICES LTD</v>
          </cell>
          <cell r="B4095">
            <v>530419</v>
          </cell>
          <cell r="C4095" t="str">
            <v>Not Listed</v>
          </cell>
          <cell r="D4095" t="str">
            <v>Other Financial Services</v>
          </cell>
        </row>
        <row r="4096">
          <cell r="A4096" t="str">
            <v>SUMEET INDUSTRIES LTD</v>
          </cell>
          <cell r="B4096">
            <v>514211</v>
          </cell>
          <cell r="C4096" t="str">
            <v>SUMEETINDS</v>
          </cell>
          <cell r="D4096" t="str">
            <v>Textiles</v>
          </cell>
        </row>
        <row r="4097">
          <cell r="A4097" t="str">
            <v>SUMERU INDUSTRIES LTD</v>
          </cell>
          <cell r="B4097">
            <v>530445</v>
          </cell>
          <cell r="C4097" t="str">
            <v>Not Listed</v>
          </cell>
          <cell r="D4097" t="str">
            <v>Comm.Trading  &amp; Distribution</v>
          </cell>
        </row>
        <row r="4098">
          <cell r="A4098" t="str">
            <v>SUMIT WOODS LTD</v>
          </cell>
          <cell r="B4098" t="str">
            <v>Not Listed</v>
          </cell>
          <cell r="C4098" t="str">
            <v>SUMIT</v>
          </cell>
          <cell r="D4098" t="str">
            <v>SME</v>
          </cell>
        </row>
        <row r="4099">
          <cell r="A4099" t="str">
            <v>SUMMIT SECURITIES LTD</v>
          </cell>
          <cell r="B4099">
            <v>533306</v>
          </cell>
          <cell r="C4099" t="str">
            <v>SUMMITSEC</v>
          </cell>
          <cell r="D4099" t="str">
            <v>Investment Companies</v>
          </cell>
        </row>
        <row r="4100">
          <cell r="A4100" t="str">
            <v>SUN AND SHINE WORLDWIDE LTD</v>
          </cell>
          <cell r="B4100">
            <v>532154</v>
          </cell>
          <cell r="C4100" t="str">
            <v>Not Listed</v>
          </cell>
          <cell r="D4100" t="str">
            <v>Misc.Commercial Services</v>
          </cell>
        </row>
        <row r="4101">
          <cell r="A4101" t="str">
            <v>SUN PHARMA ADVANCED RESEARCH COMPANY LTD</v>
          </cell>
          <cell r="B4101">
            <v>532872</v>
          </cell>
          <cell r="C4101" t="str">
            <v>SPARC</v>
          </cell>
          <cell r="D4101" t="str">
            <v>Pharmaceuticals</v>
          </cell>
        </row>
        <row r="4102">
          <cell r="A4102" t="str">
            <v>SUN PHARMACEUTICAL INDUSTRIES LTD</v>
          </cell>
          <cell r="B4102">
            <v>524715</v>
          </cell>
          <cell r="C4102" t="str">
            <v>SUNPHARMA</v>
          </cell>
          <cell r="D4102" t="str">
            <v>Pharmaceuticals</v>
          </cell>
        </row>
        <row r="4103">
          <cell r="A4103" t="str">
            <v>SUN RETAIL LTD</v>
          </cell>
          <cell r="B4103">
            <v>542025</v>
          </cell>
          <cell r="C4103" t="str">
            <v>Not Listed</v>
          </cell>
          <cell r="D4103" t="str">
            <v>Comm.Trading  &amp; Distribution</v>
          </cell>
        </row>
        <row r="4104">
          <cell r="A4104" t="str">
            <v>SUN SOURCE (INDIA) LTD</v>
          </cell>
          <cell r="B4104">
            <v>517403</v>
          </cell>
          <cell r="C4104" t="str">
            <v>Not Listed</v>
          </cell>
          <cell r="D4104" t="str">
            <v>Electric Utilities</v>
          </cell>
        </row>
        <row r="4105">
          <cell r="A4105" t="str">
            <v>SUN SOURCE INDIA LTD</v>
          </cell>
          <cell r="B4105">
            <v>517403</v>
          </cell>
          <cell r="C4105" t="str">
            <v>Not Listed</v>
          </cell>
          <cell r="D4105" t="str">
            <v>Electric Utilities</v>
          </cell>
        </row>
        <row r="4106">
          <cell r="A4106" t="str">
            <v>SUN TECHNO OVERSEAS LTD</v>
          </cell>
          <cell r="B4106">
            <v>531752</v>
          </cell>
          <cell r="C4106" t="str">
            <v>Not Listed</v>
          </cell>
          <cell r="D4106" t="str">
            <v>Comm.Trading  &amp; Distribution</v>
          </cell>
        </row>
        <row r="4107">
          <cell r="A4107" t="str">
            <v>SUN TV NETWORK LTD</v>
          </cell>
          <cell r="B4107">
            <v>532733</v>
          </cell>
          <cell r="C4107" t="str">
            <v>SUNTV</v>
          </cell>
          <cell r="D4107" t="str">
            <v>Broadcasting &amp; Cable TV</v>
          </cell>
        </row>
        <row r="4108">
          <cell r="A4108" t="str">
            <v>SUNCARE TRADERS LTD</v>
          </cell>
          <cell r="B4108">
            <v>539526</v>
          </cell>
          <cell r="C4108" t="str">
            <v>Not Listed</v>
          </cell>
          <cell r="D4108" t="str">
            <v>Distributors</v>
          </cell>
        </row>
        <row r="4109">
          <cell r="A4109" t="str">
            <v>SUNCITY SYNTHETICS LTD</v>
          </cell>
          <cell r="B4109">
            <v>530795</v>
          </cell>
          <cell r="C4109" t="str">
            <v>Not Listed</v>
          </cell>
          <cell r="D4109" t="str">
            <v>Textiles</v>
          </cell>
        </row>
        <row r="4110">
          <cell r="A4110" t="str">
            <v>SUNDARAM BRAKE LININGS LTD</v>
          </cell>
          <cell r="B4110">
            <v>590072</v>
          </cell>
          <cell r="C4110" t="str">
            <v>SUNDRMBRAK</v>
          </cell>
          <cell r="D4110" t="str">
            <v>Auto Parts &amp; Equipment</v>
          </cell>
        </row>
        <row r="4111">
          <cell r="A4111" t="str">
            <v>SUNDARAM CLAYTON LTD</v>
          </cell>
          <cell r="B4111">
            <v>520056</v>
          </cell>
          <cell r="C4111" t="str">
            <v>SUNCLAYLTD</v>
          </cell>
          <cell r="D4111" t="str">
            <v>Auto Parts &amp; Equipment</v>
          </cell>
        </row>
        <row r="4112">
          <cell r="A4112" t="str">
            <v>SUNDARAM FINANCE HOLDINGS LTD</v>
          </cell>
          <cell r="B4112" t="str">
            <v>Not Listed</v>
          </cell>
          <cell r="C4112" t="str">
            <v>SUNDARMHLD</v>
          </cell>
          <cell r="D4112" t="str">
            <v>Others</v>
          </cell>
        </row>
        <row r="4113">
          <cell r="A4113" t="str">
            <v>SUNDARAM FINANCE LTD</v>
          </cell>
          <cell r="B4113">
            <v>590071</v>
          </cell>
          <cell r="C4113" t="str">
            <v>SUNDARMFIN</v>
          </cell>
          <cell r="D4113" t="str">
            <v>Finance (including NBFCs)</v>
          </cell>
        </row>
        <row r="4114">
          <cell r="A4114" t="str">
            <v>SUNDARAM MULTI PAP LTD</v>
          </cell>
          <cell r="B4114">
            <v>533166</v>
          </cell>
          <cell r="C4114" t="str">
            <v>SUNDARAM</v>
          </cell>
          <cell r="D4114" t="str">
            <v>Comm.Printing/Stationery</v>
          </cell>
        </row>
        <row r="4115">
          <cell r="A4115" t="str">
            <v>SUNDRAM FASTENERS LTD</v>
          </cell>
          <cell r="B4115">
            <v>500403</v>
          </cell>
          <cell r="C4115" t="str">
            <v>SUNDRMFAST</v>
          </cell>
          <cell r="D4115" t="str">
            <v>Auto Parts &amp; Equipment</v>
          </cell>
        </row>
        <row r="4116">
          <cell r="A4116" t="str">
            <v>SUNFLAG IRON AND STEEL COMPANY LTD</v>
          </cell>
          <cell r="B4116">
            <v>500404</v>
          </cell>
          <cell r="C4116" t="str">
            <v>SUNFLAG</v>
          </cell>
          <cell r="D4116" t="str">
            <v>Iron &amp; Steel/Interm.Products</v>
          </cell>
        </row>
        <row r="4117">
          <cell r="A4117" t="str">
            <v>SUNGOLD CAPITAL LTD</v>
          </cell>
          <cell r="B4117">
            <v>531433</v>
          </cell>
          <cell r="C4117" t="str">
            <v>Not Listed</v>
          </cell>
          <cell r="D4117" t="str">
            <v>Finance (including NBFCs)</v>
          </cell>
        </row>
        <row r="4118">
          <cell r="A4118" t="str">
            <v>SUNGOLD MEDIA AND ENTERTAINMENT LTD</v>
          </cell>
          <cell r="B4118">
            <v>541799</v>
          </cell>
          <cell r="C4118" t="str">
            <v>Not Listed</v>
          </cell>
          <cell r="D4118" t="str">
            <v>Advertising &amp; Media</v>
          </cell>
        </row>
        <row r="4119">
          <cell r="A4119" t="str">
            <v>SUNIL AGRO FOODS LTD</v>
          </cell>
          <cell r="B4119">
            <v>530953</v>
          </cell>
          <cell r="C4119" t="str">
            <v>Not Listed</v>
          </cell>
          <cell r="D4119" t="str">
            <v>Packaged Foods</v>
          </cell>
        </row>
        <row r="4120">
          <cell r="A4120" t="str">
            <v>SUNIL HEALTHCARE LTD</v>
          </cell>
          <cell r="B4120">
            <v>537253</v>
          </cell>
          <cell r="C4120" t="str">
            <v>Not Listed</v>
          </cell>
          <cell r="D4120" t="str">
            <v>Pharmaceuticals</v>
          </cell>
        </row>
        <row r="4121">
          <cell r="A4121" t="str">
            <v>SUNIL HITECH ENGINEERS LTD</v>
          </cell>
          <cell r="B4121">
            <v>532711</v>
          </cell>
          <cell r="C4121" t="str">
            <v>SUNILHITEC</v>
          </cell>
          <cell r="D4121" t="str">
            <v>Construction &amp; Engineering</v>
          </cell>
        </row>
        <row r="4122">
          <cell r="A4122" t="str">
            <v>SUNIL INDUSTRIES LTD</v>
          </cell>
          <cell r="B4122">
            <v>521232</v>
          </cell>
          <cell r="C4122" t="str">
            <v>Not Listed</v>
          </cell>
          <cell r="D4122" t="str">
            <v>Comm.Trading  &amp; Distribution</v>
          </cell>
        </row>
        <row r="4123">
          <cell r="A4123" t="str">
            <v>SUNRAJ DIAMOND EXPORTS LTD.</v>
          </cell>
          <cell r="B4123">
            <v>523425</v>
          </cell>
          <cell r="C4123" t="str">
            <v>SUNRAJDI</v>
          </cell>
          <cell r="D4123" t="str">
            <v>Other Apparels &amp;amp; Accessories</v>
          </cell>
        </row>
        <row r="4124">
          <cell r="A4124" t="str">
            <v>SUNRISE INDUSTRIAL TRADERS LTD</v>
          </cell>
          <cell r="B4124">
            <v>501110</v>
          </cell>
          <cell r="C4124" t="str">
            <v>Not Listed</v>
          </cell>
          <cell r="D4124" t="str">
            <v>Other Financial Services</v>
          </cell>
        </row>
        <row r="4125">
          <cell r="A4125" t="str">
            <v>SUNSHIELD CHEMICALS LTD</v>
          </cell>
          <cell r="B4125">
            <v>530845</v>
          </cell>
          <cell r="C4125" t="str">
            <v>Not Listed</v>
          </cell>
          <cell r="D4125" t="str">
            <v>Commodity Chemicals</v>
          </cell>
        </row>
        <row r="4126">
          <cell r="A4126" t="str">
            <v>SUNSHINE CAPITAL LTD</v>
          </cell>
          <cell r="B4126">
            <v>539574</v>
          </cell>
          <cell r="C4126" t="str">
            <v>Not Listed</v>
          </cell>
          <cell r="D4126" t="str">
            <v>Finance (including NBFCs)</v>
          </cell>
        </row>
        <row r="4127">
          <cell r="A4127" t="str">
            <v>SUNSTAR REALTY DEVELOPMENT LTD</v>
          </cell>
          <cell r="B4127">
            <v>535141</v>
          </cell>
          <cell r="C4127" t="str">
            <v>Not Listed</v>
          </cell>
          <cell r="D4127" t="str">
            <v>Realty</v>
          </cell>
        </row>
        <row r="4128">
          <cell r="A4128" t="str">
            <v>SUNTECK REALTY LTD</v>
          </cell>
          <cell r="B4128">
            <v>512179</v>
          </cell>
          <cell r="C4128" t="str">
            <v>SUNTECK</v>
          </cell>
          <cell r="D4128" t="str">
            <v>Realty</v>
          </cell>
        </row>
        <row r="4129">
          <cell r="A4129" t="str">
            <v>SUPER BAKERS (INDIA) LTD</v>
          </cell>
          <cell r="B4129">
            <v>530735</v>
          </cell>
          <cell r="C4129" t="str">
            <v>Not Listed</v>
          </cell>
          <cell r="D4129" t="str">
            <v>Packaged Foods</v>
          </cell>
        </row>
        <row r="4130">
          <cell r="A4130" t="str">
            <v>SUPER BAKERS INDIA LTD</v>
          </cell>
          <cell r="B4130">
            <v>530735</v>
          </cell>
          <cell r="C4130" t="str">
            <v>Not Listed</v>
          </cell>
          <cell r="D4130" t="str">
            <v>Packaged Foods</v>
          </cell>
        </row>
        <row r="4131">
          <cell r="A4131" t="str">
            <v>SUPER CROP SAFE LTD</v>
          </cell>
          <cell r="B4131">
            <v>530883</v>
          </cell>
          <cell r="C4131" t="str">
            <v>Not Listed</v>
          </cell>
          <cell r="D4131" t="str">
            <v>Agrochemicals</v>
          </cell>
        </row>
        <row r="4132">
          <cell r="A4132" t="str">
            <v>SUPER DOMESTIC MACHINES LTD</v>
          </cell>
          <cell r="B4132">
            <v>531699</v>
          </cell>
          <cell r="C4132" t="str">
            <v>Not Listed</v>
          </cell>
          <cell r="D4132" t="str">
            <v>Household Appliances</v>
          </cell>
        </row>
        <row r="4133">
          <cell r="A4133" t="str">
            <v>SUPER FINE KNITTERS LTD</v>
          </cell>
          <cell r="B4133">
            <v>540269</v>
          </cell>
          <cell r="C4133" t="str">
            <v>Not Listed</v>
          </cell>
          <cell r="D4133" t="str">
            <v>Other Apparels &amp; Accessories</v>
          </cell>
        </row>
        <row r="4134">
          <cell r="A4134" t="str">
            <v>SUPER SALES (INDIA) LTD</v>
          </cell>
          <cell r="B4134">
            <v>512527</v>
          </cell>
          <cell r="C4134" t="str">
            <v>Not Listed</v>
          </cell>
          <cell r="D4134" t="str">
            <v>Textiles</v>
          </cell>
        </row>
        <row r="4135">
          <cell r="A4135" t="str">
            <v>SUPER SALES INDIA LTD</v>
          </cell>
          <cell r="B4135">
            <v>512527</v>
          </cell>
          <cell r="C4135" t="str">
            <v>Not Listed</v>
          </cell>
          <cell r="D4135" t="str">
            <v>Textiles</v>
          </cell>
        </row>
        <row r="4136">
          <cell r="A4136" t="str">
            <v>SUPER SPINNING MILLS LTD</v>
          </cell>
          <cell r="B4136">
            <v>521180</v>
          </cell>
          <cell r="C4136" t="str">
            <v>SUPERSPIN</v>
          </cell>
          <cell r="D4136" t="str">
            <v>Textiles</v>
          </cell>
        </row>
        <row r="4137">
          <cell r="A4137" t="str">
            <v>SUPER TANNERY LTD</v>
          </cell>
          <cell r="B4137">
            <v>523842</v>
          </cell>
          <cell r="C4137" t="str">
            <v>Not Listed</v>
          </cell>
          <cell r="D4137" t="str">
            <v>Other Apparels &amp; Accessories</v>
          </cell>
        </row>
        <row r="4138">
          <cell r="A4138" t="str">
            <v>SUPERB PAPERS LTD</v>
          </cell>
          <cell r="B4138">
            <v>532070</v>
          </cell>
          <cell r="C4138" t="str">
            <v>Not Listed</v>
          </cell>
          <cell r="D4138" t="str">
            <v>Paper &amp; Paper Products</v>
          </cell>
        </row>
        <row r="4139">
          <cell r="A4139" t="str">
            <v>SUPERHOUSE LTD</v>
          </cell>
          <cell r="B4139">
            <v>523283</v>
          </cell>
          <cell r="C4139" t="str">
            <v>SUPERHOUSE</v>
          </cell>
          <cell r="D4139" t="str">
            <v>Footwear</v>
          </cell>
        </row>
        <row r="4140">
          <cell r="A4140" t="str">
            <v>SUPERIOR FINLEASE LTD</v>
          </cell>
          <cell r="B4140">
            <v>539835</v>
          </cell>
          <cell r="C4140" t="str">
            <v>Not Listed</v>
          </cell>
          <cell r="D4140" t="str">
            <v>Finance (including NBFCs)</v>
          </cell>
        </row>
        <row r="4141">
          <cell r="A4141" t="str">
            <v>Superior Industrial Enterprises LTD</v>
          </cell>
          <cell r="B4141">
            <v>519234</v>
          </cell>
          <cell r="C4141" t="str">
            <v>SIEL</v>
          </cell>
          <cell r="D4141" t="str">
            <v>Edible Oils</v>
          </cell>
        </row>
        <row r="4142">
          <cell r="A4142" t="str">
            <v>SUPERNOVA ADVERTISING LTD</v>
          </cell>
          <cell r="B4142">
            <v>780008</v>
          </cell>
          <cell r="C4142" t="str">
            <v>Not Listed</v>
          </cell>
          <cell r="D4142" t="str">
            <v>Others</v>
          </cell>
        </row>
        <row r="4143">
          <cell r="A4143" t="str">
            <v>SUPERSHAKTI METALIKS LTD</v>
          </cell>
          <cell r="B4143">
            <v>541701</v>
          </cell>
          <cell r="C4143" t="str">
            <v>Not Listed</v>
          </cell>
          <cell r="D4143" t="str">
            <v>Iron &amp; Steel Products</v>
          </cell>
        </row>
        <row r="4144">
          <cell r="A4144" t="str">
            <v>SUPERTEX INDUSTRIES LTD</v>
          </cell>
          <cell r="B4144">
            <v>526133</v>
          </cell>
          <cell r="C4144" t="str">
            <v>Not Listed</v>
          </cell>
          <cell r="D4144" t="str">
            <v>Textiles</v>
          </cell>
        </row>
        <row r="4145">
          <cell r="A4145" t="str">
            <v>SUPRA PACIFIC MANAGEMENT CONSULTANCY LTD</v>
          </cell>
          <cell r="B4145">
            <v>540168</v>
          </cell>
          <cell r="C4145" t="str">
            <v>Not Listed</v>
          </cell>
          <cell r="D4145" t="str">
            <v>Finance (including NBFCs)</v>
          </cell>
        </row>
        <row r="4146">
          <cell r="A4146" t="str">
            <v>SUPRA TRENDS LTD</v>
          </cell>
          <cell r="B4146">
            <v>511539</v>
          </cell>
          <cell r="C4146" t="str">
            <v>Not Listed</v>
          </cell>
          <cell r="D4146" t="str">
            <v>Other Financial Services</v>
          </cell>
        </row>
        <row r="4147">
          <cell r="A4147" t="str">
            <v>SUPRAJIT ENGINEERING LTD</v>
          </cell>
          <cell r="B4147">
            <v>532509</v>
          </cell>
          <cell r="C4147" t="str">
            <v>SUPRAJIT</v>
          </cell>
          <cell r="D4147" t="str">
            <v>Auto Parts &amp; Equipment</v>
          </cell>
        </row>
        <row r="4148">
          <cell r="A4148" t="str">
            <v>SUPREME ENGINEERING LTD</v>
          </cell>
          <cell r="B4148" t="str">
            <v>Not Listed</v>
          </cell>
          <cell r="C4148" t="str">
            <v>SUPREMEENG</v>
          </cell>
          <cell r="D4148" t="str">
            <v>SME</v>
          </cell>
        </row>
        <row r="4149">
          <cell r="A4149" t="str">
            <v>SUPREME HOLDINGS &amp; HOSPITALITY (INDIA) LTD</v>
          </cell>
          <cell r="B4149">
            <v>530677</v>
          </cell>
          <cell r="C4149" t="str">
            <v>Not Listed</v>
          </cell>
          <cell r="D4149" t="str">
            <v>Realty</v>
          </cell>
        </row>
        <row r="4150">
          <cell r="A4150" t="str">
            <v>SUPREME HOLDINGS &amp; HOSPITALITY INDIA LTD</v>
          </cell>
          <cell r="B4150">
            <v>530677</v>
          </cell>
          <cell r="C4150" t="str">
            <v>Not Listed</v>
          </cell>
          <cell r="D4150" t="str">
            <v>Realty</v>
          </cell>
        </row>
        <row r="4151">
          <cell r="A4151" t="str">
            <v>SUPREME INDIA IMPEX LTD</v>
          </cell>
          <cell r="B4151" t="str">
            <v>Not Listed</v>
          </cell>
          <cell r="C4151" t="str">
            <v>SIIL</v>
          </cell>
          <cell r="D4151" t="str">
            <v>SME</v>
          </cell>
        </row>
        <row r="4152">
          <cell r="A4152" t="str">
            <v>SUPREME INDUSTRIES LTD</v>
          </cell>
          <cell r="B4152">
            <v>509930</v>
          </cell>
          <cell r="C4152" t="str">
            <v>SUPREMEIND</v>
          </cell>
          <cell r="D4152" t="str">
            <v>Plastic Products</v>
          </cell>
        </row>
        <row r="4153">
          <cell r="A4153" t="str">
            <v>SUPREME INFRASTRUCTURE (INDIA) LTD</v>
          </cell>
          <cell r="B4153">
            <v>532904</v>
          </cell>
          <cell r="C4153" t="str">
            <v>SUPREMEINF</v>
          </cell>
          <cell r="D4153" t="str">
            <v>Construction &amp; Engineering</v>
          </cell>
        </row>
        <row r="4154">
          <cell r="A4154" t="str">
            <v>SUPREME INFRASTRUCTURE INDIA LTD</v>
          </cell>
          <cell r="B4154">
            <v>532904</v>
          </cell>
          <cell r="C4154" t="str">
            <v>SUPREMEINF</v>
          </cell>
          <cell r="D4154" t="str">
            <v>Construction &amp; Engineering</v>
          </cell>
        </row>
        <row r="4155">
          <cell r="A4155" t="str">
            <v>SUPREME PETROCHEM LTD</v>
          </cell>
          <cell r="B4155">
            <v>500405</v>
          </cell>
          <cell r="C4155" t="str">
            <v>SUPPETRO</v>
          </cell>
          <cell r="D4155" t="str">
            <v>Petrochemicals</v>
          </cell>
        </row>
        <row r="4156">
          <cell r="A4156" t="str">
            <v>SUPREMEX SHINE STEELS LTD</v>
          </cell>
          <cell r="B4156">
            <v>534733</v>
          </cell>
          <cell r="C4156" t="str">
            <v>Not Listed</v>
          </cell>
          <cell r="D4156" t="str">
            <v>Iron &amp; Steel/Interm.Products</v>
          </cell>
        </row>
        <row r="4157">
          <cell r="A4157" t="str">
            <v>SURAJ LTD</v>
          </cell>
          <cell r="B4157">
            <v>531638</v>
          </cell>
          <cell r="C4157" t="str">
            <v>Not Listed</v>
          </cell>
          <cell r="D4157" t="str">
            <v>Iron &amp; Steel Products</v>
          </cell>
        </row>
        <row r="4158">
          <cell r="A4158" t="str">
            <v>SURAJ PRODUCTS LTD</v>
          </cell>
          <cell r="B4158">
            <v>518075</v>
          </cell>
          <cell r="C4158" t="str">
            <v>Not Listed</v>
          </cell>
          <cell r="D4158" t="str">
            <v>Iron &amp; Steel/Interm.Products</v>
          </cell>
        </row>
        <row r="4159">
          <cell r="A4159" t="str">
            <v>SURANA SOLAR LTD</v>
          </cell>
          <cell r="B4159">
            <v>533298</v>
          </cell>
          <cell r="C4159" t="str">
            <v>SURANASOL</v>
          </cell>
          <cell r="D4159" t="str">
            <v>Electronic Components</v>
          </cell>
        </row>
        <row r="4160">
          <cell r="A4160" t="str">
            <v>SURANA TELECOM AND POWER LTD</v>
          </cell>
          <cell r="B4160">
            <v>517530</v>
          </cell>
          <cell r="C4160" t="str">
            <v>SURANAT&amp;P</v>
          </cell>
          <cell r="D4160" t="str">
            <v>Telecom Cables</v>
          </cell>
        </row>
        <row r="4161">
          <cell r="A4161" t="str">
            <v>SURAT TEXTILE MILLS LTD</v>
          </cell>
          <cell r="B4161">
            <v>530185</v>
          </cell>
          <cell r="C4161" t="str">
            <v>Not Listed</v>
          </cell>
          <cell r="D4161" t="str">
            <v>Textiles</v>
          </cell>
        </row>
        <row r="4162">
          <cell r="A4162" t="str">
            <v>SUREVIN BPO SERVICES LTD</v>
          </cell>
          <cell r="B4162" t="str">
            <v>Not Listed</v>
          </cell>
          <cell r="C4162" t="str">
            <v>SUREVIN</v>
          </cell>
          <cell r="D4162" t="str">
            <v>SME</v>
          </cell>
        </row>
        <row r="4163">
          <cell r="A4163" t="str">
            <v>SURYA (INDIA) LTD</v>
          </cell>
          <cell r="B4163">
            <v>539253</v>
          </cell>
          <cell r="C4163" t="str">
            <v>Not Listed</v>
          </cell>
          <cell r="D4163" t="str">
            <v>Finance (including NBFCs)</v>
          </cell>
        </row>
        <row r="4164">
          <cell r="A4164" t="str">
            <v>SURYA INDIA LTD</v>
          </cell>
          <cell r="B4164">
            <v>539253</v>
          </cell>
          <cell r="C4164" t="str">
            <v>Not Listed</v>
          </cell>
          <cell r="D4164" t="str">
            <v>Finance (including NBFCs)</v>
          </cell>
        </row>
        <row r="4165">
          <cell r="A4165" t="str">
            <v>SURYA ROSHNI LTD</v>
          </cell>
          <cell r="B4165">
            <v>500336</v>
          </cell>
          <cell r="C4165" t="str">
            <v>SURYAROSNI</v>
          </cell>
          <cell r="D4165" t="str">
            <v>Diversified</v>
          </cell>
        </row>
        <row r="4166">
          <cell r="A4166" t="str">
            <v>SURYAAMBA SPINNING MILLS LTD</v>
          </cell>
          <cell r="B4166">
            <v>533101</v>
          </cell>
          <cell r="C4166" t="str">
            <v>Not Listed</v>
          </cell>
          <cell r="D4166" t="str">
            <v>Textiles</v>
          </cell>
        </row>
        <row r="4167">
          <cell r="A4167" t="str">
            <v>SURYACHAKRA POWER CORPORATION LTD</v>
          </cell>
          <cell r="B4167">
            <v>532874</v>
          </cell>
          <cell r="C4167" t="str">
            <v>Not Listed</v>
          </cell>
          <cell r="D4167" t="str">
            <v>Electric Utilities</v>
          </cell>
        </row>
        <row r="4168">
          <cell r="A4168" t="str">
            <v>SURYAKRIPA FINANCE LTD</v>
          </cell>
          <cell r="B4168">
            <v>511185</v>
          </cell>
          <cell r="C4168" t="str">
            <v>Not Listed</v>
          </cell>
          <cell r="D4168" t="str">
            <v>Transportation - Logistics</v>
          </cell>
        </row>
        <row r="4169">
          <cell r="A4169" t="str">
            <v>SURYALAKSHMI COTTON MILLS LTD</v>
          </cell>
          <cell r="B4169">
            <v>521200</v>
          </cell>
          <cell r="C4169" t="str">
            <v>SURYALAXMI</v>
          </cell>
          <cell r="D4169" t="str">
            <v>Textiles</v>
          </cell>
        </row>
        <row r="4170">
          <cell r="A4170" t="str">
            <v>SURYALATA SPINNING MILLS LTD</v>
          </cell>
          <cell r="B4170">
            <v>514138</v>
          </cell>
          <cell r="C4170" t="str">
            <v>Not Listed</v>
          </cell>
          <cell r="D4170" t="str">
            <v>Textiles</v>
          </cell>
        </row>
        <row r="4171">
          <cell r="A4171" t="str">
            <v>SURYAVANSHI SPINNING MILLS LTD</v>
          </cell>
          <cell r="B4171">
            <v>514140</v>
          </cell>
          <cell r="C4171" t="str">
            <v>Not Listed</v>
          </cell>
          <cell r="D4171" t="str">
            <v>Textiles</v>
          </cell>
        </row>
        <row r="4172">
          <cell r="A4172" t="str">
            <v>SURYO FOODS &amp;amp; INDUSTRIES LTD.</v>
          </cell>
          <cell r="B4172">
            <v>519604</v>
          </cell>
          <cell r="C4172" t="str">
            <v>SURFI</v>
          </cell>
          <cell r="D4172" t="str">
            <v>Packaged Foods</v>
          </cell>
        </row>
        <row r="4173">
          <cell r="A4173" t="str">
            <v>SUTLEJ TEXTILES AND INDUSTRIES LTD</v>
          </cell>
          <cell r="B4173">
            <v>532782</v>
          </cell>
          <cell r="C4173" t="str">
            <v>SUTLEJTEX</v>
          </cell>
          <cell r="D4173" t="str">
            <v>Textiles</v>
          </cell>
        </row>
        <row r="4174">
          <cell r="A4174" t="str">
            <v>SUUMAYA LIFESTYLE LTD</v>
          </cell>
          <cell r="B4174" t="str">
            <v>Not Listed</v>
          </cell>
          <cell r="C4174" t="str">
            <v>SUULD</v>
          </cell>
          <cell r="D4174" t="str">
            <v>SME</v>
          </cell>
        </row>
        <row r="4175">
          <cell r="A4175" t="str">
            <v>SUVEN LIFE SCIENCES LTD</v>
          </cell>
          <cell r="B4175">
            <v>530239</v>
          </cell>
          <cell r="C4175" t="str">
            <v>SUVEN</v>
          </cell>
          <cell r="D4175" t="str">
            <v>Pharmaceuticals</v>
          </cell>
        </row>
        <row r="4176">
          <cell r="A4176" t="str">
            <v>SUVIDHA INFRAESTATE CORPORATION LTD</v>
          </cell>
          <cell r="B4176">
            <v>531640</v>
          </cell>
          <cell r="C4176" t="str">
            <v>Not Listed</v>
          </cell>
          <cell r="D4176" t="str">
            <v>Realty</v>
          </cell>
        </row>
        <row r="4177">
          <cell r="A4177" t="str">
            <v>SUYOG TELEMATICS LTD</v>
          </cell>
          <cell r="B4177">
            <v>537259</v>
          </cell>
          <cell r="C4177" t="str">
            <v>Not Listed</v>
          </cell>
          <cell r="D4177" t="str">
            <v>Other Telecom Services</v>
          </cell>
        </row>
        <row r="4178">
          <cell r="A4178" t="str">
            <v>SUZLON ENERGY LTD</v>
          </cell>
          <cell r="B4178">
            <v>532667</v>
          </cell>
          <cell r="C4178" t="str">
            <v>SUZLON</v>
          </cell>
          <cell r="D4178" t="str">
            <v>Heavy Electrical Equipment</v>
          </cell>
        </row>
        <row r="4179">
          <cell r="A4179" t="str">
            <v>SVA (INDIA) LTD</v>
          </cell>
          <cell r="B4179">
            <v>531885</v>
          </cell>
          <cell r="C4179" t="str">
            <v>Not Listed</v>
          </cell>
          <cell r="D4179" t="str">
            <v>Comm.Trading  &amp; Distribution</v>
          </cell>
        </row>
        <row r="4180">
          <cell r="A4180" t="str">
            <v>SVA INDIA LTD</v>
          </cell>
          <cell r="B4180">
            <v>531885</v>
          </cell>
          <cell r="C4180" t="str">
            <v>Not Listed</v>
          </cell>
          <cell r="D4180" t="str">
            <v>Comm.Trading  &amp; Distribution</v>
          </cell>
        </row>
        <row r="4181">
          <cell r="A4181" t="str">
            <v>SVAM SOFTWARE LTD</v>
          </cell>
          <cell r="B4181">
            <v>523722</v>
          </cell>
          <cell r="C4181" t="str">
            <v>Not Listed</v>
          </cell>
          <cell r="D4181" t="str">
            <v>IT Software Products</v>
          </cell>
        </row>
        <row r="4182">
          <cell r="A4182" t="str">
            <v>SVARAJ TRADING &amp; AGENCIES LTD</v>
          </cell>
          <cell r="B4182">
            <v>503624</v>
          </cell>
          <cell r="C4182" t="str">
            <v>Not Listed</v>
          </cell>
          <cell r="D4182" t="str">
            <v>Other Financial Services</v>
          </cell>
        </row>
        <row r="4183">
          <cell r="A4183" t="str">
            <v>SVARNIM TRADE UDYOG LTD</v>
          </cell>
          <cell r="B4183">
            <v>539911</v>
          </cell>
          <cell r="C4183" t="str">
            <v>Not Listed</v>
          </cell>
          <cell r="D4183" t="str">
            <v>Comm.Trading  &amp; Distribution</v>
          </cell>
        </row>
        <row r="4184">
          <cell r="A4184" t="str">
            <v>SVC INDUSTRIES Ltd</v>
          </cell>
          <cell r="B4184">
            <v>524488</v>
          </cell>
          <cell r="C4184" t="str">
            <v>SVCIND</v>
          </cell>
          <cell r="D4184" t="str">
            <v>Commodity Chemicals</v>
          </cell>
        </row>
        <row r="4185">
          <cell r="A4185" t="str">
            <v>SVC RESOURCES LTD</v>
          </cell>
          <cell r="B4185">
            <v>512449</v>
          </cell>
          <cell r="C4185" t="str">
            <v>Not Listed</v>
          </cell>
          <cell r="D4185" t="str">
            <v>Mining</v>
          </cell>
        </row>
        <row r="4186">
          <cell r="A4186" t="str">
            <v>SVP GLOBAL VENTURES LTD</v>
          </cell>
          <cell r="B4186">
            <v>505590</v>
          </cell>
          <cell r="C4186" t="str">
            <v>Not Listed</v>
          </cell>
          <cell r="D4186" t="str">
            <v>Textiles</v>
          </cell>
        </row>
        <row r="4187">
          <cell r="A4187" t="str">
            <v>SVP HOUSING LTD</v>
          </cell>
          <cell r="B4187">
            <v>539041</v>
          </cell>
          <cell r="C4187" t="str">
            <v>Not Listed</v>
          </cell>
          <cell r="D4187" t="str">
            <v>Comm.Trading  &amp; Distribution</v>
          </cell>
        </row>
        <row r="4188">
          <cell r="A4188" t="str">
            <v>SW INVESTMENTS LTD</v>
          </cell>
          <cell r="B4188">
            <v>503659</v>
          </cell>
          <cell r="C4188" t="str">
            <v>Not Listed</v>
          </cell>
          <cell r="D4188" t="str">
            <v>Misc.Commercial Services</v>
          </cell>
        </row>
        <row r="4189">
          <cell r="A4189" t="str">
            <v>SWADESHI INDUSTRIES LEASING CO LTD</v>
          </cell>
          <cell r="B4189">
            <v>506863</v>
          </cell>
          <cell r="C4189" t="str">
            <v>Not Listed</v>
          </cell>
          <cell r="D4189" t="str">
            <v>Containers &amp; Packaging</v>
          </cell>
        </row>
        <row r="4190">
          <cell r="A4190" t="str">
            <v>SWADESHI POLYTEX LTD</v>
          </cell>
          <cell r="B4190">
            <v>503816</v>
          </cell>
          <cell r="C4190" t="str">
            <v>Not Listed</v>
          </cell>
          <cell r="D4190" t="str">
            <v>Textiles</v>
          </cell>
        </row>
        <row r="4191">
          <cell r="A4191" t="str">
            <v>SWAGRUHA INFRASTRUCTURE LTD</v>
          </cell>
          <cell r="B4191">
            <v>531909</v>
          </cell>
          <cell r="C4191" t="str">
            <v>Not Listed</v>
          </cell>
          <cell r="D4191" t="str">
            <v>Realty</v>
          </cell>
        </row>
        <row r="4192">
          <cell r="A4192" t="str">
            <v>SWAGTAM TRADING &amp; SERVICES LTD</v>
          </cell>
          <cell r="B4192">
            <v>539406</v>
          </cell>
          <cell r="C4192" t="str">
            <v>Not Listed</v>
          </cell>
          <cell r="D4192" t="str">
            <v>Comm.Trading  &amp; Distribution</v>
          </cell>
        </row>
        <row r="4193">
          <cell r="A4193" t="str">
            <v>SWAN ENERGY LTD</v>
          </cell>
          <cell r="B4193">
            <v>503310</v>
          </cell>
          <cell r="C4193" t="str">
            <v>SWANENERGY</v>
          </cell>
          <cell r="D4193" t="str">
            <v>Textiles</v>
          </cell>
        </row>
        <row r="4194">
          <cell r="A4194" t="str">
            <v>SWARAJ AUTOMOTIVES LTD</v>
          </cell>
          <cell r="B4194">
            <v>539353</v>
          </cell>
          <cell r="C4194" t="str">
            <v>Not Listed</v>
          </cell>
          <cell r="D4194" t="str">
            <v>Auto Parts &amp; Equipment</v>
          </cell>
        </row>
        <row r="4195">
          <cell r="A4195" t="str">
            <v>SWARAJ ENGINES LTD</v>
          </cell>
          <cell r="B4195">
            <v>500407</v>
          </cell>
          <cell r="C4195" t="str">
            <v>SWARAJENG</v>
          </cell>
          <cell r="D4195" t="str">
            <v>Auto Parts &amp; Equipment</v>
          </cell>
        </row>
        <row r="4196">
          <cell r="A4196" t="str">
            <v>SWARNA SECURITIES LTD</v>
          </cell>
          <cell r="B4196">
            <v>531003</v>
          </cell>
          <cell r="C4196" t="str">
            <v>Not Listed</v>
          </cell>
          <cell r="D4196" t="str">
            <v>Finance (including NBFCs)</v>
          </cell>
        </row>
        <row r="4197">
          <cell r="A4197" t="str">
            <v>SWARNSARITA GEMS LTD</v>
          </cell>
          <cell r="B4197">
            <v>526365</v>
          </cell>
          <cell r="C4197" t="str">
            <v>Not Listed</v>
          </cell>
          <cell r="D4197" t="str">
            <v>Other Apparels &amp; Accessories</v>
          </cell>
        </row>
        <row r="4198">
          <cell r="A4198" t="str">
            <v>SWASTI VINAYAKA ART AND HERITAGE CORPORATION LTD</v>
          </cell>
          <cell r="B4198">
            <v>512257</v>
          </cell>
          <cell r="C4198" t="str">
            <v>Not Listed</v>
          </cell>
          <cell r="D4198" t="str">
            <v>Diversified</v>
          </cell>
        </row>
        <row r="4199">
          <cell r="A4199" t="str">
            <v>SWASTI VINAYAKA SYNTHETICS LTD</v>
          </cell>
          <cell r="B4199">
            <v>510245</v>
          </cell>
          <cell r="C4199" t="str">
            <v>Not Listed</v>
          </cell>
          <cell r="D4199" t="str">
            <v>Comm.Trading  &amp; Distribution</v>
          </cell>
        </row>
        <row r="4200">
          <cell r="A4200" t="str">
            <v>SWASTIK SAFE DEPOSIT &amp; INVESTMENTS LTD</v>
          </cell>
          <cell r="B4200">
            <v>501386</v>
          </cell>
          <cell r="C4200" t="str">
            <v>Not Listed</v>
          </cell>
          <cell r="D4200" t="str">
            <v>Other Financial Services</v>
          </cell>
        </row>
        <row r="4201">
          <cell r="A4201" t="str">
            <v>SWASTIKA INVESTMART LTD</v>
          </cell>
          <cell r="B4201">
            <v>530585</v>
          </cell>
          <cell r="C4201" t="str">
            <v>Not Listed</v>
          </cell>
          <cell r="D4201" t="str">
            <v>Other Financial Services</v>
          </cell>
        </row>
        <row r="4202">
          <cell r="A4202" t="str">
            <v>SWELECT ENERGY SYSTEMS LTD</v>
          </cell>
          <cell r="B4202">
            <v>532051</v>
          </cell>
          <cell r="C4202" t="str">
            <v>SWELECTES</v>
          </cell>
          <cell r="D4202" t="str">
            <v>Heavy Electrical Equipment</v>
          </cell>
        </row>
        <row r="4203">
          <cell r="A4203" t="str">
            <v>SWISS GLASCOAT EQUIPMENTS LTD</v>
          </cell>
          <cell r="B4203">
            <v>522215</v>
          </cell>
          <cell r="C4203" t="str">
            <v>Not Listed</v>
          </cell>
          <cell r="D4203" t="str">
            <v>Industrial Machinery</v>
          </cell>
        </row>
        <row r="4204">
          <cell r="A4204" t="str">
            <v>SWITCHING TECHNOLOGIES GUNTHER LTD</v>
          </cell>
          <cell r="B4204">
            <v>517201</v>
          </cell>
          <cell r="C4204" t="str">
            <v>Not Listed</v>
          </cell>
          <cell r="D4204" t="str">
            <v>Electronic Components</v>
          </cell>
        </row>
        <row r="4205">
          <cell r="A4205" t="str">
            <v>SWORD &amp; SHIELD PHARMA LTD</v>
          </cell>
          <cell r="B4205">
            <v>531637</v>
          </cell>
          <cell r="C4205" t="str">
            <v>Not Listed</v>
          </cell>
          <cell r="D4205" t="str">
            <v>Pharmaceuticals</v>
          </cell>
        </row>
        <row r="4206">
          <cell r="A4206" t="str">
            <v>SWORD-EDGE COMMERCIALS LTD</v>
          </cell>
          <cell r="B4206">
            <v>512359</v>
          </cell>
          <cell r="C4206" t="str">
            <v>Not Listed</v>
          </cell>
          <cell r="D4206" t="str">
            <v>Comm.Trading  &amp; Distribution</v>
          </cell>
        </row>
        <row r="4207">
          <cell r="A4207" t="str">
            <v>SYBLY INDUSTRIES LTD</v>
          </cell>
          <cell r="B4207">
            <v>531499</v>
          </cell>
          <cell r="C4207" t="str">
            <v>Not Listed</v>
          </cell>
          <cell r="D4207" t="str">
            <v>Textiles</v>
          </cell>
        </row>
        <row r="4208">
          <cell r="A4208" t="str">
            <v>SYLPH EDUCATION SOLUTIONS LTD</v>
          </cell>
          <cell r="B4208">
            <v>539682</v>
          </cell>
          <cell r="C4208" t="str">
            <v>Not Listed</v>
          </cell>
          <cell r="D4208" t="str">
            <v>Education</v>
          </cell>
        </row>
        <row r="4209">
          <cell r="A4209" t="str">
            <v>SYLPH TECHNOLOGIES LTD</v>
          </cell>
          <cell r="B4209">
            <v>511447</v>
          </cell>
          <cell r="C4209" t="str">
            <v>Not Listed</v>
          </cell>
          <cell r="D4209" t="str">
            <v>Internet Software &amp; Services</v>
          </cell>
        </row>
        <row r="4210">
          <cell r="A4210" t="str">
            <v>SYMBIOX INVESTMENT &amp; TRADING COMPANY LTD</v>
          </cell>
          <cell r="B4210">
            <v>539278</v>
          </cell>
          <cell r="C4210" t="str">
            <v>Not Listed</v>
          </cell>
          <cell r="D4210" t="str">
            <v>Other Financial Services</v>
          </cell>
        </row>
        <row r="4211">
          <cell r="A4211" t="str">
            <v>SYMPHONY LTD</v>
          </cell>
          <cell r="B4211">
            <v>517385</v>
          </cell>
          <cell r="C4211" t="str">
            <v>SYMPHONY</v>
          </cell>
          <cell r="D4211" t="str">
            <v>Consumer Electronics</v>
          </cell>
        </row>
        <row r="4212">
          <cell r="A4212" t="str">
            <v>SYNCOM FORMULATIONS (INDIA) LTD</v>
          </cell>
          <cell r="B4212">
            <v>524470</v>
          </cell>
          <cell r="C4212" t="str">
            <v>Not Listed</v>
          </cell>
          <cell r="D4212" t="str">
            <v>Pharmaceuticals</v>
          </cell>
        </row>
        <row r="4213">
          <cell r="A4213" t="str">
            <v>SYNCOM FORMULATIONS INDIA LTD</v>
          </cell>
          <cell r="B4213">
            <v>524470</v>
          </cell>
          <cell r="C4213" t="str">
            <v>Not Listed</v>
          </cell>
          <cell r="D4213" t="str">
            <v>Pharmaceuticals</v>
          </cell>
        </row>
        <row r="4214">
          <cell r="A4214" t="str">
            <v>SYNCOM HEALTHCARE LTD</v>
          </cell>
          <cell r="B4214">
            <v>533157</v>
          </cell>
          <cell r="C4214" t="str">
            <v>SYNCOM</v>
          </cell>
          <cell r="D4214" t="str">
            <v>Pharmaceuticals</v>
          </cell>
        </row>
        <row r="4215">
          <cell r="A4215" t="str">
            <v>SYNDICATE BANK</v>
          </cell>
          <cell r="B4215">
            <v>532276</v>
          </cell>
          <cell r="C4215" t="str">
            <v>SYNDIBANK</v>
          </cell>
          <cell r="D4215" t="str">
            <v>Banks</v>
          </cell>
        </row>
        <row r="4216">
          <cell r="A4216" t="str">
            <v>SYNERGY GREEN INDUSTRIES LTD</v>
          </cell>
          <cell r="B4216">
            <v>541929</v>
          </cell>
          <cell r="C4216" t="str">
            <v>Not Listed</v>
          </cell>
          <cell r="D4216" t="str">
            <v>Other Industrial Products</v>
          </cell>
        </row>
        <row r="4217">
          <cell r="A4217" t="str">
            <v>SYNGENE INTERNATIONAL LTD</v>
          </cell>
          <cell r="B4217">
            <v>539268</v>
          </cell>
          <cell r="C4217" t="str">
            <v>SYNGENE</v>
          </cell>
          <cell r="D4217" t="str">
            <v>Pharmaceuticals</v>
          </cell>
        </row>
        <row r="4218">
          <cell r="A4218" t="str">
            <v>SYNTHIKO FOILS LTD</v>
          </cell>
          <cell r="B4218">
            <v>513307</v>
          </cell>
          <cell r="C4218" t="str">
            <v>Not Listed</v>
          </cell>
          <cell r="D4218" t="str">
            <v>Aluminium</v>
          </cell>
        </row>
        <row r="4219">
          <cell r="A4219" t="str">
            <v>SYSCHEM (INDIA) LTD</v>
          </cell>
          <cell r="B4219">
            <v>531173</v>
          </cell>
          <cell r="C4219" t="str">
            <v>Not Listed</v>
          </cell>
          <cell r="D4219" t="str">
            <v>Pharmaceuticals</v>
          </cell>
        </row>
        <row r="4220">
          <cell r="A4220" t="str">
            <v>SYSCHEM INDIA LTD</v>
          </cell>
          <cell r="B4220">
            <v>531173</v>
          </cell>
          <cell r="C4220" t="str">
            <v>Not Listed</v>
          </cell>
          <cell r="D4220" t="str">
            <v>Pharmaceuticals</v>
          </cell>
        </row>
        <row r="4221">
          <cell r="A4221" t="str">
            <v>SYSCO INDUSTRIES LTD</v>
          </cell>
          <cell r="B4221">
            <v>539842</v>
          </cell>
          <cell r="C4221" t="str">
            <v>Not Listed</v>
          </cell>
          <cell r="D4221" t="str">
            <v>Containers &amp; Packaging</v>
          </cell>
        </row>
        <row r="4222">
          <cell r="A4222" t="str">
            <v>SYSTEMATIX CORPORATE SERVICES LTD</v>
          </cell>
          <cell r="B4222">
            <v>526506</v>
          </cell>
          <cell r="C4222" t="str">
            <v>Not Listed</v>
          </cell>
          <cell r="D4222" t="str">
            <v>Other Financial Services</v>
          </cell>
        </row>
        <row r="4223">
          <cell r="A4223" t="str">
            <v>SYSTEMATIX SECURITIES LTD</v>
          </cell>
          <cell r="B4223">
            <v>531432</v>
          </cell>
          <cell r="C4223" t="str">
            <v>Not Listed</v>
          </cell>
          <cell r="D4223" t="str">
            <v>Finance (including NBFCs)</v>
          </cell>
        </row>
        <row r="4224">
          <cell r="A4224" t="str">
            <v>T &amp; I GLOBAL LTD</v>
          </cell>
          <cell r="B4224">
            <v>522294</v>
          </cell>
          <cell r="C4224" t="str">
            <v>Not Listed</v>
          </cell>
          <cell r="D4224" t="str">
            <v>Industrial Machinery</v>
          </cell>
        </row>
        <row r="4225">
          <cell r="A4225" t="str">
            <v>T D POWER SYSTEMS LTD</v>
          </cell>
          <cell r="B4225">
            <v>533553</v>
          </cell>
          <cell r="C4225" t="str">
            <v>Not Listed</v>
          </cell>
          <cell r="D4225" t="str">
            <v>Heavy Electrical Equipment</v>
          </cell>
        </row>
        <row r="4226">
          <cell r="A4226" t="str">
            <v>T SPIRITUAL WORLD LTD</v>
          </cell>
          <cell r="B4226">
            <v>532444</v>
          </cell>
          <cell r="C4226" t="str">
            <v>Not Listed</v>
          </cell>
          <cell r="D4226" t="str">
            <v>IT Software Products</v>
          </cell>
        </row>
        <row r="4227">
          <cell r="A4227" t="str">
            <v>T T LTD</v>
          </cell>
          <cell r="B4227">
            <v>514142</v>
          </cell>
          <cell r="C4227" t="str">
            <v>TTL</v>
          </cell>
          <cell r="D4227" t="str">
            <v>Textiles</v>
          </cell>
        </row>
        <row r="4228">
          <cell r="A4228" t="str">
            <v>TAAL ENTERPRISES LTD</v>
          </cell>
          <cell r="B4228">
            <v>539956</v>
          </cell>
          <cell r="C4228" t="str">
            <v>Not Listed</v>
          </cell>
          <cell r="D4228" t="str">
            <v>Airlines</v>
          </cell>
        </row>
        <row r="4229">
          <cell r="A4229" t="str">
            <v>TAAZA INTERNATIONAL LTD</v>
          </cell>
          <cell r="B4229">
            <v>537392</v>
          </cell>
          <cell r="C4229" t="str">
            <v>Not Listed</v>
          </cell>
          <cell r="D4229" t="str">
            <v>Department Stores</v>
          </cell>
        </row>
        <row r="4230">
          <cell r="A4230" t="str">
            <v>TAI INDUSTRIES LTD</v>
          </cell>
          <cell r="B4230">
            <v>519483</v>
          </cell>
          <cell r="C4230" t="str">
            <v>Not Listed</v>
          </cell>
          <cell r="D4230" t="str">
            <v>Comm.Trading  &amp; Distribution</v>
          </cell>
        </row>
        <row r="4231">
          <cell r="A4231" t="str">
            <v>TAINWALA CHEMICAL AND PLASTIC I LTD</v>
          </cell>
          <cell r="B4231">
            <v>507785</v>
          </cell>
          <cell r="C4231" t="str">
            <v>TAINWALCHM</v>
          </cell>
          <cell r="D4231" t="str">
            <v>Plastic Products</v>
          </cell>
        </row>
        <row r="4232">
          <cell r="A4232" t="str">
            <v>TAJ GVK HOTELS &amp; RESORTS LTD</v>
          </cell>
          <cell r="B4232">
            <v>532390</v>
          </cell>
          <cell r="C4232" t="str">
            <v>TAJGVK</v>
          </cell>
          <cell r="D4232" t="str">
            <v>Hotels</v>
          </cell>
        </row>
        <row r="4233">
          <cell r="A4233" t="str">
            <v>TAKE SOLUTIONS LTD</v>
          </cell>
          <cell r="B4233">
            <v>532890</v>
          </cell>
          <cell r="C4233" t="str">
            <v>TAKE</v>
          </cell>
          <cell r="D4233" t="str">
            <v>IT Consulting &amp; Software</v>
          </cell>
        </row>
        <row r="4234">
          <cell r="A4234" t="str">
            <v>TALBROS AUTOMOTIVE COMPONENTS LTD</v>
          </cell>
          <cell r="B4234">
            <v>505160</v>
          </cell>
          <cell r="C4234" t="str">
            <v>TALBROAUTO</v>
          </cell>
          <cell r="D4234" t="str">
            <v>Auto Parts &amp; Equipment</v>
          </cell>
        </row>
        <row r="4235">
          <cell r="A4235" t="str">
            <v>TALBROS ENGINEERING LTD</v>
          </cell>
          <cell r="B4235">
            <v>538987</v>
          </cell>
          <cell r="C4235" t="str">
            <v>Not Listed</v>
          </cell>
          <cell r="D4235" t="str">
            <v>Auto Parts &amp; Equipment</v>
          </cell>
        </row>
        <row r="4236">
          <cell r="A4236" t="str">
            <v>TALWALKARS BETTER VALUE FITNESS LTD</v>
          </cell>
          <cell r="B4236">
            <v>533200</v>
          </cell>
          <cell r="C4236" t="str">
            <v>TALWALKARS</v>
          </cell>
          <cell r="D4236" t="str">
            <v>Other Leisure Facilities</v>
          </cell>
        </row>
        <row r="4237">
          <cell r="A4237" t="str">
            <v>TALWALKARS LIFESTYLES LTD</v>
          </cell>
          <cell r="B4237">
            <v>541545</v>
          </cell>
          <cell r="C4237" t="str">
            <v>TALWGYM</v>
          </cell>
          <cell r="D4237" t="str">
            <v>Other Leisure Facilities</v>
          </cell>
        </row>
        <row r="4238">
          <cell r="A4238" t="str">
            <v>TAMBOLI CAPITAL LTD</v>
          </cell>
          <cell r="B4238">
            <v>533170</v>
          </cell>
          <cell r="C4238" t="str">
            <v>Not Listed</v>
          </cell>
          <cell r="D4238" t="str">
            <v>Investment Companies</v>
          </cell>
        </row>
        <row r="4239">
          <cell r="A4239" t="str">
            <v>TAMIL NADU NEWSPRINT &amp; PAPERS LTD</v>
          </cell>
          <cell r="B4239">
            <v>531426</v>
          </cell>
          <cell r="C4239" t="str">
            <v>TNPL</v>
          </cell>
          <cell r="D4239" t="str">
            <v>Paper &amp; Paper Products</v>
          </cell>
        </row>
        <row r="4240">
          <cell r="A4240" t="str">
            <v>TAMILNADU JAIBHARAT MILLS LTD</v>
          </cell>
          <cell r="B4240">
            <v>521038</v>
          </cell>
          <cell r="C4240" t="str">
            <v>Not Listed</v>
          </cell>
          <cell r="D4240" t="str">
            <v>Textiles</v>
          </cell>
        </row>
        <row r="4241">
          <cell r="A4241" t="str">
            <v>TAMILNADU PETROPRODUCTS LTD</v>
          </cell>
          <cell r="B4241">
            <v>500777</v>
          </cell>
          <cell r="C4241" t="str">
            <v>TNPETRO</v>
          </cell>
          <cell r="D4241" t="str">
            <v>Commodity Chemicals</v>
          </cell>
        </row>
        <row r="4242">
          <cell r="A4242" t="str">
            <v>TAMILNADU STEEL TUBES LTD</v>
          </cell>
          <cell r="B4242">
            <v>513540</v>
          </cell>
          <cell r="C4242" t="str">
            <v>Not Listed</v>
          </cell>
          <cell r="D4242" t="str">
            <v>Iron &amp; Steel Products</v>
          </cell>
        </row>
        <row r="4243">
          <cell r="A4243" t="str">
            <v>TAMILNADU TELECOMMUNICATION LTD</v>
          </cell>
          <cell r="B4243">
            <v>523419</v>
          </cell>
          <cell r="C4243" t="str">
            <v>TNTELE</v>
          </cell>
          <cell r="D4243" t="str">
            <v>Telecom Cables</v>
          </cell>
        </row>
        <row r="4244">
          <cell r="A4244" t="str">
            <v>TANEJA AEROSPACE &amp; AVIATION LTD</v>
          </cell>
          <cell r="B4244">
            <v>522229</v>
          </cell>
          <cell r="C4244" t="str">
            <v>Not Listed</v>
          </cell>
          <cell r="D4244" t="str">
            <v>Aerospace</v>
          </cell>
        </row>
        <row r="4245">
          <cell r="A4245" t="str">
            <v>TANFAC INDUSTRIES LTD</v>
          </cell>
          <cell r="B4245">
            <v>506854</v>
          </cell>
          <cell r="C4245" t="str">
            <v>Not Listed</v>
          </cell>
          <cell r="D4245" t="str">
            <v>Commodity Chemicals</v>
          </cell>
        </row>
        <row r="4246">
          <cell r="A4246" t="str">
            <v>TANLA SOLUTIONS LTD</v>
          </cell>
          <cell r="B4246">
            <v>532790</v>
          </cell>
          <cell r="C4246" t="str">
            <v>TANLA</v>
          </cell>
          <cell r="D4246" t="str">
            <v>IT Software Products</v>
          </cell>
        </row>
        <row r="4247">
          <cell r="A4247" t="str">
            <v>TANTIA CONSTRUCTIONS LTD</v>
          </cell>
          <cell r="B4247">
            <v>532738</v>
          </cell>
          <cell r="C4247" t="str">
            <v>TANTIACONS</v>
          </cell>
          <cell r="D4247" t="str">
            <v>Construction &amp; Engineering</v>
          </cell>
        </row>
        <row r="4248">
          <cell r="A4248" t="str">
            <v>TANVI FOODS (INDIA) LTD</v>
          </cell>
          <cell r="B4248">
            <v>540332</v>
          </cell>
          <cell r="C4248" t="str">
            <v>Not Listed</v>
          </cell>
          <cell r="D4248" t="str">
            <v>Comm.Trading  &amp; Distribution</v>
          </cell>
        </row>
        <row r="4249">
          <cell r="A4249" t="str">
            <v>TANVI FOODS INDIA LTD</v>
          </cell>
          <cell r="B4249">
            <v>540332</v>
          </cell>
          <cell r="C4249" t="str">
            <v>Not Listed</v>
          </cell>
          <cell r="D4249" t="str">
            <v>Comm.Trading  &amp; Distribution</v>
          </cell>
        </row>
        <row r="4250">
          <cell r="A4250" t="str">
            <v>TAPARIA TOOLS LTD</v>
          </cell>
          <cell r="B4250">
            <v>505685</v>
          </cell>
          <cell r="C4250" t="str">
            <v>Not Listed</v>
          </cell>
          <cell r="D4250" t="str">
            <v>Iron &amp; Steel Products</v>
          </cell>
        </row>
        <row r="4251">
          <cell r="A4251" t="str">
            <v>TARA CHAND LOGISTIC SOLUTIONS LTD</v>
          </cell>
          <cell r="B4251" t="str">
            <v>Not Listed</v>
          </cell>
          <cell r="C4251" t="str">
            <v>TARACHAND</v>
          </cell>
          <cell r="D4251" t="str">
            <v>SME</v>
          </cell>
        </row>
        <row r="4252">
          <cell r="A4252" t="str">
            <v>TARA JEWELS LTD</v>
          </cell>
          <cell r="B4252">
            <v>534756</v>
          </cell>
          <cell r="C4252" t="str">
            <v>TARAJEWELS</v>
          </cell>
          <cell r="D4252" t="str">
            <v>Other Apparels &amp; Accessories</v>
          </cell>
        </row>
        <row r="4253">
          <cell r="A4253" t="str">
            <v>TARAI FOODS LTD</v>
          </cell>
          <cell r="B4253">
            <v>519285</v>
          </cell>
          <cell r="C4253" t="str">
            <v>Not Listed</v>
          </cell>
          <cell r="D4253" t="str">
            <v>Other Agricultural Products</v>
          </cell>
        </row>
        <row r="4254">
          <cell r="A4254" t="str">
            <v>TARAPUR TRANSFORMERS LTD</v>
          </cell>
          <cell r="B4254">
            <v>533203</v>
          </cell>
          <cell r="C4254" t="str">
            <v>TARAPUR</v>
          </cell>
          <cell r="D4254" t="str">
            <v>Heavy Electrical Equipment</v>
          </cell>
        </row>
        <row r="4255">
          <cell r="A4255" t="str">
            <v>TARINI INTERNATIONAL LTD</v>
          </cell>
          <cell r="B4255">
            <v>538496</v>
          </cell>
          <cell r="C4255" t="str">
            <v>Not Listed</v>
          </cell>
          <cell r="D4255" t="str">
            <v>Consulting Services</v>
          </cell>
        </row>
        <row r="4256">
          <cell r="A4256" t="str">
            <v>TARMAT LTD</v>
          </cell>
          <cell r="B4256">
            <v>532869</v>
          </cell>
          <cell r="C4256" t="str">
            <v>TARMAT</v>
          </cell>
          <cell r="D4256" t="str">
            <v>Construction &amp; Engineering</v>
          </cell>
        </row>
        <row r="4257">
          <cell r="A4257" t="str">
            <v>TASHI (INDIA) LTD</v>
          </cell>
          <cell r="B4257">
            <v>512271</v>
          </cell>
          <cell r="C4257" t="str">
            <v>Not Listed</v>
          </cell>
          <cell r="D4257" t="str">
            <v>Misc.Commercial Services</v>
          </cell>
        </row>
        <row r="4258">
          <cell r="A4258" t="str">
            <v>TASHI INDIA LTD</v>
          </cell>
          <cell r="B4258">
            <v>512271</v>
          </cell>
          <cell r="C4258" t="str">
            <v>Not Listed</v>
          </cell>
          <cell r="D4258" t="str">
            <v>Misc.Commercial Services</v>
          </cell>
        </row>
        <row r="4259">
          <cell r="A4259" t="str">
            <v>TASTY BITE EATABLES LTD</v>
          </cell>
          <cell r="B4259">
            <v>519091</v>
          </cell>
          <cell r="C4259" t="str">
            <v>TASTYBITE</v>
          </cell>
          <cell r="D4259" t="str">
            <v>Packaged Foods</v>
          </cell>
        </row>
        <row r="4260">
          <cell r="A4260" t="str">
            <v>TASTY DAIRY SPECIALITIES LTD</v>
          </cell>
          <cell r="B4260">
            <v>540955</v>
          </cell>
          <cell r="C4260" t="str">
            <v>Not Listed</v>
          </cell>
          <cell r="D4260" t="str">
            <v>Packaged Foods</v>
          </cell>
        </row>
        <row r="4261">
          <cell r="A4261" t="str">
            <v>TATA CHEMICALS LTD</v>
          </cell>
          <cell r="B4261">
            <v>500770</v>
          </cell>
          <cell r="C4261" t="str">
            <v>TATACHEM</v>
          </cell>
          <cell r="D4261" t="str">
            <v>Commodity Chemicals</v>
          </cell>
        </row>
        <row r="4262">
          <cell r="A4262" t="str">
            <v>TATA COFFEE LTD</v>
          </cell>
          <cell r="B4262">
            <v>532301</v>
          </cell>
          <cell r="C4262" t="str">
            <v>TATACOFFEE</v>
          </cell>
          <cell r="D4262" t="str">
            <v>Tea &amp; Coffee</v>
          </cell>
        </row>
        <row r="4263">
          <cell r="A4263" t="str">
            <v>TATA COMMUNICATIONS LTD</v>
          </cell>
          <cell r="B4263">
            <v>500483</v>
          </cell>
          <cell r="C4263" t="str">
            <v>TATACOMM</v>
          </cell>
          <cell r="D4263" t="str">
            <v>Telecom - Alternate Carriers</v>
          </cell>
        </row>
        <row r="4264">
          <cell r="A4264" t="str">
            <v>TATA CONSULTANCY SERVICES LTD</v>
          </cell>
          <cell r="B4264">
            <v>532540</v>
          </cell>
          <cell r="C4264" t="str">
            <v>TCS</v>
          </cell>
          <cell r="D4264" t="str">
            <v>IT Consulting &amp; Software</v>
          </cell>
        </row>
        <row r="4265">
          <cell r="A4265" t="str">
            <v>TATA ELXSI LTD</v>
          </cell>
          <cell r="B4265">
            <v>500408</v>
          </cell>
          <cell r="C4265" t="str">
            <v>TATAELXSI</v>
          </cell>
          <cell r="D4265" t="str">
            <v>IT Software Products</v>
          </cell>
        </row>
        <row r="4266">
          <cell r="A4266" t="str">
            <v>TATA GLOBAL BEVERAGES LTD</v>
          </cell>
          <cell r="B4266">
            <v>500800</v>
          </cell>
          <cell r="C4266" t="str">
            <v>TATAGLOBAL</v>
          </cell>
          <cell r="D4266" t="str">
            <v>Tea &amp; Coffee</v>
          </cell>
        </row>
        <row r="4267">
          <cell r="A4267" t="str">
            <v>TATA INVESTMENT CORPORATION LTD</v>
          </cell>
          <cell r="B4267">
            <v>501301</v>
          </cell>
          <cell r="C4267" t="str">
            <v>TATAINVEST</v>
          </cell>
          <cell r="D4267" t="str">
            <v>Holding Companies</v>
          </cell>
        </row>
        <row r="4268">
          <cell r="A4268" t="str">
            <v>TATA METALIKS LTD</v>
          </cell>
          <cell r="B4268">
            <v>513434</v>
          </cell>
          <cell r="C4268" t="str">
            <v>TATAMETALI</v>
          </cell>
          <cell r="D4268" t="str">
            <v>Iron &amp; Steel/Interm.Products</v>
          </cell>
        </row>
        <row r="4269">
          <cell r="A4269" t="str">
            <v>TATA MOTORS LTD</v>
          </cell>
          <cell r="B4269">
            <v>500570</v>
          </cell>
          <cell r="C4269" t="str">
            <v>TATAMOTORS</v>
          </cell>
          <cell r="D4269" t="str">
            <v>Commercial Vehicles</v>
          </cell>
        </row>
        <row r="4270">
          <cell r="A4270" t="str">
            <v>TATA MOTORS LTD</v>
          </cell>
          <cell r="B4270">
            <v>570001</v>
          </cell>
          <cell r="C4270" t="str">
            <v>TATAMTRDVR</v>
          </cell>
          <cell r="D4270" t="str">
            <v>Commercial Vehicles</v>
          </cell>
        </row>
        <row r="4271">
          <cell r="A4271" t="str">
            <v>TATA POWER COMPANY LTD</v>
          </cell>
          <cell r="B4271">
            <v>500400</v>
          </cell>
          <cell r="C4271" t="str">
            <v>TATAPOWER</v>
          </cell>
          <cell r="D4271" t="str">
            <v>Electric Utilities</v>
          </cell>
        </row>
        <row r="4272">
          <cell r="A4272" t="str">
            <v>TATA SPONGE IRON LTD</v>
          </cell>
          <cell r="B4272">
            <v>513010</v>
          </cell>
          <cell r="C4272" t="str">
            <v>TATASPONGE</v>
          </cell>
          <cell r="D4272" t="str">
            <v>Iron &amp; Steel/Interm.Products</v>
          </cell>
        </row>
        <row r="4273">
          <cell r="A4273" t="str">
            <v>Tata Steel Bsl LTD</v>
          </cell>
          <cell r="B4273" t="str">
            <v>Not Listed</v>
          </cell>
          <cell r="C4273" t="str">
            <v>TATASTLBSL</v>
          </cell>
          <cell r="D4273" t="str">
            <v>Iron &amp; Steel/Interm.Products</v>
          </cell>
        </row>
        <row r="4274">
          <cell r="A4274" t="str">
            <v>TATA STEEL LTD</v>
          </cell>
          <cell r="B4274">
            <v>500470</v>
          </cell>
          <cell r="C4274" t="str">
            <v>TATASTEEL</v>
          </cell>
          <cell r="D4274" t="str">
            <v>Iron &amp; Steel/Interm.Products</v>
          </cell>
        </row>
        <row r="4275">
          <cell r="A4275" t="str">
            <v>TATA TELESERVICES MAHARASHTRA LTD</v>
          </cell>
          <cell r="B4275">
            <v>532371</v>
          </cell>
          <cell r="C4275" t="str">
            <v>TTML</v>
          </cell>
          <cell r="D4275" t="str">
            <v>Telecom Services</v>
          </cell>
        </row>
        <row r="4276">
          <cell r="A4276" t="str">
            <v>TATIA GLOBAL VENNTURE LTD</v>
          </cell>
          <cell r="B4276">
            <v>521228</v>
          </cell>
          <cell r="C4276" t="str">
            <v>Not Listed</v>
          </cell>
          <cell r="D4276" t="str">
            <v>Other Apparels &amp; Accessories</v>
          </cell>
        </row>
        <row r="4277">
          <cell r="A4277" t="str">
            <v>TAVERNIER RESOURCES LTD</v>
          </cell>
          <cell r="B4277">
            <v>531190</v>
          </cell>
          <cell r="C4277" t="str">
            <v>Not Listed</v>
          </cell>
          <cell r="D4277" t="str">
            <v>Textiles</v>
          </cell>
        </row>
        <row r="4278">
          <cell r="A4278" t="str">
            <v>TAYLORMADE RENEWABLES LTD</v>
          </cell>
          <cell r="B4278">
            <v>541228</v>
          </cell>
          <cell r="C4278" t="str">
            <v>Not Listed</v>
          </cell>
          <cell r="D4278" t="str">
            <v>Industrial Machinery</v>
          </cell>
        </row>
        <row r="4279">
          <cell r="A4279" t="str">
            <v>TAYO ROLLS LTD</v>
          </cell>
          <cell r="B4279">
            <v>504961</v>
          </cell>
          <cell r="C4279" t="str">
            <v>Not Listed</v>
          </cell>
          <cell r="D4279" t="str">
            <v>Iron &amp; Steel/Interm.Products</v>
          </cell>
        </row>
        <row r="4280">
          <cell r="A4280" t="str">
            <v>TCFC FINANCE LTD</v>
          </cell>
          <cell r="B4280">
            <v>532284</v>
          </cell>
          <cell r="C4280" t="str">
            <v>Not Listed</v>
          </cell>
          <cell r="D4280" t="str">
            <v>Other Financial Services</v>
          </cell>
        </row>
        <row r="4281">
          <cell r="A4281" t="str">
            <v>TCI DEVELOPERS LTD</v>
          </cell>
          <cell r="B4281">
            <v>533393</v>
          </cell>
          <cell r="C4281" t="str">
            <v>TCIDEVELOP</v>
          </cell>
          <cell r="D4281" t="str">
            <v>Realty</v>
          </cell>
        </row>
        <row r="4282">
          <cell r="A4282" t="str">
            <v>TCI EXPRESS LTD</v>
          </cell>
          <cell r="B4282">
            <v>540212</v>
          </cell>
          <cell r="C4282" t="str">
            <v>TCIEXP</v>
          </cell>
          <cell r="D4282" t="str">
            <v>Transportation - Logistics</v>
          </cell>
        </row>
        <row r="4283">
          <cell r="A4283" t="str">
            <v>TCI FINANCE LTD</v>
          </cell>
          <cell r="B4283">
            <v>501242</v>
          </cell>
          <cell r="C4283" t="str">
            <v>TCIFINANCE</v>
          </cell>
          <cell r="D4283" t="str">
            <v>Finance (including NBFCs)</v>
          </cell>
        </row>
        <row r="4284">
          <cell r="A4284" t="str">
            <v>TCI INDUSTRIES LTD</v>
          </cell>
          <cell r="B4284">
            <v>532262</v>
          </cell>
          <cell r="C4284" t="str">
            <v>Not Listed</v>
          </cell>
          <cell r="D4284" t="str">
            <v>Transportation - Logistics</v>
          </cell>
        </row>
        <row r="4285">
          <cell r="A4285" t="str">
            <v>TCM LTD</v>
          </cell>
          <cell r="B4285">
            <v>524156</v>
          </cell>
          <cell r="C4285" t="str">
            <v>Not Listed</v>
          </cell>
          <cell r="D4285" t="str">
            <v>Commodity Chemicals</v>
          </cell>
        </row>
        <row r="4286">
          <cell r="A4286" t="str">
            <v>TCNS CLOTHING CO LTD</v>
          </cell>
          <cell r="B4286">
            <v>541700</v>
          </cell>
          <cell r="C4286" t="str">
            <v>TCNSBRANDS</v>
          </cell>
          <cell r="D4286" t="str">
            <v>Other Apparels &amp; Accessories</v>
          </cell>
        </row>
        <row r="4287">
          <cell r="A4287" t="str">
            <v>TCPL PACKAGING LTD</v>
          </cell>
          <cell r="B4287">
            <v>523301</v>
          </cell>
          <cell r="C4287" t="str">
            <v>TCPLPACK</v>
          </cell>
          <cell r="D4287" t="str">
            <v>Paper &amp; Paper Products</v>
          </cell>
        </row>
        <row r="4288">
          <cell r="A4288" t="str">
            <v>TD POWER SYSTEMS LTD</v>
          </cell>
          <cell r="B4288" t="str">
            <v>Not Listed</v>
          </cell>
          <cell r="C4288" t="str">
            <v>TDPOWERSYS</v>
          </cell>
          <cell r="D4288" t="str">
            <v>Others</v>
          </cell>
        </row>
        <row r="4289">
          <cell r="A4289" t="str">
            <v>TEA TIME LTD</v>
          </cell>
          <cell r="B4289">
            <v>512011</v>
          </cell>
          <cell r="C4289" t="str">
            <v>Not Listed</v>
          </cell>
          <cell r="D4289" t="str">
            <v>Comm.Trading  &amp; Distribution</v>
          </cell>
        </row>
        <row r="4290">
          <cell r="A4290" t="str">
            <v>TEAMLEASE SERVICES LTD</v>
          </cell>
          <cell r="B4290">
            <v>539658</v>
          </cell>
          <cell r="C4290" t="str">
            <v>TEAMLEASE</v>
          </cell>
          <cell r="D4290" t="str">
            <v>Sp.Consumer Services</v>
          </cell>
        </row>
        <row r="4291">
          <cell r="A4291" t="str">
            <v>TECH MAHINDRA LTD</v>
          </cell>
          <cell r="B4291">
            <v>532755</v>
          </cell>
          <cell r="C4291" t="str">
            <v>TECHM</v>
          </cell>
          <cell r="D4291" t="str">
            <v>IT Consulting &amp; Software</v>
          </cell>
        </row>
        <row r="4292">
          <cell r="A4292" t="str">
            <v>TECHINDIA NIRMAN LTD</v>
          </cell>
          <cell r="B4292">
            <v>526576</v>
          </cell>
          <cell r="C4292" t="str">
            <v>TECHIN</v>
          </cell>
          <cell r="D4292" t="str">
            <v>Other Agricultural Products</v>
          </cell>
        </row>
        <row r="4293">
          <cell r="A4293" t="str">
            <v>TECHNO ELECTRIC &amp; ENGINEERING COMPANY LTD</v>
          </cell>
          <cell r="B4293">
            <v>542141</v>
          </cell>
          <cell r="C4293" t="str">
            <v>TECHNOE</v>
          </cell>
          <cell r="D4293" t="str">
            <v>Construction &amp; Engineering</v>
          </cell>
        </row>
        <row r="4294">
          <cell r="A4294" t="str">
            <v>TECHNOCRAFT INDUSTRIES (INDIA) LTD</v>
          </cell>
          <cell r="B4294">
            <v>532804</v>
          </cell>
          <cell r="C4294" t="str">
            <v>TIIL</v>
          </cell>
          <cell r="D4294" t="str">
            <v>Iron &amp; Steel Products</v>
          </cell>
        </row>
        <row r="4295">
          <cell r="A4295" t="str">
            <v>TECHNOCRAFT INDUSTRIES INDIA LTD</v>
          </cell>
          <cell r="B4295">
            <v>532804</v>
          </cell>
          <cell r="C4295" t="str">
            <v>TIIL</v>
          </cell>
          <cell r="D4295" t="str">
            <v>Iron &amp; Steel Products</v>
          </cell>
        </row>
        <row r="4296">
          <cell r="A4296" t="str">
            <v>TECHNOFAB ENGINEERING LTD</v>
          </cell>
          <cell r="B4296">
            <v>533216</v>
          </cell>
          <cell r="C4296" t="str">
            <v>TECHNOFAB</v>
          </cell>
          <cell r="D4296" t="str">
            <v>Construction &amp; Engineering</v>
          </cell>
        </row>
        <row r="4297">
          <cell r="A4297" t="str">
            <v>TECHNOJET CONSULTANTS LTD</v>
          </cell>
          <cell r="B4297">
            <v>509917</v>
          </cell>
          <cell r="C4297" t="str">
            <v>Not Listed</v>
          </cell>
          <cell r="D4297" t="str">
            <v>Electronic Components</v>
          </cell>
        </row>
        <row r="4298">
          <cell r="A4298" t="str">
            <v>TECHNVISION VENTURES LTD</v>
          </cell>
          <cell r="B4298">
            <v>501421</v>
          </cell>
          <cell r="C4298" t="str">
            <v>Not Listed</v>
          </cell>
          <cell r="D4298" t="str">
            <v>IT Software Products</v>
          </cell>
        </row>
        <row r="4299">
          <cell r="A4299" t="str">
            <v>TEESTA AGRO INDUSTRIES LTD</v>
          </cell>
          <cell r="B4299">
            <v>524204</v>
          </cell>
          <cell r="C4299" t="str">
            <v>Not Listed</v>
          </cell>
          <cell r="D4299" t="str">
            <v>Fertilizers</v>
          </cell>
        </row>
        <row r="4300">
          <cell r="A4300" t="str">
            <v>TEJAS NETWORKS LTD</v>
          </cell>
          <cell r="B4300">
            <v>540595</v>
          </cell>
          <cell r="C4300" t="str">
            <v>TEJASNET</v>
          </cell>
          <cell r="D4300" t="str">
            <v>Other Telecom Services</v>
          </cell>
        </row>
        <row r="4301">
          <cell r="A4301" t="str">
            <v>TEJNAKSH HEALTHCARE LTD</v>
          </cell>
          <cell r="B4301">
            <v>539428</v>
          </cell>
          <cell r="C4301" t="str">
            <v>Not Listed</v>
          </cell>
          <cell r="D4301" t="str">
            <v>Healthcare Facilities</v>
          </cell>
        </row>
        <row r="4302">
          <cell r="A4302" t="str">
            <v>TELECANOR GLOBAL LTD</v>
          </cell>
          <cell r="B4302">
            <v>530595</v>
          </cell>
          <cell r="C4302" t="str">
            <v>Not Listed</v>
          </cell>
          <cell r="D4302" t="str">
            <v>IT Software Products</v>
          </cell>
        </row>
        <row r="4303">
          <cell r="A4303" t="str">
            <v>TERA SOFTWARE LTD</v>
          </cell>
          <cell r="B4303">
            <v>533982</v>
          </cell>
          <cell r="C4303" t="str">
            <v>TERASOFT</v>
          </cell>
          <cell r="D4303" t="str">
            <v>IT Consulting &amp; Software</v>
          </cell>
        </row>
        <row r="4304">
          <cell r="A4304" t="str">
            <v>TERAI TEA CO LTD</v>
          </cell>
          <cell r="B4304">
            <v>530533</v>
          </cell>
          <cell r="C4304" t="str">
            <v>Not Listed</v>
          </cell>
          <cell r="D4304" t="str">
            <v>Tea &amp; Coffee</v>
          </cell>
        </row>
        <row r="4305">
          <cell r="A4305" t="str">
            <v>TERRAFORM MAGNUM LTD</v>
          </cell>
          <cell r="B4305">
            <v>506162</v>
          </cell>
          <cell r="C4305" t="str">
            <v>Not Listed</v>
          </cell>
          <cell r="D4305" t="str">
            <v>Other Financial Services</v>
          </cell>
        </row>
        <row r="4306">
          <cell r="A4306" t="str">
            <v>TERRAFORM REALSTATE LTD</v>
          </cell>
          <cell r="B4306">
            <v>512157</v>
          </cell>
          <cell r="C4306" t="str">
            <v>Not Listed</v>
          </cell>
          <cell r="D4306" t="str">
            <v>Misc.Commercial Services</v>
          </cell>
        </row>
        <row r="4307">
          <cell r="A4307" t="str">
            <v>TEXMACO INFRASTRUCTURE &amp; HOLDINGS LTD</v>
          </cell>
          <cell r="B4307">
            <v>505400</v>
          </cell>
          <cell r="C4307" t="str">
            <v>TEXINFRA</v>
          </cell>
          <cell r="D4307" t="str">
            <v>Realty</v>
          </cell>
        </row>
        <row r="4308">
          <cell r="A4308" t="str">
            <v>TEXMACO RAIL &amp; ENGINEERING LTD</v>
          </cell>
          <cell r="B4308">
            <v>533326</v>
          </cell>
          <cell r="C4308" t="str">
            <v>TEXRAIL</v>
          </cell>
          <cell r="D4308" t="str">
            <v>Construction &amp; Engineering</v>
          </cell>
        </row>
        <row r="4309">
          <cell r="A4309" t="str">
            <v>TEXMO PIPES AND PRODUCTS LTD</v>
          </cell>
          <cell r="B4309">
            <v>533164</v>
          </cell>
          <cell r="C4309" t="str">
            <v>TEXMOPIPES</v>
          </cell>
          <cell r="D4309" t="str">
            <v>Plastic Products</v>
          </cell>
        </row>
        <row r="4310">
          <cell r="A4310" t="str">
            <v>TGB BANQUETS AND HOTELS LTD</v>
          </cell>
          <cell r="B4310">
            <v>532845</v>
          </cell>
          <cell r="C4310" t="str">
            <v>TGBHOTELS</v>
          </cell>
          <cell r="D4310" t="str">
            <v>Hotels</v>
          </cell>
        </row>
        <row r="4311">
          <cell r="A4311" t="str">
            <v>TGV SRAAC LTD</v>
          </cell>
          <cell r="B4311">
            <v>507753</v>
          </cell>
          <cell r="C4311" t="str">
            <v>Not Listed</v>
          </cell>
          <cell r="D4311" t="str">
            <v>Commodity Chemicals</v>
          </cell>
        </row>
        <row r="4312">
          <cell r="A4312" t="str">
            <v>THACKER &amp; CO LTD</v>
          </cell>
          <cell r="B4312">
            <v>509945</v>
          </cell>
          <cell r="C4312" t="str">
            <v>Not Listed</v>
          </cell>
          <cell r="D4312" t="str">
            <v>Other Financial Services</v>
          </cell>
        </row>
        <row r="4313">
          <cell r="A4313" t="str">
            <v>THAKKERS DEVELOPERS LTD</v>
          </cell>
          <cell r="B4313">
            <v>526654</v>
          </cell>
          <cell r="C4313" t="str">
            <v>Not Listed</v>
          </cell>
          <cell r="D4313" t="str">
            <v>Realty</v>
          </cell>
        </row>
        <row r="4314">
          <cell r="A4314" t="str">
            <v>THAKRAL SERVICES (INDIA) LTD</v>
          </cell>
          <cell r="B4314">
            <v>509015</v>
          </cell>
          <cell r="C4314" t="str">
            <v>Not Listed</v>
          </cell>
          <cell r="D4314" t="str">
            <v>Electronic Components</v>
          </cell>
        </row>
        <row r="4315">
          <cell r="A4315" t="str">
            <v>THAKRAL SERVICES INDIA LTD</v>
          </cell>
          <cell r="B4315">
            <v>509015</v>
          </cell>
          <cell r="C4315" t="str">
            <v>Not Listed</v>
          </cell>
          <cell r="D4315" t="str">
            <v>Electronic Components</v>
          </cell>
        </row>
        <row r="4316">
          <cell r="A4316" t="str">
            <v>THAMBBI MODERN SPINNING MILLS LTD</v>
          </cell>
          <cell r="B4316">
            <v>514484</v>
          </cell>
          <cell r="C4316" t="str">
            <v>Not Listed</v>
          </cell>
          <cell r="D4316" t="str">
            <v>Textiles</v>
          </cell>
        </row>
        <row r="4317">
          <cell r="A4317" t="str">
            <v>THANGAMAYIL JEWELLERY LTD</v>
          </cell>
          <cell r="B4317">
            <v>533158</v>
          </cell>
          <cell r="C4317" t="str">
            <v>THANGAMAYL</v>
          </cell>
          <cell r="D4317" t="str">
            <v>Other Apparels &amp; Accessories</v>
          </cell>
        </row>
        <row r="4318">
          <cell r="A4318" t="str">
            <v>THE ANDHRA SUGARS LTD</v>
          </cell>
          <cell r="B4318">
            <v>590062</v>
          </cell>
          <cell r="C4318" t="str">
            <v>ANDHRSUGAR</v>
          </cell>
          <cell r="D4318" t="str">
            <v>Commodity Chemicals</v>
          </cell>
        </row>
        <row r="4319">
          <cell r="A4319" t="str">
            <v>The Anup Engineering Ltd</v>
          </cell>
          <cell r="B4319">
            <v>542460</v>
          </cell>
          <cell r="C4319" t="str">
            <v>ANUP</v>
          </cell>
          <cell r="D4319" t="str">
            <v>Industrial Machinery</v>
          </cell>
        </row>
        <row r="4320">
          <cell r="A4320" t="str">
            <v>THE BYKE HOSPITALITY LTD</v>
          </cell>
          <cell r="B4320">
            <v>531373</v>
          </cell>
          <cell r="C4320" t="str">
            <v>BYKE</v>
          </cell>
          <cell r="D4320" t="str">
            <v>Hotels</v>
          </cell>
        </row>
        <row r="4321">
          <cell r="A4321" t="str">
            <v>THE FEDERAL BANK LTD</v>
          </cell>
          <cell r="B4321">
            <v>500469</v>
          </cell>
          <cell r="C4321" t="str">
            <v>FEDERALBNK</v>
          </cell>
          <cell r="D4321" t="str">
            <v>Banks</v>
          </cell>
        </row>
        <row r="4322">
          <cell r="A4322" t="str">
            <v>THE GREAT EASTERN SHIPPING COMPANY LTD</v>
          </cell>
          <cell r="B4322">
            <v>500620</v>
          </cell>
          <cell r="C4322" t="str">
            <v>GESHIP</v>
          </cell>
          <cell r="D4322" t="str">
            <v>Shipping</v>
          </cell>
        </row>
        <row r="4323">
          <cell r="A4323" t="str">
            <v>THE GROB TEA COMPANY LTD</v>
          </cell>
          <cell r="B4323" t="str">
            <v>Not Listed</v>
          </cell>
          <cell r="C4323" t="str">
            <v>GROBTEA</v>
          </cell>
          <cell r="D4323" t="str">
            <v>Others</v>
          </cell>
        </row>
        <row r="4324">
          <cell r="A4324" t="str">
            <v>THE HI-TECH GEARS LTD</v>
          </cell>
          <cell r="B4324">
            <v>522073</v>
          </cell>
          <cell r="C4324" t="str">
            <v>HITECHGEAR</v>
          </cell>
          <cell r="D4324" t="str">
            <v>Auto Parts &amp; Equipment</v>
          </cell>
        </row>
        <row r="4325">
          <cell r="A4325" t="str">
            <v>THE INDIA CEMENTS LTD</v>
          </cell>
          <cell r="B4325">
            <v>530005</v>
          </cell>
          <cell r="C4325" t="str">
            <v>INDIACEM</v>
          </cell>
          <cell r="D4325" t="str">
            <v>Cement &amp; Cement Products</v>
          </cell>
        </row>
        <row r="4326">
          <cell r="A4326" t="str">
            <v>THE INDIAN HOTELS COMPANY LTD</v>
          </cell>
          <cell r="B4326">
            <v>500850</v>
          </cell>
          <cell r="C4326" t="str">
            <v>INDHOTEL</v>
          </cell>
          <cell r="D4326" t="str">
            <v>Hotels</v>
          </cell>
        </row>
        <row r="4327">
          <cell r="A4327" t="str">
            <v>THE INDIAN WOOD PRODUCTS COMPANY LTD</v>
          </cell>
          <cell r="B4327">
            <v>540954</v>
          </cell>
          <cell r="C4327" t="str">
            <v>Not Listed</v>
          </cell>
          <cell r="D4327" t="str">
            <v>Forest Products</v>
          </cell>
        </row>
        <row r="4328">
          <cell r="A4328" t="str">
            <v>THE INVESTMENT TRUST OF (INDIA) LTD</v>
          </cell>
          <cell r="B4328">
            <v>530023</v>
          </cell>
          <cell r="C4328" t="str">
            <v>THEINVEST</v>
          </cell>
          <cell r="D4328" t="str">
            <v>Finance (including NBFCs)</v>
          </cell>
        </row>
        <row r="4329">
          <cell r="A4329" t="str">
            <v>THE INVESTMENT TRUST OF INDIA LTD</v>
          </cell>
          <cell r="B4329">
            <v>530023</v>
          </cell>
          <cell r="C4329" t="str">
            <v>THEINVEST</v>
          </cell>
          <cell r="D4329" t="str">
            <v>Finance (including NBFCs)</v>
          </cell>
        </row>
        <row r="4330">
          <cell r="A4330" t="str">
            <v>THE JAMMU &amp; KASHMIR BANK LTD</v>
          </cell>
          <cell r="B4330">
            <v>532209</v>
          </cell>
          <cell r="C4330" t="str">
            <v>J&amp;KBANK</v>
          </cell>
          <cell r="D4330" t="str">
            <v>Banks</v>
          </cell>
        </row>
        <row r="4331">
          <cell r="A4331" t="str">
            <v>THE KARNATAKA BANK LTD</v>
          </cell>
          <cell r="B4331">
            <v>532652</v>
          </cell>
          <cell r="C4331" t="str">
            <v>KTKBANK</v>
          </cell>
          <cell r="D4331" t="str">
            <v>Banks</v>
          </cell>
        </row>
        <row r="4332">
          <cell r="A4332" t="str">
            <v>THE MANDHANA RETAIL VENTURES LTD</v>
          </cell>
          <cell r="B4332">
            <v>540210</v>
          </cell>
          <cell r="C4332" t="str">
            <v>TMRVL</v>
          </cell>
          <cell r="D4332" t="str">
            <v>Specialty Retail</v>
          </cell>
        </row>
        <row r="4333">
          <cell r="A4333" t="str">
            <v>THE MOTOR &amp; GENERAL FINANCE LTD</v>
          </cell>
          <cell r="B4333">
            <v>501343</v>
          </cell>
          <cell r="C4333" t="str">
            <v>MOTOGENFIN</v>
          </cell>
          <cell r="D4333" t="str">
            <v>Finance (including NBFCs)</v>
          </cell>
        </row>
        <row r="4334">
          <cell r="A4334" t="str">
            <v>THE NEW INDIA ASSURANCE COMPANY LTD</v>
          </cell>
          <cell r="B4334">
            <v>540769</v>
          </cell>
          <cell r="C4334" t="str">
            <v>NIACL</v>
          </cell>
          <cell r="D4334" t="str">
            <v>General Insurance</v>
          </cell>
        </row>
        <row r="4335">
          <cell r="A4335" t="str">
            <v>THE ORISSA MINERALS DEVELOPMENT COMPANY LTD</v>
          </cell>
          <cell r="B4335">
            <v>590086</v>
          </cell>
          <cell r="C4335" t="str">
            <v>ORISSAMINE</v>
          </cell>
          <cell r="D4335" t="str">
            <v>Mining</v>
          </cell>
        </row>
        <row r="4336">
          <cell r="A4336" t="str">
            <v>THE PERIA KARAMALAI TEA &amp; PRODUCE COMPANY LTD</v>
          </cell>
          <cell r="B4336" t="str">
            <v>Not Listed</v>
          </cell>
          <cell r="C4336" t="str">
            <v>PKTEA</v>
          </cell>
          <cell r="D4336" t="str">
            <v>Others</v>
          </cell>
        </row>
        <row r="4337">
          <cell r="A4337" t="str">
            <v>THE PHOENIX MILLS LTD</v>
          </cell>
          <cell r="B4337">
            <v>503100</v>
          </cell>
          <cell r="C4337" t="str">
            <v>PHOENIXLTD</v>
          </cell>
          <cell r="D4337" t="str">
            <v>Realty</v>
          </cell>
        </row>
        <row r="4338">
          <cell r="A4338" t="str">
            <v>THE PHOSPHATE COMPANY LTD</v>
          </cell>
          <cell r="B4338">
            <v>542123</v>
          </cell>
          <cell r="C4338" t="str">
            <v>Not Listed</v>
          </cell>
          <cell r="D4338" t="str">
            <v>Fertilizers</v>
          </cell>
        </row>
        <row r="4339">
          <cell r="A4339" t="str">
            <v>THE RAMCO CEMENTS LTD</v>
          </cell>
          <cell r="B4339">
            <v>500260</v>
          </cell>
          <cell r="C4339" t="str">
            <v>RAMCOCEM</v>
          </cell>
          <cell r="D4339" t="str">
            <v>Cement &amp; Cement Products</v>
          </cell>
        </row>
        <row r="4340">
          <cell r="A4340" t="str">
            <v>THE RUBY MILLS LTD</v>
          </cell>
          <cell r="B4340">
            <v>503169</v>
          </cell>
          <cell r="C4340" t="str">
            <v>RUBYMILLS</v>
          </cell>
          <cell r="D4340" t="str">
            <v>Textiles</v>
          </cell>
        </row>
        <row r="4341">
          <cell r="A4341" t="str">
            <v>THE SANDESH LTD</v>
          </cell>
          <cell r="B4341">
            <v>526725</v>
          </cell>
          <cell r="C4341" t="str">
            <v>SANDESH</v>
          </cell>
          <cell r="D4341" t="str">
            <v>Publishing</v>
          </cell>
        </row>
        <row r="4342">
          <cell r="A4342" t="str">
            <v>THE SOUTH INDIAN BANK LTD</v>
          </cell>
          <cell r="B4342">
            <v>532218</v>
          </cell>
          <cell r="C4342" t="str">
            <v>SOUTHBANK</v>
          </cell>
          <cell r="D4342" t="str">
            <v>Banks</v>
          </cell>
        </row>
        <row r="4343">
          <cell r="A4343" t="str">
            <v>THE STATE TRADING CORPORATION OF (INDIA) LTD</v>
          </cell>
          <cell r="B4343">
            <v>512531</v>
          </cell>
          <cell r="C4343" t="str">
            <v>STC(INDIA)</v>
          </cell>
          <cell r="D4343" t="str">
            <v>Comm.Trading  &amp; Distribution</v>
          </cell>
        </row>
        <row r="4344">
          <cell r="A4344" t="str">
            <v>THE STATE TRADING CORPORATION OF INDIA LTD</v>
          </cell>
          <cell r="B4344">
            <v>512531</v>
          </cell>
          <cell r="C4344" t="str">
            <v>STCINDIA</v>
          </cell>
          <cell r="D4344" t="str">
            <v>Comm.Trading  &amp; Distribution</v>
          </cell>
        </row>
        <row r="4345">
          <cell r="A4345" t="str">
            <v>THE TINPLATE COMPANY OF (INDIA) LTD</v>
          </cell>
          <cell r="B4345">
            <v>504966</v>
          </cell>
          <cell r="C4345" t="str">
            <v>TINPLATE</v>
          </cell>
          <cell r="D4345" t="str">
            <v>Containers &amp; Packaging</v>
          </cell>
        </row>
        <row r="4346">
          <cell r="A4346" t="str">
            <v>THE TINPLATE COMPANY OF INDIA LTD</v>
          </cell>
          <cell r="B4346">
            <v>504966</v>
          </cell>
          <cell r="C4346" t="str">
            <v>TINPLATE</v>
          </cell>
          <cell r="D4346" t="str">
            <v>Containers &amp; Packaging</v>
          </cell>
        </row>
        <row r="4347">
          <cell r="A4347" t="str">
            <v>THE UGAR SUGAR WORKS LTD</v>
          </cell>
          <cell r="B4347">
            <v>530363</v>
          </cell>
          <cell r="C4347" t="str">
            <v>UGARSUGAR</v>
          </cell>
          <cell r="D4347" t="str">
            <v>Sugar</v>
          </cell>
        </row>
        <row r="4348">
          <cell r="A4348" t="str">
            <v>THE UNITED NILGIRI TEA ESTATES COMPANY LTD</v>
          </cell>
          <cell r="B4348" t="str">
            <v>Not Listed</v>
          </cell>
          <cell r="C4348" t="str">
            <v>UNITEDTEA</v>
          </cell>
          <cell r="D4348" t="str">
            <v>Others</v>
          </cell>
        </row>
        <row r="4349">
          <cell r="A4349" t="str">
            <v>THE WESTERN INDIA PLYWOODS LTD</v>
          </cell>
          <cell r="B4349" t="str">
            <v>Not Listed</v>
          </cell>
          <cell r="C4349" t="str">
            <v>WIPL</v>
          </cell>
          <cell r="D4349" t="str">
            <v>Others</v>
          </cell>
        </row>
        <row r="4350">
          <cell r="A4350" t="str">
            <v>THE YAMUNA SYNDICATE LTD</v>
          </cell>
          <cell r="B4350">
            <v>540980</v>
          </cell>
          <cell r="C4350" t="str">
            <v>Not Listed</v>
          </cell>
          <cell r="D4350" t="str">
            <v>Comm.Trading  &amp; Distribution</v>
          </cell>
        </row>
        <row r="4351">
          <cell r="A4351" t="str">
            <v>THEJO ENGINEERING LTD</v>
          </cell>
          <cell r="B4351" t="str">
            <v>Not Listed</v>
          </cell>
          <cell r="C4351" t="str">
            <v>THEJO</v>
          </cell>
          <cell r="D4351" t="str">
            <v>SME</v>
          </cell>
        </row>
        <row r="4352">
          <cell r="A4352" t="str">
            <v>THEMIS MEDICARE LTD</v>
          </cell>
          <cell r="B4352">
            <v>530199</v>
          </cell>
          <cell r="C4352" t="str">
            <v>THEMISMED</v>
          </cell>
          <cell r="D4352" t="str">
            <v>Pharmaceuticals</v>
          </cell>
        </row>
        <row r="4353">
          <cell r="A4353" t="str">
            <v>THERMAX LTD</v>
          </cell>
          <cell r="B4353">
            <v>500411</v>
          </cell>
          <cell r="C4353" t="str">
            <v>THERMAX</v>
          </cell>
          <cell r="D4353" t="str">
            <v>Heavy Electrical Equipment</v>
          </cell>
        </row>
        <row r="4354">
          <cell r="A4354" t="str">
            <v>THINK INK STUDIO LTD</v>
          </cell>
          <cell r="B4354">
            <v>539310</v>
          </cell>
          <cell r="C4354" t="str">
            <v>Not Listed</v>
          </cell>
          <cell r="D4354" t="str">
            <v>Advertising &amp; Media</v>
          </cell>
        </row>
        <row r="4355">
          <cell r="A4355" t="str">
            <v>THIRANI PROJECTS LTD</v>
          </cell>
          <cell r="B4355">
            <v>538464</v>
          </cell>
          <cell r="C4355" t="str">
            <v>Not Listed</v>
          </cell>
          <cell r="D4355" t="str">
            <v>Finance (including NBFCs)</v>
          </cell>
        </row>
        <row r="4356">
          <cell r="A4356" t="str">
            <v>THIRDWAVE FINANCIAL INTERMEDIARIES LTD</v>
          </cell>
          <cell r="B4356">
            <v>531652</v>
          </cell>
          <cell r="C4356" t="str">
            <v>Not Listed</v>
          </cell>
          <cell r="D4356" t="str">
            <v>Finance (including NBFCs)</v>
          </cell>
        </row>
        <row r="4357">
          <cell r="A4357" t="str">
            <v>THIRU AROORAN SUGARS LTD</v>
          </cell>
          <cell r="B4357">
            <v>507450</v>
          </cell>
          <cell r="C4357" t="str">
            <v>THIRUSUGAR</v>
          </cell>
          <cell r="D4357" t="str">
            <v>Sugar</v>
          </cell>
        </row>
        <row r="4358">
          <cell r="A4358" t="str">
            <v>THIRUMALAI CHEMICALS LTD</v>
          </cell>
          <cell r="B4358">
            <v>500412</v>
          </cell>
          <cell r="C4358" t="str">
            <v>TIRUMALCHM</v>
          </cell>
          <cell r="D4358" t="str">
            <v>Commodity Chemicals</v>
          </cell>
        </row>
        <row r="4359">
          <cell r="A4359" t="str">
            <v>THOMAS COOK (INDIA) LTD</v>
          </cell>
          <cell r="B4359">
            <v>500413</v>
          </cell>
          <cell r="C4359" t="str">
            <v>THOMASCOOK</v>
          </cell>
          <cell r="D4359" t="str">
            <v>Travel Support Services</v>
          </cell>
        </row>
        <row r="4360">
          <cell r="A4360" t="str">
            <v>THOMAS COOK INDIA LTD</v>
          </cell>
          <cell r="B4360">
            <v>500413</v>
          </cell>
          <cell r="C4360" t="str">
            <v>THOMASCOOK</v>
          </cell>
          <cell r="D4360" t="str">
            <v>Travel Support Services</v>
          </cell>
        </row>
        <row r="4361">
          <cell r="A4361" t="str">
            <v>THOMAS SCOTT (INDIA) LTD</v>
          </cell>
          <cell r="B4361">
            <v>533941</v>
          </cell>
          <cell r="C4361" t="str">
            <v>THOMASCOTT</v>
          </cell>
          <cell r="D4361" t="str">
            <v>Other Apparels &amp; Accessories</v>
          </cell>
        </row>
        <row r="4362">
          <cell r="A4362" t="str">
            <v>THOMAS SCOTT INDIA LTD</v>
          </cell>
          <cell r="B4362">
            <v>533941</v>
          </cell>
          <cell r="C4362" t="str">
            <v>THOMASCOTT</v>
          </cell>
          <cell r="D4362" t="str">
            <v>Other Apparels &amp; Accessories</v>
          </cell>
        </row>
        <row r="4363">
          <cell r="A4363" t="str">
            <v>THYROCARE TECHNOLOGIES LTD</v>
          </cell>
          <cell r="B4363">
            <v>539871</v>
          </cell>
          <cell r="C4363" t="str">
            <v>THYROCARE</v>
          </cell>
          <cell r="D4363" t="str">
            <v>Healthcare Services</v>
          </cell>
        </row>
        <row r="4364">
          <cell r="A4364" t="str">
            <v>TI FINANCIAL HOLDINGS LTD</v>
          </cell>
          <cell r="B4364">
            <v>504973</v>
          </cell>
          <cell r="C4364" t="str">
            <v>TIFIN</v>
          </cell>
          <cell r="D4364" t="str">
            <v>Auto Parts &amp; Equipment</v>
          </cell>
        </row>
        <row r="4365">
          <cell r="A4365" t="str">
            <v>TIAAN AYURVEDIC &amp; HERBS LTD</v>
          </cell>
          <cell r="B4365">
            <v>540108</v>
          </cell>
          <cell r="C4365" t="str">
            <v>Not Listed</v>
          </cell>
          <cell r="D4365" t="str">
            <v>Other Financial Services</v>
          </cell>
        </row>
        <row r="4366">
          <cell r="A4366" t="str">
            <v>TIDE WATER OIL COMPANY (INDIA) LTD</v>
          </cell>
          <cell r="B4366">
            <v>590005</v>
          </cell>
          <cell r="C4366" t="str">
            <v>TIDEWATER</v>
          </cell>
          <cell r="D4366" t="str">
            <v>Oil Marketing &amp; Distribution</v>
          </cell>
        </row>
        <row r="4367">
          <cell r="A4367" t="str">
            <v>TIDE WATER OIL COMPANY INDIA LTD</v>
          </cell>
          <cell r="B4367">
            <v>590005</v>
          </cell>
          <cell r="C4367" t="str">
            <v>TIDEWATER</v>
          </cell>
          <cell r="D4367" t="str">
            <v>Oil Marketing &amp; Distribution</v>
          </cell>
        </row>
        <row r="4368">
          <cell r="A4368" t="str">
            <v>TIGER LOGISTICS (INDIA) LTD</v>
          </cell>
          <cell r="B4368">
            <v>536264</v>
          </cell>
          <cell r="C4368" t="str">
            <v>Not Listed</v>
          </cell>
          <cell r="D4368" t="str">
            <v>Transportation - Logistics</v>
          </cell>
        </row>
        <row r="4369">
          <cell r="A4369" t="str">
            <v>TIGER LOGISTICS INDIA LTD</v>
          </cell>
          <cell r="B4369">
            <v>536264</v>
          </cell>
          <cell r="C4369" t="str">
            <v>Not Listed</v>
          </cell>
          <cell r="D4369" t="str">
            <v>Transportation - Logistics</v>
          </cell>
        </row>
        <row r="4370">
          <cell r="A4370" t="str">
            <v>TIJARIA POLYPIPES LTD</v>
          </cell>
          <cell r="B4370">
            <v>533629</v>
          </cell>
          <cell r="C4370" t="str">
            <v>TIJARIA</v>
          </cell>
          <cell r="D4370" t="str">
            <v>Plastic Products</v>
          </cell>
        </row>
        <row r="4371">
          <cell r="A4371" t="str">
            <v>TIL LTD</v>
          </cell>
          <cell r="B4371">
            <v>505196</v>
          </cell>
          <cell r="C4371" t="str">
            <v>TIL</v>
          </cell>
          <cell r="D4371" t="str">
            <v>Transport Related Services</v>
          </cell>
        </row>
        <row r="4372">
          <cell r="A4372" t="str">
            <v>Tilak Ventures Ltd</v>
          </cell>
          <cell r="B4372">
            <v>503663</v>
          </cell>
          <cell r="C4372" t="str">
            <v>TILAK</v>
          </cell>
          <cell r="D4372" t="str">
            <v>Investment Companies</v>
          </cell>
        </row>
        <row r="4373">
          <cell r="A4373" t="str">
            <v>TILAKNAGAR INDUSTRIES LTD</v>
          </cell>
          <cell r="B4373">
            <v>507205</v>
          </cell>
          <cell r="C4373" t="str">
            <v>TI</v>
          </cell>
          <cell r="D4373" t="str">
            <v>Breweries &amp; Distilleries</v>
          </cell>
        </row>
        <row r="4374">
          <cell r="A4374" t="str">
            <v>TIME TECHNOPLAST LTD</v>
          </cell>
          <cell r="B4374">
            <v>532856</v>
          </cell>
          <cell r="C4374" t="str">
            <v>TIMETECHNO</v>
          </cell>
          <cell r="D4374" t="str">
            <v>Plastic Products</v>
          </cell>
        </row>
        <row r="4375">
          <cell r="A4375" t="str">
            <v>TIMES GUARANTY LTD</v>
          </cell>
          <cell r="B4375">
            <v>511559</v>
          </cell>
          <cell r="C4375" t="str">
            <v>TIMESGTY</v>
          </cell>
          <cell r="D4375" t="str">
            <v>Finance (including NBFCs)</v>
          </cell>
        </row>
        <row r="4376">
          <cell r="A4376" t="str">
            <v>TIMEX GROUP (INDIA) LTD</v>
          </cell>
          <cell r="B4376">
            <v>500414</v>
          </cell>
          <cell r="C4376" t="str">
            <v>Not Listed</v>
          </cell>
          <cell r="D4376" t="str">
            <v>Other Apparels &amp; Accessories</v>
          </cell>
        </row>
        <row r="4377">
          <cell r="A4377" t="str">
            <v>TIMEX GROUP INDIA LTD</v>
          </cell>
          <cell r="B4377">
            <v>500414</v>
          </cell>
          <cell r="C4377" t="str">
            <v>Not Listed</v>
          </cell>
          <cell r="D4377" t="str">
            <v>Other Apparels &amp; Accessories</v>
          </cell>
        </row>
        <row r="4378">
          <cell r="A4378" t="str">
            <v>TIMKEN (INDIA) LTD</v>
          </cell>
          <cell r="B4378">
            <v>522113</v>
          </cell>
          <cell r="C4378" t="str">
            <v>TIMKEN</v>
          </cell>
          <cell r="D4378" t="str">
            <v>Industrial Machinery</v>
          </cell>
        </row>
        <row r="4379">
          <cell r="A4379" t="str">
            <v>TIMKEN INDIA LTD</v>
          </cell>
          <cell r="B4379">
            <v>522113</v>
          </cell>
          <cell r="C4379" t="str">
            <v>TIMKEN</v>
          </cell>
          <cell r="D4379" t="str">
            <v>Industrial Machinery</v>
          </cell>
        </row>
        <row r="4380">
          <cell r="A4380" t="str">
            <v>TINNA RUBBER AND INFRASTRUCTURE LTD</v>
          </cell>
          <cell r="B4380">
            <v>530475</v>
          </cell>
          <cell r="C4380" t="str">
            <v>Not Listed</v>
          </cell>
          <cell r="D4380" t="str">
            <v>Specialty Chemicals</v>
          </cell>
        </row>
        <row r="4381">
          <cell r="A4381" t="str">
            <v>TINNA TRADE LTD</v>
          </cell>
          <cell r="B4381">
            <v>541741</v>
          </cell>
          <cell r="C4381" t="str">
            <v>Not Listed</v>
          </cell>
          <cell r="D4381" t="str">
            <v>Comm.Trading  &amp; Distribution</v>
          </cell>
        </row>
        <row r="4382">
          <cell r="A4382" t="str">
            <v>TIPS INDUSTRIES LTD</v>
          </cell>
          <cell r="B4382">
            <v>532375</v>
          </cell>
          <cell r="C4382" t="str">
            <v>TIPSINDLTD</v>
          </cell>
          <cell r="D4382" t="str">
            <v>Movies &amp; Entertainment</v>
          </cell>
        </row>
        <row r="4383">
          <cell r="A4383" t="str">
            <v>TIRUPATI FINLEASE LTD</v>
          </cell>
          <cell r="B4383">
            <v>539488</v>
          </cell>
          <cell r="C4383" t="str">
            <v>Not Listed</v>
          </cell>
          <cell r="D4383" t="str">
            <v>Investment Companies</v>
          </cell>
        </row>
        <row r="4384">
          <cell r="A4384" t="str">
            <v>TIRUPATI FOAM LTD</v>
          </cell>
          <cell r="B4384">
            <v>540904</v>
          </cell>
          <cell r="C4384" t="str">
            <v>Not Listed</v>
          </cell>
          <cell r="D4384" t="str">
            <v>Furniture-Furnishing-Paints</v>
          </cell>
        </row>
        <row r="4385">
          <cell r="A4385" t="str">
            <v>TIRUPATI FORGE LTD</v>
          </cell>
          <cell r="B4385" t="str">
            <v>Not Listed</v>
          </cell>
          <cell r="C4385" t="str">
            <v>TIRUPATIFL</v>
          </cell>
          <cell r="D4385" t="str">
            <v>SME</v>
          </cell>
        </row>
        <row r="4386">
          <cell r="A4386" t="str">
            <v>TIRUPATI INDUSTRIES (INDIA) LTD</v>
          </cell>
          <cell r="B4386">
            <v>531547</v>
          </cell>
          <cell r="C4386" t="str">
            <v>Not Listed</v>
          </cell>
          <cell r="D4386" t="str">
            <v>Other Agricultural Products</v>
          </cell>
        </row>
        <row r="4387">
          <cell r="A4387" t="str">
            <v>TIRUPATI INDUSTRIES INDIA LTD</v>
          </cell>
          <cell r="B4387">
            <v>531547</v>
          </cell>
          <cell r="C4387" t="str">
            <v>Not Listed</v>
          </cell>
          <cell r="D4387" t="str">
            <v>Other Agricultural Products</v>
          </cell>
        </row>
        <row r="4388">
          <cell r="A4388" t="str">
            <v>TIRUPATI SARJAN LTD</v>
          </cell>
          <cell r="B4388">
            <v>531814</v>
          </cell>
          <cell r="C4388" t="str">
            <v>Not Listed</v>
          </cell>
          <cell r="D4388" t="str">
            <v>Realty</v>
          </cell>
        </row>
        <row r="4389">
          <cell r="A4389" t="str">
            <v>TIRUPATI STARCH &amp; CHEMICALS LTD</v>
          </cell>
          <cell r="B4389">
            <v>524582</v>
          </cell>
          <cell r="C4389" t="str">
            <v>Not Listed</v>
          </cell>
          <cell r="D4389" t="str">
            <v>Other Food Products</v>
          </cell>
        </row>
        <row r="4390">
          <cell r="A4390" t="str">
            <v>TIRUPATI TYRES LTD</v>
          </cell>
          <cell r="B4390">
            <v>539040</v>
          </cell>
          <cell r="C4390" t="str">
            <v>Not Listed</v>
          </cell>
          <cell r="D4390" t="str">
            <v>Auto Tyres &amp; Rubber Products</v>
          </cell>
        </row>
        <row r="4391">
          <cell r="A4391" t="str">
            <v>TITAANIUM TEN ENTERPRISE LTD</v>
          </cell>
          <cell r="B4391">
            <v>539985</v>
          </cell>
          <cell r="C4391" t="str">
            <v>Not Listed</v>
          </cell>
          <cell r="D4391" t="str">
            <v>Textiles</v>
          </cell>
        </row>
        <row r="4392">
          <cell r="A4392" t="str">
            <v>TITAGARH WAGONS LTD</v>
          </cell>
          <cell r="B4392">
            <v>532966</v>
          </cell>
          <cell r="C4392" t="str">
            <v>TWL</v>
          </cell>
          <cell r="D4392" t="str">
            <v>Commercial Vehicles</v>
          </cell>
        </row>
        <row r="4393">
          <cell r="A4393" t="str">
            <v>TITAN BIOTECH LTD</v>
          </cell>
          <cell r="B4393">
            <v>524717</v>
          </cell>
          <cell r="C4393" t="str">
            <v>Not Listed</v>
          </cell>
          <cell r="D4393" t="str">
            <v>Specialty Chemicals</v>
          </cell>
        </row>
        <row r="4394">
          <cell r="A4394" t="str">
            <v>TITAN COMPANY LTD</v>
          </cell>
          <cell r="B4394">
            <v>500114</v>
          </cell>
          <cell r="C4394" t="str">
            <v>TITAN</v>
          </cell>
          <cell r="D4394" t="str">
            <v>Other Apparels &amp; Accessories</v>
          </cell>
        </row>
        <row r="4395">
          <cell r="A4395" t="str">
            <v>TITAN SECURITIES LTD</v>
          </cell>
          <cell r="B4395">
            <v>530045</v>
          </cell>
          <cell r="C4395" t="str">
            <v>Not Listed</v>
          </cell>
          <cell r="D4395" t="str">
            <v>Finance (including NBFCs)</v>
          </cell>
        </row>
        <row r="4396">
          <cell r="A4396" t="str">
            <v>TIVOLI CONSTRUCTION LTD</v>
          </cell>
          <cell r="B4396">
            <v>511096</v>
          </cell>
          <cell r="C4396" t="str">
            <v>Not Listed</v>
          </cell>
          <cell r="D4396" t="str">
            <v>Realty</v>
          </cell>
        </row>
        <row r="4397">
          <cell r="A4397" t="str">
            <v>TODAYS WRITING INSTRUMENTS LTD</v>
          </cell>
          <cell r="B4397">
            <v>531830</v>
          </cell>
          <cell r="C4397" t="str">
            <v>TODAYS</v>
          </cell>
          <cell r="D4397" t="str">
            <v>Non-Durable Household Prod.</v>
          </cell>
        </row>
        <row r="4398">
          <cell r="A4398" t="str">
            <v>TOKYO FINANCE LTD</v>
          </cell>
          <cell r="B4398">
            <v>531644</v>
          </cell>
          <cell r="C4398" t="str">
            <v>Not Listed</v>
          </cell>
          <cell r="D4398" t="str">
            <v>Finance (including NBFCs)</v>
          </cell>
        </row>
        <row r="4399">
          <cell r="A4399" t="str">
            <v>TOKYO PLAST INTERNATIONAL LTD</v>
          </cell>
          <cell r="B4399">
            <v>500418</v>
          </cell>
          <cell r="C4399" t="str">
            <v>TOKYOPLAST</v>
          </cell>
          <cell r="D4399" t="str">
            <v>Plastic Products</v>
          </cell>
        </row>
        <row r="4400">
          <cell r="A4400" t="str">
            <v>TORRENT PHARMACEUTICALS LTD</v>
          </cell>
          <cell r="B4400">
            <v>500420</v>
          </cell>
          <cell r="C4400" t="str">
            <v>TORNTPHARM</v>
          </cell>
          <cell r="D4400" t="str">
            <v>Pharmaceuticals</v>
          </cell>
        </row>
        <row r="4401">
          <cell r="A4401" t="str">
            <v>TORRENT POWER LTD</v>
          </cell>
          <cell r="B4401">
            <v>532779</v>
          </cell>
          <cell r="C4401" t="str">
            <v>TORNTPOWER</v>
          </cell>
          <cell r="D4401" t="str">
            <v>Electric Utilities</v>
          </cell>
        </row>
        <row r="4402">
          <cell r="A4402" t="str">
            <v>TOTAL EXPORTS LTD</v>
          </cell>
          <cell r="B4402">
            <v>523878</v>
          </cell>
          <cell r="C4402" t="str">
            <v>Not Listed</v>
          </cell>
          <cell r="D4402" t="str">
            <v>Computer Hardware</v>
          </cell>
        </row>
        <row r="4403">
          <cell r="A4403" t="str">
            <v>TOTAL TRANSPORT SYSTEMS LTD</v>
          </cell>
          <cell r="B4403" t="str">
            <v>Not Listed</v>
          </cell>
          <cell r="C4403" t="str">
            <v>TOTAL</v>
          </cell>
          <cell r="D4403" t="str">
            <v>SME</v>
          </cell>
        </row>
        <row r="4404">
          <cell r="A4404" t="str">
            <v>TOUCHWOOD ENTERTAINMENT LTD</v>
          </cell>
          <cell r="B4404" t="str">
            <v>Not Listed</v>
          </cell>
          <cell r="C4404" t="str">
            <v>TOUCHWOOD</v>
          </cell>
          <cell r="D4404" t="str">
            <v>SME</v>
          </cell>
        </row>
        <row r="4405">
          <cell r="A4405" t="str">
            <v>TOURISM FINANCE CORPORATION OF (INDIA) LTD</v>
          </cell>
          <cell r="B4405">
            <v>526650</v>
          </cell>
          <cell r="C4405" t="str">
            <v>TFCILTD</v>
          </cell>
          <cell r="D4405" t="str">
            <v>Financial Institutions</v>
          </cell>
        </row>
        <row r="4406">
          <cell r="A4406" t="str">
            <v>TOURISM FINANCE CORPORATION OF INDIA LTD</v>
          </cell>
          <cell r="B4406">
            <v>526650</v>
          </cell>
          <cell r="C4406" t="str">
            <v>TFCILTD</v>
          </cell>
          <cell r="D4406" t="str">
            <v>Financial Institutions</v>
          </cell>
        </row>
        <row r="4407">
          <cell r="A4407" t="str">
            <v>TOWA SOKKI LTD</v>
          </cell>
          <cell r="B4407">
            <v>531771</v>
          </cell>
          <cell r="C4407" t="str">
            <v>Not Listed</v>
          </cell>
          <cell r="D4407" t="str">
            <v>Other Elect.Equip./ Prod.</v>
          </cell>
        </row>
        <row r="4408">
          <cell r="A4408" t="str">
            <v>TOYAM INDUSTRIES LTD</v>
          </cell>
          <cell r="B4408">
            <v>538607</v>
          </cell>
          <cell r="C4408" t="str">
            <v>Not Listed</v>
          </cell>
          <cell r="D4408" t="str">
            <v>Other Financial Services</v>
          </cell>
        </row>
        <row r="4409">
          <cell r="A4409" t="str">
            <v>TPI (INDIA) LTD</v>
          </cell>
          <cell r="B4409">
            <v>500421</v>
          </cell>
          <cell r="C4409" t="str">
            <v>Not Listed</v>
          </cell>
          <cell r="D4409" t="str">
            <v>Containers &amp; Packaging</v>
          </cell>
        </row>
        <row r="4410">
          <cell r="A4410" t="str">
            <v>TPI INDIA LTD</v>
          </cell>
          <cell r="B4410">
            <v>500421</v>
          </cell>
          <cell r="C4410" t="str">
            <v>Not Listed</v>
          </cell>
          <cell r="D4410" t="str">
            <v>Containers &amp; Packaging</v>
          </cell>
        </row>
        <row r="4411">
          <cell r="A4411" t="str">
            <v>TPL PLASTECH LTD</v>
          </cell>
          <cell r="B4411">
            <v>526582</v>
          </cell>
          <cell r="C4411" t="str">
            <v>TPLPLASTEH</v>
          </cell>
          <cell r="D4411" t="str">
            <v>Plastic Products</v>
          </cell>
        </row>
        <row r="4412">
          <cell r="A4412" t="str">
            <v>TRADE WINGS LTD</v>
          </cell>
          <cell r="B4412">
            <v>509953</v>
          </cell>
          <cell r="C4412" t="str">
            <v>Not Listed</v>
          </cell>
          <cell r="D4412" t="str">
            <v>Travel Support Services</v>
          </cell>
        </row>
        <row r="4413">
          <cell r="A4413" t="str">
            <v>TRANS ASIA CORPORATION LTD</v>
          </cell>
          <cell r="B4413">
            <v>530783</v>
          </cell>
          <cell r="C4413" t="str">
            <v>Not Listed</v>
          </cell>
          <cell r="D4413" t="str">
            <v>Pharmaceuticals</v>
          </cell>
        </row>
        <row r="4414">
          <cell r="A4414" t="str">
            <v>TRANS FINANCIAL RESOURCES LTD.</v>
          </cell>
          <cell r="B4414">
            <v>526961</v>
          </cell>
          <cell r="C4414" t="str">
            <v>TRANSFIN</v>
          </cell>
          <cell r="D4414" t="str">
            <v>Finance (including NBFCs)</v>
          </cell>
        </row>
        <row r="4415">
          <cell r="A4415" t="str">
            <v>TRANSCHEM LTD</v>
          </cell>
          <cell r="B4415">
            <v>500422</v>
          </cell>
          <cell r="C4415" t="str">
            <v>Not Listed</v>
          </cell>
          <cell r="D4415" t="str">
            <v>Pharmaceuticals</v>
          </cell>
        </row>
        <row r="4416">
          <cell r="A4416" t="str">
            <v>TRANSCORP INTERNATIONAL LTD</v>
          </cell>
          <cell r="B4416">
            <v>532410</v>
          </cell>
          <cell r="C4416" t="str">
            <v>Not Listed</v>
          </cell>
          <cell r="D4416" t="str">
            <v>Other Financial Services</v>
          </cell>
        </row>
        <row r="4417">
          <cell r="A4417" t="str">
            <v>TRANSFORMERS AND RECTIFIERS (INDIA) LTD</v>
          </cell>
          <cell r="B4417">
            <v>532928</v>
          </cell>
          <cell r="C4417" t="str">
            <v>TRIL</v>
          </cell>
          <cell r="D4417" t="str">
            <v>Heavy Electrical Equipment</v>
          </cell>
        </row>
        <row r="4418">
          <cell r="A4418" t="str">
            <v>TRANSFORMERS AND RECTIFIERS INDIA LTD</v>
          </cell>
          <cell r="B4418">
            <v>532928</v>
          </cell>
          <cell r="C4418" t="str">
            <v>TRIL</v>
          </cell>
          <cell r="D4418" t="str">
            <v>Heavy Electrical Equipment</v>
          </cell>
        </row>
        <row r="4419">
          <cell r="A4419" t="str">
            <v>TRANS-FREIGHT CONTAINERS LTD</v>
          </cell>
          <cell r="B4419">
            <v>513063</v>
          </cell>
          <cell r="C4419" t="str">
            <v>Not Listed</v>
          </cell>
          <cell r="D4419" t="str">
            <v>Iron &amp; Steel Products</v>
          </cell>
        </row>
        <row r="4420">
          <cell r="A4420" t="str">
            <v>TRANSGENE BIOTEK LTD</v>
          </cell>
          <cell r="B4420">
            <v>526139</v>
          </cell>
          <cell r="C4420" t="str">
            <v>Not Listed</v>
          </cell>
          <cell r="D4420" t="str">
            <v>Healthcare Services</v>
          </cell>
        </row>
        <row r="4421">
          <cell r="A4421" t="str">
            <v>TRANSGLOBE FOODS LTD</v>
          </cell>
          <cell r="B4421">
            <v>519367</v>
          </cell>
          <cell r="C4421" t="str">
            <v>Not Listed</v>
          </cell>
          <cell r="D4421" t="str">
            <v>Non-alcoholic Beverages</v>
          </cell>
        </row>
        <row r="4422">
          <cell r="A4422" t="str">
            <v>TRANSOCEANIC PROPERTIES LTD</v>
          </cell>
          <cell r="B4422">
            <v>509003</v>
          </cell>
          <cell r="C4422" t="str">
            <v>Not Listed</v>
          </cell>
          <cell r="D4422" t="str">
            <v>Misc.Commercial Services</v>
          </cell>
        </row>
        <row r="4423">
          <cell r="A4423" t="str">
            <v>TRANSPEK INDUSTRY LTD</v>
          </cell>
          <cell r="B4423">
            <v>506687</v>
          </cell>
          <cell r="C4423" t="str">
            <v>Not Listed</v>
          </cell>
          <cell r="D4423" t="str">
            <v>Commodity Chemicals</v>
          </cell>
        </row>
        <row r="4424">
          <cell r="A4424" t="str">
            <v>TRANSPORT CORPORATION OF (INDIA) LTD</v>
          </cell>
          <cell r="B4424">
            <v>532349</v>
          </cell>
          <cell r="C4424" t="str">
            <v>TCI</v>
          </cell>
          <cell r="D4424" t="str">
            <v>Surface Transportation</v>
          </cell>
        </row>
        <row r="4425">
          <cell r="A4425" t="str">
            <v>TRANSPORT CORPORATION OF INDIA LTD</v>
          </cell>
          <cell r="B4425">
            <v>532349</v>
          </cell>
          <cell r="C4425" t="str">
            <v>TCI</v>
          </cell>
          <cell r="D4425" t="str">
            <v>Surface Transportation</v>
          </cell>
        </row>
        <row r="4426">
          <cell r="A4426" t="str">
            <v>TRANSWARRANTY FINANCE LTD</v>
          </cell>
          <cell r="B4426">
            <v>532812</v>
          </cell>
          <cell r="C4426" t="str">
            <v>TFL</v>
          </cell>
          <cell r="D4426" t="str">
            <v>Finance (including NBFCs)</v>
          </cell>
        </row>
        <row r="4427">
          <cell r="A4427" t="str">
            <v>TRANSWIND INFRASTRUCTURES LTD</v>
          </cell>
          <cell r="B4427" t="str">
            <v>Not Listed</v>
          </cell>
          <cell r="C4427" t="str">
            <v>TRANSWIND</v>
          </cell>
          <cell r="D4427" t="str">
            <v>SME</v>
          </cell>
        </row>
        <row r="4428">
          <cell r="A4428" t="str">
            <v>TREE HOUSE EDUCATION &amp; ACCESSORIES LTD</v>
          </cell>
          <cell r="B4428">
            <v>533540</v>
          </cell>
          <cell r="C4428" t="str">
            <v>TREEHOUSE</v>
          </cell>
          <cell r="D4428" t="str">
            <v>Education</v>
          </cell>
        </row>
        <row r="4429">
          <cell r="A4429" t="str">
            <v>Trejhara Solutions Ltd</v>
          </cell>
          <cell r="B4429">
            <v>542233</v>
          </cell>
          <cell r="C4429" t="str">
            <v>TREJHARA</v>
          </cell>
          <cell r="D4429" t="str">
            <v>IT Consulting &amp;amp; Software</v>
          </cell>
        </row>
        <row r="4430">
          <cell r="A4430" t="str">
            <v>TRENT LTD</v>
          </cell>
          <cell r="B4430">
            <v>500251</v>
          </cell>
          <cell r="C4430" t="str">
            <v>TRENT</v>
          </cell>
          <cell r="D4430" t="str">
            <v>Specialty Retail</v>
          </cell>
        </row>
        <row r="4431">
          <cell r="A4431" t="str">
            <v>TRESCON LTD</v>
          </cell>
          <cell r="B4431">
            <v>532159</v>
          </cell>
          <cell r="C4431" t="str">
            <v>Not Listed</v>
          </cell>
          <cell r="D4431" t="str">
            <v>Other Financial Services</v>
          </cell>
        </row>
        <row r="4432">
          <cell r="A4432" t="str">
            <v>TRF LTD</v>
          </cell>
          <cell r="B4432">
            <v>505854</v>
          </cell>
          <cell r="C4432" t="str">
            <v>TRF</v>
          </cell>
          <cell r="D4432" t="str">
            <v>Industrial Machinery</v>
          </cell>
        </row>
        <row r="4433">
          <cell r="A4433" t="str">
            <v>TRIBHOVANDAS BHIMJI ZAVERI LTD</v>
          </cell>
          <cell r="B4433">
            <v>534369</v>
          </cell>
          <cell r="C4433" t="str">
            <v>TBZ</v>
          </cell>
          <cell r="D4433" t="str">
            <v>Other Apparels &amp; Accessories</v>
          </cell>
        </row>
        <row r="4434">
          <cell r="A4434" t="str">
            <v>TRICOM FRUIT PRODUCTS LTD</v>
          </cell>
          <cell r="B4434">
            <v>531716</v>
          </cell>
          <cell r="C4434" t="str">
            <v>Not Listed</v>
          </cell>
          <cell r="D4434" t="str">
            <v>Other Food Products</v>
          </cell>
        </row>
        <row r="4435">
          <cell r="A4435" t="str">
            <v>TRIDENT LTD</v>
          </cell>
          <cell r="B4435">
            <v>521064</v>
          </cell>
          <cell r="C4435" t="str">
            <v>TRIDENT</v>
          </cell>
          <cell r="D4435" t="str">
            <v>Textiles</v>
          </cell>
        </row>
        <row r="4436">
          <cell r="A4436" t="str">
            <v>TRIDENT TEXOFAB LTD</v>
          </cell>
          <cell r="B4436">
            <v>540726</v>
          </cell>
          <cell r="C4436" t="str">
            <v>Not Listed</v>
          </cell>
          <cell r="D4436" t="str">
            <v>Comm.Trading  &amp; Distribution</v>
          </cell>
        </row>
        <row r="4437">
          <cell r="A4437" t="str">
            <v>TRIDENT TOOLS LTD</v>
          </cell>
          <cell r="B4437">
            <v>531972</v>
          </cell>
          <cell r="C4437" t="str">
            <v>Not Listed</v>
          </cell>
          <cell r="D4437" t="str">
            <v>Other Industrial Goods</v>
          </cell>
        </row>
        <row r="4438">
          <cell r="A4438" t="str">
            <v>TRIGYN TECHNOLOGIES LTD</v>
          </cell>
          <cell r="B4438">
            <v>517562</v>
          </cell>
          <cell r="C4438" t="str">
            <v>TRIGYN</v>
          </cell>
          <cell r="D4438" t="str">
            <v>IT Consulting &amp; Software</v>
          </cell>
        </row>
        <row r="4439">
          <cell r="A4439" t="str">
            <v>TRIJAL INDUSTRIES LTD</v>
          </cell>
          <cell r="B4439">
            <v>531658</v>
          </cell>
          <cell r="C4439" t="str">
            <v>Not Listed</v>
          </cell>
          <cell r="D4439" t="str">
            <v>Finance (including NBFCs)</v>
          </cell>
        </row>
        <row r="4440">
          <cell r="A4440" t="str">
            <v>TRIMURTHI LTD</v>
          </cell>
          <cell r="B4440">
            <v>536565</v>
          </cell>
          <cell r="C4440" t="str">
            <v>Not Listed</v>
          </cell>
          <cell r="D4440" t="str">
            <v>Food &amp; Drugs Retailing</v>
          </cell>
        </row>
        <row r="4441">
          <cell r="A4441" t="str">
            <v>TRINITY LEAGUE (INDIA) LTD</v>
          </cell>
          <cell r="B4441">
            <v>531846</v>
          </cell>
          <cell r="C4441" t="str">
            <v>Not Listed</v>
          </cell>
          <cell r="D4441" t="str">
            <v>Other Financial Services</v>
          </cell>
        </row>
        <row r="4442">
          <cell r="A4442" t="str">
            <v>TRINITY LEAGUE INDIA LTD</v>
          </cell>
          <cell r="B4442">
            <v>531846</v>
          </cell>
          <cell r="C4442" t="str">
            <v>Not Listed</v>
          </cell>
          <cell r="D4442" t="str">
            <v>Other Financial Services</v>
          </cell>
        </row>
        <row r="4443">
          <cell r="A4443" t="str">
            <v>TRIO MERCANTILE &amp;amp; TRADING LTD.</v>
          </cell>
          <cell r="B4443">
            <v>534755</v>
          </cell>
          <cell r="C4443" t="str">
            <v>TRIOMERC</v>
          </cell>
          <cell r="D4443" t="str">
            <v>Other Financial Services</v>
          </cell>
        </row>
        <row r="4444">
          <cell r="A4444" t="str">
            <v>TRIOCHEM PRODUCTS LTD</v>
          </cell>
          <cell r="B4444">
            <v>512101</v>
          </cell>
          <cell r="C4444" t="str">
            <v>Not Listed</v>
          </cell>
          <cell r="D4444" t="str">
            <v>Pharmaceuticals</v>
          </cell>
        </row>
        <row r="4445">
          <cell r="A4445" t="str">
            <v>TRISHAKTI ELECTRONICS &amp; INDUSTRIES LTD</v>
          </cell>
          <cell r="B4445">
            <v>531279</v>
          </cell>
          <cell r="C4445" t="str">
            <v>Not Listed</v>
          </cell>
          <cell r="D4445" t="str">
            <v>Finance (including NBFCs)</v>
          </cell>
        </row>
        <row r="4446">
          <cell r="A4446" t="str">
            <v>TRITON CORP LTD</v>
          </cell>
          <cell r="B4446">
            <v>523387</v>
          </cell>
          <cell r="C4446" t="str">
            <v>Not Listed</v>
          </cell>
          <cell r="D4446" t="str">
            <v>Other Apparels &amp; Accessories</v>
          </cell>
        </row>
        <row r="4447">
          <cell r="A4447" t="str">
            <v>TRITON VALVES LTD</v>
          </cell>
          <cell r="B4447">
            <v>505978</v>
          </cell>
          <cell r="C4447" t="str">
            <v>Not Listed</v>
          </cell>
          <cell r="D4447" t="str">
            <v>Auto Parts &amp; Equipment</v>
          </cell>
        </row>
        <row r="4448">
          <cell r="A4448" t="str">
            <v>TRIVENI ENGINEERING &amp; INDUSTRIES LTD</v>
          </cell>
          <cell r="B4448">
            <v>532356</v>
          </cell>
          <cell r="C4448" t="str">
            <v>TRIVENI</v>
          </cell>
          <cell r="D4448" t="str">
            <v>Sugar</v>
          </cell>
        </row>
        <row r="4449">
          <cell r="A4449" t="str">
            <v>Triveni Enterprises Ltd</v>
          </cell>
          <cell r="B4449">
            <v>538569</v>
          </cell>
          <cell r="C4449" t="str">
            <v>TRIVENIENT</v>
          </cell>
          <cell r="D4449" t="str">
            <v>Comm.Trading  &amp;amp; Distribution</v>
          </cell>
        </row>
        <row r="4450">
          <cell r="A4450" t="str">
            <v>TRIVENI GLASS LTD</v>
          </cell>
          <cell r="B4450">
            <v>502281</v>
          </cell>
          <cell r="C4450" t="str">
            <v>Not Listed</v>
          </cell>
          <cell r="D4450" t="str">
            <v>Construction Materials</v>
          </cell>
        </row>
        <row r="4451">
          <cell r="A4451" t="str">
            <v>TRIVENI TURBINE LTD</v>
          </cell>
          <cell r="B4451">
            <v>533655</v>
          </cell>
          <cell r="C4451" t="str">
            <v>TRITURBINE</v>
          </cell>
          <cell r="D4451" t="str">
            <v>Heavy Electrical Equipment</v>
          </cell>
        </row>
        <row r="4452">
          <cell r="A4452" t="str">
            <v>TRIVIKRAMA INDUSTRIES LTD</v>
          </cell>
          <cell r="B4452">
            <v>538579</v>
          </cell>
          <cell r="C4452" t="str">
            <v>Not Listed</v>
          </cell>
          <cell r="D4452" t="str">
            <v>Comm.Trading  &amp; Distribution</v>
          </cell>
        </row>
        <row r="4453">
          <cell r="A4453" t="str">
            <v>TROMBO EXTRACTIONS LTD</v>
          </cell>
          <cell r="B4453">
            <v>519303</v>
          </cell>
          <cell r="C4453" t="str">
            <v>Not Listed</v>
          </cell>
          <cell r="D4453" t="str">
            <v>Edible Oils</v>
          </cell>
        </row>
        <row r="4454">
          <cell r="A4454" t="str">
            <v>TTI ENTERPRISE LTD</v>
          </cell>
          <cell r="B4454">
            <v>538597</v>
          </cell>
          <cell r="C4454" t="str">
            <v>Not Listed</v>
          </cell>
          <cell r="D4454" t="str">
            <v>Finance (including NBFCs)</v>
          </cell>
        </row>
        <row r="4455">
          <cell r="A4455" t="str">
            <v>TTK HEALTHCARE LTD</v>
          </cell>
          <cell r="B4455">
            <v>507747</v>
          </cell>
          <cell r="C4455" t="str">
            <v>TTKHLTCARE</v>
          </cell>
          <cell r="D4455" t="str">
            <v>Pharmaceuticals</v>
          </cell>
        </row>
        <row r="4456">
          <cell r="A4456" t="str">
            <v>TTK PRESTIGE LTD</v>
          </cell>
          <cell r="B4456">
            <v>517506</v>
          </cell>
          <cell r="C4456" t="str">
            <v>TTKPRESTIG</v>
          </cell>
          <cell r="D4456" t="str">
            <v>Houseware</v>
          </cell>
        </row>
        <row r="4457">
          <cell r="A4457" t="str">
            <v>TTL Enterprises Ltd</v>
          </cell>
          <cell r="B4457">
            <v>514236</v>
          </cell>
          <cell r="C4457" t="str">
            <v>TTLEL</v>
          </cell>
          <cell r="D4457" t="str">
            <v>Comm.Trading  &amp;amp; Distribution</v>
          </cell>
        </row>
        <row r="4458">
          <cell r="A4458" t="str">
            <v>TUBE INVESTMENTS OF (INDIA) LTD</v>
          </cell>
          <cell r="B4458">
            <v>540762</v>
          </cell>
          <cell r="C4458" t="str">
            <v>TI(INDIA)</v>
          </cell>
          <cell r="D4458" t="str">
            <v>Auto Parts &amp; Equipment</v>
          </cell>
        </row>
        <row r="4459">
          <cell r="A4459" t="str">
            <v>TUBE INVESTMENTS OF INDIA LTD</v>
          </cell>
          <cell r="B4459">
            <v>540762</v>
          </cell>
          <cell r="C4459" t="str">
            <v>TIINDIA</v>
          </cell>
          <cell r="D4459" t="str">
            <v>Auto Parts &amp; Equipment</v>
          </cell>
        </row>
        <row r="4460">
          <cell r="A4460" t="str">
            <v>TULASEE BIO-ETHANOL LTD</v>
          </cell>
          <cell r="B4460">
            <v>524514</v>
          </cell>
          <cell r="C4460" t="str">
            <v>Not Listed</v>
          </cell>
          <cell r="D4460" t="str">
            <v>Commodity Chemicals</v>
          </cell>
        </row>
        <row r="4461">
          <cell r="A4461" t="str">
            <v>TULIP STAR HOTELS LTD</v>
          </cell>
          <cell r="B4461">
            <v>531088</v>
          </cell>
          <cell r="C4461" t="str">
            <v>Not Listed</v>
          </cell>
          <cell r="D4461" t="str">
            <v>Finance (including NBFCs)</v>
          </cell>
        </row>
        <row r="4462">
          <cell r="A4462" t="str">
            <v>TULIVE DEVELOPERS LTD</v>
          </cell>
          <cell r="B4462">
            <v>505285</v>
          </cell>
          <cell r="C4462" t="str">
            <v>Not Listed</v>
          </cell>
          <cell r="D4462" t="str">
            <v>Other Industrial Goods</v>
          </cell>
        </row>
        <row r="4463">
          <cell r="A4463" t="str">
            <v>TULSI EXTRUSIONS LTD</v>
          </cell>
          <cell r="B4463">
            <v>532948</v>
          </cell>
          <cell r="C4463" t="str">
            <v>TULSI</v>
          </cell>
          <cell r="D4463" t="str">
            <v>Plastic Products</v>
          </cell>
        </row>
        <row r="4464">
          <cell r="A4464" t="str">
            <v>TUMUS ELECTRIC CORPORATION LTD</v>
          </cell>
          <cell r="B4464">
            <v>504273</v>
          </cell>
          <cell r="C4464" t="str">
            <v>Not Listed</v>
          </cell>
          <cell r="D4464" t="str">
            <v>Other Elect.Equip./ Prod.</v>
          </cell>
        </row>
        <row r="4465">
          <cell r="A4465" t="str">
            <v>TUNI TEXTILE MILLS LTD</v>
          </cell>
          <cell r="B4465">
            <v>531411</v>
          </cell>
          <cell r="C4465" t="str">
            <v>Not Listed</v>
          </cell>
          <cell r="D4465" t="str">
            <v>Textiles</v>
          </cell>
        </row>
        <row r="4466">
          <cell r="A4466" t="str">
            <v>TUTICORIN ALKALI CHEMICALS &amp; FERTILISERS LTD</v>
          </cell>
          <cell r="B4466">
            <v>506808</v>
          </cell>
          <cell r="C4466" t="str">
            <v>Not Listed</v>
          </cell>
          <cell r="D4466" t="str">
            <v>Commodity Chemicals</v>
          </cell>
        </row>
        <row r="4467">
          <cell r="A4467" t="str">
            <v>TV TODAY NETWORK LTD</v>
          </cell>
          <cell r="B4467">
            <v>532515</v>
          </cell>
          <cell r="C4467" t="str">
            <v>TVTODAY</v>
          </cell>
          <cell r="D4467" t="str">
            <v>Broadcasting &amp; Cable TV</v>
          </cell>
        </row>
        <row r="4468">
          <cell r="A4468" t="str">
            <v>TV VISION LTD</v>
          </cell>
          <cell r="B4468">
            <v>540083</v>
          </cell>
          <cell r="C4468" t="str">
            <v>TVVISION</v>
          </cell>
          <cell r="D4468" t="str">
            <v>Broadcasting &amp; Cable TV</v>
          </cell>
        </row>
        <row r="4469">
          <cell r="A4469" t="str">
            <v>TV18 BROADCAST LTD</v>
          </cell>
          <cell r="B4469">
            <v>532800</v>
          </cell>
          <cell r="C4469" t="str">
            <v>TV18BRDCST</v>
          </cell>
          <cell r="D4469" t="str">
            <v>Broadcasting &amp; Cable TV</v>
          </cell>
        </row>
        <row r="4470">
          <cell r="A4470" t="str">
            <v>TVS ELECTRONICS LTD</v>
          </cell>
          <cell r="B4470">
            <v>532513</v>
          </cell>
          <cell r="C4470" t="str">
            <v>TVSELECT</v>
          </cell>
          <cell r="D4470" t="str">
            <v>Storage Media &amp; Peripherals</v>
          </cell>
        </row>
        <row r="4471">
          <cell r="A4471" t="str">
            <v>TVS MOTOR COMPANY LTD</v>
          </cell>
          <cell r="B4471">
            <v>532343</v>
          </cell>
          <cell r="C4471" t="str">
            <v>TVSMOTOR</v>
          </cell>
          <cell r="D4471" t="str">
            <v>2/3 Wheelers</v>
          </cell>
        </row>
        <row r="4472">
          <cell r="A4472" t="str">
            <v>TVS SRICHAKRA LTD</v>
          </cell>
          <cell r="B4472">
            <v>509243</v>
          </cell>
          <cell r="C4472" t="str">
            <v>TVSSRICHAK</v>
          </cell>
          <cell r="D4472" t="str">
            <v>Auto Tyres &amp; Rubber Products</v>
          </cell>
        </row>
        <row r="4473">
          <cell r="A4473" t="str">
            <v>TWIN ROSES TRADES &amp; AGENCIES LTD</v>
          </cell>
          <cell r="B4473">
            <v>512117</v>
          </cell>
          <cell r="C4473" t="str">
            <v>Not Listed</v>
          </cell>
          <cell r="D4473" t="str">
            <v>Misc.Commercial Services</v>
          </cell>
        </row>
        <row r="4474">
          <cell r="A4474" t="str">
            <v>TWINSTAR INDUSTRIES LTD</v>
          </cell>
          <cell r="B4474">
            <v>531917</v>
          </cell>
          <cell r="C4474" t="str">
            <v>Not Listed</v>
          </cell>
          <cell r="D4474" t="str">
            <v>IT Software Products</v>
          </cell>
        </row>
        <row r="4475">
          <cell r="A4475" t="str">
            <v>TYCHE INDUSTRIES LTD</v>
          </cell>
          <cell r="B4475">
            <v>532384</v>
          </cell>
          <cell r="C4475" t="str">
            <v>Not Listed</v>
          </cell>
          <cell r="D4475" t="str">
            <v>Pharmaceuticals</v>
          </cell>
        </row>
        <row r="4476">
          <cell r="A4476" t="str">
            <v>TYPHOON FINANCIAL SERVICES LTD</v>
          </cell>
          <cell r="B4476">
            <v>539468</v>
          </cell>
          <cell r="C4476" t="str">
            <v>Not Listed</v>
          </cell>
          <cell r="D4476" t="str">
            <v>Finance (including NBFCs)</v>
          </cell>
        </row>
        <row r="4477">
          <cell r="A4477" t="str">
            <v>TYPHOON HOLDINGS LTD</v>
          </cell>
          <cell r="B4477">
            <v>512307</v>
          </cell>
          <cell r="C4477" t="str">
            <v>Not Listed</v>
          </cell>
          <cell r="D4477" t="str">
            <v>Textiles</v>
          </cell>
        </row>
        <row r="4478">
          <cell r="A4478" t="str">
            <v>TYROON TEA CO LTD</v>
          </cell>
          <cell r="B4478">
            <v>526945</v>
          </cell>
          <cell r="C4478" t="str">
            <v>Not Listed</v>
          </cell>
          <cell r="D4478" t="str">
            <v>Tea &amp; Coffee</v>
          </cell>
        </row>
        <row r="4479">
          <cell r="A4479" t="str">
            <v>U  H  ZAVERI LTD</v>
          </cell>
          <cell r="B4479">
            <v>541338</v>
          </cell>
          <cell r="C4479" t="str">
            <v>Not Listed</v>
          </cell>
          <cell r="D4479" t="str">
            <v>Other Apparels &amp; Accessories</v>
          </cell>
        </row>
        <row r="4480">
          <cell r="A4480" t="str">
            <v>UCAL FUEL SYSTEMS LTD</v>
          </cell>
          <cell r="B4480">
            <v>500464</v>
          </cell>
          <cell r="C4480" t="str">
            <v>UCALFUEL</v>
          </cell>
          <cell r="D4480" t="str">
            <v>Auto Parts &amp; Equipment</v>
          </cell>
        </row>
        <row r="4481">
          <cell r="A4481" t="str">
            <v>UCO BANK</v>
          </cell>
          <cell r="B4481">
            <v>532505</v>
          </cell>
          <cell r="C4481" t="str">
            <v>UCOBANK</v>
          </cell>
          <cell r="D4481" t="str">
            <v>Banks</v>
          </cell>
        </row>
        <row r="4482">
          <cell r="A4482" t="str">
            <v>UDAIPUR CEMENT WORKS LTD</v>
          </cell>
          <cell r="B4482">
            <v>530131</v>
          </cell>
          <cell r="C4482" t="str">
            <v>Not Listed</v>
          </cell>
          <cell r="D4482" t="str">
            <v>Cement &amp; Cement Products</v>
          </cell>
        </row>
        <row r="4483">
          <cell r="A4483" t="str">
            <v>UDAY JEWELLERY INDUSTRIES LTD</v>
          </cell>
          <cell r="B4483">
            <v>539518</v>
          </cell>
          <cell r="C4483" t="str">
            <v>Not Listed</v>
          </cell>
          <cell r="D4483" t="str">
            <v>Distributors</v>
          </cell>
        </row>
        <row r="4484">
          <cell r="A4484" t="str">
            <v>UFLEX LTD</v>
          </cell>
          <cell r="B4484">
            <v>500148</v>
          </cell>
          <cell r="C4484" t="str">
            <v>UFLEX</v>
          </cell>
          <cell r="D4484" t="str">
            <v>Containers &amp; Packaging</v>
          </cell>
        </row>
        <row r="4485">
          <cell r="A4485" t="str">
            <v>UFO MOVIEZ (INDIA) LTD</v>
          </cell>
          <cell r="B4485">
            <v>539141</v>
          </cell>
          <cell r="C4485" t="str">
            <v>UFO</v>
          </cell>
          <cell r="D4485" t="str">
            <v>Broadcasting &amp; Cable TV</v>
          </cell>
        </row>
        <row r="4486">
          <cell r="A4486" t="str">
            <v>UFO MOVIEZ INDIA LTD</v>
          </cell>
          <cell r="B4486">
            <v>539141</v>
          </cell>
          <cell r="C4486" t="str">
            <v>UFO</v>
          </cell>
          <cell r="D4486" t="str">
            <v>Broadcasting &amp; Cable TV</v>
          </cell>
        </row>
        <row r="4487">
          <cell r="A4487" t="str">
            <v>UGRO CAPITAL LTD</v>
          </cell>
          <cell r="B4487">
            <v>511742</v>
          </cell>
          <cell r="C4487" t="str">
            <v>Not Listed</v>
          </cell>
          <cell r="D4487" t="str">
            <v>Finance (including NBFCs)</v>
          </cell>
        </row>
        <row r="4488">
          <cell r="A4488" t="str">
            <v>UJAAS ENERGY LTD</v>
          </cell>
          <cell r="B4488">
            <v>533644</v>
          </cell>
          <cell r="C4488" t="str">
            <v>UJAAS</v>
          </cell>
          <cell r="D4488" t="str">
            <v>Heavy Electrical Equipment</v>
          </cell>
        </row>
        <row r="4489">
          <cell r="A4489" t="str">
            <v>UJJIVAN FINANCIAL SERVICES LTD</v>
          </cell>
          <cell r="B4489">
            <v>539874</v>
          </cell>
          <cell r="C4489" t="str">
            <v>UJJIVAN</v>
          </cell>
          <cell r="D4489" t="str">
            <v>Finance (including NBFCs)</v>
          </cell>
        </row>
        <row r="4490">
          <cell r="A4490" t="str">
            <v>ULTRA WIRING CONNECTIVITY SYSTEM LTD</v>
          </cell>
          <cell r="B4490" t="str">
            <v>Not Listed</v>
          </cell>
          <cell r="C4490" t="str">
            <v>UWCSL</v>
          </cell>
          <cell r="D4490" t="str">
            <v>SME</v>
          </cell>
        </row>
        <row r="4491">
          <cell r="A4491" t="str">
            <v>ULTRACAB (INDIA) LTD</v>
          </cell>
          <cell r="B4491">
            <v>538706</v>
          </cell>
          <cell r="C4491" t="str">
            <v>Not Listed</v>
          </cell>
          <cell r="D4491" t="str">
            <v>Other Elect.Equip./ Prod.</v>
          </cell>
        </row>
        <row r="4492">
          <cell r="A4492" t="str">
            <v>ULTRACAB INDIA LTD</v>
          </cell>
          <cell r="B4492">
            <v>538706</v>
          </cell>
          <cell r="C4492" t="str">
            <v>Not Listed</v>
          </cell>
          <cell r="D4492" t="str">
            <v>Other Elect.Equip./ Prod.</v>
          </cell>
        </row>
        <row r="4493">
          <cell r="A4493" t="str">
            <v>ULTRAMARINE &amp; PIGMENTS LTD</v>
          </cell>
          <cell r="B4493">
            <v>506685</v>
          </cell>
          <cell r="C4493" t="str">
            <v>Not Listed</v>
          </cell>
          <cell r="D4493" t="str">
            <v>Specialty Chemicals</v>
          </cell>
        </row>
        <row r="4494">
          <cell r="A4494" t="str">
            <v>ULTRATECH CEMENT LTD</v>
          </cell>
          <cell r="B4494">
            <v>532538</v>
          </cell>
          <cell r="C4494" t="str">
            <v>ULTRACEMCO</v>
          </cell>
          <cell r="D4494" t="str">
            <v>Cement &amp; Cement Products</v>
          </cell>
        </row>
        <row r="4495">
          <cell r="A4495" t="str">
            <v>UMANG DAIRIES LTD</v>
          </cell>
          <cell r="B4495">
            <v>500231</v>
          </cell>
          <cell r="C4495" t="str">
            <v>UMANGDAIRY</v>
          </cell>
          <cell r="D4495" t="str">
            <v>Packaged Foods</v>
          </cell>
        </row>
        <row r="4496">
          <cell r="A4496" t="str">
            <v>UMIYA TUBES LTD</v>
          </cell>
          <cell r="B4496">
            <v>539798</v>
          </cell>
          <cell r="C4496" t="str">
            <v>Not Listed</v>
          </cell>
          <cell r="D4496" t="str">
            <v>Iron &amp; Steel Products</v>
          </cell>
        </row>
        <row r="4497">
          <cell r="A4497" t="str">
            <v>UNI ABEX ALLOY PRODUCTS LTD</v>
          </cell>
          <cell r="B4497">
            <v>504605</v>
          </cell>
          <cell r="C4497" t="str">
            <v>Not Listed</v>
          </cell>
          <cell r="D4497" t="str">
            <v>Iron &amp; Steel Products</v>
          </cell>
        </row>
        <row r="4498">
          <cell r="A4498" t="str">
            <v>UNICHEM LABORATORIES LTD</v>
          </cell>
          <cell r="B4498">
            <v>506690</v>
          </cell>
          <cell r="C4498" t="str">
            <v>UNICHEMLAB</v>
          </cell>
          <cell r="D4498" t="str">
            <v>Pharmaceuticals</v>
          </cell>
        </row>
        <row r="4499">
          <cell r="A4499" t="str">
            <v>UNICK FIX-A-FORM AND PRINTERS LTD</v>
          </cell>
          <cell r="B4499">
            <v>541503</v>
          </cell>
          <cell r="C4499" t="str">
            <v>Not Listed</v>
          </cell>
          <cell r="D4499" t="str">
            <v>Comm.Printing/Stationery</v>
          </cell>
        </row>
        <row r="4500">
          <cell r="A4500" t="str">
            <v>UNIINFO TELECOM SERVICES LTD</v>
          </cell>
          <cell r="B4500" t="str">
            <v>Not Listed</v>
          </cell>
          <cell r="C4500" t="str">
            <v>UNIINFO</v>
          </cell>
          <cell r="D4500" t="str">
            <v>SME</v>
          </cell>
        </row>
        <row r="4501">
          <cell r="A4501" t="str">
            <v>UNIJOLLY INVESTMENTS CO LTD</v>
          </cell>
          <cell r="B4501">
            <v>503671</v>
          </cell>
          <cell r="C4501" t="str">
            <v>Not Listed</v>
          </cell>
          <cell r="D4501" t="str">
            <v>Other Financial Services</v>
          </cell>
        </row>
        <row r="4502">
          <cell r="A4502" t="str">
            <v>UNIMODE OVERSEAS LTD.</v>
          </cell>
          <cell r="B4502">
            <v>512595</v>
          </cell>
          <cell r="C4502" t="str">
            <v>UNIMOVR</v>
          </cell>
          <cell r="D4502" t="str">
            <v>Other Apparels &amp;amp; Accessories</v>
          </cell>
        </row>
        <row r="4503">
          <cell r="A4503" t="str">
            <v>UNION BANK OF INDIA</v>
          </cell>
          <cell r="B4503">
            <v>532477</v>
          </cell>
          <cell r="C4503" t="str">
            <v>UNIONBANK</v>
          </cell>
          <cell r="D4503" t="str">
            <v>Banks</v>
          </cell>
        </row>
        <row r="4504">
          <cell r="A4504" t="str">
            <v>UNION QUALITY PLASTICS LTD</v>
          </cell>
          <cell r="B4504">
            <v>526799</v>
          </cell>
          <cell r="C4504" t="str">
            <v>Not Listed</v>
          </cell>
          <cell r="D4504" t="str">
            <v>Containers &amp; Packaging</v>
          </cell>
        </row>
        <row r="4505">
          <cell r="A4505" t="str">
            <v>UNIPHOS ENTERPRISES LTD</v>
          </cell>
          <cell r="B4505">
            <v>500429</v>
          </cell>
          <cell r="C4505" t="str">
            <v>UNIENTER</v>
          </cell>
          <cell r="D4505" t="str">
            <v>Comm.Trading  &amp; Distribution</v>
          </cell>
        </row>
        <row r="4506">
          <cell r="A4506" t="str">
            <v>UNIPLY DECOR LTD</v>
          </cell>
          <cell r="B4506">
            <v>526957</v>
          </cell>
          <cell r="C4506" t="str">
            <v>Not Listed</v>
          </cell>
          <cell r="D4506" t="str">
            <v>Forest Products</v>
          </cell>
        </row>
        <row r="4507">
          <cell r="A4507" t="str">
            <v>UNIPLY INDUSTRIES LTD</v>
          </cell>
          <cell r="B4507">
            <v>532646</v>
          </cell>
          <cell r="C4507" t="str">
            <v>UNIPLY</v>
          </cell>
          <cell r="D4507" t="str">
            <v>Forest Products</v>
          </cell>
        </row>
        <row r="4508">
          <cell r="A4508" t="str">
            <v>UNIQUE ORGANICS LTD</v>
          </cell>
          <cell r="B4508">
            <v>530997</v>
          </cell>
          <cell r="C4508" t="str">
            <v>Not Listed</v>
          </cell>
          <cell r="D4508" t="str">
            <v>Other Agricultural Products</v>
          </cell>
        </row>
        <row r="4509">
          <cell r="A4509" t="str">
            <v>UNIROYAL INDUSTRIES LTD</v>
          </cell>
          <cell r="B4509">
            <v>521226</v>
          </cell>
          <cell r="C4509" t="str">
            <v>Not Listed</v>
          </cell>
          <cell r="D4509" t="str">
            <v>Textiles</v>
          </cell>
        </row>
        <row r="4510">
          <cell r="A4510" t="str">
            <v>UNIROYAL MARINE EXPORTS LTD</v>
          </cell>
          <cell r="B4510">
            <v>526113</v>
          </cell>
          <cell r="C4510" t="str">
            <v>Not Listed</v>
          </cell>
          <cell r="D4510" t="str">
            <v>Packaged Foods</v>
          </cell>
        </row>
        <row r="4511">
          <cell r="A4511" t="str">
            <v>UNISHIRE URBAN INFRA LTD</v>
          </cell>
          <cell r="B4511">
            <v>537582</v>
          </cell>
          <cell r="C4511" t="str">
            <v>Not Listed</v>
          </cell>
          <cell r="D4511" t="str">
            <v>Realty</v>
          </cell>
        </row>
        <row r="4512">
          <cell r="A4512" t="str">
            <v>UNISON METALS LTD</v>
          </cell>
          <cell r="B4512">
            <v>538610</v>
          </cell>
          <cell r="C4512" t="str">
            <v>Not Listed</v>
          </cell>
          <cell r="D4512" t="str">
            <v>Iron &amp; Steel Products</v>
          </cell>
        </row>
        <row r="4513">
          <cell r="A4513" t="str">
            <v>UNISTAR MULTIMEDIA LTD</v>
          </cell>
          <cell r="B4513">
            <v>532035</v>
          </cell>
          <cell r="C4513" t="str">
            <v>Not Listed</v>
          </cell>
          <cell r="D4513" t="str">
            <v>Finance (including NBFCs)</v>
          </cell>
        </row>
        <row r="4514">
          <cell r="A4514" t="str">
            <v>UNISYS SOFTWARES &amp; HOLDING INDUSTRIES LTD</v>
          </cell>
          <cell r="B4514">
            <v>531831</v>
          </cell>
          <cell r="C4514" t="str">
            <v>Not Listed</v>
          </cell>
          <cell r="D4514" t="str">
            <v xml:space="preserve">Housing Finance </v>
          </cell>
        </row>
        <row r="4515">
          <cell r="A4515" t="str">
            <v>UNITECH INTERNATIONAL LTD</v>
          </cell>
          <cell r="B4515">
            <v>531867</v>
          </cell>
          <cell r="C4515" t="str">
            <v>Not Listed</v>
          </cell>
          <cell r="D4515" t="str">
            <v>Comm.Trading  &amp; Distribution</v>
          </cell>
        </row>
        <row r="4516">
          <cell r="A4516" t="str">
            <v>UNITECH LTD</v>
          </cell>
          <cell r="B4516">
            <v>507878</v>
          </cell>
          <cell r="C4516" t="str">
            <v>UNITECH</v>
          </cell>
          <cell r="D4516" t="str">
            <v>Realty</v>
          </cell>
        </row>
        <row r="4517">
          <cell r="A4517" t="str">
            <v>UNITED BANK OF INDIA</v>
          </cell>
          <cell r="B4517">
            <v>533171</v>
          </cell>
          <cell r="C4517" t="str">
            <v>UNITEDBNK</v>
          </cell>
          <cell r="D4517" t="str">
            <v>Banks</v>
          </cell>
        </row>
        <row r="4518">
          <cell r="A4518" t="str">
            <v>UNITED BREWERIES LTD</v>
          </cell>
          <cell r="B4518">
            <v>532478</v>
          </cell>
          <cell r="C4518" t="str">
            <v>UBL</v>
          </cell>
          <cell r="D4518" t="str">
            <v>Breweries &amp; Distilleries</v>
          </cell>
        </row>
        <row r="4519">
          <cell r="A4519" t="str">
            <v>UNITED CREDIT LTD</v>
          </cell>
          <cell r="B4519">
            <v>531091</v>
          </cell>
          <cell r="C4519" t="str">
            <v>Not Listed</v>
          </cell>
          <cell r="D4519" t="str">
            <v>Finance (including NBFCs)</v>
          </cell>
        </row>
        <row r="4520">
          <cell r="A4520" t="str">
            <v>UNITED DRILLING TOOLS LTD</v>
          </cell>
          <cell r="B4520">
            <v>522014</v>
          </cell>
          <cell r="C4520" t="str">
            <v>Not Listed</v>
          </cell>
          <cell r="D4520" t="str">
            <v>Other Industrial Goods</v>
          </cell>
        </row>
        <row r="4521">
          <cell r="A4521" t="str">
            <v>UNITED INTERACTIVE LTD</v>
          </cell>
          <cell r="B4521">
            <v>502893</v>
          </cell>
          <cell r="C4521" t="str">
            <v>Not Listed</v>
          </cell>
          <cell r="D4521" t="str">
            <v>Internet Software &amp; Services</v>
          </cell>
        </row>
        <row r="4522">
          <cell r="A4522" t="str">
            <v>UNITED LEASING &amp; INDUSTRIES LTD</v>
          </cell>
          <cell r="B4522">
            <v>507808</v>
          </cell>
          <cell r="C4522" t="str">
            <v>Not Listed</v>
          </cell>
          <cell r="D4522" t="str">
            <v>Finance (including NBFCs)</v>
          </cell>
        </row>
        <row r="4523">
          <cell r="A4523" t="str">
            <v>UNITED POLYFAB GUJARAT LTD</v>
          </cell>
          <cell r="B4523" t="str">
            <v>Not Listed</v>
          </cell>
          <cell r="C4523" t="str">
            <v>UNITEDPOLY</v>
          </cell>
          <cell r="D4523" t="str">
            <v>SME</v>
          </cell>
        </row>
        <row r="4524">
          <cell r="A4524" t="str">
            <v>UNITED SPIRITS LTD</v>
          </cell>
          <cell r="B4524">
            <v>532432</v>
          </cell>
          <cell r="C4524" t="str">
            <v>MCDOWELL-N</v>
          </cell>
          <cell r="D4524" t="str">
            <v>Breweries &amp; Distilleries</v>
          </cell>
        </row>
        <row r="4525">
          <cell r="A4525" t="str">
            <v>UNITED TEXTILES LTD</v>
          </cell>
          <cell r="B4525">
            <v>521188</v>
          </cell>
          <cell r="C4525" t="str">
            <v>Not Listed</v>
          </cell>
          <cell r="D4525" t="str">
            <v>Textiles</v>
          </cell>
        </row>
        <row r="4526">
          <cell r="A4526" t="str">
            <v>UNITED VAN DER HORST LTD</v>
          </cell>
          <cell r="B4526">
            <v>522091</v>
          </cell>
          <cell r="C4526" t="str">
            <v>Not Listed</v>
          </cell>
          <cell r="D4526" t="str">
            <v>Heavy Electrical Equipment</v>
          </cell>
        </row>
        <row r="4527">
          <cell r="A4527" t="str">
            <v>UNITY INFRAPROJECTS LTD</v>
          </cell>
          <cell r="B4527">
            <v>532746</v>
          </cell>
          <cell r="C4527" t="str">
            <v>UNITY</v>
          </cell>
          <cell r="D4527" t="str">
            <v>Construction &amp; Engineering</v>
          </cell>
        </row>
        <row r="4528">
          <cell r="A4528" t="str">
            <v>UNIVASTU (INDIA) LTD</v>
          </cell>
          <cell r="B4528" t="str">
            <v>Not Listed</v>
          </cell>
          <cell r="C4528" t="str">
            <v>UNIVASTU</v>
          </cell>
          <cell r="D4528" t="str">
            <v>SME</v>
          </cell>
        </row>
        <row r="4529">
          <cell r="A4529" t="str">
            <v>UNIVASTU INDIA LTD</v>
          </cell>
          <cell r="B4529" t="str">
            <v>Not Listed</v>
          </cell>
          <cell r="C4529" t="str">
            <v>UNIVASTU</v>
          </cell>
          <cell r="D4529" t="str">
            <v>SME</v>
          </cell>
        </row>
        <row r="4530">
          <cell r="A4530" t="str">
            <v>UNIVERSAL ARTS LTD</v>
          </cell>
          <cell r="B4530">
            <v>532378</v>
          </cell>
          <cell r="C4530" t="str">
            <v>Not Listed</v>
          </cell>
          <cell r="D4530" t="str">
            <v>Movies &amp; Entertainment</v>
          </cell>
        </row>
        <row r="4531">
          <cell r="A4531" t="str">
            <v>UNIVERSAL AUTOFOUNDRY LTD</v>
          </cell>
          <cell r="B4531">
            <v>539314</v>
          </cell>
          <cell r="C4531" t="str">
            <v>Not Listed</v>
          </cell>
          <cell r="D4531" t="str">
            <v>Auto Parts &amp; Equipment</v>
          </cell>
        </row>
        <row r="4532">
          <cell r="A4532" t="str">
            <v>UNIVERSAL CABLES LTD</v>
          </cell>
          <cell r="B4532">
            <v>504212</v>
          </cell>
          <cell r="C4532" t="str">
            <v>UNIVCABLES</v>
          </cell>
          <cell r="D4532" t="str">
            <v>Other Elect.Equip./ Prod.</v>
          </cell>
        </row>
        <row r="4533">
          <cell r="A4533" t="str">
            <v>UNIVERSAL CREDIT &amp; SECURITIES LTD</v>
          </cell>
          <cell r="B4533">
            <v>531963</v>
          </cell>
          <cell r="C4533" t="str">
            <v>Not Listed</v>
          </cell>
          <cell r="D4533" t="str">
            <v>Misc.Commercial Services</v>
          </cell>
        </row>
        <row r="4534">
          <cell r="A4534" t="str">
            <v>UNIVERSAL OFFICE AUTOMATION LTD</v>
          </cell>
          <cell r="B4534">
            <v>523519</v>
          </cell>
          <cell r="C4534" t="str">
            <v>Not Listed</v>
          </cell>
          <cell r="D4534" t="str">
            <v>Comm.Trading  &amp; Distribution</v>
          </cell>
        </row>
        <row r="4535">
          <cell r="A4535" t="str">
            <v>UNIVERSAL PRIME ALUMINIUM LTD</v>
          </cell>
          <cell r="B4535">
            <v>504673</v>
          </cell>
          <cell r="C4535" t="str">
            <v>Not Listed</v>
          </cell>
          <cell r="D4535" t="str">
            <v>Aluminium</v>
          </cell>
        </row>
        <row r="4536">
          <cell r="A4536" t="str">
            <v>UNIVERSAL STARCH-CHEM ALLIED LTD</v>
          </cell>
          <cell r="B4536">
            <v>524408</v>
          </cell>
          <cell r="C4536" t="str">
            <v>Not Listed</v>
          </cell>
          <cell r="D4536" t="str">
            <v>Commodity Chemicals</v>
          </cell>
        </row>
        <row r="4537">
          <cell r="A4537" t="str">
            <v>UNIWORTH LTD</v>
          </cell>
          <cell r="B4537">
            <v>514144</v>
          </cell>
          <cell r="C4537" t="str">
            <v>Not Listed</v>
          </cell>
          <cell r="D4537" t="str">
            <v>Textiles</v>
          </cell>
        </row>
        <row r="4538">
          <cell r="A4538" t="str">
            <v>UNIWORTH SECURITIES LTD</v>
          </cell>
          <cell r="B4538">
            <v>512408</v>
          </cell>
          <cell r="C4538" t="str">
            <v>Not Listed</v>
          </cell>
          <cell r="D4538" t="str">
            <v>Textiles</v>
          </cell>
        </row>
        <row r="4539">
          <cell r="A4539" t="str">
            <v>UNJHA FORMULATIONS LTD</v>
          </cell>
          <cell r="B4539">
            <v>531762</v>
          </cell>
          <cell r="C4539" t="str">
            <v>Not Listed</v>
          </cell>
          <cell r="D4539" t="str">
            <v>Pharmaceuticals</v>
          </cell>
        </row>
        <row r="4540">
          <cell r="A4540" t="str">
            <v>UPASANA FINANCE LTD</v>
          </cell>
          <cell r="B4540">
            <v>511764</v>
          </cell>
          <cell r="C4540" t="str">
            <v>Not Listed</v>
          </cell>
          <cell r="D4540" t="str">
            <v>Finance (including NBFCs)</v>
          </cell>
        </row>
        <row r="4541">
          <cell r="A4541" t="str">
            <v>UPL LTD</v>
          </cell>
          <cell r="B4541">
            <v>512070</v>
          </cell>
          <cell r="C4541" t="str">
            <v>UPL</v>
          </cell>
          <cell r="D4541" t="str">
            <v>Agrochemicals</v>
          </cell>
        </row>
        <row r="4542">
          <cell r="A4542" t="str">
            <v>UPSURGE INVESTMENT &amp; FINANCE LTD</v>
          </cell>
          <cell r="B4542">
            <v>531390</v>
          </cell>
          <cell r="C4542" t="str">
            <v>Not Listed</v>
          </cell>
          <cell r="D4542" t="str">
            <v>Finance (including NBFCs)</v>
          </cell>
        </row>
        <row r="4543">
          <cell r="A4543" t="str">
            <v>URAVI T AND WEDGE LAMPS LTD</v>
          </cell>
          <cell r="B4543" t="str">
            <v>Not Listed</v>
          </cell>
          <cell r="C4543" t="str">
            <v>URAVI</v>
          </cell>
          <cell r="D4543" t="str">
            <v>SME</v>
          </cell>
        </row>
        <row r="4544">
          <cell r="A4544" t="str">
            <v>URJA GLOBAL LTD</v>
          </cell>
          <cell r="B4544">
            <v>526987</v>
          </cell>
          <cell r="C4544" t="str">
            <v>URJA</v>
          </cell>
          <cell r="D4544" t="str">
            <v>Comm.Trading  &amp; Distribution</v>
          </cell>
        </row>
        <row r="4545">
          <cell r="A4545" t="str">
            <v>USG TECH SOLUTIONS LTD</v>
          </cell>
          <cell r="B4545">
            <v>532402</v>
          </cell>
          <cell r="C4545" t="str">
            <v>Not Listed</v>
          </cell>
          <cell r="D4545" t="str">
            <v>IT Software Products</v>
          </cell>
        </row>
        <row r="4546">
          <cell r="A4546" t="str">
            <v>USHA MARTIN EDUCATION &amp; SOLUTIONS LTD</v>
          </cell>
          <cell r="B4546">
            <v>532398</v>
          </cell>
          <cell r="C4546" t="str">
            <v>UMESLTD</v>
          </cell>
          <cell r="D4546" t="str">
            <v>IT Software Products</v>
          </cell>
        </row>
        <row r="4547">
          <cell r="A4547" t="str">
            <v>USHA MARTIN LTD</v>
          </cell>
          <cell r="B4547">
            <v>517146</v>
          </cell>
          <cell r="C4547" t="str">
            <v>USHAMART</v>
          </cell>
          <cell r="D4547" t="str">
            <v>Iron &amp; Steel Products</v>
          </cell>
        </row>
        <row r="4548">
          <cell r="A4548" t="str">
            <v>USHAKIRAN FINANCE LTD</v>
          </cell>
          <cell r="B4548">
            <v>511507</v>
          </cell>
          <cell r="C4548" t="str">
            <v>Not Listed</v>
          </cell>
          <cell r="D4548" t="str">
            <v>Finance (including NBFCs)</v>
          </cell>
        </row>
        <row r="4549">
          <cell r="A4549" t="str">
            <v>USHANTI COLOUR CHEM LTD</v>
          </cell>
          <cell r="B4549" t="str">
            <v>Not Listed</v>
          </cell>
          <cell r="C4549" t="str">
            <v>UCL</v>
          </cell>
          <cell r="D4549" t="str">
            <v>SME</v>
          </cell>
        </row>
        <row r="4550">
          <cell r="A4550" t="str">
            <v>USHDEV INTERNATIONAL LTD</v>
          </cell>
          <cell r="B4550">
            <v>511736</v>
          </cell>
          <cell r="C4550" t="str">
            <v>Not Listed</v>
          </cell>
          <cell r="D4550" t="str">
            <v>Comm.Trading  &amp; Distribution</v>
          </cell>
        </row>
        <row r="4551">
          <cell r="A4551" t="str">
            <v>USHER AGRO LTD</v>
          </cell>
          <cell r="B4551">
            <v>532765</v>
          </cell>
          <cell r="C4551" t="str">
            <v>USHERAGRO</v>
          </cell>
          <cell r="D4551" t="str">
            <v>Other Agricultural Products</v>
          </cell>
        </row>
        <row r="4552">
          <cell r="A4552" t="str">
            <v>UTI MUTUAL FUND - UTI GOLD EXCHANGE TRADED FUND</v>
          </cell>
          <cell r="B4552">
            <v>590101</v>
          </cell>
          <cell r="C4552" t="str">
            <v>GOLDSHARE</v>
          </cell>
          <cell r="D4552" t="str">
            <v>Other Financial Services</v>
          </cell>
        </row>
        <row r="4553">
          <cell r="A4553" t="str">
            <v>UTL INDUSTRIES LTD</v>
          </cell>
          <cell r="B4553">
            <v>500426</v>
          </cell>
          <cell r="C4553" t="str">
            <v>Not Listed</v>
          </cell>
          <cell r="D4553" t="str">
            <v>Realty</v>
          </cell>
        </row>
        <row r="4554">
          <cell r="A4554" t="str">
            <v>UTTAM GALVA STEELS LTD</v>
          </cell>
          <cell r="B4554">
            <v>513216</v>
          </cell>
          <cell r="C4554" t="str">
            <v>UTTAMSTL</v>
          </cell>
          <cell r="D4554" t="str">
            <v>Iron &amp; Steel/Interm.Products</v>
          </cell>
        </row>
        <row r="4555">
          <cell r="A4555" t="str">
            <v>UTTAM SUGAR MILLS LTD</v>
          </cell>
          <cell r="B4555">
            <v>532729</v>
          </cell>
          <cell r="C4555" t="str">
            <v>UTTAMSUGAR</v>
          </cell>
          <cell r="D4555" t="str">
            <v>Sugar</v>
          </cell>
        </row>
        <row r="4556">
          <cell r="A4556" t="str">
            <v>UTTAM VALUE STEELS LTD</v>
          </cell>
          <cell r="B4556">
            <v>500254</v>
          </cell>
          <cell r="C4556" t="str">
            <v>UVSL</v>
          </cell>
          <cell r="D4556" t="str">
            <v>Iron &amp; Steel/Interm.Products</v>
          </cell>
        </row>
        <row r="4557">
          <cell r="A4557" t="str">
            <v>V B DESAI FINANCIAL SERVICES LTD</v>
          </cell>
          <cell r="B4557">
            <v>511110</v>
          </cell>
          <cell r="C4557" t="str">
            <v>Not Listed</v>
          </cell>
          <cell r="D4557" t="str">
            <v>Other Financial Services</v>
          </cell>
        </row>
        <row r="4558">
          <cell r="A4558" t="str">
            <v>V B INDUSTRIES LTD</v>
          </cell>
          <cell r="B4558">
            <v>539123</v>
          </cell>
          <cell r="C4558" t="str">
            <v>Not Listed</v>
          </cell>
          <cell r="D4558" t="str">
            <v>Investment Companies</v>
          </cell>
        </row>
        <row r="4559">
          <cell r="A4559" t="str">
            <v>V R Films &amp;amp; Studios Ltd</v>
          </cell>
          <cell r="B4559">
            <v>542654</v>
          </cell>
          <cell r="C4559" t="str">
            <v>VRFILMS</v>
          </cell>
          <cell r="D4559" t="str">
            <v>Specialty Retail</v>
          </cell>
        </row>
        <row r="4560">
          <cell r="A4560" t="str">
            <v>V R WOODART LTD</v>
          </cell>
          <cell r="B4560">
            <v>523888</v>
          </cell>
          <cell r="C4560" t="str">
            <v>Not Listed</v>
          </cell>
          <cell r="D4560" t="str">
            <v>Auto Tyres &amp; Rubber Products</v>
          </cell>
        </row>
        <row r="4561">
          <cell r="A4561" t="str">
            <v>V S T TILLERS TRACTORS LTD</v>
          </cell>
          <cell r="B4561">
            <v>531266</v>
          </cell>
          <cell r="C4561" t="str">
            <v>VSTTILLERS</v>
          </cell>
          <cell r="D4561" t="str">
            <v>Commercial Vehicles</v>
          </cell>
        </row>
        <row r="4562">
          <cell r="A4562" t="str">
            <v>V2 RETAIL LTD</v>
          </cell>
          <cell r="B4562">
            <v>532867</v>
          </cell>
          <cell r="C4562" t="str">
            <v>V2RETAIL</v>
          </cell>
          <cell r="D4562" t="str">
            <v>Department Stores</v>
          </cell>
        </row>
        <row r="4563">
          <cell r="A4563" t="str">
            <v>VA TECH WABAG LTD</v>
          </cell>
          <cell r="B4563">
            <v>533269</v>
          </cell>
          <cell r="C4563" t="str">
            <v>WABAG</v>
          </cell>
          <cell r="D4563" t="str">
            <v>Utilities:Non-Elec.</v>
          </cell>
        </row>
        <row r="4564">
          <cell r="A4564" t="str">
            <v>VAARAD VENTURES LTD</v>
          </cell>
          <cell r="B4564">
            <v>532320</v>
          </cell>
          <cell r="C4564" t="str">
            <v>Not Listed</v>
          </cell>
          <cell r="D4564" t="str">
            <v>Finance (including NBFCs)</v>
          </cell>
        </row>
        <row r="4565">
          <cell r="A4565" t="str">
            <v>VADILAL ENTERPRISES LTD</v>
          </cell>
          <cell r="B4565">
            <v>519152</v>
          </cell>
          <cell r="C4565" t="str">
            <v>Not Listed</v>
          </cell>
          <cell r="D4565" t="str">
            <v>Comm.Trading  &amp; Distribution</v>
          </cell>
        </row>
        <row r="4566">
          <cell r="A4566" t="str">
            <v>VADILAL INDUSTRIES LTD</v>
          </cell>
          <cell r="B4566">
            <v>519156</v>
          </cell>
          <cell r="C4566" t="str">
            <v>VADILALIND</v>
          </cell>
          <cell r="D4566" t="str">
            <v>Packaged Foods</v>
          </cell>
        </row>
        <row r="4567">
          <cell r="A4567" t="str">
            <v>VADIVARHE SPECIALITY CHEMICALS LTD</v>
          </cell>
          <cell r="B4567" t="str">
            <v>Not Listed</v>
          </cell>
          <cell r="C4567" t="str">
            <v>VSCL</v>
          </cell>
          <cell r="D4567" t="str">
            <v>SME</v>
          </cell>
        </row>
        <row r="4568">
          <cell r="A4568" t="str">
            <v>VAGHANI TECHNO-BUILD LTD</v>
          </cell>
          <cell r="B4568">
            <v>531676</v>
          </cell>
          <cell r="C4568" t="str">
            <v>Not Listed</v>
          </cell>
          <cell r="D4568" t="str">
            <v>Packaged Foods</v>
          </cell>
        </row>
        <row r="4569">
          <cell r="A4569" t="str">
            <v>VAIBHAV GLOBAL LTD</v>
          </cell>
          <cell r="B4569">
            <v>532156</v>
          </cell>
          <cell r="C4569" t="str">
            <v>VAIBHAVGBL</v>
          </cell>
          <cell r="D4569" t="str">
            <v>Other Apparels &amp; Accessories</v>
          </cell>
        </row>
        <row r="4570">
          <cell r="A4570" t="str">
            <v>VAISHALI PHARMA LTD</v>
          </cell>
          <cell r="B4570" t="str">
            <v>Not Listed</v>
          </cell>
          <cell r="C4570" t="str">
            <v>VAISHALI</v>
          </cell>
          <cell r="D4570" t="str">
            <v>SME</v>
          </cell>
        </row>
        <row r="4571">
          <cell r="A4571" t="str">
            <v>VAKRANGEE LTD</v>
          </cell>
          <cell r="B4571">
            <v>511431</v>
          </cell>
          <cell r="C4571" t="str">
            <v>VAKRANGEE</v>
          </cell>
          <cell r="D4571" t="str">
            <v>Specialty Retail</v>
          </cell>
        </row>
        <row r="4572">
          <cell r="A4572" t="str">
            <v>VAKSONS AUTOMOBILES LTD</v>
          </cell>
          <cell r="B4572">
            <v>539402</v>
          </cell>
          <cell r="C4572" t="str">
            <v>Not Listed</v>
          </cell>
          <cell r="D4572" t="str">
            <v>Other Agricultural Products</v>
          </cell>
        </row>
        <row r="4573">
          <cell r="A4573" t="str">
            <v>VALIANT COMMUNICATIONS LTD</v>
          </cell>
          <cell r="B4573">
            <v>526775</v>
          </cell>
          <cell r="C4573" t="str">
            <v>Not Listed</v>
          </cell>
          <cell r="D4573" t="str">
            <v>Telecom Equipment</v>
          </cell>
        </row>
        <row r="4574">
          <cell r="A4574" t="str">
            <v>VALIANT ORGANICS LTD</v>
          </cell>
          <cell r="B4574">
            <v>540145</v>
          </cell>
          <cell r="C4574" t="str">
            <v>Not Listed</v>
          </cell>
          <cell r="D4574" t="str">
            <v>Pharmaceuticals</v>
          </cell>
        </row>
        <row r="4575">
          <cell r="A4575" t="str">
            <v>VALLABH POLY-PLAST INTERNATIONAL LTD</v>
          </cell>
          <cell r="B4575">
            <v>530403</v>
          </cell>
          <cell r="C4575" t="str">
            <v>Not Listed</v>
          </cell>
          <cell r="D4575" t="str">
            <v>Containers &amp; Packaging</v>
          </cell>
        </row>
        <row r="4576">
          <cell r="A4576" t="str">
            <v>VALLABH STEELS LTD</v>
          </cell>
          <cell r="B4576">
            <v>513397</v>
          </cell>
          <cell r="C4576" t="str">
            <v>Not Listed</v>
          </cell>
          <cell r="D4576" t="str">
            <v>Iron &amp; Steel Products</v>
          </cell>
        </row>
        <row r="4577">
          <cell r="A4577" t="str">
            <v>VALLEY MAGNESITE COMPANY LTD</v>
          </cell>
          <cell r="B4577">
            <v>539543</v>
          </cell>
          <cell r="C4577" t="str">
            <v>Not Listed</v>
          </cell>
          <cell r="D4577" t="str">
            <v>Investment Companies</v>
          </cell>
        </row>
        <row r="4578">
          <cell r="A4578" t="str">
            <v>VALSON INDUSTRIES LTD</v>
          </cell>
          <cell r="B4578">
            <v>530459</v>
          </cell>
          <cell r="C4578" t="str">
            <v>Not Listed</v>
          </cell>
          <cell r="D4578" t="str">
            <v>Textiles</v>
          </cell>
        </row>
        <row r="4579">
          <cell r="A4579" t="str">
            <v>VAMA INDUSTRIES LTD</v>
          </cell>
          <cell r="B4579">
            <v>512175</v>
          </cell>
          <cell r="C4579" t="str">
            <v>Not Listed</v>
          </cell>
          <cell r="D4579" t="str">
            <v>IT Consulting &amp; Software</v>
          </cell>
        </row>
        <row r="4580">
          <cell r="A4580" t="str">
            <v>VAMSHI RUBBER LTD</v>
          </cell>
          <cell r="B4580">
            <v>530369</v>
          </cell>
          <cell r="C4580" t="str">
            <v>Not Listed</v>
          </cell>
          <cell r="D4580" t="str">
            <v>Auto Tyres &amp; Rubber Products</v>
          </cell>
        </row>
        <row r="4581">
          <cell r="A4581" t="str">
            <v>VANDANA KNITWEAR LTD</v>
          </cell>
          <cell r="B4581">
            <v>532090</v>
          </cell>
          <cell r="C4581" t="str">
            <v>Not Listed</v>
          </cell>
          <cell r="D4581" t="str">
            <v>Textiles</v>
          </cell>
        </row>
        <row r="4582">
          <cell r="A4582" t="str">
            <v>VANI COMMERCIALS LTD</v>
          </cell>
          <cell r="B4582">
            <v>538918</v>
          </cell>
          <cell r="C4582" t="str">
            <v>Not Listed</v>
          </cell>
          <cell r="D4582" t="str">
            <v>Finance (including NBFCs)</v>
          </cell>
        </row>
        <row r="4583">
          <cell r="A4583" t="str">
            <v>VANTA BIOSCIENCE LTD</v>
          </cell>
          <cell r="B4583">
            <v>540729</v>
          </cell>
          <cell r="C4583" t="str">
            <v>Not Listed</v>
          </cell>
          <cell r="D4583" t="str">
            <v>Pharmaceuticals</v>
          </cell>
        </row>
        <row r="4584">
          <cell r="A4584" t="str">
            <v>VANTAGE KNOWLEDGE ACADEMY LTD</v>
          </cell>
          <cell r="B4584">
            <v>539761</v>
          </cell>
          <cell r="C4584" t="str">
            <v>Not Listed</v>
          </cell>
          <cell r="D4584" t="str">
            <v>Education</v>
          </cell>
        </row>
        <row r="4585">
          <cell r="A4585" t="str">
            <v>VAPI PAPER MILLS LTD</v>
          </cell>
          <cell r="B4585">
            <v>502589</v>
          </cell>
          <cell r="C4585" t="str">
            <v>Not Listed</v>
          </cell>
          <cell r="D4585" t="str">
            <v>Paper &amp; Paper Products</v>
          </cell>
        </row>
        <row r="4586">
          <cell r="A4586" t="str">
            <v>VARDHAMAN LABORATORIES LTD</v>
          </cell>
          <cell r="B4586">
            <v>524796</v>
          </cell>
          <cell r="C4586" t="str">
            <v>Not Listed</v>
          </cell>
          <cell r="D4586" t="str">
            <v>Pharmaceuticals</v>
          </cell>
        </row>
        <row r="4587">
          <cell r="A4587" t="str">
            <v>VARDHMAN ACRYLICS LTD</v>
          </cell>
          <cell r="B4587" t="str">
            <v>Not Listed</v>
          </cell>
          <cell r="C4587" t="str">
            <v>VARDHACRLC</v>
          </cell>
          <cell r="D4587" t="str">
            <v>Others</v>
          </cell>
        </row>
        <row r="4588">
          <cell r="A4588" t="str">
            <v>VARDHMAN CONCRETE LTD</v>
          </cell>
          <cell r="B4588">
            <v>531444</v>
          </cell>
          <cell r="C4588" t="str">
            <v>Not Listed</v>
          </cell>
          <cell r="D4588" t="str">
            <v>Cement &amp; Cement Products</v>
          </cell>
        </row>
        <row r="4589">
          <cell r="A4589" t="str">
            <v>VARDHMAN HOLDINGS LTD</v>
          </cell>
          <cell r="B4589">
            <v>500439</v>
          </cell>
          <cell r="C4589" t="str">
            <v>VHL</v>
          </cell>
          <cell r="D4589" t="str">
            <v>Finance (including NBFCs)</v>
          </cell>
        </row>
        <row r="4590">
          <cell r="A4590" t="str">
            <v>VARDHMAN INDUSTRIES LTD</v>
          </cell>
          <cell r="B4590">
            <v>513534</v>
          </cell>
          <cell r="C4590" t="str">
            <v>Not Listed</v>
          </cell>
          <cell r="D4590" t="str">
            <v>Iron &amp; Steel/Interm.Products</v>
          </cell>
        </row>
        <row r="4591">
          <cell r="A4591" t="str">
            <v>VARDHMAN POLYTEX LTD</v>
          </cell>
          <cell r="B4591">
            <v>514175</v>
          </cell>
          <cell r="C4591" t="str">
            <v>VARDMNPOLY</v>
          </cell>
          <cell r="D4591" t="str">
            <v>Textiles</v>
          </cell>
        </row>
        <row r="4592">
          <cell r="A4592" t="str">
            <v>VARDHMAN SPECIAL STEELS LTD</v>
          </cell>
          <cell r="B4592">
            <v>534392</v>
          </cell>
          <cell r="C4592" t="str">
            <v>VSSL</v>
          </cell>
          <cell r="D4592" t="str">
            <v>Iron &amp; Steel Products</v>
          </cell>
        </row>
        <row r="4593">
          <cell r="A4593" t="str">
            <v>VARDHMAN TEXTILES LTD</v>
          </cell>
          <cell r="B4593">
            <v>502986</v>
          </cell>
          <cell r="C4593" t="str">
            <v>VTL</v>
          </cell>
          <cell r="D4593" t="str">
            <v>Textiles</v>
          </cell>
        </row>
        <row r="4594">
          <cell r="A4594" t="str">
            <v>VARROC ENGINEERING LTD</v>
          </cell>
          <cell r="B4594">
            <v>541578</v>
          </cell>
          <cell r="C4594" t="str">
            <v>VARROC</v>
          </cell>
          <cell r="D4594" t="str">
            <v>Auto Parts &amp; Equipment</v>
          </cell>
        </row>
        <row r="4595">
          <cell r="A4595" t="str">
            <v>VARUN BEVERAGES LTD</v>
          </cell>
          <cell r="B4595">
            <v>540180</v>
          </cell>
          <cell r="C4595" t="str">
            <v>VBL</v>
          </cell>
          <cell r="D4595" t="str">
            <v>Containers &amp; Packaging</v>
          </cell>
        </row>
        <row r="4596">
          <cell r="A4596" t="str">
            <v>VARUN MERCANTILE LTD</v>
          </cell>
          <cell r="B4596">
            <v>512511</v>
          </cell>
          <cell r="C4596" t="str">
            <v>Not Listed</v>
          </cell>
          <cell r="D4596" t="str">
            <v>Misc.Commercial Services</v>
          </cell>
        </row>
        <row r="4597">
          <cell r="A4597" t="str">
            <v>VAS INFRASTRUCTURE LTD</v>
          </cell>
          <cell r="B4597">
            <v>531574</v>
          </cell>
          <cell r="C4597" t="str">
            <v>Not Listed</v>
          </cell>
          <cell r="D4597" t="str">
            <v>Realty</v>
          </cell>
        </row>
        <row r="4598">
          <cell r="A4598" t="str">
            <v>VASA RETAIL AND OVERSEAS LTD</v>
          </cell>
          <cell r="B4598" t="str">
            <v>Not Listed</v>
          </cell>
          <cell r="C4598" t="str">
            <v>VASA</v>
          </cell>
          <cell r="D4598" t="str">
            <v>SME</v>
          </cell>
        </row>
        <row r="4599">
          <cell r="A4599" t="str">
            <v>VASCON ENGINEERS LTD</v>
          </cell>
          <cell r="B4599">
            <v>533156</v>
          </cell>
          <cell r="C4599" t="str">
            <v>VASCONEQ</v>
          </cell>
          <cell r="D4599" t="str">
            <v>Realty</v>
          </cell>
        </row>
        <row r="4600">
          <cell r="A4600" t="str">
            <v>VASUNDHARA RASAYANS LTD</v>
          </cell>
          <cell r="B4600">
            <v>538634</v>
          </cell>
          <cell r="C4600" t="str">
            <v>Not Listed</v>
          </cell>
          <cell r="D4600" t="str">
            <v>Pharmaceuticals</v>
          </cell>
        </row>
        <row r="4601">
          <cell r="A4601" t="str">
            <v>VASWANI INDUSTRIES LTD</v>
          </cell>
          <cell r="B4601">
            <v>533576</v>
          </cell>
          <cell r="C4601" t="str">
            <v>VASWANI</v>
          </cell>
          <cell r="D4601" t="str">
            <v>Iron &amp; Steel/Interm.Products</v>
          </cell>
        </row>
        <row r="4602">
          <cell r="A4602" t="str">
            <v>VAX HOUSING FINANCE CORPORATION LTD</v>
          </cell>
          <cell r="B4602">
            <v>531650</v>
          </cell>
          <cell r="C4602" t="str">
            <v>Not Listed</v>
          </cell>
          <cell r="D4602" t="str">
            <v>Misc.Commercial Services</v>
          </cell>
        </row>
        <row r="4603">
          <cell r="A4603" t="str">
            <v>VBC FERRO ALLOYS LTD</v>
          </cell>
          <cell r="B4603">
            <v>513005</v>
          </cell>
          <cell r="C4603" t="str">
            <v>Not Listed</v>
          </cell>
          <cell r="D4603" t="str">
            <v>Iron &amp; Steel/Interm.Products</v>
          </cell>
        </row>
        <row r="4604">
          <cell r="A4604" t="str">
            <v>VCK CAPITAL MARKET SERVICES LTD</v>
          </cell>
          <cell r="B4604">
            <v>511493</v>
          </cell>
          <cell r="C4604" t="str">
            <v>Not Listed</v>
          </cell>
          <cell r="D4604" t="str">
            <v>Finance (including NBFCs)</v>
          </cell>
        </row>
        <row r="4605">
          <cell r="A4605" t="str">
            <v>VCU DATA MANAGEMENT LTD</v>
          </cell>
          <cell r="B4605">
            <v>536672</v>
          </cell>
          <cell r="C4605" t="str">
            <v>Not Listed</v>
          </cell>
          <cell r="D4605" t="str">
            <v>IT Networking Equipment</v>
          </cell>
        </row>
        <row r="4606">
          <cell r="A4606" t="str">
            <v>VEDANTA LTD</v>
          </cell>
          <cell r="B4606">
            <v>500295</v>
          </cell>
          <cell r="C4606" t="str">
            <v>VEDL</v>
          </cell>
          <cell r="D4606" t="str">
            <v>Zinc</v>
          </cell>
        </row>
        <row r="4607">
          <cell r="A4607" t="str">
            <v>VEDAVAAG SYSTEMS LTD</v>
          </cell>
          <cell r="B4607">
            <v>533056</v>
          </cell>
          <cell r="C4607" t="str">
            <v>Not Listed</v>
          </cell>
          <cell r="D4607" t="str">
            <v>Internet Software &amp; Services</v>
          </cell>
        </row>
        <row r="4608">
          <cell r="A4608" t="str">
            <v>VEEJAY LAKSHMI ENGINEERING WORKS LTD</v>
          </cell>
          <cell r="B4608">
            <v>522267</v>
          </cell>
          <cell r="C4608" t="str">
            <v>Not Listed</v>
          </cell>
          <cell r="D4608" t="str">
            <v>Industrial Machinery</v>
          </cell>
        </row>
        <row r="4609">
          <cell r="A4609" t="str">
            <v>VEER ENERGY &amp; INFRASTRUCTURE LTD</v>
          </cell>
          <cell r="B4609">
            <v>503657</v>
          </cell>
          <cell r="C4609" t="str">
            <v>Not Listed</v>
          </cell>
          <cell r="D4609" t="str">
            <v>Electric Utilities</v>
          </cell>
        </row>
        <row r="4610">
          <cell r="A4610" t="str">
            <v>VEERAM INFRA ENGINEERING LTD</v>
          </cell>
          <cell r="B4610">
            <v>542046</v>
          </cell>
          <cell r="C4610" t="str">
            <v>Not Listed</v>
          </cell>
          <cell r="D4610" t="str">
            <v>Realty</v>
          </cell>
        </row>
        <row r="4611">
          <cell r="A4611" t="str">
            <v>VEERAM ORNAMENTS LTD</v>
          </cell>
          <cell r="B4611">
            <v>540252</v>
          </cell>
          <cell r="C4611" t="str">
            <v>Not Listed</v>
          </cell>
          <cell r="D4611" t="str">
            <v>Other Apparels &amp; Accessories</v>
          </cell>
        </row>
        <row r="4612">
          <cell r="A4612" t="str">
            <v>VEERHEALTH CARE LTD</v>
          </cell>
          <cell r="B4612">
            <v>511523</v>
          </cell>
          <cell r="C4612" t="str">
            <v>Not Listed</v>
          </cell>
          <cell r="D4612" t="str">
            <v>Pharmaceuticals</v>
          </cell>
        </row>
        <row r="4613">
          <cell r="A4613" t="str">
            <v>VEGETABLE PRODUCTS LTD</v>
          </cell>
          <cell r="B4613">
            <v>539132</v>
          </cell>
          <cell r="C4613" t="str">
            <v>Not Listed</v>
          </cell>
          <cell r="D4613" t="str">
            <v>Edible Oils</v>
          </cell>
        </row>
        <row r="4614">
          <cell r="A4614" t="str">
            <v>VELAN HOTELS LTD</v>
          </cell>
          <cell r="B4614">
            <v>526755</v>
          </cell>
          <cell r="C4614" t="str">
            <v>Not Listed</v>
          </cell>
          <cell r="D4614" t="str">
            <v>Hotels</v>
          </cell>
        </row>
        <row r="4615">
          <cell r="A4615" t="str">
            <v>VELJAN DENISON LTD</v>
          </cell>
          <cell r="B4615">
            <v>505232</v>
          </cell>
          <cell r="C4615" t="str">
            <v>Not Listed</v>
          </cell>
          <cell r="D4615" t="str">
            <v>Auto Parts &amp; Equipment</v>
          </cell>
        </row>
        <row r="4616">
          <cell r="A4616" t="str">
            <v>VENKY'S (INDIA) LTD</v>
          </cell>
          <cell r="B4616">
            <v>523261</v>
          </cell>
          <cell r="C4616" t="str">
            <v>VENKEYS</v>
          </cell>
          <cell r="D4616" t="str">
            <v>Packaged Foods</v>
          </cell>
        </row>
        <row r="4617">
          <cell r="A4617" t="str">
            <v>VENKY'S INDIA LTD</v>
          </cell>
          <cell r="B4617">
            <v>523261</v>
          </cell>
          <cell r="C4617" t="str">
            <v>VENKEYS</v>
          </cell>
          <cell r="D4617" t="str">
            <v>Packaged Foods</v>
          </cell>
        </row>
        <row r="4618">
          <cell r="A4618" t="str">
            <v>VENLON ENTERPRISES LTD</v>
          </cell>
          <cell r="B4618">
            <v>524038</v>
          </cell>
          <cell r="C4618" t="str">
            <v>Not Listed</v>
          </cell>
          <cell r="D4618" t="str">
            <v>Commodity Chemicals</v>
          </cell>
        </row>
        <row r="4619">
          <cell r="A4619" t="str">
            <v>VENTURA GUARANTY LTD.</v>
          </cell>
          <cell r="B4619">
            <v>512060</v>
          </cell>
          <cell r="C4619" t="str">
            <v>SHYAM</v>
          </cell>
          <cell r="D4619" t="str">
            <v>Misc.Commercial Services</v>
          </cell>
        </row>
        <row r="4620">
          <cell r="A4620" t="str">
            <v>VENTURA TEXTILES LTD</v>
          </cell>
          <cell r="B4620">
            <v>516098</v>
          </cell>
          <cell r="C4620" t="str">
            <v>Not Listed</v>
          </cell>
          <cell r="D4620" t="str">
            <v>Textiles</v>
          </cell>
        </row>
        <row r="4621">
          <cell r="A4621" t="str">
            <v>VENUS REMEDIES LTD</v>
          </cell>
          <cell r="B4621">
            <v>526953</v>
          </cell>
          <cell r="C4621" t="str">
            <v>VENUSREM</v>
          </cell>
          <cell r="D4621" t="str">
            <v>Pharmaceuticals</v>
          </cell>
        </row>
        <row r="4622">
          <cell r="A4622" t="str">
            <v>VERA SYNTHETIC LTD</v>
          </cell>
          <cell r="B4622" t="str">
            <v>Not Listed</v>
          </cell>
          <cell r="C4622" t="str">
            <v>VERA</v>
          </cell>
          <cell r="D4622" t="str">
            <v>SME</v>
          </cell>
        </row>
        <row r="4623">
          <cell r="A4623" t="str">
            <v>VERITAS (INDIA) LTD</v>
          </cell>
          <cell r="B4623">
            <v>512229</v>
          </cell>
          <cell r="C4623" t="str">
            <v>Not Listed</v>
          </cell>
          <cell r="D4623" t="str">
            <v>Comm.Trading  &amp; Distribution</v>
          </cell>
        </row>
        <row r="4624">
          <cell r="A4624" t="str">
            <v>VERITAS INDIA LTD</v>
          </cell>
          <cell r="B4624">
            <v>512229</v>
          </cell>
          <cell r="C4624" t="str">
            <v>Not Listed</v>
          </cell>
          <cell r="D4624" t="str">
            <v>Comm.Trading  &amp; Distribution</v>
          </cell>
        </row>
        <row r="4625">
          <cell r="A4625" t="str">
            <v>VERONICA PRODUCTION LTD</v>
          </cell>
          <cell r="B4625">
            <v>531695</v>
          </cell>
          <cell r="C4625" t="str">
            <v>Not Listed</v>
          </cell>
          <cell r="D4625" t="str">
            <v>Movies &amp; Entertainment</v>
          </cell>
        </row>
        <row r="4626">
          <cell r="A4626" t="str">
            <v>VERTEX SECURITIES LTD</v>
          </cell>
          <cell r="B4626">
            <v>531950</v>
          </cell>
          <cell r="C4626" t="str">
            <v>Not Listed</v>
          </cell>
          <cell r="D4626" t="str">
            <v>Other Financial Services</v>
          </cell>
        </row>
        <row r="4627">
          <cell r="A4627" t="str">
            <v>VERTICAL INDUSTRIES LTD</v>
          </cell>
          <cell r="B4627">
            <v>515099</v>
          </cell>
          <cell r="C4627" t="str">
            <v>Not Listed</v>
          </cell>
          <cell r="D4627" t="str">
            <v>Construction Materials</v>
          </cell>
        </row>
        <row r="4628">
          <cell r="A4628" t="str">
            <v>VERTOZ ADVERTISING LTD</v>
          </cell>
          <cell r="B4628" t="str">
            <v>Not Listed</v>
          </cell>
          <cell r="C4628" t="str">
            <v>VERTOZ</v>
          </cell>
          <cell r="D4628" t="str">
            <v>SME</v>
          </cell>
        </row>
        <row r="4629">
          <cell r="A4629" t="str">
            <v>VESUVIUS (INDIA) LTD</v>
          </cell>
          <cell r="B4629">
            <v>520113</v>
          </cell>
          <cell r="C4629" t="str">
            <v>VESUVIUS</v>
          </cell>
          <cell r="D4629" t="str">
            <v>Other Industrial Goods</v>
          </cell>
        </row>
        <row r="4630">
          <cell r="A4630" t="str">
            <v>VESUVIUS INDIA LTD</v>
          </cell>
          <cell r="B4630">
            <v>520113</v>
          </cell>
          <cell r="C4630" t="str">
            <v>VESUVIUS</v>
          </cell>
          <cell r="D4630" t="str">
            <v>Other Industrial Goods</v>
          </cell>
        </row>
        <row r="4631">
          <cell r="A4631" t="str">
            <v>VETO SWITCHGEARS AND CABLES LTD</v>
          </cell>
          <cell r="B4631">
            <v>539331</v>
          </cell>
          <cell r="C4631" t="str">
            <v>VETO</v>
          </cell>
          <cell r="D4631" t="str">
            <v>Other Elect.Equip./ Prod.</v>
          </cell>
        </row>
        <row r="4632">
          <cell r="A4632" t="str">
            <v>V-GUARD INDUSTRIES LTD</v>
          </cell>
          <cell r="B4632">
            <v>532953</v>
          </cell>
          <cell r="C4632" t="str">
            <v>VGUARD</v>
          </cell>
          <cell r="D4632" t="str">
            <v>Other Elect.Equip./ Prod.</v>
          </cell>
        </row>
        <row r="4633">
          <cell r="A4633" t="str">
            <v>VIAAN INDUSTRIES LTD</v>
          </cell>
          <cell r="B4633">
            <v>537524</v>
          </cell>
          <cell r="C4633" t="str">
            <v>Not Listed</v>
          </cell>
          <cell r="D4633" t="str">
            <v>Houseware</v>
          </cell>
        </row>
        <row r="4634">
          <cell r="A4634" t="str">
            <v>VIBRANT GLOBAL CAPITAL LTD</v>
          </cell>
          <cell r="B4634">
            <v>538732</v>
          </cell>
          <cell r="C4634" t="str">
            <v>Not Listed</v>
          </cell>
          <cell r="D4634" t="str">
            <v>Finance (including NBFCs)</v>
          </cell>
        </row>
        <row r="4635">
          <cell r="A4635" t="str">
            <v>VICEROY HOTELS LTD</v>
          </cell>
          <cell r="B4635">
            <v>523796</v>
          </cell>
          <cell r="C4635" t="str">
            <v>VICEROY</v>
          </cell>
          <cell r="D4635" t="str">
            <v>Hotels</v>
          </cell>
        </row>
        <row r="4636">
          <cell r="A4636" t="str">
            <v>VICTORIA MILLS LTD</v>
          </cell>
          <cell r="B4636">
            <v>503349</v>
          </cell>
          <cell r="C4636" t="str">
            <v>Not Listed</v>
          </cell>
          <cell r="D4636" t="str">
            <v>Textiles</v>
          </cell>
        </row>
        <row r="4637">
          <cell r="A4637" t="str">
            <v>VICTORY PAPER &amp; BOARDS (INDIA) LTD</v>
          </cell>
          <cell r="B4637">
            <v>531234</v>
          </cell>
          <cell r="C4637" t="str">
            <v>Not Listed</v>
          </cell>
          <cell r="D4637" t="str">
            <v>Paper &amp; Paper Products</v>
          </cell>
        </row>
        <row r="4638">
          <cell r="A4638" t="str">
            <v>VICTORY PAPER &amp; BOARDS INDIA LTD</v>
          </cell>
          <cell r="B4638">
            <v>531234</v>
          </cell>
          <cell r="C4638" t="str">
            <v>Not Listed</v>
          </cell>
          <cell r="D4638" t="str">
            <v>Paper &amp; Paper Products</v>
          </cell>
        </row>
        <row r="4639">
          <cell r="A4639" t="str">
            <v>VIDEOCON INDUSTRIES LTD</v>
          </cell>
          <cell r="B4639">
            <v>511389</v>
          </cell>
          <cell r="C4639" t="str">
            <v>VIDEOIND</v>
          </cell>
          <cell r="D4639" t="str">
            <v>Consumer Electronics</v>
          </cell>
        </row>
        <row r="4640">
          <cell r="A4640" t="str">
            <v>VIDHI SPECIALTY FOOD INGREDIENTS LTD</v>
          </cell>
          <cell r="B4640">
            <v>531717</v>
          </cell>
          <cell r="C4640" t="str">
            <v>VIDHIING</v>
          </cell>
          <cell r="D4640" t="str">
            <v>Specialty Chemicals</v>
          </cell>
        </row>
        <row r="4641">
          <cell r="A4641" t="str">
            <v>VIDLI RESTAURANTS LTD</v>
          </cell>
          <cell r="B4641">
            <v>539659</v>
          </cell>
          <cell r="C4641" t="str">
            <v>Not Listed</v>
          </cell>
          <cell r="D4641" t="str">
            <v>Restaurants</v>
          </cell>
        </row>
        <row r="4642">
          <cell r="A4642" t="str">
            <v>VIJAY SHANTHI BUILDERS LTD</v>
          </cell>
          <cell r="B4642">
            <v>523724</v>
          </cell>
          <cell r="C4642" t="str">
            <v>VIJSHAN</v>
          </cell>
          <cell r="D4642" t="str">
            <v>Realty</v>
          </cell>
        </row>
        <row r="4643">
          <cell r="A4643" t="str">
            <v>VIJAY SOLVEX LTD</v>
          </cell>
          <cell r="B4643">
            <v>531069</v>
          </cell>
          <cell r="C4643" t="str">
            <v>Not Listed</v>
          </cell>
          <cell r="D4643" t="str">
            <v>Edible Oils</v>
          </cell>
        </row>
        <row r="4644">
          <cell r="A4644" t="str">
            <v>VIJAY TEXTILES LTD</v>
          </cell>
          <cell r="B4644">
            <v>530151</v>
          </cell>
          <cell r="C4644" t="str">
            <v>Not Listed</v>
          </cell>
          <cell r="D4644" t="str">
            <v>Comm.Trading  &amp; Distribution</v>
          </cell>
        </row>
        <row r="4645">
          <cell r="A4645" t="str">
            <v>VIJAYA BANK</v>
          </cell>
          <cell r="B4645">
            <v>532401</v>
          </cell>
          <cell r="C4645" t="str">
            <v>VIJAYABANK</v>
          </cell>
          <cell r="D4645" t="str">
            <v>Banks</v>
          </cell>
        </row>
        <row r="4646">
          <cell r="A4646" t="str">
            <v>VIJI FINANCE LTD</v>
          </cell>
          <cell r="B4646">
            <v>537820</v>
          </cell>
          <cell r="C4646" t="str">
            <v>VIJIFIN</v>
          </cell>
          <cell r="D4646" t="str">
            <v>Finance (including NBFCs)</v>
          </cell>
        </row>
        <row r="4647">
          <cell r="A4647" t="str">
            <v>VIKALP SECURITIES LTD</v>
          </cell>
          <cell r="B4647">
            <v>531334</v>
          </cell>
          <cell r="C4647" t="str">
            <v>Not Listed</v>
          </cell>
          <cell r="D4647" t="str">
            <v>Misc.Commercial Services</v>
          </cell>
        </row>
        <row r="4648">
          <cell r="A4648" t="str">
            <v>VIKAS ECOTECH LTD</v>
          </cell>
          <cell r="B4648">
            <v>530961</v>
          </cell>
          <cell r="C4648" t="str">
            <v>VIKASECO</v>
          </cell>
          <cell r="D4648" t="str">
            <v>Specialty Chemicals</v>
          </cell>
        </row>
        <row r="4649">
          <cell r="A4649" t="str">
            <v>Vikas Multicorp Ltd</v>
          </cell>
          <cell r="B4649">
            <v>542655</v>
          </cell>
          <cell r="C4649" t="str">
            <v>VIKASMCORP</v>
          </cell>
          <cell r="D4649" t="str">
            <v>Comm.Trading  &amp;amp; Distribution</v>
          </cell>
        </row>
        <row r="4650">
          <cell r="A4650" t="str">
            <v>VIKAS PROPPANT &amp; GRANITE LTD</v>
          </cell>
          <cell r="B4650">
            <v>531518</v>
          </cell>
          <cell r="C4650" t="str">
            <v>Not Listed</v>
          </cell>
          <cell r="D4650" t="str">
            <v>Other Agricultural Products</v>
          </cell>
        </row>
        <row r="4651">
          <cell r="A4651" t="str">
            <v>VIKAS WSP LTD</v>
          </cell>
          <cell r="B4651">
            <v>519307</v>
          </cell>
          <cell r="C4651" t="str">
            <v>Not Listed</v>
          </cell>
          <cell r="D4651" t="str">
            <v>Specialty Chemicals</v>
          </cell>
        </row>
        <row r="4652">
          <cell r="A4652" t="str">
            <v>VIKRAM THERMO (INDIA) LTD</v>
          </cell>
          <cell r="B4652">
            <v>530477</v>
          </cell>
          <cell r="C4652" t="str">
            <v>Not Listed</v>
          </cell>
          <cell r="D4652" t="str">
            <v>Pharmaceuticals</v>
          </cell>
        </row>
        <row r="4653">
          <cell r="A4653" t="str">
            <v>VIKRAM THERMO INDIA LTD</v>
          </cell>
          <cell r="B4653">
            <v>530477</v>
          </cell>
          <cell r="C4653" t="str">
            <v>Not Listed</v>
          </cell>
          <cell r="D4653" t="str">
            <v>Pharmaceuticals</v>
          </cell>
        </row>
        <row r="4654">
          <cell r="A4654" t="str">
            <v>VIKSIT ENGINEERING LTD</v>
          </cell>
          <cell r="B4654">
            <v>506196</v>
          </cell>
          <cell r="C4654" t="str">
            <v>Not Listed</v>
          </cell>
          <cell r="D4654" t="str">
            <v>Comm.Trading  &amp; Distribution</v>
          </cell>
        </row>
        <row r="4655">
          <cell r="A4655" t="str">
            <v>VIMAL OIL &amp; FOODS LTD</v>
          </cell>
          <cell r="B4655">
            <v>519373</v>
          </cell>
          <cell r="C4655" t="str">
            <v>VIMALOIL</v>
          </cell>
          <cell r="D4655" t="str">
            <v>Edible Oils</v>
          </cell>
        </row>
        <row r="4656">
          <cell r="A4656" t="str">
            <v>VIMTA LABS LTD</v>
          </cell>
          <cell r="B4656">
            <v>524394</v>
          </cell>
          <cell r="C4656" t="str">
            <v>VIMTALABS</v>
          </cell>
          <cell r="D4656" t="str">
            <v>Healthcare Services</v>
          </cell>
        </row>
        <row r="4657">
          <cell r="A4657" t="str">
            <v>VINADITYA TRADING CO LTD</v>
          </cell>
          <cell r="B4657">
            <v>504380</v>
          </cell>
          <cell r="C4657" t="str">
            <v>Not Listed</v>
          </cell>
          <cell r="D4657" t="str">
            <v>Comm.Trading  &amp; Distribution</v>
          </cell>
        </row>
        <row r="4658">
          <cell r="A4658" t="str">
            <v>VINATI ORGANICS LTD</v>
          </cell>
          <cell r="B4658">
            <v>524200</v>
          </cell>
          <cell r="C4658" t="str">
            <v>VINATIORGA</v>
          </cell>
          <cell r="D4658" t="str">
            <v>Commodity Chemicals</v>
          </cell>
        </row>
        <row r="4659">
          <cell r="A4659" t="str">
            <v>VINAYAK POLYCON INTERNATIONAL LTD</v>
          </cell>
          <cell r="B4659">
            <v>534639</v>
          </cell>
          <cell r="C4659" t="str">
            <v>Not Listed</v>
          </cell>
          <cell r="D4659" t="str">
            <v>Containers &amp; Packaging</v>
          </cell>
        </row>
        <row r="4660">
          <cell r="A4660" t="str">
            <v>VINDHYA TELELINKS LTD</v>
          </cell>
          <cell r="B4660">
            <v>517015</v>
          </cell>
          <cell r="C4660" t="str">
            <v>VINDHYATEL</v>
          </cell>
          <cell r="D4660" t="str">
            <v>Telecom Cables</v>
          </cell>
        </row>
        <row r="4661">
          <cell r="A4661" t="str">
            <v>VINNY OVERSEAS LTD</v>
          </cell>
          <cell r="B4661" t="str">
            <v>Not Listed</v>
          </cell>
          <cell r="C4661" t="str">
            <v>VINNY</v>
          </cell>
          <cell r="D4661" t="str">
            <v>SME</v>
          </cell>
        </row>
        <row r="4662">
          <cell r="A4662" t="str">
            <v>VINTAGE SECURITIES LTD</v>
          </cell>
          <cell r="B4662">
            <v>531051</v>
          </cell>
          <cell r="C4662" t="str">
            <v>Not Listed</v>
          </cell>
          <cell r="D4662" t="str">
            <v>Finance (including NBFCs)</v>
          </cell>
        </row>
        <row r="4663">
          <cell r="A4663" t="str">
            <v>VINYL CHEMICALS (INDIA) LTD</v>
          </cell>
          <cell r="B4663">
            <v>524129</v>
          </cell>
          <cell r="C4663" t="str">
            <v>VINYL(INDIA)</v>
          </cell>
          <cell r="D4663" t="str">
            <v>Fibres &amp; Plastics</v>
          </cell>
        </row>
        <row r="4664">
          <cell r="A4664" t="str">
            <v>VINYL CHEMICALS INDIA LTD</v>
          </cell>
          <cell r="B4664">
            <v>524129</v>
          </cell>
          <cell r="C4664" t="str">
            <v>VINYLINDIA</v>
          </cell>
          <cell r="D4664" t="str">
            <v>Fibres &amp; Plastics</v>
          </cell>
        </row>
        <row r="4665">
          <cell r="A4665" t="str">
            <v>VINYOFLEX LTD</v>
          </cell>
          <cell r="B4665">
            <v>530401</v>
          </cell>
          <cell r="C4665" t="str">
            <v>Not Listed</v>
          </cell>
          <cell r="D4665" t="str">
            <v>Commodity Chemicals</v>
          </cell>
        </row>
        <row r="4666">
          <cell r="A4666" t="str">
            <v>VIP CLOTHING LTD</v>
          </cell>
          <cell r="B4666">
            <v>532613</v>
          </cell>
          <cell r="C4666" t="str">
            <v>VIPCLOTHNG</v>
          </cell>
          <cell r="D4666" t="str">
            <v>Comm.Trading  &amp; Distribution</v>
          </cell>
        </row>
        <row r="4667">
          <cell r="A4667" t="str">
            <v>VIP INDUSTRIES LTD</v>
          </cell>
          <cell r="B4667">
            <v>507880</v>
          </cell>
          <cell r="C4667" t="str">
            <v>VIPIND</v>
          </cell>
          <cell r="D4667" t="str">
            <v>Other Apparels &amp; Accessories</v>
          </cell>
        </row>
        <row r="4668">
          <cell r="A4668" t="str">
            <v>VIPPY SPINPRO LTD</v>
          </cell>
          <cell r="B4668">
            <v>514302</v>
          </cell>
          <cell r="C4668" t="str">
            <v>Not Listed</v>
          </cell>
          <cell r="D4668" t="str">
            <v>Textiles</v>
          </cell>
        </row>
        <row r="4669">
          <cell r="A4669" t="str">
            <v>VIPUL LTD</v>
          </cell>
          <cell r="B4669">
            <v>511726</v>
          </cell>
          <cell r="C4669" t="str">
            <v>VIPULLTD</v>
          </cell>
          <cell r="D4669" t="str">
            <v>Realty</v>
          </cell>
        </row>
        <row r="4670">
          <cell r="A4670" t="str">
            <v>VIPUL ORGANICS LTD</v>
          </cell>
          <cell r="B4670">
            <v>530627</v>
          </cell>
          <cell r="C4670" t="str">
            <v>Not Listed</v>
          </cell>
          <cell r="D4670" t="str">
            <v>Specialty Chemicals</v>
          </cell>
        </row>
        <row r="4671">
          <cell r="A4671" t="str">
            <v>VIRAT CRANE INDUSTRIES LTD</v>
          </cell>
          <cell r="B4671">
            <v>519457</v>
          </cell>
          <cell r="C4671" t="str">
            <v>Not Listed</v>
          </cell>
          <cell r="D4671" t="str">
            <v>Packaged Foods</v>
          </cell>
        </row>
        <row r="4672">
          <cell r="A4672" t="str">
            <v>VIRAT INDUSTRIES LTD</v>
          </cell>
          <cell r="B4672">
            <v>530521</v>
          </cell>
          <cell r="C4672" t="str">
            <v>Not Listed</v>
          </cell>
          <cell r="D4672" t="str">
            <v>Other Apparels &amp; Accessories</v>
          </cell>
        </row>
        <row r="4673">
          <cell r="A4673" t="str">
            <v>VIRAT LEASING LTD</v>
          </cell>
          <cell r="B4673">
            <v>539167</v>
          </cell>
          <cell r="C4673" t="str">
            <v>Not Listed</v>
          </cell>
          <cell r="D4673" t="str">
            <v>Finance (including NBFCs)</v>
          </cell>
        </row>
        <row r="4674">
          <cell r="A4674" t="str">
            <v>VIRGO GLOBAL LTD</v>
          </cell>
          <cell r="B4674">
            <v>532354</v>
          </cell>
          <cell r="C4674" t="str">
            <v>Not Listed</v>
          </cell>
          <cell r="D4674" t="str">
            <v>IT Software Products</v>
          </cell>
        </row>
        <row r="4675">
          <cell r="A4675" t="str">
            <v>VIRINCHI LTD</v>
          </cell>
          <cell r="B4675">
            <v>532372</v>
          </cell>
          <cell r="C4675" t="str">
            <v>Not Listed</v>
          </cell>
          <cell r="D4675" t="str">
            <v>IT Software Products</v>
          </cell>
        </row>
        <row r="4676">
          <cell r="A4676" t="str">
            <v>VIRTUAL GLOBAL EDUCATION LTD</v>
          </cell>
          <cell r="B4676">
            <v>534741</v>
          </cell>
          <cell r="C4676" t="str">
            <v>Not Listed</v>
          </cell>
          <cell r="D4676" t="str">
            <v>Education</v>
          </cell>
        </row>
        <row r="4677">
          <cell r="A4677" t="str">
            <v>VIRTUALSOFT SYSTEMS LTD</v>
          </cell>
          <cell r="B4677">
            <v>531126</v>
          </cell>
          <cell r="C4677" t="str">
            <v>Not Listed</v>
          </cell>
          <cell r="D4677" t="str">
            <v>IT Software Products</v>
          </cell>
        </row>
        <row r="4678">
          <cell r="A4678" t="str">
            <v>VISA STEEL LTD</v>
          </cell>
          <cell r="B4678">
            <v>532721</v>
          </cell>
          <cell r="C4678" t="str">
            <v>VISASTEEL</v>
          </cell>
          <cell r="D4678" t="str">
            <v>Iron &amp; Steel/Interm.Products</v>
          </cell>
        </row>
        <row r="4679">
          <cell r="A4679" t="str">
            <v>VISAGAR FINANCIAL SERVICES LTD</v>
          </cell>
          <cell r="B4679">
            <v>531025</v>
          </cell>
          <cell r="C4679" t="str">
            <v>Not Listed</v>
          </cell>
          <cell r="D4679" t="str">
            <v>Other Financial Services</v>
          </cell>
        </row>
        <row r="4680">
          <cell r="A4680" t="str">
            <v>VISAGAR POLYTEX LTD</v>
          </cell>
          <cell r="B4680">
            <v>506146</v>
          </cell>
          <cell r="C4680" t="str">
            <v>VIVIDHA</v>
          </cell>
          <cell r="D4680" t="str">
            <v>Textiles</v>
          </cell>
        </row>
        <row r="4681">
          <cell r="A4681" t="str">
            <v>VISAKA INDUSTRIES LTD</v>
          </cell>
          <cell r="B4681">
            <v>509055</v>
          </cell>
          <cell r="C4681" t="str">
            <v>VISAKAIND</v>
          </cell>
          <cell r="D4681" t="str">
            <v>Cement &amp; Cement Products</v>
          </cell>
        </row>
        <row r="4682">
          <cell r="A4682" t="str">
            <v>VISCO TRADE ASSOCIATES LTD</v>
          </cell>
          <cell r="B4682">
            <v>540097</v>
          </cell>
          <cell r="C4682" t="str">
            <v>Not Listed</v>
          </cell>
          <cell r="D4682" t="str">
            <v>Other Financial Services</v>
          </cell>
        </row>
        <row r="4683">
          <cell r="A4683" t="str">
            <v>VISESH INFOTECNICS LTD</v>
          </cell>
          <cell r="B4683">
            <v>532411</v>
          </cell>
          <cell r="C4683" t="str">
            <v>VISESHINFO</v>
          </cell>
          <cell r="D4683" t="str">
            <v>IT Software Products</v>
          </cell>
        </row>
        <row r="4684">
          <cell r="A4684" t="str">
            <v>VISHAL BEARINGS LTD</v>
          </cell>
          <cell r="B4684">
            <v>539398</v>
          </cell>
          <cell r="C4684" t="str">
            <v>Not Listed</v>
          </cell>
          <cell r="D4684" t="str">
            <v>Industrial Machinery</v>
          </cell>
        </row>
        <row r="4685">
          <cell r="A4685" t="str">
            <v>VISHAL FABRICS LTD</v>
          </cell>
          <cell r="B4685">
            <v>538598</v>
          </cell>
          <cell r="C4685" t="str">
            <v>Not Listed</v>
          </cell>
          <cell r="D4685" t="str">
            <v>Textiles</v>
          </cell>
        </row>
        <row r="4686">
          <cell r="A4686" t="str">
            <v>VISHNU CHEMICALS LTD</v>
          </cell>
          <cell r="B4686">
            <v>516072</v>
          </cell>
          <cell r="C4686" t="str">
            <v>VISHNU</v>
          </cell>
          <cell r="D4686" t="str">
            <v>Commodity Chemicals</v>
          </cell>
        </row>
        <row r="4687">
          <cell r="A4687" t="str">
            <v>Vishvprabha Ventures Ltd</v>
          </cell>
          <cell r="B4687">
            <v>512064</v>
          </cell>
          <cell r="C4687" t="str">
            <v>VISVEN</v>
          </cell>
          <cell r="D4687" t="str">
            <v>Misc.Commercial Services</v>
          </cell>
        </row>
        <row r="4688">
          <cell r="A4688" t="str">
            <v>VISION CINEMAS LTD</v>
          </cell>
          <cell r="B4688">
            <v>526441</v>
          </cell>
          <cell r="C4688" t="str">
            <v>Not Listed</v>
          </cell>
          <cell r="D4688" t="str">
            <v>Advertising &amp; Media</v>
          </cell>
        </row>
        <row r="4689">
          <cell r="A4689" t="str">
            <v>VISION CORPORATION LTD</v>
          </cell>
          <cell r="B4689">
            <v>531668</v>
          </cell>
          <cell r="C4689" t="str">
            <v>Not Listed</v>
          </cell>
          <cell r="D4689" t="str">
            <v>Movies &amp; Entertainment</v>
          </cell>
        </row>
        <row r="4690">
          <cell r="A4690" t="str">
            <v>VISTA PHARMACEUTICALS LTD</v>
          </cell>
          <cell r="B4690">
            <v>524711</v>
          </cell>
          <cell r="C4690" t="str">
            <v>Not Listed</v>
          </cell>
          <cell r="D4690" t="str">
            <v>Pharmaceuticals</v>
          </cell>
        </row>
        <row r="4691">
          <cell r="A4691" t="str">
            <v>VISTAR AMAR LTD</v>
          </cell>
          <cell r="B4691">
            <v>538565</v>
          </cell>
          <cell r="C4691" t="str">
            <v>Not Listed</v>
          </cell>
          <cell r="D4691" t="str">
            <v>Finance (including NBFCs)</v>
          </cell>
        </row>
        <row r="4692">
          <cell r="A4692" t="str">
            <v>VITESSE AGRO LTD</v>
          </cell>
          <cell r="B4692">
            <v>540823</v>
          </cell>
          <cell r="C4692" t="str">
            <v>Not Listed</v>
          </cell>
          <cell r="D4692" t="str">
            <v>Comm.Trading  &amp; Distribution</v>
          </cell>
        </row>
        <row r="4693">
          <cell r="A4693" t="str">
            <v>VIVANTA INDUSTRIES LTD</v>
          </cell>
          <cell r="B4693">
            <v>541735</v>
          </cell>
          <cell r="C4693" t="str">
            <v>Not Listed</v>
          </cell>
          <cell r="D4693" t="str">
            <v>Construction &amp; Engineering</v>
          </cell>
        </row>
        <row r="4694">
          <cell r="A4694" t="str">
            <v>VIVANZA BIOSCIENCES LTD</v>
          </cell>
          <cell r="B4694">
            <v>530057</v>
          </cell>
          <cell r="C4694" t="str">
            <v>Not Listed</v>
          </cell>
          <cell r="D4694" t="str">
            <v>Pharmaceuticals</v>
          </cell>
        </row>
        <row r="4695">
          <cell r="A4695" t="str">
            <v>VIVID GLOBAL INDUSTRIES LTD</v>
          </cell>
          <cell r="B4695">
            <v>524576</v>
          </cell>
          <cell r="C4695" t="str">
            <v>Not Listed</v>
          </cell>
          <cell r="D4695" t="str">
            <v>Commodity Chemicals</v>
          </cell>
        </row>
        <row r="4696">
          <cell r="A4696" t="str">
            <v>VIVIMED LABS LTD</v>
          </cell>
          <cell r="B4696">
            <v>532660</v>
          </cell>
          <cell r="C4696" t="str">
            <v>VIVIMEDLAB</v>
          </cell>
          <cell r="D4696" t="str">
            <v>Pharmaceuticals</v>
          </cell>
        </row>
        <row r="4697">
          <cell r="A4697" t="str">
            <v>VIVO BIO TECH LTD</v>
          </cell>
          <cell r="B4697">
            <v>511509</v>
          </cell>
          <cell r="C4697" t="str">
            <v>Not Listed</v>
          </cell>
          <cell r="D4697" t="str">
            <v>Biotechnology</v>
          </cell>
        </row>
        <row r="4698">
          <cell r="A4698" t="str">
            <v>VJTF EDUSERVICES LTD</v>
          </cell>
          <cell r="B4698">
            <v>509026</v>
          </cell>
          <cell r="C4698" t="str">
            <v>Not Listed</v>
          </cell>
          <cell r="D4698" t="str">
            <v>Education</v>
          </cell>
        </row>
        <row r="4699">
          <cell r="A4699" t="str">
            <v>VKJ INFRADEVELOPERS LTD</v>
          </cell>
          <cell r="B4699">
            <v>536128</v>
          </cell>
          <cell r="C4699" t="str">
            <v>Not Listed</v>
          </cell>
          <cell r="D4699" t="str">
            <v>Construction &amp; Engineering</v>
          </cell>
        </row>
        <row r="4700">
          <cell r="A4700" t="str">
            <v>VLS FINANCE LTD</v>
          </cell>
          <cell r="B4700">
            <v>511333</v>
          </cell>
          <cell r="C4700" t="str">
            <v>VLSFINANCE</v>
          </cell>
          <cell r="D4700" t="str">
            <v>Other Financial Services</v>
          </cell>
        </row>
        <row r="4701">
          <cell r="A4701" t="str">
            <v>V-MART RETAIL LTD</v>
          </cell>
          <cell r="B4701">
            <v>534976</v>
          </cell>
          <cell r="C4701" t="str">
            <v>VMART</v>
          </cell>
          <cell r="D4701" t="str">
            <v>Department Stores</v>
          </cell>
        </row>
        <row r="4702">
          <cell r="A4702" t="str">
            <v>VMS INDUSTRIES LTD</v>
          </cell>
          <cell r="B4702">
            <v>533427</v>
          </cell>
          <cell r="C4702" t="str">
            <v>Not Listed</v>
          </cell>
          <cell r="D4702" t="str">
            <v>Marine Port &amp; Services</v>
          </cell>
        </row>
        <row r="4703">
          <cell r="A4703" t="str">
            <v>VMV HOLIDAYS LTD</v>
          </cell>
          <cell r="B4703">
            <v>539222</v>
          </cell>
          <cell r="C4703" t="str">
            <v>Not Listed</v>
          </cell>
          <cell r="D4703" t="str">
            <v>Travel Support Services</v>
          </cell>
        </row>
        <row r="4704">
          <cell r="A4704" t="str">
            <v>VODAFONE IDEA LTD</v>
          </cell>
          <cell r="B4704">
            <v>532822</v>
          </cell>
          <cell r="C4704" t="str">
            <v>IDEA</v>
          </cell>
          <cell r="D4704" t="str">
            <v>Telecom Services</v>
          </cell>
        </row>
        <row r="4705">
          <cell r="A4705" t="str">
            <v>VOITH PAPER FABRICS (INDIA) LTD</v>
          </cell>
          <cell r="B4705">
            <v>522122</v>
          </cell>
          <cell r="C4705" t="str">
            <v>Not Listed</v>
          </cell>
          <cell r="D4705" t="str">
            <v>Textiles</v>
          </cell>
        </row>
        <row r="4706">
          <cell r="A4706" t="str">
            <v>VOITH PAPER FABRICS INDIA LTD</v>
          </cell>
          <cell r="B4706">
            <v>522122</v>
          </cell>
          <cell r="C4706" t="str">
            <v>Not Listed</v>
          </cell>
          <cell r="D4706" t="str">
            <v>Textiles</v>
          </cell>
        </row>
        <row r="4707">
          <cell r="A4707" t="str">
            <v>VOLTAIRE LEASING &amp; FINANCE LTD</v>
          </cell>
          <cell r="B4707">
            <v>509038</v>
          </cell>
          <cell r="C4707" t="str">
            <v>Not Listed</v>
          </cell>
          <cell r="D4707" t="str">
            <v>Finance (including NBFCs)</v>
          </cell>
        </row>
        <row r="4708">
          <cell r="A4708" t="str">
            <v>VOLTAMP TRANSFORMERS LTD</v>
          </cell>
          <cell r="B4708">
            <v>532757</v>
          </cell>
          <cell r="C4708" t="str">
            <v>VOLTAMP</v>
          </cell>
          <cell r="D4708" t="str">
            <v>Heavy Electrical Equipment</v>
          </cell>
        </row>
        <row r="4709">
          <cell r="A4709" t="str">
            <v>VOLTAS LTD</v>
          </cell>
          <cell r="B4709">
            <v>500575</v>
          </cell>
          <cell r="C4709" t="str">
            <v>VOLTAS</v>
          </cell>
          <cell r="D4709" t="str">
            <v>Consumer Electronics</v>
          </cell>
        </row>
        <row r="4710">
          <cell r="A4710" t="str">
            <v>VORA CONSTRUCTIONS LTD</v>
          </cell>
          <cell r="B4710">
            <v>512215</v>
          </cell>
          <cell r="C4710" t="str">
            <v>Not Listed</v>
          </cell>
          <cell r="D4710" t="str">
            <v>Other Financial Services</v>
          </cell>
        </row>
        <row r="4711">
          <cell r="A4711" t="str">
            <v>VRL LOGISTICS LTD</v>
          </cell>
          <cell r="B4711">
            <v>539118</v>
          </cell>
          <cell r="C4711" t="str">
            <v>VRLLOG</v>
          </cell>
          <cell r="D4711" t="str">
            <v>Transportation - Logistics</v>
          </cell>
        </row>
        <row r="4712">
          <cell r="A4712" t="str">
            <v>VSF PROJECTS LTD</v>
          </cell>
          <cell r="B4712">
            <v>519331</v>
          </cell>
          <cell r="C4712" t="str">
            <v>Not Listed</v>
          </cell>
          <cell r="D4712" t="str">
            <v>Construction &amp; Engineering</v>
          </cell>
        </row>
        <row r="4713">
          <cell r="A4713" t="str">
            <v>VST INDUSTRIES LTD</v>
          </cell>
          <cell r="B4713">
            <v>509966</v>
          </cell>
          <cell r="C4713" t="str">
            <v>VSTIND</v>
          </cell>
          <cell r="D4713" t="str">
            <v>Cigarettes-Tobacco Products</v>
          </cell>
        </row>
        <row r="4714">
          <cell r="A4714" t="str">
            <v>VTM LTD</v>
          </cell>
          <cell r="B4714">
            <v>532893</v>
          </cell>
          <cell r="C4714" t="str">
            <v>Not Listed</v>
          </cell>
          <cell r="D4714" t="str">
            <v>Textiles</v>
          </cell>
        </row>
        <row r="4715">
          <cell r="A4715" t="str">
            <v>VXL INSTRUMENTS LTD.</v>
          </cell>
          <cell r="B4715">
            <v>517399</v>
          </cell>
          <cell r="C4715" t="str">
            <v>VXLINSTR</v>
          </cell>
          <cell r="D4715" t="str">
            <v>Consumer Electronics</v>
          </cell>
        </row>
        <row r="4716">
          <cell r="A4716" t="str">
            <v>VYAPAR INDUSTRIES LTD</v>
          </cell>
          <cell r="B4716">
            <v>506142</v>
          </cell>
          <cell r="C4716" t="str">
            <v>Not Listed</v>
          </cell>
          <cell r="D4716" t="str">
            <v>Other Financial Services</v>
          </cell>
        </row>
        <row r="4717">
          <cell r="A4717" t="str">
            <v>W H BRADY &amp; CO LTD</v>
          </cell>
          <cell r="B4717">
            <v>501391</v>
          </cell>
          <cell r="C4717" t="str">
            <v>Not Listed</v>
          </cell>
          <cell r="D4717" t="str">
            <v>Comm.Trading  &amp; Distribution</v>
          </cell>
        </row>
        <row r="4718">
          <cell r="A4718" t="str">
            <v>W S INDUSTRIES (INDIA) LTD</v>
          </cell>
          <cell r="B4718">
            <v>504220</v>
          </cell>
          <cell r="C4718" t="str">
            <v>Not Listed</v>
          </cell>
          <cell r="D4718" t="str">
            <v>Industrial Machinery</v>
          </cell>
        </row>
        <row r="4719">
          <cell r="A4719" t="str">
            <v>W S INDUSTRIES I LTD</v>
          </cell>
          <cell r="B4719" t="str">
            <v>Not Listed</v>
          </cell>
          <cell r="C4719" t="str">
            <v>WSI</v>
          </cell>
          <cell r="D4719" t="str">
            <v>Others</v>
          </cell>
        </row>
        <row r="4720">
          <cell r="A4720" t="str">
            <v>W S INDUSTRIES INDIA LTD</v>
          </cell>
          <cell r="B4720">
            <v>504220</v>
          </cell>
          <cell r="C4720" t="str">
            <v>Not Listed</v>
          </cell>
          <cell r="D4720" t="str">
            <v>Industrial Machinery</v>
          </cell>
        </row>
        <row r="4721">
          <cell r="A4721" t="str">
            <v>W W TECHNOLOGY HOLDINGS LTD</v>
          </cell>
          <cell r="B4721">
            <v>505583</v>
          </cell>
          <cell r="C4721" t="str">
            <v>Not Listed</v>
          </cell>
          <cell r="D4721" t="str">
            <v>Realty</v>
          </cell>
        </row>
        <row r="4722">
          <cell r="A4722" t="str">
            <v>WAA SOLAR LTD</v>
          </cell>
          <cell r="B4722">
            <v>541445</v>
          </cell>
          <cell r="C4722" t="str">
            <v>Not Listed</v>
          </cell>
          <cell r="D4722" t="str">
            <v>Other Elect.Equip./ Prod.</v>
          </cell>
        </row>
        <row r="4723">
          <cell r="A4723" t="str">
            <v>WABCO (INDIA) LTD</v>
          </cell>
          <cell r="B4723">
            <v>533023</v>
          </cell>
          <cell r="C4723" t="str">
            <v>WABCO(INDIA)</v>
          </cell>
          <cell r="D4723" t="str">
            <v>Auto Parts &amp; Equipment</v>
          </cell>
        </row>
        <row r="4724">
          <cell r="A4724" t="str">
            <v>WABCO INDIA LTD</v>
          </cell>
          <cell r="B4724">
            <v>533023</v>
          </cell>
          <cell r="C4724" t="str">
            <v>WABCOINDIA</v>
          </cell>
          <cell r="D4724" t="str">
            <v>Auto Parts &amp; Equipment</v>
          </cell>
        </row>
        <row r="4725">
          <cell r="A4725" t="str">
            <v>WAGEND INFRA VENTURE LTD</v>
          </cell>
          <cell r="B4725">
            <v>503675</v>
          </cell>
          <cell r="C4725" t="str">
            <v>Not Listed</v>
          </cell>
          <cell r="D4725" t="str">
            <v>Misc.Commercial Services</v>
          </cell>
        </row>
        <row r="4726">
          <cell r="A4726" t="str">
            <v>WALCHAND PEOPLEFIRST LTD</v>
          </cell>
          <cell r="B4726">
            <v>501370</v>
          </cell>
          <cell r="C4726" t="str">
            <v>Not Listed</v>
          </cell>
          <cell r="D4726" t="str">
            <v>Consulting Services</v>
          </cell>
        </row>
        <row r="4727">
          <cell r="A4727" t="str">
            <v>WALCHANDNAGAR INDUSTRIES LTD</v>
          </cell>
          <cell r="B4727">
            <v>507410</v>
          </cell>
          <cell r="C4727" t="str">
            <v>WALCHANNAG</v>
          </cell>
          <cell r="D4727" t="str">
            <v>Diversified</v>
          </cell>
        </row>
        <row r="4728">
          <cell r="A4728" t="str">
            <v>WALL STREET FINANCE LTD</v>
          </cell>
          <cell r="B4728">
            <v>511147</v>
          </cell>
          <cell r="C4728" t="str">
            <v>Not Listed</v>
          </cell>
          <cell r="D4728" t="str">
            <v>Finance (including NBFCs)</v>
          </cell>
        </row>
        <row r="4729">
          <cell r="A4729" t="str">
            <v>WALLFORT FINANCIAL SERVICES LTD</v>
          </cell>
          <cell r="B4729">
            <v>532053</v>
          </cell>
          <cell r="C4729" t="str">
            <v>Not Listed</v>
          </cell>
          <cell r="D4729" t="str">
            <v>Other Financial Services</v>
          </cell>
        </row>
        <row r="4730">
          <cell r="A4730" t="str">
            <v>WANBURY LTD</v>
          </cell>
          <cell r="B4730">
            <v>524212</v>
          </cell>
          <cell r="C4730" t="str">
            <v>WANBURY</v>
          </cell>
          <cell r="D4730" t="str">
            <v>Pharmaceuticals</v>
          </cell>
        </row>
        <row r="4731">
          <cell r="A4731" t="str">
            <v>WARNER MULTIMEDIA LTD</v>
          </cell>
          <cell r="B4731">
            <v>511690</v>
          </cell>
          <cell r="C4731" t="str">
            <v>Not Listed</v>
          </cell>
          <cell r="D4731" t="str">
            <v>Finance (including NBFCs)</v>
          </cell>
        </row>
        <row r="4732">
          <cell r="A4732" t="str">
            <v>WARREN TEA LTD</v>
          </cell>
          <cell r="B4732">
            <v>508494</v>
          </cell>
          <cell r="C4732" t="str">
            <v>Not Listed</v>
          </cell>
          <cell r="D4732" t="str">
            <v>Tea &amp; Coffee</v>
          </cell>
        </row>
        <row r="4733">
          <cell r="A4733" t="str">
            <v>WATERBASE LTD</v>
          </cell>
          <cell r="B4733">
            <v>523660</v>
          </cell>
          <cell r="C4733" t="str">
            <v>Not Listed</v>
          </cell>
          <cell r="D4733" t="str">
            <v>Other Food Products</v>
          </cell>
        </row>
        <row r="4734">
          <cell r="A4734" t="str">
            <v>WEALTH FIRST PORTFOLIO MANAGERS LTD</v>
          </cell>
          <cell r="B4734" t="str">
            <v>Not Listed</v>
          </cell>
          <cell r="C4734" t="str">
            <v>WEALTH</v>
          </cell>
          <cell r="D4734" t="str">
            <v>SME</v>
          </cell>
        </row>
        <row r="4735">
          <cell r="A4735" t="str">
            <v>WEB ELEMENT SOLUTIONS LTD</v>
          </cell>
          <cell r="B4735">
            <v>780016</v>
          </cell>
          <cell r="C4735" t="str">
            <v>Not Listed</v>
          </cell>
          <cell r="D4735" t="str">
            <v>Others</v>
          </cell>
        </row>
        <row r="4736">
          <cell r="A4736" t="str">
            <v>WEBSOL ENERGY SYSTEM LTD</v>
          </cell>
          <cell r="B4736">
            <v>517498</v>
          </cell>
          <cell r="C4736" t="str">
            <v>WEBELSOLAR</v>
          </cell>
          <cell r="D4736" t="str">
            <v>Other Elect.Equip./ Prod.</v>
          </cell>
        </row>
        <row r="4737">
          <cell r="A4737" t="str">
            <v>WEIZMANN FINCORP LTD</v>
          </cell>
          <cell r="B4737">
            <v>511074</v>
          </cell>
          <cell r="C4737" t="str">
            <v>Not Listed</v>
          </cell>
          <cell r="D4737" t="str">
            <v>Finance (including NBFCs)</v>
          </cell>
        </row>
        <row r="4738">
          <cell r="A4738" t="str">
            <v>WEIZMANN FOREX LTD</v>
          </cell>
          <cell r="B4738">
            <v>533452</v>
          </cell>
          <cell r="C4738" t="str">
            <v>WEIZFOREX</v>
          </cell>
          <cell r="D4738" t="str">
            <v>Other Financial Services</v>
          </cell>
        </row>
        <row r="4739">
          <cell r="A4739" t="str">
            <v>WEIZMANN LTD</v>
          </cell>
          <cell r="B4739">
            <v>523011</v>
          </cell>
          <cell r="C4739" t="str">
            <v>WEIZMANIND</v>
          </cell>
          <cell r="D4739" t="str">
            <v>Comm.Trading  &amp; Distribution</v>
          </cell>
        </row>
        <row r="4740">
          <cell r="A4740" t="str">
            <v>WELCAST STEELS LTD</v>
          </cell>
          <cell r="B4740">
            <v>504988</v>
          </cell>
          <cell r="C4740" t="str">
            <v>Not Listed</v>
          </cell>
          <cell r="D4740" t="str">
            <v>Other Industrial Products</v>
          </cell>
        </row>
        <row r="4741">
          <cell r="A4741" t="str">
            <v>WELCURE DRUGS &amp; PHARMACEUTICALS LTD</v>
          </cell>
          <cell r="B4741">
            <v>524661</v>
          </cell>
          <cell r="C4741" t="str">
            <v>Not Listed</v>
          </cell>
          <cell r="D4741" t="str">
            <v>Pharmaceuticals</v>
          </cell>
        </row>
        <row r="4742">
          <cell r="A4742" t="str">
            <v>WELLESLEY CORPORATION LTD</v>
          </cell>
          <cell r="B4742">
            <v>532016</v>
          </cell>
          <cell r="C4742" t="str">
            <v>Not Listed</v>
          </cell>
          <cell r="D4742" t="str">
            <v>Realty</v>
          </cell>
        </row>
        <row r="4743">
          <cell r="A4743" t="str">
            <v>WELLNESS NONI LTD</v>
          </cell>
          <cell r="B4743">
            <v>531211</v>
          </cell>
          <cell r="C4743" t="str">
            <v>Not Listed</v>
          </cell>
          <cell r="D4743" t="str">
            <v>Other Financial Services</v>
          </cell>
        </row>
        <row r="4744">
          <cell r="A4744" t="str">
            <v>WELSPUN (INDIA) LTD</v>
          </cell>
          <cell r="B4744">
            <v>514162</v>
          </cell>
          <cell r="C4744" t="str">
            <v>WELSPUNIND</v>
          </cell>
          <cell r="D4744" t="str">
            <v>Textiles</v>
          </cell>
        </row>
        <row r="4745">
          <cell r="A4745" t="str">
            <v>WELSPUN CORP LTD</v>
          </cell>
          <cell r="B4745">
            <v>532144</v>
          </cell>
          <cell r="C4745" t="str">
            <v>WELCORP</v>
          </cell>
          <cell r="D4745" t="str">
            <v>Construction &amp; Engineering</v>
          </cell>
        </row>
        <row r="4746">
          <cell r="A4746" t="str">
            <v>WELSPUN ENTERPRISES LTD</v>
          </cell>
          <cell r="B4746">
            <v>532553</v>
          </cell>
          <cell r="C4746" t="str">
            <v>WELENT</v>
          </cell>
          <cell r="D4746" t="str">
            <v>Construction &amp; Engineering</v>
          </cell>
        </row>
        <row r="4747">
          <cell r="A4747" t="str">
            <v>WELSPUN INDIA LTD</v>
          </cell>
          <cell r="B4747">
            <v>514162</v>
          </cell>
          <cell r="C4747" t="str">
            <v>WELSPUNIND</v>
          </cell>
          <cell r="D4747" t="str">
            <v>Textiles</v>
          </cell>
        </row>
        <row r="4748">
          <cell r="A4748" t="str">
            <v>WELSPUN INVESTMENTS AND COMMERCIALS LTD</v>
          </cell>
          <cell r="B4748">
            <v>533252</v>
          </cell>
          <cell r="C4748" t="str">
            <v>WELINV</v>
          </cell>
          <cell r="D4748" t="str">
            <v>Other Financial Services</v>
          </cell>
        </row>
        <row r="4749">
          <cell r="A4749" t="str">
            <v>WELTERMAN INTERNATIONAL LTD</v>
          </cell>
          <cell r="B4749">
            <v>526431</v>
          </cell>
          <cell r="C4749" t="str">
            <v>Not Listed</v>
          </cell>
          <cell r="D4749" t="str">
            <v>Footwear</v>
          </cell>
        </row>
        <row r="4750">
          <cell r="A4750" t="str">
            <v>WENDT (INDIA) LTD</v>
          </cell>
          <cell r="B4750">
            <v>505412</v>
          </cell>
          <cell r="C4750" t="str">
            <v>WENDT</v>
          </cell>
          <cell r="D4750" t="str">
            <v>Industrial Machinery</v>
          </cell>
        </row>
        <row r="4751">
          <cell r="A4751" t="str">
            <v>WENDT INDIA LTD</v>
          </cell>
          <cell r="B4751">
            <v>505412</v>
          </cell>
          <cell r="C4751" t="str">
            <v>WENDT</v>
          </cell>
          <cell r="D4751" t="str">
            <v>Industrial Machinery</v>
          </cell>
        </row>
        <row r="4752">
          <cell r="A4752" t="str">
            <v>WEP SOLUTIONS LTD</v>
          </cell>
          <cell r="B4752">
            <v>532373</v>
          </cell>
          <cell r="C4752" t="str">
            <v>Not Listed</v>
          </cell>
          <cell r="D4752" t="str">
            <v>Comm.Trading  &amp; Distribution</v>
          </cell>
        </row>
        <row r="4753">
          <cell r="A4753" t="str">
            <v>WEST COAST PAPER MILLS LTD</v>
          </cell>
          <cell r="B4753">
            <v>500444</v>
          </cell>
          <cell r="C4753" t="str">
            <v>WSTCSTPAPR</v>
          </cell>
          <cell r="D4753" t="str">
            <v>Paper &amp; Paper Products</v>
          </cell>
        </row>
        <row r="4754">
          <cell r="A4754" t="str">
            <v>WEST LEISURE RESORTS LTD</v>
          </cell>
          <cell r="B4754">
            <v>538382</v>
          </cell>
          <cell r="C4754" t="str">
            <v>Not Listed</v>
          </cell>
          <cell r="D4754" t="str">
            <v>Comm.Trading  &amp; Distribution</v>
          </cell>
        </row>
        <row r="4755">
          <cell r="A4755" t="str">
            <v>WESTERN MINISTIL LTD</v>
          </cell>
          <cell r="B4755">
            <v>504998</v>
          </cell>
          <cell r="C4755" t="str">
            <v>Not Listed</v>
          </cell>
          <cell r="D4755" t="str">
            <v>Iron &amp; Steel/Interm.Products</v>
          </cell>
        </row>
        <row r="4756">
          <cell r="A4756" t="str">
            <v>WESTLIFE DEVELOPMENT LTD</v>
          </cell>
          <cell r="B4756">
            <v>505533</v>
          </cell>
          <cell r="C4756" t="str">
            <v>Not Listed</v>
          </cell>
          <cell r="D4756" t="str">
            <v>Restaurants</v>
          </cell>
        </row>
        <row r="4757">
          <cell r="A4757" t="str">
            <v>WHEELS (INDIA) LTD</v>
          </cell>
          <cell r="B4757">
            <v>590073</v>
          </cell>
          <cell r="C4757" t="str">
            <v>WHEELS</v>
          </cell>
          <cell r="D4757" t="str">
            <v>Auto Parts &amp; Equipment</v>
          </cell>
        </row>
        <row r="4758">
          <cell r="A4758" t="str">
            <v>WHEELS INDIA LTD</v>
          </cell>
          <cell r="B4758">
            <v>590073</v>
          </cell>
          <cell r="C4758" t="str">
            <v>WHEELS</v>
          </cell>
          <cell r="D4758" t="str">
            <v>Auto Parts &amp; Equipment</v>
          </cell>
        </row>
        <row r="4759">
          <cell r="A4759" t="str">
            <v>WHIRLPOOL OF (INDIA) LTD</v>
          </cell>
          <cell r="B4759">
            <v>500238</v>
          </cell>
          <cell r="C4759" t="str">
            <v>WHIRLPOOL</v>
          </cell>
          <cell r="D4759" t="str">
            <v>Consumer Electronics</v>
          </cell>
        </row>
        <row r="4760">
          <cell r="A4760" t="str">
            <v>WHIRLPOOL OF INDIA LTD</v>
          </cell>
          <cell r="B4760">
            <v>500238</v>
          </cell>
          <cell r="C4760" t="str">
            <v>WHIRLPOOL</v>
          </cell>
          <cell r="D4760" t="str">
            <v>Consumer Electronics</v>
          </cell>
        </row>
        <row r="4761">
          <cell r="A4761" t="str">
            <v>WHITE ORGANIC AGRO LTD</v>
          </cell>
          <cell r="B4761">
            <v>513713</v>
          </cell>
          <cell r="C4761" t="str">
            <v>Not Listed</v>
          </cell>
          <cell r="D4761" t="str">
            <v>Other Apparels &amp; Accessories</v>
          </cell>
        </row>
        <row r="4762">
          <cell r="A4762" t="str">
            <v>White Organic Retail Ltd</v>
          </cell>
          <cell r="B4762">
            <v>542667</v>
          </cell>
          <cell r="C4762" t="str">
            <v>WORL</v>
          </cell>
          <cell r="D4762" t="str">
            <v>Comm.Trading  &amp;amp; Distribution</v>
          </cell>
        </row>
        <row r="4763">
          <cell r="A4763" t="str">
            <v>WILLIAMSON FINANCIAL SERVICES LTD</v>
          </cell>
          <cell r="B4763">
            <v>519214</v>
          </cell>
          <cell r="C4763" t="str">
            <v>Not Listed</v>
          </cell>
          <cell r="D4763" t="str">
            <v>Finance (including NBFCs)</v>
          </cell>
        </row>
        <row r="4764">
          <cell r="A4764" t="str">
            <v>WILLIAMSON MAGOR &amp; COMPANY LTD</v>
          </cell>
          <cell r="B4764">
            <v>519224</v>
          </cell>
          <cell r="C4764" t="str">
            <v>WILLAMAGOR</v>
          </cell>
          <cell r="D4764" t="str">
            <v>Comm.Trading  &amp; Distribution</v>
          </cell>
        </row>
        <row r="4765">
          <cell r="A4765" t="str">
            <v>WIM PLAST LTD</v>
          </cell>
          <cell r="B4765">
            <v>526586</v>
          </cell>
          <cell r="C4765" t="str">
            <v>Not Listed</v>
          </cell>
          <cell r="D4765" t="str">
            <v>Plastic Products</v>
          </cell>
        </row>
        <row r="4766">
          <cell r="A4766" t="str">
            <v>WINDSOR MACHINES LTD</v>
          </cell>
          <cell r="B4766">
            <v>522029</v>
          </cell>
          <cell r="C4766" t="str">
            <v>WINDMACHIN</v>
          </cell>
          <cell r="D4766" t="str">
            <v>Industrial Machinery</v>
          </cell>
        </row>
        <row r="4767">
          <cell r="A4767" t="str">
            <v>WINRO COMMERCIAL (INDIA) LTD</v>
          </cell>
          <cell r="B4767">
            <v>512022</v>
          </cell>
          <cell r="C4767" t="str">
            <v>Not Listed</v>
          </cell>
          <cell r="D4767" t="str">
            <v>Other Financial Services</v>
          </cell>
        </row>
        <row r="4768">
          <cell r="A4768" t="str">
            <v>WINRO COMMERCIAL INDIA LTD</v>
          </cell>
          <cell r="B4768">
            <v>512022</v>
          </cell>
          <cell r="C4768" t="str">
            <v>Not Listed</v>
          </cell>
          <cell r="D4768" t="str">
            <v>Other Financial Services</v>
          </cell>
        </row>
        <row r="4769">
          <cell r="A4769" t="str">
            <v>WINSOME BREWERIES LTD</v>
          </cell>
          <cell r="B4769">
            <v>526471</v>
          </cell>
          <cell r="C4769" t="str">
            <v>Not Listed</v>
          </cell>
          <cell r="D4769" t="str">
            <v>Breweries &amp; Distilleries</v>
          </cell>
        </row>
        <row r="4770">
          <cell r="A4770" t="str">
            <v>WINSOME TEXTILE INDUSTRIES LTD</v>
          </cell>
          <cell r="B4770">
            <v>514470</v>
          </cell>
          <cell r="C4770" t="str">
            <v>Not Listed</v>
          </cell>
          <cell r="D4770" t="str">
            <v>Textiles</v>
          </cell>
        </row>
        <row r="4771">
          <cell r="A4771" t="str">
            <v>WINSOME YARNS LTD</v>
          </cell>
          <cell r="B4771">
            <v>514348</v>
          </cell>
          <cell r="C4771" t="str">
            <v>WINSOME</v>
          </cell>
          <cell r="D4771" t="str">
            <v>Textiles</v>
          </cell>
        </row>
        <row r="4772">
          <cell r="A4772" t="str">
            <v>WINTAC LTD</v>
          </cell>
          <cell r="B4772">
            <v>524758</v>
          </cell>
          <cell r="C4772" t="str">
            <v>Not Listed</v>
          </cell>
          <cell r="D4772" t="str">
            <v>Pharmaceuticals</v>
          </cell>
        </row>
        <row r="4773">
          <cell r="A4773" t="str">
            <v>WINY COMMERCIAL &amp; FISCAL SERVICES LTD</v>
          </cell>
          <cell r="B4773">
            <v>538873</v>
          </cell>
          <cell r="C4773" t="str">
            <v>Not Listed</v>
          </cell>
          <cell r="D4773" t="str">
            <v>Finance (including NBFCs)</v>
          </cell>
        </row>
        <row r="4774">
          <cell r="A4774" t="str">
            <v>WIPRO LTD</v>
          </cell>
          <cell r="B4774">
            <v>507685</v>
          </cell>
          <cell r="C4774" t="str">
            <v>WIPRO</v>
          </cell>
          <cell r="D4774" t="str">
            <v>IT Consulting &amp; Software</v>
          </cell>
        </row>
        <row r="4775">
          <cell r="A4775" t="str">
            <v>WIRES &amp; FABRIKS SA LTD</v>
          </cell>
          <cell r="B4775">
            <v>507817</v>
          </cell>
          <cell r="C4775" t="str">
            <v>Not Listed</v>
          </cell>
          <cell r="D4775" t="str">
            <v>Textiles</v>
          </cell>
        </row>
        <row r="4776">
          <cell r="A4776" t="str">
            <v>WISEC GLOBAL LTD</v>
          </cell>
          <cell r="B4776">
            <v>511642</v>
          </cell>
          <cell r="C4776" t="str">
            <v>Not Listed</v>
          </cell>
          <cell r="D4776" t="str">
            <v>Finance (including NBFCs)</v>
          </cell>
        </row>
        <row r="4777">
          <cell r="A4777" t="str">
            <v>WOCKHARDT LTD</v>
          </cell>
          <cell r="B4777">
            <v>532300</v>
          </cell>
          <cell r="C4777" t="str">
            <v>WOCKPHARMA</v>
          </cell>
          <cell r="D4777" t="str">
            <v>Pharmaceuticals</v>
          </cell>
        </row>
        <row r="4778">
          <cell r="A4778" t="str">
            <v>WOMEN NETWORKS LTD</v>
          </cell>
          <cell r="B4778">
            <v>531396</v>
          </cell>
          <cell r="C4778" t="str">
            <v>Not Listed</v>
          </cell>
          <cell r="D4778" t="str">
            <v>IT Software Products</v>
          </cell>
        </row>
        <row r="4779">
          <cell r="A4779" t="str">
            <v>WOMENS NEXT LOUNGERIES LTD</v>
          </cell>
          <cell r="B4779">
            <v>538128</v>
          </cell>
          <cell r="C4779" t="str">
            <v>Not Listed</v>
          </cell>
          <cell r="D4779" t="str">
            <v>Other Apparels &amp; Accessories</v>
          </cell>
        </row>
        <row r="4780">
          <cell r="A4780" t="str">
            <v>WONDERLA HOLIDAYS LTD</v>
          </cell>
          <cell r="B4780">
            <v>538268</v>
          </cell>
          <cell r="C4780" t="str">
            <v>WONDERLA</v>
          </cell>
          <cell r="D4780" t="str">
            <v>Other Leisure Facilities</v>
          </cell>
        </row>
        <row r="4781">
          <cell r="A4781" t="str">
            <v>WOODSVILLA LTD</v>
          </cell>
          <cell r="B4781">
            <v>526959</v>
          </cell>
          <cell r="C4781" t="str">
            <v>Not Listed</v>
          </cell>
          <cell r="D4781" t="str">
            <v>Hotels</v>
          </cell>
        </row>
        <row r="4782">
          <cell r="A4782" t="str">
            <v>WORLDWIDE LEATHER EXPORTS LTD</v>
          </cell>
          <cell r="B4782">
            <v>526525</v>
          </cell>
          <cell r="C4782" t="str">
            <v>Not Listed</v>
          </cell>
          <cell r="D4782" t="str">
            <v>Other Apparels &amp; Accessories</v>
          </cell>
        </row>
        <row r="4783">
          <cell r="A4783" t="str">
            <v>WORTH INVESTMENT &amp; TRADING CO LTD</v>
          </cell>
          <cell r="B4783">
            <v>538451</v>
          </cell>
          <cell r="C4783" t="str">
            <v>Not Listed</v>
          </cell>
          <cell r="D4783" t="str">
            <v>Investment Companies</v>
          </cell>
        </row>
        <row r="4784">
          <cell r="A4784" t="str">
            <v>WORTH PERIPHERALS LTD</v>
          </cell>
          <cell r="B4784" t="str">
            <v>Not Listed</v>
          </cell>
          <cell r="C4784" t="str">
            <v>WORTH</v>
          </cell>
          <cell r="D4784" t="str">
            <v>SME</v>
          </cell>
        </row>
        <row r="4785">
          <cell r="A4785" t="str">
            <v>WPIL LTD</v>
          </cell>
          <cell r="B4785">
            <v>505872</v>
          </cell>
          <cell r="C4785" t="str">
            <v>Not Listed</v>
          </cell>
          <cell r="D4785" t="str">
            <v>Industrial Machinery</v>
          </cell>
        </row>
        <row r="4786">
          <cell r="A4786" t="str">
            <v>XCHANGING SOLUTIONS LTD</v>
          </cell>
          <cell r="B4786">
            <v>532616</v>
          </cell>
          <cell r="C4786" t="str">
            <v>XCHANGING</v>
          </cell>
          <cell r="D4786" t="str">
            <v>BPO/KPO</v>
          </cell>
        </row>
        <row r="4787">
          <cell r="A4787" t="str">
            <v>Xelpmoc Design and Tech Ltd</v>
          </cell>
          <cell r="B4787">
            <v>542367</v>
          </cell>
          <cell r="C4787" t="str">
            <v>XELPMOC</v>
          </cell>
          <cell r="D4787" t="str">
            <v>Internet Software &amp;amp; Services</v>
          </cell>
        </row>
        <row r="4788">
          <cell r="A4788" t="str">
            <v>XL ENERGY LTD</v>
          </cell>
          <cell r="B4788">
            <v>532788</v>
          </cell>
          <cell r="C4788" t="str">
            <v>XLENERGY</v>
          </cell>
          <cell r="D4788" t="str">
            <v>Telecom Equipment</v>
          </cell>
        </row>
        <row r="4789">
          <cell r="A4789" t="str">
            <v>XPRO (INDIA) LTD</v>
          </cell>
          <cell r="B4789">
            <v>590013</v>
          </cell>
          <cell r="C4789" t="str">
            <v>XPRO(INDIA)</v>
          </cell>
          <cell r="D4789" t="str">
            <v>Commodity Chemicals</v>
          </cell>
        </row>
        <row r="4790">
          <cell r="A4790" t="str">
            <v>XPRO INDIA LTD</v>
          </cell>
          <cell r="B4790">
            <v>590013</v>
          </cell>
          <cell r="C4790" t="str">
            <v>XPROINDIA</v>
          </cell>
          <cell r="D4790" t="str">
            <v>Commodity Chemicals</v>
          </cell>
        </row>
        <row r="4791">
          <cell r="A4791" t="str">
            <v>YAMINI INVESTMENTS COMPANY LTD</v>
          </cell>
          <cell r="B4791">
            <v>511012</v>
          </cell>
          <cell r="C4791" t="str">
            <v>Not Listed</v>
          </cell>
          <cell r="D4791" t="str">
            <v>Investment Companies</v>
          </cell>
        </row>
        <row r="4792">
          <cell r="A4792" t="str">
            <v>YARN SYNDICATE LTD</v>
          </cell>
          <cell r="B4792">
            <v>514378</v>
          </cell>
          <cell r="C4792" t="str">
            <v>Not Listed</v>
          </cell>
          <cell r="D4792" t="str">
            <v>Comm.Trading  &amp; Distribution</v>
          </cell>
        </row>
        <row r="4793">
          <cell r="A4793" t="str">
            <v>YASH CHEMEX LTD</v>
          </cell>
          <cell r="B4793">
            <v>539939</v>
          </cell>
          <cell r="C4793" t="str">
            <v>Not Listed</v>
          </cell>
          <cell r="D4793" t="str">
            <v>Specialty Chemicals</v>
          </cell>
        </row>
        <row r="4794">
          <cell r="A4794" t="str">
            <v>YASH MANAGEMENT &amp; SATELLITE LTD</v>
          </cell>
          <cell r="B4794">
            <v>511601</v>
          </cell>
          <cell r="C4794" t="str">
            <v>Not Listed</v>
          </cell>
          <cell r="D4794" t="str">
            <v>Comm.Trading  &amp; Distribution</v>
          </cell>
        </row>
        <row r="4795">
          <cell r="A4795" t="str">
            <v>YASH PAPERS LTD</v>
          </cell>
          <cell r="B4795">
            <v>516030</v>
          </cell>
          <cell r="C4795" t="str">
            <v>Not Listed</v>
          </cell>
          <cell r="D4795" t="str">
            <v>Paper &amp; Paper Products</v>
          </cell>
        </row>
        <row r="4796">
          <cell r="A4796" t="str">
            <v>YASHO INDUSTRIES LTD</v>
          </cell>
          <cell r="B4796">
            <v>541167</v>
          </cell>
          <cell r="C4796" t="str">
            <v>Not Listed</v>
          </cell>
          <cell r="D4796" t="str">
            <v>Specialty Chemicals</v>
          </cell>
        </row>
        <row r="4797">
          <cell r="A4797" t="str">
            <v>YASHRAJ CONTAINEURS LTD</v>
          </cell>
          <cell r="B4797">
            <v>530063</v>
          </cell>
          <cell r="C4797" t="str">
            <v>Not Listed</v>
          </cell>
          <cell r="D4797" t="str">
            <v>Containers &amp; Packaging</v>
          </cell>
        </row>
        <row r="4798">
          <cell r="A4798" t="str">
            <v>YES BANK LTD</v>
          </cell>
          <cell r="B4798">
            <v>532648</v>
          </cell>
          <cell r="C4798" t="str">
            <v>YESBANK</v>
          </cell>
          <cell r="D4798" t="str">
            <v>Banks</v>
          </cell>
        </row>
        <row r="4799">
          <cell r="A4799" t="str">
            <v>YKM INDUSTRIES LTD</v>
          </cell>
          <cell r="B4799">
            <v>531260</v>
          </cell>
          <cell r="C4799" t="str">
            <v>Not Listed</v>
          </cell>
          <cell r="D4799" t="str">
            <v>Packaged Foods</v>
          </cell>
        </row>
        <row r="4800">
          <cell r="A4800" t="str">
            <v>YOGI SUNG-WON (INDIA) LTD</v>
          </cell>
          <cell r="B4800">
            <v>522209</v>
          </cell>
          <cell r="C4800" t="str">
            <v>Not Listed</v>
          </cell>
          <cell r="D4800" t="str">
            <v>Other Financial Services</v>
          </cell>
        </row>
        <row r="4801">
          <cell r="A4801" t="str">
            <v>YOGI SUNG-WON INDIA LTD</v>
          </cell>
          <cell r="B4801">
            <v>522209</v>
          </cell>
          <cell r="C4801" t="str">
            <v>Not Listed</v>
          </cell>
          <cell r="D4801" t="str">
            <v>Other Financial Services</v>
          </cell>
        </row>
        <row r="4802">
          <cell r="A4802" t="str">
            <v>YOGYA ENTERPRISES LTD</v>
          </cell>
          <cell r="B4802">
            <v>539097</v>
          </cell>
          <cell r="C4802" t="str">
            <v>Not Listed</v>
          </cell>
          <cell r="D4802" t="str">
            <v>Comm.Trading  &amp; Distribution</v>
          </cell>
        </row>
        <row r="4803">
          <cell r="A4803" t="str">
            <v>YORK EXPORTS LTD</v>
          </cell>
          <cell r="B4803">
            <v>530675</v>
          </cell>
          <cell r="C4803" t="str">
            <v>Not Listed</v>
          </cell>
          <cell r="D4803" t="str">
            <v>Other Apparels &amp; Accessories</v>
          </cell>
        </row>
        <row r="4804">
          <cell r="A4804" t="str">
            <v>YUG DECOR LTD</v>
          </cell>
          <cell r="B4804">
            <v>540550</v>
          </cell>
          <cell r="C4804" t="str">
            <v>Not Listed</v>
          </cell>
          <cell r="D4804" t="str">
            <v>Specialty Chemicals</v>
          </cell>
        </row>
        <row r="4805">
          <cell r="A4805" t="str">
            <v>YUKEN (INDIA) LTD</v>
          </cell>
          <cell r="B4805">
            <v>522108</v>
          </cell>
          <cell r="C4805" t="str">
            <v>Not Listed</v>
          </cell>
          <cell r="D4805" t="str">
            <v>Auto Parts &amp; Equipment</v>
          </cell>
        </row>
        <row r="4806">
          <cell r="A4806" t="str">
            <v>YUKEN INDIA LTD</v>
          </cell>
          <cell r="B4806">
            <v>522108</v>
          </cell>
          <cell r="C4806" t="str">
            <v>Not Listed</v>
          </cell>
          <cell r="D4806" t="str">
            <v>Auto Parts &amp; Equipment</v>
          </cell>
        </row>
        <row r="4807">
          <cell r="A4807" t="str">
            <v>YURANUS INFRASTRUCTURE LTD</v>
          </cell>
          <cell r="B4807">
            <v>536846</v>
          </cell>
          <cell r="C4807" t="str">
            <v>Not Listed</v>
          </cell>
          <cell r="D4807" t="str">
            <v>Construction &amp; Engineering</v>
          </cell>
        </row>
        <row r="4808">
          <cell r="A4808" t="str">
            <v>YUVRAAJ HYGIENE PRODUCTS LTD.</v>
          </cell>
          <cell r="B4808">
            <v>531663</v>
          </cell>
          <cell r="C4808" t="str">
            <v>YUVRAAJHPL</v>
          </cell>
          <cell r="D4808" t="str">
            <v>Household Products</v>
          </cell>
        </row>
        <row r="4809">
          <cell r="A4809" t="str">
            <v>Z F STEERING GEAR (INDIA) LTD</v>
          </cell>
          <cell r="B4809">
            <v>505163</v>
          </cell>
          <cell r="C4809" t="str">
            <v>Not Listed</v>
          </cell>
          <cell r="D4809" t="str">
            <v>Auto Parts &amp; Equipment</v>
          </cell>
        </row>
        <row r="4810">
          <cell r="A4810" t="str">
            <v>Z F STEERING GEAR INDIA LTD</v>
          </cell>
          <cell r="B4810">
            <v>505163</v>
          </cell>
          <cell r="C4810" t="str">
            <v>Not Listed</v>
          </cell>
          <cell r="D4810" t="str">
            <v>Auto Parts &amp; Equipment</v>
          </cell>
        </row>
        <row r="4811">
          <cell r="A4811" t="str">
            <v>ZEAL AQUA LTD</v>
          </cell>
          <cell r="B4811">
            <v>539963</v>
          </cell>
          <cell r="C4811" t="str">
            <v>Not Listed</v>
          </cell>
          <cell r="D4811" t="str">
            <v>Other Food Products</v>
          </cell>
        </row>
        <row r="4812">
          <cell r="A4812" t="str">
            <v>ZEE ENTERTAINMENT ENTERPRISES LTD</v>
          </cell>
          <cell r="B4812">
            <v>505537</v>
          </cell>
          <cell r="C4812" t="str">
            <v>ZEEL</v>
          </cell>
          <cell r="D4812" t="str">
            <v>Broadcasting &amp; Cable TV</v>
          </cell>
        </row>
        <row r="4813">
          <cell r="A4813" t="str">
            <v>ZEE LEARN LTD</v>
          </cell>
          <cell r="B4813">
            <v>533287</v>
          </cell>
          <cell r="C4813" t="str">
            <v>ZEELEARN</v>
          </cell>
          <cell r="D4813" t="str">
            <v>Education</v>
          </cell>
        </row>
        <row r="4814">
          <cell r="A4814" t="str">
            <v>ZEE MEDIA CORPORATION LTD</v>
          </cell>
          <cell r="B4814">
            <v>532794</v>
          </cell>
          <cell r="C4814" t="str">
            <v>ZEEMEDIA</v>
          </cell>
          <cell r="D4814" t="str">
            <v>Broadcasting &amp; Cable TV</v>
          </cell>
        </row>
        <row r="4815">
          <cell r="A4815" t="str">
            <v>ZEN TECHNOLOGIES LTD</v>
          </cell>
          <cell r="B4815">
            <v>533339</v>
          </cell>
          <cell r="C4815" t="str">
            <v>ZENTEC</v>
          </cell>
          <cell r="D4815" t="str">
            <v>IT Software Products</v>
          </cell>
        </row>
        <row r="4816">
          <cell r="A4816" t="str">
            <v>ZENITH BIRLA (INDIA) LTD</v>
          </cell>
          <cell r="B4816">
            <v>531845</v>
          </cell>
          <cell r="C4816" t="str">
            <v>ZENITHBIR</v>
          </cell>
          <cell r="D4816" t="str">
            <v>Construction &amp; Engineering</v>
          </cell>
        </row>
        <row r="4817">
          <cell r="A4817" t="str">
            <v>ZENITH BIRLA INDIA LTD</v>
          </cell>
          <cell r="B4817">
            <v>531845</v>
          </cell>
          <cell r="C4817" t="str">
            <v>ZENITHBIR</v>
          </cell>
          <cell r="D4817" t="str">
            <v>Construction &amp; Engineering</v>
          </cell>
        </row>
        <row r="4818">
          <cell r="A4818" t="str">
            <v>ZENITH EXPORTS LTD</v>
          </cell>
          <cell r="B4818">
            <v>512553</v>
          </cell>
          <cell r="C4818" t="str">
            <v>ZENITHEXPO</v>
          </cell>
          <cell r="D4818" t="str">
            <v>Textiles</v>
          </cell>
        </row>
        <row r="4819">
          <cell r="A4819" t="str">
            <v>ZENITH FIBRES LTD</v>
          </cell>
          <cell r="B4819">
            <v>514266</v>
          </cell>
          <cell r="C4819" t="str">
            <v>Not Listed</v>
          </cell>
          <cell r="D4819" t="str">
            <v>Textiles</v>
          </cell>
        </row>
        <row r="4820">
          <cell r="A4820" t="str">
            <v>ZENITH HEALTH CARE LTD</v>
          </cell>
          <cell r="B4820">
            <v>530665</v>
          </cell>
          <cell r="C4820" t="str">
            <v>Not Listed</v>
          </cell>
          <cell r="D4820" t="str">
            <v>Pharmaceuticals</v>
          </cell>
        </row>
        <row r="4821">
          <cell r="A4821" t="str">
            <v>ZENLABS ETHICA LTD</v>
          </cell>
          <cell r="B4821">
            <v>530697</v>
          </cell>
          <cell r="C4821" t="str">
            <v>Not Listed</v>
          </cell>
          <cell r="D4821" t="str">
            <v>Misc.Commercial Services</v>
          </cell>
        </row>
        <row r="4822">
          <cell r="A4822" t="str">
            <v>ZENOTECH LABORATORIES LTD</v>
          </cell>
          <cell r="B4822">
            <v>532039</v>
          </cell>
          <cell r="C4822" t="str">
            <v>Not Listed</v>
          </cell>
          <cell r="D4822" t="str">
            <v>Pharmaceuticals</v>
          </cell>
        </row>
        <row r="4823">
          <cell r="A4823" t="str">
            <v>ZENSAR TECHNOLOGIES LTD</v>
          </cell>
          <cell r="B4823">
            <v>504067</v>
          </cell>
          <cell r="C4823" t="str">
            <v>ZENSARTECH</v>
          </cell>
          <cell r="D4823" t="str">
            <v>IT Consulting &amp; Software</v>
          </cell>
        </row>
        <row r="4824">
          <cell r="A4824" t="str">
            <v>ZICOM ELECTRONIC SECURITY SYSTEMS LTD</v>
          </cell>
          <cell r="B4824">
            <v>531404</v>
          </cell>
          <cell r="C4824" t="str">
            <v>ZICOM</v>
          </cell>
          <cell r="D4824" t="str">
            <v>Electronic Components</v>
          </cell>
        </row>
        <row r="4825">
          <cell r="A4825" t="str">
            <v>ZIM LABORATORIES LTD</v>
          </cell>
          <cell r="B4825">
            <v>541400</v>
          </cell>
          <cell r="C4825" t="str">
            <v>Not Listed</v>
          </cell>
          <cell r="D4825" t="str">
            <v>Pharmaceuticals</v>
          </cell>
        </row>
        <row r="4826">
          <cell r="A4826" t="str">
            <v>ZODIAC CLOTHING COMPANY LTD</v>
          </cell>
          <cell r="B4826">
            <v>521163</v>
          </cell>
          <cell r="C4826" t="str">
            <v>ZODIACLOTH</v>
          </cell>
          <cell r="D4826" t="str">
            <v>Other Apparels &amp; Accessories</v>
          </cell>
        </row>
        <row r="4827">
          <cell r="A4827" t="str">
            <v>ZODIAC ENERGY LTD</v>
          </cell>
          <cell r="B4827" t="str">
            <v>Not Listed</v>
          </cell>
          <cell r="C4827" t="str">
            <v>ZODIAC</v>
          </cell>
          <cell r="D4827" t="str">
            <v>SME</v>
          </cell>
        </row>
        <row r="4828">
          <cell r="A4828" t="str">
            <v>ZODIAC JRD- MKJ LTD</v>
          </cell>
          <cell r="B4828">
            <v>512587</v>
          </cell>
          <cell r="C4828" t="str">
            <v>ZODJRDMKJ</v>
          </cell>
          <cell r="D4828" t="str">
            <v>Other Apparels &amp; Accessories</v>
          </cell>
        </row>
        <row r="4829">
          <cell r="A4829" t="str">
            <v>Zodiac Ventures LTD</v>
          </cell>
          <cell r="B4829">
            <v>503641</v>
          </cell>
          <cell r="C4829" t="str">
            <v>ZODIACVEN</v>
          </cell>
          <cell r="D4829" t="str">
            <v>Consulting Services</v>
          </cell>
        </row>
        <row r="4830">
          <cell r="A4830" t="str">
            <v>ZOTA HEALTH CARE LTD</v>
          </cell>
          <cell r="B4830" t="str">
            <v>Not Listed</v>
          </cell>
          <cell r="C4830" t="str">
            <v>ZOTA</v>
          </cell>
          <cell r="D4830" t="str">
            <v>SME</v>
          </cell>
        </row>
        <row r="4831">
          <cell r="A4831" t="str">
            <v>ZUARI AGRO CHEMICALS LTD</v>
          </cell>
          <cell r="B4831">
            <v>534742</v>
          </cell>
          <cell r="C4831" t="str">
            <v>ZUARI</v>
          </cell>
          <cell r="D4831" t="str">
            <v>Fertilizers</v>
          </cell>
        </row>
        <row r="4832">
          <cell r="A4832" t="str">
            <v>ZUARI GLOBAL LTD</v>
          </cell>
          <cell r="B4832">
            <v>500780</v>
          </cell>
          <cell r="C4832" t="str">
            <v>ZUARIGLOB</v>
          </cell>
          <cell r="D4832" t="str">
            <v>Fertilizers</v>
          </cell>
        </row>
        <row r="4833">
          <cell r="A4833" t="str">
            <v>ZYDUS WELLNESS LTD</v>
          </cell>
          <cell r="B4833">
            <v>531335</v>
          </cell>
          <cell r="C4833" t="str">
            <v>ZYDUSWELL</v>
          </cell>
          <cell r="D4833" t="str">
            <v>Packaged Foods</v>
          </cell>
        </row>
        <row r="4834">
          <cell r="A4834" t="str">
            <v>ZYLOG SYSTEMS LTD</v>
          </cell>
          <cell r="B4834">
            <v>532883</v>
          </cell>
          <cell r="C4834" t="str">
            <v>ZYLOG</v>
          </cell>
          <cell r="D4834" t="str">
            <v>IT Software Products</v>
          </cell>
        </row>
        <row r="4835">
          <cell r="A4835" t="str">
            <v>INDIA LEASE DEVELOPMENT Ltd</v>
          </cell>
          <cell r="B4835">
            <v>500202</v>
          </cell>
          <cell r="C4835" t="str">
            <v>INDLEASE</v>
          </cell>
          <cell r="D4835" t="str">
            <v>Finance (including NBFCs)</v>
          </cell>
        </row>
        <row r="4836">
          <cell r="A4836" t="str">
            <v>Kore Foods Ltd</v>
          </cell>
          <cell r="B4836">
            <v>500458</v>
          </cell>
          <cell r="C4836" t="str">
            <v>KORE</v>
          </cell>
          <cell r="D4836" t="str">
            <v>Other Food Products</v>
          </cell>
        </row>
        <row r="4837">
          <cell r="A4837" t="str">
            <v>GOLD ROCK INVESTMENTS Ltd</v>
          </cell>
          <cell r="B4837">
            <v>501111</v>
          </cell>
          <cell r="C4837" t="str">
            <v>ZGOLDINV</v>
          </cell>
          <cell r="D4837" t="str">
            <v>Comm.Trading  &amp; Distribution</v>
          </cell>
        </row>
        <row r="4838">
          <cell r="A4838" t="str">
            <v>KARTIK INVESTMENTS TRUST Ltd</v>
          </cell>
          <cell r="B4838">
            <v>501151</v>
          </cell>
          <cell r="C4838" t="str">
            <v>KARTKIN</v>
          </cell>
          <cell r="D4838" t="str">
            <v>Other Financial Services</v>
          </cell>
        </row>
        <row r="4839">
          <cell r="A4839" t="str">
            <v>JAYABHARAT CREDIT Ltd</v>
          </cell>
          <cell r="B4839">
            <v>501311</v>
          </cell>
          <cell r="C4839" t="str">
            <v>JAYBHCR</v>
          </cell>
          <cell r="D4839" t="str">
            <v>Finance (including NBFCs)</v>
          </cell>
        </row>
        <row r="4840">
          <cell r="A4840" t="str">
            <v>AMALGAMATED ELECTRICITY CO.Ltd</v>
          </cell>
          <cell r="B4840">
            <v>501622</v>
          </cell>
          <cell r="C4840" t="str">
            <v>AMALGAM</v>
          </cell>
          <cell r="D4840" t="str">
            <v>Diversified Commercial Services</v>
          </cell>
        </row>
        <row r="4841">
          <cell r="A4841" t="str">
            <v>GAEKWAR MILLS Ltd</v>
          </cell>
          <cell r="B4841">
            <v>502850</v>
          </cell>
          <cell r="C4841" t="str">
            <v>ZGAEKWAR</v>
          </cell>
          <cell r="D4841" t="str">
            <v>Textiles</v>
          </cell>
        </row>
        <row r="4842">
          <cell r="A4842" t="str">
            <v>K K Fincorp Limited</v>
          </cell>
          <cell r="B4842">
            <v>503669</v>
          </cell>
          <cell r="C4842" t="str">
            <v>KKFIN</v>
          </cell>
          <cell r="D4842" t="str">
            <v>Diversified Commercial Services</v>
          </cell>
        </row>
        <row r="4843">
          <cell r="A4843" t="str">
            <v>RAJASTHAN PETRO SYNTHETICS Ltd</v>
          </cell>
          <cell r="B4843">
            <v>506975</v>
          </cell>
          <cell r="C4843" t="str">
            <v>RAJSPTR</v>
          </cell>
          <cell r="D4843" t="str">
            <v>Textiles</v>
          </cell>
        </row>
        <row r="4844">
          <cell r="A4844" t="str">
            <v>NORTHERN PROJECTS Ltd</v>
          </cell>
          <cell r="B4844">
            <v>508924</v>
          </cell>
          <cell r="C4844" t="str">
            <v>NORTHPR</v>
          </cell>
          <cell r="D4844" t="str">
            <v>Diversified Commercial Services</v>
          </cell>
        </row>
        <row r="4845">
          <cell r="A4845" t="str">
            <v>ID Info Business Services Ltd</v>
          </cell>
          <cell r="B4845">
            <v>511260</v>
          </cell>
          <cell r="C4845" t="str">
            <v>IDINFO</v>
          </cell>
          <cell r="D4845" t="str">
            <v>Other Financial Services</v>
          </cell>
        </row>
        <row r="4846">
          <cell r="A4846" t="str">
            <v>TRC FINANCIAL SERVICES Ltd</v>
          </cell>
          <cell r="B4846">
            <v>511730</v>
          </cell>
          <cell r="C4846" t="str">
            <v>TRCFIN</v>
          </cell>
          <cell r="D4846" t="str">
            <v>Finance (including NBFCs)</v>
          </cell>
        </row>
        <row r="4847">
          <cell r="A4847" t="str">
            <v>SPV Global Trading Ltd</v>
          </cell>
          <cell r="B4847">
            <v>512221</v>
          </cell>
          <cell r="C4847" t="str">
            <v>SPVGLOBAL</v>
          </cell>
          <cell r="D4847" t="str">
            <v>Finance (including NBFCs)</v>
          </cell>
        </row>
        <row r="4848">
          <cell r="A4848" t="str">
            <v>ARAVALI SECURITIES &amp; FINANCE Ltd</v>
          </cell>
          <cell r="B4848">
            <v>512344</v>
          </cell>
          <cell r="C4848" t="str">
            <v>ARAVALIS</v>
          </cell>
          <cell r="D4848" t="str">
            <v>Comm.Trading  &amp; Distribution</v>
          </cell>
        </row>
        <row r="4849">
          <cell r="A4849" t="str">
            <v>YASH TRADING &amp; FINANCE Ltd</v>
          </cell>
          <cell r="B4849">
            <v>512345</v>
          </cell>
          <cell r="C4849" t="str">
            <v>YASTF</v>
          </cell>
          <cell r="D4849" t="str">
            <v>Other Financial Services</v>
          </cell>
        </row>
        <row r="4850">
          <cell r="A4850" t="str">
            <v>GAYATRI TISSUE &amp; PAPERS Ltd</v>
          </cell>
          <cell r="B4850">
            <v>512479</v>
          </cell>
          <cell r="C4850" t="str">
            <v>GYTRIPA</v>
          </cell>
          <cell r="D4850" t="str">
            <v>Realty</v>
          </cell>
        </row>
        <row r="4851">
          <cell r="A4851" t="str">
            <v>GRAND FOUNDRY Ltd</v>
          </cell>
          <cell r="B4851">
            <v>513343</v>
          </cell>
          <cell r="C4851" t="str">
            <v>GRANDFONRY</v>
          </cell>
          <cell r="D4851" t="str">
            <v>Iron &amp; Steel Products</v>
          </cell>
        </row>
        <row r="4852">
          <cell r="A4852" t="str">
            <v>Smiths &amp; Founders (India) Limited</v>
          </cell>
          <cell r="B4852">
            <v>513418</v>
          </cell>
          <cell r="C4852" t="str">
            <v>SMFIL</v>
          </cell>
          <cell r="D4852" t="str">
            <v>Other Industrial Products</v>
          </cell>
        </row>
        <row r="4853">
          <cell r="A4853" t="str">
            <v>MODERN INSULATORS Ltd</v>
          </cell>
          <cell r="B4853">
            <v>515008</v>
          </cell>
          <cell r="C4853" t="str">
            <v>MODINSU</v>
          </cell>
          <cell r="D4853" t="str">
            <v>Other Elect.Equip./ Prod.</v>
          </cell>
        </row>
        <row r="4854">
          <cell r="A4854" t="str">
            <v>S&amp;S POWER SWITCHGEAR Ltd</v>
          </cell>
          <cell r="B4854">
            <v>517273</v>
          </cell>
          <cell r="C4854" t="str">
            <v>S&amp;SPOWER</v>
          </cell>
          <cell r="D4854" t="str">
            <v>Other Elect.Equip./ Prod.</v>
          </cell>
        </row>
        <row r="4855">
          <cell r="A4855" t="str">
            <v>SBEC SYSTEMS (INDIA) Ltd</v>
          </cell>
          <cell r="B4855">
            <v>517360</v>
          </cell>
          <cell r="C4855" t="str">
            <v>SBECSYS</v>
          </cell>
          <cell r="D4855" t="str">
            <v>Comm.Trading  &amp; Distribution</v>
          </cell>
        </row>
        <row r="4856">
          <cell r="A4856" t="str">
            <v>VINTRON INFORMATICS Ltd</v>
          </cell>
          <cell r="B4856">
            <v>517393</v>
          </cell>
          <cell r="C4856" t="str">
            <v>VINTRON</v>
          </cell>
          <cell r="D4856" t="str">
            <v>Computer Hardware</v>
          </cell>
        </row>
        <row r="4857">
          <cell r="A4857" t="str">
            <v>SHARAT INDUSTRIES Ltd</v>
          </cell>
          <cell r="B4857">
            <v>519397</v>
          </cell>
          <cell r="C4857" t="str">
            <v>SHINDL</v>
          </cell>
          <cell r="D4857" t="str">
            <v>Packaged Foods</v>
          </cell>
        </row>
        <row r="4858">
          <cell r="A4858" t="str">
            <v>BKV INDUSTRIES Ltd</v>
          </cell>
          <cell r="B4858">
            <v>519500</v>
          </cell>
          <cell r="C4858" t="str">
            <v>BKV</v>
          </cell>
          <cell r="D4858" t="str">
            <v>Packaged Foods</v>
          </cell>
        </row>
        <row r="4859">
          <cell r="A4859" t="str">
            <v>TMT (INDIA) Ltd</v>
          </cell>
          <cell r="B4859">
            <v>522171</v>
          </cell>
          <cell r="C4859" t="str">
            <v>TMTIND-B1</v>
          </cell>
          <cell r="D4859" t="str">
            <v>Industrial Machinery</v>
          </cell>
        </row>
        <row r="4860">
          <cell r="A4860" t="str">
            <v>PHARMAIDS PHARMACEUTICALS Ltd</v>
          </cell>
          <cell r="B4860">
            <v>524572</v>
          </cell>
          <cell r="C4860" t="str">
            <v>PHARMAID</v>
          </cell>
          <cell r="D4860" t="str">
            <v>Pharmaceuticals</v>
          </cell>
        </row>
        <row r="4861">
          <cell r="A4861" t="str">
            <v>SURAJ INDUSTRIES Ltd</v>
          </cell>
          <cell r="B4861">
            <v>526211</v>
          </cell>
          <cell r="C4861" t="str">
            <v>SURJIND</v>
          </cell>
          <cell r="D4861" t="str">
            <v>Edible Oils</v>
          </cell>
        </row>
        <row r="4862">
          <cell r="A4862" t="str">
            <v>TEXEL INDUSTRIES Ltd</v>
          </cell>
          <cell r="B4862">
            <v>526638</v>
          </cell>
          <cell r="C4862" t="str">
            <v>TEXELIN</v>
          </cell>
          <cell r="D4862" t="str">
            <v>Plastic Products</v>
          </cell>
        </row>
        <row r="4863">
          <cell r="A4863" t="str">
            <v>Paos Industries Ltd</v>
          </cell>
          <cell r="B4863">
            <v>530291</v>
          </cell>
          <cell r="C4863" t="str">
            <v>PAOS</v>
          </cell>
          <cell r="D4863" t="str">
            <v>Edible Oils</v>
          </cell>
        </row>
        <row r="4864">
          <cell r="A4864" t="str">
            <v>SIDDHA VENTURES Ltd</v>
          </cell>
          <cell r="B4864">
            <v>530439</v>
          </cell>
          <cell r="C4864" t="str">
            <v>SIDDHA</v>
          </cell>
          <cell r="D4864" t="str">
            <v>Finance (including NBFCs)</v>
          </cell>
        </row>
        <row r="4865">
          <cell r="A4865" t="str">
            <v>KIRAN SYNTEX Ltd</v>
          </cell>
          <cell r="B4865">
            <v>530443</v>
          </cell>
          <cell r="C4865" t="str">
            <v>KIRANSY-B</v>
          </cell>
          <cell r="D4865" t="str">
            <v>Textiles</v>
          </cell>
        </row>
        <row r="4866">
          <cell r="A4866" t="str">
            <v>KANSAL FIBRES Ltd</v>
          </cell>
          <cell r="B4866">
            <v>531205</v>
          </cell>
          <cell r="C4866" t="str">
            <v>KANSAFB</v>
          </cell>
          <cell r="D4866" t="str">
            <v>Comm.Trading  &amp; Distribution</v>
          </cell>
        </row>
        <row r="4867">
          <cell r="A4867" t="str">
            <v>Xtglobal Infotech Ltd</v>
          </cell>
          <cell r="B4867">
            <v>531225</v>
          </cell>
          <cell r="C4867" t="str">
            <v>XTGLOBAL</v>
          </cell>
          <cell r="D4867" t="str">
            <v>IT Software Products</v>
          </cell>
        </row>
        <row r="4868">
          <cell r="A4868" t="str">
            <v>Saffron Industries Limited</v>
          </cell>
          <cell r="B4868">
            <v>531436</v>
          </cell>
          <cell r="C4868" t="str">
            <v>SAFFRON</v>
          </cell>
          <cell r="D4868" t="str">
            <v>Paper &amp; Paper Products</v>
          </cell>
        </row>
        <row r="4869">
          <cell r="A4869" t="str">
            <v>CENTERAC TECHNOLOGIES Ltd</v>
          </cell>
          <cell r="B4869">
            <v>531621</v>
          </cell>
          <cell r="C4869" t="str">
            <v>CENTERAC</v>
          </cell>
          <cell r="D4869" t="str">
            <v>Internet Software &amp; Services</v>
          </cell>
        </row>
        <row r="4870">
          <cell r="A4870" t="str">
            <v>Servoteach Industries Ltd</v>
          </cell>
          <cell r="B4870">
            <v>531944</v>
          </cell>
          <cell r="C4870" t="str">
            <v>SERVOTEACH</v>
          </cell>
          <cell r="D4870" t="str">
            <v>Industrial Machinery</v>
          </cell>
        </row>
        <row r="4871">
          <cell r="A4871" t="str">
            <v>SMC CREDITS Ltd</v>
          </cell>
          <cell r="B4871">
            <v>532138</v>
          </cell>
          <cell r="C4871" t="str">
            <v>SMCREDT</v>
          </cell>
          <cell r="D4871" t="str">
            <v>Finance (including NBFCs)</v>
          </cell>
        </row>
        <row r="4872">
          <cell r="A4872" t="str">
            <v>RAJ OIL MILLS Ltd</v>
          </cell>
          <cell r="B4872">
            <v>533093</v>
          </cell>
          <cell r="C4872" t="str">
            <v>RAJOIL</v>
          </cell>
          <cell r="D4872" t="str">
            <v>Edible Oils</v>
          </cell>
        </row>
        <row r="4873">
          <cell r="A4873" t="str">
            <v>Axis Mutual Fund - Axis Gold Exchange Traded Fund</v>
          </cell>
          <cell r="B4873">
            <v>533570</v>
          </cell>
          <cell r="C4873" t="str">
            <v>AXISGOLD</v>
          </cell>
          <cell r="D4873" t="str">
            <v xml:space="preserve"> </v>
          </cell>
        </row>
        <row r="4874">
          <cell r="A4874" t="str">
            <v>IDBI Mutual Fund - IDBI Gold ETF</v>
          </cell>
          <cell r="B4874">
            <v>533719</v>
          </cell>
          <cell r="C4874" t="str">
            <v>IDBIGOLD</v>
          </cell>
          <cell r="D4874" t="str">
            <v xml:space="preserve"> </v>
          </cell>
        </row>
        <row r="4875">
          <cell r="A4875" t="str">
            <v>SBI Mutual Fund - SBI Sensex ETF</v>
          </cell>
          <cell r="B4875">
            <v>535276</v>
          </cell>
          <cell r="C4875" t="str">
            <v>SBISENSEX</v>
          </cell>
          <cell r="D4875" t="str">
            <v xml:space="preserve"> </v>
          </cell>
        </row>
        <row r="4876">
          <cell r="A4876" t="str">
            <v>Motilal Oswal Mutual Fund - Motilal Oswal MOSt Shares Midcap 100 ETF- Growth option</v>
          </cell>
          <cell r="B4876">
            <v>536960</v>
          </cell>
          <cell r="C4876" t="str">
            <v>M100</v>
          </cell>
          <cell r="D4876" t="str">
            <v xml:space="preserve"> </v>
          </cell>
        </row>
        <row r="4877">
          <cell r="A4877" t="str">
            <v>ICICI Prudential Nifty ETF</v>
          </cell>
          <cell r="B4877">
            <v>537007</v>
          </cell>
          <cell r="C4877" t="str">
            <v>ICICINIFTY</v>
          </cell>
          <cell r="D4877" t="str">
            <v xml:space="preserve"> </v>
          </cell>
        </row>
        <row r="4878">
          <cell r="A4878" t="str">
            <v>ICICI Prudential Nifty 100 ETF</v>
          </cell>
          <cell r="B4878">
            <v>537008</v>
          </cell>
          <cell r="C4878" t="str">
            <v>ICICINF100</v>
          </cell>
          <cell r="D4878" t="str">
            <v xml:space="preserve"> </v>
          </cell>
        </row>
        <row r="4879">
          <cell r="A4879" t="str">
            <v>NIPPON INDIA ETF NIFTY 100</v>
          </cell>
          <cell r="B4879">
            <v>537483</v>
          </cell>
          <cell r="C4879" t="str">
            <v>NETFNIF100</v>
          </cell>
          <cell r="D4879" t="str">
            <v xml:space="preserve"> </v>
          </cell>
        </row>
        <row r="4880">
          <cell r="A4880" t="str">
            <v>Kotak Mahindra Mutual Fund - Kotak Nifty ETF</v>
          </cell>
          <cell r="B4880">
            <v>537708</v>
          </cell>
          <cell r="C4880" t="str">
            <v>KOTAKNIFTY</v>
          </cell>
          <cell r="D4880" t="str">
            <v xml:space="preserve"> </v>
          </cell>
        </row>
        <row r="4881">
          <cell r="A4881" t="str">
            <v>CPSE ETF</v>
          </cell>
          <cell r="B4881">
            <v>538057</v>
          </cell>
          <cell r="C4881" t="str">
            <v>CPSEETF</v>
          </cell>
          <cell r="D4881" t="str">
            <v xml:space="preserve"> </v>
          </cell>
        </row>
        <row r="4882">
          <cell r="A4882" t="str">
            <v>Response Informatics Ltd</v>
          </cell>
          <cell r="B4882">
            <v>538273</v>
          </cell>
          <cell r="C4882" t="str">
            <v>RESPONSINF</v>
          </cell>
          <cell r="D4882" t="str">
            <v>IT Software Products</v>
          </cell>
        </row>
        <row r="4883">
          <cell r="A4883" t="str">
            <v>Quasar India Ltd</v>
          </cell>
          <cell r="B4883">
            <v>538452</v>
          </cell>
          <cell r="C4883" t="str">
            <v>QUASAR</v>
          </cell>
          <cell r="D4883" t="str">
            <v>Comm.Trading  &amp; Distribution</v>
          </cell>
        </row>
        <row r="4884">
          <cell r="A4884" t="str">
            <v>ICICI Prudential Growth Fund Series 1 (Regular Dividend Payout)</v>
          </cell>
          <cell r="B4884">
            <v>538501</v>
          </cell>
          <cell r="C4884" t="str">
            <v>IPRU2401</v>
          </cell>
          <cell r="D4884" t="str">
            <v xml:space="preserve"> </v>
          </cell>
        </row>
        <row r="4885">
          <cell r="A4885" t="str">
            <v>ICICI Prudential Growth Fund Series 1 (Direct Dividend Option)</v>
          </cell>
          <cell r="B4885">
            <v>538502</v>
          </cell>
          <cell r="C4885" t="str">
            <v>IPRU8601</v>
          </cell>
          <cell r="D4885" t="str">
            <v xml:space="preserve"> </v>
          </cell>
        </row>
        <row r="4886">
          <cell r="A4886" t="str">
            <v>ICICI Prudential Growth Fund Series 2 (Regular Plan - Dividend Payout Option)</v>
          </cell>
          <cell r="B4886">
            <v>538577</v>
          </cell>
          <cell r="C4886" t="str">
            <v>IPRU2428</v>
          </cell>
          <cell r="D4886" t="str">
            <v xml:space="preserve"> </v>
          </cell>
        </row>
        <row r="4887">
          <cell r="A4887" t="str">
            <v>ICICI Prudential Growth Fund Series 2 (Direct Plan - Dividend Payout Option)</v>
          </cell>
          <cell r="B4887">
            <v>538578</v>
          </cell>
          <cell r="C4887" t="str">
            <v>IPRU8628</v>
          </cell>
          <cell r="D4887" t="str">
            <v xml:space="preserve"> </v>
          </cell>
        </row>
        <row r="4888">
          <cell r="A4888" t="str">
            <v>QGO Finance Ltd</v>
          </cell>
          <cell r="B4888">
            <v>538646</v>
          </cell>
          <cell r="C4888" t="str">
            <v>QGO</v>
          </cell>
          <cell r="D4888" t="str">
            <v>Finance (including NBFCs)</v>
          </cell>
        </row>
        <row r="4889">
          <cell r="A4889" t="str">
            <v>NIPPON INDIA ETF SENSEX</v>
          </cell>
          <cell r="B4889">
            <v>538683</v>
          </cell>
          <cell r="C4889" t="str">
            <v>NETFSENSEX</v>
          </cell>
          <cell r="D4889" t="str">
            <v xml:space="preserve"> </v>
          </cell>
        </row>
        <row r="4890">
          <cell r="A4890" t="str">
            <v>ICICI Prudential Growth Fund Series 3 (Regular Plan - Dividend Payout Option)</v>
          </cell>
          <cell r="B4890">
            <v>538728</v>
          </cell>
          <cell r="C4890" t="str">
            <v>IPRU2511</v>
          </cell>
          <cell r="D4890" t="str">
            <v xml:space="preserve"> </v>
          </cell>
        </row>
        <row r="4891">
          <cell r="A4891" t="str">
            <v>ICICI Prudential Growth Fund Series 3 (Direct Plan - Dividend Payout Option)</v>
          </cell>
          <cell r="B4891">
            <v>538729</v>
          </cell>
          <cell r="C4891" t="str">
            <v>IPRU8711</v>
          </cell>
          <cell r="D4891" t="str">
            <v xml:space="preserve"> </v>
          </cell>
        </row>
        <row r="4892">
          <cell r="A4892" t="str">
            <v>DSP BlackRock 3 Years Close Ended Equity Fund-Regular- Growth</v>
          </cell>
          <cell r="B4892">
            <v>538808</v>
          </cell>
          <cell r="C4892" t="str">
            <v>D3YRCEERG</v>
          </cell>
          <cell r="D4892" t="str">
            <v xml:space="preserve"> </v>
          </cell>
        </row>
        <row r="4893">
          <cell r="A4893" t="str">
            <v>DSP BlackRock 3 Years Close Ended Equity Fund-Regular- Dividend Payout</v>
          </cell>
          <cell r="B4893">
            <v>538809</v>
          </cell>
          <cell r="C4893" t="str">
            <v>D3YRCEERDP</v>
          </cell>
          <cell r="D4893" t="str">
            <v xml:space="preserve"> </v>
          </cell>
        </row>
        <row r="4894">
          <cell r="A4894" t="str">
            <v>DSP BlackRock 3 Years Close Ended Equity Fund- Direct Plan - Growth</v>
          </cell>
          <cell r="B4894">
            <v>538810</v>
          </cell>
          <cell r="C4894" t="str">
            <v>D3YRCEEDG</v>
          </cell>
          <cell r="D4894" t="str">
            <v xml:space="preserve"> </v>
          </cell>
        </row>
        <row r="4895">
          <cell r="A4895" t="str">
            <v>DSP BlackRock 3 Years Close Ended Equity Fund-Direct Plan - Dividend Payout</v>
          </cell>
          <cell r="B4895">
            <v>538811</v>
          </cell>
          <cell r="C4895" t="str">
            <v>D3YRCEEDDP</v>
          </cell>
          <cell r="D4895" t="str">
            <v xml:space="preserve"> </v>
          </cell>
        </row>
        <row r="4896">
          <cell r="A4896" t="str">
            <v>SBI Mutual Fund - SBI - ETF BSE 100</v>
          </cell>
          <cell r="B4896">
            <v>539031</v>
          </cell>
          <cell r="C4896" t="str">
            <v>SETFBSE100</v>
          </cell>
          <cell r="D4896" t="str">
            <v xml:space="preserve"> </v>
          </cell>
        </row>
        <row r="4897">
          <cell r="A4897" t="str">
            <v>Rajputana Investment and Finance Ltd</v>
          </cell>
          <cell r="B4897">
            <v>539090</v>
          </cell>
          <cell r="C4897" t="str">
            <v>RAJPUTANA</v>
          </cell>
          <cell r="D4897" t="str">
            <v>Finance (including NBFCs)</v>
          </cell>
        </row>
        <row r="4898">
          <cell r="A4898" t="str">
            <v>Edelweiss Mutual Fund - Edelweiss Exchange Traded Scheme - Nifty ( Nifty EES )</v>
          </cell>
          <cell r="B4898">
            <v>539142</v>
          </cell>
          <cell r="C4898" t="str">
            <v>NIFTYEES</v>
          </cell>
          <cell r="D4898" t="str">
            <v xml:space="preserve"> </v>
          </cell>
        </row>
        <row r="4899">
          <cell r="A4899" t="str">
            <v>Boston Leasing and Finance Ltd</v>
          </cell>
          <cell r="B4899">
            <v>539274</v>
          </cell>
          <cell r="C4899" t="str">
            <v>BLFL</v>
          </cell>
          <cell r="D4899" t="str">
            <v>Finance (including NBFCs)</v>
          </cell>
        </row>
        <row r="4900">
          <cell r="A4900" t="str">
            <v>UTI- SENSEX ETF</v>
          </cell>
          <cell r="B4900">
            <v>539312</v>
          </cell>
          <cell r="C4900" t="str">
            <v>UTISENSETF</v>
          </cell>
          <cell r="D4900" t="str">
            <v xml:space="preserve"> </v>
          </cell>
        </row>
        <row r="4901">
          <cell r="A4901" t="str">
            <v>UTI NIFTY ETF</v>
          </cell>
          <cell r="B4901">
            <v>539313</v>
          </cell>
          <cell r="C4901" t="str">
            <v>UTINIFTETF</v>
          </cell>
          <cell r="D4901" t="str">
            <v xml:space="preserve"> </v>
          </cell>
        </row>
        <row r="4902">
          <cell r="A4902" t="str">
            <v>LIC MF EXCHANGE TRADED FUND- NIFTY 50</v>
          </cell>
          <cell r="B4902">
            <v>539480</v>
          </cell>
          <cell r="C4902" t="str">
            <v>LICNETFN50</v>
          </cell>
          <cell r="D4902" t="str">
            <v xml:space="preserve"> </v>
          </cell>
        </row>
        <row r="4903">
          <cell r="A4903" t="str">
            <v>LIC MF EXCHANGE TRADED FUND- SENSEX</v>
          </cell>
          <cell r="B4903">
            <v>539487</v>
          </cell>
          <cell r="C4903" t="str">
            <v>LICNETFSEN</v>
          </cell>
          <cell r="D4903" t="str">
            <v xml:space="preserve"> </v>
          </cell>
        </row>
        <row r="4904">
          <cell r="A4904" t="str">
            <v>HDFC Nifty ETF</v>
          </cell>
          <cell r="B4904">
            <v>539516</v>
          </cell>
          <cell r="C4904" t="str">
            <v>HDFCNIFETF</v>
          </cell>
          <cell r="D4904" t="str">
            <v xml:space="preserve"> </v>
          </cell>
        </row>
        <row r="4905">
          <cell r="A4905" t="str">
            <v>HDFC Sensex ETF - Open Ended Traded Fund</v>
          </cell>
          <cell r="B4905">
            <v>539517</v>
          </cell>
          <cell r="C4905" t="str">
            <v>SXETF</v>
          </cell>
          <cell r="D4905" t="str">
            <v xml:space="preserve"> </v>
          </cell>
        </row>
        <row r="4906">
          <cell r="A4906" t="str">
            <v>Roxy Exports Ltd</v>
          </cell>
          <cell r="B4906">
            <v>539561</v>
          </cell>
          <cell r="C4906" t="str">
            <v>ROXY</v>
          </cell>
          <cell r="D4906" t="str">
            <v>Comm.Trading  &amp; Distribution</v>
          </cell>
        </row>
        <row r="4907">
          <cell r="A4907" t="str">
            <v>LIC MF Exchange Traded Fund- NIFTY 100</v>
          </cell>
          <cell r="B4907">
            <v>539784</v>
          </cell>
          <cell r="C4907" t="str">
            <v>LICNFNHGP</v>
          </cell>
          <cell r="D4907" t="str">
            <v xml:space="preserve"> </v>
          </cell>
        </row>
        <row r="4908">
          <cell r="A4908" t="str">
            <v>ICICI Prudential NV20 ETF</v>
          </cell>
          <cell r="B4908">
            <v>539945</v>
          </cell>
          <cell r="C4908" t="str">
            <v>ICICINV20</v>
          </cell>
          <cell r="D4908" t="str">
            <v xml:space="preserve"> </v>
          </cell>
        </row>
        <row r="4909">
          <cell r="A4909" t="str">
            <v>ICICI Prudential Midcap Select ETF</v>
          </cell>
          <cell r="B4909">
            <v>539980</v>
          </cell>
          <cell r="C4909" t="str">
            <v>ICICIMCAP</v>
          </cell>
          <cell r="D4909" t="str">
            <v xml:space="preserve"> </v>
          </cell>
        </row>
        <row r="4910">
          <cell r="A4910" t="str">
            <v>BIRLA SUN LIFE SENSEX ETF</v>
          </cell>
          <cell r="B4910">
            <v>540008</v>
          </cell>
          <cell r="C4910" t="str">
            <v>BSLSENETFG</v>
          </cell>
          <cell r="D4910" t="str">
            <v xml:space="preserve"> </v>
          </cell>
        </row>
        <row r="4911">
          <cell r="A4911" t="str">
            <v>IDFC SENSEX ETF</v>
          </cell>
          <cell r="B4911">
            <v>540154</v>
          </cell>
          <cell r="C4911" t="str">
            <v>IDFSENSEXE</v>
          </cell>
          <cell r="D4911" t="str">
            <v xml:space="preserve"> </v>
          </cell>
        </row>
        <row r="4912">
          <cell r="A4912" t="str">
            <v>Axis Emerging Opportunities Fund-SR 2 (1400 D)-Direct Plan-Dividend Payout</v>
          </cell>
          <cell r="B4912">
            <v>540333</v>
          </cell>
          <cell r="C4912" t="str">
            <v>AXISE2D1D</v>
          </cell>
          <cell r="D4912" t="str">
            <v xml:space="preserve"> </v>
          </cell>
        </row>
        <row r="4913">
          <cell r="A4913" t="str">
            <v>Axis Emerging Opportunities Fund-SR 2 (1400 D)-Direct Plan-Growth</v>
          </cell>
          <cell r="B4913">
            <v>540334</v>
          </cell>
          <cell r="C4913" t="str">
            <v>AXISE2DGG</v>
          </cell>
          <cell r="D4913" t="str">
            <v xml:space="preserve"> </v>
          </cell>
        </row>
        <row r="4914">
          <cell r="A4914" t="str">
            <v>Axis Emerging Opportunities Fund-SR 2 (1400 D)-Regular Plan-Dividend Payout</v>
          </cell>
          <cell r="B4914">
            <v>540335</v>
          </cell>
          <cell r="C4914" t="str">
            <v>AXISE2DPD</v>
          </cell>
          <cell r="D4914" t="str">
            <v xml:space="preserve"> </v>
          </cell>
        </row>
        <row r="4915">
          <cell r="A4915" t="str">
            <v>Axis Emerging Opportunities Fund-SR 2 (1400 D)-Regular Plan-Growth</v>
          </cell>
          <cell r="B4915">
            <v>540336</v>
          </cell>
          <cell r="C4915" t="str">
            <v>AXISE2GPG</v>
          </cell>
          <cell r="D4915" t="str">
            <v xml:space="preserve"> </v>
          </cell>
        </row>
        <row r="4916">
          <cell r="A4916" t="str">
            <v>ICICI Prudential Value Fund Series 12 - Dividend Payout Option</v>
          </cell>
          <cell r="B4916">
            <v>540469</v>
          </cell>
          <cell r="C4916" t="str">
            <v>IPRU2933</v>
          </cell>
          <cell r="D4916" t="str">
            <v xml:space="preserve"> </v>
          </cell>
        </row>
        <row r="4917">
          <cell r="A4917" t="str">
            <v>ICICI Prudential Value Fund Series 12 - Direct Plan Dividend Payout Option</v>
          </cell>
          <cell r="B4917">
            <v>540470</v>
          </cell>
          <cell r="C4917" t="str">
            <v>IPRU9135</v>
          </cell>
          <cell r="D4917" t="str">
            <v xml:space="preserve"> </v>
          </cell>
        </row>
        <row r="4918">
          <cell r="A4918" t="str">
            <v>ICICI Prudential Value Fund- Series 13- Dividend Payout Option</v>
          </cell>
          <cell r="B4918">
            <v>540538</v>
          </cell>
          <cell r="C4918" t="str">
            <v>IPRU2955</v>
          </cell>
          <cell r="D4918" t="str">
            <v xml:space="preserve"> </v>
          </cell>
        </row>
        <row r="4919">
          <cell r="A4919" t="str">
            <v>ICICI Prudential Value Fund Series- 13- Direct Plan Dividend Payout Option</v>
          </cell>
          <cell r="B4919">
            <v>540539</v>
          </cell>
          <cell r="C4919" t="str">
            <v>IPRU9157</v>
          </cell>
          <cell r="D4919" t="str">
            <v xml:space="preserve"> </v>
          </cell>
        </row>
        <row r="4920">
          <cell r="A4920" t="str">
            <v>Axis Equity Advantage Fund- Series 1 Direct Plan- Growth</v>
          </cell>
          <cell r="B4920">
            <v>540551</v>
          </cell>
          <cell r="C4920" t="str">
            <v>AXISAEDGG</v>
          </cell>
          <cell r="D4920" t="str">
            <v xml:space="preserve"> </v>
          </cell>
        </row>
        <row r="4921">
          <cell r="A4921" t="str">
            <v>Axis Equity Advantage Fund- Series 1 Regular Plan- Growth</v>
          </cell>
          <cell r="B4921">
            <v>540552</v>
          </cell>
          <cell r="C4921" t="str">
            <v>AXISAEGPG</v>
          </cell>
          <cell r="D4921" t="str">
            <v xml:space="preserve"> </v>
          </cell>
        </row>
        <row r="4922">
          <cell r="A4922" t="str">
            <v>ICICI Prudential Value Fund Series 14 - Cumulative</v>
          </cell>
          <cell r="B4922">
            <v>540586</v>
          </cell>
          <cell r="C4922" t="str">
            <v>IPRU2969</v>
          </cell>
          <cell r="D4922" t="str">
            <v xml:space="preserve"> </v>
          </cell>
        </row>
        <row r="4923">
          <cell r="A4923" t="str">
            <v>ICICI Prudential Value Fund Series 14 - Dividend Payout</v>
          </cell>
          <cell r="B4923">
            <v>540587</v>
          </cell>
          <cell r="C4923" t="str">
            <v>IPRU2970</v>
          </cell>
          <cell r="D4923" t="str">
            <v xml:space="preserve"> </v>
          </cell>
        </row>
        <row r="4924">
          <cell r="A4924" t="str">
            <v>ICICI Prudential Value Fund Series 14 - Direct Plan Cumulative</v>
          </cell>
          <cell r="B4924">
            <v>540588</v>
          </cell>
          <cell r="C4924" t="str">
            <v>IPRU9171</v>
          </cell>
          <cell r="D4924" t="str">
            <v xml:space="preserve"> </v>
          </cell>
        </row>
        <row r="4925">
          <cell r="A4925" t="str">
            <v>ICICI Prudential Value Fund Series 14 - Direct Plan Dividend Payout</v>
          </cell>
          <cell r="B4925">
            <v>540589</v>
          </cell>
          <cell r="C4925" t="str">
            <v>IPRU9172</v>
          </cell>
          <cell r="D4925" t="str">
            <v xml:space="preserve"> </v>
          </cell>
        </row>
        <row r="4926">
          <cell r="A4926" t="str">
            <v>HDFC EOF- II- 1126D May 2017(1)  plan under HDFC Equity Opportunities Fund- Series 2- Direct</v>
          </cell>
          <cell r="B4926">
            <v>540591</v>
          </cell>
          <cell r="C4926" t="str">
            <v>HEOFDG1126</v>
          </cell>
          <cell r="D4926" t="str">
            <v xml:space="preserve"> </v>
          </cell>
        </row>
        <row r="4927">
          <cell r="A4927" t="str">
            <v>HDFC EOF - II - 1126D May 2017(1)  plan under HDFC Equity Opportunities Fund - Series 2 - Direct</v>
          </cell>
          <cell r="B4927">
            <v>540592</v>
          </cell>
          <cell r="C4927" t="str">
            <v>HEOFDD1126</v>
          </cell>
          <cell r="D4927" t="str">
            <v xml:space="preserve"> </v>
          </cell>
        </row>
        <row r="4928">
          <cell r="A4928" t="str">
            <v>HDFC EOF- II - 1126D May 2017(1) plan under HDFC Equity Opportunities Fund - Series2 - Regular</v>
          </cell>
          <cell r="B4928">
            <v>540593</v>
          </cell>
          <cell r="C4928" t="str">
            <v>HEOFRG1126</v>
          </cell>
          <cell r="D4928" t="str">
            <v xml:space="preserve"> </v>
          </cell>
        </row>
        <row r="4929">
          <cell r="A4929" t="str">
            <v>HDFC EOF - II - 1126D May 2017(1)  plan under HDFC Equity Opportunities Fund - Series 2 - Regular</v>
          </cell>
          <cell r="B4929">
            <v>540594</v>
          </cell>
          <cell r="C4929" t="str">
            <v>HEOFRD1126</v>
          </cell>
          <cell r="D4929" t="str">
            <v xml:space="preserve"> </v>
          </cell>
        </row>
        <row r="4930">
          <cell r="A4930" t="str">
            <v>ICICI Prudential Nifty Low Vol 30 ETF</v>
          </cell>
          <cell r="B4930">
            <v>540612</v>
          </cell>
          <cell r="C4930" t="str">
            <v>ICICILOVOL</v>
          </cell>
          <cell r="D4930" t="str">
            <v xml:space="preserve"> </v>
          </cell>
        </row>
        <row r="4931">
          <cell r="A4931" t="str">
            <v>Aditya Birla Sun Life RESURGENT INDIA FUND â€“ SERIES 4 REGULAR GROWTH</v>
          </cell>
          <cell r="B4931">
            <v>540617</v>
          </cell>
          <cell r="C4931" t="str">
            <v>BSLRIFS4RG</v>
          </cell>
          <cell r="D4931" t="str">
            <v xml:space="preserve"> </v>
          </cell>
        </row>
        <row r="4932">
          <cell r="A4932" t="str">
            <v>Aditya Birla Sun Life RESURGENT INDIA FUND â€“ SERIES 4 REGULAR DIVIDEND</v>
          </cell>
          <cell r="B4932">
            <v>540618</v>
          </cell>
          <cell r="C4932" t="str">
            <v>BSLRIFS4RD</v>
          </cell>
          <cell r="D4932" t="str">
            <v xml:space="preserve"> </v>
          </cell>
        </row>
        <row r="4933">
          <cell r="A4933" t="str">
            <v>Aditya Birla Sun Life RESURGENT INDIA FUND â€“ SERIES 4 DIRECT GROWTH</v>
          </cell>
          <cell r="B4933">
            <v>540619</v>
          </cell>
          <cell r="C4933" t="str">
            <v>BSLRIFS4DG</v>
          </cell>
          <cell r="D4933" t="str">
            <v xml:space="preserve"> </v>
          </cell>
        </row>
        <row r="4934">
          <cell r="A4934" t="str">
            <v>Aditya Birla Sun Life RESURGENT INDIA FUND â€“ SERIES 4 DIRECT DIVIDEND</v>
          </cell>
          <cell r="B4934">
            <v>540620</v>
          </cell>
          <cell r="C4934" t="str">
            <v>BSLRIFS4DD</v>
          </cell>
          <cell r="D4934" t="str">
            <v xml:space="preserve"> </v>
          </cell>
        </row>
        <row r="4935">
          <cell r="A4935" t="str">
            <v>ICICI PRUDENTIAL VALUE FUND-SERIES 15-CUMULATIVE</v>
          </cell>
          <cell r="B4935">
            <v>540626</v>
          </cell>
          <cell r="C4935" t="str">
            <v>IPRU2987</v>
          </cell>
          <cell r="D4935" t="str">
            <v xml:space="preserve"> </v>
          </cell>
        </row>
        <row r="4936">
          <cell r="A4936" t="str">
            <v>ICICI PRUDENTIAL VALUE FUND-SERIES 15-DIVIDEND PAYOUT</v>
          </cell>
          <cell r="B4936">
            <v>540627</v>
          </cell>
          <cell r="C4936" t="str">
            <v>IPRU2988</v>
          </cell>
          <cell r="D4936" t="str">
            <v xml:space="preserve"> </v>
          </cell>
        </row>
        <row r="4937">
          <cell r="A4937" t="str">
            <v>ICICI PRUDENTIAL VALUE FUND-SERIES 15-DIRECT PLAN CUMULATIVE</v>
          </cell>
          <cell r="B4937">
            <v>540629</v>
          </cell>
          <cell r="C4937" t="str">
            <v>IPRU9189</v>
          </cell>
          <cell r="D4937" t="str">
            <v xml:space="preserve"> </v>
          </cell>
        </row>
        <row r="4938">
          <cell r="A4938" t="str">
            <v>ICICI PRUDENTIAL VALUE FUND-SERIES 15-DIRECT PLAN DIVIDEND PAYOUT</v>
          </cell>
          <cell r="B4938">
            <v>540631</v>
          </cell>
          <cell r="C4938" t="str">
            <v>IPRU9190</v>
          </cell>
          <cell r="D4938" t="str">
            <v xml:space="preserve"> </v>
          </cell>
        </row>
        <row r="4939">
          <cell r="A4939" t="str">
            <v>HDFC EQUITY OPPORTUNITIES FUND-II-1100D JUNE 2017(1) SERIES 2-DIRECT OPTION-GROWTH OPTION</v>
          </cell>
          <cell r="B4939">
            <v>540634</v>
          </cell>
          <cell r="C4939" t="str">
            <v>HEOFDG1100</v>
          </cell>
          <cell r="D4939" t="str">
            <v xml:space="preserve"> </v>
          </cell>
        </row>
        <row r="4940">
          <cell r="A4940" t="str">
            <v>HDFC EQUITY OPPORTUNITIES FUND-II-1100D JUNE 2017(1) SERIES 2-DIRECT OPTION-DIVIDEND PAYOUT OPTION</v>
          </cell>
          <cell r="B4940">
            <v>540635</v>
          </cell>
          <cell r="C4940" t="str">
            <v>HEOFDD1100</v>
          </cell>
          <cell r="D4940" t="str">
            <v xml:space="preserve"> </v>
          </cell>
        </row>
        <row r="4941">
          <cell r="A4941" t="str">
            <v>HDFC EQUITY OPPORTUNITIES FUND-II-1100D JUNE 2017(1) SERIES 2-REGULAR OPTION-GROWTH OPTION</v>
          </cell>
          <cell r="B4941">
            <v>540636</v>
          </cell>
          <cell r="C4941" t="str">
            <v>HEOFRG1100</v>
          </cell>
          <cell r="D4941" t="str">
            <v xml:space="preserve"> </v>
          </cell>
        </row>
        <row r="4942">
          <cell r="A4942" t="str">
            <v>HDFC EQUITY OPPORTUNITIES FUND-II-1100D JUNE 2017(1) SERIES 2-REGULAR OPTION-DIVIDEND PAYOUT OPTION</v>
          </cell>
          <cell r="B4942">
            <v>540637</v>
          </cell>
          <cell r="C4942" t="str">
            <v>HEOFRD1100</v>
          </cell>
          <cell r="D4942" t="str">
            <v xml:space="preserve"> </v>
          </cell>
        </row>
        <row r="4943">
          <cell r="A4943" t="str">
            <v>UTI Nifty Next 50 ETF</v>
          </cell>
          <cell r="B4943">
            <v>540669</v>
          </cell>
          <cell r="C4943" t="str">
            <v>UTINEXT50</v>
          </cell>
          <cell r="D4943" t="str">
            <v xml:space="preserve"> </v>
          </cell>
        </row>
        <row r="4944">
          <cell r="A4944" t="str">
            <v>Axis Equity Advantage Fund - Series 2 Direct Plan - Growth</v>
          </cell>
          <cell r="B4944">
            <v>540671</v>
          </cell>
          <cell r="C4944" t="str">
            <v>AXISAHDGG</v>
          </cell>
          <cell r="D4944" t="str">
            <v xml:space="preserve"> </v>
          </cell>
        </row>
        <row r="4945">
          <cell r="A4945" t="str">
            <v>Axis Equity Advantage Fund - Series 2 Regular Plan - Growth</v>
          </cell>
          <cell r="B4945">
            <v>540672</v>
          </cell>
          <cell r="C4945" t="str">
            <v>AXISAHGPG</v>
          </cell>
          <cell r="D4945" t="str">
            <v xml:space="preserve"> </v>
          </cell>
        </row>
        <row r="4946">
          <cell r="A4946" t="str">
            <v>ICICI Prudential Value Fund - Series 16 - Cumulative Option</v>
          </cell>
          <cell r="B4946">
            <v>540682</v>
          </cell>
          <cell r="C4946" t="str">
            <v>IPRU2991</v>
          </cell>
          <cell r="D4946" t="str">
            <v xml:space="preserve"> </v>
          </cell>
        </row>
        <row r="4947">
          <cell r="A4947" t="str">
            <v>ICICI Prudential Value Fund - Series 16 - Dividend Payout Option</v>
          </cell>
          <cell r="B4947">
            <v>540683</v>
          </cell>
          <cell r="C4947" t="str">
            <v>IPRU2992</v>
          </cell>
          <cell r="D4947" t="str">
            <v xml:space="preserve"> </v>
          </cell>
        </row>
        <row r="4948">
          <cell r="A4948" t="str">
            <v>ICICI Prudential Value Fund - Series 16 - Direct Plan Cumulative Option</v>
          </cell>
          <cell r="B4948">
            <v>540684</v>
          </cell>
          <cell r="C4948" t="str">
            <v>IPRU9193</v>
          </cell>
          <cell r="D4948" t="str">
            <v xml:space="preserve"> </v>
          </cell>
        </row>
        <row r="4949">
          <cell r="A4949" t="str">
            <v>ICICI Prudential Value Fund - Series 16 - Direct Plan Dividend Payout Option</v>
          </cell>
          <cell r="B4949">
            <v>540685</v>
          </cell>
          <cell r="C4949" t="str">
            <v>IPRU9194</v>
          </cell>
          <cell r="D4949" t="str">
            <v xml:space="preserve"> </v>
          </cell>
        </row>
        <row r="4950">
          <cell r="A4950" t="str">
            <v>ICICI PRUDENTIAL VALUE FUND SERIES 17 - CUMULATIVE OPTION</v>
          </cell>
          <cell r="B4950">
            <v>540711</v>
          </cell>
          <cell r="C4950" t="str">
            <v>IPRU3003</v>
          </cell>
          <cell r="D4950" t="str">
            <v xml:space="preserve"> </v>
          </cell>
        </row>
        <row r="4951">
          <cell r="A4951" t="str">
            <v>ICICI PRUDENTIAL VALUE FUND SERIES 17 - DIVIDEND OPTION</v>
          </cell>
          <cell r="B4951">
            <v>540712</v>
          </cell>
          <cell r="C4951" t="str">
            <v>IPRU3004</v>
          </cell>
          <cell r="D4951" t="str">
            <v xml:space="preserve"> </v>
          </cell>
        </row>
        <row r="4952">
          <cell r="A4952" t="str">
            <v>ICICI PRUDENTIAL VALUE FUND SERIES 17 - DIRECT PLAN CUMULATIVE OPTION</v>
          </cell>
          <cell r="B4952">
            <v>540713</v>
          </cell>
          <cell r="C4952" t="str">
            <v>IPRU9205</v>
          </cell>
          <cell r="D4952" t="str">
            <v xml:space="preserve"> </v>
          </cell>
        </row>
        <row r="4953">
          <cell r="A4953" t="str">
            <v>ICICI PRUDENTIAL VALUE FUND SERIES 17 - DIRECT PLAN DIVIDEND OPTION</v>
          </cell>
          <cell r="B4953">
            <v>540714</v>
          </cell>
          <cell r="C4953" t="str">
            <v>IPRU9206</v>
          </cell>
          <cell r="D4953" t="str">
            <v xml:space="preserve"> </v>
          </cell>
        </row>
        <row r="4954">
          <cell r="A4954" t="str">
            <v>Aditya Birla Sun Life Resurgent India Fund - Series 5 - Regular Plan Growth</v>
          </cell>
          <cell r="B4954">
            <v>540739</v>
          </cell>
          <cell r="C4954" t="str">
            <v>ABSLRIF5RG</v>
          </cell>
          <cell r="D4954" t="str">
            <v xml:space="preserve"> </v>
          </cell>
        </row>
        <row r="4955">
          <cell r="A4955" t="str">
            <v>Aditya Birla Sun Life Resurgent India Fund - Series 5 - Regular Plan Dividend Payout</v>
          </cell>
          <cell r="B4955">
            <v>540740</v>
          </cell>
          <cell r="C4955" t="str">
            <v>ABSLRIF5RD</v>
          </cell>
          <cell r="D4955" t="str">
            <v xml:space="preserve"> </v>
          </cell>
        </row>
        <row r="4956">
          <cell r="A4956" t="str">
            <v>Aditya Birla Sun Life Resurgent India Fund - Series 5 - Direct Plan Growth</v>
          </cell>
          <cell r="B4956">
            <v>540741</v>
          </cell>
          <cell r="C4956" t="str">
            <v>ABSLRIF5DG</v>
          </cell>
          <cell r="D4956" t="str">
            <v xml:space="preserve"> </v>
          </cell>
        </row>
        <row r="4957">
          <cell r="A4957" t="str">
            <v>Aditya Birla Sun Life Resurgent India Fund - Series 5 - Direct Plan Dividend Payout</v>
          </cell>
          <cell r="B4957">
            <v>540742</v>
          </cell>
          <cell r="C4957" t="str">
            <v>ABSLRIF5DD</v>
          </cell>
          <cell r="D4957" t="str">
            <v xml:space="preserve"> </v>
          </cell>
        </row>
        <row r="4958">
          <cell r="A4958" t="str">
            <v>ICICI Prudential Value Fund Series 18 - Cumulative Option</v>
          </cell>
          <cell r="B4958">
            <v>540763</v>
          </cell>
          <cell r="C4958" t="str">
            <v>IPRU3013</v>
          </cell>
          <cell r="D4958" t="str">
            <v xml:space="preserve"> </v>
          </cell>
        </row>
        <row r="4959">
          <cell r="A4959" t="str">
            <v>ICICI Prudential Value Fund Series 18 - Dividend Payout Option</v>
          </cell>
          <cell r="B4959">
            <v>540764</v>
          </cell>
          <cell r="C4959" t="str">
            <v>IPRU3014</v>
          </cell>
          <cell r="D4959" t="str">
            <v xml:space="preserve"> </v>
          </cell>
        </row>
        <row r="4960">
          <cell r="A4960" t="str">
            <v>ICICI Prudential Value Fund Series 18 - Direct Plan Cumulative Option</v>
          </cell>
          <cell r="B4960">
            <v>540765</v>
          </cell>
          <cell r="C4960" t="str">
            <v>IPRU9215</v>
          </cell>
          <cell r="D4960" t="str">
            <v xml:space="preserve"> </v>
          </cell>
        </row>
        <row r="4961">
          <cell r="A4961" t="str">
            <v>ICICI Prudential Value Fund Series 18 - Direct Plan Dividend Payout Option</v>
          </cell>
          <cell r="B4961">
            <v>540766</v>
          </cell>
          <cell r="C4961" t="str">
            <v>IPRU9216</v>
          </cell>
          <cell r="D4961" t="str">
            <v xml:space="preserve"> </v>
          </cell>
        </row>
        <row r="4962">
          <cell r="A4962" t="str">
            <v>NIPPON INDIA MUTUAL FUND  CAPITAL BUILDER FD SR B DR DVP 06JN21</v>
          </cell>
          <cell r="B4962">
            <v>540778</v>
          </cell>
          <cell r="C4962" t="str">
            <v>NCBFIVBDD</v>
          </cell>
          <cell r="D4962" t="str">
            <v xml:space="preserve"> </v>
          </cell>
        </row>
        <row r="4963">
          <cell r="A4963" t="str">
            <v>NIPPON INDIA MUTUAL FUND  CAPITAL BUILDER FD SR B DR GWTH 06JN21</v>
          </cell>
          <cell r="B4963">
            <v>540779</v>
          </cell>
          <cell r="C4963" t="str">
            <v>NCBFIVBDG</v>
          </cell>
          <cell r="D4963" t="str">
            <v xml:space="preserve"> </v>
          </cell>
        </row>
        <row r="4964">
          <cell r="A4964" t="str">
            <v>NIPPON INDIA MUTUAL FUND  CAPITAL BUILDER FD SR B RG DVP 06JN21</v>
          </cell>
          <cell r="B4964">
            <v>540780</v>
          </cell>
          <cell r="C4964" t="str">
            <v>NCBFIVBD</v>
          </cell>
          <cell r="D4964" t="str">
            <v xml:space="preserve"> </v>
          </cell>
        </row>
        <row r="4965">
          <cell r="A4965" t="str">
            <v>NIPPON INDIA MUTUAL FUND  CAPITAL BUILDER FD SR B RG GWTH 06JN21</v>
          </cell>
          <cell r="B4965">
            <v>540781</v>
          </cell>
          <cell r="C4965" t="str">
            <v>NCBFIVBG</v>
          </cell>
          <cell r="D4965" t="str">
            <v xml:space="preserve"> </v>
          </cell>
        </row>
        <row r="4966">
          <cell r="A4966" t="str">
            <v>BHARAT 22 ETF - ICICI Prudential AMC</v>
          </cell>
          <cell r="B4966">
            <v>540787</v>
          </cell>
          <cell r="C4966" t="str">
            <v>ICICIB22</v>
          </cell>
          <cell r="D4966" t="str">
            <v xml:space="preserve"> </v>
          </cell>
        </row>
        <row r="4967">
          <cell r="A4967" t="str">
            <v>HDFC HOF-I-1140D November 2017(1) - Direct Option - Growth Option</v>
          </cell>
          <cell r="B4967">
            <v>540791</v>
          </cell>
          <cell r="C4967" t="str">
            <v>HHOF1140DG</v>
          </cell>
          <cell r="D4967" t="str">
            <v xml:space="preserve"> </v>
          </cell>
        </row>
        <row r="4968">
          <cell r="A4968" t="str">
            <v>HDFC HOF-I-1140D November 2017(1) - Direct Option - Dividend Payout Option</v>
          </cell>
          <cell r="B4968">
            <v>540792</v>
          </cell>
          <cell r="C4968" t="str">
            <v>HHOF1140DD</v>
          </cell>
          <cell r="D4968" t="str">
            <v xml:space="preserve"> </v>
          </cell>
        </row>
        <row r="4969">
          <cell r="A4969" t="str">
            <v>HDFC HOF-I-1140D November 2017(1) - Regular Option - Growth Option</v>
          </cell>
          <cell r="B4969">
            <v>540793</v>
          </cell>
          <cell r="C4969" t="str">
            <v>HHOF1140RG</v>
          </cell>
          <cell r="D4969" t="str">
            <v xml:space="preserve"> </v>
          </cell>
        </row>
        <row r="4970">
          <cell r="A4970" t="str">
            <v>HDFC HOF-I-1140D November 2017(1) - Regular  Option - Dividend Payout Option</v>
          </cell>
          <cell r="B4970">
            <v>540794</v>
          </cell>
          <cell r="C4970" t="str">
            <v>HHOF1140RD</v>
          </cell>
          <cell r="D4970" t="str">
            <v xml:space="preserve"> </v>
          </cell>
        </row>
        <row r="4971">
          <cell r="A4971" t="str">
            <v>DSP BLACKROCK A.C.E. Fund Series 1 - Regular Growth</v>
          </cell>
          <cell r="B4971">
            <v>540799</v>
          </cell>
          <cell r="C4971" t="str">
            <v>DACEFRG</v>
          </cell>
          <cell r="D4971" t="str">
            <v xml:space="preserve"> </v>
          </cell>
        </row>
        <row r="4972">
          <cell r="A4972" t="str">
            <v>DSP BLACKROCK A.C.E. Fund Series 1 - Regular-Dividend Payout</v>
          </cell>
          <cell r="B4972">
            <v>540800</v>
          </cell>
          <cell r="C4972" t="str">
            <v>DACEFRDP</v>
          </cell>
          <cell r="D4972" t="str">
            <v xml:space="preserve"> </v>
          </cell>
        </row>
        <row r="4973">
          <cell r="A4973" t="str">
            <v>DSP BLACKROCK A.C.E. Fund Series 1 - Direct Growth</v>
          </cell>
          <cell r="B4973">
            <v>540801</v>
          </cell>
          <cell r="C4973" t="str">
            <v>DACEFDG</v>
          </cell>
          <cell r="D4973" t="str">
            <v xml:space="preserve"> </v>
          </cell>
        </row>
        <row r="4974">
          <cell r="A4974" t="str">
            <v>DSP BLACKROCK A.C.E. Fund Series 1 - Direct - Dividend Payout</v>
          </cell>
          <cell r="B4974">
            <v>540802</v>
          </cell>
          <cell r="C4974" t="str">
            <v>DACEFDDP</v>
          </cell>
          <cell r="D4974" t="str">
            <v xml:space="preserve"> </v>
          </cell>
        </row>
        <row r="4975">
          <cell r="A4975" t="str">
            <v>NIPPON INDIA MUTUAL FUND  CAPITAL BUILDER FD IV SR C DR DVP 20MR21</v>
          </cell>
          <cell r="B4975">
            <v>540825</v>
          </cell>
          <cell r="C4975" t="str">
            <v>NCBFIVBCD</v>
          </cell>
          <cell r="D4975" t="str">
            <v xml:space="preserve"> </v>
          </cell>
        </row>
        <row r="4976">
          <cell r="A4976" t="str">
            <v>NIPPON INDIA MUTUAL FUND  CAPITAL BUILDER FD IV SR C RG GWTH 20MR21</v>
          </cell>
          <cell r="B4976">
            <v>540826</v>
          </cell>
          <cell r="C4976" t="str">
            <v>NCBFIVCG</v>
          </cell>
          <cell r="D4976" t="str">
            <v xml:space="preserve"> </v>
          </cell>
        </row>
        <row r="4977">
          <cell r="A4977" t="str">
            <v>NIPPON INDIA MUTUAL FUND  CAPITAL BUILDER FD IV SR C DR GWTH 20MR21</v>
          </cell>
          <cell r="B4977">
            <v>540827</v>
          </cell>
          <cell r="C4977" t="str">
            <v>NCBFIVBCG</v>
          </cell>
          <cell r="D4977" t="str">
            <v xml:space="preserve"> </v>
          </cell>
        </row>
        <row r="4978">
          <cell r="A4978" t="str">
            <v>NIPPON INDIA MUTUAL FUND  CAPITAL BUILDER FD IV SR C RG DVP 20MR21</v>
          </cell>
          <cell r="B4978">
            <v>540828</v>
          </cell>
          <cell r="C4978" t="str">
            <v>NCBFIVCD</v>
          </cell>
          <cell r="D4978" t="str">
            <v xml:space="preserve"> </v>
          </cell>
        </row>
        <row r="4979">
          <cell r="A4979" t="str">
            <v>ICICI PRUDENTIAL VALUE FUND - SERIES 19 - CUMULATIVE OPTION</v>
          </cell>
          <cell r="B4979">
            <v>540861</v>
          </cell>
          <cell r="C4979" t="str">
            <v>IPRU3018</v>
          </cell>
          <cell r="D4979" t="str">
            <v xml:space="preserve"> </v>
          </cell>
        </row>
        <row r="4980">
          <cell r="A4980" t="str">
            <v>ICICI PRUDENTIAL VALUE FUND - SERIES 19  - DIVIDEND PAYOUT OPTION</v>
          </cell>
          <cell r="B4980">
            <v>540862</v>
          </cell>
          <cell r="C4980" t="str">
            <v>IPRU3019</v>
          </cell>
          <cell r="D4980" t="str">
            <v xml:space="preserve"> </v>
          </cell>
        </row>
        <row r="4981">
          <cell r="A4981" t="str">
            <v>ICICI PRUDENTIAL VALUE FUND - SERIES 19  - DIRECT PLAN CUMULATIVE OPTION</v>
          </cell>
          <cell r="B4981">
            <v>540863</v>
          </cell>
          <cell r="C4981" t="str">
            <v>IPRU9220</v>
          </cell>
          <cell r="D4981" t="str">
            <v xml:space="preserve"> </v>
          </cell>
        </row>
        <row r="4982">
          <cell r="A4982" t="str">
            <v>ICICI PRUDENTIAL VALUE FUND - SERIES 19  -DIRECT PLAN DIVIDEND PAYOUT OPTION</v>
          </cell>
          <cell r="B4982">
            <v>540864</v>
          </cell>
          <cell r="C4982" t="str">
            <v>IPRU9221</v>
          </cell>
          <cell r="D4982" t="str">
            <v xml:space="preserve"> </v>
          </cell>
        </row>
        <row r="4983">
          <cell r="A4983" t="str">
            <v>NIPPON INDIA MUTUAL FUND  CAPITAL BUILDER FD IV SRD DR DVP 18JN21</v>
          </cell>
          <cell r="B4983">
            <v>540896</v>
          </cell>
          <cell r="C4983" t="str">
            <v>NCBFIVDDD</v>
          </cell>
          <cell r="D4983" t="str">
            <v xml:space="preserve"> </v>
          </cell>
        </row>
        <row r="4984">
          <cell r="A4984" t="str">
            <v>NIPPON INDIA MUTUAL FUND  CAPITAL BUILDER FD IV SRD RG GWTH 18JN21</v>
          </cell>
          <cell r="B4984">
            <v>540897</v>
          </cell>
          <cell r="C4984" t="str">
            <v>NCBFIVDG</v>
          </cell>
          <cell r="D4984" t="str">
            <v xml:space="preserve"> </v>
          </cell>
        </row>
        <row r="4985">
          <cell r="A4985" t="str">
            <v>NIPPON INDIA MUTUAL FUND  CAPITAL BUILDER FD IV SRD DR GWTH 18JN21</v>
          </cell>
          <cell r="B4985">
            <v>540898</v>
          </cell>
          <cell r="C4985" t="str">
            <v>NCBFIVDDG</v>
          </cell>
          <cell r="D4985" t="str">
            <v xml:space="preserve"> </v>
          </cell>
        </row>
        <row r="4986">
          <cell r="A4986" t="str">
            <v>NIPPON INDIA MUTUAL FUND  CAPITAL BUILDER FD IV SRD RG DVP 18JN21</v>
          </cell>
          <cell r="B4986">
            <v>540899</v>
          </cell>
          <cell r="C4986" t="str">
            <v>NCBFIVDD</v>
          </cell>
          <cell r="D4986" t="str">
            <v xml:space="preserve"> </v>
          </cell>
        </row>
        <row r="4987">
          <cell r="A4987" t="str">
            <v>ICICI Prudential Value Fund - Series 20 - Cumulative Option</v>
          </cell>
          <cell r="B4987">
            <v>540947</v>
          </cell>
          <cell r="C4987" t="str">
            <v>IPRU3034</v>
          </cell>
          <cell r="D4987" t="str">
            <v xml:space="preserve"> </v>
          </cell>
        </row>
        <row r="4988">
          <cell r="A4988" t="str">
            <v>ICICI Prudential Value Fund - Series 20 - Dividend Option</v>
          </cell>
          <cell r="B4988">
            <v>540949</v>
          </cell>
          <cell r="C4988" t="str">
            <v>IPRU3035</v>
          </cell>
          <cell r="D4988" t="str">
            <v xml:space="preserve"> </v>
          </cell>
        </row>
        <row r="4989">
          <cell r="A4989" t="str">
            <v>ICICI Prudential Value Fund - Series 20 - Direct Plan Cumulative Option</v>
          </cell>
          <cell r="B4989">
            <v>540950</v>
          </cell>
          <cell r="C4989" t="str">
            <v>IPRU9236</v>
          </cell>
          <cell r="D4989" t="str">
            <v xml:space="preserve"> </v>
          </cell>
        </row>
        <row r="4990">
          <cell r="A4990" t="str">
            <v>ICICI Prudential Value Fund - Series 20 - Direct Plan Dividend Option</v>
          </cell>
          <cell r="B4990">
            <v>540951</v>
          </cell>
          <cell r="C4990" t="str">
            <v>IPRU9237</v>
          </cell>
          <cell r="D4990" t="str">
            <v xml:space="preserve"> </v>
          </cell>
        </row>
        <row r="4991">
          <cell r="A4991" t="str">
            <v>Kotak India Growth Fund   Series 4 - Regular Plan Growth Option</v>
          </cell>
          <cell r="B4991">
            <v>540981</v>
          </cell>
          <cell r="C4991" t="str">
            <v>KTKIND4RG</v>
          </cell>
          <cell r="D4991" t="str">
            <v xml:space="preserve"> </v>
          </cell>
        </row>
        <row r="4992">
          <cell r="A4992" t="str">
            <v>Kotak India Growth Fund   Series 4 - Regular Plan Dividend Option</v>
          </cell>
          <cell r="B4992">
            <v>540982</v>
          </cell>
          <cell r="C4992" t="str">
            <v>KTKIND4RD</v>
          </cell>
          <cell r="D4992" t="str">
            <v xml:space="preserve"> </v>
          </cell>
        </row>
        <row r="4993">
          <cell r="A4993" t="str">
            <v>KOTAK INDIA GROWTH FUND SERIES 4 DIRECT PLAN DIVIDEND OPTION</v>
          </cell>
          <cell r="B4993">
            <v>540983</v>
          </cell>
          <cell r="C4993" t="str">
            <v>KTKIND4DD</v>
          </cell>
          <cell r="D4993" t="str">
            <v xml:space="preserve"> </v>
          </cell>
        </row>
        <row r="4994">
          <cell r="A4994" t="str">
            <v>Kotak India Growth Fund   Series 4 - Direct Plan Growth Option</v>
          </cell>
          <cell r="B4994">
            <v>540984</v>
          </cell>
          <cell r="C4994" t="str">
            <v>KTKIND4DG</v>
          </cell>
          <cell r="D4994" t="str">
            <v xml:space="preserve"> </v>
          </cell>
        </row>
        <row r="4995">
          <cell r="A4995" t="str">
            <v>Axis Capital Builder Fund - Series 1 (1540 Days) - Direct Plan  - Dividend Payout</v>
          </cell>
          <cell r="B4995">
            <v>541068</v>
          </cell>
          <cell r="C4995" t="str">
            <v>AXISCBD1D</v>
          </cell>
          <cell r="D4995" t="str">
            <v xml:space="preserve"> </v>
          </cell>
        </row>
        <row r="4996">
          <cell r="A4996" t="str">
            <v>Axis Capital Builder Fund - Series 1 (1540 Days) - Direct Plan  - Growth</v>
          </cell>
          <cell r="B4996">
            <v>541069</v>
          </cell>
          <cell r="C4996" t="str">
            <v>AXISCBDGG</v>
          </cell>
          <cell r="D4996" t="str">
            <v xml:space="preserve"> </v>
          </cell>
        </row>
        <row r="4997">
          <cell r="A4997" t="str">
            <v>Axis Capital Builder Fund - Series 1 (1540 Days) - Regular Plan  - Dividend Payout</v>
          </cell>
          <cell r="B4997">
            <v>541070</v>
          </cell>
          <cell r="C4997" t="str">
            <v>AXISCBDPD</v>
          </cell>
          <cell r="D4997" t="str">
            <v xml:space="preserve"> </v>
          </cell>
        </row>
        <row r="4998">
          <cell r="A4998" t="str">
            <v>Axis Capital Builder Fund - Series 1 (1540 Days) - Regular Plan  - Growth</v>
          </cell>
          <cell r="B4998">
            <v>541071</v>
          </cell>
          <cell r="C4998" t="str">
            <v>AXISCBGPG</v>
          </cell>
          <cell r="D4998" t="str">
            <v xml:space="preserve"> </v>
          </cell>
        </row>
        <row r="4999">
          <cell r="A4999" t="str">
            <v>DSP BlackRock A C E Fund - Series 2 - Regular Plan - Growth Option</v>
          </cell>
          <cell r="B4999">
            <v>541084</v>
          </cell>
          <cell r="C4999" t="str">
            <v>DACE2RG</v>
          </cell>
          <cell r="D4999" t="str">
            <v xml:space="preserve"> </v>
          </cell>
        </row>
        <row r="5000">
          <cell r="A5000" t="str">
            <v>DSP BlackRock A C E Fund - Series 2 - Regular Plan - Dividend Payout Option</v>
          </cell>
          <cell r="B5000">
            <v>541085</v>
          </cell>
          <cell r="C5000" t="str">
            <v>DACE2RDP</v>
          </cell>
          <cell r="D5000" t="str">
            <v xml:space="preserve"> </v>
          </cell>
        </row>
        <row r="5001">
          <cell r="A5001" t="str">
            <v>DSP BlackRock A C E Fund - Series 2 - Direct Plan - Growth Option</v>
          </cell>
          <cell r="B5001">
            <v>541086</v>
          </cell>
          <cell r="C5001" t="str">
            <v>DACE2DG</v>
          </cell>
          <cell r="D5001" t="str">
            <v xml:space="preserve"> </v>
          </cell>
        </row>
        <row r="5002">
          <cell r="A5002" t="str">
            <v>DSP BlackRock A C E Fund - Series 2 - Direct Plan - Dividend Payout  Option</v>
          </cell>
          <cell r="B5002">
            <v>541087</v>
          </cell>
          <cell r="C5002" t="str">
            <v>DACE2DDP</v>
          </cell>
          <cell r="D5002" t="str">
            <v xml:space="preserve"> </v>
          </cell>
        </row>
        <row r="5003">
          <cell r="A5003" t="str">
            <v>ADITYA BIRLA SUN LIFE RESURGENT INDIA FUND - SERIES 6- REGULAR PLAN- GROWTH</v>
          </cell>
          <cell r="B5003">
            <v>541092</v>
          </cell>
          <cell r="C5003" t="str">
            <v>ABSLRIF6RG</v>
          </cell>
          <cell r="D5003" t="str">
            <v xml:space="preserve"> </v>
          </cell>
        </row>
        <row r="5004">
          <cell r="A5004" t="str">
            <v>ADITYA BIRLA SUN LIFE RESURGENT INDIA FUND - SERIES 6- REGULAR PLAN- DIVIDEND PAYOUT</v>
          </cell>
          <cell r="B5004">
            <v>541093</v>
          </cell>
          <cell r="C5004" t="str">
            <v>ABSLRIF6RD</v>
          </cell>
          <cell r="D5004" t="str">
            <v xml:space="preserve"> </v>
          </cell>
        </row>
        <row r="5005">
          <cell r="A5005" t="str">
            <v>ADITYA BIRLA SUN LIFE RESURGENT INDIA FUND - SERIES 6- DIRECT PLAN- GROWTH</v>
          </cell>
          <cell r="B5005">
            <v>541094</v>
          </cell>
          <cell r="C5005" t="str">
            <v>ABSLRIF6DG</v>
          </cell>
          <cell r="D5005" t="str">
            <v xml:space="preserve"> </v>
          </cell>
        </row>
        <row r="5006">
          <cell r="A5006" t="str">
            <v>ADITYA BIRLA SUN LIFE RESURGENT INDIA FUND - SERIES 6- DIRECT PLAN- DIVIDEND PAYOUT</v>
          </cell>
          <cell r="B5006">
            <v>541095</v>
          </cell>
          <cell r="C5006" t="str">
            <v>ABSLRIF6DD</v>
          </cell>
          <cell r="D5006" t="str">
            <v xml:space="preserve"> </v>
          </cell>
        </row>
        <row r="5007">
          <cell r="A5007" t="str">
            <v>Aditya Birla Sun Life Resurgent India Fund - Series 7 - Regular Plan - Growth Option</v>
          </cell>
          <cell r="B5007">
            <v>541252</v>
          </cell>
          <cell r="C5007" t="str">
            <v>ABSLRIF7RG</v>
          </cell>
          <cell r="D5007" t="str">
            <v xml:space="preserve"> </v>
          </cell>
        </row>
        <row r="5008">
          <cell r="A5008" t="str">
            <v>Aditya Birla Sun Life Resurgent India Fund - Series 7 - Regular Plan - Dividend Payout</v>
          </cell>
          <cell r="B5008">
            <v>541253</v>
          </cell>
          <cell r="C5008" t="str">
            <v>ABSLRIF7RD</v>
          </cell>
          <cell r="D5008" t="str">
            <v xml:space="preserve"> </v>
          </cell>
        </row>
        <row r="5009">
          <cell r="A5009" t="str">
            <v>Aditya Birla Sun Life Resurgent India Fund - Series 7 - Direct Plan - Growth Option</v>
          </cell>
          <cell r="B5009">
            <v>541254</v>
          </cell>
          <cell r="C5009" t="str">
            <v>ABSLRIF7DG</v>
          </cell>
          <cell r="D5009" t="str">
            <v xml:space="preserve"> </v>
          </cell>
        </row>
        <row r="5010">
          <cell r="A5010" t="str">
            <v>Aditya Birla Sun Life Resurgent India Fund - Series 7 - Direct Plan - Dividend Payout</v>
          </cell>
          <cell r="B5010">
            <v>541255</v>
          </cell>
          <cell r="C5010" t="str">
            <v>ABSLRIF7DD</v>
          </cell>
          <cell r="D5010" t="str">
            <v xml:space="preserve"> </v>
          </cell>
        </row>
        <row r="5011">
          <cell r="A5011" t="str">
            <v>IndInfravit Trust</v>
          </cell>
          <cell r="B5011">
            <v>541300</v>
          </cell>
          <cell r="C5011" t="str">
            <v>INDINFR</v>
          </cell>
          <cell r="D5011" t="str">
            <v xml:space="preserve"> </v>
          </cell>
        </row>
        <row r="5012">
          <cell r="A5012" t="str">
            <v>ICICI Prudential Bharat Consumption Fund - Series 2 - Cumulative Option</v>
          </cell>
          <cell r="B5012">
            <v>541309</v>
          </cell>
          <cell r="C5012" t="str">
            <v>IPRU3095</v>
          </cell>
          <cell r="D5012" t="str">
            <v xml:space="preserve"> </v>
          </cell>
        </row>
        <row r="5013">
          <cell r="A5013" t="str">
            <v>ICICI Prudential Bharat Consumption Fund - Series 2 - Dividend Option</v>
          </cell>
          <cell r="B5013">
            <v>541310</v>
          </cell>
          <cell r="C5013" t="str">
            <v>IPRU3096</v>
          </cell>
          <cell r="D5013" t="str">
            <v xml:space="preserve"> </v>
          </cell>
        </row>
        <row r="5014">
          <cell r="A5014" t="str">
            <v>ICICI Prudential Bharat Consumption Fund - Series 2 - Direct Plan Cumulative Option</v>
          </cell>
          <cell r="B5014">
            <v>541311</v>
          </cell>
          <cell r="C5014" t="str">
            <v>IPRU9297</v>
          </cell>
          <cell r="D5014" t="str">
            <v xml:space="preserve"> </v>
          </cell>
        </row>
        <row r="5015">
          <cell r="A5015" t="str">
            <v>ICICI Prudential Bharat Consumption Fund - Series 2 - Direct Plan Dividend Option</v>
          </cell>
          <cell r="B5015">
            <v>541312</v>
          </cell>
          <cell r="C5015" t="str">
            <v>IPRU9298</v>
          </cell>
          <cell r="D5015" t="str">
            <v xml:space="preserve"> </v>
          </cell>
        </row>
        <row r="5016">
          <cell r="A5016" t="str">
            <v>ICICI Prudential S&amp;P BSE 500 ETF</v>
          </cell>
          <cell r="B5016">
            <v>541313</v>
          </cell>
          <cell r="C5016" t="str">
            <v>ICICI500</v>
          </cell>
          <cell r="D5016" t="str">
            <v xml:space="preserve"> </v>
          </cell>
        </row>
        <row r="5017">
          <cell r="A5017" t="str">
            <v>Kotak India Growth Fund Series 5 - Regular Plan - Growth Option</v>
          </cell>
          <cell r="B5017">
            <v>541341</v>
          </cell>
          <cell r="C5017" t="str">
            <v>KTKIND5RG</v>
          </cell>
          <cell r="D5017" t="str">
            <v xml:space="preserve"> </v>
          </cell>
        </row>
        <row r="5018">
          <cell r="A5018" t="str">
            <v>Kotak India Growth Fund Series 5 - Regular Plan - Dividend Option</v>
          </cell>
          <cell r="B5018">
            <v>541343</v>
          </cell>
          <cell r="C5018" t="str">
            <v>KTKIND5RD</v>
          </cell>
          <cell r="D5018" t="str">
            <v xml:space="preserve"> </v>
          </cell>
        </row>
        <row r="5019">
          <cell r="A5019" t="str">
            <v>Kotak India Growth Fund Series 5 - Direct Plan - Growth Option</v>
          </cell>
          <cell r="B5019">
            <v>541345</v>
          </cell>
          <cell r="C5019" t="str">
            <v>KTKIND5DG</v>
          </cell>
          <cell r="D5019" t="str">
            <v xml:space="preserve"> </v>
          </cell>
        </row>
        <row r="5020">
          <cell r="A5020" t="str">
            <v>Kotak India Growth Fund Series 5 - Direct Plan - Dividend Option</v>
          </cell>
          <cell r="B5020">
            <v>541346</v>
          </cell>
          <cell r="C5020" t="str">
            <v>KTKIND5DD</v>
          </cell>
          <cell r="D5020" t="str">
            <v xml:space="preserve"> </v>
          </cell>
        </row>
        <row r="5021">
          <cell r="A5021" t="str">
            <v>ICICI Prudential Bharat Consumption Fund  - Series 3 - Cumulative Option</v>
          </cell>
          <cell r="B5021">
            <v>541672</v>
          </cell>
          <cell r="C5021" t="str">
            <v>IPRU3143</v>
          </cell>
          <cell r="D5021" t="str">
            <v xml:space="preserve"> </v>
          </cell>
        </row>
        <row r="5022">
          <cell r="A5022" t="str">
            <v>ICICI Prudential Bharat Consumption Fund  - Series 3 - Dividend Payout Option</v>
          </cell>
          <cell r="B5022">
            <v>541673</v>
          </cell>
          <cell r="C5022" t="str">
            <v>IPRU3144</v>
          </cell>
          <cell r="D5022" t="str">
            <v xml:space="preserve"> </v>
          </cell>
        </row>
        <row r="5023">
          <cell r="A5023" t="str">
            <v>ICICI Prudential Bharat Consumption Fund  - Series 3 -  Direct Plan - Cumulative Option</v>
          </cell>
          <cell r="B5023">
            <v>541674</v>
          </cell>
          <cell r="C5023" t="str">
            <v>IPRU9345</v>
          </cell>
          <cell r="D5023" t="str">
            <v xml:space="preserve"> </v>
          </cell>
        </row>
        <row r="5024">
          <cell r="A5024" t="str">
            <v>ICICI Prudential Bharat Consumption Fund  - Series 3 - Direct Plan - Dividend Payout Option</v>
          </cell>
          <cell r="B5024">
            <v>541675</v>
          </cell>
          <cell r="C5024" t="str">
            <v>IPRU9346</v>
          </cell>
          <cell r="D5024" t="str">
            <v xml:space="preserve"> </v>
          </cell>
        </row>
        <row r="5025">
          <cell r="A5025" t="str">
            <v>Tata Vaue Fund Series 1 - Regular Plan - Dividend Payout Option</v>
          </cell>
          <cell r="B5025">
            <v>541676</v>
          </cell>
          <cell r="C5025" t="str">
            <v>TVF1D</v>
          </cell>
          <cell r="D5025" t="str">
            <v xml:space="preserve"> </v>
          </cell>
        </row>
        <row r="5026">
          <cell r="A5026" t="str">
            <v>Tata Vaue Fund Series 1 - Direct Plan - Dividend Payout Option</v>
          </cell>
          <cell r="B5026">
            <v>541677</v>
          </cell>
          <cell r="C5026" t="str">
            <v>TVF1DZ</v>
          </cell>
          <cell r="D5026" t="str">
            <v xml:space="preserve"> </v>
          </cell>
        </row>
        <row r="5027">
          <cell r="A5027" t="str">
            <v>Tata Vaue Fund Series 1 - Regular Plan - Growth Option</v>
          </cell>
          <cell r="B5027">
            <v>541678</v>
          </cell>
          <cell r="C5027" t="str">
            <v>TVF1G</v>
          </cell>
          <cell r="D5027" t="str">
            <v xml:space="preserve"> </v>
          </cell>
        </row>
        <row r="5028">
          <cell r="A5028" t="str">
            <v>Tata Vaue Fund Series 1 - Direct Plan - Growth Option</v>
          </cell>
          <cell r="B5028">
            <v>541679</v>
          </cell>
          <cell r="C5028" t="str">
            <v>TVF1GZ</v>
          </cell>
          <cell r="D5028" t="str">
            <v xml:space="preserve"> </v>
          </cell>
        </row>
        <row r="5029">
          <cell r="A5029" t="str">
            <v>IDFC Equity Opportunity - Series 6 - Regular Plan - Growth Option</v>
          </cell>
          <cell r="B5029">
            <v>541725</v>
          </cell>
          <cell r="C5029" t="str">
            <v>IDFCEOS6RG</v>
          </cell>
          <cell r="D5029" t="str">
            <v xml:space="preserve"> </v>
          </cell>
        </row>
        <row r="5030">
          <cell r="A5030" t="str">
            <v>IDFC Equity Opportunity - Series 6 - Regular Plan - Dividend Payout  Option</v>
          </cell>
          <cell r="B5030">
            <v>541726</v>
          </cell>
          <cell r="C5030" t="str">
            <v>IDFCEOS6RD</v>
          </cell>
          <cell r="D5030" t="str">
            <v xml:space="preserve"> </v>
          </cell>
        </row>
        <row r="5031">
          <cell r="A5031" t="str">
            <v>IDFC Equity Opportunity - Series 6 - Direct Plan - Growth Option</v>
          </cell>
          <cell r="B5031">
            <v>541727</v>
          </cell>
          <cell r="C5031" t="str">
            <v>IDFCEOS6DG</v>
          </cell>
          <cell r="D5031" t="str">
            <v xml:space="preserve"> </v>
          </cell>
        </row>
        <row r="5032">
          <cell r="A5032" t="str">
            <v>IDFC Equity Opportunity - Series 6 - Direct Plan - Dividend Payout Option</v>
          </cell>
          <cell r="B5032">
            <v>541728</v>
          </cell>
          <cell r="C5032" t="str">
            <v>IDFCEOS6DD</v>
          </cell>
          <cell r="D5032" t="str">
            <v xml:space="preserve"> </v>
          </cell>
        </row>
        <row r="5033">
          <cell r="A5033" t="str">
            <v>TATA Value Fund Series  2 - Regular Plan  - Dividend Payout Option</v>
          </cell>
          <cell r="B5033">
            <v>541742</v>
          </cell>
          <cell r="C5033" t="str">
            <v>TVF2D</v>
          </cell>
          <cell r="D5033" t="str">
            <v xml:space="preserve"> </v>
          </cell>
        </row>
        <row r="5034">
          <cell r="A5034" t="str">
            <v>TATA Value Fund Series  2 - Direct Plan  - Dividend Payout Option</v>
          </cell>
          <cell r="B5034">
            <v>541743</v>
          </cell>
          <cell r="C5034" t="str">
            <v>TVF2DZ</v>
          </cell>
          <cell r="D5034" t="str">
            <v xml:space="preserve"> </v>
          </cell>
        </row>
        <row r="5035">
          <cell r="A5035" t="str">
            <v>TATA Value Fund Series  2 - Regular  Plan  - Growth Option</v>
          </cell>
          <cell r="B5035">
            <v>541744</v>
          </cell>
          <cell r="C5035" t="str">
            <v>TVF2G</v>
          </cell>
          <cell r="D5035" t="str">
            <v xml:space="preserve"> </v>
          </cell>
        </row>
        <row r="5036">
          <cell r="A5036" t="str">
            <v>TATA Value Fund Series  2 - Direct Plan  - Growth Option</v>
          </cell>
          <cell r="B5036">
            <v>541745</v>
          </cell>
          <cell r="C5036" t="str">
            <v>TVF2GZ</v>
          </cell>
          <cell r="D5036" t="str">
            <v xml:space="preserve"> </v>
          </cell>
        </row>
        <row r="5037">
          <cell r="A5037" t="str">
            <v>ICICI PRU Bharat Consumption Fund - Sr 4 - Cumulative</v>
          </cell>
          <cell r="B5037">
            <v>541804</v>
          </cell>
          <cell r="C5037" t="str">
            <v>IPRU3168</v>
          </cell>
          <cell r="D5037" t="str">
            <v xml:space="preserve"> </v>
          </cell>
        </row>
        <row r="5038">
          <cell r="A5038" t="str">
            <v>ICICI PRU Bharat Consumption Fund - Sr 4 - Dividend Payout Option</v>
          </cell>
          <cell r="B5038">
            <v>541805</v>
          </cell>
          <cell r="C5038" t="str">
            <v>IPRU3169</v>
          </cell>
          <cell r="D5038" t="str">
            <v xml:space="preserve"> </v>
          </cell>
        </row>
        <row r="5039">
          <cell r="A5039" t="str">
            <v>ICICI PRU Bharat Consumption Fund - Sr 4 - Direct Plan Cumulative</v>
          </cell>
          <cell r="B5039">
            <v>541806</v>
          </cell>
          <cell r="C5039" t="str">
            <v>IPRU9370</v>
          </cell>
          <cell r="D5039" t="str">
            <v xml:space="preserve"> </v>
          </cell>
        </row>
        <row r="5040">
          <cell r="A5040" t="str">
            <v>ICICI PRU Bharat Consumption Fund - Sr 4 - Direct Plan Dividend Payout</v>
          </cell>
          <cell r="B5040">
            <v>541807</v>
          </cell>
          <cell r="C5040" t="str">
            <v>IPRU9371</v>
          </cell>
          <cell r="D5040" t="str">
            <v xml:space="preserve"> </v>
          </cell>
        </row>
        <row r="5041">
          <cell r="A5041" t="str">
            <v>ICICI Prudential Nifty Next 50 ETF</v>
          </cell>
          <cell r="B5041">
            <v>541809</v>
          </cell>
          <cell r="C5041" t="str">
            <v>ICICINXT50</v>
          </cell>
          <cell r="D5041" t="str">
            <v xml:space="preserve"> </v>
          </cell>
        </row>
        <row r="5042">
          <cell r="A5042" t="str">
            <v>Kotak India Growth Fund Series 7 - Regular Plan - Growth Option</v>
          </cell>
          <cell r="B5042">
            <v>541879</v>
          </cell>
          <cell r="C5042" t="str">
            <v>KTKIND7RG</v>
          </cell>
          <cell r="D5042" t="str">
            <v xml:space="preserve"> </v>
          </cell>
        </row>
        <row r="5043">
          <cell r="A5043" t="str">
            <v>Kotak India Growth Fund Series 7 - Regular Plan - Dividend Option</v>
          </cell>
          <cell r="B5043">
            <v>541881</v>
          </cell>
          <cell r="C5043" t="str">
            <v>KTKIND7RD</v>
          </cell>
          <cell r="D5043" t="str">
            <v xml:space="preserve"> </v>
          </cell>
        </row>
        <row r="5044">
          <cell r="A5044" t="str">
            <v>Kotak India Growth Fund Series 7 - Direct Plan - Growth Option</v>
          </cell>
          <cell r="B5044">
            <v>541882</v>
          </cell>
          <cell r="C5044" t="str">
            <v>KTKIND7DG</v>
          </cell>
          <cell r="D5044" t="str">
            <v xml:space="preserve"> </v>
          </cell>
        </row>
        <row r="5045">
          <cell r="A5045" t="str">
            <v>Kotak India Growth Fund Series 7 - Direct Plan - Dividend Option</v>
          </cell>
          <cell r="B5045">
            <v>541884</v>
          </cell>
          <cell r="C5045" t="str">
            <v>KTKIND7DD</v>
          </cell>
          <cell r="D5045" t="str">
            <v xml:space="preserve"> </v>
          </cell>
        </row>
        <row r="5046">
          <cell r="A5046" t="str">
            <v>SBI - ETF - SENSEX NEXT 50</v>
          </cell>
          <cell r="B5046">
            <v>541972</v>
          </cell>
          <cell r="C5046" t="str">
            <v>SETFSN50</v>
          </cell>
          <cell r="D5046" t="str">
            <v xml:space="preserve"> </v>
          </cell>
        </row>
        <row r="5047">
          <cell r="A5047" t="str">
            <v>NIPPON INDIA MUTUAL FUND  INDIA OPPT FD  SR A RG GWTH31JN22</v>
          </cell>
          <cell r="B5047">
            <v>541984</v>
          </cell>
          <cell r="C5047" t="str">
            <v>NIOSAG</v>
          </cell>
          <cell r="D5047" t="str">
            <v xml:space="preserve"> </v>
          </cell>
        </row>
        <row r="5048">
          <cell r="A5048" t="str">
            <v>NIPPON INDIA MUTUAL FUND  INDIA OPPT FD  SR A RG DVP31JN22</v>
          </cell>
          <cell r="B5048">
            <v>541985</v>
          </cell>
          <cell r="C5048" t="str">
            <v>NIOSAD</v>
          </cell>
          <cell r="D5048" t="str">
            <v xml:space="preserve"> </v>
          </cell>
        </row>
        <row r="5049">
          <cell r="A5049" t="str">
            <v>NIPPON INDIA MUTUAL FUND  INDIA OPPT FD  SR A DR GWTH31JN22</v>
          </cell>
          <cell r="B5049">
            <v>541986</v>
          </cell>
          <cell r="C5049" t="str">
            <v>NIOSADG</v>
          </cell>
          <cell r="D5049" t="str">
            <v xml:space="preserve"> </v>
          </cell>
        </row>
        <row r="5050">
          <cell r="A5050" t="str">
            <v>NIPPON INDIA MUTUAL FUND  INDIA OPPT FD  SR A DR DVP31JN22</v>
          </cell>
          <cell r="B5050">
            <v>541987</v>
          </cell>
          <cell r="C5050" t="str">
            <v>NIOSADD</v>
          </cell>
          <cell r="D5050" t="str">
            <v xml:space="preserve"> </v>
          </cell>
        </row>
        <row r="5051">
          <cell r="A5051" t="str">
            <v>MIRAE ASSET NIFTY 50 ETF (MAN50ETF)</v>
          </cell>
          <cell r="B5051">
            <v>542131</v>
          </cell>
          <cell r="C5051" t="str">
            <v>MAN50ETF</v>
          </cell>
          <cell r="D5051" t="str">
            <v xml:space="preserve"> </v>
          </cell>
        </row>
        <row r="5052">
          <cell r="A5052" t="str">
            <v>ICICI Prudential Bharat Consumption Fund - Series 5 - Cumulative Option</v>
          </cell>
          <cell r="B5052">
            <v>542156</v>
          </cell>
          <cell r="C5052" t="str">
            <v>IPRU3218</v>
          </cell>
          <cell r="D5052" t="str">
            <v xml:space="preserve"> </v>
          </cell>
        </row>
        <row r="5053">
          <cell r="A5053" t="str">
            <v>ICICI Prudential Bharat Consumption Fund - Series 5 - Dividend Payout Option</v>
          </cell>
          <cell r="B5053">
            <v>542158</v>
          </cell>
          <cell r="C5053" t="str">
            <v>IPRU3219</v>
          </cell>
          <cell r="D5053" t="str">
            <v xml:space="preserve"> </v>
          </cell>
        </row>
        <row r="5054">
          <cell r="A5054" t="str">
            <v>ICICI Prudential Bharat Consumption Fund - Series 5 -  Direct Plan - Cumulative Option</v>
          </cell>
          <cell r="B5054">
            <v>542160</v>
          </cell>
          <cell r="C5054" t="str">
            <v>IPRU9420</v>
          </cell>
          <cell r="D5054" t="str">
            <v xml:space="preserve"> </v>
          </cell>
        </row>
        <row r="5055">
          <cell r="A5055" t="str">
            <v>ICICI Prudential Bharat Consumption Fund - Series 5 -  Direct Plan - Dividend Payout  Option</v>
          </cell>
          <cell r="B5055">
            <v>542163</v>
          </cell>
          <cell r="C5055" t="str">
            <v>IPRU9421</v>
          </cell>
          <cell r="D5055" t="str">
            <v xml:space="preserve"> </v>
          </cell>
        </row>
        <row r="5056">
          <cell r="A5056" t="str">
            <v>Aditya Birla Sun Life Nifty Next 50 ETF</v>
          </cell>
          <cell r="B5056">
            <v>542230</v>
          </cell>
          <cell r="C5056" t="str">
            <v>ABSLNN50ET</v>
          </cell>
          <cell r="D5056" t="str">
            <v xml:space="preserve"> </v>
          </cell>
        </row>
        <row r="5057">
          <cell r="A5057" t="str">
            <v>Axis&amp;#160;Capital&amp;#160;Builder&amp;#160;Fund&amp;#160;-&amp;#160;Series&amp;#160;4&amp;#160;(1582&amp;#160;days)&amp;#160;-</v>
          </cell>
          <cell r="B5057">
            <v>542244</v>
          </cell>
          <cell r="C5057" t="str">
            <v>AXISCCDID</v>
          </cell>
          <cell r="D5057" t="str">
            <v xml:space="preserve"> </v>
          </cell>
        </row>
        <row r="5058">
          <cell r="A5058" t="str">
            <v>Axis&amp;#160;Capital&amp;#160;Builder&amp;#160;Fund&amp;#160;-&amp;#160;Series&amp;#160;4&amp;#160;(1582&amp;#160;days)&amp;#160;-Direct&amp;#160;Plan&amp;#160;-&amp;#160;Growth&amp;#160;Option</v>
          </cell>
          <cell r="B5058">
            <v>542245</v>
          </cell>
          <cell r="C5058" t="str">
            <v>AXISCCDGG</v>
          </cell>
          <cell r="D5058" t="str">
            <v xml:space="preserve"> </v>
          </cell>
        </row>
        <row r="5059">
          <cell r="A5059" t="str">
            <v>Axis&amp;#160;Capital&amp;#160;Builder&amp;#160;Fund&amp;#160;-&amp;#160;Series&amp;#160;4&amp;#160;(1582&amp;#160;days)&amp;#160;-Regular&amp;#160;Plan&amp;#160;-&amp;#160;Dividend&amp;#160;Payout&amp;#160;Option</v>
          </cell>
          <cell r="B5059">
            <v>542246</v>
          </cell>
          <cell r="C5059" t="str">
            <v>AXISCCDPD</v>
          </cell>
          <cell r="D5059" t="str">
            <v xml:space="preserve"> </v>
          </cell>
        </row>
        <row r="5060">
          <cell r="A5060" t="str">
            <v>Axis&amp;#160;Capital&amp;#160;Builder&amp;#160;Fund&amp;#160;-&amp;#160;Series&amp;#160;4&amp;#160;(1582&amp;#160;days)&amp;#160;- Regular&amp;#160;Plan&amp;#160;-&amp;#160;Growth&amp;#160;Option</v>
          </cell>
          <cell r="B5060">
            <v>542247</v>
          </cell>
          <cell r="C5060" t="str">
            <v>AXISCCGPG</v>
          </cell>
          <cell r="D5060" t="str">
            <v xml:space="preserve"> </v>
          </cell>
        </row>
        <row r="5061">
          <cell r="A5061" t="str">
            <v>UTI S&amp;P BSE Sensex Next 50 ETF</v>
          </cell>
          <cell r="B5061">
            <v>542513</v>
          </cell>
          <cell r="C5061" t="str">
            <v>UTISXN50</v>
          </cell>
          <cell r="D5061" t="str">
            <v xml:space="preserve"> </v>
          </cell>
        </row>
        <row r="5062">
          <cell r="A5062" t="str">
            <v>India Infrastructure Trust</v>
          </cell>
          <cell r="B5062">
            <v>542543</v>
          </cell>
          <cell r="C5062" t="str">
            <v>INFRATRUST</v>
          </cell>
          <cell r="D5062" t="str">
            <v xml:space="preserve"> </v>
          </cell>
        </row>
        <row r="5063">
          <cell r="A5063" t="str">
            <v>Parshva Enterprises Ltd</v>
          </cell>
          <cell r="B5063">
            <v>542694</v>
          </cell>
          <cell r="C5063" t="str">
            <v>PARSHVA</v>
          </cell>
          <cell r="D5063" t="str">
            <v>Comm.Trading  &amp; Distribution</v>
          </cell>
        </row>
        <row r="5064">
          <cell r="A5064" t="str">
            <v>Anand Rayons Ltd</v>
          </cell>
          <cell r="B5064">
            <v>542721</v>
          </cell>
          <cell r="C5064" t="str">
            <v>ARL</v>
          </cell>
          <cell r="D5064" t="str">
            <v>Comm.Trading  &amp; Distribution</v>
          </cell>
        </row>
        <row r="5065">
          <cell r="A5065" t="str">
            <v>Earum Pharmaceuticals Ltd</v>
          </cell>
          <cell r="B5065">
            <v>542724</v>
          </cell>
          <cell r="C5065" t="str">
            <v>EARUM</v>
          </cell>
          <cell r="D5065" t="str">
            <v>Pharmaceuticals</v>
          </cell>
        </row>
        <row r="5066">
          <cell r="A5066" t="str">
            <v>SBC Exports Ltd</v>
          </cell>
          <cell r="B5066">
            <v>542725</v>
          </cell>
          <cell r="C5066" t="str">
            <v>SBC</v>
          </cell>
          <cell r="D5066" t="str">
            <v>Other Apparels &amp; Accessories</v>
          </cell>
        </row>
        <row r="5067">
          <cell r="A5067" t="str">
            <v>IndiaMART InterMESH Ltd</v>
          </cell>
          <cell r="B5067">
            <v>542726</v>
          </cell>
          <cell r="C5067" t="str">
            <v>INDIAMART</v>
          </cell>
          <cell r="D5067" t="str">
            <v>Internet Software &amp; Services</v>
          </cell>
        </row>
        <row r="5068">
          <cell r="A5068" t="str">
            <v>City Pulse Multiplex Ltd</v>
          </cell>
          <cell r="B5068">
            <v>542727</v>
          </cell>
          <cell r="C5068" t="str">
            <v>CPML</v>
          </cell>
          <cell r="D5068" t="str">
            <v>Specialty Retail</v>
          </cell>
        </row>
        <row r="5069">
          <cell r="A5069" t="str">
            <v>SK International Export Ltd</v>
          </cell>
          <cell r="B5069">
            <v>542728</v>
          </cell>
          <cell r="C5069" t="str">
            <v>SKIEL</v>
          </cell>
          <cell r="D5069" t="str">
            <v>Other Apparels &amp; Accessories</v>
          </cell>
        </row>
        <row r="5070">
          <cell r="A5070" t="str">
            <v>DCM Nouvelle Ltd</v>
          </cell>
          <cell r="B5070">
            <v>542729</v>
          </cell>
          <cell r="C5070" t="str">
            <v>DCMNVL</v>
          </cell>
          <cell r="D5070" t="str">
            <v>Textiles</v>
          </cell>
        </row>
        <row r="5071">
          <cell r="A5071" t="str">
            <v>ICICI Prudential Bank ETF</v>
          </cell>
          <cell r="B5071">
            <v>542730</v>
          </cell>
          <cell r="C5071" t="str">
            <v>ICICIBANKN</v>
          </cell>
          <cell r="D5071" t="str">
            <v xml:space="preserve"> </v>
          </cell>
        </row>
        <row r="5072">
          <cell r="A5072" t="str">
            <v>NIPPON INDIA ETF SENSEX NEXT 50</v>
          </cell>
          <cell r="B5072">
            <v>542747</v>
          </cell>
          <cell r="C5072" t="str">
            <v>NETFSNX150</v>
          </cell>
          <cell r="D5072" t="str">
            <v xml:space="preserve"> </v>
          </cell>
        </row>
        <row r="5073">
          <cell r="A5073" t="str">
            <v>Affle (India) Ltd</v>
          </cell>
          <cell r="B5073">
            <v>542752</v>
          </cell>
          <cell r="C5073" t="str">
            <v>AFFLE</v>
          </cell>
          <cell r="D5073" t="str">
            <v>Advertising &amp; Media</v>
          </cell>
        </row>
        <row r="5074">
          <cell r="A5074" t="str">
            <v>Seacoast Shipping Services Ltd</v>
          </cell>
          <cell r="B5074">
            <v>542753</v>
          </cell>
          <cell r="C5074" t="str">
            <v>SEACOAST</v>
          </cell>
          <cell r="D5074" t="str">
            <v>Distributors</v>
          </cell>
        </row>
        <row r="5075">
          <cell r="A5075" t="str">
            <v>ICICI Prudential Private Banks ETF</v>
          </cell>
          <cell r="B5075">
            <v>542758</v>
          </cell>
          <cell r="C5075" t="str">
            <v>ICICIBANKP</v>
          </cell>
          <cell r="D5075" t="str">
            <v xml:space="preserve"> </v>
          </cell>
        </row>
        <row r="5076">
          <cell r="A5076" t="str">
            <v>Spandana Sphoorty Financial Ltd</v>
          </cell>
          <cell r="B5076">
            <v>542759</v>
          </cell>
          <cell r="C5076" t="str">
            <v>SPANDANA</v>
          </cell>
          <cell r="D5076" t="str">
            <v>Finance (including NBFCs)</v>
          </cell>
        </row>
        <row r="5077">
          <cell r="A5077" t="str">
            <v>Sterling and Wilson Solar Ltd</v>
          </cell>
          <cell r="B5077">
            <v>542760</v>
          </cell>
          <cell r="C5077" t="str">
            <v>SWSOLAR</v>
          </cell>
          <cell r="D5077" t="str">
            <v>Heavy Electrical Equipment</v>
          </cell>
        </row>
        <row r="5078">
          <cell r="A5078" t="str">
            <v>Transpact Enterprises Ltd</v>
          </cell>
          <cell r="B5078">
            <v>542765</v>
          </cell>
          <cell r="C5078" t="str">
            <v>TRANSPACT</v>
          </cell>
          <cell r="D5078" t="str">
            <v>Medical Equipment</v>
          </cell>
        </row>
        <row r="5079">
          <cell r="A5079" t="str">
            <v>Alphalogic Techsys Ltd</v>
          </cell>
          <cell r="B5079">
            <v>542770</v>
          </cell>
          <cell r="C5079" t="str">
            <v>ALPHALOGIC</v>
          </cell>
          <cell r="D5079" t="str">
            <v>IT Consulting &amp; Software</v>
          </cell>
        </row>
        <row r="5080">
          <cell r="A5080" t="str">
            <v>Novateor Research Laboratories Ltd</v>
          </cell>
          <cell r="B5080">
            <v>542771</v>
          </cell>
          <cell r="C5080" t="str">
            <v>NOVATEOR</v>
          </cell>
          <cell r="D5080" t="str">
            <v>Personal Products</v>
          </cell>
        </row>
        <row r="5081">
          <cell r="A5081" t="str">
            <v>IIFL Wealth Management Ltd</v>
          </cell>
          <cell r="B5081">
            <v>542772</v>
          </cell>
          <cell r="C5081" t="str">
            <v>IIFLWAM</v>
          </cell>
          <cell r="D5081" t="str">
            <v>Other Financial Services</v>
          </cell>
        </row>
        <row r="5082">
          <cell r="A5082" t="str">
            <v>IIFL Securities Ltd</v>
          </cell>
          <cell r="B5082">
            <v>542773</v>
          </cell>
          <cell r="C5082" t="str">
            <v>IIFLSEC</v>
          </cell>
          <cell r="D5082" t="str">
            <v>Other Financial Services</v>
          </cell>
        </row>
        <row r="5083">
          <cell r="A5083" t="str">
            <v>APM Finvest Ltd</v>
          </cell>
          <cell r="B5083">
            <v>542774</v>
          </cell>
          <cell r="C5083" t="str">
            <v>APMFINVEST</v>
          </cell>
          <cell r="D5083" t="str">
            <v>Finance (including NBFCs)</v>
          </cell>
        </row>
        <row r="5084">
          <cell r="A5084" t="str">
            <v>Misquita Engineering Ltd</v>
          </cell>
          <cell r="B5084">
            <v>542801</v>
          </cell>
          <cell r="C5084" t="str">
            <v>MISQUITA</v>
          </cell>
          <cell r="D5084" t="str">
            <v>Industrial Machinery</v>
          </cell>
        </row>
        <row r="5085">
          <cell r="A5085" t="str">
            <v>Galactico Corporate Services Ltd</v>
          </cell>
          <cell r="B5085">
            <v>542802</v>
          </cell>
          <cell r="C5085" t="str">
            <v>GALACTICO</v>
          </cell>
          <cell r="D5085" t="str">
            <v>Other Financial Services</v>
          </cell>
        </row>
        <row r="5086">
          <cell r="A5086" t="str">
            <v>Ellora Trading Ltd</v>
          </cell>
          <cell r="B5086">
            <v>542803</v>
          </cell>
          <cell r="C5086" t="str">
            <v>ELLORATRAD</v>
          </cell>
          <cell r="D5086" t="str">
            <v>Comm.Trading  &amp; Distribution</v>
          </cell>
        </row>
        <row r="5087">
          <cell r="A5087" t="str">
            <v>NIPPON INDIA EQUITY SAVINGS FUND - SEGREGATED PORTFOLIO 1 - DIVIDEND PLANDIVIDEND PAYOUT</v>
          </cell>
          <cell r="B5087">
            <v>542804</v>
          </cell>
          <cell r="C5087" t="str">
            <v>NIESSPJ</v>
          </cell>
          <cell r="D5087" t="str">
            <v xml:space="preserve"> </v>
          </cell>
        </row>
        <row r="5088">
          <cell r="A5088" t="str">
            <v>NIPPON INDIA EQUITY SAVINGS FUND - SEGREGATED PORTFOLIO 1 - DIRECT QUARTERLY DIVIDEND PLAN REINVESTMENT</v>
          </cell>
          <cell r="B5088">
            <v>542805</v>
          </cell>
          <cell r="C5088" t="str">
            <v>NIESSPI</v>
          </cell>
          <cell r="D5088" t="str">
            <v xml:space="preserve"> </v>
          </cell>
        </row>
        <row r="5089">
          <cell r="A5089" t="str">
            <v>NIPPON INDIA EQUITY SAVINGS FUND - SEGREGATED PORTFOLIO 1 - DIRECT BONUS PLAN BONUS</v>
          </cell>
          <cell r="B5089">
            <v>542806</v>
          </cell>
          <cell r="C5089" t="str">
            <v>NIESSPB</v>
          </cell>
          <cell r="D5089" t="str">
            <v xml:space="preserve"> </v>
          </cell>
        </row>
        <row r="5090">
          <cell r="A5090" t="str">
            <v>NIPPON INDIA EQUITY SAVINGS FUND - SEGREGATED PORTFOLIO 1 - QUARTERLY DIVIDEND PLANDIVIDEND PAYOUT</v>
          </cell>
          <cell r="B5090">
            <v>542807</v>
          </cell>
          <cell r="C5090" t="str">
            <v>NIESSPO</v>
          </cell>
          <cell r="D5090" t="str">
            <v xml:space="preserve"> </v>
          </cell>
        </row>
        <row r="5091">
          <cell r="A5091" t="str">
            <v>NIPPON INDIA EQUITY SAVINGS FUND - SEGREGATED PORTFOLIO 1 - DIRECT DIVIDEND PLAN DIVIDEND PAYOUT</v>
          </cell>
          <cell r="B5091">
            <v>542808</v>
          </cell>
          <cell r="C5091" t="str">
            <v>NIESSPC</v>
          </cell>
          <cell r="D5091" t="str">
            <v xml:space="preserve"> </v>
          </cell>
        </row>
        <row r="5092">
          <cell r="A5092" t="str">
            <v>NIPPON INDIA EQUITY SAVINGS FUND - SEGREGATED PORTFOLIO 1 - QUARTERLY DIVIDEND PLAN REINVESTMENT</v>
          </cell>
          <cell r="B5092">
            <v>542809</v>
          </cell>
          <cell r="C5092" t="str">
            <v>NIESSPP</v>
          </cell>
          <cell r="D5092" t="str">
            <v xml:space="preserve"> </v>
          </cell>
        </row>
        <row r="5093">
          <cell r="A5093" t="str">
            <v>NIPPON INDIA EQUITY SAVINGS FUND - SEGREGATED PORTFOLIO 1 - BONUS PLANBONUS</v>
          </cell>
          <cell r="B5093">
            <v>542810</v>
          </cell>
          <cell r="C5093" t="str">
            <v>NIESSPA</v>
          </cell>
          <cell r="D5093" t="str">
            <v xml:space="preserve"> </v>
          </cell>
        </row>
        <row r="5094">
          <cell r="A5094" t="str">
            <v>NIPPON INDIA EQUITY SAVINGS FUND - SEGREGATED PORTFOLIO 1 - DIRECT MONTHLY DIVIDEND PLAN REINVESTMENT</v>
          </cell>
          <cell r="B5094">
            <v>542811</v>
          </cell>
          <cell r="C5094" t="str">
            <v>NIESSPG</v>
          </cell>
          <cell r="D5094" t="str">
            <v xml:space="preserve"> </v>
          </cell>
        </row>
        <row r="5095">
          <cell r="A5095" t="str">
            <v>Gujarat Fluorochemicals Ltd</v>
          </cell>
          <cell r="B5095">
            <v>542812</v>
          </cell>
          <cell r="C5095" t="str">
            <v>FLUOROCHEM</v>
          </cell>
          <cell r="D5095" t="str">
            <v>Specialty Chemicals</v>
          </cell>
        </row>
        <row r="5096">
          <cell r="A5096" t="str">
            <v>NIPPON INDIA EQUITY HYBRID FUND -&amp;#160;SEGREGATED PORTFOLIO 1- DIRECT DIVIDEND PLAN REINVESTMENT</v>
          </cell>
          <cell r="B5096">
            <v>542813</v>
          </cell>
          <cell r="C5096" t="str">
            <v>NIEHSPA</v>
          </cell>
          <cell r="D5096" t="str">
            <v xml:space="preserve"> </v>
          </cell>
        </row>
        <row r="5097">
          <cell r="A5097" t="str">
            <v>NIPPON INDIA EQUITY HYBRID FUND -&amp;#160;SEGREGATED PORTFOLIO 1 - DIRECT MONTHLY DIVIDEND PLAN DIVIDEND PAYOUT</v>
          </cell>
          <cell r="B5097">
            <v>542814</v>
          </cell>
          <cell r="C5097" t="str">
            <v>NIEHSPB</v>
          </cell>
          <cell r="D5097" t="str">
            <v xml:space="preserve"> </v>
          </cell>
        </row>
        <row r="5098">
          <cell r="A5098" t="str">
            <v>NIPPON INDIA EQUITY HYBRID FUND -&amp;#160;SEGREGATED PORTFOLIO 1 - DIRECT MONTHLY DIVIDEND PLAN REINVESTMENT</v>
          </cell>
          <cell r="B5098">
            <v>542815</v>
          </cell>
          <cell r="C5098" t="str">
            <v>NIEHSPC</v>
          </cell>
          <cell r="D5098" t="str">
            <v xml:space="preserve"> </v>
          </cell>
        </row>
        <row r="5099">
          <cell r="A5099" t="str">
            <v>NIPPON INDIA EQUITY HYBRID FUND -&amp;#160;SEGREGATED PORTFOLIO 1 - QUARTERLY DIVIDEND PLAN REINVESTMENT</v>
          </cell>
          <cell r="B5099">
            <v>542816</v>
          </cell>
          <cell r="C5099" t="str">
            <v>NIEHSPF</v>
          </cell>
          <cell r="D5099" t="str">
            <v xml:space="preserve"> </v>
          </cell>
        </row>
        <row r="5100">
          <cell r="A5100" t="str">
            <v>NIPPON INDIA EQUITY HYBRID FUND -&amp;#160;SEGREGATED PORTFOLIO 1 - DIRECT QUARTERLY DIVIDEND PLAN DIVIDEND PAYOUT</v>
          </cell>
          <cell r="B5100">
            <v>542817</v>
          </cell>
          <cell r="C5100" t="str">
            <v>NIEHSPI</v>
          </cell>
          <cell r="D5100" t="str">
            <v xml:space="preserve"> </v>
          </cell>
        </row>
        <row r="5101">
          <cell r="A5101" t="str">
            <v>NIPPON INDIA EQUITY HYBRID FUND -&amp;#160;SEGREGATED PORTFOLIO 1 - DIRECT QUARTERLY DIVIDEND PLAN REINVESTMENT</v>
          </cell>
          <cell r="B5101">
            <v>542818</v>
          </cell>
          <cell r="C5101" t="str">
            <v>NIEHSPK</v>
          </cell>
          <cell r="D5101" t="str">
            <v xml:space="preserve"> </v>
          </cell>
        </row>
        <row r="5102">
          <cell r="A5102" t="str">
            <v>NIPPON INDIA EQUITY HYBRID FUND -&amp;#160;SEGREGATED PORTFOLIO 1 - DIRECT DIVIDEND PLAN DIVIDEND PAYOUT</v>
          </cell>
          <cell r="B5102">
            <v>542819</v>
          </cell>
          <cell r="C5102" t="str">
            <v>NIEHSPM</v>
          </cell>
          <cell r="D5102" t="str">
            <v xml:space="preserve"> </v>
          </cell>
        </row>
        <row r="5103">
          <cell r="A5103" t="str">
            <v>NIPPON INDIA EQUITY HYBRID FUND -&amp;#160;SEGREGATED PORTFOLIO 1 - MONTHLY DIVIDEND PLAN REINVESTMENT</v>
          </cell>
          <cell r="B5103">
            <v>542820</v>
          </cell>
          <cell r="C5103" t="str">
            <v>NIEHSPN</v>
          </cell>
          <cell r="D5103" t="str">
            <v xml:space="preserve"> </v>
          </cell>
        </row>
        <row r="5104">
          <cell r="A5104" t="str">
            <v>Indian Railway Catering and Tourism Corporation Ltd</v>
          </cell>
          <cell r="B5104">
            <v>542830</v>
          </cell>
          <cell r="C5104" t="str">
            <v>IRCTC</v>
          </cell>
          <cell r="D5104" t="str">
            <v>Travel Support Services</v>
          </cell>
        </row>
        <row r="5105">
          <cell r="A5105" t="str">
            <v>NIPPON INDIA EQUITY SAVINGS FUND - SEGREGATED PORTFOLIO 1 - DIRECT DIVIDEND PLAN REINVESTMENT</v>
          </cell>
          <cell r="B5105">
            <v>542836</v>
          </cell>
          <cell r="C5105" t="str">
            <v>NIESSPD</v>
          </cell>
          <cell r="D5105" t="str">
            <v xml:space="preserve"> </v>
          </cell>
        </row>
        <row r="5106">
          <cell r="A5106" t="str">
            <v>NIPPON INDIA EQUITY SAVINGS FUND - SEGREGATED PORTFOLIO 1 - DIRECT GROWTH PLAN GROWTH</v>
          </cell>
          <cell r="B5106">
            <v>542837</v>
          </cell>
          <cell r="C5106" t="str">
            <v>NIESSPE</v>
          </cell>
          <cell r="D5106" t="str">
            <v xml:space="preserve"> </v>
          </cell>
        </row>
        <row r="5107">
          <cell r="A5107" t="str">
            <v>NIPPON INDIA EQUITY SAVINGS FUND - SEGREGATED PORTFOLIO 1 - DIRECT MONTHLY DIVIDEND PLAN DIVIDEND PAYOUT</v>
          </cell>
          <cell r="B5107">
            <v>542838</v>
          </cell>
          <cell r="C5107" t="str">
            <v>NIESSPF</v>
          </cell>
          <cell r="D5107" t="str">
            <v xml:space="preserve"> </v>
          </cell>
        </row>
        <row r="5108">
          <cell r="A5108" t="str">
            <v>NIPPON INDIA EQUITY HYBRID FUND -&amp;#160;SEGREGATED PORTFOLIO 1 - GROWTH PLAN GROWTH</v>
          </cell>
          <cell r="B5108">
            <v>542839</v>
          </cell>
          <cell r="C5108" t="str">
            <v>NIEHSPD</v>
          </cell>
          <cell r="D5108" t="str">
            <v xml:space="preserve"> </v>
          </cell>
        </row>
        <row r="5109">
          <cell r="A5109" t="str">
            <v>NIPPON INDIA EQUITY SAVINGS FUND - SEGREGATED PORTFOLIO 1 - DIRECT QUARTERLY DIVIDEND PLAN DIVIDEND PAYOUT</v>
          </cell>
          <cell r="B5109">
            <v>542840</v>
          </cell>
          <cell r="C5109" t="str">
            <v>NIESSPH</v>
          </cell>
          <cell r="D5109" t="str">
            <v xml:space="preserve"> </v>
          </cell>
        </row>
        <row r="5110">
          <cell r="A5110" t="str">
            <v>NIPPON INDIA EQUITY HYBRID FUND -&amp;#160;SEGREGATED PORTFOLIO 1 - QUARTERLY DIVIDEND PLAN DIVIDEND PAYOUT</v>
          </cell>
          <cell r="B5110">
            <v>542841</v>
          </cell>
          <cell r="C5110" t="str">
            <v>NIEHSPE</v>
          </cell>
          <cell r="D5110" t="str">
            <v xml:space="preserve"> </v>
          </cell>
        </row>
        <row r="5111">
          <cell r="A5111" t="str">
            <v>NIPPON INDIA EQUITY SAVINGS FUND - SEGREGATED PORTFOLIO 1 - DIVIDEND PLAN REINVESTMENT</v>
          </cell>
          <cell r="B5111">
            <v>542842</v>
          </cell>
          <cell r="C5111" t="str">
            <v>NIESSPK</v>
          </cell>
          <cell r="D5111" t="str">
            <v xml:space="preserve"> </v>
          </cell>
        </row>
        <row r="5112">
          <cell r="A5112" t="str">
            <v>NIPPON INDIA EQUITY HYBRID FUND -&amp;#160;SEGREGATED PORTFOLIO 1 - DIRECT GROWTH PLAN GROWTH</v>
          </cell>
          <cell r="B5112">
            <v>542843</v>
          </cell>
          <cell r="C5112" t="str">
            <v>NIEHSPG</v>
          </cell>
          <cell r="D5112" t="str">
            <v xml:space="preserve"> </v>
          </cell>
        </row>
        <row r="5113">
          <cell r="A5113" t="str">
            <v>NIPPON INDIA EQUITY HYBRID FUND -&amp;#160;SEGREGATED PORTFOLIO 1 - DIVIDEND PLAN DIVIDEND PAYOUT</v>
          </cell>
          <cell r="B5113">
            <v>542844</v>
          </cell>
          <cell r="C5113" t="str">
            <v>NIEHSPH</v>
          </cell>
          <cell r="D5113" t="str">
            <v xml:space="preserve"> </v>
          </cell>
        </row>
        <row r="5114">
          <cell r="A5114" t="str">
            <v>NIPPON INDIA EQUITY HYBRID FUND -&amp;#160;SEGREGATED PORTFOLIO 1 - DIVIDEND PLAN REINVESTMENT</v>
          </cell>
          <cell r="B5114">
            <v>542845</v>
          </cell>
          <cell r="C5114" t="str">
            <v>NIEHSPJ</v>
          </cell>
          <cell r="D5114" t="str">
            <v xml:space="preserve"> </v>
          </cell>
        </row>
        <row r="5115">
          <cell r="A5115" t="str">
            <v>NIPPON INDIA EQUITY HYBRID FUND -&amp;#160;SEGREGATED PORTFOLIO 1 - MONTHLY DIVIDEND PLAN DIVIDEND PAYOUT</v>
          </cell>
          <cell r="B5115">
            <v>542846</v>
          </cell>
          <cell r="C5115" t="str">
            <v>NIEHSPL</v>
          </cell>
          <cell r="D5115" t="str">
            <v xml:space="preserve"> </v>
          </cell>
        </row>
        <row r="5116">
          <cell r="A5116" t="str">
            <v>NIPPON INDIA EQUITY SAVINGS FUND - SEGREGATED PORTFOLIO 1 - GROWTH PLAN GROWTH</v>
          </cell>
          <cell r="B5116">
            <v>542847</v>
          </cell>
          <cell r="C5116" t="str">
            <v>NIESSPL</v>
          </cell>
          <cell r="D5116" t="str">
            <v xml:space="preserve"> </v>
          </cell>
        </row>
        <row r="5117">
          <cell r="A5117" t="str">
            <v>NIPPON INDIA EQUITY SAVINGS FUND - SEGREGATED PORTFOLIO 1 - MONTHLY DIVIDEND PLANDIVIDEND PAYOUT</v>
          </cell>
          <cell r="B5117">
            <v>542848</v>
          </cell>
          <cell r="C5117" t="str">
            <v>NIESSPM</v>
          </cell>
          <cell r="D5117" t="str">
            <v xml:space="preserve"> </v>
          </cell>
        </row>
        <row r="5118">
          <cell r="A5118" t="str">
            <v>NIPPON INDIA EQUITY SAVINGS FUND - SEGREGATED PORTFOLIO 1 - MONTHLY DIVIDEND PLAN REINVESTMENT</v>
          </cell>
          <cell r="B5118">
            <v>542849</v>
          </cell>
          <cell r="C5118" t="str">
            <v>NIESSPN</v>
          </cell>
          <cell r="D5118" t="str">
            <v xml:space="preserve"> </v>
          </cell>
        </row>
        <row r="5119">
          <cell r="A5119" t="str">
            <v>Goblin India Ltd</v>
          </cell>
          <cell r="B5119">
            <v>542850</v>
          </cell>
          <cell r="C5119" t="str">
            <v>GOBLIN</v>
          </cell>
          <cell r="D5119" t="str">
            <v>Other Apparels &amp; Accessories</v>
          </cell>
        </row>
        <row r="5120">
          <cell r="A5120" t="str">
            <v>Gensol Engineering Ltd</v>
          </cell>
          <cell r="B5120">
            <v>542851</v>
          </cell>
          <cell r="C5120" t="str">
            <v>GENSOL</v>
          </cell>
          <cell r="D5120" t="str">
            <v>Consulting Services</v>
          </cell>
        </row>
        <row r="5121">
          <cell r="A5121" t="str">
            <v>Vishwaraj Sugar Industries Ltd</v>
          </cell>
          <cell r="B5121">
            <v>542852</v>
          </cell>
          <cell r="C5121" t="str">
            <v>VISHWARAJ</v>
          </cell>
          <cell r="D5121" t="str">
            <v>Sugar</v>
          </cell>
        </row>
        <row r="5122">
          <cell r="A5122" t="str">
            <v>Greenpanel Industries Ltd</v>
          </cell>
          <cell r="B5122">
            <v>542857</v>
          </cell>
          <cell r="C5122" t="str">
            <v>GREENPANEL</v>
          </cell>
          <cell r="D5122" t="str">
            <v>Forest Products</v>
          </cell>
        </row>
        <row r="5123">
          <cell r="A5123" t="str">
            <v>Shahlon Silk Industries Ltd</v>
          </cell>
          <cell r="B5123">
            <v>542862</v>
          </cell>
          <cell r="C5123" t="str">
            <v>SHAHLON</v>
          </cell>
          <cell r="D5123" t="str">
            <v>Textiles</v>
          </cell>
        </row>
        <row r="5124">
          <cell r="A5124" t="str">
            <v>ADITYA BIRLA SUN LIFE BANKING ETF</v>
          </cell>
          <cell r="B5124">
            <v>542863</v>
          </cell>
          <cell r="C5124" t="str">
            <v>ABSLBANETF</v>
          </cell>
          <cell r="D5124" t="str">
            <v xml:space="preserve"> </v>
          </cell>
        </row>
        <row r="5125">
          <cell r="A5125" t="str">
            <v>Mount Housing and Infrastructure Ltd</v>
          </cell>
          <cell r="B5125">
            <v>542864</v>
          </cell>
          <cell r="C5125" t="str">
            <v>MOUNT</v>
          </cell>
          <cell r="D5125" t="str">
            <v>Realty</v>
          </cell>
        </row>
        <row r="5126">
          <cell r="A5126" t="str">
            <v>Anuroop Packaging Ltd</v>
          </cell>
          <cell r="B5126">
            <v>542865</v>
          </cell>
          <cell r="C5126" t="str">
            <v>ANUROOP</v>
          </cell>
          <cell r="D5126" t="str">
            <v>Containers &amp; Packaging</v>
          </cell>
        </row>
        <row r="5127">
          <cell r="A5127" t="str">
            <v>JSG Leasing Ltd</v>
          </cell>
          <cell r="B5127">
            <v>542866</v>
          </cell>
          <cell r="C5127" t="str">
            <v>JSGLEASING</v>
          </cell>
          <cell r="D5127" t="str">
            <v>Other Financial Services</v>
          </cell>
        </row>
        <row r="5128">
          <cell r="A5128" t="str">
            <v>CSB Bank Ltd</v>
          </cell>
          <cell r="B5128">
            <v>542867</v>
          </cell>
          <cell r="C5128" t="str">
            <v>CSBBANK</v>
          </cell>
          <cell r="D5128" t="str">
            <v>Banks</v>
          </cell>
        </row>
        <row r="5129">
          <cell r="A5129" t="str">
            <v>Ujjivan Small Finance Bank Ltd</v>
          </cell>
          <cell r="B5129">
            <v>542904</v>
          </cell>
          <cell r="C5129" t="str">
            <v>UJJIVANSFB</v>
          </cell>
          <cell r="D5129" t="str">
            <v>Banks</v>
          </cell>
        </row>
        <row r="5130">
          <cell r="A5130" t="str">
            <v>Somany Home Innovation Ltd</v>
          </cell>
          <cell r="B5130">
            <v>542905</v>
          </cell>
          <cell r="C5130" t="str">
            <v>SHIL</v>
          </cell>
          <cell r="D5130" t="str">
            <v>Other Elect.Equip./ Prod.</v>
          </cell>
        </row>
        <row r="5131">
          <cell r="A5131" t="str">
            <v>Easun Capital Markets Ltd</v>
          </cell>
          <cell r="B5131">
            <v>542906</v>
          </cell>
          <cell r="C5131" t="str">
            <v>EASUN</v>
          </cell>
          <cell r="D5131" t="str">
            <v>Finance (including NBFCs)</v>
          </cell>
        </row>
        <row r="5132">
          <cell r="A5132" t="str">
            <v>Prince Pipes and Fittings Ltd</v>
          </cell>
          <cell r="B5132">
            <v>542907</v>
          </cell>
          <cell r="C5132" t="str">
            <v>PRINCEPIPE</v>
          </cell>
          <cell r="D5132" t="str">
            <v>Plastic Products</v>
          </cell>
        </row>
        <row r="5133">
          <cell r="A5133" t="str">
            <v>Valencia Nutrition Ltd</v>
          </cell>
          <cell r="B5133">
            <v>542910</v>
          </cell>
          <cell r="C5133" t="str">
            <v>VALENCIA</v>
          </cell>
          <cell r="D5133" t="str">
            <v>Non-alcoholic Beverages</v>
          </cell>
        </row>
        <row r="5134">
          <cell r="A5134" t="str">
            <v>Assam Entrade Ltd</v>
          </cell>
          <cell r="B5134">
            <v>542911</v>
          </cell>
          <cell r="C5134" t="str">
            <v>ASSAMENT</v>
          </cell>
          <cell r="D5134" t="str">
            <v>Finance (including NBFCs)</v>
          </cell>
        </row>
        <row r="5135">
          <cell r="A5135" t="str">
            <v>Gian Life Care Ltd</v>
          </cell>
          <cell r="B5135">
            <v>542918</v>
          </cell>
          <cell r="C5135" t="str">
            <v>GIANLIFE</v>
          </cell>
          <cell r="D5135" t="str">
            <v>Healthcare Services</v>
          </cell>
        </row>
        <row r="5136">
          <cell r="A5136" t="str">
            <v>Artemis Medicare Services Ltd</v>
          </cell>
          <cell r="B5136">
            <v>542919</v>
          </cell>
          <cell r="C5136" t="str">
            <v>ARTEMISMED</v>
          </cell>
          <cell r="D5136" t="str">
            <v>Healthcare Services</v>
          </cell>
        </row>
        <row r="5137">
          <cell r="A5137" t="str">
            <v>Sumitomo Chemical India Ltd</v>
          </cell>
          <cell r="B5137">
            <v>542920</v>
          </cell>
          <cell r="C5137" t="str">
            <v>SUMICHEM</v>
          </cell>
          <cell r="D5137" t="str">
            <v>Agrochemicals</v>
          </cell>
        </row>
        <row r="5138">
          <cell r="A5138" t="str">
            <v>ICICI Prudential Midcap 150 ETF</v>
          </cell>
          <cell r="B5138">
            <v>542921</v>
          </cell>
          <cell r="C5138" t="str">
            <v>ICICIM150</v>
          </cell>
          <cell r="D5138" t="str">
            <v xml:space="preserve"> </v>
          </cell>
        </row>
        <row r="5139">
          <cell r="A5139" t="str">
            <v>Mirae Asset Nifty Next 50 ETF (MANXT50ETF)</v>
          </cell>
          <cell r="B5139">
            <v>542922</v>
          </cell>
          <cell r="C5139" t="str">
            <v>MANXT50ETF</v>
          </cell>
          <cell r="D5139" t="str">
            <v xml:space="preserve"> </v>
          </cell>
        </row>
        <row r="5140">
          <cell r="A5140" t="str">
            <v>Tranway Technologies Ltd</v>
          </cell>
          <cell r="B5140">
            <v>542923</v>
          </cell>
          <cell r="C5140" t="str">
            <v>TRANWAY</v>
          </cell>
          <cell r="D5140" t="str">
            <v>IT Consulting &amp; Software</v>
          </cell>
        </row>
        <row r="5141">
          <cell r="A5141" t="str">
            <v>Janus Corporation Ltd</v>
          </cell>
          <cell r="B5141">
            <v>542924</v>
          </cell>
          <cell r="C5141" t="str">
            <v>JANUSCORP</v>
          </cell>
          <cell r="D5141" t="str">
            <v>Diversified</v>
          </cell>
        </row>
        <row r="5142">
          <cell r="A5142" t="str">
            <v>Vardhan Capital &amp; Finance Ltd</v>
          </cell>
          <cell r="B5142">
            <v>542931</v>
          </cell>
          <cell r="C5142" t="str">
            <v>VARDHANCFL</v>
          </cell>
          <cell r="D5142" t="str">
            <v>Finance (including NBFCs)</v>
          </cell>
        </row>
        <row r="5143">
          <cell r="A5143" t="str">
            <v>Birla Tyres Ltd</v>
          </cell>
          <cell r="B5143">
            <v>542932</v>
          </cell>
          <cell r="C5143" t="str">
            <v>BIRLATYRES</v>
          </cell>
          <cell r="D5143" t="str">
            <v>Auto Tyres &amp; Rubber Products</v>
          </cell>
        </row>
        <row r="5144">
          <cell r="A5144" t="str">
            <v>Universus Photo Imagings Ltd</v>
          </cell>
          <cell r="B5144">
            <v>542933</v>
          </cell>
          <cell r="C5144" t="str">
            <v>UNIVPHOTO</v>
          </cell>
          <cell r="D5144" t="str">
            <v>Photographic Products</v>
          </cell>
        </row>
        <row r="5145">
          <cell r="A5145" t="str">
            <v>Chandra Bhagat Pharma Ltd</v>
          </cell>
          <cell r="B5145">
            <v>542934</v>
          </cell>
          <cell r="C5145" t="str">
            <v>CBPL</v>
          </cell>
          <cell r="D5145" t="str">
            <v>Pharmaceuticals</v>
          </cell>
        </row>
        <row r="5146">
          <cell r="A5146" t="str">
            <v>ICL Organic Dairy Products Ltd</v>
          </cell>
          <cell r="B5146">
            <v>542935</v>
          </cell>
          <cell r="C5146" t="str">
            <v>ICLORGANIC</v>
          </cell>
          <cell r="D5146" t="str">
            <v>Packaged Foods</v>
          </cell>
        </row>
        <row r="5147">
          <cell r="A5147" t="str">
            <v>Octavius Plantations Ltd</v>
          </cell>
          <cell r="B5147">
            <v>542938</v>
          </cell>
          <cell r="C5147" t="str">
            <v>OCTAVIUSPL</v>
          </cell>
          <cell r="D5147" t="str">
            <v>Tea &amp; Coffee</v>
          </cell>
        </row>
        <row r="5148">
          <cell r="A5148" t="str">
            <v>Suven Pharmaceuticals Ltd</v>
          </cell>
          <cell r="B5148">
            <v>543064</v>
          </cell>
          <cell r="C5148" t="str">
            <v>SUVENPHAR</v>
          </cell>
          <cell r="D5148" t="str">
            <v>Pharmaceuticals</v>
          </cell>
        </row>
        <row r="5149">
          <cell r="A5149" t="str">
            <v>SM Auto Stamping Ltd</v>
          </cell>
          <cell r="B5149">
            <v>543065</v>
          </cell>
          <cell r="C5149" t="str">
            <v>SMAUTO</v>
          </cell>
          <cell r="D5149" t="str">
            <v>Other Industrial Goods</v>
          </cell>
        </row>
        <row r="5150">
          <cell r="A5150" t="str">
            <v>SBI Cards and Payment Services Ltd</v>
          </cell>
          <cell r="B5150">
            <v>543066</v>
          </cell>
          <cell r="C5150" t="str">
            <v>SBICARD</v>
          </cell>
          <cell r="D5150" t="str">
            <v>Finance (including NBFCs)</v>
          </cell>
        </row>
        <row r="5151">
          <cell r="A5151" t="str">
            <v>NIPPON INDIA EQUITY SAVINGS FUND -  SEGREGATED PORTFOLIO 2 - MONTHLY DIVIDEND PLAN(Issue Price: 0.01)</v>
          </cell>
          <cell r="B5151">
            <v>543144</v>
          </cell>
          <cell r="C5151" t="str">
            <v>08MPD</v>
          </cell>
          <cell r="D5151" t="str">
            <v xml:space="preserve"> </v>
          </cell>
        </row>
        <row r="5152">
          <cell r="A5152" t="str">
            <v>NIPPON INDIA EQUITY SAVINGS FUND -  SEGREGATED PORTFOLIO 2 - DIRECT DIVIDEND PLAN(Issue Price: 0.01)</v>
          </cell>
          <cell r="B5152">
            <v>543145</v>
          </cell>
          <cell r="C5152" t="str">
            <v>08ADR</v>
          </cell>
          <cell r="D5152" t="str">
            <v xml:space="preserve"> </v>
          </cell>
        </row>
        <row r="5153">
          <cell r="A5153" t="str">
            <v>NIPPON INDIA EQUITY SAVINGS FUND -  SEGREGATED PORTFOLIO 2 - MONTHLY DIVIDEND PLAN(Issue Price: 0.01)</v>
          </cell>
          <cell r="B5153">
            <v>543146</v>
          </cell>
          <cell r="C5153" t="str">
            <v>08MPR</v>
          </cell>
          <cell r="D5153" t="str">
            <v xml:space="preserve"> </v>
          </cell>
        </row>
        <row r="5154">
          <cell r="A5154" t="str">
            <v>NIPPON INDIA EQUITY SAVINGS FUND -  SEGREGATED PORTFOLIO 2 - DIRECT MONTHLY DIVIDEND PLAN(Issue Price: 0.01)</v>
          </cell>
          <cell r="B5154">
            <v>543147</v>
          </cell>
          <cell r="C5154" t="str">
            <v>08AMD</v>
          </cell>
          <cell r="D5154" t="str">
            <v xml:space="preserve"> </v>
          </cell>
        </row>
        <row r="5155">
          <cell r="A5155" t="str">
            <v>NIPPON INDIA EQUITY SAVINGS FUND -  SEGREGATED PORTFOLIO 2 - DIRECT MONTHLY DIVIDEND PLAN(Issue Price: 0.01)</v>
          </cell>
          <cell r="B5155">
            <v>543148</v>
          </cell>
          <cell r="C5155" t="str">
            <v>08AMR</v>
          </cell>
          <cell r="D5155" t="str">
            <v xml:space="preserve"> </v>
          </cell>
        </row>
        <row r="5156">
          <cell r="A5156" t="str">
            <v>NIPPON INDIA EQUITY SAVINGS FUND -  SEGREGATED PORTFOLIO 2 - BONUS PLAN(Issue Price: 0.01)</v>
          </cell>
          <cell r="B5156">
            <v>543149</v>
          </cell>
          <cell r="C5156" t="str">
            <v>08BPB</v>
          </cell>
          <cell r="D5156" t="str">
            <v xml:space="preserve"> </v>
          </cell>
        </row>
        <row r="5157">
          <cell r="A5157" t="str">
            <v>NIPPON INDIA EQUITY SAVINGS FUND -  SEGREGATED PORTFOLIO 2 - GROWTH PLAN(Issue Price: 0.01)</v>
          </cell>
          <cell r="B5157">
            <v>543150</v>
          </cell>
          <cell r="C5157" t="str">
            <v>08GPG</v>
          </cell>
          <cell r="D5157" t="str">
            <v xml:space="preserve"> </v>
          </cell>
        </row>
        <row r="5158">
          <cell r="A5158" t="str">
            <v>NIPPON INDIA EQUITY SAVINGS FUND -  SEGREGATED PORTFOLIO 2 - DIRECT BONUS PLAN(Issue Price: 0.01)</v>
          </cell>
          <cell r="B5158">
            <v>543151</v>
          </cell>
          <cell r="C5158" t="str">
            <v>08ABB</v>
          </cell>
          <cell r="D5158" t="str">
            <v xml:space="preserve"> </v>
          </cell>
        </row>
        <row r="5159">
          <cell r="A5159" t="str">
            <v>NIPPON INDIA EQUITY SAVINGS FUND -  SEGREGATED PORTFOLIO 2 - QUARTERLY DIVIDEND PLAN(Issue Price: 0.01)</v>
          </cell>
          <cell r="B5159">
            <v>543152</v>
          </cell>
          <cell r="C5159" t="str">
            <v>08QPD</v>
          </cell>
          <cell r="D5159" t="str">
            <v xml:space="preserve"> </v>
          </cell>
        </row>
        <row r="5160">
          <cell r="A5160" t="str">
            <v>NIPPON INDIA EQUITY SAVINGS FUND -  SEGREGATED PORTFOLIO 2 - DIRECT GROWTH PLAN(Issue Price: 0.01)</v>
          </cell>
          <cell r="B5160">
            <v>543153</v>
          </cell>
          <cell r="C5160" t="str">
            <v>08AGG</v>
          </cell>
          <cell r="D5160" t="str">
            <v xml:space="preserve"> </v>
          </cell>
        </row>
        <row r="5161">
          <cell r="A5161" t="str">
            <v>NIPPON INDIA EQUITY SAVINGS FUND -  SEGREGATED PORTFOLIO 2 - QUARTERLY DIVIDEND PLAN(Issue Price: 0.01)</v>
          </cell>
          <cell r="B5161">
            <v>543154</v>
          </cell>
          <cell r="C5161" t="str">
            <v>08QPR</v>
          </cell>
          <cell r="D5161" t="str">
            <v xml:space="preserve"> </v>
          </cell>
        </row>
        <row r="5162">
          <cell r="A5162" t="str">
            <v>NIPPON INDIA EQUITY SAVINGS FUND -  SEGREGATED PORTFOLIO 2 - DIRECT QUARTERLY DIVIDEND PLAN(Issue Price: 0.01)</v>
          </cell>
          <cell r="B5162">
            <v>543155</v>
          </cell>
          <cell r="C5162" t="str">
            <v>08AQD</v>
          </cell>
          <cell r="D5162" t="str">
            <v xml:space="preserve"> </v>
          </cell>
        </row>
        <row r="5163">
          <cell r="A5163" t="str">
            <v>NIPPON INDIA EQUITY SAVINGS FUND -  SEGREGATED PORTFOLIO 2 - DIVIDEND PLAN(Issue Price: 0.01)</v>
          </cell>
          <cell r="B5163">
            <v>543156</v>
          </cell>
          <cell r="C5163" t="str">
            <v>08DPD</v>
          </cell>
          <cell r="D5163" t="str">
            <v xml:space="preserve"> </v>
          </cell>
        </row>
        <row r="5164">
          <cell r="A5164" t="str">
            <v>NIPPON INDIA EQUITY SAVINGS FUND -  SEGREGATED PORTFOLIO 2 - DIRECT QUARTERLY DIVIDEND PLAN(Issue Price: 0.01)</v>
          </cell>
          <cell r="B5164">
            <v>543168</v>
          </cell>
          <cell r="C5164" t="str">
            <v>08AQR</v>
          </cell>
          <cell r="D5164" t="str">
            <v xml:space="preserve"> </v>
          </cell>
        </row>
        <row r="5165">
          <cell r="A5165" t="str">
            <v>NIPPON INDIA EQUITY SAVINGS FUND -  SEGREGATED PORTFOLIO 2 - DIVIDEND PLAN(Issue Price: 0.01)</v>
          </cell>
          <cell r="B5165">
            <v>543169</v>
          </cell>
          <cell r="C5165" t="str">
            <v>08DPR</v>
          </cell>
          <cell r="D5165" t="str">
            <v xml:space="preserve"> </v>
          </cell>
        </row>
        <row r="5166">
          <cell r="A5166" t="str">
            <v>NIPPON INDIA EQUITY SAVINGS FUND -  SEGREGATED PORTFOLIO 2 - DIRECT DIVIDEND PLAN(Issue Price: 0.01)</v>
          </cell>
          <cell r="B5166">
            <v>543170</v>
          </cell>
          <cell r="C5166" t="str">
            <v>08ADD</v>
          </cell>
          <cell r="D5166" t="str">
            <v xml:space="preserve"> </v>
          </cell>
        </row>
        <row r="5167">
          <cell r="A5167" t="str">
            <v>RO Jewels Ltd</v>
          </cell>
          <cell r="B5167">
            <v>543171</v>
          </cell>
          <cell r="C5167" t="str">
            <v>ROJL</v>
          </cell>
          <cell r="D5167" t="str">
            <v>Other Apparels &amp; Accessories</v>
          </cell>
        </row>
        <row r="5168">
          <cell r="A5168" t="str">
            <v>Cospower Engineering Ltd</v>
          </cell>
          <cell r="B5168">
            <v>543172</v>
          </cell>
          <cell r="C5168" t="str">
            <v>COSPOWER</v>
          </cell>
          <cell r="D5168" t="str">
            <v>Industrial Machinery</v>
          </cell>
        </row>
        <row r="5169">
          <cell r="A5169" t="str">
            <v>NIPPON INDIA EQUITY HYBRID FUND -  SEGREGATED PORTFOLIO 2DIVIDEND PLANDIVIDEND REINVESTMENT</v>
          </cell>
          <cell r="B5169">
            <v>543173</v>
          </cell>
          <cell r="C5169" t="str">
            <v>11DPR</v>
          </cell>
          <cell r="D5169" t="str">
            <v xml:space="preserve"> </v>
          </cell>
        </row>
        <row r="5170">
          <cell r="A5170" t="str">
            <v>NIPPON INDIA EQUITY HYBRID FUND -  SEGREGATED PORTFOLIO 2GROWTH PLAN GROWTH OPTIONGROWTH</v>
          </cell>
          <cell r="B5170">
            <v>543174</v>
          </cell>
          <cell r="C5170" t="str">
            <v>11GPG</v>
          </cell>
          <cell r="D5170" t="str">
            <v xml:space="preserve"> </v>
          </cell>
        </row>
        <row r="5171">
          <cell r="A5171" t="str">
            <v>NIPPON INDIA EQUITY HYBRID FUND -  SEGREGATED PORTFOLIO 2MONTHLY DIVIDEND PLANDIVIDEND PAYOUT</v>
          </cell>
          <cell r="B5171">
            <v>543175</v>
          </cell>
          <cell r="C5171" t="str">
            <v>11MPD</v>
          </cell>
          <cell r="D5171" t="str">
            <v xml:space="preserve"> </v>
          </cell>
        </row>
        <row r="5172">
          <cell r="A5172" t="str">
            <v>NIPPON INDIA EQUITY HYBRID FUND -  SEGREGATED PORTFOLIO 2MONTHLY DIVIDEND PLANREINVESTMENT</v>
          </cell>
          <cell r="B5172">
            <v>543176</v>
          </cell>
          <cell r="C5172" t="str">
            <v>11MPR</v>
          </cell>
          <cell r="D5172" t="str">
            <v xml:space="preserve"> </v>
          </cell>
        </row>
        <row r="5173">
          <cell r="A5173" t="str">
            <v>NIPPON INDIA EQUITY HYBRID FUND -  SEGREGATED PORTFOLIO 2QUARTERLY DIVIDEND PLANDIVIDEND PAYOUT</v>
          </cell>
          <cell r="B5173">
            <v>543177</v>
          </cell>
          <cell r="C5173" t="str">
            <v>11QPD</v>
          </cell>
          <cell r="D5173" t="str">
            <v xml:space="preserve"> </v>
          </cell>
        </row>
        <row r="5174">
          <cell r="A5174" t="str">
            <v>NIPPON INDIA EQUITY HYBRID FUND -  SEGREGATED PORTFOLIO 2QUARTERLY DIVIDEND PLANREINVESTMENT</v>
          </cell>
          <cell r="B5174">
            <v>543178</v>
          </cell>
          <cell r="C5174" t="str">
            <v>11QPR</v>
          </cell>
          <cell r="D5174" t="str">
            <v xml:space="preserve"> </v>
          </cell>
        </row>
        <row r="5175">
          <cell r="A5175" t="str">
            <v>NIPPON INDIA EQUITY HYBRID FUND -  SEGREGATED PORTFOLIO 2DIRECT PLAN DIVIDEND PLANDIVIDEND PAYOUT</v>
          </cell>
          <cell r="B5175">
            <v>543179</v>
          </cell>
          <cell r="C5175" t="str">
            <v>11ADD</v>
          </cell>
          <cell r="D5175" t="str">
            <v xml:space="preserve"> </v>
          </cell>
        </row>
        <row r="5176">
          <cell r="A5176" t="str">
            <v>NIPPON INDIA EQUITY HYBRID FUND -  SEGREGATED PORTFOLIO 2DIRECT PLAN DIVIDEND PLANDIVIDEND REINVESTMENT</v>
          </cell>
          <cell r="B5176">
            <v>543180</v>
          </cell>
          <cell r="C5176" t="str">
            <v>11ADR</v>
          </cell>
          <cell r="D5176" t="str">
            <v xml:space="preserve"> </v>
          </cell>
        </row>
        <row r="5177">
          <cell r="A5177" t="str">
            <v>NIPPON INDIA EQUITY HYBRID FUND -  SEGREGATED PORTFOLIO 2DIRECT GROWTH PLAN GROWTH OPTIONGROWTH</v>
          </cell>
          <cell r="B5177">
            <v>543181</v>
          </cell>
          <cell r="C5177" t="str">
            <v>11AGG</v>
          </cell>
          <cell r="D5177" t="str">
            <v xml:space="preserve"> </v>
          </cell>
        </row>
        <row r="5178">
          <cell r="A5178" t="str">
            <v>NIPPON INDIA EQUITY HYBRID FUND -  SEGREGATED PORTFOLIO 2DIRECT MONTHLY DIVIDEND PLANDIVIDEND PAYOUT</v>
          </cell>
          <cell r="B5178">
            <v>543182</v>
          </cell>
          <cell r="C5178" t="str">
            <v>11AMD</v>
          </cell>
          <cell r="D5178" t="str">
            <v xml:space="preserve"> </v>
          </cell>
        </row>
        <row r="5179">
          <cell r="A5179" t="str">
            <v>NIPPON INDIA EQUITY HYBRID FUND -  SEGREGATED PORTFOLIO 2DIRECT MONTHLY DIVIDEND PLANREINVESTMENT</v>
          </cell>
          <cell r="B5179">
            <v>543183</v>
          </cell>
          <cell r="C5179" t="str">
            <v>11AMR</v>
          </cell>
          <cell r="D5179" t="str">
            <v xml:space="preserve"> </v>
          </cell>
        </row>
        <row r="5180">
          <cell r="A5180" t="str">
            <v>NIPPON INDIA EQUITY HYBRID FUND -  SEGREGATED PORTFOLIO 2DIRECT QUARTERLY DIVIDEND PLANDIVIDEND PAYOUT</v>
          </cell>
          <cell r="B5180">
            <v>543184</v>
          </cell>
          <cell r="C5180" t="str">
            <v>11AQD</v>
          </cell>
          <cell r="D5180" t="str">
            <v xml:space="preserve"> </v>
          </cell>
        </row>
        <row r="5181">
          <cell r="A5181" t="str">
            <v>NIPPON INDIA EQUITY HYBRID FUND -  SEGREGATED PORTFOLIO 2DIRECT QUARTERLY DIVIDEND PLANREINVESTMENT</v>
          </cell>
          <cell r="B5181">
            <v>543185</v>
          </cell>
          <cell r="C5181" t="str">
            <v>11AQR</v>
          </cell>
          <cell r="D5181" t="str">
            <v xml:space="preserve"> </v>
          </cell>
        </row>
        <row r="5182">
          <cell r="A5182" t="str">
            <v>NIPPON INDIA EQUITY HYBRID FUND -  SEGREGATED PORTFOLIO 2DIVIDEND PLANDIVIDEND PAYOUT</v>
          </cell>
          <cell r="B5182">
            <v>543186</v>
          </cell>
          <cell r="C5182" t="str">
            <v>11DPD</v>
          </cell>
          <cell r="D5182" t="str">
            <v xml:space="preserve"> </v>
          </cell>
        </row>
        <row r="5183">
          <cell r="A5183" t="str">
            <v>ABB Power Products and Systems India Ltd</v>
          </cell>
          <cell r="B5183">
            <v>543187</v>
          </cell>
          <cell r="C5183" t="str">
            <v>POWERINDIA</v>
          </cell>
          <cell r="D5183" t="str">
            <v>Heavy Electrical Equipment</v>
          </cell>
        </row>
        <row r="5184">
          <cell r="A5184" t="str">
            <v>DJ Mediaprint &amp; Logistics Ltd</v>
          </cell>
          <cell r="B5184">
            <v>543193</v>
          </cell>
          <cell r="C5184" t="str">
            <v>DJML</v>
          </cell>
          <cell r="D5184" t="str">
            <v>Transportation - Logistics</v>
          </cell>
        </row>
        <row r="5185">
          <cell r="A5185" t="str">
            <v>Nirmitee Robotics India Ltd</v>
          </cell>
          <cell r="B5185">
            <v>543194</v>
          </cell>
          <cell r="C5185" t="str">
            <v>NIRMITEE</v>
          </cell>
          <cell r="D5185" t="str">
            <v>Diversified Commercial Services</v>
          </cell>
        </row>
        <row r="5186">
          <cell r="A5186" t="str">
            <v>Natural Biocon (India) Ltd</v>
          </cell>
          <cell r="B5186">
            <v>543207</v>
          </cell>
          <cell r="C5186" t="str">
            <v>NATURAL</v>
          </cell>
          <cell r="D5186" t="str">
            <v>Agrochemicals</v>
          </cell>
        </row>
        <row r="5187">
          <cell r="A5187" t="str">
            <v>Bhartia Bachat Ltd</v>
          </cell>
          <cell r="B5187">
            <v>543208</v>
          </cell>
          <cell r="C5187" t="str">
            <v>BHARTIA</v>
          </cell>
          <cell r="D5187" t="str">
            <v>Finance (including NBFCs)</v>
          </cell>
        </row>
        <row r="5188">
          <cell r="A5188" t="str">
            <v>Billwin Industries Ltd</v>
          </cell>
          <cell r="B5188">
            <v>543209</v>
          </cell>
          <cell r="C5188" t="str">
            <v>BILLWIN</v>
          </cell>
          <cell r="D5188" t="str">
            <v>Diversified</v>
          </cell>
        </row>
        <row r="5189">
          <cell r="A5189" t="str">
            <v>Aarti Surfactants Ltd</v>
          </cell>
          <cell r="B5189">
            <v>543210</v>
          </cell>
          <cell r="C5189" t="str">
            <v>AARTISURF</v>
          </cell>
          <cell r="D5189" t="str">
            <v>Specialty Chemicals</v>
          </cell>
        </row>
        <row r="5190">
          <cell r="A5190" t="str">
            <v>Bonlon Industries Ltd</v>
          </cell>
          <cell r="B5190">
            <v>543211</v>
          </cell>
          <cell r="C5190" t="str">
            <v>BONLON</v>
          </cell>
          <cell r="D5190" t="str">
            <v>Other Industrial Products</v>
          </cell>
        </row>
        <row r="5191">
          <cell r="A5191" t="str">
            <v>Borosil Ltd</v>
          </cell>
          <cell r="B5191">
            <v>543212</v>
          </cell>
          <cell r="C5191" t="str">
            <v>BOROLTD</v>
          </cell>
          <cell r="D5191" t="str">
            <v>Houseware</v>
          </cell>
        </row>
        <row r="5192">
          <cell r="A5192" t="str">
            <v>Rossari Biotech Ltd</v>
          </cell>
          <cell r="B5192">
            <v>543213</v>
          </cell>
          <cell r="C5192" t="str">
            <v>ROSSARI</v>
          </cell>
          <cell r="D5192" t="str">
            <v>Specialty Chemicals</v>
          </cell>
        </row>
        <row r="5193">
          <cell r="A5193" t="str">
            <v>NDR Auto Components Ltd</v>
          </cell>
          <cell r="B5193">
            <v>543214</v>
          </cell>
          <cell r="C5193" t="str">
            <v>NDRAUTO</v>
          </cell>
          <cell r="D5193" t="str">
            <v>Auto Parts &amp; Equipment</v>
          </cell>
        </row>
        <row r="5194">
          <cell r="A5194" t="str">
            <v>Mindspace Business Parks REIT</v>
          </cell>
          <cell r="B5194">
            <v>543217</v>
          </cell>
          <cell r="C5194" t="str">
            <v>MINDSPACE</v>
          </cell>
          <cell r="D5194" t="str">
            <v xml:space="preserve"> </v>
          </cell>
        </row>
        <row r="5195">
          <cell r="A5195" t="str">
            <v>Suratwwala Business Group Ltd</v>
          </cell>
          <cell r="B5195">
            <v>543218</v>
          </cell>
          <cell r="C5195" t="str">
            <v>SBGLP</v>
          </cell>
          <cell r="D5195" t="str">
            <v>Realty</v>
          </cell>
        </row>
        <row r="5196">
          <cell r="A5196" t="str">
            <v>&amp;#160;ICICI Prudential Alpha Low Vol 30 ETF&amp;#160;</v>
          </cell>
          <cell r="B5196">
            <v>543219</v>
          </cell>
          <cell r="C5196" t="str">
            <v>ICICIALPLV</v>
          </cell>
          <cell r="D5196" t="str">
            <v xml:space="preserve"> </v>
          </cell>
        </row>
        <row r="5197">
          <cell r="A5197" t="str">
            <v>Max Healthcare Institute Ltd</v>
          </cell>
          <cell r="B5197">
            <v>543220</v>
          </cell>
          <cell r="C5197" t="str">
            <v>MAXHEALTH</v>
          </cell>
          <cell r="D5197" t="str">
            <v>Healthcare Facilities</v>
          </cell>
        </row>
        <row r="5198">
          <cell r="A5198" t="str">
            <v>ICICI Prudential IT ETF</v>
          </cell>
          <cell r="B5198">
            <v>543221</v>
          </cell>
          <cell r="C5198" t="str">
            <v>ICICITECH</v>
          </cell>
          <cell r="D5198" t="str">
            <v xml:space="preserve"> </v>
          </cell>
        </row>
        <row r="5199">
          <cell r="A5199" t="str">
            <v>Trekkingtoes.com Ltd</v>
          </cell>
          <cell r="B5199">
            <v>543222</v>
          </cell>
          <cell r="C5199" t="str">
            <v>HIPPOCABS</v>
          </cell>
          <cell r="D5199" t="str">
            <v>Transport Related Services</v>
          </cell>
        </row>
        <row r="5200">
          <cell r="A5200" t="str">
            <v>Max India Ltd</v>
          </cell>
          <cell r="B5200">
            <v>543223</v>
          </cell>
          <cell r="C5200" t="str">
            <v>MAXINDIA</v>
          </cell>
          <cell r="D5200" t="str">
            <v>Holding Companies</v>
          </cell>
        </row>
        <row r="5201">
          <cell r="A5201" t="str">
            <v>HDFC Banking ETF</v>
          </cell>
          <cell r="B5201">
            <v>543224</v>
          </cell>
          <cell r="C5201" t="str">
            <v>HBANKETF</v>
          </cell>
          <cell r="D5201" t="str">
            <v xml:space="preserve"> </v>
          </cell>
        </row>
        <row r="5202">
          <cell r="A5202" t="str">
            <v>Tower Infrastructure Trust</v>
          </cell>
          <cell r="B5202">
            <v>543225</v>
          </cell>
          <cell r="C5202" t="str">
            <v>TOWERINFRA</v>
          </cell>
          <cell r="D5202" t="str">
            <v xml:space="preserve"> </v>
          </cell>
        </row>
        <row r="5203">
          <cell r="A5203" t="str">
            <v>UTI Bank Exchange Traded Fund (UTI Bank ETF)</v>
          </cell>
          <cell r="B5203">
            <v>543226</v>
          </cell>
          <cell r="C5203" t="str">
            <v>UTIBANKETF</v>
          </cell>
          <cell r="D5203" t="str">
            <v xml:space="preserve"> </v>
          </cell>
        </row>
        <row r="5204">
          <cell r="A5204" t="str">
            <v>Happiest Minds Technologies Ltd</v>
          </cell>
          <cell r="B5204">
            <v>543227</v>
          </cell>
          <cell r="C5204" t="str">
            <v>HAPPSTMNDS</v>
          </cell>
          <cell r="D5204" t="str">
            <v>IT Consulting &amp; Software</v>
          </cell>
        </row>
        <row r="5205">
          <cell r="A5205" t="str">
            <v>Route Mobile Ltd</v>
          </cell>
          <cell r="B5205">
            <v>543228</v>
          </cell>
          <cell r="C5205" t="str">
            <v>ROUTE</v>
          </cell>
          <cell r="D5205" t="str">
            <v>Internet Software &amp; Services</v>
          </cell>
        </row>
        <row r="5206">
          <cell r="A5206" t="str">
            <v>Advait Infratech Ltd</v>
          </cell>
          <cell r="B5206">
            <v>543230</v>
          </cell>
          <cell r="C5206" t="str">
            <v>ADVAIT</v>
          </cell>
          <cell r="D5206" t="str">
            <v>Other Elect.Equip./ Prod.</v>
          </cell>
        </row>
        <row r="5207">
          <cell r="A5207" t="str">
            <v>Archidply Decor Ltd</v>
          </cell>
          <cell r="B5207">
            <v>543231</v>
          </cell>
          <cell r="C5207" t="str">
            <v>ADL</v>
          </cell>
          <cell r="D5207" t="str">
            <v>Forest Products</v>
          </cell>
        </row>
        <row r="5208">
          <cell r="A5208" t="str">
            <v>Computer Age Management Services Ltd</v>
          </cell>
          <cell r="B5208">
            <v>543232</v>
          </cell>
          <cell r="C5208" t="str">
            <v>CAMS</v>
          </cell>
          <cell r="D5208" t="str">
            <v>Other Financial Services</v>
          </cell>
        </row>
        <row r="5209">
          <cell r="A5209" t="str">
            <v>Chemcon Speciality Chemicals Ltd</v>
          </cell>
          <cell r="B5209">
            <v>543233</v>
          </cell>
          <cell r="C5209" t="str">
            <v>CHEMCON</v>
          </cell>
          <cell r="D5209" t="str">
            <v>Specialty Chemicals</v>
          </cell>
        </row>
        <row r="5210">
          <cell r="A5210" t="str">
            <v>SecMark Consultancy Ltd</v>
          </cell>
          <cell r="B5210">
            <v>543234</v>
          </cell>
          <cell r="C5210" t="str">
            <v>SECMARK</v>
          </cell>
          <cell r="D5210" t="str">
            <v>IT Consulting &amp; Software</v>
          </cell>
        </row>
        <row r="5211">
          <cell r="A5211" t="str">
            <v>Angel Broking Ltd</v>
          </cell>
          <cell r="B5211">
            <v>543235</v>
          </cell>
          <cell r="C5211" t="str">
            <v>ANGELBRKG</v>
          </cell>
          <cell r="D5211" t="str">
            <v>Other Financial Services</v>
          </cell>
        </row>
        <row r="5212">
          <cell r="A5212" t="str">
            <v>Atam Valves Ltd</v>
          </cell>
          <cell r="B5212">
            <v>543236</v>
          </cell>
          <cell r="C5212" t="str">
            <v>ATAM</v>
          </cell>
          <cell r="D5212" t="str">
            <v>Industrial Machinery</v>
          </cell>
        </row>
        <row r="5213">
          <cell r="A5213" t="str">
            <v>Mazagon Dock Shipbuilders Ltd</v>
          </cell>
          <cell r="B5213">
            <v>543237</v>
          </cell>
          <cell r="C5213" t="str">
            <v>MAZDOCK</v>
          </cell>
          <cell r="D5213" t="str">
            <v>Defence</v>
          </cell>
        </row>
        <row r="5214">
          <cell r="A5214" t="str">
            <v>UTI Asset Management Company Ltd</v>
          </cell>
          <cell r="B5214">
            <v>543238</v>
          </cell>
          <cell r="C5214" t="str">
            <v>UTIAMC</v>
          </cell>
          <cell r="D5214" t="str">
            <v>Asset Management Cos.</v>
          </cell>
        </row>
        <row r="5215">
          <cell r="A5215" t="str">
            <v>G M Polyplast Ltd</v>
          </cell>
          <cell r="B5215">
            <v>543239</v>
          </cell>
          <cell r="C5215" t="str">
            <v>GMPL</v>
          </cell>
          <cell r="D5215" t="str">
            <v>Plastic Products</v>
          </cell>
        </row>
        <row r="5216">
          <cell r="A5216" t="str">
            <v>Likhitha Infrastructure Ltd</v>
          </cell>
          <cell r="B5216">
            <v>543240</v>
          </cell>
          <cell r="C5216" t="str">
            <v>LIKHITHA</v>
          </cell>
          <cell r="D5216" t="str">
            <v>Construction &amp; Engineering</v>
          </cell>
        </row>
        <row r="5217">
          <cell r="A5217" t="str">
            <v>Veer Global Infraconstruction Ltd</v>
          </cell>
          <cell r="B5217">
            <v>543241</v>
          </cell>
          <cell r="C5217" t="str">
            <v>VGIL</v>
          </cell>
          <cell r="D5217" t="str">
            <v>Realty</v>
          </cell>
        </row>
        <row r="5218">
          <cell r="A5218" t="str">
            <v>Hemisphere Properties India Ltd</v>
          </cell>
          <cell r="B5218">
            <v>543242</v>
          </cell>
          <cell r="C5218" t="str">
            <v>HEMIPROP</v>
          </cell>
          <cell r="D5218" t="str">
            <v>Realty</v>
          </cell>
        </row>
        <row r="5219">
          <cell r="A5219" t="str">
            <v>Equitas Small Finance Bank Ltd</v>
          </cell>
          <cell r="B5219">
            <v>543243</v>
          </cell>
          <cell r="C5219" t="str">
            <v>EQUITASBNK</v>
          </cell>
          <cell r="D5219" t="str">
            <v>Banks</v>
          </cell>
        </row>
        <row r="5220">
          <cell r="A5220" t="str">
            <v>Shine Fashions (India) Ltd</v>
          </cell>
          <cell r="B5220">
            <v>543244</v>
          </cell>
          <cell r="C5220" t="str">
            <v>SHINEFASH</v>
          </cell>
          <cell r="D5220" t="str">
            <v>Textiles</v>
          </cell>
        </row>
        <row r="5221">
          <cell r="A5221" t="str">
            <v>BARODA RAYON CORPORATION LTD</v>
          </cell>
          <cell r="B5221">
            <v>500270</v>
          </cell>
          <cell r="C5221" t="str">
            <v>BARODARY</v>
          </cell>
          <cell r="D5221" t="str">
            <v>Other Textile Products</v>
          </cell>
        </row>
        <row r="5222">
          <cell r="A5222" t="str">
            <v>MEDIAONE GLOBAL ENTERTAINMENT LTD</v>
          </cell>
          <cell r="B5222">
            <v>503685</v>
          </cell>
          <cell r="C5222" t="str">
            <v>MEDIAONE</v>
          </cell>
          <cell r="D5222" t="str">
            <v>Film Production- Distribution &amp; Exhibition</v>
          </cell>
        </row>
        <row r="5223">
          <cell r="A5223" t="str">
            <v>INDIA RADIATORS LTD</v>
          </cell>
          <cell r="B5223">
            <v>505100</v>
          </cell>
          <cell r="C5223" t="str">
            <v>INRADIA</v>
          </cell>
          <cell r="D5223" t="str">
            <v>Auto Components &amp; Equipments</v>
          </cell>
        </row>
        <row r="5224">
          <cell r="A5224" t="str">
            <v>PB Global Ltd</v>
          </cell>
          <cell r="B5224">
            <v>506580</v>
          </cell>
          <cell r="C5224" t="str">
            <v>PBGLOBAL</v>
          </cell>
          <cell r="D5224" t="str">
            <v>Pesticides &amp; Agrochemicals</v>
          </cell>
        </row>
        <row r="5225">
          <cell r="A5225" t="str">
            <v>INFOMEDIA PRESS LTD</v>
          </cell>
          <cell r="B5225">
            <v>509069</v>
          </cell>
          <cell r="C5225" t="str">
            <v>INFOMEDIA</v>
          </cell>
          <cell r="D5225" t="str">
            <v>Printing &amp; Publication</v>
          </cell>
        </row>
        <row r="5226">
          <cell r="A5226" t="str">
            <v>U.P.HOTELS LTD</v>
          </cell>
          <cell r="B5226">
            <v>509960</v>
          </cell>
          <cell r="C5226" t="str">
            <v>UPHOT</v>
          </cell>
          <cell r="D5226" t="str">
            <v>Hotels &amp; Resorts</v>
          </cell>
        </row>
        <row r="5227">
          <cell r="A5227" t="str">
            <v>PREMIER CAPITAL SERVICES LTD</v>
          </cell>
          <cell r="B5227">
            <v>511016</v>
          </cell>
          <cell r="C5227" t="str">
            <v>PREMCAP</v>
          </cell>
          <cell r="D5227" t="str">
            <v>Other Electrical Equipment</v>
          </cell>
        </row>
        <row r="5228">
          <cell r="A5228" t="str">
            <v>ICDS LTD</v>
          </cell>
          <cell r="B5228">
            <v>511194</v>
          </cell>
          <cell r="C5228" t="str">
            <v>ICDSLTD</v>
          </cell>
          <cell r="D5228" t="str">
            <v>Diversified Commercial Services</v>
          </cell>
        </row>
        <row r="5229">
          <cell r="A5229" t="str">
            <v>Saianand Commercial Limited</v>
          </cell>
          <cell r="B5229">
            <v>512097</v>
          </cell>
          <cell r="C5229" t="str">
            <v>SAICOM</v>
          </cell>
          <cell r="D5229" t="str">
            <v>Trading &amp; Distributors</v>
          </cell>
        </row>
        <row r="5230">
          <cell r="A5230" t="str">
            <v>ROSE MERC.LTD</v>
          </cell>
          <cell r="B5230">
            <v>512115</v>
          </cell>
          <cell r="C5230" t="str">
            <v>ROSEMER</v>
          </cell>
          <cell r="D5230" t="str">
            <v>Trading &amp; Distributors</v>
          </cell>
        </row>
        <row r="5231">
          <cell r="A5231" t="str">
            <v>SURBHI INDUSTRIES LTD</v>
          </cell>
          <cell r="B5231">
            <v>514260</v>
          </cell>
          <cell r="C5231" t="str">
            <v>SURBHIN</v>
          </cell>
          <cell r="D5231" t="str">
            <v>Other Textile Products</v>
          </cell>
        </row>
        <row r="5232">
          <cell r="A5232" t="str">
            <v>SHRI GANG INDUSTRIES AND ALLIED PRODUCTS LTD</v>
          </cell>
          <cell r="B5232">
            <v>523309</v>
          </cell>
          <cell r="C5232" t="str">
            <v>SHRIGANG</v>
          </cell>
          <cell r="D5232" t="str">
            <v>Edible Oil</v>
          </cell>
        </row>
        <row r="5233">
          <cell r="A5233" t="str">
            <v>UBE INDUSTRIES LTD</v>
          </cell>
          <cell r="B5233">
            <v>523868</v>
          </cell>
          <cell r="C5233" t="str">
            <v>UBEINDL</v>
          </cell>
          <cell r="D5233" t="str">
            <v>Industrial Machinery</v>
          </cell>
        </row>
        <row r="5234">
          <cell r="A5234" t="str">
            <v>PET PLASTICS LTD</v>
          </cell>
          <cell r="B5234">
            <v>524046</v>
          </cell>
          <cell r="C5234" t="str">
            <v>PETPLST</v>
          </cell>
          <cell r="D5234" t="str">
            <v>Plastic Products - Industrial</v>
          </cell>
        </row>
        <row r="5235">
          <cell r="A5235" t="str">
            <v>PANJON LTD</v>
          </cell>
          <cell r="B5235">
            <v>526345</v>
          </cell>
          <cell r="C5235" t="str">
            <v>PANJON</v>
          </cell>
          <cell r="D5235" t="str">
            <v>Packaged Foods</v>
          </cell>
        </row>
        <row r="5236">
          <cell r="A5236" t="str">
            <v>EURO LEDER FASHION LTD</v>
          </cell>
          <cell r="B5236">
            <v>526468</v>
          </cell>
          <cell r="C5236" t="str">
            <v>EUROLED</v>
          </cell>
          <cell r="D5236" t="str">
            <v>Gems- Jewellery And Watches</v>
          </cell>
        </row>
        <row r="5237">
          <cell r="A5237" t="str">
            <v>DSJ keep Learning Ltd</v>
          </cell>
          <cell r="B5237">
            <v>526677</v>
          </cell>
          <cell r="C5237" t="str">
            <v>KEEPLEARN</v>
          </cell>
          <cell r="D5237" t="str">
            <v>Education</v>
          </cell>
        </row>
        <row r="5238">
          <cell r="A5238" t="str">
            <v>SIDDHESWARI GARMENTS LTD</v>
          </cell>
          <cell r="B5238">
            <v>526877</v>
          </cell>
          <cell r="C5238" t="str">
            <v>SIDDHEGA</v>
          </cell>
          <cell r="D5238" t="str">
            <v>Trading &amp; Distributors</v>
          </cell>
        </row>
        <row r="5239">
          <cell r="A5239" t="str">
            <v>AADI INDUSTRIES LTD</v>
          </cell>
          <cell r="B5239">
            <v>530027</v>
          </cell>
          <cell r="C5239" t="str">
            <v>AADIIND</v>
          </cell>
          <cell r="D5239" t="str">
            <v>Petrochemicals</v>
          </cell>
        </row>
        <row r="5240">
          <cell r="A5240" t="str">
            <v>SHAMROCK INDUSTRIAL CO.LTD</v>
          </cell>
          <cell r="B5240">
            <v>531240</v>
          </cell>
          <cell r="C5240" t="str">
            <v>SHAMROIN</v>
          </cell>
          <cell r="D5240" t="str">
            <v>Trading &amp; Distributors</v>
          </cell>
        </row>
        <row r="5241">
          <cell r="A5241" t="str">
            <v>G.G.AUTOMOTIVE GEARS LTD</v>
          </cell>
          <cell r="B5241">
            <v>531399</v>
          </cell>
          <cell r="C5241" t="str">
            <v>GGAUTO</v>
          </cell>
          <cell r="D5241" t="str">
            <v>Auto Components &amp; Equipments</v>
          </cell>
        </row>
        <row r="5242">
          <cell r="A5242" t="str">
            <v>SGN TELECOMS LTD</v>
          </cell>
          <cell r="B5242">
            <v>531812</v>
          </cell>
          <cell r="C5242" t="str">
            <v>SGNTE</v>
          </cell>
          <cell r="D5242" t="str">
            <v>Other Electrical Equipment</v>
          </cell>
        </row>
        <row r="5243">
          <cell r="A5243" t="str">
            <v>LCC INFOTECH LTD</v>
          </cell>
          <cell r="B5243">
            <v>532019</v>
          </cell>
          <cell r="C5243" t="str">
            <v>LCCINFOTEC</v>
          </cell>
          <cell r="D5243" t="str">
            <v>E-Learning</v>
          </cell>
        </row>
        <row r="5244">
          <cell r="A5244" t="str">
            <v>AMBICA AGARBATHIES &amp; AROMA INDUSTRIES LTD</v>
          </cell>
          <cell r="B5244">
            <v>532335</v>
          </cell>
          <cell r="C5244" t="str">
            <v>AMBICAAGAR</v>
          </cell>
          <cell r="D5244" t="str">
            <v>Household Products</v>
          </cell>
        </row>
        <row r="5245">
          <cell r="A5245" t="str">
            <v>Shree Hanuman Sugar &amp; Industries Ltd</v>
          </cell>
          <cell r="B5245">
            <v>537709</v>
          </cell>
          <cell r="C5245" t="str">
            <v>HANSUGAR</v>
          </cell>
          <cell r="D5245" t="str">
            <v>Sugar</v>
          </cell>
        </row>
        <row r="5246">
          <cell r="A5246" t="str">
            <v>Samrat Forgings Ltd</v>
          </cell>
          <cell r="B5246">
            <v>543229</v>
          </cell>
          <cell r="C5246" t="str">
            <v>SAMRATFORG</v>
          </cell>
          <cell r="D5246" t="str">
            <v>Castings &amp; Forgings</v>
          </cell>
        </row>
        <row r="5247">
          <cell r="A5247" t="str">
            <v>Gland Pharma Ltd</v>
          </cell>
          <cell r="B5247">
            <v>543245</v>
          </cell>
          <cell r="C5247" t="str">
            <v>GLAND</v>
          </cell>
          <cell r="D5247" t="str">
            <v>Pharmaceuticals</v>
          </cell>
        </row>
        <row r="5248">
          <cell r="A5248" t="str">
            <v>Mirae Asset ESG Sector Leaders ETF</v>
          </cell>
          <cell r="B5248">
            <v>543246</v>
          </cell>
          <cell r="C5248" t="str">
            <v>MAESGETF</v>
          </cell>
          <cell r="D5248" t="str">
            <v xml:space="preserve"> </v>
          </cell>
        </row>
        <row r="5249">
          <cell r="A5249" t="str">
            <v>Net Pix Shorts Digital Media Ltd</v>
          </cell>
          <cell r="B5249">
            <v>543247</v>
          </cell>
          <cell r="C5249" t="str">
            <v>NETPIX</v>
          </cell>
          <cell r="D5249" t="str">
            <v>Film Production- Distribution &amp; Exhibition</v>
          </cell>
        </row>
        <row r="5250">
          <cell r="A5250" t="str">
            <v>Restaurant Brands Asia Ltd</v>
          </cell>
          <cell r="B5250">
            <v>543248</v>
          </cell>
          <cell r="C5250" t="str">
            <v>RBA</v>
          </cell>
          <cell r="D5250" t="str">
            <v>Restaurants</v>
          </cell>
        </row>
        <row r="5251">
          <cell r="A5251" t="str">
            <v>Tarc Ltd</v>
          </cell>
          <cell r="B5251">
            <v>543249</v>
          </cell>
          <cell r="C5251" t="str">
            <v>TARC</v>
          </cell>
          <cell r="D5251" t="str">
            <v>Residential- Commercial Projects</v>
          </cell>
        </row>
        <row r="5252">
          <cell r="A5252" t="str">
            <v>Ravinder Heights Ltd</v>
          </cell>
          <cell r="B5252">
            <v>543251</v>
          </cell>
          <cell r="C5252" t="str">
            <v>RVHL</v>
          </cell>
          <cell r="D5252" t="str">
            <v>Residential- Commercial Projects</v>
          </cell>
        </row>
        <row r="5253">
          <cell r="A5253" t="str">
            <v>Fairchem Organics Ltd</v>
          </cell>
          <cell r="B5253">
            <v>543252</v>
          </cell>
          <cell r="C5253" t="str">
            <v>FAIRCHEMOR</v>
          </cell>
          <cell r="D5253" t="str">
            <v>Specialty Chemicals</v>
          </cell>
        </row>
        <row r="5254">
          <cell r="A5254" t="str">
            <v>Mrs. Bectors Food Specialities Ltd</v>
          </cell>
          <cell r="B5254">
            <v>543253</v>
          </cell>
          <cell r="C5254" t="str">
            <v>BECTORFOOD</v>
          </cell>
          <cell r="D5254" t="str">
            <v>Packaged Foods</v>
          </cell>
        </row>
        <row r="5255">
          <cell r="A5255" t="str">
            <v>Antony Waste Handling Cell Ltd</v>
          </cell>
          <cell r="B5255">
            <v>543254</v>
          </cell>
          <cell r="C5255" t="str">
            <v>AWHCL</v>
          </cell>
          <cell r="D5255" t="str">
            <v>Waste Management</v>
          </cell>
        </row>
        <row r="5256">
          <cell r="A5256" t="str">
            <v>NIPPON INDIA ETF INFRA BeES</v>
          </cell>
          <cell r="B5256">
            <v>543255</v>
          </cell>
          <cell r="C5256" t="str">
            <v>INFRABEES</v>
          </cell>
          <cell r="D5256" t="str">
            <v xml:space="preserve"> </v>
          </cell>
        </row>
        <row r="5257">
          <cell r="A5257" t="str">
            <v>Rita Finance and Leasing Ltd</v>
          </cell>
          <cell r="B5257">
            <v>543256</v>
          </cell>
          <cell r="C5257" t="str">
            <v>RFLL</v>
          </cell>
          <cell r="D5257" t="str">
            <v>Non Banking Financial Company (NBFC)</v>
          </cell>
        </row>
        <row r="5258">
          <cell r="A5258" t="str">
            <v>Indian Railway Finance Corporation Ltd</v>
          </cell>
          <cell r="B5258">
            <v>543257</v>
          </cell>
          <cell r="C5258" t="str">
            <v>IRFC</v>
          </cell>
          <cell r="D5258" t="str">
            <v>Financial Institution</v>
          </cell>
        </row>
        <row r="5259">
          <cell r="A5259" t="str">
            <v>Indigo Paints Ltd</v>
          </cell>
          <cell r="B5259">
            <v>543258</v>
          </cell>
          <cell r="C5259" t="str">
            <v>INDIGOPNTS</v>
          </cell>
          <cell r="D5259" t="str">
            <v>Paints</v>
          </cell>
        </row>
        <row r="5260">
          <cell r="A5260" t="str">
            <v>Home First Finance Company India Ltd</v>
          </cell>
          <cell r="B5260">
            <v>543259</v>
          </cell>
          <cell r="C5260" t="str">
            <v>HOMEFIRST</v>
          </cell>
          <cell r="D5260" t="str">
            <v>Housing Finance Company</v>
          </cell>
        </row>
        <row r="5261">
          <cell r="A5261" t="str">
            <v>Stove Kraft Ltd</v>
          </cell>
          <cell r="B5261">
            <v>543260</v>
          </cell>
          <cell r="C5261" t="str">
            <v>STOVEKRAFT</v>
          </cell>
          <cell r="D5261" t="str">
            <v>Household Appliances</v>
          </cell>
        </row>
        <row r="5262">
          <cell r="A5262" t="str">
            <v>Brookfield India Real Estate Trust REIT</v>
          </cell>
          <cell r="B5262">
            <v>543261</v>
          </cell>
          <cell r="C5262" t="str">
            <v>BIRET</v>
          </cell>
          <cell r="D5262" t="str">
            <v>Real Estate Investment Trusts (REITs)</v>
          </cell>
        </row>
        <row r="5263">
          <cell r="A5263" t="str">
            <v>MRP Agro Ltd</v>
          </cell>
          <cell r="B5263">
            <v>543262</v>
          </cell>
          <cell r="C5263" t="str">
            <v>MRP</v>
          </cell>
          <cell r="D5263" t="str">
            <v>Distributors</v>
          </cell>
        </row>
        <row r="5264">
          <cell r="A5264" t="str">
            <v>SMC Global Securities Ltd</v>
          </cell>
          <cell r="B5264">
            <v>543263</v>
          </cell>
          <cell r="C5264" t="str">
            <v>SMCGLOBAL*</v>
          </cell>
          <cell r="D5264" t="str">
            <v>Stockbroking &amp; Allied</v>
          </cell>
        </row>
        <row r="5265">
          <cell r="A5265" t="str">
            <v>Nureca Ltd</v>
          </cell>
          <cell r="B5265">
            <v>543264</v>
          </cell>
          <cell r="C5265" t="str">
            <v>NURECA</v>
          </cell>
          <cell r="D5265" t="str">
            <v>Medical Equipment &amp; Supplies</v>
          </cell>
        </row>
        <row r="5266">
          <cell r="A5266" t="str">
            <v>RailTel Corporation of India Ltd</v>
          </cell>
          <cell r="B5266">
            <v>543265</v>
          </cell>
          <cell r="C5266" t="str">
            <v>RAILTEL</v>
          </cell>
          <cell r="D5266" t="str">
            <v>Other Telecom Services</v>
          </cell>
        </row>
        <row r="5267">
          <cell r="A5267" t="str">
            <v>Heranba Industries Ltd</v>
          </cell>
          <cell r="B5267">
            <v>543266</v>
          </cell>
          <cell r="C5267" t="str">
            <v>HERANBA</v>
          </cell>
          <cell r="D5267" t="str">
            <v>Pesticides &amp; Agrochemicals</v>
          </cell>
        </row>
        <row r="5268">
          <cell r="A5268" t="str">
            <v>Davangere Sugar Company Ltd</v>
          </cell>
          <cell r="B5268">
            <v>543267</v>
          </cell>
          <cell r="C5268" t="str">
            <v>DAVANGERE</v>
          </cell>
          <cell r="D5268" t="str">
            <v>Sugar</v>
          </cell>
        </row>
        <row r="5269">
          <cell r="A5269" t="str">
            <v>Adjia Technologies Ltd</v>
          </cell>
          <cell r="B5269">
            <v>543269</v>
          </cell>
          <cell r="C5269" t="str">
            <v>ADJIA</v>
          </cell>
          <cell r="D5269" t="str">
            <v>Computers - Software &amp; Consulting</v>
          </cell>
        </row>
        <row r="5270">
          <cell r="A5270" t="str">
            <v>MTAR Technologies Ltd</v>
          </cell>
          <cell r="B5270">
            <v>543270</v>
          </cell>
          <cell r="C5270" t="str">
            <v>MTARTECH</v>
          </cell>
          <cell r="D5270" t="str">
            <v>Aerospace &amp; Defense</v>
          </cell>
        </row>
        <row r="5271">
          <cell r="A5271" t="str">
            <v>Jubilant Ingrevia Ltd</v>
          </cell>
          <cell r="B5271">
            <v>543271</v>
          </cell>
          <cell r="C5271" t="str">
            <v>JUBLINGREA</v>
          </cell>
          <cell r="D5271" t="str">
            <v>Specialty Chemicals</v>
          </cell>
        </row>
        <row r="5272">
          <cell r="A5272" t="str">
            <v>Easy Trip Planners Ltd</v>
          </cell>
          <cell r="B5272">
            <v>543272</v>
          </cell>
          <cell r="C5272" t="str">
            <v>EASEMYTRIP</v>
          </cell>
          <cell r="D5272" t="str">
            <v>Tour- Travel Related Services</v>
          </cell>
        </row>
        <row r="5273">
          <cell r="A5273" t="str">
            <v>Knowledge Marine &amp; Engineering Works Ltd</v>
          </cell>
          <cell r="B5273">
            <v>543273</v>
          </cell>
          <cell r="C5273" t="str">
            <v>KMEW</v>
          </cell>
          <cell r="D5273" t="str">
            <v>Shipping</v>
          </cell>
        </row>
        <row r="5274">
          <cell r="A5274" t="str">
            <v>Suumaya Corporation Ltd</v>
          </cell>
          <cell r="B5274">
            <v>543274</v>
          </cell>
          <cell r="C5274" t="str">
            <v>SUUMAYA</v>
          </cell>
          <cell r="D5274" t="str">
            <v>Other Textile Products</v>
          </cell>
        </row>
        <row r="5275">
          <cell r="A5275" t="str">
            <v>Anupam Rasayan India Ltd</v>
          </cell>
          <cell r="B5275">
            <v>543275</v>
          </cell>
          <cell r="C5275" t="str">
            <v>ANURAS</v>
          </cell>
          <cell r="D5275" t="str">
            <v>Specialty Chemicals</v>
          </cell>
        </row>
        <row r="5276">
          <cell r="A5276" t="str">
            <v>Craftsman Automation Ltd</v>
          </cell>
          <cell r="B5276">
            <v>543276</v>
          </cell>
          <cell r="C5276" t="str">
            <v>CRAFTSMAN</v>
          </cell>
          <cell r="D5276" t="str">
            <v>Auto Components &amp; Equipments</v>
          </cell>
        </row>
        <row r="5277">
          <cell r="A5277" t="str">
            <v>Laxmi Organic Industries Ltd</v>
          </cell>
          <cell r="B5277">
            <v>543277</v>
          </cell>
          <cell r="C5277" t="str">
            <v>LXCHEM</v>
          </cell>
          <cell r="D5277" t="str">
            <v>Specialty Chemicals</v>
          </cell>
        </row>
        <row r="5278">
          <cell r="A5278" t="str">
            <v>Kalyan Jewellers India Ltd</v>
          </cell>
          <cell r="B5278">
            <v>543278</v>
          </cell>
          <cell r="C5278" t="str">
            <v>KALYANKJIL</v>
          </cell>
          <cell r="D5278" t="str">
            <v>Gems- Jewellery And Watches</v>
          </cell>
        </row>
        <row r="5279">
          <cell r="A5279" t="str">
            <v>Suryoday Small Finance Bank Ltd</v>
          </cell>
          <cell r="B5279">
            <v>543279</v>
          </cell>
          <cell r="C5279" t="str">
            <v>SURYODAY</v>
          </cell>
          <cell r="D5279" t="str">
            <v>Other Bank</v>
          </cell>
        </row>
        <row r="5280">
          <cell r="A5280" t="str">
            <v>Nazara Technologies Ltd</v>
          </cell>
          <cell r="B5280">
            <v>543280</v>
          </cell>
          <cell r="C5280" t="str">
            <v>NAZARA</v>
          </cell>
          <cell r="D5280" t="str">
            <v>Digital Entertainment</v>
          </cell>
        </row>
        <row r="5281">
          <cell r="A5281" t="str">
            <v>Suvidhaa Infoserve Ltd</v>
          </cell>
          <cell r="B5281">
            <v>543281</v>
          </cell>
          <cell r="C5281" t="str">
            <v>SUVIDHAA</v>
          </cell>
          <cell r="D5281" t="str">
            <v>Financial Technology (Fintech)</v>
          </cell>
        </row>
        <row r="5282">
          <cell r="A5282" t="str">
            <v>Niks Technology Ltd</v>
          </cell>
          <cell r="B5282">
            <v>543282</v>
          </cell>
          <cell r="C5282" t="str">
            <v>NIKSTECH</v>
          </cell>
          <cell r="D5282" t="str">
            <v>Computers - Software &amp; Consulting</v>
          </cell>
        </row>
        <row r="5283">
          <cell r="A5283" t="str">
            <v>Barbeque-Nation Hospitality Ltd</v>
          </cell>
          <cell r="B5283">
            <v>543283</v>
          </cell>
          <cell r="C5283" t="str">
            <v>BARBEQUE</v>
          </cell>
          <cell r="D5283" t="str">
            <v>Restaurants</v>
          </cell>
        </row>
        <row r="5284">
          <cell r="A5284" t="str">
            <v>EKI Energy Services Ltd</v>
          </cell>
          <cell r="B5284">
            <v>543284</v>
          </cell>
          <cell r="C5284" t="str">
            <v>EKI</v>
          </cell>
          <cell r="D5284" t="str">
            <v>Consulting Services</v>
          </cell>
        </row>
        <row r="5285">
          <cell r="A5285" t="str">
            <v>Rajeshwari Cans Ltd</v>
          </cell>
          <cell r="B5285">
            <v>543285</v>
          </cell>
          <cell r="C5285" t="str">
            <v>RCAN</v>
          </cell>
          <cell r="D5285" t="str">
            <v>Packaging</v>
          </cell>
        </row>
        <row r="5286">
          <cell r="A5286" t="str">
            <v>Jetmall Spices and Masala Ltd</v>
          </cell>
          <cell r="B5286">
            <v>543286</v>
          </cell>
          <cell r="C5286" t="str">
            <v>JETMALL</v>
          </cell>
          <cell r="D5286" t="str">
            <v>Other Food Products</v>
          </cell>
        </row>
        <row r="5287">
          <cell r="A5287" t="str">
            <v>Macrotech Developers Ltd</v>
          </cell>
          <cell r="B5287">
            <v>543287</v>
          </cell>
          <cell r="C5287" t="str">
            <v>LODHA</v>
          </cell>
          <cell r="D5287" t="str">
            <v>Residential- Commercial Projects</v>
          </cell>
        </row>
        <row r="5288">
          <cell r="A5288" t="str">
            <v>Deep Industries Ltd</v>
          </cell>
          <cell r="B5288">
            <v>543288</v>
          </cell>
          <cell r="C5288" t="str">
            <v>DEEPIND</v>
          </cell>
          <cell r="D5288" t="str">
            <v>Offshore Support Solution Drilling</v>
          </cell>
        </row>
        <row r="5289">
          <cell r="A5289" t="str">
            <v>Kuberan Global Edu Solutions Ltd</v>
          </cell>
          <cell r="B5289">
            <v>543289</v>
          </cell>
          <cell r="C5289" t="str">
            <v>KGES</v>
          </cell>
          <cell r="D5289" t="str">
            <v>Education</v>
          </cell>
        </row>
        <row r="5290">
          <cell r="A5290" t="str">
            <v>POWERGRID Infrastructure Investment Trust</v>
          </cell>
          <cell r="B5290">
            <v>543290</v>
          </cell>
          <cell r="C5290" t="str">
            <v>PGINVIT</v>
          </cell>
          <cell r="D5290" t="str">
            <v>Power - Transmission</v>
          </cell>
        </row>
        <row r="5291">
          <cell r="A5291" t="str">
            <v>Mirae Asset NYSE FANG+ ETF</v>
          </cell>
          <cell r="B5291">
            <v>543291</v>
          </cell>
          <cell r="C5291" t="str">
            <v>MAFANG</v>
          </cell>
          <cell r="D5291" t="str">
            <v xml:space="preserve"> </v>
          </cell>
        </row>
        <row r="5292">
          <cell r="A5292" t="str">
            <v>ICICI Prudential Healthcare ETF</v>
          </cell>
          <cell r="B5292">
            <v>543292</v>
          </cell>
          <cell r="C5292" t="str">
            <v>ICICIPHARM</v>
          </cell>
          <cell r="D5292" t="str">
            <v xml:space="preserve"> </v>
          </cell>
        </row>
        <row r="5293">
          <cell r="A5293" t="str">
            <v>Inox Wind Energy Ltd</v>
          </cell>
          <cell r="B5293">
            <v>543297</v>
          </cell>
          <cell r="C5293" t="str">
            <v>IWEL</v>
          </cell>
          <cell r="D5293" t="str">
            <v>Heavy Electrical Equipment</v>
          </cell>
        </row>
        <row r="5294">
          <cell r="A5294" t="str">
            <v>Vineet Laboratories Ltd</v>
          </cell>
          <cell r="B5294">
            <v>543298</v>
          </cell>
          <cell r="C5294" t="str">
            <v>VINEETLAB</v>
          </cell>
          <cell r="D5294" t="str">
            <v>Pharmaceuticals</v>
          </cell>
        </row>
        <row r="5295">
          <cell r="A5295" t="str">
            <v>Shyam Metalics and Energy Ltd</v>
          </cell>
          <cell r="B5295">
            <v>543299</v>
          </cell>
          <cell r="C5295" t="str">
            <v>SHYAMMETL</v>
          </cell>
          <cell r="D5295" t="str">
            <v>Iron &amp; Steel</v>
          </cell>
        </row>
        <row r="5296">
          <cell r="A5296" t="str">
            <v>Sona BLW Precision Forgings Ltd</v>
          </cell>
          <cell r="B5296">
            <v>543300</v>
          </cell>
          <cell r="C5296" t="str">
            <v>SONACOMS</v>
          </cell>
          <cell r="D5296" t="str">
            <v>Auto Components &amp; Equipments</v>
          </cell>
        </row>
        <row r="5297">
          <cell r="A5297" t="str">
            <v>Navoday Enterprises Ltd</v>
          </cell>
          <cell r="B5297">
            <v>543305</v>
          </cell>
          <cell r="C5297" t="str">
            <v>NAVODAYENT</v>
          </cell>
          <cell r="D5297" t="str">
            <v>Consulting Services</v>
          </cell>
        </row>
        <row r="5298">
          <cell r="A5298" t="str">
            <v>Dodla Dairy Ltd</v>
          </cell>
          <cell r="B5298">
            <v>543306</v>
          </cell>
          <cell r="C5298" t="str">
            <v>DODLA</v>
          </cell>
          <cell r="D5298" t="str">
            <v>Dairy Products</v>
          </cell>
        </row>
        <row r="5299">
          <cell r="A5299" t="str">
            <v>Krishna Institute of Medical Sciences Ltd</v>
          </cell>
          <cell r="B5299">
            <v>543308</v>
          </cell>
          <cell r="C5299" t="str">
            <v>KIMS</v>
          </cell>
          <cell r="D5299" t="str">
            <v>Hospital</v>
          </cell>
        </row>
        <row r="5300">
          <cell r="A5300" t="str">
            <v>Adeshwar Meditex Ltd</v>
          </cell>
          <cell r="B5300">
            <v>543309</v>
          </cell>
          <cell r="C5300" t="str">
            <v>ADESHWAR</v>
          </cell>
          <cell r="D5300" t="str">
            <v>Healthcare Research- Analytics &amp; Technology</v>
          </cell>
        </row>
        <row r="5301">
          <cell r="A5301" t="str">
            <v>Times Green Energy (India) Ltd</v>
          </cell>
          <cell r="B5301">
            <v>543310</v>
          </cell>
          <cell r="C5301" t="str">
            <v>TIMESGREEN</v>
          </cell>
          <cell r="D5301" t="str">
            <v>Other Agricultural Products</v>
          </cell>
        </row>
        <row r="5302">
          <cell r="A5302" t="str">
            <v>India Pesticides Ltd</v>
          </cell>
          <cell r="B5302">
            <v>543311</v>
          </cell>
          <cell r="C5302" t="str">
            <v>IPL</v>
          </cell>
          <cell r="D5302" t="str">
            <v>Pesticides &amp; Agrochemicals</v>
          </cell>
        </row>
        <row r="5303">
          <cell r="A5303" t="str">
            <v>Focus Business Solution Ltd</v>
          </cell>
          <cell r="B5303">
            <v>543312</v>
          </cell>
          <cell r="C5303" t="str">
            <v>FOCUS</v>
          </cell>
          <cell r="D5303" t="str">
            <v>Computers - Software &amp; Consulting</v>
          </cell>
        </row>
        <row r="5304">
          <cell r="A5304" t="str">
            <v>G R Infraprojects Ltd</v>
          </cell>
          <cell r="B5304">
            <v>543317</v>
          </cell>
          <cell r="C5304" t="str">
            <v>GRINFRA</v>
          </cell>
          <cell r="D5304" t="str">
            <v>Civil Construction</v>
          </cell>
        </row>
        <row r="5305">
          <cell r="A5305" t="str">
            <v>Clean Science and Technology Ltd</v>
          </cell>
          <cell r="B5305">
            <v>543318</v>
          </cell>
          <cell r="C5305" t="str">
            <v>CLEAN</v>
          </cell>
          <cell r="D5305" t="str">
            <v>Commodity Chemicals</v>
          </cell>
        </row>
        <row r="5306">
          <cell r="A5306" t="str">
            <v>AA Plus Tradelink Ltd</v>
          </cell>
          <cell r="B5306">
            <v>543319</v>
          </cell>
          <cell r="C5306" t="str">
            <v>AAPLUSTRAD</v>
          </cell>
          <cell r="D5306" t="str">
            <v>Trading &amp; Distributors</v>
          </cell>
        </row>
        <row r="5307">
          <cell r="A5307" t="str">
            <v>Zomato Ltd</v>
          </cell>
          <cell r="B5307">
            <v>543320</v>
          </cell>
          <cell r="C5307" t="str">
            <v>ZOMATO</v>
          </cell>
          <cell r="D5307" t="str">
            <v>E-Retail/ E-Commerce</v>
          </cell>
        </row>
        <row r="5308">
          <cell r="A5308" t="str">
            <v>Tatva Chintan Pharma Chem Ltd</v>
          </cell>
          <cell r="B5308">
            <v>543321</v>
          </cell>
          <cell r="C5308" t="str">
            <v>TATVA</v>
          </cell>
          <cell r="D5308" t="str">
            <v>Specialty Chemicals</v>
          </cell>
        </row>
        <row r="5309">
          <cell r="A5309" t="str">
            <v>Glenmark Life Sciences Ltd</v>
          </cell>
          <cell r="B5309">
            <v>543322</v>
          </cell>
          <cell r="C5309" t="str">
            <v>GLS</v>
          </cell>
          <cell r="D5309" t="str">
            <v>Pharmaceuticals</v>
          </cell>
        </row>
        <row r="5310">
          <cell r="A5310" t="str">
            <v>Mirae Asset Nifty Financial Services ETF</v>
          </cell>
          <cell r="B5310">
            <v>543323</v>
          </cell>
          <cell r="C5310" t="str">
            <v>MAFSETF</v>
          </cell>
          <cell r="D5310" t="str">
            <v xml:space="preserve"> </v>
          </cell>
        </row>
        <row r="5311">
          <cell r="A5311" t="str">
            <v>Gretex Corporate Services Ltd</v>
          </cell>
          <cell r="B5311">
            <v>543324</v>
          </cell>
          <cell r="C5311" t="str">
            <v>GCSL</v>
          </cell>
          <cell r="D5311" t="str">
            <v>Other Capital Market related Services</v>
          </cell>
        </row>
        <row r="5312">
          <cell r="A5312" t="str">
            <v>Rolex Rings Ltd</v>
          </cell>
          <cell r="B5312">
            <v>543325</v>
          </cell>
          <cell r="C5312" t="str">
            <v>ROLEXRINGS</v>
          </cell>
          <cell r="D5312" t="str">
            <v>Auto Components &amp; Equipments</v>
          </cell>
        </row>
        <row r="5313">
          <cell r="A5313" t="str">
            <v>ICICI Prudential FMCG ETF</v>
          </cell>
          <cell r="B5313">
            <v>543326</v>
          </cell>
          <cell r="C5313" t="str">
            <v>ICICIFMCG</v>
          </cell>
          <cell r="D5313" t="str">
            <v xml:space="preserve"> </v>
          </cell>
        </row>
        <row r="5314">
          <cell r="A5314" t="str">
            <v>Exxaro Tiles Ltd</v>
          </cell>
          <cell r="B5314">
            <v>543327</v>
          </cell>
          <cell r="C5314" t="str">
            <v>EXXARO</v>
          </cell>
          <cell r="D5314" t="str">
            <v>Furniture- Home Furnishing- Flooring</v>
          </cell>
        </row>
        <row r="5315">
          <cell r="A5315" t="str">
            <v>Krsnaa Diagnostics Ltd</v>
          </cell>
          <cell r="B5315">
            <v>543328</v>
          </cell>
          <cell r="C5315" t="str">
            <v>KRSNAA</v>
          </cell>
          <cell r="D5315" t="str">
            <v>Healthcare Service Provider</v>
          </cell>
        </row>
        <row r="5316">
          <cell r="A5316" t="str">
            <v>Windlas Biotech Ltd</v>
          </cell>
          <cell r="B5316">
            <v>543329</v>
          </cell>
          <cell r="C5316" t="str">
            <v>WINDLAS</v>
          </cell>
          <cell r="D5316" t="str">
            <v>Pharmaceuticals</v>
          </cell>
        </row>
        <row r="5317">
          <cell r="A5317" t="str">
            <v>Devyani International Ltd</v>
          </cell>
          <cell r="B5317">
            <v>543330</v>
          </cell>
          <cell r="C5317" t="str">
            <v>DEVYANI</v>
          </cell>
          <cell r="D5317" t="str">
            <v>Restaurants</v>
          </cell>
        </row>
        <row r="5318">
          <cell r="A5318" t="str">
            <v>Meghmani Organics Ltd</v>
          </cell>
          <cell r="B5318">
            <v>543331</v>
          </cell>
          <cell r="C5318" t="str">
            <v>MOL</v>
          </cell>
          <cell r="D5318" t="str">
            <v>Pesticides &amp; Agrochemicals</v>
          </cell>
        </row>
        <row r="5319">
          <cell r="A5319" t="str">
            <v>Meghmani Finechem Ltd</v>
          </cell>
          <cell r="B5319">
            <v>543332</v>
          </cell>
          <cell r="C5319" t="str">
            <v>MFL</v>
          </cell>
          <cell r="D5319" t="str">
            <v>Specialty Chemicals</v>
          </cell>
        </row>
        <row r="5320">
          <cell r="A5320" t="str">
            <v>CarTrade Tech Ltd</v>
          </cell>
          <cell r="B5320">
            <v>543333</v>
          </cell>
          <cell r="C5320" t="str">
            <v>CARTRADE</v>
          </cell>
          <cell r="D5320" t="str">
            <v>E-Retail/ E-Commerce</v>
          </cell>
        </row>
        <row r="5321">
          <cell r="A5321" t="str">
            <v>Nuvoco Vistas Corporation Ltd</v>
          </cell>
          <cell r="B5321">
            <v>543334</v>
          </cell>
          <cell r="C5321" t="str">
            <v>NUVOCO</v>
          </cell>
          <cell r="D5321" t="str">
            <v>Cement &amp; Cement Products</v>
          </cell>
        </row>
        <row r="5322">
          <cell r="A5322" t="str">
            <v>Aptus Value Housing Finance India Ltd</v>
          </cell>
          <cell r="B5322">
            <v>543335</v>
          </cell>
          <cell r="C5322" t="str">
            <v>APTUS</v>
          </cell>
          <cell r="D5322" t="str">
            <v>Housing Finance Company</v>
          </cell>
        </row>
        <row r="5323">
          <cell r="A5323" t="str">
            <v>Chemplast Sanmar Ltd</v>
          </cell>
          <cell r="B5323">
            <v>543336</v>
          </cell>
          <cell r="C5323" t="str">
            <v>CHEMPLASTS</v>
          </cell>
          <cell r="D5323" t="str">
            <v>Commodity Chemicals</v>
          </cell>
        </row>
        <row r="5324">
          <cell r="A5324" t="str">
            <v>Sharpline Broadcast Ltd</v>
          </cell>
          <cell r="B5324">
            <v>543341</v>
          </cell>
          <cell r="C5324" t="str">
            <v>SHARPLINE</v>
          </cell>
          <cell r="D5324" t="str">
            <v>Advertising &amp; Media Agencies</v>
          </cell>
        </row>
        <row r="5325">
          <cell r="A5325" t="str">
            <v>Aashka Hospitals Ltd</v>
          </cell>
          <cell r="B5325">
            <v>543346</v>
          </cell>
          <cell r="C5325" t="str">
            <v>AASHKA</v>
          </cell>
          <cell r="D5325" t="str">
            <v>Hospital</v>
          </cell>
        </row>
        <row r="5326">
          <cell r="A5326" t="str">
            <v>AXIS TECHNOLOGY ETF</v>
          </cell>
          <cell r="B5326">
            <v>543347</v>
          </cell>
          <cell r="C5326" t="str">
            <v>AXISTECETF</v>
          </cell>
          <cell r="D5326" t="str">
            <v xml:space="preserve"> </v>
          </cell>
        </row>
        <row r="5327">
          <cell r="A5327" t="str">
            <v>AXIS HEALTHCARE ETF</v>
          </cell>
          <cell r="B5327">
            <v>543348</v>
          </cell>
          <cell r="C5327" t="str">
            <v>AXISHETF</v>
          </cell>
          <cell r="D5327" t="str">
            <v xml:space="preserve"> </v>
          </cell>
        </row>
        <row r="5328">
          <cell r="A5328" t="str">
            <v>Ami Organics Ltd</v>
          </cell>
          <cell r="B5328">
            <v>543349</v>
          </cell>
          <cell r="C5328" t="str">
            <v>AMIORG</v>
          </cell>
          <cell r="D5328" t="str">
            <v>Pharmaceuticals</v>
          </cell>
        </row>
        <row r="5329">
          <cell r="A5329" t="str">
            <v>Vijaya Diagnostic Centre Ltd</v>
          </cell>
          <cell r="B5329">
            <v>543350</v>
          </cell>
          <cell r="C5329" t="str">
            <v>VIJAYA</v>
          </cell>
          <cell r="D5329" t="str">
            <v>Healthcare Service Provider</v>
          </cell>
        </row>
        <row r="5330">
          <cell r="A5330" t="str">
            <v>Naapbooks Ltd</v>
          </cell>
          <cell r="B5330">
            <v>543351</v>
          </cell>
          <cell r="C5330" t="str">
            <v>NBL</v>
          </cell>
          <cell r="D5330" t="str">
            <v>Computers - Software &amp; Consulting</v>
          </cell>
        </row>
        <row r="5331">
          <cell r="A5331" t="str">
            <v>PlatinumOne Business Services Ltd</v>
          </cell>
          <cell r="B5331">
            <v>543352</v>
          </cell>
          <cell r="C5331" t="str">
            <v>POBS</v>
          </cell>
          <cell r="D5331" t="str">
            <v>Business Process Outsourcing (BPO)/ Knowledge Process Outsourcing (KPO)</v>
          </cell>
        </row>
        <row r="5332">
          <cell r="A5332" t="str">
            <v>AXIS CONSUMPTION ETF</v>
          </cell>
          <cell r="B5332">
            <v>543357</v>
          </cell>
          <cell r="C5332" t="str">
            <v>AXISCETF</v>
          </cell>
          <cell r="D5332" t="str">
            <v xml:space="preserve"> </v>
          </cell>
        </row>
        <row r="5333">
          <cell r="A5333" t="str">
            <v>Sansera Engineering Ltd</v>
          </cell>
          <cell r="B5333">
            <v>543358</v>
          </cell>
          <cell r="C5333" t="str">
            <v>SANSERA</v>
          </cell>
          <cell r="D5333" t="str">
            <v>Auto Components &amp; Equipments</v>
          </cell>
        </row>
        <row r="5334">
          <cell r="A5334" t="str">
            <v>Prevest Denpro Ltd</v>
          </cell>
          <cell r="B5334">
            <v>543363</v>
          </cell>
          <cell r="C5334" t="str">
            <v>PREVEST</v>
          </cell>
          <cell r="D5334" t="str">
            <v>Medical Equipment &amp; Supplies</v>
          </cell>
        </row>
        <row r="5335">
          <cell r="A5335" t="str">
            <v>Markolines Traffic Controls Ltd</v>
          </cell>
          <cell r="B5335">
            <v>543364</v>
          </cell>
          <cell r="C5335" t="str">
            <v>MTCL</v>
          </cell>
          <cell r="D5335" t="str">
            <v>Civil Construction</v>
          </cell>
        </row>
        <row r="5336">
          <cell r="A5336" t="str">
            <v>Mirae Asset S&amp;P 500 Top 50 ETF</v>
          </cell>
          <cell r="B5336">
            <v>543365</v>
          </cell>
          <cell r="C5336" t="str">
            <v>MASPTOP50</v>
          </cell>
          <cell r="D5336" t="str">
            <v xml:space="preserve"> </v>
          </cell>
        </row>
        <row r="5337">
          <cell r="A5337" t="str">
            <v>SBL Infratech Ltd</v>
          </cell>
          <cell r="B5337">
            <v>543366</v>
          </cell>
          <cell r="C5337" t="str">
            <v>SBLI</v>
          </cell>
          <cell r="D5337" t="str">
            <v>Residential- Commercial Projects</v>
          </cell>
        </row>
        <row r="5338">
          <cell r="A5338" t="str">
            <v>Paras Defence and Space Technologies Ltd</v>
          </cell>
          <cell r="B5338">
            <v>543367</v>
          </cell>
          <cell r="C5338" t="str">
            <v>PARAS</v>
          </cell>
          <cell r="D5338" t="str">
            <v>Aerospace &amp; Defense</v>
          </cell>
        </row>
        <row r="5339">
          <cell r="A5339" t="str">
            <v>Getalong Enterprise Ltd</v>
          </cell>
          <cell r="B5339">
            <v>543372</v>
          </cell>
          <cell r="C5339" t="str">
            <v>GETALONG</v>
          </cell>
          <cell r="D5339" t="str">
            <v>Trading - Textile Products</v>
          </cell>
        </row>
        <row r="5340">
          <cell r="A5340" t="str">
            <v>Shri Venkatesh Refineries Ltd</v>
          </cell>
          <cell r="B5340">
            <v>543373</v>
          </cell>
          <cell r="C5340" t="str">
            <v>SVRL</v>
          </cell>
          <cell r="D5340" t="str">
            <v>Edible Oil</v>
          </cell>
        </row>
        <row r="5341">
          <cell r="A5341" t="str">
            <v>Aditya Birla Sun Life AMC Ltd</v>
          </cell>
          <cell r="B5341">
            <v>543374</v>
          </cell>
          <cell r="C5341" t="str">
            <v>ABSLAMC</v>
          </cell>
          <cell r="D5341" t="str">
            <v>Asset Management Company</v>
          </cell>
        </row>
        <row r="5342">
          <cell r="A5342" t="str">
            <v>Promax Power Ltd</v>
          </cell>
          <cell r="B5342">
            <v>543375</v>
          </cell>
          <cell r="C5342" t="str">
            <v>PROMAX</v>
          </cell>
          <cell r="D5342" t="str">
            <v>Engineering- Designing &amp; Construction</v>
          </cell>
        </row>
        <row r="5343">
          <cell r="A5343" t="str">
            <v>Samor Reality Ltd</v>
          </cell>
          <cell r="B5343">
            <v>543376</v>
          </cell>
          <cell r="C5343" t="str">
            <v>SAMOR</v>
          </cell>
          <cell r="D5343" t="str">
            <v>Residential- Commercial Projects</v>
          </cell>
        </row>
        <row r="5344">
          <cell r="A5344" t="str">
            <v>Adishakti Loha and Ispat Ltd</v>
          </cell>
          <cell r="B5344">
            <v>543377</v>
          </cell>
          <cell r="C5344" t="str">
            <v>ADISHAKTI</v>
          </cell>
          <cell r="D5344" t="str">
            <v>Iron &amp; Steel Products</v>
          </cell>
        </row>
        <row r="5345">
          <cell r="A5345" t="str">
            <v>CWD Ltd</v>
          </cell>
          <cell r="B5345">
            <v>543378</v>
          </cell>
          <cell r="C5345" t="str">
            <v>CWD</v>
          </cell>
          <cell r="D5345" t="str">
            <v>Consumer Electronics</v>
          </cell>
        </row>
        <row r="5346">
          <cell r="A5346" t="str">
            <v>ICICI Prudential Consumption ETF</v>
          </cell>
          <cell r="B5346">
            <v>543383</v>
          </cell>
          <cell r="C5346" t="str">
            <v>ICICICONSU</v>
          </cell>
          <cell r="D5346" t="str">
            <v xml:space="preserve"> </v>
          </cell>
        </row>
        <row r="5347">
          <cell r="A5347" t="str">
            <v>FSN E-Commerce Ventures Ltd</v>
          </cell>
          <cell r="B5347">
            <v>543384</v>
          </cell>
          <cell r="C5347" t="str">
            <v>NYKAA</v>
          </cell>
          <cell r="D5347" t="str">
            <v>E-Retail/ E-Commerce</v>
          </cell>
        </row>
        <row r="5348">
          <cell r="A5348" t="str">
            <v>National Highways Infra Trust</v>
          </cell>
          <cell r="B5348">
            <v>543385</v>
          </cell>
          <cell r="C5348" t="str">
            <v>NHIT</v>
          </cell>
          <cell r="D5348" t="str">
            <v>Civil Construction</v>
          </cell>
        </row>
        <row r="5349">
          <cell r="A5349" t="str">
            <v>Fino Payments Bank Ltd</v>
          </cell>
          <cell r="B5349">
            <v>543386</v>
          </cell>
          <cell r="C5349" t="str">
            <v>FINOPB</v>
          </cell>
          <cell r="D5349" t="str">
            <v>Other Bank</v>
          </cell>
        </row>
        <row r="5350">
          <cell r="A5350" t="str">
            <v>S.J.S. Enterprises Ltd</v>
          </cell>
          <cell r="B5350">
            <v>543387</v>
          </cell>
          <cell r="C5350" t="str">
            <v>SJS</v>
          </cell>
          <cell r="D5350" t="str">
            <v>Auto Components &amp; Equipments</v>
          </cell>
        </row>
        <row r="5351">
          <cell r="A5351" t="str">
            <v>DSP Nifty 50 Equal Weight ETF</v>
          </cell>
          <cell r="B5351">
            <v>543388</v>
          </cell>
          <cell r="C5351" t="str">
            <v>DSPNEWETF</v>
          </cell>
          <cell r="D5351" t="str">
            <v xml:space="preserve"> </v>
          </cell>
        </row>
        <row r="5352">
          <cell r="A5352" t="str">
            <v>Sigachi Industries Ltd</v>
          </cell>
          <cell r="B5352">
            <v>543389</v>
          </cell>
          <cell r="C5352" t="str">
            <v>SIGACHI</v>
          </cell>
          <cell r="D5352" t="str">
            <v>Pharmaceuticals</v>
          </cell>
        </row>
        <row r="5353">
          <cell r="A5353" t="str">
            <v>PB Fintech Ltd</v>
          </cell>
          <cell r="B5353">
            <v>543390</v>
          </cell>
          <cell r="C5353" t="str">
            <v>POLICYBZR</v>
          </cell>
          <cell r="D5353" t="str">
            <v>Financial Technology (Fintech)</v>
          </cell>
        </row>
        <row r="5354">
          <cell r="A5354" t="str">
            <v>Suyog Gurbaxani Funicular Ropeways Ltd</v>
          </cell>
          <cell r="B5354">
            <v>543391</v>
          </cell>
          <cell r="C5354" t="str">
            <v>SGFRL</v>
          </cell>
          <cell r="D5354" t="str">
            <v>Civil Construction</v>
          </cell>
        </row>
        <row r="5355">
          <cell r="A5355" t="str">
            <v>One 97 Communications Ltd</v>
          </cell>
          <cell r="B5355">
            <v>543396</v>
          </cell>
          <cell r="C5355" t="str">
            <v>PAYTM</v>
          </cell>
          <cell r="D5355" t="str">
            <v>Financial Technology (Fintech)</v>
          </cell>
        </row>
        <row r="5356">
          <cell r="A5356" t="str">
            <v>Sapphire Foods India Ltd</v>
          </cell>
          <cell r="B5356">
            <v>543397</v>
          </cell>
          <cell r="C5356" t="str">
            <v>SAPPHIRE</v>
          </cell>
          <cell r="D5356" t="str">
            <v>Restaurants</v>
          </cell>
        </row>
        <row r="5357">
          <cell r="A5357" t="str">
            <v>Latent View Analytics Ltd</v>
          </cell>
          <cell r="B5357">
            <v>543398</v>
          </cell>
          <cell r="C5357" t="str">
            <v>LATENTVIEW</v>
          </cell>
          <cell r="D5357" t="str">
            <v>Computers - Software &amp; Consulting</v>
          </cell>
        </row>
        <row r="5358">
          <cell r="A5358" t="str">
            <v>Tarsons Products Ltd</v>
          </cell>
          <cell r="B5358">
            <v>543399</v>
          </cell>
          <cell r="C5358" t="str">
            <v>TARSONS</v>
          </cell>
          <cell r="D5358" t="str">
            <v>Medical Equipment &amp; Supplies</v>
          </cell>
        </row>
        <row r="5359">
          <cell r="A5359" t="str">
            <v>Omnipotent Industries Ltd</v>
          </cell>
          <cell r="B5359">
            <v>543400</v>
          </cell>
          <cell r="C5359" t="str">
            <v>OMNIPOTENT</v>
          </cell>
          <cell r="D5359" t="str">
            <v>Refineries &amp; Marketing</v>
          </cell>
        </row>
        <row r="5360">
          <cell r="A5360" t="str">
            <v>Go Fashion (India) Ltd</v>
          </cell>
          <cell r="B5360">
            <v>543401</v>
          </cell>
          <cell r="C5360" t="str">
            <v>GOCOLORS</v>
          </cell>
          <cell r="D5360" t="str">
            <v>Speciality Retail</v>
          </cell>
        </row>
        <row r="5361">
          <cell r="A5361" t="str">
            <v>DMR Hydroengineering &amp; Infrastructures Ltd</v>
          </cell>
          <cell r="B5361">
            <v>543410</v>
          </cell>
          <cell r="C5361" t="str">
            <v>DMR</v>
          </cell>
          <cell r="D5361" t="str">
            <v>Consulting Services</v>
          </cell>
        </row>
        <row r="5362">
          <cell r="A5362" t="str">
            <v>Hi-Tech Pipes Ltd</v>
          </cell>
          <cell r="B5362">
            <v>543411</v>
          </cell>
          <cell r="C5362" t="str">
            <v>HITECH</v>
          </cell>
          <cell r="D5362" t="str">
            <v>Iron &amp; Steel Products</v>
          </cell>
        </row>
        <row r="5363">
          <cell r="A5363" t="str">
            <v>Star Health and Allied Insurance Company Ltd</v>
          </cell>
          <cell r="B5363">
            <v>543412</v>
          </cell>
          <cell r="C5363" t="str">
            <v>STARHEALTH</v>
          </cell>
          <cell r="D5363" t="str">
            <v>General Insurance</v>
          </cell>
        </row>
        <row r="5364">
          <cell r="A5364" t="str">
            <v>Tega Industries Ltd</v>
          </cell>
          <cell r="B5364">
            <v>543413</v>
          </cell>
          <cell r="C5364" t="str">
            <v>TEGA</v>
          </cell>
          <cell r="D5364" t="str">
            <v>Industrial Equipments</v>
          </cell>
        </row>
        <row r="5365">
          <cell r="A5365" t="str">
            <v>Mirae Asset Hang Seng TECH ETF</v>
          </cell>
          <cell r="B5365">
            <v>543414</v>
          </cell>
          <cell r="C5365" t="str">
            <v>MAHKTECH</v>
          </cell>
          <cell r="D5365" t="str">
            <v xml:space="preserve"> </v>
          </cell>
        </row>
        <row r="5366">
          <cell r="A5366" t="str">
            <v>Anand Rathi Wealth Ltd</v>
          </cell>
          <cell r="B5366">
            <v>543415</v>
          </cell>
          <cell r="C5366" t="str">
            <v>ANANDRATHI</v>
          </cell>
          <cell r="D5366" t="str">
            <v>Financial Products Distributor</v>
          </cell>
        </row>
        <row r="5367">
          <cell r="A5367" t="str">
            <v>Zodiac Energy Ltd</v>
          </cell>
          <cell r="B5367">
            <v>543416</v>
          </cell>
          <cell r="C5367" t="str">
            <v>ZODIAC</v>
          </cell>
          <cell r="D5367" t="str">
            <v>Engineering- Designing &amp; Construction</v>
          </cell>
        </row>
        <row r="5368">
          <cell r="A5368" t="str">
            <v>RateGain Travel Technologies Ltd</v>
          </cell>
          <cell r="B5368">
            <v>543417</v>
          </cell>
          <cell r="C5368" t="str">
            <v>RATEGAIN</v>
          </cell>
          <cell r="D5368" t="str">
            <v>Computers - Software &amp; Consulting</v>
          </cell>
        </row>
        <row r="5369">
          <cell r="A5369" t="str">
            <v>Shriram Properties Ltd</v>
          </cell>
          <cell r="B5369">
            <v>543419</v>
          </cell>
          <cell r="C5369" t="str">
            <v>SHRIRAMPPS</v>
          </cell>
          <cell r="D5369" t="str">
            <v>Residential- Commercial Projects</v>
          </cell>
        </row>
        <row r="5370">
          <cell r="A5370" t="str">
            <v>Jet Freight Logistics Ltd</v>
          </cell>
          <cell r="B5370">
            <v>543420</v>
          </cell>
          <cell r="C5370" t="str">
            <v>JETFREIGHT</v>
          </cell>
          <cell r="D5370" t="str">
            <v>Logistics Solution Provider</v>
          </cell>
        </row>
        <row r="5371">
          <cell r="A5371" t="str">
            <v>C.E. Info Systems Ltd</v>
          </cell>
          <cell r="B5371">
            <v>543425</v>
          </cell>
          <cell r="C5371" t="str">
            <v>MAPMYINDIA</v>
          </cell>
          <cell r="D5371" t="str">
            <v>Software Products</v>
          </cell>
        </row>
        <row r="5372">
          <cell r="A5372" t="str">
            <v>Metro Brands Ltd</v>
          </cell>
          <cell r="B5372">
            <v>543426</v>
          </cell>
          <cell r="C5372" t="str">
            <v>METROBRAND</v>
          </cell>
          <cell r="D5372" t="str">
            <v>Footwear</v>
          </cell>
        </row>
        <row r="5373">
          <cell r="A5373" t="str">
            <v>Medplus Health Services Ltd</v>
          </cell>
          <cell r="B5373">
            <v>543427</v>
          </cell>
          <cell r="C5373" t="str">
            <v>MEDPLUS</v>
          </cell>
          <cell r="D5373" t="str">
            <v>Pharmacy Retail</v>
          </cell>
        </row>
        <row r="5374">
          <cell r="A5374" t="str">
            <v>Data Patterns (India) Ltd</v>
          </cell>
          <cell r="B5374">
            <v>543428</v>
          </cell>
          <cell r="C5374" t="str">
            <v>DATAPATTNS</v>
          </cell>
          <cell r="D5374" t="str">
            <v>Aerospace &amp; Defense</v>
          </cell>
        </row>
        <row r="5375">
          <cell r="A5375" t="str">
            <v>HP Adhesives Ltd</v>
          </cell>
          <cell r="B5375">
            <v>543433</v>
          </cell>
          <cell r="C5375" t="str">
            <v>HPAL</v>
          </cell>
          <cell r="D5375" t="str">
            <v>Specialty Chemicals</v>
          </cell>
        </row>
        <row r="5376">
          <cell r="A5376" t="str">
            <v>Supriya Lifescience Ltd</v>
          </cell>
          <cell r="B5376">
            <v>543434</v>
          </cell>
          <cell r="C5376" t="str">
            <v>SUPRIYA</v>
          </cell>
          <cell r="D5376" t="str">
            <v>Pharmaceuticals</v>
          </cell>
        </row>
        <row r="5377">
          <cell r="A5377" t="str">
            <v>Clara Industries Ltd</v>
          </cell>
          <cell r="B5377">
            <v>543435</v>
          </cell>
          <cell r="C5377" t="str">
            <v>CLARA</v>
          </cell>
          <cell r="D5377" t="str">
            <v>Packaging</v>
          </cell>
        </row>
        <row r="5378">
          <cell r="A5378" t="str">
            <v>Wherrelz IT Solutions Ltd</v>
          </cell>
          <cell r="B5378">
            <v>543436</v>
          </cell>
          <cell r="C5378" t="str">
            <v>WITS</v>
          </cell>
          <cell r="D5378" t="str">
            <v>Computers - Software &amp; Consulting</v>
          </cell>
        </row>
        <row r="5379">
          <cell r="A5379" t="str">
            <v>Motilal Oswal Nasdaq Q 50 ETF</v>
          </cell>
          <cell r="B5379">
            <v>543437</v>
          </cell>
          <cell r="C5379" t="str">
            <v>MONQ50</v>
          </cell>
          <cell r="D5379" t="str">
            <v xml:space="preserve"> </v>
          </cell>
        </row>
        <row r="5380">
          <cell r="A5380" t="str">
            <v>DSP Nifty Midcap 150 Quality 50 ETF</v>
          </cell>
          <cell r="B5380">
            <v>543438</v>
          </cell>
          <cell r="C5380" t="str">
            <v>DSPQ50ETF</v>
          </cell>
          <cell r="D5380" t="str">
            <v xml:space="preserve"> </v>
          </cell>
        </row>
        <row r="5381">
          <cell r="A5381" t="str">
            <v>Brandbucket Media &amp; Technology Ltd</v>
          </cell>
          <cell r="B5381">
            <v>543439</v>
          </cell>
          <cell r="C5381" t="str">
            <v>BRANDBUCKT</v>
          </cell>
          <cell r="D5381" t="str">
            <v>Advertising &amp; Media Agencies</v>
          </cell>
        </row>
        <row r="5382">
          <cell r="A5382" t="str">
            <v>DSP Nifty 50 ETF</v>
          </cell>
          <cell r="B5382">
            <v>543440</v>
          </cell>
          <cell r="C5382" t="str">
            <v>DSPN50ETF</v>
          </cell>
          <cell r="D5382" t="str">
            <v xml:space="preserve"> </v>
          </cell>
        </row>
        <row r="5383">
          <cell r="A5383" t="str">
            <v>CMS Info Systems Ltd</v>
          </cell>
          <cell r="B5383">
            <v>543441</v>
          </cell>
          <cell r="C5383" t="str">
            <v>CMSINFO</v>
          </cell>
          <cell r="D5383" t="str">
            <v>Diversified Commercial Services</v>
          </cell>
        </row>
        <row r="5384">
          <cell r="A5384" t="str">
            <v>Brand Concepts Ltd</v>
          </cell>
          <cell r="B5384">
            <v>543442</v>
          </cell>
          <cell r="C5384" t="str">
            <v>BCONCEPTS</v>
          </cell>
          <cell r="D5384" t="str">
            <v>Speciality Retail</v>
          </cell>
        </row>
        <row r="5385">
          <cell r="A5385" t="str">
            <v>Ascensive Educare Ltd</v>
          </cell>
          <cell r="B5385">
            <v>543443</v>
          </cell>
          <cell r="C5385" t="str">
            <v>ASCENSIVE</v>
          </cell>
          <cell r="D5385" t="str">
            <v>Education</v>
          </cell>
        </row>
        <row r="5386">
          <cell r="A5386" t="str">
            <v>Fabino Life Sciences Ltd</v>
          </cell>
          <cell r="B5386">
            <v>543444</v>
          </cell>
          <cell r="C5386" t="str">
            <v>FABINO</v>
          </cell>
          <cell r="D5386" t="str">
            <v>Pharmaceuticals</v>
          </cell>
        </row>
        <row r="5387">
          <cell r="A5387" t="str">
            <v>Wonder Fibromats Ltd</v>
          </cell>
          <cell r="B5387">
            <v>543449</v>
          </cell>
          <cell r="C5387" t="str">
            <v>WFL</v>
          </cell>
          <cell r="D5387" t="str">
            <v>Household Appliances</v>
          </cell>
        </row>
        <row r="5388">
          <cell r="A5388" t="str">
            <v>ICICI Prudential Nifty Auto ETF</v>
          </cell>
          <cell r="B5388">
            <v>543450</v>
          </cell>
          <cell r="C5388" t="str">
            <v>ICICIAUTO</v>
          </cell>
          <cell r="D5388" t="str">
            <v xml:space="preserve"> </v>
          </cell>
        </row>
        <row r="5389">
          <cell r="A5389" t="str">
            <v>AGS Transact Technologies Ltd</v>
          </cell>
          <cell r="B5389">
            <v>543451</v>
          </cell>
          <cell r="C5389" t="str">
            <v>AGSTRA</v>
          </cell>
          <cell r="D5389" t="str">
            <v>Diversified Commercial Services</v>
          </cell>
        </row>
        <row r="5390">
          <cell r="A5390" t="str">
            <v>ICICI Prudential Silver ETF</v>
          </cell>
          <cell r="B5390">
            <v>543452</v>
          </cell>
          <cell r="C5390" t="str">
            <v>ICICISILVE</v>
          </cell>
          <cell r="D5390" t="str">
            <v xml:space="preserve"> </v>
          </cell>
        </row>
        <row r="5391">
          <cell r="A5391" t="str">
            <v>Alkosign Ltd</v>
          </cell>
          <cell r="B5391">
            <v>543453</v>
          </cell>
          <cell r="C5391" t="str">
            <v>ALKOSIGN</v>
          </cell>
          <cell r="D5391" t="str">
            <v>Stationary</v>
          </cell>
        </row>
        <row r="5392">
          <cell r="A5392" t="str">
            <v>Mirae Asset Nifty India Manufacturing ETF</v>
          </cell>
          <cell r="B5392">
            <v>543454</v>
          </cell>
          <cell r="C5392" t="str">
            <v>MAMFGETF</v>
          </cell>
          <cell r="D5392" t="str">
            <v xml:space="preserve"> </v>
          </cell>
        </row>
        <row r="5393">
          <cell r="A5393" t="str">
            <v>Adani Wilmar Ltd</v>
          </cell>
          <cell r="B5393">
            <v>543458</v>
          </cell>
          <cell r="C5393" t="str">
            <v>AWL</v>
          </cell>
          <cell r="D5393" t="str">
            <v>Edible Oil</v>
          </cell>
        </row>
        <row r="5394">
          <cell r="A5394" t="str">
            <v>Quality RO Industries Ltd</v>
          </cell>
          <cell r="B5394">
            <v>543460</v>
          </cell>
          <cell r="C5394" t="str">
            <v>QRIL</v>
          </cell>
          <cell r="D5394" t="str">
            <v>Industrial Machinery</v>
          </cell>
        </row>
        <row r="5395">
          <cell r="A5395" t="str">
            <v>Safa Systems &amp; Technologies Ltd</v>
          </cell>
          <cell r="B5395">
            <v>543461</v>
          </cell>
          <cell r="C5395" t="str">
            <v>SSTL</v>
          </cell>
          <cell r="D5395" t="str">
            <v>Trading &amp; Distributors</v>
          </cell>
        </row>
        <row r="5396">
          <cell r="A5396" t="str">
            <v>Dev Information Technology Ltd</v>
          </cell>
          <cell r="B5396">
            <v>543462</v>
          </cell>
          <cell r="C5396" t="str">
            <v>DEVIT</v>
          </cell>
          <cell r="D5396" t="str">
            <v>IT Enabled Services</v>
          </cell>
        </row>
        <row r="5397">
          <cell r="A5397" t="str">
            <v>Vedant Fashions Ltd</v>
          </cell>
          <cell r="B5397">
            <v>543463</v>
          </cell>
          <cell r="C5397" t="str">
            <v>MANYAVAR</v>
          </cell>
          <cell r="D5397" t="str">
            <v>Speciality Retail</v>
          </cell>
        </row>
        <row r="5398">
          <cell r="A5398" t="str">
            <v>Maruti Interior Products Ltd</v>
          </cell>
          <cell r="B5398">
            <v>543464</v>
          </cell>
          <cell r="C5398" t="str">
            <v>MARUTIIPL</v>
          </cell>
          <cell r="D5398" t="str">
            <v>Houseware</v>
          </cell>
        </row>
        <row r="5399">
          <cell r="A5399" t="str">
            <v>Motilal Oswal Nifty 200 Momentum 30 ETF</v>
          </cell>
          <cell r="B5399">
            <v>543465</v>
          </cell>
          <cell r="C5399" t="str">
            <v>MOMOMENTUM</v>
          </cell>
          <cell r="D5399" t="str">
            <v xml:space="preserve"> </v>
          </cell>
        </row>
        <row r="5400">
          <cell r="A5400" t="str">
            <v>Softtech Engineers Ltd</v>
          </cell>
          <cell r="B5400">
            <v>543470</v>
          </cell>
          <cell r="C5400" t="str">
            <v>SOFTTECH</v>
          </cell>
          <cell r="D5400" t="str">
            <v>Computers - Software &amp; Consulting</v>
          </cell>
        </row>
        <row r="5401">
          <cell r="A5401" t="str">
            <v>Aditya Birla Sun Life Silver ETF</v>
          </cell>
          <cell r="B5401">
            <v>543471</v>
          </cell>
          <cell r="C5401" t="str">
            <v>SILVER</v>
          </cell>
          <cell r="D5401" t="str">
            <v xml:space="preserve"> </v>
          </cell>
        </row>
        <row r="5402">
          <cell r="A5402" t="str">
            <v>Aditya Birla Sunlife Nifty IT ETF</v>
          </cell>
          <cell r="B5402">
            <v>543472</v>
          </cell>
          <cell r="C5402" t="str">
            <v>TECH</v>
          </cell>
          <cell r="D5402" t="str">
            <v xml:space="preserve"> </v>
          </cell>
        </row>
        <row r="5403">
          <cell r="A5403" t="str">
            <v>Aditya Birla Sun Life Nifty Healthcare ETF</v>
          </cell>
          <cell r="B5403">
            <v>543473</v>
          </cell>
          <cell r="C5403" t="str">
            <v>HEALTHY</v>
          </cell>
          <cell r="D5403" t="str">
            <v xml:space="preserve"> </v>
          </cell>
        </row>
        <row r="5404">
          <cell r="A5404" t="str">
            <v>Aditya Birla Sun Life Nifty ETF</v>
          </cell>
          <cell r="B5404">
            <v>543474</v>
          </cell>
          <cell r="C5404" t="str">
            <v>BSLNIFTY</v>
          </cell>
          <cell r="D5404" t="str">
            <v xml:space="preserve"> </v>
          </cell>
        </row>
        <row r="5405">
          <cell r="A5405" t="str">
            <v>Ekennis Software Service Ltd</v>
          </cell>
          <cell r="B5405">
            <v>543475</v>
          </cell>
          <cell r="C5405" t="str">
            <v>EKENNIS</v>
          </cell>
          <cell r="D5405" t="str">
            <v>IT Enabled Services</v>
          </cell>
        </row>
        <row r="5406">
          <cell r="A5406" t="str">
            <v>Mirae Asset Nifty Midcap 150 ETF</v>
          </cell>
          <cell r="B5406">
            <v>543481</v>
          </cell>
          <cell r="C5406" t="str">
            <v>MAM150ETF</v>
          </cell>
          <cell r="D5406" t="str">
            <v xml:space="preserve"> </v>
          </cell>
        </row>
        <row r="5407">
          <cell r="A5407" t="str">
            <v>Eureka Forbes Ltd</v>
          </cell>
          <cell r="B5407">
            <v>543482</v>
          </cell>
          <cell r="C5407" t="str">
            <v>EUREKAFORBE</v>
          </cell>
          <cell r="D5407" t="str">
            <v>Household Appliances</v>
          </cell>
        </row>
        <row r="5408">
          <cell r="A5408" t="str">
            <v>Gateway Distriparks Ltd</v>
          </cell>
          <cell r="B5408">
            <v>543489</v>
          </cell>
          <cell r="C5408" t="str">
            <v>GATEWAY</v>
          </cell>
          <cell r="D5408" t="str">
            <v>Logistics Solution Provider</v>
          </cell>
        </row>
        <row r="5409">
          <cell r="A5409" t="str">
            <v>GMR Power and Urban Infra Ltd</v>
          </cell>
          <cell r="B5409">
            <v>543490</v>
          </cell>
          <cell r="C5409" t="str">
            <v>GMRP&amp;UI</v>
          </cell>
          <cell r="D5409" t="str">
            <v>Engineering- Designing &amp; Construction</v>
          </cell>
        </row>
        <row r="5410">
          <cell r="A5410" t="str">
            <v>Bhatia Colour Chem Ltd</v>
          </cell>
          <cell r="B5410">
            <v>543497</v>
          </cell>
          <cell r="C5410" t="str">
            <v>BCCL</v>
          </cell>
          <cell r="D5410" t="str">
            <v>Specialty Chemicals</v>
          </cell>
        </row>
        <row r="5411">
          <cell r="A5411" t="str">
            <v>Motherson Sumi Wiring India Ltd</v>
          </cell>
          <cell r="B5411">
            <v>543498</v>
          </cell>
          <cell r="C5411" t="str">
            <v>MSUMI</v>
          </cell>
          <cell r="D5411" t="str">
            <v>Auto Components &amp; Equipments</v>
          </cell>
        </row>
        <row r="5412">
          <cell r="A5412" t="str">
            <v>Achyut Healthcare Ltd</v>
          </cell>
          <cell r="B5412">
            <v>543499</v>
          </cell>
          <cell r="C5412" t="str">
            <v>ACHYUT</v>
          </cell>
          <cell r="D5412" t="str">
            <v>Pharmaceuticals</v>
          </cell>
        </row>
        <row r="5413">
          <cell r="A5413" t="str">
            <v>Evoq Remedies Ltd</v>
          </cell>
          <cell r="B5413">
            <v>543500</v>
          </cell>
          <cell r="C5413" t="str">
            <v>EVOQ</v>
          </cell>
          <cell r="D5413" t="str">
            <v>Trading &amp; Distributors</v>
          </cell>
        </row>
        <row r="5414">
          <cell r="A5414" t="str">
            <v>Motilal Oswal S&amp;P BSE Low Volatility ETF</v>
          </cell>
          <cell r="B5414">
            <v>543501</v>
          </cell>
          <cell r="C5414" t="str">
            <v>MOLOWVOL</v>
          </cell>
          <cell r="D5414" t="str">
            <v xml:space="preserve"> </v>
          </cell>
        </row>
        <row r="5415">
          <cell r="A5415" t="str">
            <v>Avro India Ltd</v>
          </cell>
          <cell r="B5415">
            <v>543512</v>
          </cell>
          <cell r="C5415" t="str">
            <v>AVROIND</v>
          </cell>
          <cell r="D5415" t="str">
            <v>Plastic Products - Consumer</v>
          </cell>
        </row>
        <row r="5416">
          <cell r="A5416" t="str">
            <v>Uma Exports Ltd</v>
          </cell>
          <cell r="B5416">
            <v>543513</v>
          </cell>
          <cell r="C5416" t="str">
            <v>UMAEXPORTS</v>
          </cell>
          <cell r="D5416" t="str">
            <v>Trading &amp; Distributors</v>
          </cell>
        </row>
        <row r="5417">
          <cell r="A5417" t="str">
            <v>Veranda Learning Solutions Ltd</v>
          </cell>
          <cell r="B5417">
            <v>543514</v>
          </cell>
          <cell r="C5417" t="str">
            <v>VERANDA</v>
          </cell>
          <cell r="D5417" t="str">
            <v>E-Learning</v>
          </cell>
        </row>
        <row r="5418">
          <cell r="A5418" t="str">
            <v>Sunrise Efficient Marketing Ltd</v>
          </cell>
          <cell r="B5418">
            <v>543515</v>
          </cell>
          <cell r="C5418" t="str">
            <v>SEML</v>
          </cell>
          <cell r="D5418" t="str">
            <v>Trading &amp; Distributors</v>
          </cell>
        </row>
        <row r="5419">
          <cell r="A5419" t="str">
            <v>Dhyaani Tile and Marblez Ltd</v>
          </cell>
          <cell r="B5419">
            <v>543516</v>
          </cell>
          <cell r="C5419" t="str">
            <v>DHYAANI</v>
          </cell>
          <cell r="D5419" t="str">
            <v>Trading &amp; Distributors</v>
          </cell>
        </row>
        <row r="5420">
          <cell r="A5420" t="str">
            <v>Hariom Pipe Industries Ltd</v>
          </cell>
          <cell r="B5420">
            <v>543517</v>
          </cell>
          <cell r="C5420" t="str">
            <v>HARIOMPIPE</v>
          </cell>
          <cell r="D5420" t="str">
            <v>Iron &amp; Steel Products</v>
          </cell>
        </row>
        <row r="5421">
          <cell r="A5421" t="str">
            <v>Eighty Jewellers Ltd</v>
          </cell>
          <cell r="B5421">
            <v>543518</v>
          </cell>
          <cell r="C5421" t="str">
            <v>EIGHTY</v>
          </cell>
          <cell r="D5421" t="str">
            <v>Gems- Jewellery And Watches</v>
          </cell>
        </row>
        <row r="5422">
          <cell r="A5422" t="str">
            <v>Shashwat Furnishing Solutions Ltd</v>
          </cell>
          <cell r="B5422">
            <v>543519</v>
          </cell>
          <cell r="C5422" t="str">
            <v>SFSL</v>
          </cell>
          <cell r="D5422" t="str">
            <v>Furniture- Home Furnishing- Flooring</v>
          </cell>
        </row>
        <row r="5423">
          <cell r="A5423" t="str">
            <v>Global Longlife Hospital and Research Ltd</v>
          </cell>
          <cell r="B5423">
            <v>543520</v>
          </cell>
          <cell r="C5423" t="str">
            <v>GLHRL</v>
          </cell>
          <cell r="D5423" t="str">
            <v>Hospital</v>
          </cell>
        </row>
        <row r="5424">
          <cell r="A5424" t="str">
            <v>Fone4 Communications (India) Ltd</v>
          </cell>
          <cell r="B5424">
            <v>543521</v>
          </cell>
          <cell r="C5424" t="str">
            <v>FONE4</v>
          </cell>
          <cell r="D5424" t="str">
            <v>E-Retail/ E-Commerce</v>
          </cell>
        </row>
        <row r="5425">
          <cell r="A5425" t="str">
            <v>Nanavati Ventures Ltd</v>
          </cell>
          <cell r="B5425">
            <v>543522</v>
          </cell>
          <cell r="C5425" t="str">
            <v>NVENTURES</v>
          </cell>
          <cell r="D5425" t="str">
            <v>Precious Metals</v>
          </cell>
        </row>
        <row r="5426">
          <cell r="A5426" t="str">
            <v>Campus Activewear Ltd</v>
          </cell>
          <cell r="B5426">
            <v>543523</v>
          </cell>
          <cell r="C5426" t="str">
            <v>CAMPUS</v>
          </cell>
          <cell r="D5426" t="str">
            <v>Footwear</v>
          </cell>
        </row>
        <row r="5427">
          <cell r="A5427" t="str">
            <v>Rainbow Children's Medicare Ltd</v>
          </cell>
          <cell r="B5427">
            <v>543524</v>
          </cell>
          <cell r="C5427" t="str">
            <v>RAINBOW</v>
          </cell>
          <cell r="D5427" t="str">
            <v>Hospital</v>
          </cell>
        </row>
        <row r="5428">
          <cell r="A5428" t="str">
            <v>Silver Touch Technologies Ltd</v>
          </cell>
          <cell r="B5428">
            <v>543525</v>
          </cell>
          <cell r="C5428" t="str">
            <v>SILVERTUC</v>
          </cell>
          <cell r="D5428" t="str">
            <v>IT Enabled Services</v>
          </cell>
        </row>
        <row r="5429">
          <cell r="A5429" t="str">
            <v>Life Insurance Corporation of India</v>
          </cell>
          <cell r="B5429">
            <v>543526</v>
          </cell>
          <cell r="C5429" t="str">
            <v>LICI</v>
          </cell>
          <cell r="D5429" t="str">
            <v>Life Insurance</v>
          </cell>
        </row>
        <row r="5430">
          <cell r="A5430" t="str">
            <v>Prudent Corporate Advisory Services Ltd</v>
          </cell>
          <cell r="B5430">
            <v>543527</v>
          </cell>
          <cell r="C5430" t="str">
            <v>PRUDENT</v>
          </cell>
          <cell r="D5430" t="str">
            <v>Financial Products Distributor</v>
          </cell>
        </row>
        <row r="5431">
          <cell r="A5431" t="str">
            <v>Venus Pipes &amp; Tubes Ltd</v>
          </cell>
          <cell r="B5431">
            <v>543528</v>
          </cell>
          <cell r="C5431" t="str">
            <v>VENUSPIPES</v>
          </cell>
          <cell r="D5431" t="str">
            <v>Iron &amp; Steel Products</v>
          </cell>
        </row>
        <row r="5432">
          <cell r="A5432" t="str">
            <v>Delhivery Ltd</v>
          </cell>
          <cell r="B5432">
            <v>543529</v>
          </cell>
          <cell r="C5432" t="str">
            <v>DELHIVERY</v>
          </cell>
          <cell r="D5432" t="str">
            <v>Logistics Solution Provider</v>
          </cell>
        </row>
        <row r="5433">
          <cell r="A5433" t="str">
            <v>Paradeep Phosphates Ltd</v>
          </cell>
          <cell r="B5433">
            <v>543530</v>
          </cell>
          <cell r="C5433" t="str">
            <v>PARADEEP</v>
          </cell>
          <cell r="D5433" t="str">
            <v>Fertilizers</v>
          </cell>
        </row>
        <row r="5434">
          <cell r="A5434" t="str">
            <v>Tierra Agrotech Ltd</v>
          </cell>
          <cell r="B5434">
            <v>543531</v>
          </cell>
          <cell r="C5434" t="str">
            <v>TIERRA</v>
          </cell>
          <cell r="D5434" t="str">
            <v>Other Agricultural Products</v>
          </cell>
        </row>
        <row r="5435">
          <cell r="A5435" t="str">
            <v>Ethos Ltd</v>
          </cell>
          <cell r="B5435">
            <v>543532</v>
          </cell>
          <cell r="C5435" t="str">
            <v>ETHOSLTD</v>
          </cell>
          <cell r="D5435" t="str">
            <v>Gems- Jewellery And Watches</v>
          </cell>
        </row>
        <row r="5436">
          <cell r="A5436" t="str">
            <v>eMudhra Ltd</v>
          </cell>
          <cell r="B5436">
            <v>543533</v>
          </cell>
          <cell r="C5436" t="str">
            <v>EMUDHRA</v>
          </cell>
          <cell r="D5436" t="str">
            <v>IT Enabled Services</v>
          </cell>
        </row>
        <row r="5437">
          <cell r="A5437" t="str">
            <v>Aether Industries Ltd</v>
          </cell>
          <cell r="B5437">
            <v>543534</v>
          </cell>
          <cell r="C5437" t="str">
            <v>AETHER</v>
          </cell>
          <cell r="D5437" t="str">
            <v>Specialty Chemicals</v>
          </cell>
        </row>
        <row r="5438">
          <cell r="A5438" t="str">
            <v>We Win Ltd</v>
          </cell>
          <cell r="B5438">
            <v>543535</v>
          </cell>
          <cell r="C5438" t="str">
            <v>WEWIN</v>
          </cell>
          <cell r="D5438" t="str">
            <v>Business Process Outsourcing (BPO)/ Knowledge Process Outsourcing (KPO)</v>
          </cell>
        </row>
        <row r="5439">
          <cell r="A5439" t="str">
            <v>Silver Pearl Hospitality &amp; Luxury Spaces Ltd</v>
          </cell>
          <cell r="B5439">
            <v>543536</v>
          </cell>
          <cell r="C5439" t="str">
            <v>SILVERPRL</v>
          </cell>
          <cell r="D5439" t="str">
            <v>Hotels &amp; Resorts</v>
          </cell>
        </row>
        <row r="5440">
          <cell r="A5440" t="str">
            <v>Kotak Banking ETF - Dividend Payout Option</v>
          </cell>
          <cell r="B5440">
            <v>590136</v>
          </cell>
          <cell r="C5440" t="str">
            <v>KOTAKBKETF</v>
          </cell>
          <cell r="D5440" t="str">
            <v xml:space="preserve"> </v>
          </cell>
        </row>
        <row r="5441">
          <cell r="A5441" t="str">
            <v>SBI-ETF NIFTY BANK</v>
          </cell>
          <cell r="B5441">
            <v>590137</v>
          </cell>
          <cell r="C5441" t="str">
            <v>SETFNIFBK</v>
          </cell>
          <cell r="D5441" t="str">
            <v xml:space="preserve"> </v>
          </cell>
        </row>
        <row r="5442">
          <cell r="A5442" t="str">
            <v>SBI-ETF NIFTY 50</v>
          </cell>
          <cell r="B5442">
            <v>590138</v>
          </cell>
          <cell r="C5442" t="str">
            <v>SETFNIF50</v>
          </cell>
          <cell r="D5442" t="str">
            <v xml:space="preserve"> </v>
          </cell>
        </row>
      </sheetData>
      <sheetData sheetId="15" refreshError="1"/>
      <sheetData sheetId="1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EC6592-C2CB-43EF-B243-B1C570370FD1}" name="Table2" displayName="Table2" ref="F27:J30" totalsRowShown="0">
  <autoFilter ref="F27:J30" xr:uid="{0DEC6592-C2CB-43EF-B243-B1C570370FD1}"/>
  <tableColumns count="5">
    <tableColumn id="1" xr3:uid="{DED52100-BA89-41CC-BE32-CFAB8974CF0D}" name="Name of Director Designation"/>
    <tableColumn id="2" xr3:uid="{BEC09F93-437C-4328-B324-884A3DF3C66B}" name="Designation"/>
    <tableColumn id="3" xr3:uid="{D0DD66AB-47D2-4DC7-9914-75A5C7A6DFA9}" name=" Remuneration" dataDxfId="1"/>
    <tableColumn id="4" xr3:uid="{E8500A0F-EC90-4C1A-9FA2-097C877CD0FD}" name="Column1"/>
    <tableColumn id="5" xr3:uid="{41B0A040-7F96-439C-A567-EE0D017831F8}" name="%Increase/(Decrease) in remuneration" dataDxfId="0"/>
  </tableColumns>
  <tableStyleInfo name="TableStyleMedium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Adjacency">
  <a:themeElements>
    <a:clrScheme name="Concourse">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Adjacency">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gradFill rotWithShape="1">
          <a:gsLst>
            <a:gs pos="0">
              <a:schemeClr val="phClr">
                <a:tint val="90000"/>
              </a:schemeClr>
            </a:gs>
            <a:gs pos="75000">
              <a:schemeClr val="phClr">
                <a:shade val="100000"/>
                <a:satMod val="115000"/>
              </a:schemeClr>
            </a:gs>
            <a:gs pos="100000">
              <a:schemeClr val="phClr">
                <a:shade val="70000"/>
                <a:satMod val="130000"/>
              </a:schemeClr>
            </a:gs>
          </a:gsLst>
          <a:path path="circle">
            <a:fillToRect l="20000" t="50000" r="100000" b="50000"/>
          </a:path>
        </a:gradFill>
        <a:blipFill rotWithShape="1">
          <a:blip xmlns:r="http://schemas.openxmlformats.org/officeDocument/2006/relationships" r:embed="rId1">
            <a:duotone>
              <a:schemeClr val="phClr">
                <a:tint val="97000"/>
              </a:schemeClr>
              <a:schemeClr val="phClr">
                <a:shade val="96000"/>
              </a:schemeClr>
            </a:duotone>
          </a:blip>
          <a:tile tx="0" ty="0" sx="32000" sy="32000" flip="none" algn="tl"/>
        </a:blip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AbhishekKumar.V2002@gmail.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mailto:AbhishekKumar.V2002@gmail.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hyperlink" Target="mailto:AbhishekKumar.V2002@gmail.com"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hyperlink" Target="mailto:AbhishekKumar.V2002@gmail.com"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mailto:AbhishekKumar.V2002@gmail.com"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hyperlink" Target="mailto:AbhishekKumar.V2002@gmail.com"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mailto:AbhishekKumar.V2002@gmail.com"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0.bin"/><Relationship Id="rId1" Type="http://schemas.openxmlformats.org/officeDocument/2006/relationships/hyperlink" Target="mailto:AbhishekKumar.V2002@gmail.co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screener.in/excel/"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www.screener.in/"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www.screener.in/excel/"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0.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hyperlink" Target="mailto:AbhishekKumar.V2002@gmail.com"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A3B18-FB3B-4CD5-8C3D-F8843C498AE6}">
  <sheetPr>
    <tabColor rgb="FF0070C0"/>
  </sheetPr>
  <dimension ref="A1"/>
  <sheetViews>
    <sheetView showGridLines="0" workbookViewId="0">
      <selection activeCell="F13" sqref="F13"/>
    </sheetView>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6AAB2-702D-41DF-B1AD-0BBF880CB0D0}">
  <dimension ref="A2:AE111"/>
  <sheetViews>
    <sheetView showGridLines="0" showWhiteSpace="0" view="pageLayout" topLeftCell="A4" zoomScaleNormal="100" workbookViewId="0">
      <selection activeCell="P9" sqref="P9"/>
    </sheetView>
  </sheetViews>
  <sheetFormatPr defaultRowHeight="14.4" x14ac:dyDescent="0.3"/>
  <cols>
    <col min="1" max="1" width="1.88671875" customWidth="1"/>
    <col min="2" max="2" width="26.6640625" style="22" customWidth="1"/>
    <col min="3" max="3" width="10.109375" customWidth="1"/>
    <col min="4" max="4" width="9.77734375" customWidth="1"/>
    <col min="5" max="5" width="10.88671875" customWidth="1"/>
    <col min="6" max="12" width="11.88671875" bestFit="1" customWidth="1"/>
    <col min="13" max="13" width="12.33203125" style="33" hidden="1" customWidth="1"/>
  </cols>
  <sheetData>
    <row r="2" spans="2:18" ht="31.2" x14ac:dyDescent="0.6">
      <c r="B2" s="498" t="str">
        <f>"Historical Financial Statement -"&amp;'Data Sheet'!B1</f>
        <v>Historical Financial Statement -SUN TV NETWORK LTD</v>
      </c>
      <c r="C2" s="498"/>
      <c r="D2" s="498"/>
      <c r="E2" s="498"/>
      <c r="F2" s="498"/>
      <c r="G2" s="498"/>
      <c r="H2" s="498"/>
      <c r="I2" s="498"/>
      <c r="J2" s="498"/>
      <c r="K2" s="498"/>
      <c r="L2" s="498"/>
      <c r="M2" s="498"/>
    </row>
    <row r="3" spans="2:18" x14ac:dyDescent="0.3">
      <c r="B3" s="398" t="s">
        <v>70</v>
      </c>
      <c r="C3" s="399">
        <f>'Data Sheet'!B16</f>
        <v>41729</v>
      </c>
      <c r="D3" s="399">
        <f>'Data Sheet'!C16</f>
        <v>42094</v>
      </c>
      <c r="E3" s="399">
        <f>'Data Sheet'!D16</f>
        <v>42460</v>
      </c>
      <c r="F3" s="399">
        <f>'Data Sheet'!E16</f>
        <v>42825</v>
      </c>
      <c r="G3" s="399">
        <f>'Data Sheet'!F16</f>
        <v>43190</v>
      </c>
      <c r="H3" s="399">
        <f>'Data Sheet'!G16</f>
        <v>43555</v>
      </c>
      <c r="I3" s="399">
        <f>'Data Sheet'!H16</f>
        <v>43921</v>
      </c>
      <c r="J3" s="399">
        <f>'Data Sheet'!I16</f>
        <v>44286</v>
      </c>
      <c r="K3" s="399">
        <f>'Data Sheet'!J16</f>
        <v>44651</v>
      </c>
      <c r="L3" s="399">
        <f>'Data Sheet'!K16</f>
        <v>45016</v>
      </c>
      <c r="M3" s="400" t="s">
        <v>71</v>
      </c>
    </row>
    <row r="4" spans="2:18" s="19" customFormat="1" x14ac:dyDescent="0.3">
      <c r="B4" s="20"/>
      <c r="C4" s="26"/>
      <c r="D4" s="26"/>
      <c r="E4" s="26"/>
      <c r="F4" s="26"/>
      <c r="G4" s="26"/>
      <c r="H4" s="26"/>
      <c r="I4" s="26"/>
      <c r="J4" s="26"/>
      <c r="K4" s="26"/>
      <c r="L4" s="26"/>
      <c r="M4" s="34"/>
    </row>
    <row r="5" spans="2:18" x14ac:dyDescent="0.3">
      <c r="B5" s="288" t="s">
        <v>73</v>
      </c>
      <c r="C5" s="291"/>
      <c r="D5" s="291"/>
      <c r="E5" s="291"/>
      <c r="F5" s="291"/>
      <c r="G5" s="291"/>
      <c r="H5" s="291"/>
      <c r="I5" s="291"/>
      <c r="J5" s="291"/>
      <c r="K5" s="291"/>
      <c r="L5" s="291"/>
      <c r="M5" s="35"/>
      <c r="O5" s="81"/>
      <c r="P5" s="81"/>
      <c r="Q5" s="81"/>
      <c r="R5" s="81"/>
    </row>
    <row r="6" spans="2:18" x14ac:dyDescent="0.3">
      <c r="B6" s="22" t="s">
        <v>74</v>
      </c>
      <c r="C6" s="28">
        <f>IFERROR('Data Sheet'!B17,0)</f>
        <v>2223.62</v>
      </c>
      <c r="D6" s="28">
        <f>IFERROR('Data Sheet'!C17,0)</f>
        <v>2395.38</v>
      </c>
      <c r="E6" s="28">
        <f>IFERROR('Data Sheet'!D17,0)</f>
        <v>2473.64</v>
      </c>
      <c r="F6" s="28">
        <f>IFERROR('Data Sheet'!E17,0)</f>
        <v>2645.72</v>
      </c>
      <c r="G6" s="28">
        <f>IFERROR('Data Sheet'!F17,0)</f>
        <v>2963.02</v>
      </c>
      <c r="H6" s="28">
        <f>IFERROR('Data Sheet'!G17,0)</f>
        <v>3782.54</v>
      </c>
      <c r="I6" s="28">
        <f>IFERROR('Data Sheet'!H17,0)</f>
        <v>3519.85</v>
      </c>
      <c r="J6" s="28">
        <f>IFERROR('Data Sheet'!I17,0)</f>
        <v>3176.89</v>
      </c>
      <c r="K6" s="28">
        <f>IFERROR('Data Sheet'!J17,0)</f>
        <v>3584.82</v>
      </c>
      <c r="L6" s="28">
        <f>IFERROR('Data Sheet'!K17,0)</f>
        <v>3772.05</v>
      </c>
      <c r="M6" s="36">
        <f>IFERROR(SUM('Data Sheet'!H42:K42),0)</f>
        <v>4161.1799999999994</v>
      </c>
      <c r="O6" s="81"/>
      <c r="P6" s="81"/>
      <c r="Q6" s="81"/>
      <c r="R6" s="81"/>
    </row>
    <row r="7" spans="2:18" x14ac:dyDescent="0.3">
      <c r="B7" s="23" t="s">
        <v>75</v>
      </c>
      <c r="C7" s="29"/>
      <c r="D7" s="29">
        <f>D6/C6-1</f>
        <v>7.724341389266165E-2</v>
      </c>
      <c r="E7" s="29">
        <f>E6/D6-1</f>
        <v>3.2671225442309604E-2</v>
      </c>
      <c r="F7" s="29">
        <f t="shared" ref="F7:M7" si="0">F6/E6-1</f>
        <v>6.9565498617422117E-2</v>
      </c>
      <c r="G7" s="29">
        <f t="shared" si="0"/>
        <v>0.11992954658845245</v>
      </c>
      <c r="H7" s="29">
        <f t="shared" si="0"/>
        <v>0.27658267578349127</v>
      </c>
      <c r="I7" s="29">
        <f t="shared" si="0"/>
        <v>-6.944804284951378E-2</v>
      </c>
      <c r="J7" s="29">
        <f t="shared" si="0"/>
        <v>-9.743597028282458E-2</v>
      </c>
      <c r="K7" s="29">
        <f t="shared" si="0"/>
        <v>0.1284054531318366</v>
      </c>
      <c r="L7" s="29">
        <f>L6/K6-1</f>
        <v>5.2228563777260817E-2</v>
      </c>
      <c r="M7" s="37">
        <f t="shared" si="0"/>
        <v>0.10316141090388498</v>
      </c>
      <c r="O7" s="81"/>
      <c r="P7" s="81"/>
      <c r="Q7" s="81"/>
      <c r="R7" s="81"/>
    </row>
    <row r="8" spans="2:18" x14ac:dyDescent="0.3">
      <c r="C8" s="22"/>
      <c r="D8" s="22"/>
      <c r="E8" s="22"/>
      <c r="F8" s="22"/>
      <c r="G8" s="22"/>
      <c r="H8" s="22"/>
      <c r="I8" s="22"/>
      <c r="J8" s="22"/>
      <c r="K8" s="22"/>
      <c r="L8" s="22"/>
      <c r="O8" s="81"/>
      <c r="P8" s="81"/>
      <c r="Q8" s="81"/>
      <c r="R8" s="81"/>
    </row>
    <row r="9" spans="2:18" x14ac:dyDescent="0.3">
      <c r="B9" s="22" t="s">
        <v>76</v>
      </c>
      <c r="C9" s="28">
        <f>IFERROR(SUM('Data Sheet'!B20:B22),0)</f>
        <v>566.06999999999994</v>
      </c>
      <c r="D9" s="28">
        <f>IFERROR(SUM('Data Sheet'!C20:C22),0)</f>
        <v>570.76</v>
      </c>
      <c r="E9" s="28">
        <f>IFERROR(SUM('Data Sheet'!D20:D22),0)</f>
        <v>574.38</v>
      </c>
      <c r="F9" s="28">
        <f>IFERROR(SUM('Data Sheet'!E20:E22),0)</f>
        <v>614.64</v>
      </c>
      <c r="G9" s="28">
        <f>IFERROR(SUM('Data Sheet'!F20:F22),0)</f>
        <v>736.23</v>
      </c>
      <c r="H9" s="28">
        <f>IFERROR(SUM('Data Sheet'!G20:G22),0)</f>
        <v>890.72</v>
      </c>
      <c r="I9" s="28">
        <f>IFERROR(SUM('Data Sheet'!H20:H22),0)</f>
        <v>919.41</v>
      </c>
      <c r="J9" s="28">
        <f>IFERROR(SUM('Data Sheet'!I20:I22),0)</f>
        <v>797.73</v>
      </c>
      <c r="K9" s="28">
        <f>IFERROR(SUM('Data Sheet'!J20:J22),0)</f>
        <v>935.09</v>
      </c>
      <c r="L9" s="28">
        <f>IFERROR(SUM('Data Sheet'!K20:K22),0)</f>
        <v>1040.1199999999999</v>
      </c>
      <c r="M9" s="36">
        <f>IFERROR(SUM('Data Sheet'!H43:K43),0)</f>
        <v>1548.8</v>
      </c>
      <c r="O9" s="81"/>
      <c r="P9" s="81"/>
      <c r="Q9" s="81"/>
      <c r="R9" s="81"/>
    </row>
    <row r="10" spans="2:18" x14ac:dyDescent="0.3">
      <c r="B10" s="23" t="s">
        <v>77</v>
      </c>
      <c r="C10" s="29">
        <f>C9/C6</f>
        <v>0.25457137460537321</v>
      </c>
      <c r="D10" s="29">
        <f t="shared" ref="D10:M10" si="1">D9/D6</f>
        <v>0.23827534670908163</v>
      </c>
      <c r="E10" s="29">
        <f t="shared" si="1"/>
        <v>0.23220032017593506</v>
      </c>
      <c r="F10" s="29">
        <f t="shared" si="1"/>
        <v>0.23231483301331965</v>
      </c>
      <c r="G10" s="29">
        <f t="shared" si="1"/>
        <v>0.24847284189779348</v>
      </c>
      <c r="H10" s="29">
        <f t="shared" si="1"/>
        <v>0.23548197771867582</v>
      </c>
      <c r="I10" s="29">
        <f t="shared" si="1"/>
        <v>0.26120715371393666</v>
      </c>
      <c r="J10" s="29">
        <f t="shared" si="1"/>
        <v>0.25110406718520317</v>
      </c>
      <c r="K10" s="29">
        <f t="shared" si="1"/>
        <v>0.26084712761031237</v>
      </c>
      <c r="L10" s="29">
        <f t="shared" si="1"/>
        <v>0.27574395885526432</v>
      </c>
      <c r="M10" s="37">
        <f t="shared" si="1"/>
        <v>0.37220211574601442</v>
      </c>
      <c r="O10" s="81"/>
      <c r="P10" s="81"/>
      <c r="Q10" s="81"/>
      <c r="R10" s="81"/>
    </row>
    <row r="11" spans="2:18" x14ac:dyDescent="0.3">
      <c r="C11" s="22"/>
      <c r="D11" s="22"/>
      <c r="E11" s="22"/>
      <c r="F11" s="22"/>
      <c r="G11" s="22"/>
      <c r="H11" s="22"/>
      <c r="I11" s="22"/>
      <c r="J11" s="22"/>
      <c r="K11" s="22"/>
      <c r="L11" s="22"/>
      <c r="O11" s="81"/>
      <c r="P11" s="81"/>
      <c r="Q11" s="81"/>
      <c r="R11" s="81"/>
    </row>
    <row r="12" spans="2:18" x14ac:dyDescent="0.3">
      <c r="B12" s="446" t="s">
        <v>78</v>
      </c>
      <c r="C12" s="447">
        <f>C6-C9</f>
        <v>1657.55</v>
      </c>
      <c r="D12" s="447">
        <f t="shared" ref="D12:M12" si="2">D6-D9</f>
        <v>1824.6200000000001</v>
      </c>
      <c r="E12" s="447">
        <f t="shared" si="2"/>
        <v>1899.2599999999998</v>
      </c>
      <c r="F12" s="447">
        <f t="shared" si="2"/>
        <v>2031.08</v>
      </c>
      <c r="G12" s="447">
        <f t="shared" si="2"/>
        <v>2226.79</v>
      </c>
      <c r="H12" s="447">
        <f t="shared" si="2"/>
        <v>2891.8199999999997</v>
      </c>
      <c r="I12" s="447">
        <f t="shared" si="2"/>
        <v>2600.44</v>
      </c>
      <c r="J12" s="447">
        <f t="shared" si="2"/>
        <v>2379.16</v>
      </c>
      <c r="K12" s="447">
        <f t="shared" si="2"/>
        <v>2649.73</v>
      </c>
      <c r="L12" s="447">
        <f t="shared" si="2"/>
        <v>2731.9300000000003</v>
      </c>
      <c r="M12" s="448">
        <f t="shared" si="2"/>
        <v>2612.3799999999992</v>
      </c>
      <c r="O12" s="198"/>
      <c r="P12" s="81"/>
      <c r="Q12" s="81"/>
      <c r="R12" s="81"/>
    </row>
    <row r="13" spans="2:18" x14ac:dyDescent="0.3">
      <c r="B13" s="23" t="s">
        <v>89</v>
      </c>
      <c r="C13" s="29">
        <f>C12/C6</f>
        <v>0.74542862539462684</v>
      </c>
      <c r="D13" s="29">
        <f t="shared" ref="D13:M13" si="3">D12/D6</f>
        <v>0.76172465329091832</v>
      </c>
      <c r="E13" s="29">
        <f t="shared" si="3"/>
        <v>0.76779967982406494</v>
      </c>
      <c r="F13" s="29">
        <f t="shared" si="3"/>
        <v>0.76768516698668043</v>
      </c>
      <c r="G13" s="29">
        <f t="shared" si="3"/>
        <v>0.75152715810220649</v>
      </c>
      <c r="H13" s="29">
        <f t="shared" si="3"/>
        <v>0.76451802228132415</v>
      </c>
      <c r="I13" s="29">
        <f t="shared" si="3"/>
        <v>0.73879284628606334</v>
      </c>
      <c r="J13" s="29">
        <f t="shared" si="3"/>
        <v>0.74889593281479683</v>
      </c>
      <c r="K13" s="29">
        <f t="shared" si="3"/>
        <v>0.73915287238968763</v>
      </c>
      <c r="L13" s="29">
        <f t="shared" si="3"/>
        <v>0.72425604114473563</v>
      </c>
      <c r="M13" s="37">
        <f t="shared" si="3"/>
        <v>0.62779788425398553</v>
      </c>
      <c r="O13" s="81"/>
      <c r="P13" s="81"/>
      <c r="Q13" s="81"/>
      <c r="R13" s="81"/>
    </row>
    <row r="14" spans="2:18" x14ac:dyDescent="0.3">
      <c r="C14" s="22"/>
      <c r="D14" s="22"/>
      <c r="E14" s="22"/>
      <c r="F14" s="22"/>
      <c r="G14" s="22"/>
      <c r="H14" s="22"/>
      <c r="I14" s="22"/>
      <c r="J14" s="22"/>
      <c r="K14" s="22"/>
      <c r="L14" s="22"/>
      <c r="O14" s="81"/>
      <c r="P14" s="81"/>
      <c r="Q14" s="81"/>
      <c r="R14" s="81"/>
    </row>
    <row r="15" spans="2:18" x14ac:dyDescent="0.3">
      <c r="B15" s="22" t="s">
        <v>79</v>
      </c>
      <c r="C15" s="28">
        <f>IFERROR(SUM('Data Sheet'!B23:B24),0)</f>
        <v>149.51</v>
      </c>
      <c r="D15" s="28">
        <f>IFERROR(SUM('Data Sheet'!C23:C24),0)</f>
        <v>146.99</v>
      </c>
      <c r="E15" s="28">
        <f>IFERROR(SUM('Data Sheet'!D23:D24),0)</f>
        <v>678.2</v>
      </c>
      <c r="F15" s="28">
        <f>IFERROR(SUM('Data Sheet'!E23:E24),0)</f>
        <v>259.35000000000002</v>
      </c>
      <c r="G15" s="28">
        <f>IFERROR(SUM('Data Sheet'!F23:F24),0)</f>
        <v>223.03000000000003</v>
      </c>
      <c r="H15" s="28">
        <f>IFERROR(SUM('Data Sheet'!G23:G24),0)</f>
        <v>285.04000000000002</v>
      </c>
      <c r="I15" s="28">
        <f>IFERROR(SUM('Data Sheet'!H23:H24),0)</f>
        <v>328.53</v>
      </c>
      <c r="J15" s="28">
        <f>IFERROR(SUM('Data Sheet'!I23:I24),0)</f>
        <v>313.72000000000003</v>
      </c>
      <c r="K15" s="28">
        <f>IFERROR(SUM('Data Sheet'!J23:J24),0)</f>
        <v>370.83000000000004</v>
      </c>
      <c r="L15" s="28">
        <f>IFERROR(SUM('Data Sheet'!K23:K24),0)</f>
        <v>338.83</v>
      </c>
      <c r="M15" s="36">
        <f>IFERROR('Data Sheet'!H43:K43,0)</f>
        <v>0</v>
      </c>
      <c r="O15" s="81"/>
      <c r="P15" s="81"/>
      <c r="Q15" s="81"/>
      <c r="R15" s="81"/>
    </row>
    <row r="16" spans="2:18" x14ac:dyDescent="0.3">
      <c r="B16" s="23" t="s">
        <v>80</v>
      </c>
      <c r="C16" s="29">
        <f>C15/C6</f>
        <v>6.7237207796296133E-2</v>
      </c>
      <c r="D16" s="29">
        <f t="shared" ref="D16:M16" si="4">D15/D6</f>
        <v>6.1363958954320404E-2</v>
      </c>
      <c r="E16" s="29">
        <f t="shared" si="4"/>
        <v>0.27417085752170894</v>
      </c>
      <c r="F16" s="29">
        <f t="shared" si="4"/>
        <v>9.8026246163615216E-2</v>
      </c>
      <c r="G16" s="29">
        <f t="shared" si="4"/>
        <v>7.5271176029861442E-2</v>
      </c>
      <c r="H16" s="29">
        <f t="shared" si="4"/>
        <v>7.5356770847102753E-2</v>
      </c>
      <c r="I16" s="29">
        <f t="shared" si="4"/>
        <v>9.3336363765501362E-2</v>
      </c>
      <c r="J16" s="29">
        <f t="shared" si="4"/>
        <v>9.8750664958497159E-2</v>
      </c>
      <c r="K16" s="29">
        <f t="shared" si="4"/>
        <v>0.10344452441126752</v>
      </c>
      <c r="L16" s="29">
        <f t="shared" si="4"/>
        <v>8.9826486923556145E-2</v>
      </c>
      <c r="M16" s="37">
        <f t="shared" si="4"/>
        <v>0</v>
      </c>
      <c r="O16" s="81"/>
      <c r="P16" s="81"/>
      <c r="Q16" s="81"/>
      <c r="R16" s="81"/>
    </row>
    <row r="17" spans="2:18" x14ac:dyDescent="0.3">
      <c r="C17" s="22"/>
      <c r="D17" s="22"/>
      <c r="E17" s="22"/>
      <c r="F17" s="22"/>
      <c r="G17" s="22"/>
      <c r="H17" s="22"/>
      <c r="I17" s="22"/>
      <c r="J17" s="22"/>
      <c r="K17" s="22"/>
      <c r="L17" s="22"/>
      <c r="O17" s="81"/>
      <c r="P17" s="81"/>
      <c r="Q17" s="81"/>
      <c r="R17" s="81"/>
    </row>
    <row r="18" spans="2:18" x14ac:dyDescent="0.3">
      <c r="B18" s="446" t="s">
        <v>81</v>
      </c>
      <c r="C18" s="447">
        <f>C12-C15</f>
        <v>1508.04</v>
      </c>
      <c r="D18" s="447">
        <f t="shared" ref="D18:M18" si="5">D12-D15</f>
        <v>1677.63</v>
      </c>
      <c r="E18" s="447">
        <f t="shared" si="5"/>
        <v>1221.0599999999997</v>
      </c>
      <c r="F18" s="447">
        <f t="shared" si="5"/>
        <v>1771.73</v>
      </c>
      <c r="G18" s="447">
        <f t="shared" si="5"/>
        <v>2003.76</v>
      </c>
      <c r="H18" s="447">
        <f t="shared" si="5"/>
        <v>2606.7799999999997</v>
      </c>
      <c r="I18" s="447">
        <f t="shared" si="5"/>
        <v>2271.91</v>
      </c>
      <c r="J18" s="447">
        <f t="shared" si="5"/>
        <v>2065.4399999999996</v>
      </c>
      <c r="K18" s="447">
        <f t="shared" si="5"/>
        <v>2278.9</v>
      </c>
      <c r="L18" s="447">
        <f t="shared" si="5"/>
        <v>2393.1000000000004</v>
      </c>
      <c r="M18" s="44">
        <f t="shared" si="5"/>
        <v>2612.3799999999992</v>
      </c>
      <c r="O18" s="81"/>
      <c r="P18" s="81"/>
      <c r="Q18" s="81"/>
      <c r="R18" s="81"/>
    </row>
    <row r="19" spans="2:18" x14ac:dyDescent="0.3">
      <c r="B19" s="24" t="s">
        <v>88</v>
      </c>
      <c r="C19" s="29">
        <f>C18/C6</f>
        <v>0.67819141759833068</v>
      </c>
      <c r="D19" s="29">
        <f t="shared" ref="D19:M19" si="6">D18/D6</f>
        <v>0.70036069433659798</v>
      </c>
      <c r="E19" s="29">
        <f t="shared" si="6"/>
        <v>0.49362882230235594</v>
      </c>
      <c r="F19" s="29">
        <f t="shared" si="6"/>
        <v>0.66965892082306522</v>
      </c>
      <c r="G19" s="29">
        <f t="shared" si="6"/>
        <v>0.67625598207234516</v>
      </c>
      <c r="H19" s="29">
        <f t="shared" si="6"/>
        <v>0.68916125143422136</v>
      </c>
      <c r="I19" s="29">
        <f t="shared" si="6"/>
        <v>0.64545648252056198</v>
      </c>
      <c r="J19" s="29">
        <f t="shared" si="6"/>
        <v>0.65014526785629967</v>
      </c>
      <c r="K19" s="29">
        <f t="shared" si="6"/>
        <v>0.63570834797842013</v>
      </c>
      <c r="L19" s="29">
        <f t="shared" si="6"/>
        <v>0.63442955422117953</v>
      </c>
      <c r="M19" s="37">
        <f t="shared" si="6"/>
        <v>0.62779788425398553</v>
      </c>
      <c r="O19" s="81"/>
      <c r="P19" s="81"/>
      <c r="Q19" s="81"/>
      <c r="R19" s="81"/>
    </row>
    <row r="20" spans="2:18" x14ac:dyDescent="0.3">
      <c r="C20" s="22"/>
      <c r="D20" s="22"/>
      <c r="E20" s="22"/>
      <c r="F20" s="22"/>
      <c r="G20" s="22"/>
      <c r="H20" s="22"/>
      <c r="I20" s="22"/>
      <c r="J20" s="22"/>
      <c r="K20" s="22"/>
      <c r="L20" s="22"/>
    </row>
    <row r="21" spans="2:18" x14ac:dyDescent="0.3">
      <c r="B21" s="22" t="s">
        <v>8</v>
      </c>
      <c r="C21" s="28">
        <f>IFERROR('Data Sheet'!B27,0)</f>
        <v>2.94</v>
      </c>
      <c r="D21" s="28">
        <f>IFERROR('Data Sheet'!C27,0)</f>
        <v>2.29</v>
      </c>
      <c r="E21" s="28">
        <f>IFERROR('Data Sheet'!D27,0)</f>
        <v>2.19</v>
      </c>
      <c r="F21" s="28">
        <f>IFERROR('Data Sheet'!E27,0)</f>
        <v>1.03</v>
      </c>
      <c r="G21" s="28">
        <f>IFERROR('Data Sheet'!F27,0)</f>
        <v>1.08</v>
      </c>
      <c r="H21" s="28">
        <f>IFERROR('Data Sheet'!G27,0)</f>
        <v>1.65</v>
      </c>
      <c r="I21" s="28">
        <f>IFERROR('Data Sheet'!H27,0)</f>
        <v>12.75</v>
      </c>
      <c r="J21" s="28">
        <f>IFERROR('Data Sheet'!I27,0)</f>
        <v>26.86</v>
      </c>
      <c r="K21" s="28">
        <f>IFERROR('Data Sheet'!J27,0)</f>
        <v>33.25</v>
      </c>
      <c r="L21" s="28">
        <f>IFERROR('Data Sheet'!K27,0)</f>
        <v>9.42</v>
      </c>
      <c r="M21" s="36">
        <f>IFERROR(SUM('Data Sheet'!H46:K46),0)</f>
        <v>9.16</v>
      </c>
    </row>
    <row r="22" spans="2:18" x14ac:dyDescent="0.3">
      <c r="B22" s="24" t="s">
        <v>82</v>
      </c>
      <c r="C22" s="29">
        <f>C21/C6</f>
        <v>1.3221683561040105E-3</v>
      </c>
      <c r="D22" s="29">
        <f t="shared" ref="D22:M22" si="7">D21/D6</f>
        <v>9.5600698010336557E-4</v>
      </c>
      <c r="E22" s="29">
        <f t="shared" si="7"/>
        <v>8.8533497194417943E-4</v>
      </c>
      <c r="F22" s="29">
        <f t="shared" si="7"/>
        <v>3.8930801445353255E-4</v>
      </c>
      <c r="G22" s="29">
        <f t="shared" si="7"/>
        <v>3.6449298351006745E-4</v>
      </c>
      <c r="H22" s="29">
        <f t="shared" si="7"/>
        <v>4.3621481861394723E-4</v>
      </c>
      <c r="I22" s="29">
        <f t="shared" si="7"/>
        <v>3.622313450857281E-3</v>
      </c>
      <c r="J22" s="29">
        <f t="shared" si="7"/>
        <v>8.4548095779205454E-3</v>
      </c>
      <c r="K22" s="29">
        <f t="shared" si="7"/>
        <v>9.2752216289799759E-3</v>
      </c>
      <c r="L22" s="29">
        <f t="shared" si="7"/>
        <v>2.4973157831948145E-3</v>
      </c>
      <c r="M22" s="37">
        <f t="shared" si="7"/>
        <v>2.2012986700887731E-3</v>
      </c>
    </row>
    <row r="23" spans="2:18" x14ac:dyDescent="0.3">
      <c r="C23" s="22"/>
      <c r="D23" s="22"/>
      <c r="E23" s="22"/>
      <c r="F23" s="22"/>
      <c r="G23" s="22"/>
      <c r="H23" s="22"/>
      <c r="I23" s="22"/>
      <c r="J23" s="22"/>
      <c r="K23" s="22"/>
      <c r="L23" s="22"/>
    </row>
    <row r="24" spans="2:18" x14ac:dyDescent="0.3">
      <c r="B24" s="22" t="s">
        <v>83</v>
      </c>
      <c r="C24" s="28">
        <f>IFERROR('Data Sheet'!B26,0)</f>
        <v>478.28</v>
      </c>
      <c r="D24" s="28">
        <f>IFERROR('Data Sheet'!C26,0)</f>
        <v>615.30999999999995</v>
      </c>
      <c r="E24" s="28">
        <f>IFERROR('Data Sheet'!D26,0)</f>
        <v>496.7</v>
      </c>
      <c r="F24" s="28">
        <f>IFERROR('Data Sheet'!E26,0)</f>
        <v>400.45</v>
      </c>
      <c r="G24" s="28">
        <f>IFERROR('Data Sheet'!F26,0)</f>
        <v>449.99</v>
      </c>
      <c r="H24" s="28">
        <f>IFERROR('Data Sheet'!G26,0)</f>
        <v>662.81</v>
      </c>
      <c r="I24" s="28">
        <f>IFERROR('Data Sheet'!H26,0)</f>
        <v>700.2</v>
      </c>
      <c r="J24" s="28">
        <f>IFERROR('Data Sheet'!I26,0)</f>
        <v>403.92</v>
      </c>
      <c r="K24" s="28">
        <f>IFERROR('Data Sheet'!J26,0)</f>
        <v>306.12</v>
      </c>
      <c r="L24" s="28">
        <f>IFERROR('Data Sheet'!K26,0)</f>
        <v>486</v>
      </c>
      <c r="M24" s="36">
        <f>IFERROR(SUM('Data Sheet'!H45:K45),0)</f>
        <v>503.35999999999996</v>
      </c>
    </row>
    <row r="25" spans="2:18" x14ac:dyDescent="0.3">
      <c r="B25" s="24" t="s">
        <v>84</v>
      </c>
      <c r="C25" s="29">
        <f>C24/C6</f>
        <v>0.21509070794470278</v>
      </c>
      <c r="D25" s="29">
        <f t="shared" ref="D25:M25" si="8">D24/D6</f>
        <v>0.25687364843991345</v>
      </c>
      <c r="E25" s="29">
        <f t="shared" si="8"/>
        <v>0.20079720573729404</v>
      </c>
      <c r="F25" s="29">
        <f t="shared" si="8"/>
        <v>0.15135766445428844</v>
      </c>
      <c r="G25" s="29">
        <f t="shared" si="8"/>
        <v>0.1518687015274956</v>
      </c>
      <c r="H25" s="29">
        <f t="shared" si="8"/>
        <v>0.1752288145003093</v>
      </c>
      <c r="I25" s="29">
        <f t="shared" si="8"/>
        <v>0.19892893163060929</v>
      </c>
      <c r="J25" s="29">
        <f t="shared" si="8"/>
        <v>0.12714321238695706</v>
      </c>
      <c r="K25" s="29">
        <f t="shared" si="8"/>
        <v>8.5393408874085724E-2</v>
      </c>
      <c r="L25" s="29">
        <f t="shared" si="8"/>
        <v>0.12884240664890442</v>
      </c>
      <c r="M25" s="37">
        <f t="shared" si="8"/>
        <v>0.12096568761745467</v>
      </c>
    </row>
    <row r="26" spans="2:18" x14ac:dyDescent="0.3">
      <c r="C26" s="22"/>
      <c r="D26" s="22"/>
      <c r="E26" s="22"/>
      <c r="F26" s="22"/>
      <c r="G26" s="22"/>
      <c r="H26" s="22"/>
      <c r="I26" s="22"/>
      <c r="J26" s="22"/>
      <c r="K26" s="22"/>
      <c r="L26" s="22"/>
    </row>
    <row r="27" spans="2:18" x14ac:dyDescent="0.3">
      <c r="B27" s="446" t="s">
        <v>85</v>
      </c>
      <c r="C27" s="447">
        <f>IFERROR(C18-SUM(C24,C21),0)</f>
        <v>1026.82</v>
      </c>
      <c r="D27" s="447">
        <f t="shared" ref="D27:M27" si="9">IFERROR(D18-SUM(D24,D21),0)</f>
        <v>1060.0300000000002</v>
      </c>
      <c r="E27" s="447">
        <f t="shared" si="9"/>
        <v>722.16999999999973</v>
      </c>
      <c r="F27" s="447">
        <f t="shared" si="9"/>
        <v>1370.25</v>
      </c>
      <c r="G27" s="447">
        <f t="shared" si="9"/>
        <v>1552.69</v>
      </c>
      <c r="H27" s="447">
        <f t="shared" si="9"/>
        <v>1942.3199999999997</v>
      </c>
      <c r="I27" s="447">
        <f t="shared" si="9"/>
        <v>1558.9599999999998</v>
      </c>
      <c r="J27" s="447">
        <f t="shared" si="9"/>
        <v>1634.6599999999996</v>
      </c>
      <c r="K27" s="447">
        <f t="shared" si="9"/>
        <v>1939.5300000000002</v>
      </c>
      <c r="L27" s="447">
        <f t="shared" si="9"/>
        <v>1897.6800000000003</v>
      </c>
      <c r="M27" s="44">
        <f t="shared" si="9"/>
        <v>2099.8599999999992</v>
      </c>
    </row>
    <row r="28" spans="2:18" x14ac:dyDescent="0.3">
      <c r="B28" s="24" t="s">
        <v>86</v>
      </c>
      <c r="C28" s="29">
        <f>C27/C6</f>
        <v>0.46177854129752383</v>
      </c>
      <c r="D28" s="29">
        <f t="shared" ref="D28:M28" si="10">D27/D6</f>
        <v>0.44253103891658113</v>
      </c>
      <c r="E28" s="29">
        <f t="shared" si="10"/>
        <v>0.29194628159311775</v>
      </c>
      <c r="F28" s="29">
        <f t="shared" si="10"/>
        <v>0.51791194835432319</v>
      </c>
      <c r="G28" s="29">
        <f t="shared" si="10"/>
        <v>0.52402278756133946</v>
      </c>
      <c r="H28" s="29">
        <f t="shared" si="10"/>
        <v>0.51349622211529811</v>
      </c>
      <c r="I28" s="29">
        <f t="shared" si="10"/>
        <v>0.44290523743909538</v>
      </c>
      <c r="J28" s="29">
        <f t="shared" si="10"/>
        <v>0.51454724589142198</v>
      </c>
      <c r="K28" s="29">
        <f t="shared" si="10"/>
        <v>0.5410397174753544</v>
      </c>
      <c r="L28" s="29">
        <f t="shared" si="10"/>
        <v>0.50308983178908029</v>
      </c>
      <c r="M28" s="37">
        <f t="shared" si="10"/>
        <v>0.50463089796644212</v>
      </c>
    </row>
    <row r="29" spans="2:18" x14ac:dyDescent="0.3">
      <c r="C29" s="22"/>
      <c r="D29" s="22"/>
      <c r="E29" s="22"/>
      <c r="F29" s="22"/>
      <c r="G29" s="22"/>
      <c r="H29" s="22"/>
      <c r="I29" s="22"/>
      <c r="J29" s="22"/>
      <c r="K29" s="22"/>
      <c r="L29" s="22"/>
    </row>
    <row r="30" spans="2:18" x14ac:dyDescent="0.3">
      <c r="B30" s="22" t="s">
        <v>10</v>
      </c>
      <c r="C30" s="28">
        <f>IFERROR('Data Sheet'!B29,0)</f>
        <v>368.21</v>
      </c>
      <c r="D30" s="28">
        <f>IFERROR('Data Sheet'!C29,0)</f>
        <v>375.96</v>
      </c>
      <c r="E30" s="28">
        <f>IFERROR('Data Sheet'!D29,0)</f>
        <v>476.79</v>
      </c>
      <c r="F30" s="28">
        <f>IFERROR('Data Sheet'!E29,0)</f>
        <v>520.26</v>
      </c>
      <c r="G30" s="28">
        <f>IFERROR('Data Sheet'!F29,0)</f>
        <v>582.41999999999996</v>
      </c>
      <c r="H30" s="28">
        <f>IFERROR('Data Sheet'!G29,0)</f>
        <v>751.06</v>
      </c>
      <c r="I30" s="28">
        <f>IFERROR('Data Sheet'!H29,0)</f>
        <v>433.96</v>
      </c>
      <c r="J30" s="28">
        <f>IFERROR('Data Sheet'!I29,0)</f>
        <v>415.78</v>
      </c>
      <c r="K30" s="28">
        <f>IFERROR('Data Sheet'!J29,0)</f>
        <v>553.46</v>
      </c>
      <c r="L30" s="28">
        <f>IFERROR('Data Sheet'!K29,0)</f>
        <v>571.25</v>
      </c>
      <c r="M30" s="36">
        <f>IFERROR(SUM('Data Sheet'!H47:K47),0)</f>
        <v>2564.44</v>
      </c>
    </row>
    <row r="31" spans="2:18" x14ac:dyDescent="0.3">
      <c r="B31" s="24" t="s">
        <v>87</v>
      </c>
      <c r="C31" s="29">
        <f>C30/C27</f>
        <v>0.3585925478662278</v>
      </c>
      <c r="D31" s="29">
        <f t="shared" ref="D31:M31" si="11">D30/D27</f>
        <v>0.35466920747526004</v>
      </c>
      <c r="E31" s="29">
        <f t="shared" si="11"/>
        <v>0.66021850810750959</v>
      </c>
      <c r="F31" s="29">
        <f t="shared" si="11"/>
        <v>0.37968253968253968</v>
      </c>
      <c r="G31" s="29">
        <f t="shared" si="11"/>
        <v>0.37510385202455088</v>
      </c>
      <c r="H31" s="29">
        <f t="shared" si="11"/>
        <v>0.3866819061740599</v>
      </c>
      <c r="I31" s="29">
        <f t="shared" si="11"/>
        <v>0.27836506388874638</v>
      </c>
      <c r="J31" s="29">
        <f t="shared" si="11"/>
        <v>0.25435258708232911</v>
      </c>
      <c r="K31" s="29">
        <f t="shared" si="11"/>
        <v>0.28535779286734414</v>
      </c>
      <c r="L31" s="29">
        <f t="shared" si="11"/>
        <v>0.3010254626702078</v>
      </c>
      <c r="M31" s="37">
        <f t="shared" si="11"/>
        <v>1.2212433209833042</v>
      </c>
    </row>
    <row r="32" spans="2:18" x14ac:dyDescent="0.3">
      <c r="C32" s="22"/>
      <c r="D32" s="22"/>
      <c r="E32" s="22"/>
      <c r="F32" s="22"/>
      <c r="G32" s="22"/>
      <c r="H32" s="22"/>
      <c r="I32" s="22"/>
      <c r="J32" s="22"/>
      <c r="K32" s="22"/>
      <c r="L32" s="22"/>
    </row>
    <row r="33" spans="2:15" x14ac:dyDescent="0.3">
      <c r="B33" s="446" t="s">
        <v>90</v>
      </c>
      <c r="C33" s="447">
        <f>C27-C30</f>
        <v>658.6099999999999</v>
      </c>
      <c r="D33" s="447">
        <f t="shared" ref="D33:M33" si="12">D27-D30</f>
        <v>684.07000000000016</v>
      </c>
      <c r="E33" s="447">
        <f t="shared" si="12"/>
        <v>245.37999999999971</v>
      </c>
      <c r="F33" s="447">
        <f t="shared" si="12"/>
        <v>849.99</v>
      </c>
      <c r="G33" s="447">
        <f t="shared" si="12"/>
        <v>970.2700000000001</v>
      </c>
      <c r="H33" s="447">
        <f t="shared" si="12"/>
        <v>1191.2599999999998</v>
      </c>
      <c r="I33" s="447">
        <f t="shared" si="12"/>
        <v>1124.9999999999998</v>
      </c>
      <c r="J33" s="447">
        <f t="shared" si="12"/>
        <v>1218.8799999999997</v>
      </c>
      <c r="K33" s="447">
        <f t="shared" si="12"/>
        <v>1386.0700000000002</v>
      </c>
      <c r="L33" s="447">
        <f t="shared" si="12"/>
        <v>1326.4300000000003</v>
      </c>
      <c r="M33" s="44">
        <f t="shared" si="12"/>
        <v>-464.58000000000084</v>
      </c>
    </row>
    <row r="34" spans="2:15" x14ac:dyDescent="0.3">
      <c r="B34" s="24" t="s">
        <v>91</v>
      </c>
      <c r="C34" s="29">
        <f>C33/C6</f>
        <v>0.29618819762369464</v>
      </c>
      <c r="D34" s="29">
        <f t="shared" ref="D34:M34" si="13">D33/D6</f>
        <v>0.2855789060608338</v>
      </c>
      <c r="E34" s="29">
        <f t="shared" si="13"/>
        <v>9.9197943112174655E-2</v>
      </c>
      <c r="F34" s="29">
        <f t="shared" si="13"/>
        <v>0.32126982447122149</v>
      </c>
      <c r="G34" s="29">
        <f t="shared" si="13"/>
        <v>0.3274598213984381</v>
      </c>
      <c r="H34" s="29">
        <f t="shared" si="13"/>
        <v>0.31493652413457618</v>
      </c>
      <c r="I34" s="29">
        <f t="shared" si="13"/>
        <v>0.31961589272270119</v>
      </c>
      <c r="J34" s="29">
        <f t="shared" si="13"/>
        <v>0.38367082272285152</v>
      </c>
      <c r="K34" s="29">
        <f t="shared" si="13"/>
        <v>0.38664981784301583</v>
      </c>
      <c r="L34" s="29">
        <f t="shared" si="13"/>
        <v>0.35164698241009534</v>
      </c>
      <c r="M34" s="37">
        <f t="shared" si="13"/>
        <v>-0.11164621573688255</v>
      </c>
    </row>
    <row r="35" spans="2:15" x14ac:dyDescent="0.3">
      <c r="C35" s="22"/>
      <c r="D35" s="22"/>
      <c r="E35" s="22"/>
      <c r="F35" s="22"/>
      <c r="G35" s="22"/>
      <c r="H35" s="22"/>
      <c r="I35" s="22"/>
      <c r="J35" s="22"/>
      <c r="K35" s="22"/>
      <c r="L35" s="22"/>
    </row>
    <row r="36" spans="2:15" x14ac:dyDescent="0.3">
      <c r="B36" s="47" t="s">
        <v>92</v>
      </c>
      <c r="C36" s="244">
        <f>IFERROR('Data Sheet'!B93,0)</f>
        <v>39.409999999999997</v>
      </c>
      <c r="D36" s="244">
        <f>IFERROR('Data Sheet'!C93,0)</f>
        <v>39.409999999999997</v>
      </c>
      <c r="E36" s="244">
        <f>IFERROR('Data Sheet'!D93,0)</f>
        <v>39.409999999999997</v>
      </c>
      <c r="F36" s="244">
        <f>IFERROR('Data Sheet'!E93,0)</f>
        <v>39.409999999999997</v>
      </c>
      <c r="G36" s="244">
        <f>IFERROR('Data Sheet'!F93,0)</f>
        <v>39.409999999999997</v>
      </c>
      <c r="H36" s="244">
        <f>IFERROR('Data Sheet'!G93,0)</f>
        <v>39.409999999999997</v>
      </c>
      <c r="I36" s="244">
        <f>IFERROR('Data Sheet'!H93,0)</f>
        <v>39.409999999999997</v>
      </c>
      <c r="J36" s="244">
        <f>IFERROR('Data Sheet'!I93,0)</f>
        <v>39.409999999999997</v>
      </c>
      <c r="K36" s="244">
        <f>IFERROR('Data Sheet'!J93,0)</f>
        <v>39.409999999999997</v>
      </c>
      <c r="L36" s="244">
        <f>IFERROR('Data Sheet'!K93,0)</f>
        <v>39.409999999999997</v>
      </c>
      <c r="M36" s="36">
        <f>L36</f>
        <v>39.409999999999997</v>
      </c>
    </row>
    <row r="37" spans="2:15" x14ac:dyDescent="0.3">
      <c r="C37" s="22"/>
      <c r="D37" s="22"/>
      <c r="E37" s="22"/>
      <c r="F37" s="22"/>
      <c r="G37" s="22"/>
      <c r="H37" s="22"/>
      <c r="I37" s="22"/>
      <c r="J37" s="22"/>
      <c r="K37" s="22"/>
      <c r="L37" s="22"/>
    </row>
    <row r="38" spans="2:15" x14ac:dyDescent="0.3">
      <c r="B38" s="449" t="s">
        <v>93</v>
      </c>
      <c r="C38" s="450">
        <f>IFERROR(C33/C36,0)</f>
        <v>16.711748287236741</v>
      </c>
      <c r="D38" s="450">
        <f t="shared" ref="D38:M38" si="14">IFERROR(D33/D36,0)</f>
        <v>17.357777213905106</v>
      </c>
      <c r="E38" s="450">
        <f t="shared" si="14"/>
        <v>6.2263384927683258</v>
      </c>
      <c r="F38" s="450">
        <f t="shared" si="14"/>
        <v>21.567876173560013</v>
      </c>
      <c r="G38" s="450">
        <f t="shared" si="14"/>
        <v>24.619893428063946</v>
      </c>
      <c r="H38" s="450">
        <f t="shared" si="14"/>
        <v>30.227353463587917</v>
      </c>
      <c r="I38" s="450">
        <f t="shared" si="14"/>
        <v>28.546054300938845</v>
      </c>
      <c r="J38" s="450">
        <f t="shared" si="14"/>
        <v>30.928190814514078</v>
      </c>
      <c r="K38" s="450">
        <f t="shared" si="14"/>
        <v>35.170515097690945</v>
      </c>
      <c r="L38" s="450">
        <f t="shared" si="14"/>
        <v>33.657193605683844</v>
      </c>
      <c r="M38" s="36">
        <f t="shared" si="14"/>
        <v>-11.78837858411573</v>
      </c>
    </row>
    <row r="39" spans="2:15" x14ac:dyDescent="0.3">
      <c r="B39" s="245" t="s">
        <v>95</v>
      </c>
      <c r="C39" s="246"/>
      <c r="D39" s="246">
        <f>IFERROR(D38/C38-1,0)</f>
        <v>3.8657171922686029E-2</v>
      </c>
      <c r="E39" s="246">
        <f>IFERROR(E38/D38-1,0)</f>
        <v>-0.6412940196178758</v>
      </c>
      <c r="F39" s="246">
        <f t="shared" ref="F39:M39" si="15">IFERROR(F38/E38-1,0)</f>
        <v>2.4639742440296728</v>
      </c>
      <c r="G39" s="246">
        <f t="shared" si="15"/>
        <v>0.14150754714761349</v>
      </c>
      <c r="H39" s="246">
        <f t="shared" si="15"/>
        <v>0.22776134478031862</v>
      </c>
      <c r="I39" s="246">
        <f t="shared" si="15"/>
        <v>-5.5621778620955964E-2</v>
      </c>
      <c r="J39" s="246">
        <f t="shared" si="15"/>
        <v>8.3448888888888906E-2</v>
      </c>
      <c r="K39" s="246">
        <f t="shared" si="15"/>
        <v>0.13716690732475745</v>
      </c>
      <c r="L39" s="246">
        <f t="shared" si="15"/>
        <v>-4.3028129892429545E-2</v>
      </c>
      <c r="M39" s="37">
        <f t="shared" si="15"/>
        <v>-1.3502484111487232</v>
      </c>
    </row>
    <row r="40" spans="2:15" x14ac:dyDescent="0.3">
      <c r="C40" s="22"/>
      <c r="D40" s="22"/>
      <c r="E40" s="22"/>
      <c r="F40" s="22"/>
      <c r="G40" s="22"/>
      <c r="H40" s="22"/>
      <c r="I40" s="22"/>
      <c r="J40" s="22"/>
      <c r="K40" s="22"/>
      <c r="L40" s="22"/>
      <c r="O40" s="8"/>
    </row>
    <row r="41" spans="2:15" x14ac:dyDescent="0.3">
      <c r="B41" s="449" t="s">
        <v>94</v>
      </c>
      <c r="C41" s="450">
        <f>IFERROR('Data Sheet'!B31/HistoricalFS!C36,0)</f>
        <v>9.4996193859426548</v>
      </c>
      <c r="D41" s="450">
        <f>IFERROR('Data Sheet'!C31/HistoricalFS!D36,0)</f>
        <v>11.249429078913982</v>
      </c>
      <c r="E41" s="450">
        <f>IFERROR('Data Sheet'!D31/HistoricalFS!E36,0)</f>
        <v>15.499111900532862</v>
      </c>
      <c r="F41" s="450">
        <f>IFERROR('Data Sheet'!E31/HistoricalFS!F36,0)</f>
        <v>9.9994925145902052</v>
      </c>
      <c r="G41" s="450">
        <f>IFERROR('Data Sheet'!F31/HistoricalFS!G36,0)</f>
        <v>9.9994925145902052</v>
      </c>
      <c r="H41" s="450">
        <f>IFERROR('Data Sheet'!G31/HistoricalFS!H36,0)</f>
        <v>7.4996193859426548</v>
      </c>
      <c r="I41" s="450">
        <f>IFERROR('Data Sheet'!H31/HistoricalFS!I36,0)</f>
        <v>24.998731286475518</v>
      </c>
      <c r="J41" s="450">
        <f>IFERROR('Data Sheet'!I31/HistoricalFS!J36,0)</f>
        <v>4.9997462572951026</v>
      </c>
      <c r="K41" s="450">
        <f>IFERROR('Data Sheet'!J31/HistoricalFS!K36,0)</f>
        <v>13.749302207561534</v>
      </c>
      <c r="L41" s="450">
        <f>IFERROR('Data Sheet'!K31/HistoricalFS!L36,0)</f>
        <v>14.99923877188531</v>
      </c>
      <c r="M41" s="36">
        <f>IFERROR('Data Sheet'!L31/HistoricalFS!M36,0)</f>
        <v>0</v>
      </c>
    </row>
    <row r="42" spans="2:15" x14ac:dyDescent="0.3">
      <c r="B42" s="245" t="s">
        <v>96</v>
      </c>
      <c r="C42" s="246">
        <f>IFERROR(C41/C38,0)</f>
        <v>0.56843959247506115</v>
      </c>
      <c r="D42" s="246">
        <f t="shared" ref="D42:M42" si="16">IFERROR(D41/D38,0)</f>
        <v>0.64809156957621283</v>
      </c>
      <c r="E42" s="246">
        <f t="shared" si="16"/>
        <v>2.4892819300676532</v>
      </c>
      <c r="F42" s="246">
        <f t="shared" si="16"/>
        <v>0.46362898387039841</v>
      </c>
      <c r="G42" s="246">
        <f t="shared" si="16"/>
        <v>0.40615498778690462</v>
      </c>
      <c r="H42" s="246">
        <f t="shared" si="16"/>
        <v>0.24810704632070252</v>
      </c>
      <c r="I42" s="246">
        <f t="shared" si="16"/>
        <v>0.87573333333333359</v>
      </c>
      <c r="J42" s="246">
        <f t="shared" si="16"/>
        <v>0.16165660278288266</v>
      </c>
      <c r="K42" s="246">
        <f t="shared" si="16"/>
        <v>0.39093263687981128</v>
      </c>
      <c r="L42" s="246">
        <f t="shared" si="16"/>
        <v>0.44564733909818077</v>
      </c>
      <c r="M42" s="37">
        <f t="shared" si="16"/>
        <v>0</v>
      </c>
    </row>
    <row r="43" spans="2:15" x14ac:dyDescent="0.3">
      <c r="C43" s="22"/>
      <c r="D43" s="22"/>
      <c r="E43" s="22"/>
      <c r="F43" s="22"/>
      <c r="G43" s="22"/>
      <c r="H43" s="22"/>
      <c r="I43" s="22"/>
      <c r="J43" s="22"/>
      <c r="K43" s="22"/>
      <c r="L43" s="22"/>
    </row>
    <row r="44" spans="2:15" x14ac:dyDescent="0.3">
      <c r="B44" s="449" t="s">
        <v>97</v>
      </c>
      <c r="C44" s="451">
        <f>IFERROR(IF(C38&gt;C41,1-C42,0),0)</f>
        <v>0.43156040752493885</v>
      </c>
      <c r="D44" s="451">
        <f t="shared" ref="D44:M44" si="17">IFERROR(IF(D38&gt;D41,1-D42,0),0)</f>
        <v>0.35190843042378717</v>
      </c>
      <c r="E44" s="451">
        <f t="shared" si="17"/>
        <v>0</v>
      </c>
      <c r="F44" s="451">
        <f t="shared" si="17"/>
        <v>0.53637101612960159</v>
      </c>
      <c r="G44" s="451">
        <f t="shared" si="17"/>
        <v>0.59384501221309538</v>
      </c>
      <c r="H44" s="451">
        <f>IFERROR(IF(H38&gt;H41,1-H42,0),0)</f>
        <v>0.75189295367929754</v>
      </c>
      <c r="I44" s="451">
        <f t="shared" si="17"/>
        <v>0.12426666666666641</v>
      </c>
      <c r="J44" s="451">
        <f t="shared" si="17"/>
        <v>0.83834339721711737</v>
      </c>
      <c r="K44" s="451">
        <f>IFERROR(IF(K38&gt;K41,1-K42,0),0)</f>
        <v>0.60906736312018872</v>
      </c>
      <c r="L44" s="451">
        <f t="shared" si="17"/>
        <v>0.55435266090181923</v>
      </c>
      <c r="M44" s="38">
        <f t="shared" si="17"/>
        <v>0</v>
      </c>
    </row>
    <row r="45" spans="2:15" x14ac:dyDescent="0.3">
      <c r="C45" s="22"/>
      <c r="D45" s="22"/>
      <c r="E45" s="22"/>
      <c r="F45" s="22"/>
      <c r="G45" s="22"/>
      <c r="H45" s="22"/>
      <c r="I45" s="22"/>
      <c r="J45" s="22"/>
      <c r="K45" s="22"/>
      <c r="L45" s="22"/>
    </row>
    <row r="46" spans="2:15" x14ac:dyDescent="0.3">
      <c r="B46" s="288" t="s">
        <v>98</v>
      </c>
      <c r="C46" s="292"/>
      <c r="D46" s="292"/>
      <c r="E46" s="292"/>
      <c r="F46" s="292"/>
      <c r="G46" s="292"/>
      <c r="H46" s="292"/>
      <c r="I46" s="292"/>
      <c r="J46" s="292"/>
      <c r="K46" s="292"/>
      <c r="L46" s="292"/>
      <c r="M46" s="35"/>
    </row>
    <row r="47" spans="2:15" x14ac:dyDescent="0.3">
      <c r="B47" s="22" t="s">
        <v>13</v>
      </c>
      <c r="C47" s="28">
        <f>IFERROR('Data Sheet'!B57,0)</f>
        <v>197.04</v>
      </c>
      <c r="D47" s="28">
        <f>IFERROR('Data Sheet'!C57,0)</f>
        <v>197.04</v>
      </c>
      <c r="E47" s="28">
        <f>IFERROR('Data Sheet'!D57,0)</f>
        <v>197.04</v>
      </c>
      <c r="F47" s="28">
        <f>IFERROR('Data Sheet'!E57,0)</f>
        <v>197.04</v>
      </c>
      <c r="G47" s="28">
        <f>IFERROR('Data Sheet'!F57,0)</f>
        <v>197.04</v>
      </c>
      <c r="H47" s="28">
        <f>IFERROR('Data Sheet'!G57,0)</f>
        <v>197.04</v>
      </c>
      <c r="I47" s="28">
        <f>IFERROR('Data Sheet'!H57,0)</f>
        <v>197.04</v>
      </c>
      <c r="J47" s="28">
        <f>IFERROR('Data Sheet'!I57,0)</f>
        <v>197.04</v>
      </c>
      <c r="K47" s="28">
        <f>IFERROR('Data Sheet'!J57,0)</f>
        <v>197.04</v>
      </c>
      <c r="L47" s="28">
        <f>IFERROR('Data Sheet'!K57,0)</f>
        <v>197.04</v>
      </c>
      <c r="M47" s="36"/>
    </row>
    <row r="48" spans="2:15" x14ac:dyDescent="0.3">
      <c r="B48" s="22" t="s">
        <v>14</v>
      </c>
      <c r="C48" s="28">
        <f>IFERROR('Data Sheet'!B58,0)</f>
        <v>2898.39</v>
      </c>
      <c r="D48" s="28">
        <f>IFERROR('Data Sheet'!C58,0)</f>
        <v>3151.1</v>
      </c>
      <c r="E48" s="28">
        <f>IFERROR('Data Sheet'!D58,0)</f>
        <v>3277</v>
      </c>
      <c r="F48" s="28">
        <f>IFERROR('Data Sheet'!E58,0)</f>
        <v>3831.42</v>
      </c>
      <c r="G48" s="28">
        <f>IFERROR('Data Sheet'!F58,0)</f>
        <v>4491.3500000000004</v>
      </c>
      <c r="H48" s="28">
        <f>IFERROR('Data Sheet'!G58,0)</f>
        <v>5329.45</v>
      </c>
      <c r="I48" s="28">
        <f>IFERROR('Data Sheet'!H58,0)</f>
        <v>5527.07</v>
      </c>
      <c r="J48" s="28">
        <f>IFERROR('Data Sheet'!I58,0)</f>
        <v>6856.67</v>
      </c>
      <c r="K48" s="28">
        <f>IFERROR('Data Sheet'!J58,0)</f>
        <v>7958.16</v>
      </c>
      <c r="L48" s="28">
        <f>IFERROR('Data Sheet'!K58,0)</f>
        <v>9074.5499999999993</v>
      </c>
      <c r="M48" s="36"/>
    </row>
    <row r="49" spans="2:16" x14ac:dyDescent="0.3">
      <c r="B49" s="22" t="s">
        <v>49</v>
      </c>
      <c r="C49" s="28">
        <f>IFERROR('Data Sheet'!B59,0)</f>
        <v>0</v>
      </c>
      <c r="D49" s="28">
        <f>IFERROR('Data Sheet'!C59,0)</f>
        <v>0</v>
      </c>
      <c r="E49" s="28">
        <f>IFERROR('Data Sheet'!D59,0)</f>
        <v>0</v>
      </c>
      <c r="F49" s="28">
        <f>IFERROR('Data Sheet'!E59,0)</f>
        <v>0</v>
      </c>
      <c r="G49" s="28">
        <f>IFERROR('Data Sheet'!F59,0)</f>
        <v>0</v>
      </c>
      <c r="H49" s="28">
        <f>IFERROR('Data Sheet'!G59,0)</f>
        <v>0</v>
      </c>
      <c r="I49" s="28">
        <f>IFERROR('Data Sheet'!H59,0)</f>
        <v>0</v>
      </c>
      <c r="J49" s="28">
        <f>IFERROR('Data Sheet'!I59,0)</f>
        <v>80.349999999999994</v>
      </c>
      <c r="K49" s="28">
        <f>IFERROR('Data Sheet'!J59,0)</f>
        <v>94.88</v>
      </c>
      <c r="L49" s="28">
        <f>IFERROR('Data Sheet'!K59,0)</f>
        <v>62.87</v>
      </c>
      <c r="M49" s="36"/>
    </row>
    <row r="50" spans="2:16" x14ac:dyDescent="0.3">
      <c r="B50" s="22" t="s">
        <v>50</v>
      </c>
      <c r="C50" s="28">
        <f>IFERROR('Data Sheet'!B60,0)</f>
        <v>468.15</v>
      </c>
      <c r="D50" s="28">
        <f>IFERROR('Data Sheet'!C60,0)</f>
        <v>396.88</v>
      </c>
      <c r="E50" s="28">
        <f>IFERROR('Data Sheet'!D60,0)</f>
        <v>285.44</v>
      </c>
      <c r="F50" s="28">
        <f>IFERROR('Data Sheet'!E60,0)</f>
        <v>349.7</v>
      </c>
      <c r="G50" s="28">
        <f>IFERROR('Data Sheet'!F60,0)</f>
        <v>584.85</v>
      </c>
      <c r="H50" s="28">
        <f>IFERROR('Data Sheet'!G60,0)</f>
        <v>670.14</v>
      </c>
      <c r="I50" s="28">
        <f>IFERROR('Data Sheet'!H60,0)</f>
        <v>782.46</v>
      </c>
      <c r="J50" s="28">
        <f>IFERROR('Data Sheet'!I60,0)</f>
        <v>812.37</v>
      </c>
      <c r="K50" s="28">
        <f>IFERROR('Data Sheet'!J60,0)</f>
        <v>648.02</v>
      </c>
      <c r="L50" s="28">
        <f>IFERROR('Data Sheet'!K60,0)</f>
        <v>813.62</v>
      </c>
      <c r="M50" s="36"/>
    </row>
    <row r="51" spans="2:16" ht="15" thickBot="1" x14ac:dyDescent="0.35">
      <c r="B51" s="452" t="s">
        <v>99</v>
      </c>
      <c r="C51" s="453">
        <f>IFERROR('Data Sheet'!B61,0)</f>
        <v>3563.58</v>
      </c>
      <c r="D51" s="453">
        <f>IFERROR('Data Sheet'!C61,0)</f>
        <v>3745.02</v>
      </c>
      <c r="E51" s="453">
        <f>IFERROR('Data Sheet'!D61,0)</f>
        <v>3759.48</v>
      </c>
      <c r="F51" s="453">
        <f>IFERROR('Data Sheet'!E61,0)</f>
        <v>4378.16</v>
      </c>
      <c r="G51" s="453">
        <f>IFERROR('Data Sheet'!F61,0)</f>
        <v>5273.24</v>
      </c>
      <c r="H51" s="453">
        <f>IFERROR('Data Sheet'!G61,0)</f>
        <v>6196.63</v>
      </c>
      <c r="I51" s="453">
        <f>IFERROR('Data Sheet'!H61,0)</f>
        <v>6506.57</v>
      </c>
      <c r="J51" s="453">
        <f>IFERROR('Data Sheet'!I61,0)</f>
        <v>7946.43</v>
      </c>
      <c r="K51" s="453">
        <f>IFERROR('Data Sheet'!J61,0)</f>
        <v>8898.1</v>
      </c>
      <c r="L51" s="453">
        <f>IFERROR('Data Sheet'!K61,0)</f>
        <v>10148.08</v>
      </c>
      <c r="M51" s="36"/>
    </row>
    <row r="52" spans="2:16" ht="15" thickTop="1" x14ac:dyDescent="0.3">
      <c r="B52" s="25"/>
      <c r="C52" s="22"/>
      <c r="D52" s="22"/>
      <c r="E52" s="22"/>
      <c r="F52" s="22"/>
      <c r="G52" s="22"/>
      <c r="H52" s="22"/>
      <c r="I52" s="22"/>
      <c r="J52" s="22"/>
      <c r="K52" s="22"/>
      <c r="L52" s="22"/>
      <c r="M52" s="36"/>
    </row>
    <row r="53" spans="2:16" x14ac:dyDescent="0.3">
      <c r="B53" s="22" t="s">
        <v>100</v>
      </c>
      <c r="C53" s="28">
        <f>IFERROR('Data Sheet'!B62,0)</f>
        <v>1373.3</v>
      </c>
      <c r="D53" s="28">
        <f>IFERROR('Data Sheet'!C62,0)</f>
        <v>1179.21</v>
      </c>
      <c r="E53" s="28">
        <f>IFERROR('Data Sheet'!D62,0)</f>
        <v>845.14</v>
      </c>
      <c r="F53" s="28">
        <f>IFERROR('Data Sheet'!E62,0)</f>
        <v>1224.54</v>
      </c>
      <c r="G53" s="28">
        <f>IFERROR('Data Sheet'!F62,0)</f>
        <v>1153.49</v>
      </c>
      <c r="H53" s="28">
        <f>IFERROR('Data Sheet'!G62,0)</f>
        <v>1112.03</v>
      </c>
      <c r="I53" s="28">
        <f>IFERROR('Data Sheet'!H62,0)</f>
        <v>1145.3900000000001</v>
      </c>
      <c r="J53" s="28">
        <f>IFERROR('Data Sheet'!I62,0)</f>
        <v>945.53</v>
      </c>
      <c r="K53" s="28">
        <f>IFERROR('Data Sheet'!J62,0)</f>
        <v>1791.43</v>
      </c>
      <c r="L53" s="28">
        <f>IFERROR('Data Sheet'!K62,0)</f>
        <v>1729.21</v>
      </c>
      <c r="M53" s="36"/>
      <c r="P53" s="199"/>
    </row>
    <row r="54" spans="2:16" x14ac:dyDescent="0.3">
      <c r="B54" s="22" t="s">
        <v>17</v>
      </c>
      <c r="C54" s="28">
        <f>IFERROR('Data Sheet'!B63,0)</f>
        <v>1.76</v>
      </c>
      <c r="D54" s="28">
        <f>IFERROR('Data Sheet'!C63,0)</f>
        <v>1.83</v>
      </c>
      <c r="E54" s="28">
        <f>IFERROR('Data Sheet'!D63,0)</f>
        <v>0.74</v>
      </c>
      <c r="F54" s="28">
        <f>IFERROR('Data Sheet'!E63,0)</f>
        <v>1.64</v>
      </c>
      <c r="G54" s="28">
        <f>IFERROR('Data Sheet'!F63,0)</f>
        <v>49.06</v>
      </c>
      <c r="H54" s="28">
        <f>IFERROR('Data Sheet'!G63,0)</f>
        <v>13.36</v>
      </c>
      <c r="I54" s="28">
        <f>IFERROR('Data Sheet'!H63,0)</f>
        <v>66.3</v>
      </c>
      <c r="J54" s="28">
        <f>IFERROR('Data Sheet'!I63,0)</f>
        <v>146.32</v>
      </c>
      <c r="K54" s="28">
        <f>IFERROR('Data Sheet'!J63,0)</f>
        <v>244.05</v>
      </c>
      <c r="L54" s="28">
        <f>IFERROR('Data Sheet'!K63,0)</f>
        <v>131.26</v>
      </c>
      <c r="M54" s="36"/>
    </row>
    <row r="55" spans="2:16" x14ac:dyDescent="0.3">
      <c r="B55" s="22" t="s">
        <v>18</v>
      </c>
      <c r="C55" s="28">
        <f>IFERROR('Data Sheet'!B64,0)</f>
        <v>471.59</v>
      </c>
      <c r="D55" s="28">
        <f>IFERROR('Data Sheet'!C64,0)</f>
        <v>505.76</v>
      </c>
      <c r="E55" s="28">
        <f>IFERROR('Data Sheet'!D64,0)</f>
        <v>635.79</v>
      </c>
      <c r="F55" s="28">
        <f>IFERROR('Data Sheet'!E64,0)</f>
        <v>1148.04</v>
      </c>
      <c r="G55" s="28">
        <f>IFERROR('Data Sheet'!F64,0)</f>
        <v>2147.42</v>
      </c>
      <c r="H55" s="28">
        <f>IFERROR('Data Sheet'!G64,0)</f>
        <v>2800.52</v>
      </c>
      <c r="I55" s="28">
        <f>IFERROR('Data Sheet'!H64,0)</f>
        <v>2692.03</v>
      </c>
      <c r="J55" s="28">
        <f>IFERROR('Data Sheet'!I64,0)</f>
        <v>3504.04</v>
      </c>
      <c r="K55" s="28">
        <f>IFERROR('Data Sheet'!J64,0)</f>
        <v>3588.96</v>
      </c>
      <c r="L55" s="28">
        <f>IFERROR('Data Sheet'!K64,0)</f>
        <v>5512.22</v>
      </c>
      <c r="M55" s="36"/>
    </row>
    <row r="56" spans="2:16" x14ac:dyDescent="0.3">
      <c r="B56" s="22" t="s">
        <v>51</v>
      </c>
      <c r="C56" s="28">
        <f>IFERROR('Data Sheet'!B65-SUM('Data Sheet'!B67:B69),0)</f>
        <v>476.60000000000014</v>
      </c>
      <c r="D56" s="28">
        <f>IFERROR('Data Sheet'!C65-SUM('Data Sheet'!C67:C69),0)</f>
        <v>540.95999999999981</v>
      </c>
      <c r="E56" s="28">
        <f>IFERROR('Data Sheet'!D65-SUM('Data Sheet'!D67:D69),0)</f>
        <v>595.7199999999998</v>
      </c>
      <c r="F56" s="28">
        <f>IFERROR('Data Sheet'!E65-SUM('Data Sheet'!E67:E69),0)</f>
        <v>442.05999999999995</v>
      </c>
      <c r="G56" s="28">
        <f>IFERROR('Data Sheet'!F65-SUM('Data Sheet'!F67:F69),0)</f>
        <v>488.13000000000011</v>
      </c>
      <c r="H56" s="28">
        <f>IFERROR('Data Sheet'!G65-SUM('Data Sheet'!G67:G69),0)</f>
        <v>543.48999999999978</v>
      </c>
      <c r="I56" s="28">
        <f>IFERROR('Data Sheet'!H65-SUM('Data Sheet'!H67:H69),0)</f>
        <v>532.46</v>
      </c>
      <c r="J56" s="28">
        <f>IFERROR('Data Sheet'!I65-SUM('Data Sheet'!I67:I69),0)</f>
        <v>844.76000000000022</v>
      </c>
      <c r="K56" s="28">
        <f>IFERROR('Data Sheet'!J65-SUM('Data Sheet'!J67:J69),0)</f>
        <v>670.09999999999991</v>
      </c>
      <c r="L56" s="28">
        <f>IFERROR('Data Sheet'!K65-SUM('Data Sheet'!K67:K69),0)</f>
        <v>702.52</v>
      </c>
      <c r="M56" s="36"/>
    </row>
    <row r="57" spans="2:16" x14ac:dyDescent="0.3">
      <c r="B57" s="446" t="s">
        <v>101</v>
      </c>
      <c r="C57" s="447">
        <f>SUM(C53:C56)</f>
        <v>2323.25</v>
      </c>
      <c r="D57" s="447">
        <f t="shared" ref="D57:L57" si="18">SUM(D53:D56)</f>
        <v>2227.7599999999998</v>
      </c>
      <c r="E57" s="447">
        <f t="shared" si="18"/>
        <v>2077.39</v>
      </c>
      <c r="F57" s="447">
        <f t="shared" si="18"/>
        <v>2816.28</v>
      </c>
      <c r="G57" s="447">
        <f t="shared" si="18"/>
        <v>3838.1000000000004</v>
      </c>
      <c r="H57" s="447">
        <f t="shared" si="18"/>
        <v>4469.3999999999996</v>
      </c>
      <c r="I57" s="447">
        <f t="shared" si="18"/>
        <v>4436.18</v>
      </c>
      <c r="J57" s="447">
        <f t="shared" si="18"/>
        <v>5440.65</v>
      </c>
      <c r="K57" s="447">
        <f t="shared" si="18"/>
        <v>6294.5400000000009</v>
      </c>
      <c r="L57" s="447">
        <f t="shared" si="18"/>
        <v>8075.2100000000009</v>
      </c>
      <c r="M57" s="36"/>
    </row>
    <row r="58" spans="2:16" x14ac:dyDescent="0.3">
      <c r="C58" s="22"/>
      <c r="D58" s="22"/>
      <c r="E58" s="22"/>
      <c r="F58" s="22"/>
      <c r="G58" s="22"/>
      <c r="H58" s="22"/>
      <c r="I58" s="22"/>
      <c r="J58" s="22"/>
      <c r="K58" s="22"/>
      <c r="L58" s="22"/>
      <c r="M58" s="36"/>
    </row>
    <row r="59" spans="2:16" x14ac:dyDescent="0.3">
      <c r="B59" s="22" t="s">
        <v>55</v>
      </c>
      <c r="C59" s="28">
        <f>IFERROR('Data Sheet'!B67,0)</f>
        <v>630.35</v>
      </c>
      <c r="D59" s="28">
        <f>IFERROR('Data Sheet'!C67,0)</f>
        <v>757.49</v>
      </c>
      <c r="E59" s="28">
        <f>IFERROR('Data Sheet'!D67,0)</f>
        <v>776.11</v>
      </c>
      <c r="F59" s="28">
        <f>IFERROR('Data Sheet'!E67,0)</f>
        <v>772.6</v>
      </c>
      <c r="G59" s="28">
        <f>IFERROR('Data Sheet'!F67,0)</f>
        <v>1062.29</v>
      </c>
      <c r="H59" s="28">
        <f>IFERROR('Data Sheet'!G67,0)</f>
        <v>1133.99</v>
      </c>
      <c r="I59" s="28">
        <f>IFERROR('Data Sheet'!H67,0)</f>
        <v>1367.22</v>
      </c>
      <c r="J59" s="28">
        <f>IFERROR('Data Sheet'!I67,0)</f>
        <v>1433.94</v>
      </c>
      <c r="K59" s="28">
        <f>IFERROR('Data Sheet'!J67,0)</f>
        <v>1466.02</v>
      </c>
      <c r="L59" s="28">
        <f>IFERROR('Data Sheet'!K67,0)</f>
        <v>1474.3</v>
      </c>
      <c r="M59" s="36"/>
    </row>
    <row r="60" spans="2:16" x14ac:dyDescent="0.3">
      <c r="B60" s="22" t="s">
        <v>32</v>
      </c>
      <c r="C60" s="28">
        <f>IFERROR('Data Sheet'!B68,0)</f>
        <v>0.56999999999999995</v>
      </c>
      <c r="D60" s="28">
        <f>IFERROR('Data Sheet'!C68,0)</f>
        <v>0.48</v>
      </c>
      <c r="E60" s="28">
        <f>IFERROR('Data Sheet'!D68,0)</f>
        <v>1.1299999999999999</v>
      </c>
      <c r="F60" s="28">
        <f>IFERROR('Data Sheet'!E68,0)</f>
        <v>0.89</v>
      </c>
      <c r="G60" s="28">
        <f>IFERROR('Data Sheet'!F68,0)</f>
        <v>0.25</v>
      </c>
      <c r="H60" s="28">
        <f>IFERROR('Data Sheet'!G68,0)</f>
        <v>0.24</v>
      </c>
      <c r="I60" s="28">
        <f>IFERROR('Data Sheet'!H68,0)</f>
        <v>0</v>
      </c>
      <c r="J60" s="28">
        <f>IFERROR('Data Sheet'!I68,0)</f>
        <v>0</v>
      </c>
      <c r="K60" s="28">
        <f>IFERROR('Data Sheet'!J68,0)</f>
        <v>0</v>
      </c>
      <c r="L60" s="28">
        <f>IFERROR('Data Sheet'!K68,0)</f>
        <v>0</v>
      </c>
      <c r="M60" s="36"/>
    </row>
    <row r="61" spans="2:16" x14ac:dyDescent="0.3">
      <c r="B61" s="22" t="s">
        <v>64</v>
      </c>
      <c r="C61" s="31">
        <f>IFERROR('Data Sheet'!B69,0)</f>
        <v>609.41</v>
      </c>
      <c r="D61" s="31">
        <f>IFERROR('Data Sheet'!C69,0)</f>
        <v>759.29</v>
      </c>
      <c r="E61" s="31">
        <f>IFERROR('Data Sheet'!D69,0)</f>
        <v>904.85</v>
      </c>
      <c r="F61" s="31">
        <f>IFERROR('Data Sheet'!E69,0)</f>
        <v>788.39</v>
      </c>
      <c r="G61" s="31">
        <f>IFERROR('Data Sheet'!F69,0)</f>
        <v>372.6</v>
      </c>
      <c r="H61" s="31">
        <f>IFERROR('Data Sheet'!G69,0)</f>
        <v>593</v>
      </c>
      <c r="I61" s="31">
        <f>IFERROR('Data Sheet'!H69,0)</f>
        <v>703.17</v>
      </c>
      <c r="J61" s="31">
        <f>IFERROR('Data Sheet'!I69,0)</f>
        <v>1071.8399999999999</v>
      </c>
      <c r="K61" s="31">
        <f>IFERROR('Data Sheet'!J69,0)</f>
        <v>1137.54</v>
      </c>
      <c r="L61" s="31">
        <f>IFERROR('Data Sheet'!K69,0)</f>
        <v>598.57000000000005</v>
      </c>
      <c r="M61" s="36"/>
    </row>
    <row r="62" spans="2:16" x14ac:dyDescent="0.3">
      <c r="B62" s="446" t="s">
        <v>102</v>
      </c>
      <c r="C62" s="447">
        <f>IFERROR(SUM(C59:C61),0)</f>
        <v>1240.33</v>
      </c>
      <c r="D62" s="447">
        <f t="shared" ref="D62:L62" si="19">IFERROR(SUM(D59:D61),0)</f>
        <v>1517.26</v>
      </c>
      <c r="E62" s="447">
        <f t="shared" si="19"/>
        <v>1682.0900000000001</v>
      </c>
      <c r="F62" s="447">
        <f t="shared" si="19"/>
        <v>1561.88</v>
      </c>
      <c r="G62" s="447">
        <f t="shared" si="19"/>
        <v>1435.1399999999999</v>
      </c>
      <c r="H62" s="447">
        <f t="shared" si="19"/>
        <v>1727.23</v>
      </c>
      <c r="I62" s="447">
        <f t="shared" si="19"/>
        <v>2070.39</v>
      </c>
      <c r="J62" s="447">
        <f t="shared" si="19"/>
        <v>2505.7799999999997</v>
      </c>
      <c r="K62" s="447">
        <f t="shared" si="19"/>
        <v>2603.56</v>
      </c>
      <c r="L62" s="447">
        <f t="shared" si="19"/>
        <v>2072.87</v>
      </c>
      <c r="M62" s="36"/>
    </row>
    <row r="63" spans="2:16" x14ac:dyDescent="0.3">
      <c r="C63" s="22"/>
      <c r="D63" s="22"/>
      <c r="E63" s="22"/>
      <c r="F63" s="22"/>
      <c r="G63" s="22"/>
      <c r="H63" s="22"/>
      <c r="I63" s="22"/>
      <c r="J63" s="22"/>
      <c r="K63" s="22"/>
      <c r="L63" s="22"/>
      <c r="M63" s="36"/>
    </row>
    <row r="64" spans="2:16" ht="15" thickBot="1" x14ac:dyDescent="0.35">
      <c r="B64" s="452" t="s">
        <v>103</v>
      </c>
      <c r="C64" s="453">
        <f>IFERROR(SUM(C62,C57),0)</f>
        <v>3563.58</v>
      </c>
      <c r="D64" s="453">
        <f t="shared" ref="D64:L64" si="20">IFERROR(SUM(D62,D57),0)</f>
        <v>3745.0199999999995</v>
      </c>
      <c r="E64" s="453">
        <f t="shared" si="20"/>
        <v>3759.48</v>
      </c>
      <c r="F64" s="453">
        <f t="shared" si="20"/>
        <v>4378.16</v>
      </c>
      <c r="G64" s="453">
        <f t="shared" si="20"/>
        <v>5273.24</v>
      </c>
      <c r="H64" s="453">
        <f t="shared" si="20"/>
        <v>6196.6299999999992</v>
      </c>
      <c r="I64" s="453">
        <f t="shared" si="20"/>
        <v>6506.57</v>
      </c>
      <c r="J64" s="453">
        <f t="shared" si="20"/>
        <v>7946.4299999999994</v>
      </c>
      <c r="K64" s="453">
        <f t="shared" si="20"/>
        <v>8898.1</v>
      </c>
      <c r="L64" s="453">
        <f t="shared" si="20"/>
        <v>10148.080000000002</v>
      </c>
      <c r="M64" s="36"/>
    </row>
    <row r="65" spans="2:31" ht="15" thickTop="1" x14ac:dyDescent="0.3">
      <c r="C65" s="22"/>
      <c r="D65" s="22"/>
      <c r="E65" s="22"/>
      <c r="F65" s="22"/>
      <c r="G65" s="22"/>
      <c r="H65" s="22"/>
      <c r="I65" s="22"/>
      <c r="J65" s="22"/>
      <c r="K65" s="22"/>
      <c r="L65" s="22"/>
      <c r="M65" s="36"/>
    </row>
    <row r="66" spans="2:31" x14ac:dyDescent="0.3">
      <c r="B66" s="25"/>
      <c r="M66" s="36"/>
    </row>
    <row r="68" spans="2:31" x14ac:dyDescent="0.3">
      <c r="B68" s="288" t="s">
        <v>130</v>
      </c>
      <c r="C68" s="293"/>
      <c r="D68" s="293"/>
      <c r="E68" s="293"/>
      <c r="F68" s="293"/>
      <c r="G68" s="293"/>
      <c r="H68" s="293"/>
      <c r="I68" s="293"/>
      <c r="J68" s="293"/>
      <c r="K68" s="293"/>
      <c r="L68" s="293"/>
      <c r="M68" s="35"/>
    </row>
    <row r="69" spans="2:31" x14ac:dyDescent="0.3">
      <c r="B69" s="25" t="s">
        <v>132</v>
      </c>
      <c r="C69" s="40"/>
      <c r="D69" s="40"/>
      <c r="E69" s="40"/>
      <c r="F69" s="40"/>
      <c r="G69" s="40"/>
      <c r="H69" s="40"/>
      <c r="I69" s="40"/>
      <c r="J69" s="40"/>
      <c r="K69" s="40"/>
      <c r="L69" s="40"/>
      <c r="S69" s="33"/>
      <c r="Y69" s="33"/>
      <c r="AE69" s="33"/>
    </row>
    <row r="70" spans="2:31" x14ac:dyDescent="0.3">
      <c r="B70" s="106" t="s">
        <v>131</v>
      </c>
      <c r="C70" s="41">
        <f>IFERROR('Data Sheet'!B82,0)</f>
        <v>1194.7</v>
      </c>
      <c r="D70" s="41">
        <f>IFERROR('Data Sheet'!C82,0)</f>
        <v>1162.27</v>
      </c>
      <c r="E70" s="41">
        <f>IFERROR('Data Sheet'!D82,0)</f>
        <v>1298.98</v>
      </c>
      <c r="F70" s="41">
        <f>IFERROR('Data Sheet'!E82,0)</f>
        <v>1295.53</v>
      </c>
      <c r="G70" s="41">
        <f>IFERROR('Data Sheet'!F82,0)</f>
        <v>1371.24</v>
      </c>
      <c r="H70" s="41">
        <f>IFERROR('Data Sheet'!G82,0)</f>
        <v>1824.1</v>
      </c>
      <c r="I70" s="41">
        <f>IFERROR('Data Sheet'!H82,0)</f>
        <v>1655.62</v>
      </c>
      <c r="J70" s="41">
        <f>IFERROR('Data Sheet'!I82,0)</f>
        <v>1464.22</v>
      </c>
      <c r="K70" s="41">
        <f>IFERROR('Data Sheet'!J82,0)</f>
        <v>1633.67</v>
      </c>
      <c r="L70" s="41">
        <f>IFERROR('Data Sheet'!K82,0)</f>
        <v>2095.5100000000002</v>
      </c>
      <c r="S70" s="33"/>
      <c r="Y70" s="33"/>
      <c r="AE70" s="33"/>
    </row>
    <row r="71" spans="2:31" x14ac:dyDescent="0.3">
      <c r="S71" s="33"/>
      <c r="Y71" s="33"/>
      <c r="AE71" s="33"/>
    </row>
    <row r="72" spans="2:31" x14ac:dyDescent="0.3">
      <c r="B72" s="25" t="s">
        <v>133</v>
      </c>
      <c r="S72" s="33"/>
      <c r="T72" s="33"/>
      <c r="Y72" s="33"/>
      <c r="AE72" s="33"/>
    </row>
    <row r="73" spans="2:31" x14ac:dyDescent="0.3">
      <c r="B73" s="106" t="s">
        <v>134</v>
      </c>
      <c r="C73" s="41">
        <f>IFERROR('Data Sheet'!B83,0)</f>
        <v>-786.23</v>
      </c>
      <c r="D73" s="41">
        <f>IFERROR('Data Sheet'!C83,0)</f>
        <v>-518.5</v>
      </c>
      <c r="E73" s="41">
        <f>IFERROR('Data Sheet'!D83,0)</f>
        <v>-401.46</v>
      </c>
      <c r="F73" s="41">
        <f>IFERROR('Data Sheet'!E83,0)</f>
        <v>-716.43</v>
      </c>
      <c r="G73" s="41">
        <f>IFERROR('Data Sheet'!F83,0)</f>
        <v>-1294.08</v>
      </c>
      <c r="H73" s="41">
        <f>IFERROR('Data Sheet'!G83,0)</f>
        <v>-1113.27</v>
      </c>
      <c r="I73" s="41">
        <f>IFERROR('Data Sheet'!H83,0)</f>
        <v>-406.35</v>
      </c>
      <c r="J73" s="41">
        <f>IFERROR('Data Sheet'!I83,0)</f>
        <v>-1151.69</v>
      </c>
      <c r="K73" s="41">
        <f>IFERROR('Data Sheet'!J83,0)</f>
        <v>-1026.01</v>
      </c>
      <c r="L73" s="41">
        <f>IFERROR('Data Sheet'!K83,0)</f>
        <v>-1552.7</v>
      </c>
      <c r="S73" s="33"/>
      <c r="Y73" s="33"/>
      <c r="AE73" s="33"/>
    </row>
    <row r="74" spans="2:31" x14ac:dyDescent="0.3">
      <c r="Y74" s="33"/>
      <c r="AE74" s="33"/>
    </row>
    <row r="75" spans="2:31" x14ac:dyDescent="0.3">
      <c r="B75" s="25" t="s">
        <v>135</v>
      </c>
      <c r="Y75" s="33"/>
      <c r="AE75" s="33"/>
    </row>
    <row r="76" spans="2:31" x14ac:dyDescent="0.3">
      <c r="B76" s="106" t="s">
        <v>136</v>
      </c>
      <c r="C76" s="41">
        <f>IFERROR('Data Sheet'!B84,0)</f>
        <v>-430.75</v>
      </c>
      <c r="D76" s="41">
        <f>IFERROR('Data Sheet'!C84,0)</f>
        <v>-634.83000000000004</v>
      </c>
      <c r="E76" s="41">
        <f>IFERROR('Data Sheet'!D84,0)</f>
        <v>-737.37</v>
      </c>
      <c r="F76" s="41">
        <f>IFERROR('Data Sheet'!E84,0)</f>
        <v>-475.33</v>
      </c>
      <c r="G76" s="41">
        <f>IFERROR('Data Sheet'!F84,0)</f>
        <v>-475.4</v>
      </c>
      <c r="H76" s="41">
        <f>IFERROR('Data Sheet'!G84,0)</f>
        <v>-595.52</v>
      </c>
      <c r="I76" s="41">
        <f>IFERROR('Data Sheet'!H84,0)</f>
        <v>-1222.3699999999999</v>
      </c>
      <c r="J76" s="41">
        <f>IFERROR('Data Sheet'!I84,0)</f>
        <v>-249.46</v>
      </c>
      <c r="K76" s="41">
        <f>IFERROR('Data Sheet'!J84,0)</f>
        <v>-602.73</v>
      </c>
      <c r="L76" s="41">
        <f>IFERROR('Data Sheet'!K84,0)</f>
        <v>-630.63</v>
      </c>
      <c r="S76" s="33"/>
      <c r="Y76" s="33"/>
      <c r="AE76" s="33"/>
    </row>
    <row r="77" spans="2:31" x14ac:dyDescent="0.3">
      <c r="M77" s="41"/>
      <c r="S77" s="41"/>
      <c r="Y77" s="41"/>
      <c r="AE77" s="41"/>
    </row>
    <row r="78" spans="2:31" ht="15" thickBot="1" x14ac:dyDescent="0.35">
      <c r="B78" s="452" t="s">
        <v>23</v>
      </c>
      <c r="C78" s="454">
        <f t="shared" ref="C78:L78" si="21">IFERROR(SUM(C70,C73,C76),0)</f>
        <v>-22.279999999999973</v>
      </c>
      <c r="D78" s="454">
        <f t="shared" si="21"/>
        <v>8.9399999999999409</v>
      </c>
      <c r="E78" s="454">
        <f t="shared" si="21"/>
        <v>160.14999999999998</v>
      </c>
      <c r="F78" s="454">
        <f t="shared" si="21"/>
        <v>103.77000000000004</v>
      </c>
      <c r="G78" s="454">
        <f t="shared" si="21"/>
        <v>-398.2399999999999</v>
      </c>
      <c r="H78" s="454">
        <f t="shared" si="21"/>
        <v>115.30999999999995</v>
      </c>
      <c r="I78" s="454">
        <f t="shared" si="21"/>
        <v>26.900000000000091</v>
      </c>
      <c r="J78" s="454">
        <f t="shared" si="21"/>
        <v>63.069999999999965</v>
      </c>
      <c r="K78" s="454">
        <f t="shared" si="21"/>
        <v>4.9300000000000637</v>
      </c>
      <c r="L78" s="454">
        <f t="shared" si="21"/>
        <v>-87.819999999999823</v>
      </c>
      <c r="S78" s="33"/>
      <c r="Y78" s="33"/>
      <c r="AE78" s="33"/>
    </row>
    <row r="79" spans="2:31" ht="15" thickTop="1" x14ac:dyDescent="0.3">
      <c r="M79" s="41">
        <f t="shared" ref="M79" si="22">IFERROR(0,0)</f>
        <v>0</v>
      </c>
      <c r="S79" s="33"/>
      <c r="Y79" s="33"/>
      <c r="AE79" s="33"/>
    </row>
    <row r="80" spans="2:31" x14ac:dyDescent="0.3">
      <c r="S80" s="33"/>
      <c r="Y80" s="33"/>
      <c r="AE80" s="33"/>
    </row>
    <row r="81" spans="2:31" x14ac:dyDescent="0.3">
      <c r="S81" s="33"/>
      <c r="Y81" s="33"/>
      <c r="AE81" s="33"/>
    </row>
    <row r="82" spans="2:31" x14ac:dyDescent="0.3">
      <c r="S82" s="33"/>
      <c r="Y82" s="33"/>
      <c r="AE82" s="33"/>
    </row>
    <row r="83" spans="2:31" x14ac:dyDescent="0.3">
      <c r="C83" s="31"/>
      <c r="D83" s="31"/>
      <c r="E83" s="31"/>
      <c r="F83" s="31"/>
      <c r="G83" s="31"/>
      <c r="H83" s="31"/>
      <c r="I83" s="31"/>
      <c r="J83" s="31"/>
      <c r="K83" s="31"/>
      <c r="L83" s="31"/>
      <c r="S83" s="33"/>
      <c r="Y83" s="33"/>
      <c r="AE83" s="33"/>
    </row>
    <row r="84" spans="2:31" x14ac:dyDescent="0.3">
      <c r="C84" s="31"/>
      <c r="D84" s="31"/>
      <c r="E84" s="31"/>
      <c r="F84" s="31"/>
      <c r="G84" s="31"/>
      <c r="H84" s="31"/>
      <c r="I84" s="31"/>
      <c r="J84" s="31"/>
      <c r="K84" s="31"/>
      <c r="L84" s="31"/>
      <c r="S84" s="33"/>
      <c r="Y84" s="33"/>
      <c r="AE84" s="33"/>
    </row>
    <row r="85" spans="2:31" x14ac:dyDescent="0.3">
      <c r="C85" s="31"/>
      <c r="D85" s="31"/>
      <c r="E85" s="31"/>
      <c r="F85" s="31"/>
      <c r="G85" s="31"/>
      <c r="H85" s="31"/>
      <c r="I85" s="31"/>
      <c r="J85" s="31"/>
      <c r="K85" s="31"/>
      <c r="L85" s="31"/>
      <c r="S85" s="33"/>
      <c r="Y85" s="33"/>
      <c r="AE85" s="33"/>
    </row>
    <row r="86" spans="2:31" x14ac:dyDescent="0.3">
      <c r="C86" s="31"/>
      <c r="D86" s="31"/>
      <c r="E86" s="31"/>
      <c r="F86" s="31"/>
      <c r="G86" s="31"/>
      <c r="H86" s="31"/>
      <c r="I86" s="31"/>
      <c r="J86" s="31"/>
      <c r="K86" s="31"/>
      <c r="L86" s="31"/>
      <c r="S86" s="33"/>
      <c r="Y86" s="33"/>
      <c r="AE86" s="33"/>
    </row>
    <row r="87" spans="2:31" x14ac:dyDescent="0.3">
      <c r="C87" s="31"/>
      <c r="D87" s="31"/>
      <c r="E87" s="31"/>
      <c r="F87" s="31"/>
      <c r="G87" s="31"/>
      <c r="H87" s="31"/>
      <c r="I87" s="31"/>
      <c r="J87" s="31"/>
      <c r="K87" s="31"/>
      <c r="L87" s="31"/>
      <c r="S87" s="33"/>
      <c r="Y87" s="33"/>
      <c r="AE87" s="33"/>
    </row>
    <row r="88" spans="2:31" x14ac:dyDescent="0.3">
      <c r="C88" s="31"/>
      <c r="D88" s="31"/>
      <c r="E88" s="31"/>
      <c r="F88" s="31"/>
      <c r="G88" s="31"/>
      <c r="H88" s="31"/>
      <c r="I88" s="31"/>
      <c r="J88" s="31"/>
      <c r="K88" s="31"/>
      <c r="L88" s="31"/>
      <c r="S88" s="33"/>
      <c r="Y88" s="33"/>
      <c r="AE88" s="33"/>
    </row>
    <row r="89" spans="2:31" x14ac:dyDescent="0.3">
      <c r="C89" s="31"/>
      <c r="D89" s="31"/>
      <c r="E89" s="31"/>
      <c r="F89" s="31"/>
      <c r="G89" s="31"/>
      <c r="H89" s="31"/>
      <c r="I89" s="31"/>
      <c r="J89" s="31"/>
      <c r="K89" s="31"/>
      <c r="L89" s="31"/>
      <c r="S89" s="33"/>
      <c r="Y89" s="33"/>
      <c r="AE89" s="33"/>
    </row>
    <row r="90" spans="2:31" x14ac:dyDescent="0.3">
      <c r="C90" s="31"/>
      <c r="D90" s="31"/>
      <c r="E90" s="31"/>
      <c r="F90" s="31"/>
      <c r="G90" s="31"/>
      <c r="H90" s="31"/>
      <c r="I90" s="31"/>
      <c r="J90" s="31"/>
      <c r="K90" s="31"/>
      <c r="L90" s="31"/>
      <c r="S90" s="33"/>
      <c r="Y90" s="33"/>
      <c r="AE90" s="33"/>
    </row>
    <row r="91" spans="2:31" x14ac:dyDescent="0.3">
      <c r="C91" s="31"/>
      <c r="D91" s="31"/>
      <c r="E91" s="31"/>
      <c r="F91" s="31"/>
      <c r="G91" s="31"/>
      <c r="H91" s="31"/>
      <c r="I91" s="31"/>
      <c r="J91" s="31"/>
      <c r="K91" s="31"/>
      <c r="L91" s="31"/>
      <c r="S91" s="33"/>
      <c r="Y91" s="33"/>
      <c r="AE91" s="33"/>
    </row>
    <row r="92" spans="2:31" x14ac:dyDescent="0.3">
      <c r="B92" s="25"/>
      <c r="C92" s="41"/>
      <c r="D92" s="41"/>
      <c r="E92" s="41"/>
      <c r="F92" s="41"/>
      <c r="G92" s="41"/>
      <c r="H92" s="41"/>
      <c r="I92" s="41"/>
      <c r="J92" s="41"/>
      <c r="K92" s="41"/>
      <c r="L92" s="41"/>
      <c r="S92" s="33"/>
      <c r="Y92" s="33"/>
      <c r="AE92" s="33"/>
    </row>
    <row r="93" spans="2:31" x14ac:dyDescent="0.3">
      <c r="S93" s="33"/>
      <c r="Y93" s="33"/>
      <c r="AE93" s="33"/>
    </row>
    <row r="94" spans="2:31" x14ac:dyDescent="0.3">
      <c r="B94" s="25"/>
      <c r="S94" s="33"/>
      <c r="Y94" s="33"/>
      <c r="AE94" s="33"/>
    </row>
    <row r="95" spans="2:31" x14ac:dyDescent="0.3">
      <c r="C95" s="31"/>
      <c r="D95" s="31"/>
      <c r="E95" s="31"/>
      <c r="F95" s="31"/>
      <c r="G95" s="31"/>
      <c r="H95" s="31"/>
      <c r="I95" s="31"/>
      <c r="J95" s="31"/>
      <c r="K95" s="31"/>
      <c r="L95" s="31"/>
      <c r="S95" s="33"/>
      <c r="Y95" s="33"/>
      <c r="AE95" s="33"/>
    </row>
    <row r="96" spans="2:31" x14ac:dyDescent="0.3">
      <c r="C96" s="31"/>
      <c r="D96" s="31"/>
      <c r="E96" s="31"/>
      <c r="F96" s="31"/>
      <c r="G96" s="31"/>
      <c r="H96" s="31"/>
      <c r="I96" s="31"/>
      <c r="J96" s="31"/>
      <c r="K96" s="31"/>
      <c r="L96" s="31"/>
      <c r="S96" s="33"/>
      <c r="Y96" s="33"/>
      <c r="AE96" s="33"/>
    </row>
    <row r="97" spans="1:31" x14ac:dyDescent="0.3">
      <c r="C97" s="31"/>
      <c r="D97" s="31"/>
      <c r="E97" s="31"/>
      <c r="F97" s="31"/>
      <c r="G97" s="31"/>
      <c r="H97" s="31"/>
      <c r="I97" s="31"/>
      <c r="J97" s="31"/>
      <c r="K97" s="31"/>
      <c r="L97" s="31"/>
      <c r="S97" s="33"/>
      <c r="Y97" s="33"/>
      <c r="AE97" s="33"/>
    </row>
    <row r="98" spans="1:31" x14ac:dyDescent="0.3">
      <c r="C98" s="31"/>
      <c r="D98" s="31"/>
      <c r="E98" s="31"/>
      <c r="F98" s="31"/>
      <c r="G98" s="31"/>
      <c r="H98" s="31"/>
      <c r="I98" s="31"/>
      <c r="J98" s="31"/>
      <c r="K98" s="31"/>
      <c r="L98" s="31"/>
      <c r="S98" s="33"/>
      <c r="Y98" s="33"/>
      <c r="AE98" s="33"/>
    </row>
    <row r="99" spans="1:31" x14ac:dyDescent="0.3">
      <c r="C99" s="31"/>
      <c r="D99" s="31"/>
      <c r="E99" s="31"/>
      <c r="F99" s="31"/>
      <c r="G99" s="31"/>
      <c r="H99" s="31"/>
      <c r="I99" s="31"/>
      <c r="J99" s="31"/>
      <c r="K99" s="31"/>
      <c r="L99" s="31"/>
      <c r="S99" s="33"/>
      <c r="Y99" s="33"/>
      <c r="AE99" s="33"/>
    </row>
    <row r="100" spans="1:31" x14ac:dyDescent="0.3">
      <c r="C100" s="31"/>
      <c r="D100" s="31"/>
      <c r="E100" s="31"/>
      <c r="F100" s="31"/>
      <c r="G100" s="31"/>
      <c r="H100" s="31"/>
      <c r="I100" s="31"/>
      <c r="J100" s="31"/>
      <c r="K100" s="31"/>
      <c r="L100" s="31"/>
      <c r="S100" s="33"/>
      <c r="Y100" s="33"/>
      <c r="AE100" s="33"/>
    </row>
    <row r="101" spans="1:31" x14ac:dyDescent="0.3">
      <c r="C101" s="31"/>
      <c r="D101" s="31"/>
      <c r="E101" s="31"/>
      <c r="F101" s="31"/>
      <c r="G101" s="31"/>
      <c r="H101" s="31"/>
      <c r="I101" s="31"/>
      <c r="J101" s="31"/>
      <c r="K101" s="31"/>
      <c r="L101" s="31"/>
      <c r="S101" s="33"/>
      <c r="Y101" s="33"/>
      <c r="AE101" s="33"/>
    </row>
    <row r="102" spans="1:31" x14ac:dyDescent="0.3">
      <c r="C102" s="31"/>
      <c r="D102" s="31"/>
      <c r="E102" s="31"/>
      <c r="F102" s="31"/>
      <c r="G102" s="31"/>
      <c r="H102" s="31"/>
      <c r="I102" s="31"/>
      <c r="J102" s="31"/>
      <c r="K102" s="31"/>
      <c r="L102" s="31"/>
      <c r="S102" s="33"/>
      <c r="Y102" s="33"/>
      <c r="AE102" s="33"/>
    </row>
    <row r="103" spans="1:31" x14ac:dyDescent="0.3">
      <c r="B103" s="25"/>
      <c r="C103" s="41"/>
      <c r="D103" s="41"/>
      <c r="E103" s="41"/>
      <c r="F103" s="41"/>
      <c r="G103" s="41"/>
      <c r="H103" s="41"/>
      <c r="I103" s="41"/>
      <c r="J103" s="41"/>
      <c r="K103" s="41"/>
      <c r="L103" s="41"/>
      <c r="S103" s="33"/>
      <c r="Y103" s="33"/>
      <c r="AE103" s="33"/>
    </row>
    <row r="104" spans="1:31" x14ac:dyDescent="0.3">
      <c r="A104" t="s">
        <v>138</v>
      </c>
      <c r="S104" s="33"/>
      <c r="Y104" s="33"/>
      <c r="AE104" s="33"/>
    </row>
    <row r="105" spans="1:31" x14ac:dyDescent="0.3">
      <c r="S105" s="33"/>
      <c r="Y105" s="33"/>
      <c r="AE105" s="33"/>
    </row>
    <row r="106" spans="1:31" x14ac:dyDescent="0.3">
      <c r="B106" s="25"/>
      <c r="C106" s="41"/>
      <c r="D106" s="41"/>
      <c r="E106" s="41"/>
      <c r="F106" s="41"/>
      <c r="G106" s="41"/>
      <c r="H106" s="41"/>
      <c r="I106" s="41"/>
      <c r="J106" s="41"/>
      <c r="K106" s="41"/>
      <c r="L106" s="41"/>
      <c r="S106" s="33"/>
      <c r="Y106" s="33"/>
      <c r="AE106" s="33"/>
    </row>
    <row r="107" spans="1:31" x14ac:dyDescent="0.3">
      <c r="S107" s="33"/>
      <c r="Y107" s="33"/>
      <c r="AE107" s="33"/>
    </row>
    <row r="108" spans="1:31" x14ac:dyDescent="0.3">
      <c r="S108" s="33"/>
      <c r="Y108" s="33"/>
      <c r="AE108" s="33"/>
    </row>
    <row r="109" spans="1:31" x14ac:dyDescent="0.3">
      <c r="S109" s="33"/>
      <c r="Y109" s="33"/>
      <c r="AE109" s="33"/>
    </row>
    <row r="110" spans="1:31" x14ac:dyDescent="0.3">
      <c r="S110" s="33"/>
      <c r="Y110" s="33"/>
      <c r="AE110" s="33"/>
    </row>
    <row r="111" spans="1:31" x14ac:dyDescent="0.3">
      <c r="S111" s="33"/>
      <c r="Y111" s="33"/>
      <c r="AE111" s="33"/>
    </row>
  </sheetData>
  <mergeCells count="1">
    <mergeCell ref="B2:M2"/>
  </mergeCells>
  <printOptions horizontalCentered="1" verticalCentered="1"/>
  <pageMargins left="0" right="0" top="0" bottom="0" header="0" footer="0"/>
  <pageSetup paperSize="13" scale="62" orientation="portrait" r:id="rId1"/>
  <ignoredErrors>
    <ignoredError sqref="M6 M9 C15 D15:M15 M21 M24 M30 C9:L9"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462ED-C66E-460B-8670-6330B34E47E2}">
  <sheetPr>
    <pageSetUpPr autoPageBreaks="0"/>
  </sheetPr>
  <dimension ref="B1:AE122"/>
  <sheetViews>
    <sheetView showGridLines="0" view="pageLayout" topLeftCell="A13" zoomScaleNormal="100" workbookViewId="0">
      <selection activeCell="U6" activeCellId="1" sqref="K7 U6"/>
    </sheetView>
  </sheetViews>
  <sheetFormatPr defaultRowHeight="14.4" x14ac:dyDescent="0.3"/>
  <cols>
    <col min="1" max="1" width="1.88671875" customWidth="1"/>
    <col min="2" max="2" width="2.109375" customWidth="1"/>
    <col min="3" max="3" width="23.33203125" style="22" customWidth="1"/>
    <col min="4" max="4" width="12.77734375" hidden="1" customWidth="1"/>
    <col min="5" max="10" width="11.88671875" hidden="1" customWidth="1"/>
    <col min="11" max="12" width="11.88671875" customWidth="1"/>
    <col min="13" max="13" width="11.88671875" bestFit="1" customWidth="1"/>
    <col min="14" max="14" width="12" bestFit="1" customWidth="1"/>
    <col min="15" max="15" width="9.6640625" bestFit="1" customWidth="1"/>
    <col min="16" max="18" width="12" bestFit="1" customWidth="1"/>
  </cols>
  <sheetData>
    <row r="1" spans="3:18" x14ac:dyDescent="0.3">
      <c r="J1" s="94"/>
      <c r="K1" s="98"/>
      <c r="L1" s="94"/>
      <c r="M1" s="98"/>
      <c r="N1" s="97"/>
      <c r="P1" s="499" t="s">
        <v>173</v>
      </c>
      <c r="Q1" s="499"/>
      <c r="R1" s="499"/>
    </row>
    <row r="2" spans="3:18" x14ac:dyDescent="0.3">
      <c r="J2" s="94"/>
      <c r="K2" s="499"/>
      <c r="L2" s="499"/>
      <c r="M2" s="499"/>
      <c r="N2" s="97"/>
      <c r="P2" s="500" t="s">
        <v>174</v>
      </c>
      <c r="Q2" s="501"/>
      <c r="R2" s="501"/>
    </row>
    <row r="3" spans="3:18" x14ac:dyDescent="0.3">
      <c r="J3" s="94"/>
      <c r="K3" s="500"/>
      <c r="L3" s="501"/>
      <c r="M3" s="501"/>
      <c r="N3" s="97"/>
    </row>
    <row r="4" spans="3:18" ht="14.4" customHeight="1" x14ac:dyDescent="0.3">
      <c r="C4" s="504" t="str">
        <f>'Data Sheet'!B1</f>
        <v>SUN TV NETWORK LTD</v>
      </c>
      <c r="D4" s="505"/>
      <c r="E4" s="505"/>
      <c r="F4" s="505"/>
      <c r="G4" s="505"/>
      <c r="H4" s="505"/>
      <c r="I4" s="505"/>
      <c r="J4" s="505"/>
      <c r="K4" s="505"/>
      <c r="L4" s="505"/>
      <c r="M4" s="505"/>
      <c r="N4" s="505"/>
      <c r="O4" s="505"/>
      <c r="P4" s="505"/>
      <c r="Q4" s="505"/>
      <c r="R4" s="505"/>
    </row>
    <row r="5" spans="3:18" ht="14.4" customHeight="1" x14ac:dyDescent="0.3">
      <c r="C5" s="505"/>
      <c r="D5" s="505"/>
      <c r="E5" s="505"/>
      <c r="F5" s="505"/>
      <c r="G5" s="505"/>
      <c r="H5" s="505"/>
      <c r="I5" s="505"/>
      <c r="J5" s="505"/>
      <c r="K5" s="505"/>
      <c r="L5" s="505"/>
      <c r="M5" s="505"/>
      <c r="N5" s="505"/>
      <c r="O5" s="505"/>
      <c r="P5" s="505"/>
      <c r="Q5" s="505"/>
      <c r="R5" s="505"/>
    </row>
    <row r="6" spans="3:18" ht="14.4" customHeight="1" x14ac:dyDescent="0.3">
      <c r="C6" s="505"/>
      <c r="D6" s="505"/>
      <c r="E6" s="505"/>
      <c r="F6" s="505"/>
      <c r="G6" s="505"/>
      <c r="H6" s="505"/>
      <c r="I6" s="505"/>
      <c r="J6" s="505"/>
      <c r="K6" s="505"/>
      <c r="L6" s="505"/>
      <c r="M6" s="505"/>
      <c r="N6" s="505"/>
      <c r="O6" s="505"/>
      <c r="P6" s="505"/>
      <c r="Q6" s="505"/>
      <c r="R6" s="505"/>
    </row>
    <row r="7" spans="3:18" ht="14.4" customHeight="1" x14ac:dyDescent="0.8">
      <c r="C7" s="96"/>
      <c r="D7" s="96"/>
      <c r="E7" s="96"/>
      <c r="F7" s="96"/>
      <c r="G7" s="96"/>
      <c r="H7" s="96"/>
      <c r="I7" s="96"/>
      <c r="J7" s="96"/>
      <c r="K7" s="96"/>
      <c r="L7" s="96"/>
      <c r="M7" s="96"/>
    </row>
    <row r="8" spans="3:18" ht="14.4" customHeight="1" x14ac:dyDescent="0.8">
      <c r="C8" s="96"/>
      <c r="D8" s="96"/>
      <c r="E8" s="96"/>
      <c r="F8" s="96"/>
      <c r="G8" s="96"/>
      <c r="H8" s="96"/>
      <c r="I8" s="96"/>
      <c r="J8" s="96"/>
      <c r="K8" s="96"/>
      <c r="L8" s="96"/>
      <c r="M8" s="96"/>
    </row>
    <row r="10" spans="3:18" ht="31.2" x14ac:dyDescent="0.6">
      <c r="C10" s="498" t="str">
        <f>"Income Statement Forecasting"&amp;" - "&amp;'Data Sheet'!B1</f>
        <v>Income Statement Forecasting - SUN TV NETWORK LTD</v>
      </c>
      <c r="D10" s="498"/>
      <c r="E10" s="498"/>
      <c r="F10" s="498"/>
      <c r="G10" s="498"/>
      <c r="H10" s="498"/>
      <c r="I10" s="498"/>
      <c r="J10" s="498"/>
      <c r="K10" s="498"/>
      <c r="L10" s="498"/>
      <c r="M10" s="498"/>
      <c r="N10" s="498"/>
      <c r="O10" s="498"/>
      <c r="P10" s="498"/>
      <c r="Q10" s="498"/>
      <c r="R10" s="498"/>
    </row>
    <row r="11" spans="3:18" ht="13.2" hidden="1" customHeight="1" x14ac:dyDescent="0.3">
      <c r="D11">
        <v>1</v>
      </c>
      <c r="E11">
        <v>2</v>
      </c>
      <c r="F11">
        <v>3</v>
      </c>
      <c r="G11">
        <v>4</v>
      </c>
      <c r="H11">
        <v>5</v>
      </c>
      <c r="I11">
        <v>6</v>
      </c>
      <c r="J11">
        <v>7</v>
      </c>
      <c r="K11">
        <v>8</v>
      </c>
      <c r="L11">
        <v>9</v>
      </c>
      <c r="M11">
        <v>10</v>
      </c>
      <c r="N11">
        <v>11</v>
      </c>
      <c r="O11">
        <v>12</v>
      </c>
      <c r="P11">
        <v>13</v>
      </c>
      <c r="Q11">
        <v>14</v>
      </c>
      <c r="R11">
        <v>15</v>
      </c>
    </row>
    <row r="13" spans="3:18" x14ac:dyDescent="0.3">
      <c r="C13" s="288" t="s">
        <v>70</v>
      </c>
      <c r="D13" s="289">
        <f>'Data Sheet'!B16</f>
        <v>41729</v>
      </c>
      <c r="E13" s="289">
        <f>'Data Sheet'!C16</f>
        <v>42094</v>
      </c>
      <c r="F13" s="294">
        <f>'Data Sheet'!D16</f>
        <v>42460</v>
      </c>
      <c r="G13" s="294">
        <f>'Data Sheet'!E16</f>
        <v>42825</v>
      </c>
      <c r="H13" s="294">
        <f>'Data Sheet'!F16</f>
        <v>43190</v>
      </c>
      <c r="I13" s="294">
        <f>'Data Sheet'!G16</f>
        <v>43555</v>
      </c>
      <c r="J13" s="294">
        <f>'Data Sheet'!H16</f>
        <v>43921</v>
      </c>
      <c r="K13" s="294">
        <f>'Data Sheet'!I16</f>
        <v>44286</v>
      </c>
      <c r="L13" s="294">
        <f>'Data Sheet'!J16</f>
        <v>44651</v>
      </c>
      <c r="M13" s="294">
        <f>'Data Sheet'!K16</f>
        <v>45016</v>
      </c>
      <c r="N13" s="295">
        <f>M13+365</f>
        <v>45381</v>
      </c>
      <c r="O13" s="295">
        <f t="shared" ref="O13:R13" si="0">N13+365</f>
        <v>45746</v>
      </c>
      <c r="P13" s="295">
        <f t="shared" si="0"/>
        <v>46111</v>
      </c>
      <c r="Q13" s="295">
        <f t="shared" si="0"/>
        <v>46476</v>
      </c>
      <c r="R13" s="295">
        <f t="shared" si="0"/>
        <v>46841</v>
      </c>
    </row>
    <row r="14" spans="3:18" s="19" customFormat="1" x14ac:dyDescent="0.3">
      <c r="C14" s="20"/>
      <c r="D14" s="26"/>
      <c r="E14" s="26"/>
      <c r="F14" s="26"/>
      <c r="G14" s="26"/>
      <c r="H14" s="26"/>
      <c r="I14" s="26"/>
      <c r="J14" s="26"/>
      <c r="K14" s="26"/>
      <c r="L14" s="26"/>
      <c r="M14" s="26"/>
    </row>
    <row r="15" spans="3:18" x14ac:dyDescent="0.3">
      <c r="C15" s="288" t="s">
        <v>73</v>
      </c>
      <c r="D15" s="292"/>
      <c r="E15" s="292"/>
      <c r="F15" s="292"/>
      <c r="G15" s="292"/>
      <c r="H15" s="292"/>
      <c r="I15" s="292"/>
      <c r="J15" s="292"/>
      <c r="K15" s="292"/>
      <c r="L15" s="292"/>
      <c r="M15" s="292"/>
      <c r="N15" s="292"/>
      <c r="O15" s="292"/>
      <c r="P15" s="292"/>
      <c r="Q15" s="292"/>
      <c r="R15" s="292"/>
    </row>
    <row r="16" spans="3:18" x14ac:dyDescent="0.3">
      <c r="C16" s="22" t="s">
        <v>74</v>
      </c>
      <c r="D16" s="28">
        <f>IFERROR('Data Sheet'!B17,0)</f>
        <v>2223.62</v>
      </c>
      <c r="E16" s="28">
        <f>IFERROR('Data Sheet'!C17,0)</f>
        <v>2395.38</v>
      </c>
      <c r="F16" s="28">
        <f>IFERROR('Data Sheet'!D17,0)</f>
        <v>2473.64</v>
      </c>
      <c r="G16" s="28">
        <f>IFERROR('Data Sheet'!E17,0)</f>
        <v>2645.72</v>
      </c>
      <c r="H16" s="28">
        <f>IFERROR('Data Sheet'!F17,0)</f>
        <v>2963.02</v>
      </c>
      <c r="I16" s="28">
        <f>IFERROR('Data Sheet'!G17,0)</f>
        <v>3782.54</v>
      </c>
      <c r="J16" s="28">
        <f>IFERROR('Data Sheet'!H17,0)</f>
        <v>3519.85</v>
      </c>
      <c r="K16" s="28">
        <f>IFERROR('Data Sheet'!I17,0)</f>
        <v>3176.89</v>
      </c>
      <c r="L16" s="28">
        <f>IFERROR('Data Sheet'!J17,0)</f>
        <v>3584.82</v>
      </c>
      <c r="M16" s="28">
        <f>IFERROR('Data Sheet'!K17,0)</f>
        <v>3772.05</v>
      </c>
      <c r="N16" s="28">
        <f>FORECAST(N$11,$D16:$M16,$D$11:$M$11)</f>
        <v>4027.7566666666667</v>
      </c>
      <c r="O16" s="28">
        <f>FORECAST(O11,$D$16:$M$16,$D$11:$M$11)</f>
        <v>4204.8482424242429</v>
      </c>
      <c r="P16" s="28">
        <f>FORECAST(P11,$D$16:$M$16,$D$11:$M$11)</f>
        <v>4381.9398181818178</v>
      </c>
      <c r="Q16" s="28">
        <f>FORECAST(Q11,$D$16:$M$16,$D$11:$M$11)</f>
        <v>4559.0313939393945</v>
      </c>
      <c r="R16" s="28">
        <f>FORECAST(R11,$D$16:$M$16,$D$11:$M$11)</f>
        <v>4736.1229696969694</v>
      </c>
    </row>
    <row r="17" spans="3:18" x14ac:dyDescent="0.3">
      <c r="C17" s="23" t="s">
        <v>75</v>
      </c>
      <c r="D17" s="29"/>
      <c r="E17" s="29">
        <f>E16/D16-1</f>
        <v>7.724341389266165E-2</v>
      </c>
      <c r="F17" s="29">
        <f t="shared" ref="F17:M17" si="1">F16/E16-1</f>
        <v>3.2671225442309604E-2</v>
      </c>
      <c r="G17" s="29">
        <f t="shared" si="1"/>
        <v>6.9565498617422117E-2</v>
      </c>
      <c r="H17" s="29">
        <f t="shared" si="1"/>
        <v>0.11992954658845245</v>
      </c>
      <c r="I17" s="29">
        <f t="shared" si="1"/>
        <v>0.27658267578349127</v>
      </c>
      <c r="J17" s="29">
        <f t="shared" si="1"/>
        <v>-6.944804284951378E-2</v>
      </c>
      <c r="K17" s="29">
        <f t="shared" si="1"/>
        <v>-9.743597028282458E-2</v>
      </c>
      <c r="L17" s="29">
        <f t="shared" si="1"/>
        <v>0.1284054531318366</v>
      </c>
      <c r="M17" s="29">
        <f t="shared" si="1"/>
        <v>5.2228563777260817E-2</v>
      </c>
      <c r="N17" s="29">
        <f t="shared" ref="N17" si="2">N16/M16-1</f>
        <v>6.7789840184161454E-2</v>
      </c>
      <c r="O17" s="29">
        <f t="shared" ref="O17" si="3">O16/N16-1</f>
        <v>4.3967794088249912E-2</v>
      </c>
      <c r="P17" s="29">
        <f t="shared" ref="P17" si="4">P16/O16-1</f>
        <v>4.2116044515194018E-2</v>
      </c>
      <c r="Q17" s="29">
        <f t="shared" ref="Q17" si="5">Q16/P16-1</f>
        <v>4.0413968038259585E-2</v>
      </c>
      <c r="R17" s="29">
        <f t="shared" ref="R17" si="6">R16/Q16-1</f>
        <v>3.8844122897024436E-2</v>
      </c>
    </row>
    <row r="18" spans="3:18" x14ac:dyDescent="0.3">
      <c r="D18" s="22"/>
      <c r="E18" s="22"/>
      <c r="F18" s="22"/>
      <c r="G18" s="22"/>
      <c r="H18" s="22"/>
      <c r="I18" s="22"/>
      <c r="J18" s="22"/>
      <c r="K18" s="22"/>
      <c r="L18" s="22"/>
      <c r="M18" s="22"/>
    </row>
    <row r="19" spans="3:18" x14ac:dyDescent="0.3">
      <c r="C19" s="22" t="s">
        <v>76</v>
      </c>
      <c r="D19" s="28">
        <f>IFERROR(SUM('Data Sheet'!B20:B22),0)</f>
        <v>566.06999999999994</v>
      </c>
      <c r="E19" s="28">
        <f>IFERROR(SUM('Data Sheet'!C20:C22),0)</f>
        <v>570.76</v>
      </c>
      <c r="F19" s="28">
        <f>IFERROR(SUM('Data Sheet'!D20:D22),0)</f>
        <v>574.38</v>
      </c>
      <c r="G19" s="28">
        <f>IFERROR(SUM('Data Sheet'!E20:E22),0)</f>
        <v>614.64</v>
      </c>
      <c r="H19" s="28">
        <f>IFERROR(SUM('Data Sheet'!F20:F22),0)</f>
        <v>736.23</v>
      </c>
      <c r="I19" s="28">
        <f>IFERROR(SUM('Data Sheet'!G20:G22),0)</f>
        <v>890.72</v>
      </c>
      <c r="J19" s="28">
        <f>IFERROR(SUM('Data Sheet'!H20:H22),0)</f>
        <v>919.41</v>
      </c>
      <c r="K19" s="28">
        <f>IFERROR(SUM('Data Sheet'!I20:I22),0)</f>
        <v>797.73</v>
      </c>
      <c r="L19" s="28">
        <f>IFERROR(SUM('Data Sheet'!J20:J22),0)</f>
        <v>935.09</v>
      </c>
      <c r="M19" s="28">
        <f>IFERROR(SUM('Data Sheet'!K20:K22),0)</f>
        <v>1040.1199999999999</v>
      </c>
      <c r="N19" s="28">
        <f>FORECAST(N$11,$D19:$M19,$D$11:$M$11)</f>
        <v>1064.5920000000001</v>
      </c>
      <c r="O19" s="28">
        <f>FORECAST(O$11,$D19:$M19,$D$11:$M$11)</f>
        <v>1119.1514545454547</v>
      </c>
      <c r="P19" s="28">
        <f>FORECAST(P$11,$D19:$M19,$D$11:$M$11)</f>
        <v>1173.7109090909091</v>
      </c>
      <c r="Q19" s="28">
        <f>FORECAST(Q$11,$D19:$M19,$D$11:$M$11)</f>
        <v>1228.2703636363638</v>
      </c>
      <c r="R19" s="28">
        <f>FORECAST(R$11,$D19:$M19,$D$11:$M$11)</f>
        <v>1282.8298181818182</v>
      </c>
    </row>
    <row r="20" spans="3:18" x14ac:dyDescent="0.3">
      <c r="C20" s="23" t="s">
        <v>77</v>
      </c>
      <c r="D20" s="29">
        <f>D19/D16</f>
        <v>0.25457137460537321</v>
      </c>
      <c r="E20" s="29">
        <f t="shared" ref="E20:R20" si="7">E19/E16</f>
        <v>0.23827534670908163</v>
      </c>
      <c r="F20" s="29">
        <f t="shared" si="7"/>
        <v>0.23220032017593506</v>
      </c>
      <c r="G20" s="29">
        <f t="shared" si="7"/>
        <v>0.23231483301331965</v>
      </c>
      <c r="H20" s="29">
        <f t="shared" si="7"/>
        <v>0.24847284189779348</v>
      </c>
      <c r="I20" s="29">
        <f t="shared" si="7"/>
        <v>0.23548197771867582</v>
      </c>
      <c r="J20" s="29">
        <f t="shared" si="7"/>
        <v>0.26120715371393666</v>
      </c>
      <c r="K20" s="29">
        <f t="shared" si="7"/>
        <v>0.25110406718520317</v>
      </c>
      <c r="L20" s="29">
        <f t="shared" si="7"/>
        <v>0.26084712761031237</v>
      </c>
      <c r="M20" s="29">
        <f t="shared" si="7"/>
        <v>0.27574395885526432</v>
      </c>
      <c r="N20" s="29">
        <f t="shared" si="7"/>
        <v>0.26431388192103628</v>
      </c>
      <c r="O20" s="29">
        <f t="shared" si="7"/>
        <v>0.26615739499321966</v>
      </c>
      <c r="P20" s="29">
        <f t="shared" si="7"/>
        <v>0.26785190070864839</v>
      </c>
      <c r="Q20" s="29">
        <f t="shared" si="7"/>
        <v>0.26941476324755742</v>
      </c>
      <c r="R20" s="29">
        <f t="shared" si="7"/>
        <v>0.27086074968697388</v>
      </c>
    </row>
    <row r="21" spans="3:18" x14ac:dyDescent="0.3">
      <c r="D21" s="22"/>
      <c r="E21" s="22"/>
      <c r="F21" s="22"/>
      <c r="G21" s="22"/>
      <c r="H21" s="22"/>
      <c r="I21" s="22"/>
      <c r="J21" s="22"/>
      <c r="K21" s="22"/>
      <c r="L21" s="22"/>
      <c r="M21" s="22"/>
    </row>
    <row r="22" spans="3:18" x14ac:dyDescent="0.3">
      <c r="C22" s="42" t="s">
        <v>78</v>
      </c>
      <c r="D22" s="43">
        <f>D16-D19</f>
        <v>1657.55</v>
      </c>
      <c r="E22" s="43">
        <f t="shared" ref="E22:R22" si="8">E16-E19</f>
        <v>1824.6200000000001</v>
      </c>
      <c r="F22" s="43">
        <f t="shared" si="8"/>
        <v>1899.2599999999998</v>
      </c>
      <c r="G22" s="43">
        <f t="shared" si="8"/>
        <v>2031.08</v>
      </c>
      <c r="H22" s="43">
        <f t="shared" si="8"/>
        <v>2226.79</v>
      </c>
      <c r="I22" s="43">
        <f t="shared" si="8"/>
        <v>2891.8199999999997</v>
      </c>
      <c r="J22" s="43">
        <f t="shared" si="8"/>
        <v>2600.44</v>
      </c>
      <c r="K22" s="43">
        <f t="shared" si="8"/>
        <v>2379.16</v>
      </c>
      <c r="L22" s="43">
        <f t="shared" si="8"/>
        <v>2649.73</v>
      </c>
      <c r="M22" s="43">
        <f t="shared" si="8"/>
        <v>2731.9300000000003</v>
      </c>
      <c r="N22" s="43">
        <f>N16-N19</f>
        <v>2963.1646666666666</v>
      </c>
      <c r="O22" s="43">
        <f t="shared" si="8"/>
        <v>3085.6967878787882</v>
      </c>
      <c r="P22" s="43">
        <f t="shared" si="8"/>
        <v>3208.2289090909089</v>
      </c>
      <c r="Q22" s="43">
        <f t="shared" si="8"/>
        <v>3330.7610303030306</v>
      </c>
      <c r="R22" s="43">
        <f t="shared" si="8"/>
        <v>3453.2931515151513</v>
      </c>
    </row>
    <row r="23" spans="3:18" x14ac:dyDescent="0.3">
      <c r="C23" s="23" t="s">
        <v>89</v>
      </c>
      <c r="D23" s="29">
        <f>D22/D16</f>
        <v>0.74542862539462684</v>
      </c>
      <c r="E23" s="29">
        <f t="shared" ref="E23:R23" si="9">E22/E16</f>
        <v>0.76172465329091832</v>
      </c>
      <c r="F23" s="29">
        <f t="shared" si="9"/>
        <v>0.76779967982406494</v>
      </c>
      <c r="G23" s="29">
        <f t="shared" si="9"/>
        <v>0.76768516698668043</v>
      </c>
      <c r="H23" s="29">
        <f t="shared" si="9"/>
        <v>0.75152715810220649</v>
      </c>
      <c r="I23" s="29">
        <f t="shared" si="9"/>
        <v>0.76451802228132415</v>
      </c>
      <c r="J23" s="29">
        <f t="shared" si="9"/>
        <v>0.73879284628606334</v>
      </c>
      <c r="K23" s="29">
        <f t="shared" si="9"/>
        <v>0.74889593281479683</v>
      </c>
      <c r="L23" s="29">
        <f t="shared" si="9"/>
        <v>0.73915287238968763</v>
      </c>
      <c r="M23" s="29">
        <f t="shared" si="9"/>
        <v>0.72425604114473563</v>
      </c>
      <c r="N23" s="29">
        <f t="shared" si="9"/>
        <v>0.73568611807896367</v>
      </c>
      <c r="O23" s="29">
        <f t="shared" si="9"/>
        <v>0.73384260500678034</v>
      </c>
      <c r="P23" s="29">
        <f t="shared" si="9"/>
        <v>0.73214809929135161</v>
      </c>
      <c r="Q23" s="29">
        <f t="shared" si="9"/>
        <v>0.73058523675244247</v>
      </c>
      <c r="R23" s="29">
        <f t="shared" si="9"/>
        <v>0.72913925031302618</v>
      </c>
    </row>
    <row r="24" spans="3:18" x14ac:dyDescent="0.3">
      <c r="D24" s="22"/>
      <c r="E24" s="22"/>
      <c r="F24" s="22"/>
      <c r="G24" s="22"/>
      <c r="H24" s="22"/>
      <c r="I24" s="22"/>
      <c r="J24" s="22"/>
      <c r="K24" s="22"/>
      <c r="L24" s="22"/>
      <c r="M24" s="22"/>
    </row>
    <row r="25" spans="3:18" x14ac:dyDescent="0.3">
      <c r="C25" s="22" t="s">
        <v>79</v>
      </c>
      <c r="D25" s="28">
        <f>IFERROR(SUM('Data Sheet'!B23:B24),0)</f>
        <v>149.51</v>
      </c>
      <c r="E25" s="28">
        <f>IFERROR(SUM('Data Sheet'!C23:C24),0)</f>
        <v>146.99</v>
      </c>
      <c r="F25" s="28">
        <f>IFERROR(SUM('Data Sheet'!D23:D24),0)</f>
        <v>678.2</v>
      </c>
      <c r="G25" s="28">
        <f>IFERROR(SUM('Data Sheet'!E23:E24),0)</f>
        <v>259.35000000000002</v>
      </c>
      <c r="H25" s="28">
        <f>IFERROR(SUM('Data Sheet'!F23:F24),0)</f>
        <v>223.03000000000003</v>
      </c>
      <c r="I25" s="28">
        <f>IFERROR(SUM('Data Sheet'!G23:G24),0)</f>
        <v>285.04000000000002</v>
      </c>
      <c r="J25" s="28">
        <f>IFERROR(SUM('Data Sheet'!H23:H24),0)</f>
        <v>328.53</v>
      </c>
      <c r="K25" s="28">
        <f>IFERROR(SUM('Data Sheet'!I23:I24),0)</f>
        <v>313.72000000000003</v>
      </c>
      <c r="L25" s="28">
        <f>IFERROR(SUM('Data Sheet'!J23:J24),0)</f>
        <v>370.83000000000004</v>
      </c>
      <c r="M25" s="28">
        <f>IFERROR(SUM('Data Sheet'!K23:K24),0)</f>
        <v>338.83</v>
      </c>
      <c r="N25" s="28">
        <f>FORECAST(N$11,$D25:$M25,$D$11:$M$11)</f>
        <v>366.66666666666663</v>
      </c>
      <c r="O25" s="28">
        <f t="shared" ref="O25:Q25" si="10">FORECAST(O$11,$D25:$M25,$D$11:$M$11)</f>
        <v>377.07824242424238</v>
      </c>
      <c r="P25" s="28">
        <f t="shared" si="10"/>
        <v>387.48981818181812</v>
      </c>
      <c r="Q25" s="28">
        <f t="shared" si="10"/>
        <v>397.90139393939387</v>
      </c>
      <c r="R25" s="28">
        <f>FORECAST(R$11,$D25:$M25,$D$11:$M$11)</f>
        <v>408.31296969696962</v>
      </c>
    </row>
    <row r="26" spans="3:18" x14ac:dyDescent="0.3">
      <c r="C26" s="23" t="s">
        <v>80</v>
      </c>
      <c r="D26" s="29">
        <f>D25/D16</f>
        <v>6.7237207796296133E-2</v>
      </c>
      <c r="E26" s="29">
        <f t="shared" ref="E26:R26" si="11">E25/E16</f>
        <v>6.1363958954320404E-2</v>
      </c>
      <c r="F26" s="29">
        <f t="shared" si="11"/>
        <v>0.27417085752170894</v>
      </c>
      <c r="G26" s="29">
        <f t="shared" si="11"/>
        <v>9.8026246163615216E-2</v>
      </c>
      <c r="H26" s="29">
        <f t="shared" si="11"/>
        <v>7.5271176029861442E-2</v>
      </c>
      <c r="I26" s="29">
        <f t="shared" si="11"/>
        <v>7.5356770847102753E-2</v>
      </c>
      <c r="J26" s="29">
        <f t="shared" si="11"/>
        <v>9.3336363765501362E-2</v>
      </c>
      <c r="K26" s="29">
        <f t="shared" si="11"/>
        <v>9.8750664958497159E-2</v>
      </c>
      <c r="L26" s="29">
        <f t="shared" si="11"/>
        <v>0.10344452441126752</v>
      </c>
      <c r="M26" s="29">
        <f t="shared" si="11"/>
        <v>8.9826486923556145E-2</v>
      </c>
      <c r="N26" s="29">
        <f t="shared" si="11"/>
        <v>9.1034959907376062E-2</v>
      </c>
      <c r="O26" s="29">
        <f t="shared" si="11"/>
        <v>8.9677015836091986E-2</v>
      </c>
      <c r="P26" s="29">
        <f t="shared" si="11"/>
        <v>8.842883158139718E-2</v>
      </c>
      <c r="Q26" s="29">
        <f t="shared" si="11"/>
        <v>8.7277616571877326E-2</v>
      </c>
      <c r="R26" s="29">
        <f t="shared" si="11"/>
        <v>8.6212493279728894E-2</v>
      </c>
    </row>
    <row r="27" spans="3:18" x14ac:dyDescent="0.3">
      <c r="D27" s="22"/>
      <c r="E27" s="22"/>
      <c r="F27" s="22"/>
      <c r="G27" s="22"/>
      <c r="H27" s="22"/>
      <c r="I27" s="22"/>
      <c r="J27" s="22"/>
      <c r="K27" s="22"/>
      <c r="L27" s="22"/>
      <c r="M27" s="22"/>
    </row>
    <row r="28" spans="3:18" x14ac:dyDescent="0.3">
      <c r="C28" s="42" t="s">
        <v>81</v>
      </c>
      <c r="D28" s="43">
        <f>D22-D25</f>
        <v>1508.04</v>
      </c>
      <c r="E28" s="43">
        <f t="shared" ref="E28:R28" si="12">E22-E25</f>
        <v>1677.63</v>
      </c>
      <c r="F28" s="43">
        <f t="shared" si="12"/>
        <v>1221.0599999999997</v>
      </c>
      <c r="G28" s="43">
        <f t="shared" si="12"/>
        <v>1771.73</v>
      </c>
      <c r="H28" s="43">
        <f t="shared" si="12"/>
        <v>2003.76</v>
      </c>
      <c r="I28" s="43">
        <f t="shared" si="12"/>
        <v>2606.7799999999997</v>
      </c>
      <c r="J28" s="43">
        <f t="shared" si="12"/>
        <v>2271.91</v>
      </c>
      <c r="K28" s="43">
        <f t="shared" si="12"/>
        <v>2065.4399999999996</v>
      </c>
      <c r="L28" s="43">
        <f t="shared" si="12"/>
        <v>2278.9</v>
      </c>
      <c r="M28" s="43">
        <f t="shared" si="12"/>
        <v>2393.1000000000004</v>
      </c>
      <c r="N28" s="43">
        <f t="shared" si="12"/>
        <v>2596.498</v>
      </c>
      <c r="O28" s="43">
        <f t="shared" si="12"/>
        <v>2708.6185454545457</v>
      </c>
      <c r="P28" s="43">
        <f t="shared" si="12"/>
        <v>2820.7390909090909</v>
      </c>
      <c r="Q28" s="43">
        <f t="shared" si="12"/>
        <v>2932.8596363636366</v>
      </c>
      <c r="R28" s="43">
        <f t="shared" si="12"/>
        <v>3044.9801818181818</v>
      </c>
    </row>
    <row r="29" spans="3:18" x14ac:dyDescent="0.3">
      <c r="C29" s="24" t="s">
        <v>88</v>
      </c>
      <c r="D29" s="29">
        <f>D28/D16</f>
        <v>0.67819141759833068</v>
      </c>
      <c r="E29" s="29">
        <f t="shared" ref="E29:R29" si="13">E28/E16</f>
        <v>0.70036069433659798</v>
      </c>
      <c r="F29" s="29">
        <f t="shared" si="13"/>
        <v>0.49362882230235594</v>
      </c>
      <c r="G29" s="29">
        <f t="shared" si="13"/>
        <v>0.66965892082306522</v>
      </c>
      <c r="H29" s="29">
        <f t="shared" si="13"/>
        <v>0.67625598207234516</v>
      </c>
      <c r="I29" s="29">
        <f t="shared" si="13"/>
        <v>0.68916125143422136</v>
      </c>
      <c r="J29" s="29">
        <f t="shared" si="13"/>
        <v>0.64545648252056198</v>
      </c>
      <c r="K29" s="29">
        <f t="shared" si="13"/>
        <v>0.65014526785629967</v>
      </c>
      <c r="L29" s="29">
        <f t="shared" si="13"/>
        <v>0.63570834797842013</v>
      </c>
      <c r="M29" s="29">
        <f t="shared" si="13"/>
        <v>0.63442955422117953</v>
      </c>
      <c r="N29" s="29">
        <f t="shared" si="13"/>
        <v>0.64465115817158769</v>
      </c>
      <c r="O29" s="29">
        <f t="shared" si="13"/>
        <v>0.64416558917068834</v>
      </c>
      <c r="P29" s="29">
        <f t="shared" si="13"/>
        <v>0.64371926770995447</v>
      </c>
      <c r="Q29" s="29">
        <f t="shared" si="13"/>
        <v>0.6433076201805652</v>
      </c>
      <c r="R29" s="29">
        <f t="shared" si="13"/>
        <v>0.64292675703329727</v>
      </c>
    </row>
    <row r="30" spans="3:18" x14ac:dyDescent="0.3">
      <c r="D30" s="22"/>
      <c r="E30" s="22"/>
      <c r="F30" s="22"/>
      <c r="G30" s="22"/>
      <c r="H30" s="22"/>
      <c r="I30" s="22"/>
      <c r="J30" s="22"/>
      <c r="K30" s="22"/>
      <c r="L30" s="22"/>
      <c r="M30" s="22"/>
    </row>
    <row r="31" spans="3:18" x14ac:dyDescent="0.3">
      <c r="C31" s="22" t="s">
        <v>8</v>
      </c>
      <c r="D31" s="28">
        <f>IFERROR('Data Sheet'!B27,0)</f>
        <v>2.94</v>
      </c>
      <c r="E31" s="28">
        <f>IFERROR('Data Sheet'!C27,0)</f>
        <v>2.29</v>
      </c>
      <c r="F31" s="28">
        <f>IFERROR('Data Sheet'!D27,0)</f>
        <v>2.19</v>
      </c>
      <c r="G31" s="28">
        <f>IFERROR('Data Sheet'!E27,0)</f>
        <v>1.03</v>
      </c>
      <c r="H31" s="28">
        <f>IFERROR('Data Sheet'!F27,0)</f>
        <v>1.08</v>
      </c>
      <c r="I31" s="28">
        <f>IFERROR('Data Sheet'!G27,0)</f>
        <v>1.65</v>
      </c>
      <c r="J31" s="28">
        <f>IFERROR('Data Sheet'!H27,0)</f>
        <v>12.75</v>
      </c>
      <c r="K31" s="28">
        <f>IFERROR('Data Sheet'!I27,0)</f>
        <v>26.86</v>
      </c>
      <c r="L31" s="28">
        <f>IFERROR('Data Sheet'!J27,0)</f>
        <v>33.25</v>
      </c>
      <c r="M31" s="28">
        <f>IFERROR('Data Sheet'!K27,0)</f>
        <v>9.42</v>
      </c>
      <c r="N31" s="28">
        <f>FORECAST(N$11,$D31:$M31,$D$11:$M$11)</f>
        <v>23.816666666666663</v>
      </c>
      <c r="O31" s="28">
        <f t="shared" ref="O31:Q31" si="14">FORECAST(O$11,$D31:$M31,$D$11:$M$11)</f>
        <v>26.44769696969697</v>
      </c>
      <c r="P31" s="28">
        <f t="shared" si="14"/>
        <v>29.078727272727271</v>
      </c>
      <c r="Q31" s="28">
        <f t="shared" si="14"/>
        <v>31.709757575757571</v>
      </c>
      <c r="R31" s="28">
        <f>FORECAST(R$11,$D31:$M31,$D$11:$M$11)</f>
        <v>34.340787878787879</v>
      </c>
    </row>
    <row r="32" spans="3:18" x14ac:dyDescent="0.3">
      <c r="C32" s="24" t="s">
        <v>82</v>
      </c>
      <c r="D32" s="29">
        <f>D31/D16</f>
        <v>1.3221683561040105E-3</v>
      </c>
      <c r="E32" s="29">
        <f t="shared" ref="E32:R32" si="15">E31/E16</f>
        <v>9.5600698010336557E-4</v>
      </c>
      <c r="F32" s="29">
        <f t="shared" si="15"/>
        <v>8.8533497194417943E-4</v>
      </c>
      <c r="G32" s="29">
        <f t="shared" si="15"/>
        <v>3.8930801445353255E-4</v>
      </c>
      <c r="H32" s="29">
        <f t="shared" si="15"/>
        <v>3.6449298351006745E-4</v>
      </c>
      <c r="I32" s="29">
        <f t="shared" si="15"/>
        <v>4.3621481861394723E-4</v>
      </c>
      <c r="J32" s="29">
        <f t="shared" si="15"/>
        <v>3.622313450857281E-3</v>
      </c>
      <c r="K32" s="29">
        <f t="shared" si="15"/>
        <v>8.4548095779205454E-3</v>
      </c>
      <c r="L32" s="29">
        <f t="shared" si="15"/>
        <v>9.2752216289799759E-3</v>
      </c>
      <c r="M32" s="29">
        <f t="shared" si="15"/>
        <v>2.4973157831948145E-3</v>
      </c>
      <c r="N32" s="29">
        <f t="shared" si="15"/>
        <v>5.9131344412563808E-3</v>
      </c>
      <c r="O32" s="29">
        <f t="shared" si="15"/>
        <v>6.2898101060714961E-3</v>
      </c>
      <c r="P32" s="29">
        <f t="shared" si="15"/>
        <v>6.6360398543293554E-3</v>
      </c>
      <c r="Q32" s="29">
        <f t="shared" si="15"/>
        <v>6.9553716208033429E-3</v>
      </c>
      <c r="R32" s="29">
        <f t="shared" si="15"/>
        <v>7.2508226873562575E-3</v>
      </c>
    </row>
    <row r="33" spans="3:18" x14ac:dyDescent="0.3">
      <c r="D33" s="22"/>
      <c r="E33" s="22"/>
      <c r="F33" s="22"/>
      <c r="G33" s="22"/>
      <c r="H33" s="22"/>
      <c r="I33" s="22"/>
      <c r="J33" s="22"/>
      <c r="K33" s="22"/>
      <c r="L33" s="22"/>
      <c r="M33" s="22"/>
    </row>
    <row r="34" spans="3:18" x14ac:dyDescent="0.3">
      <c r="C34" s="22" t="s">
        <v>83</v>
      </c>
      <c r="D34" s="28">
        <f>IFERROR('Data Sheet'!B26,0)</f>
        <v>478.28</v>
      </c>
      <c r="E34" s="28">
        <f>IFERROR('Data Sheet'!C26,0)</f>
        <v>615.30999999999995</v>
      </c>
      <c r="F34" s="28">
        <f>IFERROR('Data Sheet'!D26,0)</f>
        <v>496.7</v>
      </c>
      <c r="G34" s="28">
        <f>IFERROR('Data Sheet'!E26,0)</f>
        <v>400.45</v>
      </c>
      <c r="H34" s="28">
        <f>IFERROR('Data Sheet'!F26,0)</f>
        <v>449.99</v>
      </c>
      <c r="I34" s="28">
        <f>IFERROR('Data Sheet'!G26,0)</f>
        <v>662.81</v>
      </c>
      <c r="J34" s="28">
        <f>IFERROR('Data Sheet'!H26,0)</f>
        <v>700.2</v>
      </c>
      <c r="K34" s="28">
        <f>IFERROR('Data Sheet'!I26,0)</f>
        <v>403.92</v>
      </c>
      <c r="L34" s="28">
        <f>IFERROR('Data Sheet'!J26,0)</f>
        <v>306.12</v>
      </c>
      <c r="M34" s="28">
        <f>IFERROR('Data Sheet'!K26,0)</f>
        <v>486</v>
      </c>
      <c r="N34" s="28">
        <f>FORECAST(N$11,$D34:$M34,$D$11:$M$11)</f>
        <v>451.75533333333334</v>
      </c>
      <c r="O34" s="28">
        <f t="shared" ref="O34:Q34" si="16">FORECAST(O$11,$D34:$M34,$D$11:$M$11)</f>
        <v>442.98757575757577</v>
      </c>
      <c r="P34" s="28">
        <f t="shared" si="16"/>
        <v>434.21981818181825</v>
      </c>
      <c r="Q34" s="28">
        <f t="shared" si="16"/>
        <v>425.45206060606063</v>
      </c>
      <c r="R34" s="28">
        <f>FORECAST(R$11,$D34:$M34,$D$11:$M$11)</f>
        <v>416.68430303030311</v>
      </c>
    </row>
    <row r="35" spans="3:18" x14ac:dyDescent="0.3">
      <c r="C35" s="24" t="s">
        <v>84</v>
      </c>
      <c r="D35" s="29">
        <f>D34/D16</f>
        <v>0.21509070794470278</v>
      </c>
      <c r="E35" s="29">
        <f t="shared" ref="E35:R35" si="17">E34/E16</f>
        <v>0.25687364843991345</v>
      </c>
      <c r="F35" s="29">
        <f t="shared" si="17"/>
        <v>0.20079720573729404</v>
      </c>
      <c r="G35" s="29">
        <f t="shared" si="17"/>
        <v>0.15135766445428844</v>
      </c>
      <c r="H35" s="29">
        <f t="shared" si="17"/>
        <v>0.1518687015274956</v>
      </c>
      <c r="I35" s="29">
        <f t="shared" si="17"/>
        <v>0.1752288145003093</v>
      </c>
      <c r="J35" s="29">
        <f t="shared" si="17"/>
        <v>0.19892893163060929</v>
      </c>
      <c r="K35" s="29">
        <f t="shared" si="17"/>
        <v>0.12714321238695706</v>
      </c>
      <c r="L35" s="29">
        <f t="shared" si="17"/>
        <v>8.5393408874085724E-2</v>
      </c>
      <c r="M35" s="29">
        <f t="shared" si="17"/>
        <v>0.12884240664890442</v>
      </c>
      <c r="N35" s="29">
        <f t="shared" si="17"/>
        <v>0.11216053270348175</v>
      </c>
      <c r="O35" s="29">
        <f t="shared" si="17"/>
        <v>0.1053516203719585</v>
      </c>
      <c r="P35" s="29">
        <f t="shared" si="17"/>
        <v>9.9093058371118273E-2</v>
      </c>
      <c r="Q35" s="29">
        <f t="shared" si="17"/>
        <v>9.3320713073316547E-2</v>
      </c>
      <c r="R35" s="29">
        <f t="shared" si="17"/>
        <v>8.7980043106221067E-2</v>
      </c>
    </row>
    <row r="36" spans="3:18" x14ac:dyDescent="0.3">
      <c r="D36" s="22"/>
      <c r="E36" s="22"/>
      <c r="F36" s="22"/>
      <c r="G36" s="22"/>
      <c r="H36" s="22"/>
      <c r="I36" s="22"/>
      <c r="J36" s="22"/>
      <c r="K36" s="22"/>
      <c r="L36" s="22"/>
      <c r="M36" s="22"/>
    </row>
    <row r="37" spans="3:18" x14ac:dyDescent="0.3">
      <c r="C37" s="42" t="s">
        <v>85</v>
      </c>
      <c r="D37" s="43">
        <f>IFERROR(D28-SUM(D34,D31),0)</f>
        <v>1026.82</v>
      </c>
      <c r="E37" s="43">
        <f t="shared" ref="E37:R37" si="18">IFERROR(E28-SUM(E34,E31),0)</f>
        <v>1060.0300000000002</v>
      </c>
      <c r="F37" s="43">
        <f t="shared" si="18"/>
        <v>722.16999999999973</v>
      </c>
      <c r="G37" s="43">
        <f t="shared" si="18"/>
        <v>1370.25</v>
      </c>
      <c r="H37" s="43">
        <f t="shared" si="18"/>
        <v>1552.69</v>
      </c>
      <c r="I37" s="43">
        <f t="shared" si="18"/>
        <v>1942.3199999999997</v>
      </c>
      <c r="J37" s="43">
        <f t="shared" si="18"/>
        <v>1558.9599999999998</v>
      </c>
      <c r="K37" s="43">
        <f t="shared" si="18"/>
        <v>1634.6599999999996</v>
      </c>
      <c r="L37" s="43">
        <f t="shared" si="18"/>
        <v>1939.5300000000002</v>
      </c>
      <c r="M37" s="43">
        <f t="shared" si="18"/>
        <v>1897.6800000000003</v>
      </c>
      <c r="N37" s="43">
        <f t="shared" si="18"/>
        <v>2120.9259999999999</v>
      </c>
      <c r="O37" s="43">
        <f t="shared" si="18"/>
        <v>2239.1832727272731</v>
      </c>
      <c r="P37" s="43">
        <f t="shared" si="18"/>
        <v>2357.4405454545454</v>
      </c>
      <c r="Q37" s="43">
        <f t="shared" si="18"/>
        <v>2475.6978181818185</v>
      </c>
      <c r="R37" s="43">
        <f t="shared" si="18"/>
        <v>2593.9550909090908</v>
      </c>
    </row>
    <row r="38" spans="3:18" x14ac:dyDescent="0.3">
      <c r="C38" s="24" t="s">
        <v>86</v>
      </c>
      <c r="D38" s="29">
        <f>D37/D16</f>
        <v>0.46177854129752383</v>
      </c>
      <c r="E38" s="29">
        <f t="shared" ref="E38:R38" si="19">E37/E16</f>
        <v>0.44253103891658113</v>
      </c>
      <c r="F38" s="29">
        <f t="shared" si="19"/>
        <v>0.29194628159311775</v>
      </c>
      <c r="G38" s="29">
        <f t="shared" si="19"/>
        <v>0.51791194835432319</v>
      </c>
      <c r="H38" s="29">
        <f t="shared" si="19"/>
        <v>0.52402278756133946</v>
      </c>
      <c r="I38" s="29">
        <f t="shared" si="19"/>
        <v>0.51349622211529811</v>
      </c>
      <c r="J38" s="29">
        <f t="shared" si="19"/>
        <v>0.44290523743909538</v>
      </c>
      <c r="K38" s="29">
        <f t="shared" si="19"/>
        <v>0.51454724589142198</v>
      </c>
      <c r="L38" s="29">
        <f t="shared" si="19"/>
        <v>0.5410397174753544</v>
      </c>
      <c r="M38" s="29">
        <f t="shared" si="19"/>
        <v>0.50308983178908029</v>
      </c>
      <c r="N38" s="29">
        <f t="shared" si="19"/>
        <v>0.52657749102684948</v>
      </c>
      <c r="O38" s="29">
        <f t="shared" si="19"/>
        <v>0.53252415869265834</v>
      </c>
      <c r="P38" s="29">
        <f t="shared" si="19"/>
        <v>0.53799016948450684</v>
      </c>
      <c r="Q38" s="29">
        <f t="shared" si="19"/>
        <v>0.54303153548644534</v>
      </c>
      <c r="R38" s="29">
        <f t="shared" si="19"/>
        <v>0.54769589123971996</v>
      </c>
    </row>
    <row r="39" spans="3:18" x14ac:dyDescent="0.3">
      <c r="D39" s="22"/>
      <c r="E39" s="22"/>
      <c r="F39" s="22"/>
      <c r="G39" s="22"/>
      <c r="H39" s="22"/>
      <c r="I39" s="22"/>
      <c r="J39" s="22"/>
      <c r="K39" s="22"/>
      <c r="L39" s="22"/>
      <c r="M39" s="22"/>
    </row>
    <row r="40" spans="3:18" x14ac:dyDescent="0.3">
      <c r="C40" s="22" t="s">
        <v>10</v>
      </c>
      <c r="D40" s="28">
        <f>IFERROR('Data Sheet'!B29,0)</f>
        <v>368.21</v>
      </c>
      <c r="E40" s="28">
        <f>IFERROR('Data Sheet'!C29,0)</f>
        <v>375.96</v>
      </c>
      <c r="F40" s="28">
        <f>IFERROR('Data Sheet'!D29,0)</f>
        <v>476.79</v>
      </c>
      <c r="G40" s="28">
        <f>IFERROR('Data Sheet'!E29,0)</f>
        <v>520.26</v>
      </c>
      <c r="H40" s="28">
        <f>IFERROR('Data Sheet'!F29,0)</f>
        <v>582.41999999999996</v>
      </c>
      <c r="I40" s="28">
        <f>IFERROR('Data Sheet'!G29,0)</f>
        <v>751.06</v>
      </c>
      <c r="J40" s="28">
        <f>IFERROR('Data Sheet'!H29,0)</f>
        <v>433.96</v>
      </c>
      <c r="K40" s="28">
        <f>IFERROR('Data Sheet'!I29,0)</f>
        <v>415.78</v>
      </c>
      <c r="L40" s="28">
        <f>IFERROR('Data Sheet'!J29,0)</f>
        <v>553.46</v>
      </c>
      <c r="M40" s="28">
        <f>IFERROR('Data Sheet'!K29,0)</f>
        <v>571.25</v>
      </c>
      <c r="N40" s="28">
        <f t="shared" ref="N40:R40" si="20">FORECAST(N$11,$D40:$M40,$D$11:$M$11)</f>
        <v>594.06666666666661</v>
      </c>
      <c r="O40" s="28">
        <f t="shared" si="20"/>
        <v>610.27606060606058</v>
      </c>
      <c r="P40" s="28">
        <f t="shared" si="20"/>
        <v>626.48545454545456</v>
      </c>
      <c r="Q40" s="28">
        <f t="shared" si="20"/>
        <v>642.69484848484854</v>
      </c>
      <c r="R40" s="28">
        <f t="shared" si="20"/>
        <v>658.9042424242424</v>
      </c>
    </row>
    <row r="41" spans="3:18" x14ac:dyDescent="0.3">
      <c r="C41" s="24" t="s">
        <v>87</v>
      </c>
      <c r="D41" s="29">
        <f>D40/D37</f>
        <v>0.3585925478662278</v>
      </c>
      <c r="E41" s="29">
        <f t="shared" ref="E41:R41" si="21">E40/E37</f>
        <v>0.35466920747526004</v>
      </c>
      <c r="F41" s="29">
        <f t="shared" si="21"/>
        <v>0.66021850810750959</v>
      </c>
      <c r="G41" s="29">
        <f t="shared" si="21"/>
        <v>0.37968253968253968</v>
      </c>
      <c r="H41" s="29">
        <f t="shared" si="21"/>
        <v>0.37510385202455088</v>
      </c>
      <c r="I41" s="29">
        <f t="shared" si="21"/>
        <v>0.3866819061740599</v>
      </c>
      <c r="J41" s="29">
        <f t="shared" si="21"/>
        <v>0.27836506388874638</v>
      </c>
      <c r="K41" s="29">
        <f t="shared" si="21"/>
        <v>0.25435258708232911</v>
      </c>
      <c r="L41" s="29">
        <f t="shared" si="21"/>
        <v>0.28535779286734414</v>
      </c>
      <c r="M41" s="29">
        <f t="shared" si="21"/>
        <v>0.3010254626702078</v>
      </c>
      <c r="N41" s="29">
        <f>N40/N37</f>
        <v>0.28009778118928552</v>
      </c>
      <c r="O41" s="29">
        <f t="shared" si="21"/>
        <v>0.27254404230286988</v>
      </c>
      <c r="P41" s="29">
        <f t="shared" si="21"/>
        <v>0.26574814612118242</v>
      </c>
      <c r="Q41" s="29">
        <f t="shared" si="21"/>
        <v>0.25960149246197228</v>
      </c>
      <c r="R41" s="29">
        <f t="shared" si="21"/>
        <v>0.25401528528133438</v>
      </c>
    </row>
    <row r="42" spans="3:18" x14ac:dyDescent="0.3">
      <c r="D42" s="22"/>
      <c r="E42" s="22"/>
      <c r="F42" s="22"/>
      <c r="G42" s="22"/>
      <c r="H42" s="22"/>
      <c r="I42" s="22"/>
      <c r="J42" s="22"/>
      <c r="K42" s="22"/>
      <c r="L42" s="22"/>
      <c r="M42" s="22"/>
    </row>
    <row r="43" spans="3:18" x14ac:dyDescent="0.3">
      <c r="C43" s="42" t="s">
        <v>90</v>
      </c>
      <c r="D43" s="43">
        <f>D37-D40</f>
        <v>658.6099999999999</v>
      </c>
      <c r="E43" s="43">
        <f t="shared" ref="E43:R43" si="22">E37-E40</f>
        <v>684.07000000000016</v>
      </c>
      <c r="F43" s="43">
        <f t="shared" si="22"/>
        <v>245.37999999999971</v>
      </c>
      <c r="G43" s="43">
        <f t="shared" si="22"/>
        <v>849.99</v>
      </c>
      <c r="H43" s="43">
        <f t="shared" si="22"/>
        <v>970.2700000000001</v>
      </c>
      <c r="I43" s="43">
        <f t="shared" si="22"/>
        <v>1191.2599999999998</v>
      </c>
      <c r="J43" s="43">
        <f t="shared" si="22"/>
        <v>1124.9999999999998</v>
      </c>
      <c r="K43" s="43">
        <f t="shared" si="22"/>
        <v>1218.8799999999997</v>
      </c>
      <c r="L43" s="43">
        <f t="shared" si="22"/>
        <v>1386.0700000000002</v>
      </c>
      <c r="M43" s="43">
        <f t="shared" si="22"/>
        <v>1326.4300000000003</v>
      </c>
      <c r="N43" s="43">
        <f t="shared" si="22"/>
        <v>1526.8593333333333</v>
      </c>
      <c r="O43" s="43">
        <f t="shared" si="22"/>
        <v>1628.9072121212125</v>
      </c>
      <c r="P43" s="43">
        <f t="shared" si="22"/>
        <v>1730.9550909090908</v>
      </c>
      <c r="Q43" s="43">
        <f t="shared" si="22"/>
        <v>1833.00296969697</v>
      </c>
      <c r="R43" s="43">
        <f t="shared" si="22"/>
        <v>1935.0508484848483</v>
      </c>
    </row>
    <row r="44" spans="3:18" x14ac:dyDescent="0.3">
      <c r="C44" s="24" t="s">
        <v>91</v>
      </c>
      <c r="D44" s="29">
        <f>D43/D16</f>
        <v>0.29618819762369464</v>
      </c>
      <c r="E44" s="29">
        <f t="shared" ref="E44:R44" si="23">E43/E16</f>
        <v>0.2855789060608338</v>
      </c>
      <c r="F44" s="29">
        <f t="shared" si="23"/>
        <v>9.9197943112174655E-2</v>
      </c>
      <c r="G44" s="29">
        <f t="shared" si="23"/>
        <v>0.32126982447122149</v>
      </c>
      <c r="H44" s="29">
        <f t="shared" si="23"/>
        <v>0.3274598213984381</v>
      </c>
      <c r="I44" s="29">
        <f t="shared" si="23"/>
        <v>0.31493652413457618</v>
      </c>
      <c r="J44" s="29">
        <f t="shared" si="23"/>
        <v>0.31961589272270119</v>
      </c>
      <c r="K44" s="29">
        <f t="shared" si="23"/>
        <v>0.38367082272285152</v>
      </c>
      <c r="L44" s="29">
        <f t="shared" si="23"/>
        <v>0.38664981784301583</v>
      </c>
      <c r="M44" s="29">
        <f t="shared" si="23"/>
        <v>0.35164698241009534</v>
      </c>
      <c r="N44" s="29">
        <f>N43/N16</f>
        <v>0.37908430416600802</v>
      </c>
      <c r="O44" s="29">
        <f t="shared" si="23"/>
        <v>0.38738787185862628</v>
      </c>
      <c r="P44" s="29">
        <f t="shared" si="23"/>
        <v>0.39502027931257844</v>
      </c>
      <c r="Q44" s="29">
        <f t="shared" si="23"/>
        <v>0.40205973842024767</v>
      </c>
      <c r="R44" s="29">
        <f t="shared" si="23"/>
        <v>0.40857276317904778</v>
      </c>
    </row>
    <row r="45" spans="3:18" x14ac:dyDescent="0.3">
      <c r="D45" s="22"/>
      <c r="E45" s="22"/>
      <c r="F45" s="22"/>
      <c r="G45" s="22"/>
      <c r="H45" s="22"/>
      <c r="I45" s="22"/>
      <c r="J45" s="22"/>
      <c r="K45" s="22"/>
      <c r="L45" s="22"/>
      <c r="M45" s="22"/>
    </row>
    <row r="46" spans="3:18" x14ac:dyDescent="0.3">
      <c r="C46" s="22" t="s">
        <v>92</v>
      </c>
      <c r="D46" s="28">
        <f>IFERROR('Data Sheet'!B93,0)</f>
        <v>39.409999999999997</v>
      </c>
      <c r="E46" s="28">
        <f>IFERROR('Data Sheet'!C93,0)</f>
        <v>39.409999999999997</v>
      </c>
      <c r="F46" s="28">
        <f>IFERROR('Data Sheet'!D93,0)</f>
        <v>39.409999999999997</v>
      </c>
      <c r="G46" s="28">
        <f>IFERROR('Data Sheet'!E93,0)</f>
        <v>39.409999999999997</v>
      </c>
      <c r="H46" s="28">
        <f>IFERROR('Data Sheet'!F93,0)</f>
        <v>39.409999999999997</v>
      </c>
      <c r="I46" s="28">
        <f>IFERROR('Data Sheet'!G93,0)</f>
        <v>39.409999999999997</v>
      </c>
      <c r="J46" s="28">
        <f>IFERROR('Data Sheet'!H93,0)</f>
        <v>39.409999999999997</v>
      </c>
      <c r="K46" s="28">
        <f>IFERROR('Data Sheet'!I93,0)</f>
        <v>39.409999999999997</v>
      </c>
      <c r="L46" s="28">
        <f>IFERROR('Data Sheet'!J93,0)</f>
        <v>39.409999999999997</v>
      </c>
      <c r="M46" s="28">
        <f>IFERROR('Data Sheet'!K93,0)</f>
        <v>39.409999999999997</v>
      </c>
      <c r="N46" s="28">
        <f>FORECAST(N$11,$D46:$M46,$D$11:$M$11)</f>
        <v>39.409999999999989</v>
      </c>
      <c r="O46" s="28">
        <f t="shared" ref="O46:Q46" si="24">FORECAST(O$11,$D46:$M46,$D$11:$M$11)</f>
        <v>39.409999999999989</v>
      </c>
      <c r="P46" s="28">
        <f t="shared" si="24"/>
        <v>39.409999999999989</v>
      </c>
      <c r="Q46" s="28">
        <f t="shared" si="24"/>
        <v>39.409999999999989</v>
      </c>
      <c r="R46" s="28">
        <f>FORECAST(R$11,$D46:$M46,$D$11:$M$11)</f>
        <v>39.409999999999989</v>
      </c>
    </row>
    <row r="47" spans="3:18" x14ac:dyDescent="0.3">
      <c r="D47" s="22"/>
      <c r="E47" s="22"/>
      <c r="F47" s="22"/>
      <c r="G47" s="22"/>
      <c r="H47" s="22"/>
      <c r="I47" s="22"/>
      <c r="J47" s="22"/>
      <c r="K47" s="22"/>
      <c r="L47" s="22"/>
      <c r="M47" s="22"/>
    </row>
    <row r="48" spans="3:18" x14ac:dyDescent="0.3">
      <c r="C48" s="22" t="s">
        <v>93</v>
      </c>
      <c r="D48" s="28">
        <f>IFERROR(D43/D46,0)</f>
        <v>16.711748287236741</v>
      </c>
      <c r="E48" s="28">
        <f t="shared" ref="E48:M48" si="25">IFERROR(E43/E46,0)</f>
        <v>17.357777213905106</v>
      </c>
      <c r="F48" s="28">
        <f t="shared" si="25"/>
        <v>6.2263384927683258</v>
      </c>
      <c r="G48" s="28">
        <f t="shared" si="25"/>
        <v>21.567876173560013</v>
      </c>
      <c r="H48" s="28">
        <f t="shared" si="25"/>
        <v>24.619893428063946</v>
      </c>
      <c r="I48" s="28">
        <f t="shared" si="25"/>
        <v>30.227353463587917</v>
      </c>
      <c r="J48" s="28">
        <f t="shared" si="25"/>
        <v>28.546054300938845</v>
      </c>
      <c r="K48" s="28">
        <f t="shared" si="25"/>
        <v>30.928190814514078</v>
      </c>
      <c r="L48" s="28">
        <f t="shared" si="25"/>
        <v>35.170515097690945</v>
      </c>
      <c r="M48" s="28">
        <f t="shared" si="25"/>
        <v>33.657193605683844</v>
      </c>
      <c r="N48" s="28">
        <f>FORECAST(N$11,$D48:$M48,$D$11:$M$11)</f>
        <v>38.742941723758776</v>
      </c>
      <c r="O48" s="28">
        <f>FORECAST(O$11,$D48:$M48,$D$11:$M$11)</f>
        <v>41.332332203024919</v>
      </c>
      <c r="P48" s="28">
        <f t="shared" ref="P48:Q48" si="26">FORECAST(P$11,$D48:$M48,$D$11:$M$11)</f>
        <v>43.921722682291069</v>
      </c>
      <c r="Q48" s="28">
        <f t="shared" si="26"/>
        <v>46.511113161557212</v>
      </c>
      <c r="R48" s="28">
        <f>FORECAST(R$11,$D48:$M48,$D$11:$M$11)</f>
        <v>49.100503640823362</v>
      </c>
    </row>
    <row r="49" spans="3:20" x14ac:dyDescent="0.3">
      <c r="C49" s="24" t="s">
        <v>95</v>
      </c>
      <c r="D49" s="29"/>
      <c r="E49" s="29">
        <f>IFERROR(E48/D48-1,0)</f>
        <v>3.8657171922686029E-2</v>
      </c>
      <c r="F49" s="29">
        <f t="shared" ref="F49:M49" si="27">IFERROR(F48/E48-1,0)</f>
        <v>-0.6412940196178758</v>
      </c>
      <c r="G49" s="29">
        <f t="shared" si="27"/>
        <v>2.4639742440296728</v>
      </c>
      <c r="H49" s="29">
        <f t="shared" si="27"/>
        <v>0.14150754714761349</v>
      </c>
      <c r="I49" s="29">
        <f t="shared" si="27"/>
        <v>0.22776134478031862</v>
      </c>
      <c r="J49" s="29">
        <f t="shared" si="27"/>
        <v>-5.5621778620955964E-2</v>
      </c>
      <c r="K49" s="29">
        <f t="shared" si="27"/>
        <v>8.3448888888888906E-2</v>
      </c>
      <c r="L49" s="29">
        <f t="shared" si="27"/>
        <v>0.13716690732475745</v>
      </c>
      <c r="M49" s="29">
        <f t="shared" si="27"/>
        <v>-4.3028129892429545E-2</v>
      </c>
      <c r="N49" s="29">
        <f t="shared" ref="N49" si="28">IFERROR(N48/M48-1,0)</f>
        <v>0.15110434273450757</v>
      </c>
      <c r="O49" s="29">
        <f t="shared" ref="O49" si="29">IFERROR(O48/N48-1,0)</f>
        <v>6.6835154070869596E-2</v>
      </c>
      <c r="P49" s="29">
        <f t="shared" ref="P49" si="30">IFERROR(P48/O48-1,0)</f>
        <v>6.2648061245299091E-2</v>
      </c>
      <c r="Q49" s="29">
        <f t="shared" ref="Q49" si="31">IFERROR(Q48/P48-1,0)</f>
        <v>5.8954665735598821E-2</v>
      </c>
      <c r="R49" s="29">
        <f t="shared" ref="R49" si="32">IFERROR(R48/Q48-1,0)</f>
        <v>5.5672511433382699E-2</v>
      </c>
    </row>
    <row r="50" spans="3:20" x14ac:dyDescent="0.3">
      <c r="D50" s="22"/>
      <c r="E50" s="22"/>
      <c r="F50" s="22"/>
      <c r="G50" s="22"/>
      <c r="H50" s="22"/>
      <c r="I50" s="22"/>
      <c r="J50" s="22"/>
      <c r="K50" s="22"/>
      <c r="L50" s="22"/>
      <c r="M50" s="22"/>
    </row>
    <row r="51" spans="3:20" x14ac:dyDescent="0.3">
      <c r="C51" s="22" t="s">
        <v>94</v>
      </c>
      <c r="D51" s="28">
        <f>IFERROR('Data Sheet'!B31/'Historical Forcasting'!D46,0)</f>
        <v>9.4996193859426548</v>
      </c>
      <c r="E51" s="28">
        <f>IFERROR('Data Sheet'!C31/'Historical Forcasting'!E46,0)</f>
        <v>11.249429078913982</v>
      </c>
      <c r="F51" s="28">
        <f>IFERROR('Data Sheet'!D31/'Historical Forcasting'!F46,0)</f>
        <v>15.499111900532862</v>
      </c>
      <c r="G51" s="28">
        <f>IFERROR('Data Sheet'!E31/'Historical Forcasting'!G46,0)</f>
        <v>9.9994925145902052</v>
      </c>
      <c r="H51" s="28">
        <f>IFERROR('Data Sheet'!F31/'Historical Forcasting'!H46,0)</f>
        <v>9.9994925145902052</v>
      </c>
      <c r="I51" s="28">
        <f>IFERROR('Data Sheet'!G31/'Historical Forcasting'!I46,0)</f>
        <v>7.4996193859426548</v>
      </c>
      <c r="J51" s="28">
        <f>IFERROR('Data Sheet'!H31/'Historical Forcasting'!J46,0)</f>
        <v>24.998731286475518</v>
      </c>
      <c r="K51" s="28">
        <f>IFERROR('Data Sheet'!I31/'Historical Forcasting'!K46,0)</f>
        <v>4.9997462572951026</v>
      </c>
      <c r="L51" s="28">
        <f>IFERROR('Data Sheet'!J31/'Historical Forcasting'!L46,0)</f>
        <v>13.749302207561534</v>
      </c>
      <c r="M51" s="28">
        <f>IFERROR('Data Sheet'!K31/'Historical Forcasting'!M46,0)</f>
        <v>14.99923877188531</v>
      </c>
      <c r="N51" s="28">
        <f t="shared" ref="N51:Q51" si="33">FORECAST(N$11,$D51:$M51,$D$11:$M$11)</f>
        <v>14.149268375200878</v>
      </c>
      <c r="O51" s="28">
        <f t="shared" si="33"/>
        <v>14.494702928805946</v>
      </c>
      <c r="P51" s="28">
        <f t="shared" si="33"/>
        <v>14.840137482411016</v>
      </c>
      <c r="Q51" s="28">
        <f t="shared" si="33"/>
        <v>15.185572036016083</v>
      </c>
      <c r="R51" s="28">
        <f>FORECAST(R$11,$D51:$M51,$D$11:$M$11)</f>
        <v>15.531006589621153</v>
      </c>
    </row>
    <row r="52" spans="3:20" x14ac:dyDescent="0.3">
      <c r="C52" s="24" t="s">
        <v>96</v>
      </c>
      <c r="D52" s="29">
        <f>IFERROR(D51/D48,0)</f>
        <v>0.56843959247506115</v>
      </c>
      <c r="E52" s="29">
        <f t="shared" ref="E52:R52" si="34">IFERROR(E51/E48,0)</f>
        <v>0.64809156957621283</v>
      </c>
      <c r="F52" s="29">
        <f t="shared" si="34"/>
        <v>2.4892819300676532</v>
      </c>
      <c r="G52" s="29">
        <f t="shared" si="34"/>
        <v>0.46362898387039841</v>
      </c>
      <c r="H52" s="29">
        <f t="shared" si="34"/>
        <v>0.40615498778690462</v>
      </c>
      <c r="I52" s="29">
        <f t="shared" si="34"/>
        <v>0.24810704632070252</v>
      </c>
      <c r="J52" s="29">
        <f t="shared" si="34"/>
        <v>0.87573333333333359</v>
      </c>
      <c r="K52" s="29">
        <f t="shared" si="34"/>
        <v>0.16165660278288266</v>
      </c>
      <c r="L52" s="29">
        <f t="shared" si="34"/>
        <v>0.39093263687981128</v>
      </c>
      <c r="M52" s="29">
        <f t="shared" si="34"/>
        <v>0.44564733909818077</v>
      </c>
      <c r="N52" s="29">
        <f t="shared" si="34"/>
        <v>0.36520893214786426</v>
      </c>
      <c r="O52" s="29">
        <f t="shared" si="34"/>
        <v>0.35068679061243846</v>
      </c>
      <c r="P52" s="29">
        <f t="shared" si="34"/>
        <v>0.33787694507698479</v>
      </c>
      <c r="Q52" s="29">
        <f t="shared" si="34"/>
        <v>0.3264934120855959</v>
      </c>
      <c r="R52" s="29">
        <f t="shared" si="34"/>
        <v>0.31631053528966846</v>
      </c>
    </row>
    <row r="53" spans="3:20" x14ac:dyDescent="0.3">
      <c r="D53" s="22"/>
      <c r="E53" s="22"/>
      <c r="F53" s="22"/>
      <c r="G53" s="22"/>
      <c r="H53" s="22"/>
      <c r="I53" s="22"/>
      <c r="J53" s="22"/>
      <c r="K53" s="22"/>
      <c r="L53" s="22"/>
      <c r="M53" s="22"/>
    </row>
    <row r="54" spans="3:20" x14ac:dyDescent="0.3">
      <c r="C54" s="22" t="s">
        <v>97</v>
      </c>
      <c r="D54" s="30">
        <f>IFERROR(IF(D48&gt;D51,1-D52,0),0)</f>
        <v>0.43156040752493885</v>
      </c>
      <c r="E54" s="30">
        <f t="shared" ref="E54:L54" si="35">IFERROR(IF(E48&gt;E51,1-E52,0),0)</f>
        <v>0.35190843042378717</v>
      </c>
      <c r="F54" s="30">
        <f t="shared" si="35"/>
        <v>0</v>
      </c>
      <c r="G54" s="30">
        <f t="shared" si="35"/>
        <v>0.53637101612960159</v>
      </c>
      <c r="H54" s="30">
        <f t="shared" si="35"/>
        <v>0.59384501221309538</v>
      </c>
      <c r="I54" s="30">
        <f>IFERROR(IF(I48&gt;I51,1-I52,0),0)</f>
        <v>0.75189295367929754</v>
      </c>
      <c r="J54" s="30">
        <f t="shared" si="35"/>
        <v>0.12426666666666641</v>
      </c>
      <c r="K54" s="30">
        <f t="shared" si="35"/>
        <v>0.83834339721711737</v>
      </c>
      <c r="L54" s="30">
        <f t="shared" si="35"/>
        <v>0.60906736312018872</v>
      </c>
      <c r="M54" s="30">
        <f>IFERROR(IF(M48&gt;M51,1-M52,0),0)</f>
        <v>0.55435266090181923</v>
      </c>
      <c r="N54" s="30">
        <f t="shared" ref="N54:R54" si="36">IFERROR(IF(N48&gt;N51,1-N52,0),0)</f>
        <v>0.63479106785213579</v>
      </c>
      <c r="O54" s="30">
        <f t="shared" si="36"/>
        <v>0.64931320938756154</v>
      </c>
      <c r="P54" s="30">
        <f t="shared" si="36"/>
        <v>0.66212305492301526</v>
      </c>
      <c r="Q54" s="30">
        <f t="shared" si="36"/>
        <v>0.6735065879144041</v>
      </c>
      <c r="R54" s="30">
        <f t="shared" si="36"/>
        <v>0.68368946471033154</v>
      </c>
    </row>
    <row r="55" spans="3:20" x14ac:dyDescent="0.3">
      <c r="D55" s="22"/>
      <c r="E55" s="22"/>
      <c r="F55" s="22"/>
      <c r="G55" s="22"/>
      <c r="H55" s="22"/>
      <c r="I55" s="22"/>
      <c r="J55" s="22"/>
      <c r="K55" s="22"/>
      <c r="L55" s="22"/>
      <c r="M55" s="22"/>
    </row>
    <row r="56" spans="3:20" x14ac:dyDescent="0.3">
      <c r="D56" s="22"/>
      <c r="E56" s="22"/>
      <c r="F56" s="22"/>
      <c r="G56" s="22"/>
      <c r="H56" s="22"/>
      <c r="I56" s="22"/>
      <c r="J56" s="22"/>
      <c r="K56" s="22"/>
      <c r="L56" s="22"/>
      <c r="M56" s="22"/>
    </row>
    <row r="57" spans="3:20" x14ac:dyDescent="0.3">
      <c r="D57" s="22"/>
      <c r="E57" s="22"/>
      <c r="F57" s="22"/>
      <c r="G57" s="22"/>
      <c r="H57" s="22"/>
      <c r="I57" s="22"/>
      <c r="J57" s="22"/>
      <c r="K57" s="22"/>
      <c r="L57" s="22"/>
      <c r="M57" s="22"/>
      <c r="P57" s="502" t="s">
        <v>484</v>
      </c>
      <c r="Q57" s="502"/>
      <c r="R57" s="502"/>
    </row>
    <row r="58" spans="3:20" x14ac:dyDescent="0.3">
      <c r="D58" s="22"/>
      <c r="E58" s="22"/>
      <c r="F58" s="22"/>
      <c r="G58" s="22"/>
      <c r="H58" s="22"/>
      <c r="I58" s="22"/>
      <c r="J58" s="22"/>
      <c r="K58" s="22"/>
      <c r="L58" s="22"/>
      <c r="M58" s="22"/>
    </row>
    <row r="59" spans="3:20" x14ac:dyDescent="0.3">
      <c r="C59" s="22" t="s">
        <v>179</v>
      </c>
      <c r="D59" s="22"/>
      <c r="E59" s="22"/>
      <c r="F59" s="22"/>
      <c r="G59" s="22"/>
      <c r="H59" s="22"/>
      <c r="I59" s="22"/>
      <c r="J59" s="22"/>
      <c r="K59" s="22"/>
      <c r="L59" s="22"/>
      <c r="M59" s="22"/>
    </row>
    <row r="60" spans="3:20" x14ac:dyDescent="0.3">
      <c r="C60" s="22" t="s">
        <v>180</v>
      </c>
      <c r="D60" s="22"/>
      <c r="E60" s="22"/>
      <c r="F60" s="22"/>
      <c r="G60" s="22"/>
      <c r="H60" s="22"/>
      <c r="I60" s="22"/>
      <c r="J60" s="22"/>
      <c r="K60" s="22"/>
      <c r="L60" s="22"/>
      <c r="M60" s="22"/>
    </row>
    <row r="61" spans="3:20" x14ac:dyDescent="0.3">
      <c r="D61" s="22"/>
      <c r="E61" s="22"/>
      <c r="F61" s="22"/>
      <c r="G61" s="22"/>
      <c r="H61" s="22"/>
      <c r="I61" s="22"/>
      <c r="J61" s="22"/>
      <c r="K61" s="22"/>
      <c r="L61" s="22"/>
      <c r="M61" s="22"/>
    </row>
    <row r="62" spans="3:20" ht="14.4" customHeight="1" x14ac:dyDescent="0.3">
      <c r="C62" s="503"/>
      <c r="D62" s="503"/>
      <c r="E62" s="503"/>
      <c r="F62" s="503"/>
      <c r="G62" s="503"/>
      <c r="H62" s="503"/>
      <c r="I62" s="503"/>
      <c r="J62" s="503"/>
      <c r="K62" s="503"/>
      <c r="L62" s="503"/>
      <c r="M62" s="503"/>
      <c r="N62" s="503"/>
      <c r="O62" s="503"/>
      <c r="P62" s="503"/>
      <c r="Q62" s="503"/>
      <c r="R62" s="503"/>
      <c r="S62" s="101"/>
      <c r="T62" s="101"/>
    </row>
    <row r="63" spans="3:20" ht="14.4" customHeight="1" x14ac:dyDescent="0.3">
      <c r="C63" s="503"/>
      <c r="D63" s="503"/>
      <c r="E63" s="503"/>
      <c r="F63" s="503"/>
      <c r="G63" s="503"/>
      <c r="H63" s="503"/>
      <c r="I63" s="503"/>
      <c r="J63" s="503"/>
      <c r="K63" s="503"/>
      <c r="L63" s="503"/>
      <c r="M63" s="503"/>
      <c r="N63" s="503"/>
      <c r="O63" s="503"/>
      <c r="P63" s="503"/>
      <c r="Q63" s="503"/>
      <c r="R63" s="503"/>
      <c r="S63" s="101"/>
      <c r="T63" s="101"/>
    </row>
    <row r="64" spans="3:20" ht="14.4" customHeight="1" x14ac:dyDescent="0.3">
      <c r="C64" s="503"/>
      <c r="D64" s="503"/>
      <c r="E64" s="503"/>
      <c r="F64" s="503"/>
      <c r="G64" s="503"/>
      <c r="H64" s="503"/>
      <c r="I64" s="503"/>
      <c r="J64" s="503"/>
      <c r="K64" s="503"/>
      <c r="L64" s="503"/>
      <c r="M64" s="503"/>
      <c r="N64" s="503"/>
      <c r="O64" s="503"/>
      <c r="P64" s="503"/>
      <c r="Q64" s="503"/>
      <c r="R64" s="503"/>
      <c r="S64" s="101"/>
      <c r="T64" s="101"/>
    </row>
    <row r="65" spans="3:20" ht="14.4" customHeight="1" x14ac:dyDescent="0.3">
      <c r="C65" s="503"/>
      <c r="D65" s="503"/>
      <c r="E65" s="503"/>
      <c r="F65" s="503"/>
      <c r="G65" s="503"/>
      <c r="H65" s="503"/>
      <c r="I65" s="503"/>
      <c r="J65" s="503"/>
      <c r="K65" s="503"/>
      <c r="L65" s="503"/>
      <c r="M65" s="503"/>
      <c r="N65" s="503"/>
      <c r="O65" s="503"/>
      <c r="P65" s="503"/>
      <c r="Q65" s="503"/>
      <c r="R65" s="503"/>
      <c r="S65" s="101"/>
      <c r="T65" s="101"/>
    </row>
    <row r="66" spans="3:20" ht="14.4" customHeight="1" x14ac:dyDescent="0.3">
      <c r="C66" s="101"/>
      <c r="D66" s="101"/>
      <c r="E66" s="101"/>
      <c r="F66" s="101"/>
      <c r="G66" s="101"/>
      <c r="H66" s="101"/>
      <c r="I66" s="101"/>
      <c r="J66" s="101"/>
      <c r="K66" s="101"/>
      <c r="L66" s="101"/>
      <c r="M66" s="101"/>
      <c r="N66" s="101"/>
      <c r="O66" s="101"/>
      <c r="P66" s="101"/>
      <c r="Q66" s="101"/>
      <c r="R66" s="101"/>
      <c r="S66" s="101"/>
      <c r="T66" s="101"/>
    </row>
    <row r="67" spans="3:20" ht="14.4" customHeight="1" x14ac:dyDescent="0.3">
      <c r="C67" s="107"/>
      <c r="D67" s="107"/>
      <c r="E67" s="107"/>
      <c r="F67" s="107"/>
      <c r="G67" s="107"/>
      <c r="H67" s="107"/>
      <c r="I67" s="107"/>
      <c r="J67" s="107"/>
      <c r="K67" s="107"/>
      <c r="L67" s="107"/>
      <c r="M67" s="107"/>
      <c r="N67" s="82"/>
      <c r="O67" s="82"/>
    </row>
    <row r="68" spans="3:20" ht="14.4" customHeight="1" x14ac:dyDescent="0.3">
      <c r="C68" s="107"/>
      <c r="D68" s="107"/>
      <c r="E68" s="107"/>
      <c r="F68" s="107"/>
      <c r="G68" s="107"/>
      <c r="H68" s="107"/>
      <c r="I68" s="107"/>
      <c r="J68" s="107"/>
      <c r="K68" s="107"/>
      <c r="L68" s="107"/>
      <c r="M68" s="107"/>
      <c r="N68" s="82"/>
      <c r="O68" s="82"/>
    </row>
    <row r="69" spans="3:20" x14ac:dyDescent="0.3">
      <c r="C69" s="82"/>
      <c r="D69" s="82"/>
      <c r="E69" s="82"/>
      <c r="F69" s="82"/>
      <c r="G69" s="82"/>
      <c r="H69" s="82"/>
      <c r="I69" s="82"/>
      <c r="J69" s="82"/>
      <c r="K69" s="82"/>
      <c r="L69" s="82"/>
      <c r="M69" s="82"/>
      <c r="N69" s="82"/>
      <c r="O69" s="82"/>
    </row>
    <row r="70" spans="3:20" x14ac:dyDescent="0.3">
      <c r="C70" s="82"/>
      <c r="D70" s="82"/>
      <c r="E70" s="82"/>
      <c r="F70" s="82"/>
      <c r="G70" s="82"/>
      <c r="H70" s="82"/>
      <c r="I70" s="82"/>
      <c r="J70" s="82"/>
      <c r="K70" s="82"/>
      <c r="L70" s="82"/>
      <c r="M70" s="82"/>
      <c r="N70" s="82"/>
      <c r="O70" s="82"/>
    </row>
    <row r="71" spans="3:20" x14ac:dyDescent="0.3">
      <c r="D71" s="22"/>
      <c r="E71" s="22"/>
      <c r="F71" s="22"/>
      <c r="G71" s="22"/>
      <c r="H71" s="22"/>
      <c r="I71" s="22"/>
      <c r="J71" s="22"/>
      <c r="K71" s="22"/>
      <c r="L71" s="22"/>
      <c r="M71" s="22"/>
    </row>
    <row r="72" spans="3:20" x14ac:dyDescent="0.3">
      <c r="D72" s="22"/>
      <c r="E72" s="22"/>
      <c r="F72" s="22"/>
      <c r="G72" s="22"/>
      <c r="H72" s="22"/>
      <c r="I72" s="22"/>
      <c r="J72" s="22"/>
      <c r="K72" s="22"/>
      <c r="L72" s="22"/>
      <c r="M72" s="22"/>
    </row>
    <row r="73" spans="3:20" x14ac:dyDescent="0.3">
      <c r="C73" s="21" t="s">
        <v>98</v>
      </c>
      <c r="D73" s="27"/>
      <c r="E73" s="27"/>
      <c r="F73" s="27"/>
      <c r="G73" s="27"/>
      <c r="H73" s="27"/>
      <c r="I73" s="27"/>
      <c r="J73" s="27"/>
      <c r="K73" s="27"/>
      <c r="L73" s="27"/>
      <c r="M73" s="27"/>
    </row>
    <row r="74" spans="3:20" x14ac:dyDescent="0.3">
      <c r="C74" s="22" t="s">
        <v>13</v>
      </c>
      <c r="D74" s="28">
        <f>IFERROR('Data Sheet'!B57,0)</f>
        <v>197.04</v>
      </c>
      <c r="E74" s="28">
        <f>IFERROR('Data Sheet'!C57,0)</f>
        <v>197.04</v>
      </c>
      <c r="F74" s="28">
        <f>IFERROR('Data Sheet'!D57,0)</f>
        <v>197.04</v>
      </c>
      <c r="G74" s="28">
        <f>IFERROR('Data Sheet'!E57,0)</f>
        <v>197.04</v>
      </c>
      <c r="H74" s="28">
        <f>IFERROR('Data Sheet'!F57,0)</f>
        <v>197.04</v>
      </c>
      <c r="I74" s="28">
        <f>IFERROR('Data Sheet'!G57,0)</f>
        <v>197.04</v>
      </c>
      <c r="J74" s="28">
        <f>IFERROR('Data Sheet'!H57,0)</f>
        <v>197.04</v>
      </c>
      <c r="K74" s="28">
        <f>IFERROR('Data Sheet'!I57,0)</f>
        <v>197.04</v>
      </c>
      <c r="L74" s="28">
        <f>IFERROR('Data Sheet'!J57,0)</f>
        <v>197.04</v>
      </c>
      <c r="M74" s="28">
        <f>IFERROR('Data Sheet'!K57,0)</f>
        <v>197.04</v>
      </c>
    </row>
    <row r="75" spans="3:20" x14ac:dyDescent="0.3">
      <c r="C75" s="22" t="s">
        <v>14</v>
      </c>
      <c r="D75" s="28">
        <f>IFERROR('Data Sheet'!B58,0)</f>
        <v>2898.39</v>
      </c>
      <c r="E75" s="28">
        <f>IFERROR('Data Sheet'!C58,0)</f>
        <v>3151.1</v>
      </c>
      <c r="F75" s="28">
        <f>IFERROR('Data Sheet'!D58,0)</f>
        <v>3277</v>
      </c>
      <c r="G75" s="28">
        <f>IFERROR('Data Sheet'!E58,0)</f>
        <v>3831.42</v>
      </c>
      <c r="H75" s="28">
        <f>IFERROR('Data Sheet'!F58,0)</f>
        <v>4491.3500000000004</v>
      </c>
      <c r="I75" s="28">
        <f>IFERROR('Data Sheet'!G58,0)</f>
        <v>5329.45</v>
      </c>
      <c r="J75" s="28">
        <f>IFERROR('Data Sheet'!H58,0)</f>
        <v>5527.07</v>
      </c>
      <c r="K75" s="28">
        <f>IFERROR('Data Sheet'!I58,0)</f>
        <v>6856.67</v>
      </c>
      <c r="L75" s="28">
        <f>IFERROR('Data Sheet'!J58,0)</f>
        <v>7958.16</v>
      </c>
      <c r="M75" s="28">
        <f>IFERROR('Data Sheet'!K58,0)</f>
        <v>9074.5499999999993</v>
      </c>
    </row>
    <row r="76" spans="3:20" x14ac:dyDescent="0.3">
      <c r="C76" s="22" t="s">
        <v>49</v>
      </c>
      <c r="D76" s="28">
        <f>IFERROR('Data Sheet'!B59,0)</f>
        <v>0</v>
      </c>
      <c r="E76" s="28">
        <f>IFERROR('Data Sheet'!C59,0)</f>
        <v>0</v>
      </c>
      <c r="F76" s="28">
        <f>IFERROR('Data Sheet'!D59,0)</f>
        <v>0</v>
      </c>
      <c r="G76" s="28">
        <f>IFERROR('Data Sheet'!E59,0)</f>
        <v>0</v>
      </c>
      <c r="H76" s="28">
        <f>IFERROR('Data Sheet'!F59,0)</f>
        <v>0</v>
      </c>
      <c r="I76" s="28">
        <f>IFERROR('Data Sheet'!G59,0)</f>
        <v>0</v>
      </c>
      <c r="J76" s="28">
        <f>IFERROR('Data Sheet'!H59,0)</f>
        <v>0</v>
      </c>
      <c r="K76" s="28">
        <f>IFERROR('Data Sheet'!I59,0)</f>
        <v>80.349999999999994</v>
      </c>
      <c r="L76" s="28">
        <f>IFERROR('Data Sheet'!J59,0)</f>
        <v>94.88</v>
      </c>
      <c r="M76" s="28">
        <f>IFERROR('Data Sheet'!K59,0)</f>
        <v>62.87</v>
      </c>
    </row>
    <row r="77" spans="3:20" x14ac:dyDescent="0.3">
      <c r="C77" s="22" t="s">
        <v>50</v>
      </c>
      <c r="D77" s="28">
        <f>IFERROR('Data Sheet'!B60,0)</f>
        <v>468.15</v>
      </c>
      <c r="E77" s="28">
        <f>IFERROR('Data Sheet'!C60,0)</f>
        <v>396.88</v>
      </c>
      <c r="F77" s="28">
        <f>IFERROR('Data Sheet'!D60,0)</f>
        <v>285.44</v>
      </c>
      <c r="G77" s="28">
        <f>IFERROR('Data Sheet'!E60,0)</f>
        <v>349.7</v>
      </c>
      <c r="H77" s="28">
        <f>IFERROR('Data Sheet'!F60,0)</f>
        <v>584.85</v>
      </c>
      <c r="I77" s="28">
        <f>IFERROR('Data Sheet'!G60,0)</f>
        <v>670.14</v>
      </c>
      <c r="J77" s="28">
        <f>IFERROR('Data Sheet'!H60,0)</f>
        <v>782.46</v>
      </c>
      <c r="K77" s="28">
        <f>IFERROR('Data Sheet'!I60,0)</f>
        <v>812.37</v>
      </c>
      <c r="L77" s="28">
        <f>IFERROR('Data Sheet'!J60,0)</f>
        <v>648.02</v>
      </c>
      <c r="M77" s="28">
        <f>IFERROR('Data Sheet'!K60,0)</f>
        <v>813.62</v>
      </c>
    </row>
    <row r="78" spans="3:20" x14ac:dyDescent="0.3">
      <c r="C78" s="42" t="s">
        <v>99</v>
      </c>
      <c r="D78" s="43">
        <f>IFERROR('Data Sheet'!B61,0)</f>
        <v>3563.58</v>
      </c>
      <c r="E78" s="43">
        <f>IFERROR('Data Sheet'!C61,0)</f>
        <v>3745.02</v>
      </c>
      <c r="F78" s="43">
        <f>IFERROR('Data Sheet'!D61,0)</f>
        <v>3759.48</v>
      </c>
      <c r="G78" s="43">
        <f>IFERROR('Data Sheet'!E61,0)</f>
        <v>4378.16</v>
      </c>
      <c r="H78" s="43">
        <f>IFERROR('Data Sheet'!F61,0)</f>
        <v>5273.24</v>
      </c>
      <c r="I78" s="43">
        <f>IFERROR('Data Sheet'!G61,0)</f>
        <v>6196.63</v>
      </c>
      <c r="J78" s="43">
        <f>IFERROR('Data Sheet'!H61,0)</f>
        <v>6506.57</v>
      </c>
      <c r="K78" s="43">
        <f>IFERROR('Data Sheet'!I61,0)</f>
        <v>7946.43</v>
      </c>
      <c r="L78" s="43">
        <f>IFERROR('Data Sheet'!J61,0)</f>
        <v>8898.1</v>
      </c>
      <c r="M78" s="43">
        <f>IFERROR('Data Sheet'!K61,0)</f>
        <v>10148.08</v>
      </c>
    </row>
    <row r="79" spans="3:20" x14ac:dyDescent="0.3">
      <c r="C79" s="25"/>
      <c r="D79" s="22"/>
      <c r="E79" s="22"/>
      <c r="F79" s="22"/>
      <c r="G79" s="22"/>
      <c r="H79" s="22"/>
      <c r="I79" s="22"/>
      <c r="J79" s="22"/>
      <c r="K79" s="22"/>
      <c r="L79" s="22"/>
      <c r="M79" s="22"/>
    </row>
    <row r="80" spans="3:20" x14ac:dyDescent="0.3">
      <c r="C80" s="22" t="s">
        <v>100</v>
      </c>
      <c r="D80" s="28">
        <f>IFERROR('Data Sheet'!B62,0)</f>
        <v>1373.3</v>
      </c>
      <c r="E80" s="28">
        <f>IFERROR('Data Sheet'!C62,0)</f>
        <v>1179.21</v>
      </c>
      <c r="F80" s="28">
        <f>IFERROR('Data Sheet'!D62,0)</f>
        <v>845.14</v>
      </c>
      <c r="G80" s="28">
        <f>IFERROR('Data Sheet'!E62,0)</f>
        <v>1224.54</v>
      </c>
      <c r="H80" s="28">
        <f>IFERROR('Data Sheet'!F62,0)</f>
        <v>1153.49</v>
      </c>
      <c r="I80" s="28">
        <f>IFERROR('Data Sheet'!G62,0)</f>
        <v>1112.03</v>
      </c>
      <c r="J80" s="28">
        <f>IFERROR('Data Sheet'!H62,0)</f>
        <v>1145.3900000000001</v>
      </c>
      <c r="K80" s="28">
        <f>IFERROR('Data Sheet'!I62,0)</f>
        <v>945.53</v>
      </c>
      <c r="L80" s="28">
        <f>IFERROR('Data Sheet'!J62,0)</f>
        <v>1791.43</v>
      </c>
      <c r="M80" s="28">
        <f>IFERROR('Data Sheet'!K62,0)</f>
        <v>1729.21</v>
      </c>
    </row>
    <row r="81" spans="3:14" x14ac:dyDescent="0.3">
      <c r="C81" s="22" t="s">
        <v>17</v>
      </c>
      <c r="D81" s="28">
        <f>IFERROR('Data Sheet'!B63,0)</f>
        <v>1.76</v>
      </c>
      <c r="E81" s="28">
        <f>IFERROR('Data Sheet'!C63,0)</f>
        <v>1.83</v>
      </c>
      <c r="F81" s="28">
        <f>IFERROR('Data Sheet'!D63,0)</f>
        <v>0.74</v>
      </c>
      <c r="G81" s="28">
        <f>IFERROR('Data Sheet'!E63,0)</f>
        <v>1.64</v>
      </c>
      <c r="H81" s="28">
        <f>IFERROR('Data Sheet'!F63,0)</f>
        <v>49.06</v>
      </c>
      <c r="I81" s="28">
        <f>IFERROR('Data Sheet'!G63,0)</f>
        <v>13.36</v>
      </c>
      <c r="J81" s="28">
        <f>IFERROR('Data Sheet'!H63,0)</f>
        <v>66.3</v>
      </c>
      <c r="K81" s="28">
        <f>IFERROR('Data Sheet'!I63,0)</f>
        <v>146.32</v>
      </c>
      <c r="L81" s="28">
        <f>IFERROR('Data Sheet'!J63,0)</f>
        <v>244.05</v>
      </c>
      <c r="M81" s="28">
        <f>IFERROR('Data Sheet'!K63,0)</f>
        <v>131.26</v>
      </c>
    </row>
    <row r="82" spans="3:14" x14ac:dyDescent="0.3">
      <c r="C82" s="22" t="s">
        <v>18</v>
      </c>
      <c r="D82" s="28">
        <f>IFERROR('Data Sheet'!B64,0)</f>
        <v>471.59</v>
      </c>
      <c r="E82" s="28">
        <f>IFERROR('Data Sheet'!C64,0)</f>
        <v>505.76</v>
      </c>
      <c r="F82" s="28">
        <f>IFERROR('Data Sheet'!D64,0)</f>
        <v>635.79</v>
      </c>
      <c r="G82" s="28">
        <f>IFERROR('Data Sheet'!E64,0)</f>
        <v>1148.04</v>
      </c>
      <c r="H82" s="28">
        <f>IFERROR('Data Sheet'!F64,0)</f>
        <v>2147.42</v>
      </c>
      <c r="I82" s="28">
        <f>IFERROR('Data Sheet'!G64,0)</f>
        <v>2800.52</v>
      </c>
      <c r="J82" s="28">
        <f>IFERROR('Data Sheet'!H64,0)</f>
        <v>2692.03</v>
      </c>
      <c r="K82" s="28">
        <f>IFERROR('Data Sheet'!I64,0)</f>
        <v>3504.04</v>
      </c>
      <c r="L82" s="28">
        <f>IFERROR('Data Sheet'!J64,0)</f>
        <v>3588.96</v>
      </c>
      <c r="M82" s="28">
        <f>IFERROR('Data Sheet'!K64,0)</f>
        <v>5512.22</v>
      </c>
    </row>
    <row r="83" spans="3:14" x14ac:dyDescent="0.3">
      <c r="C83" s="22" t="s">
        <v>51</v>
      </c>
      <c r="D83" s="28">
        <f>IFERROR('Data Sheet'!B65-SUM('Data Sheet'!B67:B69),0)</f>
        <v>476.60000000000014</v>
      </c>
      <c r="E83" s="28">
        <f>IFERROR('Data Sheet'!C65-SUM('Data Sheet'!C67:C69),0)</f>
        <v>540.95999999999981</v>
      </c>
      <c r="F83" s="28">
        <f>IFERROR('Data Sheet'!D65-SUM('Data Sheet'!D67:D69),0)</f>
        <v>595.7199999999998</v>
      </c>
      <c r="G83" s="28">
        <f>IFERROR('Data Sheet'!E65-SUM('Data Sheet'!E67:E69),0)</f>
        <v>442.05999999999995</v>
      </c>
      <c r="H83" s="28">
        <f>IFERROR('Data Sheet'!F65-SUM('Data Sheet'!F67:F69),0)</f>
        <v>488.13000000000011</v>
      </c>
      <c r="I83" s="28">
        <f>IFERROR('Data Sheet'!G65-SUM('Data Sheet'!G67:G69),0)</f>
        <v>543.48999999999978</v>
      </c>
      <c r="J83" s="28">
        <f>IFERROR('Data Sheet'!H65-SUM('Data Sheet'!H67:H69),0)</f>
        <v>532.46</v>
      </c>
      <c r="K83" s="28">
        <f>IFERROR('Data Sheet'!I65-SUM('Data Sheet'!I67:I69),0)</f>
        <v>844.76000000000022</v>
      </c>
      <c r="L83" s="28">
        <f>IFERROR('Data Sheet'!J65-SUM('Data Sheet'!J67:J69),0)</f>
        <v>670.09999999999991</v>
      </c>
      <c r="M83" s="28">
        <f>IFERROR('Data Sheet'!K65-SUM('Data Sheet'!K67:K69),0)</f>
        <v>702.52</v>
      </c>
    </row>
    <row r="84" spans="3:14" x14ac:dyDescent="0.3">
      <c r="C84" s="42" t="s">
        <v>101</v>
      </c>
      <c r="D84" s="43">
        <f>SUM(D80:D83)</f>
        <v>2323.25</v>
      </c>
      <c r="E84" s="43">
        <f t="shared" ref="E84:M84" si="37">SUM(E80:E83)</f>
        <v>2227.7599999999998</v>
      </c>
      <c r="F84" s="43">
        <f t="shared" si="37"/>
        <v>2077.39</v>
      </c>
      <c r="G84" s="43">
        <f t="shared" si="37"/>
        <v>2816.28</v>
      </c>
      <c r="H84" s="43">
        <f t="shared" si="37"/>
        <v>3838.1000000000004</v>
      </c>
      <c r="I84" s="43">
        <f t="shared" si="37"/>
        <v>4469.3999999999996</v>
      </c>
      <c r="J84" s="43">
        <f t="shared" si="37"/>
        <v>4436.18</v>
      </c>
      <c r="K84" s="43">
        <f t="shared" si="37"/>
        <v>5440.65</v>
      </c>
      <c r="L84" s="43">
        <f t="shared" si="37"/>
        <v>6294.5400000000009</v>
      </c>
      <c r="M84" s="43">
        <f t="shared" si="37"/>
        <v>8075.2100000000009</v>
      </c>
    </row>
    <row r="85" spans="3:14" x14ac:dyDescent="0.3">
      <c r="D85" s="22"/>
      <c r="E85" s="22"/>
      <c r="F85" s="22"/>
      <c r="G85" s="22"/>
      <c r="H85" s="22"/>
      <c r="I85" s="22"/>
      <c r="J85" s="22"/>
      <c r="K85" s="22"/>
      <c r="L85" s="22"/>
      <c r="M85" s="22"/>
    </row>
    <row r="86" spans="3:14" x14ac:dyDescent="0.3">
      <c r="C86" s="22" t="s">
        <v>55</v>
      </c>
      <c r="D86" s="28">
        <f>IFERROR('Data Sheet'!B67,0)</f>
        <v>630.35</v>
      </c>
      <c r="E86" s="28">
        <f>IFERROR('Data Sheet'!C67,0)</f>
        <v>757.49</v>
      </c>
      <c r="F86" s="28">
        <f>IFERROR('Data Sheet'!D67,0)</f>
        <v>776.11</v>
      </c>
      <c r="G86" s="28">
        <f>IFERROR('Data Sheet'!E67,0)</f>
        <v>772.6</v>
      </c>
      <c r="H86" s="28">
        <f>IFERROR('Data Sheet'!F67,0)</f>
        <v>1062.29</v>
      </c>
      <c r="I86" s="28">
        <f>IFERROR('Data Sheet'!G67,0)</f>
        <v>1133.99</v>
      </c>
      <c r="J86" s="28">
        <f>IFERROR('Data Sheet'!H67,0)</f>
        <v>1367.22</v>
      </c>
      <c r="K86" s="28">
        <f>IFERROR('Data Sheet'!I67,0)</f>
        <v>1433.94</v>
      </c>
      <c r="L86" s="28">
        <f>IFERROR('Data Sheet'!J67,0)</f>
        <v>1466.02</v>
      </c>
      <c r="M86" s="28">
        <f>IFERROR('Data Sheet'!K67,0)</f>
        <v>1474.3</v>
      </c>
      <c r="N86" t="s">
        <v>137</v>
      </c>
    </row>
    <row r="87" spans="3:14" x14ac:dyDescent="0.3">
      <c r="C87" s="22" t="s">
        <v>32</v>
      </c>
      <c r="D87" s="28">
        <f>IFERROR('Data Sheet'!B68,0)</f>
        <v>0.56999999999999995</v>
      </c>
      <c r="E87" s="28">
        <f>IFERROR('Data Sheet'!C68,0)</f>
        <v>0.48</v>
      </c>
      <c r="F87" s="28">
        <f>IFERROR('Data Sheet'!D68,0)</f>
        <v>1.1299999999999999</v>
      </c>
      <c r="G87" s="28">
        <f>IFERROR('Data Sheet'!E68,0)</f>
        <v>0.89</v>
      </c>
      <c r="H87" s="28">
        <f>IFERROR('Data Sheet'!F68,0)</f>
        <v>0.25</v>
      </c>
      <c r="I87" s="28">
        <f>IFERROR('Data Sheet'!G68,0)</f>
        <v>0.24</v>
      </c>
      <c r="J87" s="28">
        <f>IFERROR('Data Sheet'!H68,0)</f>
        <v>0</v>
      </c>
      <c r="K87" s="28">
        <f>IFERROR('Data Sheet'!I68,0)</f>
        <v>0</v>
      </c>
      <c r="L87" s="28">
        <f>IFERROR('Data Sheet'!J68,0)</f>
        <v>0</v>
      </c>
      <c r="M87" s="28">
        <f>IFERROR('Data Sheet'!K68,0)</f>
        <v>0</v>
      </c>
    </row>
    <row r="88" spans="3:14" x14ac:dyDescent="0.3">
      <c r="C88" s="22" t="s">
        <v>64</v>
      </c>
      <c r="D88" s="31">
        <f>IFERROR('Data Sheet'!B69,0)</f>
        <v>609.41</v>
      </c>
      <c r="E88" s="31">
        <f>IFERROR('Data Sheet'!C69,0)</f>
        <v>759.29</v>
      </c>
      <c r="F88" s="31">
        <f>IFERROR('Data Sheet'!D69,0)</f>
        <v>904.85</v>
      </c>
      <c r="G88" s="31">
        <f>IFERROR('Data Sheet'!E69,0)</f>
        <v>788.39</v>
      </c>
      <c r="H88" s="31">
        <f>IFERROR('Data Sheet'!F69,0)</f>
        <v>372.6</v>
      </c>
      <c r="I88" s="31">
        <f>IFERROR('Data Sheet'!G69,0)</f>
        <v>593</v>
      </c>
      <c r="J88" s="31">
        <f>IFERROR('Data Sheet'!H69,0)</f>
        <v>703.17</v>
      </c>
      <c r="K88" s="31">
        <f>IFERROR('Data Sheet'!I69,0)</f>
        <v>1071.8399999999999</v>
      </c>
      <c r="L88" s="31">
        <f>IFERROR('Data Sheet'!J69,0)</f>
        <v>1137.54</v>
      </c>
      <c r="M88" s="31">
        <f>IFERROR('Data Sheet'!K69,0)</f>
        <v>598.57000000000005</v>
      </c>
    </row>
    <row r="89" spans="3:14" x14ac:dyDescent="0.3">
      <c r="C89" s="42" t="s">
        <v>102</v>
      </c>
      <c r="D89" s="43">
        <f>IFERROR(SUM(D86:D88),0)</f>
        <v>1240.33</v>
      </c>
      <c r="E89" s="43">
        <f t="shared" ref="E89:M89" si="38">IFERROR(SUM(E86:E88),0)</f>
        <v>1517.26</v>
      </c>
      <c r="F89" s="43">
        <f t="shared" si="38"/>
        <v>1682.0900000000001</v>
      </c>
      <c r="G89" s="43">
        <f t="shared" si="38"/>
        <v>1561.88</v>
      </c>
      <c r="H89" s="43">
        <f t="shared" si="38"/>
        <v>1435.1399999999999</v>
      </c>
      <c r="I89" s="43">
        <f t="shared" si="38"/>
        <v>1727.23</v>
      </c>
      <c r="J89" s="43">
        <f t="shared" si="38"/>
        <v>2070.39</v>
      </c>
      <c r="K89" s="43">
        <f t="shared" si="38"/>
        <v>2505.7799999999997</v>
      </c>
      <c r="L89" s="43">
        <f t="shared" si="38"/>
        <v>2603.56</v>
      </c>
      <c r="M89" s="43">
        <f t="shared" si="38"/>
        <v>2072.87</v>
      </c>
    </row>
    <row r="90" spans="3:14" x14ac:dyDescent="0.3">
      <c r="D90" s="22"/>
      <c r="E90" s="22"/>
      <c r="F90" s="22"/>
      <c r="G90" s="22"/>
      <c r="H90" s="22"/>
      <c r="I90" s="22"/>
      <c r="J90" s="22"/>
      <c r="K90" s="22"/>
      <c r="L90" s="22"/>
      <c r="M90" s="22"/>
    </row>
    <row r="91" spans="3:14" ht="15" thickBot="1" x14ac:dyDescent="0.35">
      <c r="C91" s="105" t="s">
        <v>103</v>
      </c>
      <c r="D91" s="104">
        <f>IFERROR(SUM(D89,D84),0)</f>
        <v>3563.58</v>
      </c>
      <c r="E91" s="104">
        <f t="shared" ref="E91:M91" si="39">IFERROR(SUM(E89,E84),0)</f>
        <v>3745.0199999999995</v>
      </c>
      <c r="F91" s="104">
        <f t="shared" si="39"/>
        <v>3759.48</v>
      </c>
      <c r="G91" s="104">
        <f t="shared" si="39"/>
        <v>4378.16</v>
      </c>
      <c r="H91" s="104">
        <f t="shared" si="39"/>
        <v>5273.24</v>
      </c>
      <c r="I91" s="104">
        <f t="shared" si="39"/>
        <v>6196.6299999999992</v>
      </c>
      <c r="J91" s="104">
        <f t="shared" si="39"/>
        <v>6506.57</v>
      </c>
      <c r="K91" s="104">
        <f t="shared" si="39"/>
        <v>7946.4299999999994</v>
      </c>
      <c r="L91" s="104">
        <f t="shared" si="39"/>
        <v>8898.1</v>
      </c>
      <c r="M91" s="104">
        <f t="shared" si="39"/>
        <v>10148.080000000002</v>
      </c>
    </row>
    <row r="92" spans="3:14" ht="15" thickTop="1" x14ac:dyDescent="0.3">
      <c r="C92" s="102"/>
      <c r="D92" s="103"/>
      <c r="E92" s="103"/>
      <c r="F92" s="103"/>
      <c r="G92" s="103"/>
      <c r="H92" s="103"/>
      <c r="I92" s="103"/>
      <c r="J92" s="103"/>
      <c r="K92" s="103"/>
      <c r="L92" s="103"/>
      <c r="M92" s="103"/>
    </row>
    <row r="93" spans="3:14" x14ac:dyDescent="0.3">
      <c r="C93" s="102"/>
      <c r="D93" s="103"/>
      <c r="E93" s="103"/>
      <c r="F93" s="103"/>
      <c r="G93" s="103"/>
      <c r="H93" s="103"/>
      <c r="I93" s="103"/>
      <c r="J93" s="103"/>
      <c r="K93" s="103"/>
      <c r="L93" s="103"/>
      <c r="M93" s="103"/>
    </row>
    <row r="94" spans="3:14" x14ac:dyDescent="0.3">
      <c r="D94" s="22"/>
      <c r="E94" s="22"/>
      <c r="F94" s="22"/>
      <c r="G94" s="22"/>
      <c r="H94" s="22"/>
      <c r="I94" s="22"/>
      <c r="J94" s="22"/>
      <c r="K94" s="22"/>
      <c r="L94" s="22"/>
      <c r="M94" s="22"/>
    </row>
    <row r="95" spans="3:14" x14ac:dyDescent="0.3">
      <c r="C95" s="237"/>
      <c r="D95" s="238"/>
      <c r="E95" s="238"/>
      <c r="F95" s="238"/>
      <c r="G95" s="238"/>
      <c r="H95" s="238"/>
      <c r="I95" s="238"/>
      <c r="J95" s="238"/>
      <c r="K95" s="238"/>
      <c r="L95" s="238"/>
      <c r="M95" s="238"/>
    </row>
    <row r="96" spans="3:14" x14ac:dyDescent="0.3">
      <c r="C96" s="237"/>
      <c r="D96" s="209"/>
      <c r="E96" s="209"/>
      <c r="F96" s="209"/>
      <c r="G96" s="209"/>
      <c r="H96" s="209"/>
      <c r="I96" s="209"/>
      <c r="J96" s="209"/>
      <c r="K96" s="209"/>
      <c r="L96" s="209"/>
      <c r="M96" s="209"/>
    </row>
    <row r="97" spans="2:31" x14ac:dyDescent="0.3">
      <c r="C97" s="237"/>
      <c r="D97" s="209"/>
      <c r="E97" s="209"/>
      <c r="F97" s="209"/>
      <c r="G97" s="209"/>
      <c r="H97" s="209"/>
      <c r="I97" s="209"/>
      <c r="J97" s="209"/>
      <c r="K97" s="209"/>
      <c r="L97" s="209"/>
      <c r="M97" s="209"/>
    </row>
    <row r="98" spans="2:31" x14ac:dyDescent="0.3">
      <c r="C98" s="239"/>
      <c r="D98" s="240"/>
      <c r="E98" s="240"/>
      <c r="F98" s="240"/>
      <c r="G98" s="240"/>
      <c r="H98" s="240"/>
      <c r="I98" s="240"/>
      <c r="J98" s="240"/>
      <c r="K98" s="240"/>
      <c r="L98" s="240"/>
      <c r="M98" s="240"/>
      <c r="S98" s="41"/>
      <c r="Y98" s="41"/>
      <c r="AE98" s="41"/>
    </row>
    <row r="99" spans="2:31" x14ac:dyDescent="0.3">
      <c r="C99" s="238"/>
      <c r="D99" s="81"/>
      <c r="E99" s="81"/>
      <c r="F99" s="81"/>
      <c r="G99" s="81"/>
      <c r="H99" s="81"/>
      <c r="I99" s="81"/>
      <c r="J99" s="81"/>
      <c r="K99" s="81"/>
      <c r="L99" s="81"/>
      <c r="M99" s="81"/>
      <c r="S99" s="33"/>
      <c r="Y99" s="33"/>
      <c r="AE99" s="33"/>
    </row>
    <row r="100" spans="2:31" x14ac:dyDescent="0.3">
      <c r="C100" s="237"/>
      <c r="D100" s="81"/>
      <c r="E100" s="81"/>
      <c r="F100" s="81"/>
      <c r="G100" s="81"/>
      <c r="H100" s="81"/>
      <c r="I100" s="81"/>
      <c r="J100" s="81"/>
      <c r="K100" s="81"/>
      <c r="L100" s="81"/>
      <c r="M100" s="81"/>
      <c r="S100" s="33"/>
      <c r="Y100" s="33"/>
      <c r="AE100" s="33"/>
    </row>
    <row r="101" spans="2:31" x14ac:dyDescent="0.3">
      <c r="C101" s="237"/>
      <c r="D101" s="81"/>
      <c r="E101" s="81"/>
      <c r="F101" s="81"/>
      <c r="G101" s="81"/>
      <c r="H101" s="81"/>
      <c r="I101" s="81"/>
      <c r="J101" s="81"/>
      <c r="K101" s="81"/>
      <c r="L101" s="81"/>
      <c r="M101" s="81"/>
      <c r="S101" s="33"/>
      <c r="Y101" s="33"/>
      <c r="AE101" s="33"/>
    </row>
    <row r="102" spans="2:31" x14ac:dyDescent="0.3">
      <c r="C102" s="239"/>
      <c r="D102" s="240"/>
      <c r="E102" s="240"/>
      <c r="F102" s="240"/>
      <c r="G102" s="240"/>
      <c r="H102" s="240"/>
      <c r="I102" s="240"/>
      <c r="J102" s="240"/>
      <c r="K102" s="240"/>
      <c r="L102" s="240"/>
      <c r="M102" s="240"/>
      <c r="S102" s="33"/>
      <c r="Y102" s="33"/>
      <c r="AE102" s="33"/>
    </row>
    <row r="103" spans="2:31" x14ac:dyDescent="0.3">
      <c r="C103" s="238"/>
      <c r="D103" s="81"/>
      <c r="E103" s="81"/>
      <c r="F103" s="81"/>
      <c r="G103" s="81"/>
      <c r="H103" s="81"/>
      <c r="I103" s="81"/>
      <c r="J103" s="81"/>
      <c r="K103" s="81"/>
      <c r="L103" s="81"/>
      <c r="M103" s="81"/>
      <c r="S103" s="33"/>
      <c r="Y103" s="33"/>
      <c r="AE103" s="33"/>
    </row>
    <row r="104" spans="2:31" x14ac:dyDescent="0.3">
      <c r="C104" s="237"/>
      <c r="D104" s="81"/>
      <c r="E104" s="81"/>
      <c r="F104" s="81"/>
      <c r="G104" s="81"/>
      <c r="H104" s="81"/>
      <c r="I104" s="81"/>
      <c r="J104" s="81"/>
      <c r="K104" s="81"/>
      <c r="L104" s="81"/>
      <c r="M104" s="81"/>
      <c r="S104" s="33"/>
      <c r="Y104" s="33"/>
      <c r="AE104" s="33"/>
    </row>
    <row r="105" spans="2:31" x14ac:dyDescent="0.3">
      <c r="C105" s="237"/>
      <c r="D105" s="81"/>
      <c r="E105" s="81"/>
      <c r="F105" s="81"/>
      <c r="G105" s="81"/>
      <c r="H105" s="81"/>
      <c r="I105" s="81"/>
      <c r="J105" s="81"/>
      <c r="K105" s="81"/>
      <c r="L105" s="81"/>
      <c r="M105" s="81"/>
      <c r="S105" s="33"/>
      <c r="Y105" s="33"/>
      <c r="AE105" s="33"/>
    </row>
    <row r="106" spans="2:31" x14ac:dyDescent="0.3">
      <c r="C106" s="239"/>
      <c r="D106" s="240"/>
      <c r="E106" s="240"/>
      <c r="F106" s="240"/>
      <c r="G106" s="240"/>
      <c r="H106" s="240"/>
      <c r="I106" s="240"/>
      <c r="J106" s="240"/>
      <c r="K106" s="240"/>
      <c r="L106" s="240"/>
      <c r="M106" s="240"/>
      <c r="S106" s="33"/>
      <c r="Y106" s="33"/>
      <c r="AE106" s="33"/>
    </row>
    <row r="107" spans="2:31" x14ac:dyDescent="0.3">
      <c r="B107" t="s">
        <v>138</v>
      </c>
      <c r="C107" s="238"/>
      <c r="D107" s="81"/>
      <c r="E107" s="81"/>
      <c r="F107" s="81"/>
      <c r="G107" s="81"/>
      <c r="H107" s="81"/>
      <c r="I107" s="81"/>
      <c r="J107" s="81"/>
      <c r="K107" s="81"/>
      <c r="L107" s="81"/>
      <c r="M107" s="81"/>
      <c r="S107" s="33"/>
      <c r="Y107" s="33"/>
      <c r="AE107" s="33"/>
    </row>
    <row r="108" spans="2:31" x14ac:dyDescent="0.3">
      <c r="C108" s="238"/>
      <c r="D108" s="81"/>
      <c r="E108" s="81"/>
      <c r="F108" s="81"/>
      <c r="G108" s="81"/>
      <c r="H108" s="81"/>
      <c r="I108" s="81"/>
      <c r="J108" s="81"/>
      <c r="K108" s="81"/>
      <c r="L108" s="81"/>
      <c r="M108" s="81"/>
      <c r="S108" s="33"/>
      <c r="Y108" s="33"/>
      <c r="AE108" s="33"/>
    </row>
    <row r="109" spans="2:31" x14ac:dyDescent="0.3">
      <c r="S109" s="33"/>
      <c r="Y109" s="33"/>
      <c r="AE109" s="33"/>
    </row>
    <row r="110" spans="2:31" x14ac:dyDescent="0.3">
      <c r="S110" s="33"/>
      <c r="Y110" s="33"/>
      <c r="AE110" s="33"/>
    </row>
    <row r="111" spans="2:31" x14ac:dyDescent="0.3">
      <c r="S111" s="33"/>
      <c r="Y111" s="33"/>
      <c r="AE111" s="33"/>
    </row>
    <row r="112" spans="2:31" x14ac:dyDescent="0.3">
      <c r="S112" s="33"/>
      <c r="Y112" s="33"/>
      <c r="AE112" s="33"/>
    </row>
    <row r="113" spans="3:31" x14ac:dyDescent="0.3">
      <c r="S113" s="33"/>
      <c r="Y113" s="33"/>
      <c r="AE113" s="33"/>
    </row>
    <row r="114" spans="3:31" x14ac:dyDescent="0.3">
      <c r="S114" s="33"/>
      <c r="Y114" s="33"/>
      <c r="AE114" s="33"/>
    </row>
    <row r="120" spans="3:31" x14ac:dyDescent="0.3">
      <c r="C120" s="503" t="s">
        <v>175</v>
      </c>
      <c r="D120" s="503"/>
      <c r="E120" s="503"/>
      <c r="F120" s="503"/>
      <c r="G120" s="503"/>
      <c r="H120" s="503"/>
      <c r="I120" s="503"/>
      <c r="J120" s="503"/>
      <c r="K120" s="503"/>
      <c r="L120" s="503"/>
      <c r="M120" s="503"/>
    </row>
    <row r="121" spans="3:31" x14ac:dyDescent="0.3">
      <c r="C121" s="503"/>
      <c r="D121" s="503"/>
      <c r="E121" s="503"/>
      <c r="F121" s="503"/>
      <c r="G121" s="503"/>
      <c r="H121" s="503"/>
      <c r="I121" s="503"/>
      <c r="J121" s="503"/>
      <c r="K121" s="503"/>
      <c r="L121" s="503"/>
      <c r="M121" s="503"/>
    </row>
    <row r="122" spans="3:31" x14ac:dyDescent="0.3">
      <c r="C122" s="503"/>
      <c r="D122" s="503"/>
      <c r="E122" s="503"/>
      <c r="F122" s="503"/>
      <c r="G122" s="503"/>
      <c r="H122" s="503"/>
      <c r="I122" s="503"/>
      <c r="J122" s="503"/>
      <c r="K122" s="503"/>
      <c r="L122" s="503"/>
      <c r="M122" s="503"/>
    </row>
  </sheetData>
  <mergeCells count="9">
    <mergeCell ref="P1:R1"/>
    <mergeCell ref="P2:R2"/>
    <mergeCell ref="P57:R57"/>
    <mergeCell ref="C120:M122"/>
    <mergeCell ref="C10:R10"/>
    <mergeCell ref="C62:R65"/>
    <mergeCell ref="K2:M2"/>
    <mergeCell ref="K3:M3"/>
    <mergeCell ref="C4:R6"/>
  </mergeCells>
  <hyperlinks>
    <hyperlink ref="P2" r:id="rId1" xr:uid="{334ECC37-DDF4-4E42-A40B-32A045E174BC}"/>
  </hyperlinks>
  <printOptions horizontalCentered="1" verticalCentered="1"/>
  <pageMargins left="0" right="0" top="0" bottom="0" header="0.31496062992125984" footer="0.31496062992125984"/>
  <pageSetup paperSize="13" scale="75" orientation="portrait" r:id="rId2"/>
  <ignoredErrors>
    <ignoredError sqref="E25:M25 D25 D19:M19" formulaRange="1"/>
  </ignoredError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F43B4-3EB4-46ED-8B21-50B08BDD0374}">
  <dimension ref="B1:O67"/>
  <sheetViews>
    <sheetView showGridLines="0" view="pageLayout" topLeftCell="A40" zoomScaleNormal="100" workbookViewId="0">
      <selection activeCell="R26" sqref="R26"/>
    </sheetView>
  </sheetViews>
  <sheetFormatPr defaultRowHeight="14.4" x14ac:dyDescent="0.3"/>
  <cols>
    <col min="1" max="1" width="1.88671875" customWidth="1"/>
    <col min="2" max="2" width="35.44140625" style="22" customWidth="1"/>
    <col min="3" max="7" width="9.77734375" style="22" hidden="1" customWidth="1"/>
    <col min="8" max="12" width="9.77734375" style="22" customWidth="1"/>
    <col min="13" max="13" width="19.21875" customWidth="1"/>
    <col min="14" max="15" width="9.77734375" customWidth="1"/>
    <col min="17" max="17" width="8.6640625" customWidth="1"/>
  </cols>
  <sheetData>
    <row r="1" spans="2:15" x14ac:dyDescent="0.3">
      <c r="M1" s="499" t="s">
        <v>173</v>
      </c>
      <c r="N1" s="499"/>
      <c r="O1" s="499"/>
    </row>
    <row r="2" spans="2:15" x14ac:dyDescent="0.3">
      <c r="M2" s="500" t="s">
        <v>174</v>
      </c>
      <c r="N2" s="501"/>
      <c r="O2" s="501"/>
    </row>
    <row r="3" spans="2:15" x14ac:dyDescent="0.3">
      <c r="B3" s="506" t="str">
        <f>'Data Sheet'!B1</f>
        <v>SUN TV NETWORK LTD</v>
      </c>
      <c r="C3" s="507"/>
      <c r="D3" s="507"/>
      <c r="E3" s="507"/>
      <c r="F3" s="507"/>
      <c r="G3" s="507"/>
      <c r="H3" s="507"/>
      <c r="I3" s="507"/>
      <c r="J3" s="507"/>
      <c r="K3" s="507"/>
      <c r="L3" s="507"/>
      <c r="M3" s="507"/>
      <c r="N3" s="507"/>
      <c r="O3" s="507"/>
    </row>
    <row r="4" spans="2:15" x14ac:dyDescent="0.3">
      <c r="B4" s="507"/>
      <c r="C4" s="507"/>
      <c r="D4" s="507"/>
      <c r="E4" s="507"/>
      <c r="F4" s="507"/>
      <c r="G4" s="507"/>
      <c r="H4" s="507"/>
      <c r="I4" s="507"/>
      <c r="J4" s="507"/>
      <c r="K4" s="507"/>
      <c r="L4" s="507"/>
      <c r="M4" s="507"/>
      <c r="N4" s="507"/>
      <c r="O4" s="507"/>
    </row>
    <row r="5" spans="2:15" x14ac:dyDescent="0.3">
      <c r="B5"/>
    </row>
    <row r="8" spans="2:15" ht="31.2" x14ac:dyDescent="0.6">
      <c r="B8" s="498" t="str">
        <f>"Ratio Analysis -"&amp;'Data Sheet'!B1</f>
        <v>Ratio Analysis -SUN TV NETWORK LTD</v>
      </c>
      <c r="C8" s="498"/>
      <c r="D8" s="498"/>
      <c r="E8" s="498"/>
      <c r="F8" s="498"/>
      <c r="G8" s="498"/>
      <c r="H8" s="498"/>
      <c r="I8" s="498"/>
      <c r="J8" s="498"/>
      <c r="K8" s="498"/>
      <c r="L8" s="498"/>
      <c r="M8" s="498"/>
      <c r="N8" s="498"/>
      <c r="O8" s="498"/>
    </row>
    <row r="11" spans="2:15" x14ac:dyDescent="0.3">
      <c r="B11" s="292" t="s">
        <v>70</v>
      </c>
      <c r="C11" s="290">
        <f>'Data Sheet'!B16</f>
        <v>41729</v>
      </c>
      <c r="D11" s="290">
        <f>'Data Sheet'!C16</f>
        <v>42094</v>
      </c>
      <c r="E11" s="290">
        <f>'Data Sheet'!D16</f>
        <v>42460</v>
      </c>
      <c r="F11" s="290">
        <f>'Data Sheet'!E16</f>
        <v>42825</v>
      </c>
      <c r="G11" s="290">
        <f>'Data Sheet'!F16</f>
        <v>43190</v>
      </c>
      <c r="H11" s="290">
        <f>'Data Sheet'!G16</f>
        <v>43555</v>
      </c>
      <c r="I11" s="290">
        <f>'Data Sheet'!H16</f>
        <v>43921</v>
      </c>
      <c r="J11" s="290">
        <f>'Data Sheet'!I16</f>
        <v>44286</v>
      </c>
      <c r="K11" s="290">
        <f>'Data Sheet'!J16</f>
        <v>44651</v>
      </c>
      <c r="L11" s="290">
        <f>'Data Sheet'!K16</f>
        <v>45016</v>
      </c>
      <c r="M11" s="296" t="s">
        <v>169</v>
      </c>
      <c r="N11" s="290" t="s">
        <v>167</v>
      </c>
      <c r="O11" s="290" t="s">
        <v>168</v>
      </c>
    </row>
    <row r="13" spans="2:15" x14ac:dyDescent="0.3">
      <c r="B13" s="45" t="s">
        <v>12</v>
      </c>
      <c r="C13" s="46"/>
      <c r="D13" s="46">
        <f>IFERROR(HistoricalFS!D7,0)</f>
        <v>7.724341389266165E-2</v>
      </c>
      <c r="E13" s="46">
        <f>IFERROR(HistoricalFS!E7,0)</f>
        <v>3.2671225442309604E-2</v>
      </c>
      <c r="F13" s="46">
        <f>IFERROR(HistoricalFS!F7,0)</f>
        <v>6.9565498617422117E-2</v>
      </c>
      <c r="G13" s="46">
        <f>IFERROR(HistoricalFS!G7,0)</f>
        <v>0.11992954658845245</v>
      </c>
      <c r="H13" s="46">
        <f>IFERROR(HistoricalFS!H7,0)</f>
        <v>0.27658267578349127</v>
      </c>
      <c r="I13" s="46">
        <f>IFERROR(HistoricalFS!I7,0)</f>
        <v>-6.944804284951378E-2</v>
      </c>
      <c r="J13" s="46">
        <f>IFERROR(HistoricalFS!J7,0)</f>
        <v>-9.743597028282458E-2</v>
      </c>
      <c r="K13" s="46">
        <f>IFERROR(HistoricalFS!K7,0)</f>
        <v>0.1284054531318366</v>
      </c>
      <c r="L13" s="46">
        <f>IFERROR(HistoricalFS!L7,0)</f>
        <v>5.2228563777260817E-2</v>
      </c>
      <c r="M13" s="297"/>
      <c r="N13" s="58">
        <f>IFERROR(AVERAGE(D13:L13),0)</f>
        <v>6.5526929344566234E-2</v>
      </c>
      <c r="O13" s="58">
        <f>IFERROR(MEDIAN(C13:L13),0)</f>
        <v>6.9565498617422117E-2</v>
      </c>
    </row>
    <row r="14" spans="2:15" x14ac:dyDescent="0.3">
      <c r="B14" s="47" t="s">
        <v>139</v>
      </c>
      <c r="C14" s="48"/>
      <c r="D14" s="48">
        <f>IFERROR(HistoricalFS!D18/HistoricalFS!C18-1,0)</f>
        <v>0.1124572292512136</v>
      </c>
      <c r="E14" s="48">
        <f>IFERROR(HistoricalFS!E18/HistoricalFS!D18-1,0)</f>
        <v>-0.27215178555462194</v>
      </c>
      <c r="F14" s="48">
        <f>IFERROR(HistoricalFS!F18/HistoricalFS!E18-1,0)</f>
        <v>0.45097701996625927</v>
      </c>
      <c r="G14" s="48">
        <f>IFERROR(HistoricalFS!G18/HistoricalFS!F18-1,0)</f>
        <v>0.13096239268963106</v>
      </c>
      <c r="H14" s="48">
        <f>IFERROR(HistoricalFS!H18/HistoricalFS!G18-1,0)</f>
        <v>0.30094422485726824</v>
      </c>
      <c r="I14" s="48">
        <f>IFERROR(HistoricalFS!I18/HistoricalFS!H18-1,0)</f>
        <v>-0.12846116665004337</v>
      </c>
      <c r="J14" s="48">
        <f>IFERROR(HistoricalFS!J18/HistoricalFS!I18-1,0)</f>
        <v>-9.0879480261102041E-2</v>
      </c>
      <c r="K14" s="48">
        <f>IFERROR(HistoricalFS!K18/HistoricalFS!J18-1,0)</f>
        <v>0.10334843907351488</v>
      </c>
      <c r="L14" s="48">
        <f>IFERROR(HistoricalFS!L18/HistoricalFS!K18-1,0)</f>
        <v>5.0111896090219155E-2</v>
      </c>
      <c r="M14" s="298"/>
      <c r="N14" s="59">
        <f t="shared" ref="N14:N17" si="0">IFERROR(AVERAGE(D14:L14),0)</f>
        <v>7.303430771803765E-2</v>
      </c>
      <c r="O14" s="59">
        <f t="shared" ref="O14:O52" si="1">IFERROR(MEDIAN(C14:L14),0)</f>
        <v>0.10334843907351488</v>
      </c>
    </row>
    <row r="15" spans="2:15" x14ac:dyDescent="0.3">
      <c r="B15" s="47" t="s">
        <v>140</v>
      </c>
      <c r="C15" s="48"/>
      <c r="D15" s="48">
        <f>IFERROR(HistoricalFS!D27/HistoricalFS!C27-1,0)</f>
        <v>3.2342572213241105E-2</v>
      </c>
      <c r="E15" s="48">
        <f>IFERROR(HistoricalFS!E27/HistoricalFS!D27-1,0)</f>
        <v>-0.31872682848598666</v>
      </c>
      <c r="F15" s="48">
        <f>IFERROR(HistoricalFS!F27/HistoricalFS!E27-1,0)</f>
        <v>0.89740642784939895</v>
      </c>
      <c r="G15" s="48">
        <f>IFERROR(HistoricalFS!G27/HistoricalFS!F27-1,0)</f>
        <v>0.13314358693669037</v>
      </c>
      <c r="H15" s="48">
        <f>IFERROR(HistoricalFS!H27/HistoricalFS!G27-1,0)</f>
        <v>0.25093869349322762</v>
      </c>
      <c r="I15" s="48">
        <f>IFERROR(HistoricalFS!I27/HistoricalFS!H27-1,0)</f>
        <v>-0.19737221467111499</v>
      </c>
      <c r="J15" s="48">
        <f>IFERROR(HistoricalFS!J27/HistoricalFS!I27-1,0)</f>
        <v>4.8558013034330383E-2</v>
      </c>
      <c r="K15" s="48">
        <f>IFERROR(HistoricalFS!K27/HistoricalFS!J27-1,0)</f>
        <v>0.18650361543073224</v>
      </c>
      <c r="L15" s="48">
        <f>IFERROR(HistoricalFS!L27/HistoricalFS!K27-1,0)</f>
        <v>-2.1577392461060052E-2</v>
      </c>
      <c r="M15" s="298"/>
      <c r="N15" s="59">
        <f t="shared" si="0"/>
        <v>0.11235738592660656</v>
      </c>
      <c r="O15" s="59">
        <f t="shared" si="1"/>
        <v>4.8558013034330383E-2</v>
      </c>
    </row>
    <row r="16" spans="2:15" x14ac:dyDescent="0.3">
      <c r="B16" s="47" t="s">
        <v>141</v>
      </c>
      <c r="C16" s="48"/>
      <c r="D16" s="48">
        <f>IFERROR(HistoricalFS!D33/HistoricalFS!C33-1,0)</f>
        <v>3.8657171922686029E-2</v>
      </c>
      <c r="E16" s="48">
        <f>IFERROR(HistoricalFS!E33/HistoricalFS!D33-1,0)</f>
        <v>-0.6412940196178758</v>
      </c>
      <c r="F16" s="48">
        <f>IFERROR(HistoricalFS!F33/HistoricalFS!E33-1,0)</f>
        <v>2.4639742440296724</v>
      </c>
      <c r="G16" s="48">
        <f>IFERROR(HistoricalFS!G33/HistoricalFS!F33-1,0)</f>
        <v>0.14150754714761371</v>
      </c>
      <c r="H16" s="48">
        <f>IFERROR(HistoricalFS!H33/HistoricalFS!G33-1,0)</f>
        <v>0.22776134478031862</v>
      </c>
      <c r="I16" s="48">
        <f>IFERROR(HistoricalFS!I33/HistoricalFS!H33-1,0)</f>
        <v>-5.5621778620955964E-2</v>
      </c>
      <c r="J16" s="48">
        <f>IFERROR(HistoricalFS!J33/HistoricalFS!I33-1,0)</f>
        <v>8.3448888888888906E-2</v>
      </c>
      <c r="K16" s="48">
        <f>IFERROR(HistoricalFS!K33/HistoricalFS!J33-1,0)</f>
        <v>0.13716690732475767</v>
      </c>
      <c r="L16" s="48">
        <f>IFERROR(HistoricalFS!L33/HistoricalFS!K33-1,0)</f>
        <v>-4.3028129892429545E-2</v>
      </c>
      <c r="M16" s="298"/>
      <c r="N16" s="59">
        <f t="shared" si="0"/>
        <v>0.26139690844029734</v>
      </c>
      <c r="O16" s="59">
        <f t="shared" si="1"/>
        <v>8.3448888888888906E-2</v>
      </c>
    </row>
    <row r="17" spans="2:15" x14ac:dyDescent="0.3">
      <c r="B17" s="49" t="s">
        <v>142</v>
      </c>
      <c r="C17" s="50"/>
      <c r="D17" s="51">
        <f>IFERROR(HistoricalFS!D41/HistoricalFS!C41-1,0)</f>
        <v>0.18419787381804587</v>
      </c>
      <c r="E17" s="51">
        <f>IFERROR(HistoricalFS!E41/HistoricalFS!D41-1,0)</f>
        <v>0.37776875535706234</v>
      </c>
      <c r="F17" s="51">
        <f>IFERROR(HistoricalFS!F41/HistoricalFS!E41-1,0)</f>
        <v>-0.35483448479093693</v>
      </c>
      <c r="G17" s="51">
        <f>IFERROR(HistoricalFS!G41/HistoricalFS!F41-1,0)</f>
        <v>0</v>
      </c>
      <c r="H17" s="51">
        <f>IFERROR(HistoricalFS!H41/HistoricalFS!G41-1,0)</f>
        <v>-0.24999999999999989</v>
      </c>
      <c r="I17" s="51">
        <f>IFERROR(HistoricalFS!I41/HistoricalFS!H41-1,0)</f>
        <v>2.3333333333333335</v>
      </c>
      <c r="J17" s="51">
        <f>IFERROR(HistoricalFS!J41/HistoricalFS!I41-1,0)</f>
        <v>-0.8</v>
      </c>
      <c r="K17" s="51">
        <f>IFERROR(HistoricalFS!K41/HistoricalFS!J41-1,0)</f>
        <v>1.7500000000000004</v>
      </c>
      <c r="L17" s="51">
        <f>IFERROR(HistoricalFS!L41/HistoricalFS!K41-1,0)</f>
        <v>9.0909090909090828E-2</v>
      </c>
      <c r="M17" s="299"/>
      <c r="N17" s="60">
        <f t="shared" si="0"/>
        <v>0.37015272984739955</v>
      </c>
      <c r="O17" s="60">
        <f t="shared" si="1"/>
        <v>9.0909090909090828E-2</v>
      </c>
    </row>
    <row r="19" spans="2:15" x14ac:dyDescent="0.3">
      <c r="B19" s="45" t="s">
        <v>143</v>
      </c>
      <c r="C19" s="46">
        <f>IFERROR(HistoricalFS!C13,0)</f>
        <v>0.74542862539462684</v>
      </c>
      <c r="D19" s="46">
        <f>IFERROR(HistoricalFS!D13,0)</f>
        <v>0.76172465329091832</v>
      </c>
      <c r="E19" s="46">
        <f>IFERROR(HistoricalFS!E13,0)</f>
        <v>0.76779967982406494</v>
      </c>
      <c r="F19" s="46">
        <f>IFERROR(HistoricalFS!F13,0)</f>
        <v>0.76768516698668043</v>
      </c>
      <c r="G19" s="46">
        <f>IFERROR(HistoricalFS!G13,0)</f>
        <v>0.75152715810220649</v>
      </c>
      <c r="H19" s="46">
        <f>IFERROR(HistoricalFS!H13,0)</f>
        <v>0.76451802228132415</v>
      </c>
      <c r="I19" s="46">
        <f>IFERROR(HistoricalFS!I13,0)</f>
        <v>0.73879284628606334</v>
      </c>
      <c r="J19" s="46">
        <f>IFERROR(HistoricalFS!J13,0)</f>
        <v>0.74889593281479683</v>
      </c>
      <c r="K19" s="46">
        <f>IFERROR(HistoricalFS!K13,0)</f>
        <v>0.73915287238968763</v>
      </c>
      <c r="L19" s="46">
        <f>IFERROR(HistoricalFS!L13,0)</f>
        <v>0.72425604114473563</v>
      </c>
      <c r="M19" s="297"/>
      <c r="N19" s="58">
        <f>IFERROR(AVERAGE(C19:L19),0)</f>
        <v>0.75097809985151043</v>
      </c>
      <c r="O19" s="58">
        <f t="shared" si="1"/>
        <v>0.75021154545850166</v>
      </c>
    </row>
    <row r="20" spans="2:15" x14ac:dyDescent="0.3">
      <c r="B20" s="47" t="s">
        <v>144</v>
      </c>
      <c r="C20" s="48">
        <f>IFERROR(HistoricalFS!C19,0)</f>
        <v>0.67819141759833068</v>
      </c>
      <c r="D20" s="48">
        <f>IFERROR(HistoricalFS!D19,0)</f>
        <v>0.70036069433659798</v>
      </c>
      <c r="E20" s="48">
        <f>IFERROR(HistoricalFS!E19,0)</f>
        <v>0.49362882230235594</v>
      </c>
      <c r="F20" s="48">
        <f>IFERROR(HistoricalFS!F19,0)</f>
        <v>0.66965892082306522</v>
      </c>
      <c r="G20" s="48">
        <f>IFERROR(HistoricalFS!G19,0)</f>
        <v>0.67625598207234516</v>
      </c>
      <c r="H20" s="48">
        <f>IFERROR(HistoricalFS!H19,0)</f>
        <v>0.68916125143422136</v>
      </c>
      <c r="I20" s="48">
        <f>IFERROR(HistoricalFS!I19,0)</f>
        <v>0.64545648252056198</v>
      </c>
      <c r="J20" s="48">
        <f>IFERROR(HistoricalFS!J19,0)</f>
        <v>0.65014526785629967</v>
      </c>
      <c r="K20" s="48">
        <f>IFERROR(HistoricalFS!K19,0)</f>
        <v>0.63570834797842013</v>
      </c>
      <c r="L20" s="48">
        <f>IFERROR(HistoricalFS!L19,0)</f>
        <v>0.63442955422117953</v>
      </c>
      <c r="M20" s="298"/>
      <c r="N20" s="59">
        <f t="shared" ref="N20:N31" si="2">IFERROR(AVERAGE(C20:L20),0)</f>
        <v>0.64729967411433775</v>
      </c>
      <c r="O20" s="59">
        <f t="shared" si="1"/>
        <v>0.6599020943396825</v>
      </c>
    </row>
    <row r="21" spans="2:15" x14ac:dyDescent="0.3">
      <c r="B21" s="47" t="s">
        <v>165</v>
      </c>
      <c r="C21" s="48">
        <f>IFERROR((HistoricalFS!C18-HistoricalFS!C24)/HistoricalFS!C6,0)</f>
        <v>0.46310070965362787</v>
      </c>
      <c r="D21" s="48">
        <f>IFERROR((HistoricalFS!D18-HistoricalFS!D24)/HistoricalFS!D6,0)</f>
        <v>0.44348704589668447</v>
      </c>
      <c r="E21" s="48">
        <f>IFERROR((HistoricalFS!E18-HistoricalFS!E24)/HistoricalFS!E6,0)</f>
        <v>0.2928316165650619</v>
      </c>
      <c r="F21" s="48">
        <f>IFERROR((HistoricalFS!F18-HistoricalFS!F24)/HistoricalFS!F6,0)</f>
        <v>0.51830125636877677</v>
      </c>
      <c r="G21" s="48">
        <f>IFERROR((HistoricalFS!G18-HistoricalFS!G24)/HistoricalFS!G6,0)</f>
        <v>0.52438728054484951</v>
      </c>
      <c r="H21" s="48">
        <f>IFERROR((HistoricalFS!H18-HistoricalFS!H24)/HistoricalFS!H6,0)</f>
        <v>0.51393243693391211</v>
      </c>
      <c r="I21" s="48">
        <f>IFERROR((HistoricalFS!I18-HistoricalFS!I24)/HistoricalFS!I6,0)</f>
        <v>0.44652755088995266</v>
      </c>
      <c r="J21" s="48">
        <f>IFERROR((HistoricalFS!J18-HistoricalFS!J24)/HistoricalFS!J6,0)</f>
        <v>0.52300205546934253</v>
      </c>
      <c r="K21" s="48">
        <f>IFERROR((HistoricalFS!K18-HistoricalFS!K24)/HistoricalFS!K6,0)</f>
        <v>0.55031493910433438</v>
      </c>
      <c r="L21" s="48">
        <f>IFERROR((HistoricalFS!L18-HistoricalFS!L24)/HistoricalFS!L6,0)</f>
        <v>0.50558714757227508</v>
      </c>
      <c r="M21" s="298"/>
      <c r="N21" s="59">
        <f t="shared" si="2"/>
        <v>0.47814720389988175</v>
      </c>
      <c r="O21" s="59">
        <f t="shared" si="1"/>
        <v>0.50975979225309365</v>
      </c>
    </row>
    <row r="22" spans="2:15" x14ac:dyDescent="0.3">
      <c r="B22" s="47" t="s">
        <v>145</v>
      </c>
      <c r="C22" s="48">
        <f>IFERROR(HistoricalFS!C28,0)</f>
        <v>0.46177854129752383</v>
      </c>
      <c r="D22" s="48">
        <f>IFERROR(HistoricalFS!D28,0)</f>
        <v>0.44253103891658113</v>
      </c>
      <c r="E22" s="48">
        <f>IFERROR(HistoricalFS!E28,0)</f>
        <v>0.29194628159311775</v>
      </c>
      <c r="F22" s="48">
        <f>IFERROR(HistoricalFS!F28,0)</f>
        <v>0.51791194835432319</v>
      </c>
      <c r="G22" s="48">
        <f>IFERROR(HistoricalFS!G28,0)</f>
        <v>0.52402278756133946</v>
      </c>
      <c r="H22" s="48">
        <f>IFERROR(HistoricalFS!H28,0)</f>
        <v>0.51349622211529811</v>
      </c>
      <c r="I22" s="48">
        <f>IFERROR(HistoricalFS!I28,0)</f>
        <v>0.44290523743909538</v>
      </c>
      <c r="J22" s="48">
        <f>IFERROR(HistoricalFS!J28,0)</f>
        <v>0.51454724589142198</v>
      </c>
      <c r="K22" s="48">
        <f>IFERROR(HistoricalFS!K28,0)</f>
        <v>0.5410397174753544</v>
      </c>
      <c r="L22" s="48">
        <f>IFERROR(HistoricalFS!L28,0)</f>
        <v>0.50308983178908029</v>
      </c>
      <c r="M22" s="298"/>
      <c r="N22" s="59">
        <f t="shared" si="2"/>
        <v>0.47532688524331357</v>
      </c>
      <c r="O22" s="59">
        <f t="shared" si="1"/>
        <v>0.50829302695218925</v>
      </c>
    </row>
    <row r="23" spans="2:15" x14ac:dyDescent="0.3">
      <c r="B23" s="49" t="s">
        <v>146</v>
      </c>
      <c r="C23" s="51">
        <f>IFERROR(HistoricalFS!C34,0)</f>
        <v>0.29618819762369464</v>
      </c>
      <c r="D23" s="51">
        <f>IFERROR(HistoricalFS!D34,0)</f>
        <v>0.2855789060608338</v>
      </c>
      <c r="E23" s="51">
        <f>IFERROR(HistoricalFS!E34,0)</f>
        <v>9.9197943112174655E-2</v>
      </c>
      <c r="F23" s="51">
        <f>IFERROR(HistoricalFS!F34,0)</f>
        <v>0.32126982447122149</v>
      </c>
      <c r="G23" s="51">
        <f>IFERROR(HistoricalFS!G34,0)</f>
        <v>0.3274598213984381</v>
      </c>
      <c r="H23" s="51">
        <f>IFERROR(HistoricalFS!H34,0)</f>
        <v>0.31493652413457618</v>
      </c>
      <c r="I23" s="51">
        <f>IFERROR(HistoricalFS!I34,0)</f>
        <v>0.31961589272270119</v>
      </c>
      <c r="J23" s="51">
        <f>IFERROR(HistoricalFS!J34,0)</f>
        <v>0.38367082272285152</v>
      </c>
      <c r="K23" s="51">
        <f>IFERROR(HistoricalFS!K34,0)</f>
        <v>0.38664981784301583</v>
      </c>
      <c r="L23" s="51">
        <f>IFERROR(HistoricalFS!L34,0)</f>
        <v>0.35164698241009534</v>
      </c>
      <c r="M23" s="299"/>
      <c r="N23" s="60">
        <f t="shared" si="2"/>
        <v>0.30862147324996025</v>
      </c>
      <c r="O23" s="60">
        <f t="shared" si="1"/>
        <v>0.32044285859696131</v>
      </c>
    </row>
    <row r="25" spans="2:15" x14ac:dyDescent="0.3">
      <c r="B25" s="85" t="s">
        <v>176</v>
      </c>
      <c r="C25" s="85"/>
      <c r="D25" s="85"/>
      <c r="E25" s="85"/>
      <c r="F25" s="85"/>
      <c r="G25" s="85"/>
      <c r="H25" s="88">
        <f>IFERROR(HistoricalFS!H62/HistoricalFS!H50,0)</f>
        <v>2.5774166592055394</v>
      </c>
      <c r="I25" s="88">
        <f>IFERROR(HistoricalFS!I62/HistoricalFS!I50,0)</f>
        <v>2.6460010735373052</v>
      </c>
      <c r="J25" s="88">
        <f>IFERROR(HistoricalFS!J62/HistoricalFS!J50,0)</f>
        <v>3.0845304479485947</v>
      </c>
      <c r="K25" s="88">
        <f>IFERROR(HistoricalFS!K62/HistoricalFS!K50,0)</f>
        <v>4.0177155026079445</v>
      </c>
      <c r="L25" s="88">
        <f>IFERROR(HistoricalFS!L62/HistoricalFS!L50,0)</f>
        <v>2.5477126914284307</v>
      </c>
      <c r="M25" s="300"/>
      <c r="N25" s="91">
        <f>IFERROR(AVERAGE(H25:L25),0)</f>
        <v>2.9746752749455632</v>
      </c>
      <c r="O25" s="91">
        <f>IFERROR(MEDIAN(H25:L25),0)</f>
        <v>2.6460010735373052</v>
      </c>
    </row>
    <row r="26" spans="2:15" x14ac:dyDescent="0.3">
      <c r="B26" s="86" t="s">
        <v>177</v>
      </c>
      <c r="C26" s="86"/>
      <c r="D26" s="86"/>
      <c r="E26" s="86"/>
      <c r="F26" s="86"/>
      <c r="G26" s="86"/>
      <c r="H26" s="89">
        <f>IFERROR(SUM(HistoricalFS!H59,HistoricalFS!H61)/HistoricalFS!H50,0)</f>
        <v>2.5770585250843108</v>
      </c>
      <c r="I26" s="89">
        <f>IFERROR(SUM(HistoricalFS!I59,HistoricalFS!I61)/HistoricalFS!I50,0)</f>
        <v>2.6460010735373052</v>
      </c>
      <c r="J26" s="89">
        <f>IFERROR(SUM(HistoricalFS!J59,HistoricalFS!J61)/HistoricalFS!J50,0)</f>
        <v>3.0845304479485947</v>
      </c>
      <c r="K26" s="89">
        <f>IFERROR(SUM(HistoricalFS!K59,HistoricalFS!K61)/HistoricalFS!K50,0)</f>
        <v>4.0177155026079445</v>
      </c>
      <c r="L26" s="89">
        <f>IFERROR(SUM(HistoricalFS!L59,HistoricalFS!L61)/HistoricalFS!L50,0)</f>
        <v>2.5477126914284307</v>
      </c>
      <c r="M26" s="301"/>
      <c r="N26" s="84">
        <f t="shared" ref="N26:N27" si="3">IFERROR(AVERAGE(H26:L26),0)</f>
        <v>2.9746036481213167</v>
      </c>
      <c r="O26" s="84">
        <f t="shared" ref="O26:O27" si="4">IFERROR(MEDIAN(H26:L26),0)</f>
        <v>2.6460010735373052</v>
      </c>
    </row>
    <row r="27" spans="2:15" x14ac:dyDescent="0.3">
      <c r="B27" s="87" t="s">
        <v>178</v>
      </c>
      <c r="C27" s="87"/>
      <c r="D27" s="87"/>
      <c r="E27" s="87"/>
      <c r="F27" s="87"/>
      <c r="G27" s="87"/>
      <c r="H27" s="90">
        <f>IFERROR(HistoricalFS!H49/SUM(HistoricalFS!H47:H48),0)</f>
        <v>0</v>
      </c>
      <c r="I27" s="90">
        <f>IFERROR(HistoricalFS!I49/SUM(HistoricalFS!I47:I48),0)</f>
        <v>0</v>
      </c>
      <c r="J27" s="90">
        <f>IFERROR(HistoricalFS!J49/SUM(HistoricalFS!J47:J48),0)</f>
        <v>1.1391168619067128E-2</v>
      </c>
      <c r="K27" s="90">
        <f>IFERROR(HistoricalFS!K49/SUM(HistoricalFS!K47:K48),0)</f>
        <v>1.1634294683146949E-2</v>
      </c>
      <c r="L27" s="90">
        <f>IFERROR(HistoricalFS!L49/SUM(HistoricalFS!L47:L48),0)</f>
        <v>6.7809297002995169E-3</v>
      </c>
      <c r="M27" s="302"/>
      <c r="N27" s="92">
        <f t="shared" si="3"/>
        <v>5.9612786005027191E-3</v>
      </c>
      <c r="O27" s="92">
        <f t="shared" si="4"/>
        <v>6.7809297002995169E-3</v>
      </c>
    </row>
    <row r="29" spans="2:15" x14ac:dyDescent="0.3">
      <c r="B29" s="45" t="s">
        <v>147</v>
      </c>
      <c r="C29" s="46">
        <f>IFERROR(HistoricalFS!C16,0)</f>
        <v>6.7237207796296133E-2</v>
      </c>
      <c r="D29" s="46">
        <f>IFERROR(HistoricalFS!D16,0)</f>
        <v>6.1363958954320404E-2</v>
      </c>
      <c r="E29" s="46">
        <f>IFERROR(HistoricalFS!E16,0)</f>
        <v>0.27417085752170894</v>
      </c>
      <c r="F29" s="46">
        <f>IFERROR(HistoricalFS!F16,0)</f>
        <v>9.8026246163615216E-2</v>
      </c>
      <c r="G29" s="46">
        <f>IFERROR(HistoricalFS!G16,0)</f>
        <v>7.5271176029861442E-2</v>
      </c>
      <c r="H29" s="46">
        <f>IFERROR(HistoricalFS!H16,0)</f>
        <v>7.5356770847102753E-2</v>
      </c>
      <c r="I29" s="46">
        <f>IFERROR(HistoricalFS!I16,0)</f>
        <v>9.3336363765501362E-2</v>
      </c>
      <c r="J29" s="46">
        <f>IFERROR(HistoricalFS!J16,0)</f>
        <v>9.8750664958497159E-2</v>
      </c>
      <c r="K29" s="46">
        <f>IFERROR(HistoricalFS!K16,0)</f>
        <v>0.10344452441126752</v>
      </c>
      <c r="L29" s="46">
        <f>IFERROR(HistoricalFS!L16,0)</f>
        <v>8.9826486923556145E-2</v>
      </c>
      <c r="M29" s="297"/>
      <c r="N29" s="58">
        <f t="shared" si="2"/>
        <v>0.10367842573717272</v>
      </c>
      <c r="O29" s="58">
        <f t="shared" si="1"/>
        <v>9.1581425344528761E-2</v>
      </c>
    </row>
    <row r="30" spans="2:15" x14ac:dyDescent="0.3">
      <c r="B30" s="47" t="s">
        <v>148</v>
      </c>
      <c r="C30" s="48">
        <f>IFERROR(HistoricalFS!C25,0)</f>
        <v>0.21509070794470278</v>
      </c>
      <c r="D30" s="48">
        <f>IFERROR(HistoricalFS!D25,0)</f>
        <v>0.25687364843991345</v>
      </c>
      <c r="E30" s="48">
        <f>IFERROR(HistoricalFS!E25,0)</f>
        <v>0.20079720573729404</v>
      </c>
      <c r="F30" s="48">
        <f>IFERROR(HistoricalFS!F25,0)</f>
        <v>0.15135766445428844</v>
      </c>
      <c r="G30" s="48">
        <f>IFERROR(HistoricalFS!G25,0)</f>
        <v>0.1518687015274956</v>
      </c>
      <c r="H30" s="48">
        <f>IFERROR(HistoricalFS!H25,0)</f>
        <v>0.1752288145003093</v>
      </c>
      <c r="I30" s="48">
        <f>IFERROR(HistoricalFS!I25,0)</f>
        <v>0.19892893163060929</v>
      </c>
      <c r="J30" s="48">
        <f>IFERROR(HistoricalFS!J25,0)</f>
        <v>0.12714321238695706</v>
      </c>
      <c r="K30" s="48">
        <f>IFERROR(HistoricalFS!K25,0)</f>
        <v>8.5393408874085724E-2</v>
      </c>
      <c r="L30" s="48">
        <f>IFERROR(HistoricalFS!L25,0)</f>
        <v>0.12884240664890442</v>
      </c>
      <c r="M30" s="298"/>
      <c r="N30" s="59">
        <f t="shared" si="2"/>
        <v>0.16915247021445604</v>
      </c>
      <c r="O30" s="59">
        <f t="shared" si="1"/>
        <v>0.16354875801390245</v>
      </c>
    </row>
    <row r="31" spans="2:15" x14ac:dyDescent="0.3">
      <c r="B31" s="49" t="s">
        <v>149</v>
      </c>
      <c r="C31" s="51">
        <f>C21</f>
        <v>0.46310070965362787</v>
      </c>
      <c r="D31" s="51">
        <f t="shared" ref="D31:L31" si="5">D21</f>
        <v>0.44348704589668447</v>
      </c>
      <c r="E31" s="51">
        <f t="shared" si="5"/>
        <v>0.2928316165650619</v>
      </c>
      <c r="F31" s="51">
        <f t="shared" si="5"/>
        <v>0.51830125636877677</v>
      </c>
      <c r="G31" s="51">
        <f t="shared" si="5"/>
        <v>0.52438728054484951</v>
      </c>
      <c r="H31" s="51">
        <f t="shared" si="5"/>
        <v>0.51393243693391211</v>
      </c>
      <c r="I31" s="51">
        <f t="shared" si="5"/>
        <v>0.44652755088995266</v>
      </c>
      <c r="J31" s="51">
        <f t="shared" si="5"/>
        <v>0.52300205546934253</v>
      </c>
      <c r="K31" s="51">
        <f t="shared" si="5"/>
        <v>0.55031493910433438</v>
      </c>
      <c r="L31" s="51">
        <f t="shared" si="5"/>
        <v>0.50558714757227508</v>
      </c>
      <c r="M31" s="299"/>
      <c r="N31" s="60">
        <f t="shared" si="2"/>
        <v>0.47814720389988175</v>
      </c>
      <c r="O31" s="60">
        <f t="shared" si="1"/>
        <v>0.50975979225309365</v>
      </c>
    </row>
    <row r="33" spans="2:15" x14ac:dyDescent="0.3">
      <c r="B33" s="45" t="s">
        <v>150</v>
      </c>
      <c r="C33" s="46">
        <f>IFERROR((HistoricalFS!C18-HistoricalFS!C24)/(SUM(HistoricalFS!C47:C49)),0)</f>
        <v>0.33267106670155683</v>
      </c>
      <c r="D33" s="46">
        <f>IFERROR((HistoricalFS!D18-HistoricalFS!D24)/(SUM(HistoricalFS!D47:D49)),0)</f>
        <v>0.31728661286565085</v>
      </c>
      <c r="E33" s="46">
        <f>IFERROR((HistoricalFS!E18-HistoricalFS!E24)/(SUM(HistoricalFS!E47:E49)),0)</f>
        <v>0.20850652266525418</v>
      </c>
      <c r="F33" s="46">
        <f>IFERROR((HistoricalFS!F18-HistoricalFS!F24)/(SUM(HistoricalFS!F47:F49)),0)</f>
        <v>0.34039806774797315</v>
      </c>
      <c r="G33" s="46">
        <f>IFERROR((HistoricalFS!G18-HistoricalFS!G24)/(SUM(HistoricalFS!G47:G49)),0)</f>
        <v>0.33140800999916814</v>
      </c>
      <c r="H33" s="46">
        <f>IFERROR((HistoricalFS!H18-HistoricalFS!H24)/(SUM(HistoricalFS!H47:H49)),0)</f>
        <v>0.35175491134517567</v>
      </c>
      <c r="I33" s="46">
        <f>IFERROR((HistoricalFS!I18-HistoricalFS!I24)/(SUM(HistoricalFS!I47:I49)),0)</f>
        <v>0.27457718317782154</v>
      </c>
      <c r="J33" s="46">
        <f>IFERROR((HistoricalFS!J18-HistoricalFS!J24)/(SUM(HistoricalFS!J47:J49)),0)</f>
        <v>0.23289963919563325</v>
      </c>
      <c r="K33" s="46">
        <f>IFERROR((HistoricalFS!K18-HistoricalFS!K24)/(SUM(HistoricalFS!K47:K49)),0)</f>
        <v>0.23912252972092393</v>
      </c>
      <c r="L33" s="46">
        <f>IFERROR((HistoricalFS!L18-HistoricalFS!L24)/(SUM(HistoricalFS!L47:L49)),0)</f>
        <v>0.20430748002562549</v>
      </c>
      <c r="M33" s="297"/>
      <c r="N33" s="58">
        <f t="shared" ref="N33:N37" si="6">IFERROR(AVERAGE(C33:L33),0)</f>
        <v>0.2832932023444783</v>
      </c>
      <c r="O33" s="58">
        <f t="shared" si="1"/>
        <v>0.29593189802173619</v>
      </c>
    </row>
    <row r="34" spans="2:15" x14ac:dyDescent="0.3">
      <c r="B34" s="47" t="s">
        <v>151</v>
      </c>
      <c r="C34" s="48">
        <f>IFERROR(HistoricalFS!C44,0)</f>
        <v>0.43156040752493885</v>
      </c>
      <c r="D34" s="48">
        <f>IFERROR(HistoricalFS!D44,0)</f>
        <v>0.35190843042378717</v>
      </c>
      <c r="E34" s="48">
        <f>IFERROR(HistoricalFS!E44,0)</f>
        <v>0</v>
      </c>
      <c r="F34" s="48">
        <f>IFERROR(HistoricalFS!F44,0)</f>
        <v>0.53637101612960159</v>
      </c>
      <c r="G34" s="48">
        <f>IFERROR(HistoricalFS!G44,0)</f>
        <v>0.59384501221309538</v>
      </c>
      <c r="H34" s="48">
        <f>IFERROR(HistoricalFS!H44,0)</f>
        <v>0.75189295367929754</v>
      </c>
      <c r="I34" s="48">
        <f>IFERROR(HistoricalFS!I44,0)</f>
        <v>0.12426666666666641</v>
      </c>
      <c r="J34" s="48">
        <f>IFERROR(HistoricalFS!J44,0)</f>
        <v>0.83834339721711737</v>
      </c>
      <c r="K34" s="48">
        <f>IFERROR(HistoricalFS!K44,0)</f>
        <v>0.60906736312018872</v>
      </c>
      <c r="L34" s="48">
        <f>IFERROR(HistoricalFS!L44,0)</f>
        <v>0.55435266090181923</v>
      </c>
      <c r="M34" s="298"/>
      <c r="N34" s="59">
        <f t="shared" si="6"/>
        <v>0.47916079078765128</v>
      </c>
      <c r="O34" s="59">
        <f t="shared" si="1"/>
        <v>0.54536183851571041</v>
      </c>
    </row>
    <row r="35" spans="2:15" x14ac:dyDescent="0.3">
      <c r="B35" s="47" t="s">
        <v>152</v>
      </c>
      <c r="C35" s="48">
        <f>IFERROR(HistoricalFS!C33/SUM(HistoricalFS!C47:C48),0)</f>
        <v>0.21276850066065134</v>
      </c>
      <c r="D35" s="48">
        <f>IFERROR(HistoricalFS!D33/SUM(HistoricalFS!D47:D48),0)</f>
        <v>0.20431343970084889</v>
      </c>
      <c r="E35" s="48">
        <f>IFERROR(HistoricalFS!E33/SUM(HistoricalFS!E47:E48),0)</f>
        <v>7.0632462493235459E-2</v>
      </c>
      <c r="F35" s="48">
        <f>IFERROR(HistoricalFS!F33/SUM(HistoricalFS!F47:F48),0)</f>
        <v>0.21099626159872506</v>
      </c>
      <c r="G35" s="48">
        <f>IFERROR(HistoricalFS!G33/SUM(HistoricalFS!G47:G48),0)</f>
        <v>0.20695164011526346</v>
      </c>
      <c r="H35" s="48">
        <f>IFERROR(HistoricalFS!H33/SUM(HistoricalFS!H47:H48),0)</f>
        <v>0.21555453823312803</v>
      </c>
      <c r="I35" s="48">
        <f>IFERROR(HistoricalFS!I33/SUM(HistoricalFS!I47:I48),0)</f>
        <v>0.19653710358466203</v>
      </c>
      <c r="J35" s="48">
        <f>IFERROR(HistoricalFS!J33/SUM(HistoricalFS!J47:J48),0)</f>
        <v>0.1727998457549289</v>
      </c>
      <c r="K35" s="48">
        <f>IFERROR(HistoricalFS!K33/SUM(HistoricalFS!K47:K48),0)</f>
        <v>0.16996149695899551</v>
      </c>
      <c r="L35" s="48">
        <f>IFERROR(HistoricalFS!L33/SUM(HistoricalFS!L47:L48),0)</f>
        <v>0.14306391891789869</v>
      </c>
      <c r="M35" s="298"/>
      <c r="N35" s="59">
        <f t="shared" si="6"/>
        <v>0.18035792080183372</v>
      </c>
      <c r="O35" s="59">
        <f t="shared" si="1"/>
        <v>0.20042527164275548</v>
      </c>
    </row>
    <row r="36" spans="2:15" x14ac:dyDescent="0.3">
      <c r="B36" s="47" t="s">
        <v>153</v>
      </c>
      <c r="C36" s="48">
        <f>IFERROR(C34*C35,0)</f>
        <v>9.1822460853580909E-2</v>
      </c>
      <c r="D36" s="48">
        <f t="shared" ref="D36:L36" si="7">IFERROR(D34*D35,0)</f>
        <v>7.1899621879610812E-2</v>
      </c>
      <c r="E36" s="48">
        <f t="shared" si="7"/>
        <v>0</v>
      </c>
      <c r="F36" s="48">
        <f t="shared" si="7"/>
        <v>0.1131722792332554</v>
      </c>
      <c r="G36" s="48">
        <f t="shared" si="7"/>
        <v>0.12289719925176874</v>
      </c>
      <c r="H36" s="48">
        <f>IFERROR(H34*H35,0)</f>
        <v>0.1620739384310837</v>
      </c>
      <c r="I36" s="48">
        <f t="shared" si="7"/>
        <v>2.4423010738787287E-2</v>
      </c>
      <c r="J36" s="48">
        <f t="shared" si="7"/>
        <v>0.14486560972878099</v>
      </c>
      <c r="K36" s="48">
        <f t="shared" si="7"/>
        <v>0.10351800078477537</v>
      </c>
      <c r="L36" s="48">
        <f t="shared" si="7"/>
        <v>7.9307864131179254E-2</v>
      </c>
      <c r="M36" s="298"/>
      <c r="N36" s="59">
        <f t="shared" si="6"/>
        <v>9.1397998503282257E-2</v>
      </c>
      <c r="O36" s="59">
        <f t="shared" si="1"/>
        <v>9.7670230819178139E-2</v>
      </c>
    </row>
    <row r="37" spans="2:15" x14ac:dyDescent="0.3">
      <c r="B37" s="49" t="s">
        <v>154</v>
      </c>
      <c r="C37" s="52">
        <f>IFERROR((HistoricalFS!C18-HistoricalFS!C24)/HistoricalFS!C21,0)</f>
        <v>350.25850340136054</v>
      </c>
      <c r="D37" s="52">
        <f>IFERROR((HistoricalFS!D18-HistoricalFS!D24)/HistoricalFS!D21,0)</f>
        <v>463.89519650655029</v>
      </c>
      <c r="E37" s="52">
        <f>IFERROR((HistoricalFS!E18-HistoricalFS!E24)/HistoricalFS!E21,0)</f>
        <v>330.75799086757979</v>
      </c>
      <c r="F37" s="52">
        <f>IFERROR((HistoricalFS!F18-HistoricalFS!F24)/HistoricalFS!F21,0)</f>
        <v>1331.3398058252426</v>
      </c>
      <c r="G37" s="52">
        <f>IFERROR((HistoricalFS!G18-HistoricalFS!G24)/HistoricalFS!G21,0)</f>
        <v>1438.6759259259259</v>
      </c>
      <c r="H37" s="52">
        <f>IFERROR((HistoricalFS!H18-HistoricalFS!H24)/HistoricalFS!H21,0)</f>
        <v>1178.1636363636362</v>
      </c>
      <c r="I37" s="52">
        <f>IFERROR((HistoricalFS!I18-HistoricalFS!I24)/HistoricalFS!I21,0)</f>
        <v>123.27137254901959</v>
      </c>
      <c r="J37" s="52">
        <f>IFERROR((HistoricalFS!J18-HistoricalFS!J24)/HistoricalFS!J21,0)</f>
        <v>61.858525688756501</v>
      </c>
      <c r="K37" s="52">
        <f>IFERROR((HistoricalFS!K18-HistoricalFS!K24)/HistoricalFS!K21,0)</f>
        <v>59.331729323308274</v>
      </c>
      <c r="L37" s="52">
        <f>IFERROR((HistoricalFS!L18-HistoricalFS!L24)/HistoricalFS!L21,0)</f>
        <v>202.4522292993631</v>
      </c>
      <c r="M37" s="299"/>
      <c r="N37" s="52">
        <f t="shared" si="6"/>
        <v>554.00049157507431</v>
      </c>
      <c r="O37" s="52">
        <f t="shared" si="1"/>
        <v>340.50824713447014</v>
      </c>
    </row>
    <row r="38" spans="2:15" x14ac:dyDescent="0.3">
      <c r="M38" s="81"/>
    </row>
    <row r="39" spans="2:15" x14ac:dyDescent="0.3">
      <c r="B39" s="45" t="s">
        <v>155</v>
      </c>
      <c r="C39" s="53">
        <f>IFERROR(HistoricalFS!C6/HistoricalFS!C59,0)</f>
        <v>3.5275957801221542</v>
      </c>
      <c r="D39" s="53">
        <f>IFERROR(HistoricalFS!D6/HistoricalFS!D59,0)</f>
        <v>3.1622595677830732</v>
      </c>
      <c r="E39" s="53">
        <f>IFERROR(HistoricalFS!E6/HistoricalFS!E59,0)</f>
        <v>3.1872286145005218</v>
      </c>
      <c r="F39" s="53">
        <f>IFERROR(HistoricalFS!F6/HistoricalFS!F59,0)</f>
        <v>3.4244369660885319</v>
      </c>
      <c r="G39" s="53">
        <f>IFERROR(HistoricalFS!G6/HistoricalFS!G59,0)</f>
        <v>2.7892759980796207</v>
      </c>
      <c r="H39" s="53">
        <f>IFERROR(HistoricalFS!H6/HistoricalFS!H59,0)</f>
        <v>3.3356026067249269</v>
      </c>
      <c r="I39" s="53">
        <f>IFERROR(HistoricalFS!I6/HistoricalFS!I59,0)</f>
        <v>2.5744576586065153</v>
      </c>
      <c r="J39" s="53">
        <f>IFERROR(HistoricalFS!J6/HistoricalFS!J59,0)</f>
        <v>2.2154971616664572</v>
      </c>
      <c r="K39" s="53">
        <f>IFERROR(HistoricalFS!K6/HistoricalFS!K59,0)</f>
        <v>2.4452735979045306</v>
      </c>
      <c r="L39" s="53">
        <f>IFERROR(HistoricalFS!L6/HistoricalFS!L59,0)</f>
        <v>2.5585362544936583</v>
      </c>
      <c r="M39" s="297"/>
      <c r="N39" s="53">
        <f t="shared" ref="N39:N43" si="8">IFERROR(AVERAGE(C39:L39),0)</f>
        <v>2.9220164205969992</v>
      </c>
      <c r="O39" s="53">
        <f t="shared" si="1"/>
        <v>2.9757677829313467</v>
      </c>
    </row>
    <row r="40" spans="2:15" x14ac:dyDescent="0.3">
      <c r="B40" s="47" t="s">
        <v>156</v>
      </c>
      <c r="C40" s="54">
        <f>IFERROR(HistoricalFS!C6/HistoricalFS!C50,0)</f>
        <v>4.7498024137562744</v>
      </c>
      <c r="D40" s="54">
        <f>IFERROR(HistoricalFS!D6/HistoricalFS!D50,0)</f>
        <v>6.0355271114694622</v>
      </c>
      <c r="E40" s="54">
        <f>IFERROR(HistoricalFS!E6/HistoricalFS!E50,0)</f>
        <v>8.6660594170403584</v>
      </c>
      <c r="F40" s="54">
        <f>IFERROR(HistoricalFS!F6/HistoricalFS!F50,0)</f>
        <v>7.5656848727480694</v>
      </c>
      <c r="G40" s="54">
        <f>IFERROR(HistoricalFS!G6/HistoricalFS!G50,0)</f>
        <v>5.0662905018380782</v>
      </c>
      <c r="H40" s="54">
        <f>IFERROR(HistoricalFS!H6/HistoricalFS!H50,0)</f>
        <v>5.6444026621303012</v>
      </c>
      <c r="I40" s="54">
        <f>IFERROR(HistoricalFS!I6/HistoricalFS!I50,0)</f>
        <v>4.4984408148659352</v>
      </c>
      <c r="J40" s="54">
        <f>IFERROR(HistoricalFS!J6/HistoricalFS!J50,0)</f>
        <v>3.9106441646047982</v>
      </c>
      <c r="K40" s="54">
        <f>IFERROR(HistoricalFS!K6/HistoricalFS!K50,0)</f>
        <v>5.5319588901577115</v>
      </c>
      <c r="L40" s="54">
        <f>IFERROR(HistoricalFS!L6/HistoricalFS!L50,0)</f>
        <v>4.6361323467958018</v>
      </c>
      <c r="M40" s="298"/>
      <c r="N40" s="54">
        <f t="shared" si="8"/>
        <v>5.6304943195406789</v>
      </c>
      <c r="O40" s="54">
        <f t="shared" si="1"/>
        <v>5.2991246959978948</v>
      </c>
    </row>
    <row r="41" spans="2:15" hidden="1" x14ac:dyDescent="0.3">
      <c r="B41" s="47" t="s">
        <v>157</v>
      </c>
      <c r="C41" s="54">
        <f>IFERROR(HistoricalFS!C6/HistoricalFS!C60,0)</f>
        <v>3901.0877192982457</v>
      </c>
      <c r="D41" s="54">
        <f>IFERROR(HistoricalFS!D6/HistoricalFS!D60,0)</f>
        <v>4990.375</v>
      </c>
      <c r="E41" s="54">
        <f>IFERROR(HistoricalFS!E6/HistoricalFS!E60,0)</f>
        <v>2189.0619469026551</v>
      </c>
      <c r="F41" s="54">
        <f>IFERROR(HistoricalFS!F6/HistoricalFS!F60,0)</f>
        <v>2972.719101123595</v>
      </c>
      <c r="G41" s="54">
        <f>IFERROR(HistoricalFS!G6/HistoricalFS!G60,0)</f>
        <v>11852.08</v>
      </c>
      <c r="H41" s="54">
        <f>IFERROR(HistoricalFS!H6/HistoricalFS!H60,0)</f>
        <v>15760.583333333334</v>
      </c>
      <c r="I41" s="54">
        <f>IFERROR(HistoricalFS!I6/HistoricalFS!I60,0)</f>
        <v>0</v>
      </c>
      <c r="J41" s="54">
        <f>IFERROR(HistoricalFS!J6/HistoricalFS!J60,0)</f>
        <v>0</v>
      </c>
      <c r="K41" s="54">
        <f>IFERROR(HistoricalFS!K6/HistoricalFS!K60,0)</f>
        <v>0</v>
      </c>
      <c r="L41" s="54">
        <f>IFERROR(HistoricalFS!L6/HistoricalFS!L60,0)</f>
        <v>0</v>
      </c>
      <c r="M41" s="298"/>
      <c r="N41" s="54">
        <f t="shared" si="8"/>
        <v>4166.5907100657832</v>
      </c>
      <c r="O41" s="54">
        <f t="shared" si="1"/>
        <v>2580.8905240131253</v>
      </c>
    </row>
    <row r="42" spans="2:15" x14ac:dyDescent="0.3">
      <c r="B42" s="47" t="s">
        <v>158</v>
      </c>
      <c r="C42" s="54">
        <f>IFERROR(HistoricalFS!C6/HistoricalFS!C53,0)</f>
        <v>1.6191800771863394</v>
      </c>
      <c r="D42" s="54">
        <f>IFERROR(HistoricalFS!D6/HistoricalFS!D53,0)</f>
        <v>2.031343017783092</v>
      </c>
      <c r="E42" s="54">
        <f>IFERROR(HistoricalFS!E6/HistoricalFS!E53,0)</f>
        <v>2.9268996852592468</v>
      </c>
      <c r="F42" s="54">
        <f>IFERROR(HistoricalFS!F6/HistoricalFS!F53,0)</f>
        <v>2.1605827494406062</v>
      </c>
      <c r="G42" s="54">
        <f>IFERROR(HistoricalFS!G6/HistoricalFS!G53,0)</f>
        <v>2.5687435521764383</v>
      </c>
      <c r="H42" s="54">
        <f>IFERROR(HistoricalFS!H6/HistoricalFS!H53,0)</f>
        <v>3.401472981844015</v>
      </c>
      <c r="I42" s="54">
        <f>IFERROR(HistoricalFS!I6/HistoricalFS!I53,0)</f>
        <v>3.0730580850190763</v>
      </c>
      <c r="J42" s="54">
        <f>IFERROR(HistoricalFS!J6/HistoricalFS!J53,0)</f>
        <v>3.3599039692024579</v>
      </c>
      <c r="K42" s="54">
        <f>IFERROR(HistoricalFS!K6/HistoricalFS!K53,0)</f>
        <v>2.0010940980110861</v>
      </c>
      <c r="L42" s="54">
        <f>IFERROR(HistoricalFS!L6/HistoricalFS!L53,0)</f>
        <v>2.1813718403201463</v>
      </c>
      <c r="M42" s="298"/>
      <c r="N42" s="54">
        <f t="shared" si="8"/>
        <v>2.5323650056242508</v>
      </c>
      <c r="O42" s="54">
        <f t="shared" si="1"/>
        <v>2.3750576962482923</v>
      </c>
    </row>
    <row r="43" spans="2:15" x14ac:dyDescent="0.3">
      <c r="B43" s="49" t="s">
        <v>159</v>
      </c>
      <c r="C43" s="52">
        <f>IFERROR(HistoricalFS!C6/SUM(HistoricalFS!C47:C48),0)</f>
        <v>0.71835576963459036</v>
      </c>
      <c r="D43" s="52">
        <f>IFERROR(HistoricalFS!D6/SUM(HistoricalFS!D47:D48),0)</f>
        <v>0.71543603314078863</v>
      </c>
      <c r="E43" s="52">
        <f>IFERROR(HistoricalFS!E6/SUM(HistoricalFS!E47:E48),0)</f>
        <v>0.7120355551461699</v>
      </c>
      <c r="F43" s="52">
        <f>IFERROR(HistoricalFS!F6/SUM(HistoricalFS!F47:F48),0)</f>
        <v>0.65675717271612477</v>
      </c>
      <c r="G43" s="52">
        <f>IFERROR(HistoricalFS!G6/SUM(HistoricalFS!G47:G48),0)</f>
        <v>0.63199093932032102</v>
      </c>
      <c r="H43" s="52">
        <f>IFERROR(HistoricalFS!H6/SUM(HistoricalFS!H47:H48),0)</f>
        <v>0.68443804295312216</v>
      </c>
      <c r="I43" s="52">
        <f>IFERROR(HistoricalFS!I6/SUM(HistoricalFS!I47:I48),0)</f>
        <v>0.61491655471330919</v>
      </c>
      <c r="J43" s="52">
        <f>IFERROR(HistoricalFS!J6/SUM(HistoricalFS!J47:J48),0)</f>
        <v>0.45038568356226721</v>
      </c>
      <c r="K43" s="52">
        <f>IFERROR(HistoricalFS!K6/SUM(HistoricalFS!K47:K48),0)</f>
        <v>0.43957474985285466</v>
      </c>
      <c r="L43" s="52">
        <f>IFERROR(HistoricalFS!L6/SUM(HistoricalFS!L47:L48),0)</f>
        <v>0.40683960356314292</v>
      </c>
      <c r="M43" s="299"/>
      <c r="N43" s="52">
        <f t="shared" si="8"/>
        <v>0.60307301046026907</v>
      </c>
      <c r="O43" s="52">
        <f t="shared" si="1"/>
        <v>0.64437405601822295</v>
      </c>
    </row>
    <row r="45" spans="2:15" x14ac:dyDescent="0.3">
      <c r="B45" s="45" t="s">
        <v>33</v>
      </c>
      <c r="C45" s="55">
        <f>IFERROR(365/C39,0)</f>
        <v>103.46990492979916</v>
      </c>
      <c r="D45" s="55">
        <f t="shared" ref="D45:L45" si="9">IFERROR(365/D39,0)</f>
        <v>115.42379497198773</v>
      </c>
      <c r="E45" s="55">
        <f t="shared" si="9"/>
        <v>114.51955417926618</v>
      </c>
      <c r="F45" s="55">
        <f t="shared" si="9"/>
        <v>106.58686482318613</v>
      </c>
      <c r="G45" s="55">
        <f t="shared" si="9"/>
        <v>130.85833035214071</v>
      </c>
      <c r="H45" s="55">
        <f>IFERROR(365/H39,0)</f>
        <v>109.42550508388544</v>
      </c>
      <c r="I45" s="55">
        <f t="shared" si="9"/>
        <v>141.77743369745869</v>
      </c>
      <c r="J45" s="55">
        <f t="shared" si="9"/>
        <v>164.74857486409667</v>
      </c>
      <c r="K45" s="55">
        <f t="shared" si="9"/>
        <v>149.26755039304624</v>
      </c>
      <c r="L45" s="55">
        <f t="shared" si="9"/>
        <v>142.659694330669</v>
      </c>
      <c r="M45" s="297"/>
      <c r="N45" s="55">
        <f t="shared" ref="N45:N48" si="10">IFERROR(AVERAGE(C45:L45),0)</f>
        <v>127.8737207625536</v>
      </c>
      <c r="O45" s="55">
        <f t="shared" si="1"/>
        <v>123.14106266206423</v>
      </c>
    </row>
    <row r="46" spans="2:15" x14ac:dyDescent="0.3">
      <c r="B46" s="47" t="s">
        <v>160</v>
      </c>
      <c r="C46" s="56">
        <f>IFERROR(365/C40,0)</f>
        <v>76.845301805164553</v>
      </c>
      <c r="D46" s="56">
        <f t="shared" ref="D46:L46" si="11">IFERROR(365/D40,0)</f>
        <v>60.475248186091555</v>
      </c>
      <c r="E46" s="56">
        <f t="shared" si="11"/>
        <v>42.118335731957764</v>
      </c>
      <c r="F46" s="56">
        <f t="shared" si="11"/>
        <v>48.244145261025359</v>
      </c>
      <c r="G46" s="56">
        <f t="shared" si="11"/>
        <v>72.044822512166647</v>
      </c>
      <c r="H46" s="56">
        <f t="shared" si="11"/>
        <v>64.665833011679979</v>
      </c>
      <c r="I46" s="56">
        <f t="shared" si="11"/>
        <v>81.139224682870022</v>
      </c>
      <c r="J46" s="56">
        <f t="shared" si="11"/>
        <v>93.335006877795578</v>
      </c>
      <c r="K46" s="56">
        <f t="shared" si="11"/>
        <v>65.980244475315359</v>
      </c>
      <c r="L46" s="56">
        <f t="shared" si="11"/>
        <v>78.729417690645661</v>
      </c>
      <c r="M46" s="298"/>
      <c r="N46" s="56">
        <f t="shared" si="10"/>
        <v>68.357758023471234</v>
      </c>
      <c r="O46" s="56">
        <f t="shared" si="1"/>
        <v>69.012533493741003</v>
      </c>
    </row>
    <row r="47" spans="2:15" hidden="1" x14ac:dyDescent="0.3">
      <c r="B47" s="47" t="s">
        <v>161</v>
      </c>
      <c r="C47" s="56">
        <f>IFERROR(365/C41,0)</f>
        <v>9.3563648465115445E-2</v>
      </c>
      <c r="D47" s="56">
        <f t="shared" ref="D47:L47" si="12">IFERROR(365/D41,0)</f>
        <v>7.3140796032362301E-2</v>
      </c>
      <c r="E47" s="56">
        <f t="shared" si="12"/>
        <v>0.16673808638282045</v>
      </c>
      <c r="F47" s="56">
        <f t="shared" si="12"/>
        <v>0.12278321213129131</v>
      </c>
      <c r="G47" s="56">
        <f t="shared" si="12"/>
        <v>3.0796282171568198E-2</v>
      </c>
      <c r="H47" s="56">
        <f t="shared" si="12"/>
        <v>2.3159041279140469E-2</v>
      </c>
      <c r="I47" s="56">
        <f t="shared" si="12"/>
        <v>0</v>
      </c>
      <c r="J47" s="56">
        <f t="shared" si="12"/>
        <v>0</v>
      </c>
      <c r="K47" s="56">
        <f t="shared" si="12"/>
        <v>0</v>
      </c>
      <c r="L47" s="56">
        <f t="shared" si="12"/>
        <v>0</v>
      </c>
      <c r="M47" s="298"/>
      <c r="N47" s="56">
        <f t="shared" si="10"/>
        <v>5.1018106646229813E-2</v>
      </c>
      <c r="O47" s="56">
        <f t="shared" si="1"/>
        <v>2.6977661725354332E-2</v>
      </c>
    </row>
    <row r="48" spans="2:15" x14ac:dyDescent="0.3">
      <c r="B48" s="49" t="s">
        <v>166</v>
      </c>
      <c r="C48" s="57">
        <f>(SUM(C45+C47)-C46)</f>
        <v>26.718166773099725</v>
      </c>
      <c r="D48" s="57">
        <f t="shared" ref="D48:L48" si="13">(SUM(D45+D47)-D46)</f>
        <v>55.021687581928539</v>
      </c>
      <c r="E48" s="57">
        <f t="shared" si="13"/>
        <v>72.567956533691245</v>
      </c>
      <c r="F48" s="57">
        <f t="shared" si="13"/>
        <v>58.465502774292069</v>
      </c>
      <c r="G48" s="57">
        <f t="shared" si="13"/>
        <v>58.84430412214563</v>
      </c>
      <c r="H48" s="57">
        <f>(SUM(H45+H47)-H46)</f>
        <v>44.782831113484605</v>
      </c>
      <c r="I48" s="57">
        <f t="shared" si="13"/>
        <v>60.638209014588668</v>
      </c>
      <c r="J48" s="57">
        <f t="shared" si="13"/>
        <v>71.413567986301089</v>
      </c>
      <c r="K48" s="57">
        <f t="shared" si="13"/>
        <v>83.287305917730876</v>
      </c>
      <c r="L48" s="57">
        <f t="shared" si="13"/>
        <v>63.930276640023337</v>
      </c>
      <c r="M48" s="299"/>
      <c r="N48" s="57">
        <f t="shared" si="10"/>
        <v>59.566980845728573</v>
      </c>
      <c r="O48" s="57">
        <f t="shared" si="1"/>
        <v>59.741256568367149</v>
      </c>
    </row>
    <row r="50" spans="2:15" x14ac:dyDescent="0.3">
      <c r="B50" s="45" t="s">
        <v>162</v>
      </c>
      <c r="C50" s="46">
        <f>IFERROR(HistoricalFS!C77/HistoricalFS!C6,0)</f>
        <v>0</v>
      </c>
      <c r="D50" s="46">
        <f>IFERROR(HistoricalFS!D77/HistoricalFS!D6,0)</f>
        <v>0</v>
      </c>
      <c r="E50" s="46">
        <f>IFERROR(HistoricalFS!E77/HistoricalFS!E6,0)</f>
        <v>0</v>
      </c>
      <c r="F50" s="46">
        <f>IFERROR(HistoricalFS!F77/HistoricalFS!F6,0)</f>
        <v>0</v>
      </c>
      <c r="G50" s="46">
        <f>IFERROR(HistoricalFS!G77/HistoricalFS!G6,0)</f>
        <v>0</v>
      </c>
      <c r="H50" s="46">
        <f>IFERROR(HistoricalFS!H70/HistoricalFS!H6,0)</f>
        <v>0.48224209129315221</v>
      </c>
      <c r="I50" s="46">
        <f>IFERROR(HistoricalFS!I70/HistoricalFS!I6,0)</f>
        <v>0.4703666349418299</v>
      </c>
      <c r="J50" s="46">
        <f>IFERROR(HistoricalFS!J70/HistoricalFS!J6,0)</f>
        <v>0.4608972926352502</v>
      </c>
      <c r="K50" s="46">
        <f>IFERROR(HistoricalFS!K70/HistoricalFS!K6,0)</f>
        <v>0.45571883665009677</v>
      </c>
      <c r="L50" s="46">
        <f>IFERROR(HistoricalFS!L70/HistoricalFS!L6,0)</f>
        <v>0.55553611431449745</v>
      </c>
      <c r="M50" s="297"/>
      <c r="N50" s="58">
        <f t="shared" ref="N50:N52" si="14">IFERROR(AVERAGE(C50:L50),0)</f>
        <v>0.24247609698348266</v>
      </c>
      <c r="O50" s="58">
        <f t="shared" si="1"/>
        <v>0.22785941832504839</v>
      </c>
    </row>
    <row r="51" spans="2:15" x14ac:dyDescent="0.3">
      <c r="B51" s="47" t="s">
        <v>163</v>
      </c>
      <c r="C51" s="48">
        <f>IFERROR(HistoricalFS!C77/HistoricalFS!C64,0)</f>
        <v>0</v>
      </c>
      <c r="D51" s="48">
        <f>IFERROR(HistoricalFS!D77/HistoricalFS!D64,0)</f>
        <v>0</v>
      </c>
      <c r="E51" s="48">
        <f>IFERROR(HistoricalFS!E77/HistoricalFS!E64,0)</f>
        <v>0</v>
      </c>
      <c r="F51" s="48">
        <f>IFERROR(HistoricalFS!F77/HistoricalFS!F64,0)</f>
        <v>0</v>
      </c>
      <c r="G51" s="48">
        <f>IFERROR(HistoricalFS!G77/HistoricalFS!G64,0)</f>
        <v>0</v>
      </c>
      <c r="H51" s="48">
        <f>IFERROR(HistoricalFS!H70/HistoricalFS!H64,0)</f>
        <v>0.29436968158499055</v>
      </c>
      <c r="I51" s="48">
        <f>IFERROR(-HistoricalFS!D73/HistoricalFS!I64,0)</f>
        <v>7.9688683899504661E-2</v>
      </c>
      <c r="J51" s="48">
        <f>IFERROR(-HistoricalFS!E73/HistoricalFS!J64,0)</f>
        <v>5.0520799906373051E-2</v>
      </c>
      <c r="K51" s="48">
        <f>IFERROR(-HistoricalFS!F73/HistoricalFS!K64,0)</f>
        <v>8.051494139198255E-2</v>
      </c>
      <c r="L51" s="48">
        <f>IFERROR(-HistoricalFS!G73/HistoricalFS!L64,0)</f>
        <v>0.1275196884533823</v>
      </c>
      <c r="M51" s="298"/>
      <c r="N51" s="59">
        <f t="shared" si="14"/>
        <v>6.3261379523623318E-2</v>
      </c>
      <c r="O51" s="59">
        <f t="shared" si="1"/>
        <v>2.5260399953186526E-2</v>
      </c>
    </row>
    <row r="52" spans="2:15" x14ac:dyDescent="0.3">
      <c r="B52" s="49" t="s">
        <v>164</v>
      </c>
      <c r="C52" s="51">
        <f>IFERROR(HistoricalFS!C77/HistoricalFS!C49,0)</f>
        <v>0</v>
      </c>
      <c r="D52" s="51">
        <f>IFERROR(HistoricalFS!D77/HistoricalFS!D49,0)</f>
        <v>0</v>
      </c>
      <c r="E52" s="51">
        <f>IFERROR(HistoricalFS!E77/HistoricalFS!E49,0)</f>
        <v>0</v>
      </c>
      <c r="F52" s="51">
        <f>IFERROR(HistoricalFS!F77/HistoricalFS!F49,0)</f>
        <v>0</v>
      </c>
      <c r="G52" s="51">
        <f>IFERROR(HistoricalFS!G77/HistoricalFS!G49,0)</f>
        <v>0</v>
      </c>
      <c r="H52" s="51">
        <f>IFERROR(HistoricalFS!H70/HistoricalFS!H49,0)</f>
        <v>0</v>
      </c>
      <c r="I52" s="51">
        <f>IFERROR(HistoricalFS!I70/HistoricalFS!I49,0)</f>
        <v>0</v>
      </c>
      <c r="J52" s="51">
        <f>IFERROR(HistoricalFS!J70/HistoricalFS!J49,0)</f>
        <v>18.223024268823899</v>
      </c>
      <c r="K52" s="51">
        <f>IFERROR(HistoricalFS!K70/HistoricalFS!K49,0)</f>
        <v>17.218275716694773</v>
      </c>
      <c r="L52" s="51">
        <f>IFERROR(HistoricalFS!L70/HistoricalFS!L49,0)</f>
        <v>33.330841418800702</v>
      </c>
      <c r="M52" s="299"/>
      <c r="N52" s="60">
        <f t="shared" si="14"/>
        <v>6.8772141404319367</v>
      </c>
      <c r="O52" s="60">
        <f t="shared" si="1"/>
        <v>0</v>
      </c>
    </row>
    <row r="63" spans="2:15" x14ac:dyDescent="0.3">
      <c r="B63" s="503" t="s">
        <v>175</v>
      </c>
      <c r="C63" s="508"/>
      <c r="D63" s="508"/>
      <c r="E63" s="508"/>
      <c r="F63" s="508"/>
      <c r="G63" s="508"/>
      <c r="H63" s="508"/>
      <c r="I63" s="508"/>
      <c r="J63" s="508"/>
      <c r="K63" s="508"/>
      <c r="L63" s="508"/>
      <c r="M63" s="508"/>
      <c r="N63" s="508"/>
      <c r="O63" s="508"/>
    </row>
    <row r="64" spans="2:15" x14ac:dyDescent="0.3">
      <c r="B64" s="508"/>
      <c r="C64" s="508"/>
      <c r="D64" s="508"/>
      <c r="E64" s="508"/>
      <c r="F64" s="508"/>
      <c r="G64" s="508"/>
      <c r="H64" s="508"/>
      <c r="I64" s="508"/>
      <c r="J64" s="508"/>
      <c r="K64" s="508"/>
      <c r="L64" s="508"/>
      <c r="M64" s="508"/>
      <c r="N64" s="508"/>
      <c r="O64" s="508"/>
    </row>
    <row r="65" spans="2:15" x14ac:dyDescent="0.3">
      <c r="B65" s="508"/>
      <c r="C65" s="508"/>
      <c r="D65" s="508"/>
      <c r="E65" s="508"/>
      <c r="F65" s="508"/>
      <c r="G65" s="508"/>
      <c r="H65" s="508"/>
      <c r="I65" s="508"/>
      <c r="J65" s="508"/>
      <c r="K65" s="508"/>
      <c r="L65" s="508"/>
      <c r="M65" s="508"/>
      <c r="N65" s="508"/>
      <c r="O65" s="508"/>
    </row>
    <row r="66" spans="2:15" x14ac:dyDescent="0.3">
      <c r="B66" s="508"/>
      <c r="C66" s="508"/>
      <c r="D66" s="508"/>
      <c r="E66" s="508"/>
      <c r="F66" s="508"/>
      <c r="G66" s="508"/>
      <c r="H66" s="508"/>
      <c r="I66" s="508"/>
      <c r="J66" s="508"/>
      <c r="K66" s="508"/>
      <c r="L66" s="508"/>
      <c r="M66" s="508"/>
      <c r="N66" s="508"/>
      <c r="O66" s="508"/>
    </row>
    <row r="67" spans="2:15" x14ac:dyDescent="0.3">
      <c r="B67" s="508"/>
      <c r="C67" s="508"/>
      <c r="D67" s="508"/>
      <c r="E67" s="508"/>
      <c r="F67" s="508"/>
      <c r="G67" s="508"/>
      <c r="H67" s="508"/>
      <c r="I67" s="508"/>
      <c r="J67" s="508"/>
      <c r="K67" s="508"/>
      <c r="L67" s="508"/>
      <c r="M67" s="508"/>
      <c r="N67" s="508"/>
      <c r="O67" s="508"/>
    </row>
  </sheetData>
  <mergeCells count="5">
    <mergeCell ref="B8:O8"/>
    <mergeCell ref="B3:O4"/>
    <mergeCell ref="M1:O1"/>
    <mergeCell ref="M2:O2"/>
    <mergeCell ref="B63:O67"/>
  </mergeCells>
  <hyperlinks>
    <hyperlink ref="M2" r:id="rId1" xr:uid="{0F1AC836-9004-4A3D-9E33-16B9EDC5BF06}"/>
  </hyperlinks>
  <printOptions horizontalCentered="1" verticalCentered="1"/>
  <pageMargins left="0" right="0" top="0" bottom="0" header="0.31496062992125984" footer="0.31496062992125984"/>
  <pageSetup paperSize="13" scale="70" orientation="portrait" r:id="rId2"/>
  <drawing r:id="rId3"/>
  <extLst>
    <ext xmlns:x14="http://schemas.microsoft.com/office/spreadsheetml/2009/9/main" uri="{05C60535-1F16-4fd2-B633-F4F36F0B64E0}">
      <x14:sparklineGroups xmlns:xm="http://schemas.microsoft.com/office/excel/2006/main">
        <x14:sparklineGroup displayEmptyCellsAs="gap" markers="1" xr2:uid="{4C81C520-DDB4-44DE-9F80-E39F354BCC71}">
          <x14:colorSeries theme="0"/>
          <x14:colorNegative rgb="FFD00000"/>
          <x14:colorAxis rgb="FF000000"/>
          <x14:colorMarkers rgb="FFB23E23"/>
          <x14:colorFirst rgb="FFD00000"/>
          <x14:colorLast rgb="FFD00000"/>
          <x14:colorHigh rgb="FFD00000"/>
          <x14:colorLow rgb="FFD00000"/>
          <x14:sparklines>
            <x14:sparkline>
              <xm:f>'Ratio Analysis'!C19:L19</xm:f>
              <xm:sqref>M19</xm:sqref>
            </x14:sparkline>
            <x14:sparkline>
              <xm:f>'Ratio Analysis'!C20:L20</xm:f>
              <xm:sqref>M20</xm:sqref>
            </x14:sparkline>
            <x14:sparkline>
              <xm:f>'Ratio Analysis'!C21:L21</xm:f>
              <xm:sqref>M21</xm:sqref>
            </x14:sparkline>
            <x14:sparkline>
              <xm:f>'Ratio Analysis'!C22:L22</xm:f>
              <xm:sqref>M22</xm:sqref>
            </x14:sparkline>
            <x14:sparkline>
              <xm:f>'Ratio Analysis'!C23:L23</xm:f>
              <xm:sqref>M23</xm:sqref>
            </x14:sparkline>
            <x14:sparkline>
              <xm:f>'Ratio Analysis'!C24:L24</xm:f>
              <xm:sqref>M24</xm:sqref>
            </x14:sparkline>
            <x14:sparkline>
              <xm:f>'Ratio Analysis'!C25:L25</xm:f>
              <xm:sqref>M25</xm:sqref>
            </x14:sparkline>
            <x14:sparkline>
              <xm:f>'Ratio Analysis'!C26:L26</xm:f>
              <xm:sqref>M26</xm:sqref>
            </x14:sparkline>
            <x14:sparkline>
              <xm:f>'Ratio Analysis'!C27:L27</xm:f>
              <xm:sqref>M27</xm:sqref>
            </x14:sparkline>
            <x14:sparkline>
              <xm:f>'Ratio Analysis'!C28:L28</xm:f>
              <xm:sqref>M28</xm:sqref>
            </x14:sparkline>
            <x14:sparkline>
              <xm:f>'Ratio Analysis'!C29:L29</xm:f>
              <xm:sqref>M29</xm:sqref>
            </x14:sparkline>
            <x14:sparkline>
              <xm:f>'Ratio Analysis'!C30:L30</xm:f>
              <xm:sqref>M30</xm:sqref>
            </x14:sparkline>
            <x14:sparkline>
              <xm:f>'Ratio Analysis'!C31:L31</xm:f>
              <xm:sqref>M31</xm:sqref>
            </x14:sparkline>
            <x14:sparkline>
              <xm:f>'Ratio Analysis'!C32:L32</xm:f>
              <xm:sqref>M32</xm:sqref>
            </x14:sparkline>
            <x14:sparkline>
              <xm:f>'Ratio Analysis'!C33:L33</xm:f>
              <xm:sqref>M33</xm:sqref>
            </x14:sparkline>
            <x14:sparkline>
              <xm:f>'Ratio Analysis'!C34:L34</xm:f>
              <xm:sqref>M34</xm:sqref>
            </x14:sparkline>
            <x14:sparkline>
              <xm:f>'Ratio Analysis'!C35:L35</xm:f>
              <xm:sqref>M35</xm:sqref>
            </x14:sparkline>
            <x14:sparkline>
              <xm:f>'Ratio Analysis'!C36:L36</xm:f>
              <xm:sqref>M36</xm:sqref>
            </x14:sparkline>
            <x14:sparkline>
              <xm:f>'Ratio Analysis'!C37:L37</xm:f>
              <xm:sqref>M37</xm:sqref>
            </x14:sparkline>
            <x14:sparkline>
              <xm:f>'Ratio Analysis'!C38:L38</xm:f>
              <xm:sqref>M38</xm:sqref>
            </x14:sparkline>
            <x14:sparkline>
              <xm:f>'Ratio Analysis'!C39:L39</xm:f>
              <xm:sqref>M39</xm:sqref>
            </x14:sparkline>
            <x14:sparkline>
              <xm:f>'Ratio Analysis'!C40:L40</xm:f>
              <xm:sqref>M40</xm:sqref>
            </x14:sparkline>
            <x14:sparkline>
              <xm:f>'Ratio Analysis'!C41:L41</xm:f>
              <xm:sqref>M41</xm:sqref>
            </x14:sparkline>
            <x14:sparkline>
              <xm:f>'Ratio Analysis'!C42:L42</xm:f>
              <xm:sqref>M42</xm:sqref>
            </x14:sparkline>
            <x14:sparkline>
              <xm:f>'Ratio Analysis'!C43:L43</xm:f>
              <xm:sqref>M43</xm:sqref>
            </x14:sparkline>
            <x14:sparkline>
              <xm:f>'Ratio Analysis'!C44:L44</xm:f>
              <xm:sqref>M44</xm:sqref>
            </x14:sparkline>
            <x14:sparkline>
              <xm:f>'Ratio Analysis'!C45:L45</xm:f>
              <xm:sqref>M45</xm:sqref>
            </x14:sparkline>
            <x14:sparkline>
              <xm:f>'Ratio Analysis'!C46:L46</xm:f>
              <xm:sqref>M46</xm:sqref>
            </x14:sparkline>
            <x14:sparkline>
              <xm:f>'Ratio Analysis'!C47:L47</xm:f>
              <xm:sqref>M47</xm:sqref>
            </x14:sparkline>
            <x14:sparkline>
              <xm:f>'Ratio Analysis'!C48:L48</xm:f>
              <xm:sqref>M48</xm:sqref>
            </x14:sparkline>
            <x14:sparkline>
              <xm:f>'Ratio Analysis'!C49:L49</xm:f>
              <xm:sqref>M49</xm:sqref>
            </x14:sparkline>
            <x14:sparkline>
              <xm:f>'Ratio Analysis'!C50:L50</xm:f>
              <xm:sqref>M50</xm:sqref>
            </x14:sparkline>
            <x14:sparkline>
              <xm:f>'Ratio Analysis'!C51:L51</xm:f>
              <xm:sqref>M51</xm:sqref>
            </x14:sparkline>
            <x14:sparkline>
              <xm:f>'Ratio Analysis'!C52:L52</xm:f>
              <xm:sqref>M52</xm:sqref>
            </x14:sparkline>
          </x14:sparklines>
        </x14:sparklineGroup>
        <x14:sparklineGroup displayEmptyCellsAs="gap" markers="1" xr2:uid="{BFE24D70-255D-4569-BF53-10888FBE442F}">
          <x14:colorSeries theme="0"/>
          <x14:colorNegative rgb="FFD00000"/>
          <x14:colorAxis rgb="FF000000"/>
          <x14:colorMarkers rgb="FFB23E23"/>
          <x14:colorFirst rgb="FFD00000"/>
          <x14:colorLast rgb="FFD00000"/>
          <x14:colorHigh rgb="FFD00000"/>
          <x14:colorLow rgb="FFD00000"/>
          <x14:sparklines>
            <x14:sparkline>
              <xm:f>'Ratio Analysis'!D13:L13</xm:f>
              <xm:sqref>M13</xm:sqref>
            </x14:sparkline>
            <x14:sparkline>
              <xm:f>'Ratio Analysis'!D14:L14</xm:f>
              <xm:sqref>M14</xm:sqref>
            </x14:sparkline>
            <x14:sparkline>
              <xm:f>'Ratio Analysis'!D15:L15</xm:f>
              <xm:sqref>M15</xm:sqref>
            </x14:sparkline>
            <x14:sparkline>
              <xm:f>'Ratio Analysis'!D16:L16</xm:f>
              <xm:sqref>M16</xm:sqref>
            </x14:sparkline>
            <x14:sparkline>
              <xm:f>'Ratio Analysis'!D17:L17</xm:f>
              <xm:sqref>M17</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FEBBE-E3D6-404E-BA28-2A0FD3FBBF83}">
  <dimension ref="B2:O29"/>
  <sheetViews>
    <sheetView showGridLines="0" workbookViewId="0">
      <selection activeCell="J26" sqref="J26"/>
    </sheetView>
  </sheetViews>
  <sheetFormatPr defaultRowHeight="14.4" x14ac:dyDescent="0.3"/>
  <cols>
    <col min="1" max="1" width="1.88671875" customWidth="1"/>
    <col min="2" max="2" width="22.5546875" style="32" bestFit="1" customWidth="1"/>
    <col min="3" max="3" width="12.44140625" customWidth="1"/>
    <col min="4" max="4" width="9.44140625" bestFit="1" customWidth="1"/>
    <col min="5" max="5" width="13.33203125" bestFit="1" customWidth="1"/>
    <col min="6" max="6" width="2.77734375" customWidth="1"/>
    <col min="8" max="8" width="12.6640625" customWidth="1"/>
    <col min="9" max="9" width="13.109375" customWidth="1"/>
    <col min="10" max="10" width="15.33203125" bestFit="1" customWidth="1"/>
    <col min="11" max="11" width="2.77734375" customWidth="1"/>
    <col min="12" max="12" width="9.6640625" customWidth="1"/>
    <col min="13" max="13" width="9.21875" customWidth="1"/>
    <col min="14" max="14" width="9.6640625" customWidth="1"/>
    <col min="15" max="15" width="18.88671875" customWidth="1"/>
  </cols>
  <sheetData>
    <row r="2" spans="2:15" x14ac:dyDescent="0.3">
      <c r="B2" s="509" t="str">
        <f>'Data Sheet'!B1&amp;" - "&amp;'Data Sheet'!A17&amp;" Forecasting "</f>
        <v xml:space="preserve">SUN TV NETWORK LTD - Sales Forecasting </v>
      </c>
      <c r="C2" s="509"/>
      <c r="D2" s="509"/>
      <c r="E2" s="509"/>
      <c r="G2" s="509" t="str">
        <f>'Data Sheet'!B1&amp;" - " &amp;HistoricalFS!B18&amp;" Forcasting "</f>
        <v xml:space="preserve">SUN TV NETWORK LTD - EBITDA Forcasting </v>
      </c>
      <c r="H2" s="509"/>
      <c r="I2" s="509"/>
      <c r="J2" s="509"/>
      <c r="L2" s="509" t="str">
        <f>'Data Sheet'!B1&amp;" - " &amp;HistoricalFS!B38&amp;" Forcasting "</f>
        <v xml:space="preserve">SUN TV NETWORK LTD - EPS/ Earning Per Share Forcasting </v>
      </c>
      <c r="M2" s="509"/>
      <c r="N2" s="509"/>
      <c r="O2" s="509"/>
    </row>
    <row r="3" spans="2:15" ht="15.6" x14ac:dyDescent="0.3">
      <c r="B3" s="61" t="s">
        <v>170</v>
      </c>
      <c r="C3" s="62" t="s">
        <v>171</v>
      </c>
      <c r="D3" s="62" t="s">
        <v>3</v>
      </c>
      <c r="E3" s="62" t="s">
        <v>12</v>
      </c>
      <c r="G3" s="61" t="s">
        <v>170</v>
      </c>
      <c r="H3" s="62" t="s">
        <v>171</v>
      </c>
      <c r="I3" s="62" t="s">
        <v>81</v>
      </c>
      <c r="J3" s="62" t="s">
        <v>139</v>
      </c>
      <c r="L3" s="61" t="s">
        <v>170</v>
      </c>
      <c r="M3" s="62" t="s">
        <v>171</v>
      </c>
      <c r="N3" s="62" t="s">
        <v>43</v>
      </c>
      <c r="O3" s="62" t="s">
        <v>95</v>
      </c>
    </row>
    <row r="4" spans="2:15" x14ac:dyDescent="0.3">
      <c r="B4" s="32">
        <v>1</v>
      </c>
      <c r="C4" s="64">
        <f>'Data Sheet'!$B$16</f>
        <v>41729</v>
      </c>
      <c r="D4" s="65">
        <f t="array" ref="D4:D13">TRANSPOSE('Data Sheet'!B17:K17)</f>
        <v>2223.62</v>
      </c>
      <c r="E4" s="22"/>
      <c r="G4" s="32">
        <v>1</v>
      </c>
      <c r="H4" s="64">
        <f>'Data Sheet'!$B$16</f>
        <v>41729</v>
      </c>
      <c r="I4" s="65">
        <f t="array" ref="I4:I13">TRANSPOSE(HistoricalFS!C18:M18)</f>
        <v>1508.04</v>
      </c>
      <c r="J4" s="22"/>
      <c r="L4" s="32">
        <v>1</v>
      </c>
      <c r="M4" s="64">
        <f>'Data Sheet'!$B$16</f>
        <v>41729</v>
      </c>
      <c r="N4" s="65">
        <f t="array" ref="N4:N13">TRANSPOSE(HistoricalFS!C38:M38)</f>
        <v>16.711748287236741</v>
      </c>
      <c r="O4" s="22"/>
    </row>
    <row r="5" spans="2:15" x14ac:dyDescent="0.3">
      <c r="B5" s="32">
        <v>2</v>
      </c>
      <c r="C5" s="64">
        <f>C4+365</f>
        <v>42094</v>
      </c>
      <c r="D5" s="65">
        <v>5732.98</v>
      </c>
      <c r="E5" s="30">
        <f>IFERROR(D5/D4-1,0)</f>
        <v>1.5782193000602622</v>
      </c>
      <c r="G5" s="32">
        <v>2</v>
      </c>
      <c r="H5" s="64">
        <f>H4+365</f>
        <v>42094</v>
      </c>
      <c r="I5" s="65">
        <v>1677.63</v>
      </c>
      <c r="J5" s="30">
        <f>IFERROR(I5/I4-1,0)</f>
        <v>0.1124572292512136</v>
      </c>
      <c r="L5" s="32">
        <v>2</v>
      </c>
      <c r="M5" s="64">
        <f>M4+365</f>
        <v>42094</v>
      </c>
      <c r="N5" s="65">
        <v>17.357777213905106</v>
      </c>
      <c r="O5" s="30">
        <f>IFERROR(N5/N4-1,0)</f>
        <v>3.8657171922686029E-2</v>
      </c>
    </row>
    <row r="6" spans="2:15" x14ac:dyDescent="0.3">
      <c r="B6" s="32">
        <v>3</v>
      </c>
      <c r="C6" s="64">
        <f t="shared" ref="C6:C18" si="0">C5+365</f>
        <v>42459</v>
      </c>
      <c r="D6" s="65">
        <v>6017.32</v>
      </c>
      <c r="E6" s="30">
        <f t="shared" ref="E6:E18" si="1">IFERROR(D6/D5-1,0)</f>
        <v>4.9597242620766258E-2</v>
      </c>
      <c r="G6" s="32">
        <v>3</v>
      </c>
      <c r="H6" s="64">
        <f t="shared" ref="H6:H18" si="2">H5+365</f>
        <v>42459</v>
      </c>
      <c r="I6" s="65">
        <v>1221.0599999999997</v>
      </c>
      <c r="J6" s="30">
        <f t="shared" ref="J6:J18" si="3">IFERROR(I6/I5-1,0)</f>
        <v>-0.27215178555462194</v>
      </c>
      <c r="L6" s="32">
        <v>3</v>
      </c>
      <c r="M6" s="64">
        <f t="shared" ref="M6:M18" si="4">M5+365</f>
        <v>42459</v>
      </c>
      <c r="N6" s="65">
        <v>6.2263384927683258</v>
      </c>
      <c r="O6" s="30">
        <f t="shared" ref="O6:O18" si="5">IFERROR(N6/N5-1,0)</f>
        <v>-0.6412940196178758</v>
      </c>
    </row>
    <row r="7" spans="2:15" x14ac:dyDescent="0.3">
      <c r="B7" s="32">
        <v>4</v>
      </c>
      <c r="C7" s="64">
        <f t="shared" si="0"/>
        <v>42824</v>
      </c>
      <c r="D7" s="65">
        <v>5917.79</v>
      </c>
      <c r="E7" s="30">
        <f t="shared" si="1"/>
        <v>-1.6540586174575989E-2</v>
      </c>
      <c r="G7" s="32">
        <v>4</v>
      </c>
      <c r="H7" s="64">
        <f t="shared" si="2"/>
        <v>42824</v>
      </c>
      <c r="I7" s="65">
        <v>1771.73</v>
      </c>
      <c r="J7" s="30">
        <f t="shared" si="3"/>
        <v>0.45097701996625927</v>
      </c>
      <c r="L7" s="32">
        <v>4</v>
      </c>
      <c r="M7" s="64">
        <f t="shared" si="4"/>
        <v>42824</v>
      </c>
      <c r="N7" s="65">
        <v>21.567876173560013</v>
      </c>
      <c r="O7" s="30">
        <f t="shared" si="5"/>
        <v>2.4639742440296728</v>
      </c>
    </row>
    <row r="8" spans="2:15" x14ac:dyDescent="0.3">
      <c r="B8" s="32">
        <v>5</v>
      </c>
      <c r="C8" s="64">
        <f t="shared" si="0"/>
        <v>43189</v>
      </c>
      <c r="D8" s="65">
        <v>6322</v>
      </c>
      <c r="E8" s="30">
        <f t="shared" si="1"/>
        <v>6.8304214918069039E-2</v>
      </c>
      <c r="G8" s="32">
        <v>5</v>
      </c>
      <c r="H8" s="64">
        <f t="shared" si="2"/>
        <v>43189</v>
      </c>
      <c r="I8" s="65">
        <v>2003.76</v>
      </c>
      <c r="J8" s="30">
        <f t="shared" si="3"/>
        <v>0.13096239268963106</v>
      </c>
      <c r="L8" s="32">
        <v>5</v>
      </c>
      <c r="M8" s="64">
        <f t="shared" si="4"/>
        <v>43189</v>
      </c>
      <c r="N8" s="65">
        <v>24.619893428063946</v>
      </c>
      <c r="O8" s="30">
        <f t="shared" si="5"/>
        <v>0.14150754714761349</v>
      </c>
    </row>
    <row r="9" spans="2:15" x14ac:dyDescent="0.3">
      <c r="B9" s="32">
        <v>6</v>
      </c>
      <c r="C9" s="64">
        <f t="shared" si="0"/>
        <v>43554</v>
      </c>
      <c r="D9" s="65">
        <v>7334</v>
      </c>
      <c r="E9" s="30">
        <f t="shared" si="1"/>
        <v>0.1600759253400823</v>
      </c>
      <c r="G9" s="32">
        <v>6</v>
      </c>
      <c r="H9" s="64">
        <f t="shared" si="2"/>
        <v>43554</v>
      </c>
      <c r="I9" s="65">
        <v>2606.7799999999997</v>
      </c>
      <c r="J9" s="30">
        <f t="shared" si="3"/>
        <v>0.30094422485726824</v>
      </c>
      <c r="L9" s="32">
        <v>6</v>
      </c>
      <c r="M9" s="64">
        <f t="shared" si="4"/>
        <v>43554</v>
      </c>
      <c r="N9" s="65">
        <v>30.227353463587917</v>
      </c>
      <c r="O9" s="30">
        <f t="shared" si="5"/>
        <v>0.22776134478031862</v>
      </c>
    </row>
    <row r="10" spans="2:15" x14ac:dyDescent="0.3">
      <c r="B10" s="32">
        <v>7</v>
      </c>
      <c r="C10" s="64">
        <f t="shared" si="0"/>
        <v>43919</v>
      </c>
      <c r="D10" s="65">
        <v>7315</v>
      </c>
      <c r="E10" s="30">
        <f t="shared" si="1"/>
        <v>-2.5906735751295429E-3</v>
      </c>
      <c r="G10" s="32">
        <v>7</v>
      </c>
      <c r="H10" s="64">
        <f t="shared" si="2"/>
        <v>43919</v>
      </c>
      <c r="I10" s="65">
        <v>2271.91</v>
      </c>
      <c r="J10" s="30">
        <f t="shared" si="3"/>
        <v>-0.12846116665004337</v>
      </c>
      <c r="L10" s="32">
        <v>7</v>
      </c>
      <c r="M10" s="64">
        <f t="shared" si="4"/>
        <v>43919</v>
      </c>
      <c r="N10" s="65">
        <v>28.546054300938845</v>
      </c>
      <c r="O10" s="30">
        <f t="shared" si="5"/>
        <v>-5.5621778620955964E-2</v>
      </c>
    </row>
    <row r="11" spans="2:15" x14ac:dyDescent="0.3">
      <c r="B11" s="32">
        <v>8</v>
      </c>
      <c r="C11" s="64">
        <f t="shared" si="0"/>
        <v>44284</v>
      </c>
      <c r="D11" s="65">
        <v>8048</v>
      </c>
      <c r="E11" s="30">
        <f t="shared" si="1"/>
        <v>0.10020505809979485</v>
      </c>
      <c r="G11" s="32">
        <v>8</v>
      </c>
      <c r="H11" s="64">
        <f t="shared" si="2"/>
        <v>44284</v>
      </c>
      <c r="I11" s="65">
        <v>2065.4399999999996</v>
      </c>
      <c r="J11" s="30">
        <f t="shared" si="3"/>
        <v>-9.0879480261102041E-2</v>
      </c>
      <c r="L11" s="32">
        <v>8</v>
      </c>
      <c r="M11" s="64">
        <f t="shared" si="4"/>
        <v>44284</v>
      </c>
      <c r="N11" s="65">
        <v>30.928190814514078</v>
      </c>
      <c r="O11" s="30">
        <f t="shared" si="5"/>
        <v>8.3448888888888906E-2</v>
      </c>
    </row>
    <row r="12" spans="2:15" x14ac:dyDescent="0.3">
      <c r="B12" s="32">
        <v>9</v>
      </c>
      <c r="C12" s="64">
        <f t="shared" si="0"/>
        <v>44649</v>
      </c>
      <c r="D12" s="65">
        <v>9512</v>
      </c>
      <c r="E12" s="30">
        <f t="shared" si="1"/>
        <v>0.18190854870775341</v>
      </c>
      <c r="G12" s="32">
        <v>9</v>
      </c>
      <c r="H12" s="64">
        <f t="shared" si="2"/>
        <v>44649</v>
      </c>
      <c r="I12" s="65">
        <v>2278.9</v>
      </c>
      <c r="J12" s="30">
        <f t="shared" si="3"/>
        <v>0.10334843907351488</v>
      </c>
      <c r="L12" s="32">
        <v>9</v>
      </c>
      <c r="M12" s="64">
        <f t="shared" si="4"/>
        <v>44649</v>
      </c>
      <c r="N12" s="65">
        <v>35.170515097690945</v>
      </c>
      <c r="O12" s="30">
        <f t="shared" si="5"/>
        <v>0.13716690732475745</v>
      </c>
    </row>
    <row r="13" spans="2:15" x14ac:dyDescent="0.3">
      <c r="B13" s="32">
        <v>10</v>
      </c>
      <c r="C13" s="64">
        <f t="shared" si="0"/>
        <v>45014</v>
      </c>
      <c r="D13" s="65">
        <v>9764</v>
      </c>
      <c r="E13" s="30">
        <f t="shared" si="1"/>
        <v>2.6492851135407891E-2</v>
      </c>
      <c r="G13" s="32">
        <v>10</v>
      </c>
      <c r="H13" s="64">
        <f t="shared" si="2"/>
        <v>45014</v>
      </c>
      <c r="I13" s="65">
        <v>2393.1000000000004</v>
      </c>
      <c r="J13" s="30">
        <f t="shared" si="3"/>
        <v>5.0111896090219155E-2</v>
      </c>
      <c r="L13" s="32">
        <v>10</v>
      </c>
      <c r="M13" s="64">
        <f t="shared" si="4"/>
        <v>45014</v>
      </c>
      <c r="N13" s="65">
        <v>33.657193605683844</v>
      </c>
      <c r="O13" s="30">
        <f t="shared" si="5"/>
        <v>-4.3028129892429545E-2</v>
      </c>
    </row>
    <row r="14" spans="2:15" x14ac:dyDescent="0.3">
      <c r="B14" s="66">
        <v>11</v>
      </c>
      <c r="C14" s="67">
        <f t="shared" si="0"/>
        <v>45379</v>
      </c>
      <c r="D14" s="68">
        <f>FORECAST(B14,$D$4:$D$13,$B$4:$B$13)</f>
        <v>10474.457333333332</v>
      </c>
      <c r="E14" s="69">
        <f t="shared" si="1"/>
        <v>7.2762938686330658E-2</v>
      </c>
      <c r="G14" s="66">
        <v>11</v>
      </c>
      <c r="H14" s="67">
        <f t="shared" si="2"/>
        <v>45379</v>
      </c>
      <c r="I14" s="70">
        <f>FORECAST(G14,$I$4:$I$13,$G$4:$G$13)</f>
        <v>2596.4979999999996</v>
      </c>
      <c r="J14" s="69">
        <f t="shared" si="3"/>
        <v>8.4993523045421959E-2</v>
      </c>
      <c r="L14" s="66">
        <v>11</v>
      </c>
      <c r="M14" s="67">
        <f t="shared" si="4"/>
        <v>45379</v>
      </c>
      <c r="N14" s="70">
        <f>FORECAST(L14,$N$4:$N$13,$L$4:$L$13)</f>
        <v>38.742941723758776</v>
      </c>
      <c r="O14" s="69">
        <f t="shared" si="5"/>
        <v>0.15110434273450757</v>
      </c>
    </row>
    <row r="15" spans="2:15" x14ac:dyDescent="0.3">
      <c r="B15" s="66">
        <v>12</v>
      </c>
      <c r="C15" s="67">
        <f t="shared" si="0"/>
        <v>45744</v>
      </c>
      <c r="D15" s="68">
        <f t="shared" ref="D15:D18" si="6">FORECAST(B15,$D$4:$D$13,$B$4:$B$13)</f>
        <v>11139.145757575756</v>
      </c>
      <c r="E15" s="69">
        <f t="shared" si="1"/>
        <v>6.3458029670630856E-2</v>
      </c>
      <c r="G15" s="66">
        <v>12</v>
      </c>
      <c r="H15" s="67">
        <f t="shared" si="2"/>
        <v>45744</v>
      </c>
      <c r="I15" s="70">
        <f t="shared" ref="I15:I18" si="7">FORECAST(G15,$I$4:$I$13,$G$4:$G$13)</f>
        <v>2708.6185454545453</v>
      </c>
      <c r="J15" s="69">
        <f t="shared" si="3"/>
        <v>4.318144880317476E-2</v>
      </c>
      <c r="L15" s="66">
        <v>12</v>
      </c>
      <c r="M15" s="67">
        <f t="shared" si="4"/>
        <v>45744</v>
      </c>
      <c r="N15" s="70">
        <f t="shared" ref="N15:N18" si="8">FORECAST(L15,$N$4:$N$13,$L$4:$L$13)</f>
        <v>41.332332203024919</v>
      </c>
      <c r="O15" s="69">
        <f t="shared" si="5"/>
        <v>6.6835154070869596E-2</v>
      </c>
    </row>
    <row r="16" spans="2:15" x14ac:dyDescent="0.3">
      <c r="B16" s="66">
        <v>13</v>
      </c>
      <c r="C16" s="67">
        <f t="shared" si="0"/>
        <v>46109</v>
      </c>
      <c r="D16" s="68">
        <f t="shared" si="6"/>
        <v>11803.83418181818</v>
      </c>
      <c r="E16" s="69">
        <f t="shared" si="1"/>
        <v>5.9671400187071511E-2</v>
      </c>
      <c r="G16" s="66">
        <v>13</v>
      </c>
      <c r="H16" s="67">
        <f t="shared" si="2"/>
        <v>46109</v>
      </c>
      <c r="I16" s="70">
        <f t="shared" si="7"/>
        <v>2820.7390909090909</v>
      </c>
      <c r="J16" s="69">
        <f t="shared" si="3"/>
        <v>4.1393996080659079E-2</v>
      </c>
      <c r="L16" s="66">
        <v>13</v>
      </c>
      <c r="M16" s="67">
        <f t="shared" si="4"/>
        <v>46109</v>
      </c>
      <c r="N16" s="70">
        <f t="shared" si="8"/>
        <v>43.921722682291069</v>
      </c>
      <c r="O16" s="69">
        <f t="shared" si="5"/>
        <v>6.2648061245299091E-2</v>
      </c>
    </row>
    <row r="17" spans="2:15" x14ac:dyDescent="0.3">
      <c r="B17" s="66">
        <v>14</v>
      </c>
      <c r="C17" s="67">
        <f t="shared" si="0"/>
        <v>46474</v>
      </c>
      <c r="D17" s="68">
        <f t="shared" si="6"/>
        <v>12468.522606060607</v>
      </c>
      <c r="E17" s="69">
        <f t="shared" si="1"/>
        <v>5.6311230232822806E-2</v>
      </c>
      <c r="G17" s="66">
        <v>14</v>
      </c>
      <c r="H17" s="67">
        <f t="shared" si="2"/>
        <v>46474</v>
      </c>
      <c r="I17" s="70">
        <f t="shared" si="7"/>
        <v>2932.8596363636361</v>
      </c>
      <c r="J17" s="69">
        <f t="shared" si="3"/>
        <v>3.9748640991255302E-2</v>
      </c>
      <c r="L17" s="66">
        <v>14</v>
      </c>
      <c r="M17" s="67">
        <f t="shared" si="4"/>
        <v>46474</v>
      </c>
      <c r="N17" s="70">
        <f t="shared" si="8"/>
        <v>46.511113161557212</v>
      </c>
      <c r="O17" s="69">
        <f t="shared" si="5"/>
        <v>5.8954665735598821E-2</v>
      </c>
    </row>
    <row r="18" spans="2:15" x14ac:dyDescent="0.3">
      <c r="B18" s="66">
        <v>15</v>
      </c>
      <c r="C18" s="67">
        <f t="shared" si="0"/>
        <v>46839</v>
      </c>
      <c r="D18" s="68">
        <f t="shared" si="6"/>
        <v>13133.211030303031</v>
      </c>
      <c r="E18" s="69">
        <f t="shared" si="1"/>
        <v>5.3309317009164969E-2</v>
      </c>
      <c r="G18" s="66">
        <v>15</v>
      </c>
      <c r="H18" s="67">
        <f t="shared" si="2"/>
        <v>46839</v>
      </c>
      <c r="I18" s="70">
        <f t="shared" si="7"/>
        <v>3044.9801818181818</v>
      </c>
      <c r="J18" s="69">
        <f t="shared" si="3"/>
        <v>3.8229086746735863E-2</v>
      </c>
      <c r="L18" s="66">
        <v>15</v>
      </c>
      <c r="M18" s="67">
        <f t="shared" si="4"/>
        <v>46839</v>
      </c>
      <c r="N18" s="70">
        <f t="shared" si="8"/>
        <v>49.100503640823362</v>
      </c>
      <c r="O18" s="69">
        <f t="shared" si="5"/>
        <v>5.5672511433382699E-2</v>
      </c>
    </row>
    <row r="19" spans="2:15" x14ac:dyDescent="0.3">
      <c r="C19" s="63"/>
      <c r="D19" s="22"/>
      <c r="E19" s="22"/>
    </row>
    <row r="20" spans="2:15" x14ac:dyDescent="0.3">
      <c r="C20" s="63"/>
      <c r="D20" s="22"/>
      <c r="E20" s="22"/>
    </row>
    <row r="21" spans="2:15" x14ac:dyDescent="0.3">
      <c r="C21" s="63"/>
      <c r="D21" s="22"/>
      <c r="E21" s="22"/>
    </row>
    <row r="22" spans="2:15" x14ac:dyDescent="0.3">
      <c r="C22" s="22"/>
      <c r="D22" s="22"/>
      <c r="E22" s="22"/>
    </row>
    <row r="23" spans="2:15" x14ac:dyDescent="0.3">
      <c r="C23" s="22"/>
      <c r="D23" s="22"/>
      <c r="E23" s="22"/>
    </row>
    <row r="24" spans="2:15" x14ac:dyDescent="0.3">
      <c r="C24" s="22"/>
      <c r="D24" s="22"/>
      <c r="E24" s="22"/>
    </row>
    <row r="25" spans="2:15" x14ac:dyDescent="0.3">
      <c r="E25" s="22"/>
    </row>
    <row r="26" spans="2:15" x14ac:dyDescent="0.3">
      <c r="E26" s="22"/>
    </row>
    <row r="27" spans="2:15" x14ac:dyDescent="0.3">
      <c r="D27" s="22"/>
      <c r="E27" s="22"/>
    </row>
    <row r="28" spans="2:15" x14ac:dyDescent="0.3">
      <c r="C28" s="22"/>
      <c r="D28" s="22"/>
      <c r="E28" s="22"/>
    </row>
    <row r="29" spans="2:15" x14ac:dyDescent="0.3">
      <c r="C29" s="22"/>
      <c r="D29" s="22"/>
      <c r="E29" s="22"/>
    </row>
  </sheetData>
  <mergeCells count="3">
    <mergeCell ref="B2:E2"/>
    <mergeCell ref="G2:J2"/>
    <mergeCell ref="L2:O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8D529-4EA8-436E-A04C-0D2C5DE41FBE}">
  <dimension ref="A1:M59"/>
  <sheetViews>
    <sheetView showGridLines="0" view="pageLayout" topLeftCell="A10" zoomScaleNormal="115" workbookViewId="0">
      <selection activeCell="N9" sqref="N9"/>
    </sheetView>
  </sheetViews>
  <sheetFormatPr defaultRowHeight="14.4" x14ac:dyDescent="0.3"/>
  <cols>
    <col min="1" max="1" width="1.88671875" customWidth="1"/>
    <col min="2" max="2" width="22.88671875" style="32" customWidth="1"/>
    <col min="3" max="3" width="9.6640625" style="22" bestFit="1" customWidth="1"/>
    <col min="4" max="12" width="8.88671875" style="22"/>
  </cols>
  <sheetData>
    <row r="1" spans="1:13" x14ac:dyDescent="0.3">
      <c r="A1" s="22"/>
      <c r="B1"/>
      <c r="C1"/>
      <c r="D1"/>
      <c r="E1"/>
      <c r="F1"/>
      <c r="G1"/>
      <c r="H1" s="94"/>
      <c r="I1" s="98"/>
      <c r="J1" s="94"/>
      <c r="K1" s="98"/>
      <c r="L1" s="97"/>
    </row>
    <row r="2" spans="1:13" x14ac:dyDescent="0.3">
      <c r="A2" s="22"/>
      <c r="B2"/>
      <c r="C2"/>
      <c r="D2"/>
      <c r="E2"/>
      <c r="F2"/>
      <c r="G2"/>
      <c r="H2" s="94"/>
      <c r="I2" s="510" t="s">
        <v>173</v>
      </c>
      <c r="J2" s="510"/>
      <c r="K2" s="510"/>
      <c r="L2" s="82"/>
    </row>
    <row r="3" spans="1:13" x14ac:dyDescent="0.3">
      <c r="A3" s="22"/>
      <c r="B3"/>
      <c r="C3"/>
      <c r="D3"/>
      <c r="E3"/>
      <c r="F3"/>
      <c r="G3"/>
      <c r="H3" s="511" t="s">
        <v>174</v>
      </c>
      <c r="I3" s="511"/>
      <c r="J3" s="511"/>
      <c r="K3" s="511"/>
      <c r="L3" s="93"/>
    </row>
    <row r="4" spans="1:13" x14ac:dyDescent="0.3">
      <c r="A4" s="22"/>
      <c r="B4"/>
      <c r="C4"/>
      <c r="D4"/>
      <c r="E4"/>
      <c r="F4"/>
      <c r="G4"/>
      <c r="H4" s="100"/>
      <c r="I4" s="100"/>
      <c r="J4" s="100"/>
      <c r="K4" s="99"/>
      <c r="L4" s="95"/>
    </row>
    <row r="5" spans="1:13" ht="14.4" customHeight="1" x14ac:dyDescent="0.3">
      <c r="A5" s="506" t="str">
        <f>'Data Sheet'!B1</f>
        <v>SUN TV NETWORK LTD</v>
      </c>
      <c r="B5" s="513"/>
      <c r="C5" s="513"/>
      <c r="D5" s="513"/>
      <c r="E5" s="513"/>
      <c r="F5" s="513"/>
      <c r="G5" s="513"/>
      <c r="H5" s="513"/>
      <c r="I5" s="513"/>
      <c r="J5" s="513"/>
      <c r="K5" s="513"/>
      <c r="L5" s="513"/>
      <c r="M5" s="22"/>
    </row>
    <row r="6" spans="1:13" ht="30.6" customHeight="1" x14ac:dyDescent="0.3">
      <c r="A6" s="513"/>
      <c r="B6" s="513"/>
      <c r="C6" s="513"/>
      <c r="D6" s="513"/>
      <c r="E6" s="513"/>
      <c r="F6" s="513"/>
      <c r="G6" s="513"/>
      <c r="H6" s="513"/>
      <c r="I6" s="513"/>
      <c r="J6" s="513"/>
      <c r="K6" s="513"/>
      <c r="L6" s="513"/>
      <c r="M6" s="22"/>
    </row>
    <row r="7" spans="1:13" x14ac:dyDescent="0.3">
      <c r="A7" s="32"/>
      <c r="B7" s="22"/>
      <c r="K7"/>
      <c r="L7"/>
    </row>
    <row r="8" spans="1:13" x14ac:dyDescent="0.3">
      <c r="A8" s="22"/>
      <c r="B8" s="22"/>
      <c r="K8"/>
      <c r="L8"/>
    </row>
    <row r="9" spans="1:13" ht="28.8" x14ac:dyDescent="0.55000000000000004">
      <c r="B9" s="512" t="str">
        <f>"Common Size Income Statement"&amp;" - "&amp;'Data Sheet'!$B$1</f>
        <v>Common Size Income Statement - SUN TV NETWORK LTD</v>
      </c>
      <c r="C9" s="512"/>
      <c r="D9" s="512"/>
      <c r="E9" s="512"/>
      <c r="F9" s="512"/>
      <c r="G9" s="512"/>
      <c r="H9" s="512"/>
      <c r="I9" s="512"/>
      <c r="J9" s="512"/>
      <c r="K9" s="512"/>
      <c r="L9" s="512"/>
    </row>
    <row r="11" spans="1:13" x14ac:dyDescent="0.3">
      <c r="B11" s="80" t="s">
        <v>172</v>
      </c>
      <c r="C11" s="71">
        <f>IFERROR('Data Sheet'!B$16,0)</f>
        <v>41729</v>
      </c>
      <c r="D11" s="71">
        <f>IFERROR('Data Sheet'!C$16,0)</f>
        <v>42094</v>
      </c>
      <c r="E11" s="71">
        <f>IFERROR('Data Sheet'!D$16,0)</f>
        <v>42460</v>
      </c>
      <c r="F11" s="71">
        <f>IFERROR('Data Sheet'!E$16,0)</f>
        <v>42825</v>
      </c>
      <c r="G11" s="71">
        <f>IFERROR('Data Sheet'!F$16,0)</f>
        <v>43190</v>
      </c>
      <c r="H11" s="71">
        <f>IFERROR('Data Sheet'!G$16,0)</f>
        <v>43555</v>
      </c>
      <c r="I11" s="71">
        <f>IFERROR('Data Sheet'!H$16,0)</f>
        <v>43921</v>
      </c>
      <c r="J11" s="71">
        <f>IFERROR('Data Sheet'!I$16,0)</f>
        <v>44286</v>
      </c>
      <c r="K11" s="71">
        <f>IFERROR('Data Sheet'!J$16,0)</f>
        <v>44651</v>
      </c>
      <c r="L11" s="71">
        <f>IFERROR('Data Sheet'!K$16,0)</f>
        <v>45016</v>
      </c>
    </row>
    <row r="13" spans="1:13" x14ac:dyDescent="0.3">
      <c r="B13" s="73" t="s">
        <v>3</v>
      </c>
      <c r="C13" s="30">
        <f>IFERROR('Data Sheet'!B17/'Data Sheet'!B$17,0)</f>
        <v>1</v>
      </c>
      <c r="D13" s="30">
        <f>IFERROR('Data Sheet'!C17/'Data Sheet'!C$17,0)</f>
        <v>1</v>
      </c>
      <c r="E13" s="30">
        <f>IFERROR('Data Sheet'!D17/'Data Sheet'!D$17,0)</f>
        <v>1</v>
      </c>
      <c r="F13" s="30">
        <f>IFERROR('Data Sheet'!E17/'Data Sheet'!E$17,0)</f>
        <v>1</v>
      </c>
      <c r="G13" s="30">
        <f>IFERROR('Data Sheet'!F17/'Data Sheet'!F$17,0)</f>
        <v>1</v>
      </c>
      <c r="H13" s="30">
        <f>IFERROR('Data Sheet'!G17/'Data Sheet'!G$17,0)</f>
        <v>1</v>
      </c>
      <c r="I13" s="30">
        <f>IFERROR('Data Sheet'!H17/'Data Sheet'!H$17,0)</f>
        <v>1</v>
      </c>
      <c r="J13" s="30">
        <f>IFERROR('Data Sheet'!I17/'Data Sheet'!I$17,0)</f>
        <v>1</v>
      </c>
      <c r="K13" s="30">
        <f>IFERROR('Data Sheet'!J17/'Data Sheet'!J$17,0)</f>
        <v>1</v>
      </c>
      <c r="L13" s="30">
        <f>IFERROR('Data Sheet'!K17/'Data Sheet'!K$17,0)</f>
        <v>1</v>
      </c>
    </row>
    <row r="14" spans="1:13" x14ac:dyDescent="0.3">
      <c r="B14" s="73" t="s">
        <v>57</v>
      </c>
      <c r="C14" s="30">
        <f>IFERROR('Data Sheet'!B18/'Data Sheet'!B$17,0)</f>
        <v>0</v>
      </c>
      <c r="D14" s="30">
        <f>IFERROR('Data Sheet'!C18/'Data Sheet'!C$17,0)</f>
        <v>0</v>
      </c>
      <c r="E14" s="30">
        <f>IFERROR('Data Sheet'!D18/'Data Sheet'!D$17,0)</f>
        <v>0</v>
      </c>
      <c r="F14" s="30">
        <f>IFERROR('Data Sheet'!E18/'Data Sheet'!E$17,0)</f>
        <v>0</v>
      </c>
      <c r="G14" s="30">
        <f>IFERROR('Data Sheet'!F18/'Data Sheet'!F$17,0)</f>
        <v>0</v>
      </c>
      <c r="H14" s="30">
        <f>IFERROR('Data Sheet'!G18/'Data Sheet'!G$17,0)</f>
        <v>0</v>
      </c>
      <c r="I14" s="30">
        <f>IFERROR('Data Sheet'!H18/'Data Sheet'!H$17,0)</f>
        <v>0</v>
      </c>
      <c r="J14" s="30">
        <f>IFERROR('Data Sheet'!I18/'Data Sheet'!I$17,0)</f>
        <v>0</v>
      </c>
      <c r="K14" s="30">
        <f>IFERROR('Data Sheet'!J18/'Data Sheet'!J$17,0)</f>
        <v>0</v>
      </c>
      <c r="L14" s="30">
        <f>IFERROR('Data Sheet'!K18/'Data Sheet'!K$17,0)</f>
        <v>0</v>
      </c>
    </row>
    <row r="15" spans="1:13" x14ac:dyDescent="0.3">
      <c r="B15" s="73" t="s">
        <v>58</v>
      </c>
      <c r="C15" s="30">
        <f>IFERROR('Data Sheet'!B19/'Data Sheet'!B$17,0)</f>
        <v>0</v>
      </c>
      <c r="D15" s="30">
        <f>IFERROR('Data Sheet'!C19/'Data Sheet'!C$17,0)</f>
        <v>0</v>
      </c>
      <c r="E15" s="30">
        <f>IFERROR('Data Sheet'!D19/'Data Sheet'!D$17,0)</f>
        <v>0</v>
      </c>
      <c r="F15" s="30">
        <f>IFERROR('Data Sheet'!E19/'Data Sheet'!E$17,0)</f>
        <v>0</v>
      </c>
      <c r="G15" s="30">
        <f>IFERROR('Data Sheet'!F19/'Data Sheet'!F$17,0)</f>
        <v>0</v>
      </c>
      <c r="H15" s="30">
        <f>IFERROR('Data Sheet'!G19/'Data Sheet'!G$17,0)</f>
        <v>0</v>
      </c>
      <c r="I15" s="30">
        <f>IFERROR('Data Sheet'!H19/'Data Sheet'!H$17,0)</f>
        <v>0</v>
      </c>
      <c r="J15" s="30">
        <f>IFERROR('Data Sheet'!I19/'Data Sheet'!I$17,0)</f>
        <v>0</v>
      </c>
      <c r="K15" s="30">
        <f>IFERROR('Data Sheet'!J19/'Data Sheet'!J$17,0)</f>
        <v>0</v>
      </c>
      <c r="L15" s="30">
        <f>IFERROR('Data Sheet'!K19/'Data Sheet'!K$17,0)</f>
        <v>0</v>
      </c>
    </row>
    <row r="16" spans="1:13" x14ac:dyDescent="0.3">
      <c r="B16" s="73" t="s">
        <v>59</v>
      </c>
      <c r="C16" s="30">
        <f>IFERROR('Data Sheet'!B20/'Data Sheet'!B$17,0)</f>
        <v>1.2479650299961325E-2</v>
      </c>
      <c r="D16" s="30">
        <f>IFERROR('Data Sheet'!C20/'Data Sheet'!C$17,0)</f>
        <v>1.1104709899890623E-2</v>
      </c>
      <c r="E16" s="30">
        <f>IFERROR('Data Sheet'!D20/'Data Sheet'!D$17,0)</f>
        <v>7.5799227050015365E-3</v>
      </c>
      <c r="F16" s="30">
        <f>IFERROR('Data Sheet'!E20/'Data Sheet'!E$17,0)</f>
        <v>6.482167425124352E-3</v>
      </c>
      <c r="G16" s="30">
        <f>IFERROR('Data Sheet'!F20/'Data Sheet'!F$17,0)</f>
        <v>6.2841290305161628E-3</v>
      </c>
      <c r="H16" s="30">
        <f>IFERROR('Data Sheet'!G20/'Data Sheet'!G$17,0)</f>
        <v>5.1869907522458453E-3</v>
      </c>
      <c r="I16" s="30">
        <f>IFERROR('Data Sheet'!H20/'Data Sheet'!H$17,0)</f>
        <v>5.6167166214469363E-3</v>
      </c>
      <c r="J16" s="30">
        <f>IFERROR('Data Sheet'!I20/'Data Sheet'!I$17,0)</f>
        <v>5.218940536184759E-3</v>
      </c>
      <c r="K16" s="30">
        <f>IFERROR('Data Sheet'!J20/'Data Sheet'!J$17,0)</f>
        <v>4.7059545528087884E-3</v>
      </c>
      <c r="L16" s="30">
        <f>IFERROR('Data Sheet'!K20/'Data Sheet'!K$17,0)</f>
        <v>7.1314006972335994E-3</v>
      </c>
    </row>
    <row r="17" spans="2:12" x14ac:dyDescent="0.3">
      <c r="B17" s="73" t="s">
        <v>60</v>
      </c>
      <c r="C17" s="30">
        <f>IFERROR('Data Sheet'!B21/'Data Sheet'!B$17,0)</f>
        <v>0.14360817046078017</v>
      </c>
      <c r="D17" s="30">
        <f>IFERROR('Data Sheet'!C21/'Data Sheet'!C$17,0)</f>
        <v>0.12903171939316516</v>
      </c>
      <c r="E17" s="30">
        <f>IFERROR('Data Sheet'!D21/'Data Sheet'!D$17,0)</f>
        <v>0.12323135136883298</v>
      </c>
      <c r="F17" s="30">
        <f>IFERROR('Data Sheet'!E21/'Data Sheet'!E$17,0)</f>
        <v>0.1224543791482092</v>
      </c>
      <c r="G17" s="30">
        <f>IFERROR('Data Sheet'!F21/'Data Sheet'!F$17,0)</f>
        <v>0.13603350635500266</v>
      </c>
      <c r="H17" s="30">
        <f>IFERROR('Data Sheet'!G21/'Data Sheet'!G$17,0)</f>
        <v>0.14308903541006837</v>
      </c>
      <c r="I17" s="30">
        <f>IFERROR('Data Sheet'!H21/'Data Sheet'!H$17,0)</f>
        <v>0.16376266034063952</v>
      </c>
      <c r="J17" s="30">
        <f>IFERROR('Data Sheet'!I21/'Data Sheet'!I$17,0)</f>
        <v>0.14921196516089635</v>
      </c>
      <c r="K17" s="30">
        <f>IFERROR('Data Sheet'!J21/'Data Sheet'!J$17,0)</f>
        <v>0.17413147661528333</v>
      </c>
      <c r="L17" s="30">
        <f>IFERROR('Data Sheet'!K21/'Data Sheet'!K$17,0)</f>
        <v>0.18768574117522302</v>
      </c>
    </row>
    <row r="18" spans="2:12" x14ac:dyDescent="0.3">
      <c r="B18" s="73" t="s">
        <v>61</v>
      </c>
      <c r="C18" s="30">
        <f>IFERROR('Data Sheet'!B22/'Data Sheet'!B$17,0)</f>
        <v>9.8483553844631741E-2</v>
      </c>
      <c r="D18" s="30">
        <f>IFERROR('Data Sheet'!C22/'Data Sheet'!C$17,0)</f>
        <v>9.8138917416025845E-2</v>
      </c>
      <c r="E18" s="30">
        <f>IFERROR('Data Sheet'!D22/'Data Sheet'!D$17,0)</f>
        <v>0.10138904610210056</v>
      </c>
      <c r="F18" s="30">
        <f>IFERROR('Data Sheet'!E22/'Data Sheet'!E$17,0)</f>
        <v>0.10337828643998609</v>
      </c>
      <c r="G18" s="30">
        <f>IFERROR('Data Sheet'!F22/'Data Sheet'!F$17,0)</f>
        <v>0.10615520651227464</v>
      </c>
      <c r="H18" s="30">
        <f>IFERROR('Data Sheet'!G22/'Data Sheet'!G$17,0)</f>
        <v>8.7205951556361599E-2</v>
      </c>
      <c r="I18" s="30">
        <f>IFERROR('Data Sheet'!H22/'Data Sheet'!H$17,0)</f>
        <v>9.1827776751850235E-2</v>
      </c>
      <c r="J18" s="30">
        <f>IFERROR('Data Sheet'!I22/'Data Sheet'!I$17,0)</f>
        <v>9.6673161488122036E-2</v>
      </c>
      <c r="K18" s="30">
        <f>IFERROR('Data Sheet'!J22/'Data Sheet'!J$17,0)</f>
        <v>8.2009696442220253E-2</v>
      </c>
      <c r="L18" s="30">
        <f>IFERROR('Data Sheet'!K22/'Data Sheet'!K$17,0)</f>
        <v>8.092681698280775E-2</v>
      </c>
    </row>
    <row r="19" spans="2:12" x14ac:dyDescent="0.3">
      <c r="B19" s="73" t="s">
        <v>62</v>
      </c>
      <c r="C19" s="30">
        <f>IFERROR('Data Sheet'!B23/'Data Sheet'!B$17,0)</f>
        <v>5.1915345247839112E-2</v>
      </c>
      <c r="D19" s="30">
        <f>IFERROR('Data Sheet'!C23/'Data Sheet'!C$17,0)</f>
        <v>5.4918217568819983E-2</v>
      </c>
      <c r="E19" s="30">
        <f>IFERROR('Data Sheet'!D23/'Data Sheet'!D$17,0)</f>
        <v>5.4005433288594952E-2</v>
      </c>
      <c r="F19" s="30">
        <f>IFERROR('Data Sheet'!E23/'Data Sheet'!E$17,0)</f>
        <v>7.8761168982356411E-2</v>
      </c>
      <c r="G19" s="30">
        <f>IFERROR('Data Sheet'!F23/'Data Sheet'!F$17,0)</f>
        <v>5.934148267645848E-2</v>
      </c>
      <c r="H19" s="30">
        <f>IFERROR('Data Sheet'!G23/'Data Sheet'!G$17,0)</f>
        <v>6.9442755397166989E-2</v>
      </c>
      <c r="I19" s="30">
        <f>IFERROR('Data Sheet'!H23/'Data Sheet'!H$17,0)</f>
        <v>6.3221444095629076E-2</v>
      </c>
      <c r="J19" s="30">
        <f>IFERROR('Data Sheet'!I23/'Data Sheet'!I$17,0)</f>
        <v>6.5403586526445678E-2</v>
      </c>
      <c r="K19" s="30">
        <f>IFERROR('Data Sheet'!J23/'Data Sheet'!J$17,0)</f>
        <v>6.3573624338181547E-2</v>
      </c>
      <c r="L19" s="30">
        <f>IFERROR('Data Sheet'!K23/'Data Sheet'!K$17,0)</f>
        <v>7.426995930594768E-2</v>
      </c>
    </row>
    <row r="20" spans="2:12" x14ac:dyDescent="0.3">
      <c r="B20" s="73" t="s">
        <v>63</v>
      </c>
      <c r="C20" s="30">
        <f>IFERROR('Data Sheet'!B24/'Data Sheet'!B$17,0)</f>
        <v>1.5321862548457021E-2</v>
      </c>
      <c r="D20" s="30">
        <f>IFERROR('Data Sheet'!C24/'Data Sheet'!C$17,0)</f>
        <v>6.4457413855004211E-3</v>
      </c>
      <c r="E20" s="30">
        <f>IFERROR('Data Sheet'!D24/'Data Sheet'!D$17,0)</f>
        <v>0.22016542423311397</v>
      </c>
      <c r="F20" s="30">
        <f>IFERROR('Data Sheet'!E24/'Data Sheet'!E$17,0)</f>
        <v>1.9265077181258788E-2</v>
      </c>
      <c r="G20" s="30">
        <f>IFERROR('Data Sheet'!F24/'Data Sheet'!F$17,0)</f>
        <v>1.5929693353402948E-2</v>
      </c>
      <c r="H20" s="30">
        <f>IFERROR('Data Sheet'!G24/'Data Sheet'!G$17,0)</f>
        <v>5.9140154499357578E-3</v>
      </c>
      <c r="I20" s="30">
        <f>IFERROR('Data Sheet'!H24/'Data Sheet'!H$17,0)</f>
        <v>3.0114919669872297E-2</v>
      </c>
      <c r="J20" s="30">
        <f>IFERROR('Data Sheet'!I24/'Data Sheet'!I$17,0)</f>
        <v>3.3347078432051473E-2</v>
      </c>
      <c r="K20" s="30">
        <f>IFERROR('Data Sheet'!J24/'Data Sheet'!J$17,0)</f>
        <v>3.9870900073085955E-2</v>
      </c>
      <c r="L20" s="30">
        <f>IFERROR('Data Sheet'!K24/'Data Sheet'!K$17,0)</f>
        <v>1.5556527617608461E-2</v>
      </c>
    </row>
    <row r="21" spans="2:12" x14ac:dyDescent="0.3">
      <c r="B21" s="73" t="s">
        <v>6</v>
      </c>
      <c r="C21" s="30">
        <f>IFERROR('Data Sheet'!B25/'Data Sheet'!B$17,0)</f>
        <v>3.895000044971713E-2</v>
      </c>
      <c r="D21" s="30">
        <f>IFERROR('Data Sheet'!C25/'Data Sheet'!C$17,0)</f>
        <v>4.1129173659294138E-2</v>
      </c>
      <c r="E21" s="30">
        <f>IFERROR('Data Sheet'!D25/'Data Sheet'!D$17,0)</f>
        <v>0.27365744409049014</v>
      </c>
      <c r="F21" s="30">
        <f>IFERROR('Data Sheet'!E25/'Data Sheet'!E$17,0)</f>
        <v>6.8287649486718172E-2</v>
      </c>
      <c r="G21" s="30">
        <f>IFERROR('Data Sheet'!F25/'Data Sheet'!F$17,0)</f>
        <v>5.5770801412072815E-2</v>
      </c>
      <c r="H21" s="30">
        <f>IFERROR('Data Sheet'!G25/'Data Sheet'!G$17,0)</f>
        <v>6.4089209895995813E-2</v>
      </c>
      <c r="I21" s="30">
        <f>IFERROR('Data Sheet'!H25/'Data Sheet'!H$17,0)</f>
        <v>7.4005994573632397E-2</v>
      </c>
      <c r="J21" s="30">
        <f>IFERROR('Data Sheet'!I25/'Data Sheet'!I$17,0)</f>
        <v>9.6433933815775807E-2</v>
      </c>
      <c r="K21" s="30">
        <f>IFERROR('Data Sheet'!J25/'Data Sheet'!J$17,0)</f>
        <v>7.136760004686428E-2</v>
      </c>
      <c r="L21" s="30">
        <f>IFERROR('Data Sheet'!K25/'Data Sheet'!K$17,0)</f>
        <v>0.10087087923012684</v>
      </c>
    </row>
    <row r="22" spans="2:12" x14ac:dyDescent="0.3">
      <c r="B22" s="73" t="s">
        <v>7</v>
      </c>
      <c r="C22" s="30">
        <f>IFERROR('Data Sheet'!B26/'Data Sheet'!B$17,0)</f>
        <v>0.21509070794470278</v>
      </c>
      <c r="D22" s="30">
        <f>IFERROR('Data Sheet'!C26/'Data Sheet'!C$17,0)</f>
        <v>0.25687364843991345</v>
      </c>
      <c r="E22" s="30">
        <f>IFERROR('Data Sheet'!D26/'Data Sheet'!D$17,0)</f>
        <v>0.20079720573729404</v>
      </c>
      <c r="F22" s="30">
        <f>IFERROR('Data Sheet'!E26/'Data Sheet'!E$17,0)</f>
        <v>0.15135766445428844</v>
      </c>
      <c r="G22" s="30">
        <f>IFERROR('Data Sheet'!F26/'Data Sheet'!F$17,0)</f>
        <v>0.1518687015274956</v>
      </c>
      <c r="H22" s="30">
        <f>IFERROR('Data Sheet'!G26/'Data Sheet'!G$17,0)</f>
        <v>0.1752288145003093</v>
      </c>
      <c r="I22" s="30">
        <f>IFERROR('Data Sheet'!H26/'Data Sheet'!H$17,0)</f>
        <v>0.19892893163060929</v>
      </c>
      <c r="J22" s="30">
        <f>IFERROR('Data Sheet'!I26/'Data Sheet'!I$17,0)</f>
        <v>0.12714321238695706</v>
      </c>
      <c r="K22" s="30">
        <f>IFERROR('Data Sheet'!J26/'Data Sheet'!J$17,0)</f>
        <v>8.5393408874085724E-2</v>
      </c>
      <c r="L22" s="30">
        <f>IFERROR('Data Sheet'!K26/'Data Sheet'!K$17,0)</f>
        <v>0.12884240664890442</v>
      </c>
    </row>
    <row r="23" spans="2:12" x14ac:dyDescent="0.3">
      <c r="B23" s="73" t="s">
        <v>8</v>
      </c>
      <c r="C23" s="30">
        <f>IFERROR('Data Sheet'!B27/'Data Sheet'!B$17,0)</f>
        <v>1.3221683561040105E-3</v>
      </c>
      <c r="D23" s="30">
        <f>IFERROR('Data Sheet'!C27/'Data Sheet'!C$17,0)</f>
        <v>9.5600698010336557E-4</v>
      </c>
      <c r="E23" s="30">
        <f>IFERROR('Data Sheet'!D27/'Data Sheet'!D$17,0)</f>
        <v>8.8533497194417943E-4</v>
      </c>
      <c r="F23" s="30">
        <f>IFERROR('Data Sheet'!E27/'Data Sheet'!E$17,0)</f>
        <v>3.8930801445353255E-4</v>
      </c>
      <c r="G23" s="30">
        <f>IFERROR('Data Sheet'!F27/'Data Sheet'!F$17,0)</f>
        <v>3.6449298351006745E-4</v>
      </c>
      <c r="H23" s="30">
        <f>IFERROR('Data Sheet'!G27/'Data Sheet'!G$17,0)</f>
        <v>4.3621481861394723E-4</v>
      </c>
      <c r="I23" s="30">
        <f>IFERROR('Data Sheet'!H27/'Data Sheet'!H$17,0)</f>
        <v>3.622313450857281E-3</v>
      </c>
      <c r="J23" s="30">
        <f>IFERROR('Data Sheet'!I27/'Data Sheet'!I$17,0)</f>
        <v>8.4548095779205454E-3</v>
      </c>
      <c r="K23" s="30">
        <f>IFERROR('Data Sheet'!J27/'Data Sheet'!J$17,0)</f>
        <v>9.2752216289799759E-3</v>
      </c>
      <c r="L23" s="30">
        <f>IFERROR('Data Sheet'!K27/'Data Sheet'!K$17,0)</f>
        <v>2.4973157831948145E-3</v>
      </c>
    </row>
    <row r="24" spans="2:12" x14ac:dyDescent="0.3">
      <c r="B24" s="73" t="s">
        <v>9</v>
      </c>
      <c r="C24" s="30">
        <f>IFERROR('Data Sheet'!B28/'Data Sheet'!B$17,0)</f>
        <v>0.50072854174724102</v>
      </c>
      <c r="D24" s="30">
        <f>IFERROR('Data Sheet'!C28/'Data Sheet'!C$17,0)</f>
        <v>0.48366021257587516</v>
      </c>
      <c r="E24" s="30">
        <f>IFERROR('Data Sheet'!D28/'Data Sheet'!D$17,0)</f>
        <v>0.56560372568360795</v>
      </c>
      <c r="F24" s="30">
        <f>IFERROR('Data Sheet'!E28/'Data Sheet'!E$17,0)</f>
        <v>0.58619959784104148</v>
      </c>
      <c r="G24" s="30">
        <f>IFERROR('Data Sheet'!F28/'Data Sheet'!F$17,0)</f>
        <v>0.57979358897341227</v>
      </c>
      <c r="H24" s="30">
        <f>IFERROR('Data Sheet'!G28/'Data Sheet'!G$17,0)</f>
        <v>0.57758543201129398</v>
      </c>
      <c r="I24" s="30">
        <f>IFERROR('Data Sheet'!H28/'Data Sheet'!H$17,0)</f>
        <v>0.51691123201272782</v>
      </c>
      <c r="J24" s="30">
        <f>IFERROR('Data Sheet'!I28/'Data Sheet'!I$17,0)</f>
        <v>0.6109811797071979</v>
      </c>
      <c r="K24" s="30">
        <f>IFERROR('Data Sheet'!J28/'Data Sheet'!J$17,0)</f>
        <v>0.61240731752221866</v>
      </c>
      <c r="L24" s="30">
        <f>IFERROR('Data Sheet'!K28/'Data Sheet'!K$17,0)</f>
        <v>0.60396071101920701</v>
      </c>
    </row>
    <row r="25" spans="2:12" x14ac:dyDescent="0.3">
      <c r="B25" s="73" t="s">
        <v>10</v>
      </c>
      <c r="C25" s="30">
        <f>IFERROR('Data Sheet'!B29/'Data Sheet'!B$17,0)</f>
        <v>0.16559034367382916</v>
      </c>
      <c r="D25" s="30">
        <f>IFERROR('Data Sheet'!C29/'Data Sheet'!C$17,0)</f>
        <v>0.1569521328557473</v>
      </c>
      <c r="E25" s="30">
        <f>IFERROR('Data Sheet'!D29/'Data Sheet'!D$17,0)</f>
        <v>0.19274833848094308</v>
      </c>
      <c r="F25" s="30">
        <f>IFERROR('Data Sheet'!E29/'Data Sheet'!E$17,0)</f>
        <v>0.19664212388310179</v>
      </c>
      <c r="G25" s="30">
        <f>IFERROR('Data Sheet'!F29/'Data Sheet'!F$17,0)</f>
        <v>0.19656296616290136</v>
      </c>
      <c r="H25" s="30">
        <f>IFERROR('Data Sheet'!G29/'Data Sheet'!G$17,0)</f>
        <v>0.19855969798072193</v>
      </c>
      <c r="I25" s="30">
        <f>IFERROR('Data Sheet'!H29/'Data Sheet'!H$17,0)</f>
        <v>0.12328934471639416</v>
      </c>
      <c r="J25" s="30">
        <f>IFERROR('Data Sheet'!I29/'Data Sheet'!I$17,0)</f>
        <v>0.13087642316857051</v>
      </c>
      <c r="K25" s="30">
        <f>IFERROR('Data Sheet'!J29/'Data Sheet'!J$17,0)</f>
        <v>0.1543898996323386</v>
      </c>
      <c r="L25" s="30">
        <f>IFERROR('Data Sheet'!K29/'Data Sheet'!K$17,0)</f>
        <v>0.15144284937898489</v>
      </c>
    </row>
    <row r="26" spans="2:12" x14ac:dyDescent="0.3">
      <c r="B26" s="73" t="s">
        <v>11</v>
      </c>
      <c r="C26" s="30">
        <f>IFERROR('Data Sheet'!B30/'Data Sheet'!B$17,0)</f>
        <v>0.33639290886032686</v>
      </c>
      <c r="D26" s="30">
        <f>IFERROR('Data Sheet'!C30/'Data Sheet'!C$17,0)</f>
        <v>0.32647847105678429</v>
      </c>
      <c r="E26" s="30">
        <f>IFERROR('Data Sheet'!D30/'Data Sheet'!D$17,0)</f>
        <v>0.37266134118141692</v>
      </c>
      <c r="F26" s="30">
        <f>IFERROR('Data Sheet'!E30/'Data Sheet'!E$17,0)</f>
        <v>0.38940628637951108</v>
      </c>
      <c r="G26" s="30">
        <f>IFERROR('Data Sheet'!F30/'Data Sheet'!F$17,0)</f>
        <v>0.38309562540921083</v>
      </c>
      <c r="H26" s="30">
        <f>IFERROR('Data Sheet'!G30/'Data Sheet'!G$17,0)</f>
        <v>0.3789173412574619</v>
      </c>
      <c r="I26" s="30">
        <f>IFERROR('Data Sheet'!H30/'Data Sheet'!H$17,0)</f>
        <v>0.39352813330113501</v>
      </c>
      <c r="J26" s="30">
        <f>IFERROR('Data Sheet'!I30/'Data Sheet'!I$17,0)</f>
        <v>0.48003865415547914</v>
      </c>
      <c r="K26" s="30">
        <f>IFERROR('Data Sheet'!J30/'Data Sheet'!J$17,0)</f>
        <v>0.45798673294614511</v>
      </c>
      <c r="L26" s="30">
        <f>IFERROR('Data Sheet'!K30/'Data Sheet'!K$17,0)</f>
        <v>0.45238265664559058</v>
      </c>
    </row>
    <row r="27" spans="2:12" x14ac:dyDescent="0.3">
      <c r="B27" s="73" t="s">
        <v>48</v>
      </c>
      <c r="C27" s="30">
        <f>IFERROR('Data Sheet'!B31/'Data Sheet'!B$17,0)</f>
        <v>0.16836509835313587</v>
      </c>
      <c r="D27" s="30">
        <f>IFERROR('Data Sheet'!C31/'Data Sheet'!C$17,0)</f>
        <v>0.18508128146682362</v>
      </c>
      <c r="E27" s="30">
        <f>IFERROR('Data Sheet'!D31/'Data Sheet'!D$17,0)</f>
        <v>0.2469316472890154</v>
      </c>
      <c r="F27" s="30">
        <f>IFERROR('Data Sheet'!E31/'Data Sheet'!E$17,0)</f>
        <v>0.14895000226781369</v>
      </c>
      <c r="G27" s="30">
        <f>IFERROR('Data Sheet'!F31/'Data Sheet'!F$17,0)</f>
        <v>0.1329994397607846</v>
      </c>
      <c r="H27" s="79">
        <f>IFERROR('Data Sheet'!G31/'Data Sheet'!G$17,0)</f>
        <v>7.8137970781538335E-2</v>
      </c>
      <c r="I27" s="30">
        <f>IFERROR('Data Sheet'!H31/'Data Sheet'!H$17,0)</f>
        <v>0.27989829112036024</v>
      </c>
      <c r="J27" s="30">
        <f>IFERROR('Data Sheet'!I31/'Data Sheet'!I$17,0)</f>
        <v>6.2022921788289803E-2</v>
      </c>
      <c r="K27" s="30">
        <f>IFERROR('Data Sheet'!J31/'Data Sheet'!J$17,0)</f>
        <v>0.15115403283846887</v>
      </c>
      <c r="L27" s="30">
        <f>IFERROR('Data Sheet'!K31/'Data Sheet'!K$17,0)</f>
        <v>0.15671054201296378</v>
      </c>
    </row>
    <row r="30" spans="2:12" ht="28.8" x14ac:dyDescent="0.55000000000000004">
      <c r="B30" s="512" t="str">
        <f>"Common Size Balance Sheet"&amp;" - "&amp;'Data Sheet'!$B$1</f>
        <v>Common Size Balance Sheet - SUN TV NETWORK LTD</v>
      </c>
      <c r="C30" s="512"/>
      <c r="D30" s="512"/>
      <c r="E30" s="512"/>
      <c r="F30" s="512"/>
      <c r="G30" s="512"/>
      <c r="H30" s="512"/>
      <c r="I30" s="512"/>
      <c r="J30" s="512"/>
      <c r="K30" s="512"/>
      <c r="L30" s="512"/>
    </row>
    <row r="32" spans="2:12" x14ac:dyDescent="0.3">
      <c r="B32" s="72" t="s">
        <v>172</v>
      </c>
      <c r="C32" s="71">
        <f>IFERROR('Data Sheet'!B$16,0)</f>
        <v>41729</v>
      </c>
      <c r="D32" s="71">
        <f>IFERROR('Data Sheet'!C$16,0)</f>
        <v>42094</v>
      </c>
      <c r="E32" s="71">
        <f>IFERROR('Data Sheet'!D$16,0)</f>
        <v>42460</v>
      </c>
      <c r="F32" s="71">
        <f>IFERROR('Data Sheet'!E$16,0)</f>
        <v>42825</v>
      </c>
      <c r="G32" s="71">
        <f>IFERROR('Data Sheet'!F$16,0)</f>
        <v>43190</v>
      </c>
      <c r="H32" s="71">
        <f>IFERROR('Data Sheet'!G$16,0)</f>
        <v>43555</v>
      </c>
      <c r="I32" s="71">
        <f>IFERROR('Data Sheet'!H$16,0)</f>
        <v>43921</v>
      </c>
      <c r="J32" s="71">
        <f>IFERROR('Data Sheet'!I$16,0)</f>
        <v>44286</v>
      </c>
      <c r="K32" s="71">
        <f>IFERROR('Data Sheet'!J$16,0)</f>
        <v>44651</v>
      </c>
      <c r="L32" s="71">
        <f>IFERROR('Data Sheet'!K$16,0)</f>
        <v>45016</v>
      </c>
    </row>
    <row r="33" spans="2:12" x14ac:dyDescent="0.3">
      <c r="B33" s="75"/>
      <c r="C33" s="76"/>
      <c r="D33" s="76"/>
      <c r="E33" s="76"/>
      <c r="F33" s="76"/>
      <c r="G33" s="76"/>
      <c r="H33" s="76"/>
      <c r="I33" s="76"/>
      <c r="J33" s="76"/>
      <c r="K33" s="76"/>
      <c r="L33" s="76"/>
    </row>
    <row r="34" spans="2:12" x14ac:dyDescent="0.3">
      <c r="B34" s="74" t="s">
        <v>99</v>
      </c>
      <c r="C34" s="78">
        <f>IFERROR('Data Sheet'!B61/'Data Sheet'!B$61,0)</f>
        <v>1</v>
      </c>
      <c r="D34" s="78">
        <f>IFERROR('Data Sheet'!C61/'Data Sheet'!C$61,0)</f>
        <v>1</v>
      </c>
      <c r="E34" s="78">
        <f>IFERROR('Data Sheet'!D61/'Data Sheet'!D$61,0)</f>
        <v>1</v>
      </c>
      <c r="F34" s="78">
        <f>IFERROR('Data Sheet'!E61/'Data Sheet'!E$61,0)</f>
        <v>1</v>
      </c>
      <c r="G34" s="78">
        <f>IFERROR('Data Sheet'!F61/'Data Sheet'!F$61,0)</f>
        <v>1</v>
      </c>
      <c r="H34" s="78">
        <f>IFERROR('Data Sheet'!G61/'Data Sheet'!G$61,0)</f>
        <v>1</v>
      </c>
      <c r="I34" s="78">
        <f>IFERROR('Data Sheet'!H61/'Data Sheet'!H$61,0)</f>
        <v>1</v>
      </c>
      <c r="J34" s="78">
        <f>IFERROR('Data Sheet'!I61/'Data Sheet'!I$61,0)</f>
        <v>1</v>
      </c>
      <c r="K34" s="78">
        <f>IFERROR('Data Sheet'!J61/'Data Sheet'!J$61,0)</f>
        <v>1</v>
      </c>
      <c r="L34" s="78">
        <f>IFERROR('Data Sheet'!K61/'Data Sheet'!K$61,0)</f>
        <v>1</v>
      </c>
    </row>
    <row r="35" spans="2:12" x14ac:dyDescent="0.3">
      <c r="B35" s="32" t="s">
        <v>13</v>
      </c>
      <c r="C35" s="30">
        <f>IFERROR('Data Sheet'!B57/'Data Sheet'!B$61,0)</f>
        <v>5.5292711262269964E-2</v>
      </c>
      <c r="D35" s="30">
        <f>IFERROR('Data Sheet'!C57/'Data Sheet'!C$61,0)</f>
        <v>5.2613871220981462E-2</v>
      </c>
      <c r="E35" s="30">
        <f>IFERROR('Data Sheet'!D57/'Data Sheet'!D$61,0)</f>
        <v>5.241150371859938E-2</v>
      </c>
      <c r="F35" s="30">
        <f>IFERROR('Data Sheet'!E57/'Data Sheet'!E$61,0)</f>
        <v>4.5005207667147842E-2</v>
      </c>
      <c r="G35" s="30">
        <f>IFERROR('Data Sheet'!F57/'Data Sheet'!F$61,0)</f>
        <v>3.7366021648929312E-2</v>
      </c>
      <c r="H35" s="30">
        <f>IFERROR('Data Sheet'!G57/'Data Sheet'!G$61,0)</f>
        <v>3.1797928874242931E-2</v>
      </c>
      <c r="I35" s="30">
        <f>IFERROR('Data Sheet'!H57/'Data Sheet'!H$61,0)</f>
        <v>3.0283236789890835E-2</v>
      </c>
      <c r="J35" s="30">
        <f>IFERROR('Data Sheet'!I57/'Data Sheet'!I$61,0)</f>
        <v>2.4796040486105078E-2</v>
      </c>
      <c r="K35" s="30">
        <f>IFERROR('Data Sheet'!J57/'Data Sheet'!J$61,0)</f>
        <v>2.2144053224845753E-2</v>
      </c>
      <c r="L35" s="30">
        <f>IFERROR('Data Sheet'!K57/'Data Sheet'!K$61,0)</f>
        <v>1.9416480753009436E-2</v>
      </c>
    </row>
    <row r="36" spans="2:12" x14ac:dyDescent="0.3">
      <c r="B36" s="32" t="s">
        <v>14</v>
      </c>
      <c r="C36" s="30">
        <f>IFERROR('Data Sheet'!B58/'Data Sheet'!B$61,0)</f>
        <v>0.81333658848685875</v>
      </c>
      <c r="D36" s="30">
        <f>IFERROR('Data Sheet'!C58/'Data Sheet'!C$61,0)</f>
        <v>0.84141072677849515</v>
      </c>
      <c r="E36" s="30">
        <f>IFERROR('Data Sheet'!D58/'Data Sheet'!D$61,0)</f>
        <v>0.87166310234394118</v>
      </c>
      <c r="F36" s="30">
        <f>IFERROR('Data Sheet'!E58/'Data Sheet'!E$61,0)</f>
        <v>0.87512105542054197</v>
      </c>
      <c r="G36" s="30">
        <f>IFERROR('Data Sheet'!F58/'Data Sheet'!F$61,0)</f>
        <v>0.851724935713148</v>
      </c>
      <c r="H36" s="30">
        <f>IFERROR('Data Sheet'!G58/'Data Sheet'!G$61,0)</f>
        <v>0.86005619183330284</v>
      </c>
      <c r="I36" s="30">
        <f>IFERROR('Data Sheet'!H58/'Data Sheet'!H$61,0)</f>
        <v>0.84945985365561272</v>
      </c>
      <c r="J36" s="30">
        <f>IFERROR('Data Sheet'!I58/'Data Sheet'!I$61,0)</f>
        <v>0.86286168757542692</v>
      </c>
      <c r="K36" s="30">
        <f>IFERROR('Data Sheet'!J58/'Data Sheet'!J$61,0)</f>
        <v>0.89436621301176655</v>
      </c>
      <c r="L36" s="30">
        <f>IFERROR('Data Sheet'!K58/'Data Sheet'!K$61,0)</f>
        <v>0.89421348668910761</v>
      </c>
    </row>
    <row r="37" spans="2:12" x14ac:dyDescent="0.3">
      <c r="B37" s="32" t="s">
        <v>49</v>
      </c>
      <c r="C37" s="30">
        <f>IFERROR('Data Sheet'!B59/'Data Sheet'!B$61,0)</f>
        <v>0</v>
      </c>
      <c r="D37" s="30">
        <f>IFERROR('Data Sheet'!C59/'Data Sheet'!C$61,0)</f>
        <v>0</v>
      </c>
      <c r="E37" s="30">
        <f>IFERROR('Data Sheet'!D59/'Data Sheet'!D$61,0)</f>
        <v>0</v>
      </c>
      <c r="F37" s="30">
        <f>IFERROR('Data Sheet'!E59/'Data Sheet'!E$61,0)</f>
        <v>0</v>
      </c>
      <c r="G37" s="30">
        <f>IFERROR('Data Sheet'!F59/'Data Sheet'!F$61,0)</f>
        <v>0</v>
      </c>
      <c r="H37" s="30">
        <f>IFERROR('Data Sheet'!G59/'Data Sheet'!G$61,0)</f>
        <v>0</v>
      </c>
      <c r="I37" s="30">
        <f>IFERROR('Data Sheet'!H59/'Data Sheet'!H$61,0)</f>
        <v>0</v>
      </c>
      <c r="J37" s="30">
        <f>IFERROR('Data Sheet'!I59/'Data Sheet'!I$61,0)</f>
        <v>1.0111458856366946E-2</v>
      </c>
      <c r="K37" s="30">
        <f>IFERROR('Data Sheet'!J59/'Data Sheet'!J$61,0)</f>
        <v>1.0662950517526212E-2</v>
      </c>
      <c r="L37" s="30">
        <f>IFERROR('Data Sheet'!K59/'Data Sheet'!K$61,0)</f>
        <v>6.1952605813119328E-3</v>
      </c>
    </row>
    <row r="38" spans="2:12" x14ac:dyDescent="0.3">
      <c r="B38" s="32" t="s">
        <v>50</v>
      </c>
      <c r="C38" s="30">
        <f>IFERROR('Data Sheet'!B60/'Data Sheet'!B$61,0)</f>
        <v>0.1313707002508713</v>
      </c>
      <c r="D38" s="30">
        <f>IFERROR('Data Sheet'!C60/'Data Sheet'!C$61,0)</f>
        <v>0.10597540200052336</v>
      </c>
      <c r="E38" s="30">
        <f>IFERROR('Data Sheet'!D60/'Data Sheet'!D$61,0)</f>
        <v>7.5925393937459437E-2</v>
      </c>
      <c r="F38" s="30">
        <f>IFERROR('Data Sheet'!E60/'Data Sheet'!E$61,0)</f>
        <v>7.98737369123102E-2</v>
      </c>
      <c r="G38" s="30">
        <f>IFERROR('Data Sheet'!F60/'Data Sheet'!F$61,0)</f>
        <v>0.1109090426379228</v>
      </c>
      <c r="H38" s="30">
        <f>IFERROR('Data Sheet'!G60/'Data Sheet'!G$61,0)</f>
        <v>0.10814587929245412</v>
      </c>
      <c r="I38" s="30">
        <f>IFERROR('Data Sheet'!H60/'Data Sheet'!H$61,0)</f>
        <v>0.12025690955449647</v>
      </c>
      <c r="J38" s="30">
        <f>IFERROR('Data Sheet'!I60/'Data Sheet'!I$61,0)</f>
        <v>0.10223081308210101</v>
      </c>
      <c r="K38" s="30">
        <f>IFERROR('Data Sheet'!J60/'Data Sheet'!J$61,0)</f>
        <v>7.2826783245861476E-2</v>
      </c>
      <c r="L38" s="30">
        <f>IFERROR('Data Sheet'!K60/'Data Sheet'!K$61,0)</f>
        <v>8.0174771976570941E-2</v>
      </c>
    </row>
    <row r="39" spans="2:12" x14ac:dyDescent="0.3">
      <c r="C39" s="77"/>
    </row>
    <row r="40" spans="2:12" x14ac:dyDescent="0.3">
      <c r="B40" s="74" t="s">
        <v>103</v>
      </c>
      <c r="C40" s="78">
        <f>IFERROR('Data Sheet'!B76/'Data Sheet'!B$76,0)</f>
        <v>1</v>
      </c>
      <c r="D40" s="78">
        <f>IFERROR('Data Sheet'!C76/'Data Sheet'!C$76,0)</f>
        <v>1</v>
      </c>
      <c r="E40" s="78">
        <f>IFERROR('Data Sheet'!D76/'Data Sheet'!D$76,0)</f>
        <v>1</v>
      </c>
      <c r="F40" s="78">
        <f>IFERROR('Data Sheet'!E76/'Data Sheet'!E$76,0)</f>
        <v>1</v>
      </c>
      <c r="G40" s="78">
        <f>IFERROR('Data Sheet'!F76/'Data Sheet'!F$76,0)</f>
        <v>1</v>
      </c>
      <c r="H40" s="78">
        <f>IFERROR('Data Sheet'!G76/'Data Sheet'!G$76,0)</f>
        <v>1</v>
      </c>
      <c r="I40" s="78">
        <f>IFERROR('Data Sheet'!H76/'Data Sheet'!H$76,0)</f>
        <v>1</v>
      </c>
      <c r="J40" s="78">
        <f>IFERROR('Data Sheet'!I76/'Data Sheet'!I$76,0)</f>
        <v>1</v>
      </c>
      <c r="K40" s="78">
        <f>IFERROR('Data Sheet'!J76/'Data Sheet'!J$76,0)</f>
        <v>1</v>
      </c>
      <c r="L40" s="78">
        <f>IFERROR('Data Sheet'!K76/'Data Sheet'!K$76,0)</f>
        <v>1</v>
      </c>
    </row>
    <row r="41" spans="2:12" x14ac:dyDescent="0.3">
      <c r="B41" s="32" t="s">
        <v>16</v>
      </c>
      <c r="C41" s="30">
        <f>IFERROR('Data Sheet'!B62/'Data Sheet'!B$76,0)</f>
        <v>0.38537089107021588</v>
      </c>
      <c r="D41" s="30">
        <f>IFERROR('Data Sheet'!C62/'Data Sheet'!C$76,0)</f>
        <v>0.31487415287501808</v>
      </c>
      <c r="E41" s="30">
        <f>IFERROR('Data Sheet'!D62/'Data Sheet'!D$76,0)</f>
        <v>0.22480236628469893</v>
      </c>
      <c r="F41" s="30">
        <f>IFERROR('Data Sheet'!E62/'Data Sheet'!E$76,0)</f>
        <v>0.27969283900085878</v>
      </c>
      <c r="G41" s="30">
        <f>IFERROR('Data Sheet'!F62/'Data Sheet'!F$76,0)</f>
        <v>0.21874407385212882</v>
      </c>
      <c r="H41" s="30">
        <f>IFERROR('Data Sheet'!G62/'Data Sheet'!G$76,0)</f>
        <v>0.17945722110243795</v>
      </c>
      <c r="I41" s="30">
        <f>IFERROR('Data Sheet'!H62/'Data Sheet'!H$76,0)</f>
        <v>0.17603591446799158</v>
      </c>
      <c r="J41" s="30">
        <f>IFERROR('Data Sheet'!I62/'Data Sheet'!I$76,0)</f>
        <v>0.11898802355271486</v>
      </c>
      <c r="K41" s="30">
        <f>IFERROR('Data Sheet'!J62/'Data Sheet'!J$76,0)</f>
        <v>0.20132724963756307</v>
      </c>
      <c r="L41" s="30">
        <f>IFERROR('Data Sheet'!K62/'Data Sheet'!K$76,0)</f>
        <v>0.17039775011627817</v>
      </c>
    </row>
    <row r="42" spans="2:12" x14ac:dyDescent="0.3">
      <c r="B42" s="32" t="s">
        <v>17</v>
      </c>
      <c r="C42" s="30">
        <f>IFERROR('Data Sheet'!B63/'Data Sheet'!B$76,0)</f>
        <v>4.9388536247256976E-4</v>
      </c>
      <c r="D42" s="30">
        <f>IFERROR('Data Sheet'!C63/'Data Sheet'!C$76,0)</f>
        <v>4.8864892577342716E-4</v>
      </c>
      <c r="E42" s="30">
        <f>IFERROR('Data Sheet'!D63/'Data Sheet'!D$76,0)</f>
        <v>1.968357326013172E-4</v>
      </c>
      <c r="F42" s="30">
        <f>IFERROR('Data Sheet'!E63/'Data Sheet'!E$76,0)</f>
        <v>3.745865843185265E-4</v>
      </c>
      <c r="G42" s="30">
        <f>IFERROR('Data Sheet'!F63/'Data Sheet'!F$76,0)</f>
        <v>9.3035780658570436E-3</v>
      </c>
      <c r="H42" s="30">
        <f>IFERROR('Data Sheet'!G63/'Data Sheet'!G$76,0)</f>
        <v>2.1560106057647464E-3</v>
      </c>
      <c r="I42" s="30">
        <f>IFERROR('Data Sheet'!H63/'Data Sheet'!H$76,0)</f>
        <v>1.0189700564198954E-2</v>
      </c>
      <c r="J42" s="30">
        <f>IFERROR('Data Sheet'!I63/'Data Sheet'!I$76,0)</f>
        <v>1.8413300060530324E-2</v>
      </c>
      <c r="K42" s="30">
        <f>IFERROR('Data Sheet'!J63/'Data Sheet'!J$76,0)</f>
        <v>2.7427203560310628E-2</v>
      </c>
      <c r="L42" s="30">
        <f>IFERROR('Data Sheet'!K63/'Data Sheet'!K$76,0)</f>
        <v>1.293446642123436E-2</v>
      </c>
    </row>
    <row r="43" spans="2:12" x14ac:dyDescent="0.3">
      <c r="B43" s="32" t="s">
        <v>18</v>
      </c>
      <c r="C43" s="30">
        <f>IFERROR('Data Sheet'!B64/'Data Sheet'!B$76,0)</f>
        <v>0.1323360216411586</v>
      </c>
      <c r="D43" s="30">
        <f>IFERROR('Data Sheet'!C64/'Data Sheet'!C$76,0)</f>
        <v>0.13504867797768771</v>
      </c>
      <c r="E43" s="30">
        <f>IFERROR('Data Sheet'!D64/'Data Sheet'!D$76,0)</f>
        <v>0.16911647355485332</v>
      </c>
      <c r="F43" s="30">
        <f>IFERROR('Data Sheet'!E64/'Data Sheet'!E$76,0)</f>
        <v>0.26221974528112268</v>
      </c>
      <c r="G43" s="30">
        <f>IFERROR('Data Sheet'!F64/'Data Sheet'!F$76,0)</f>
        <v>0.40722971076605652</v>
      </c>
      <c r="H43" s="30">
        <f>IFERROR('Data Sheet'!G64/'Data Sheet'!G$76,0)</f>
        <v>0.45194242677068025</v>
      </c>
      <c r="I43" s="30">
        <f>IFERROR('Data Sheet'!H64/'Data Sheet'!H$76,0)</f>
        <v>0.41374026560845423</v>
      </c>
      <c r="J43" s="30">
        <f>IFERROR('Data Sheet'!I64/'Data Sheet'!I$76,0)</f>
        <v>0.44095776342332343</v>
      </c>
      <c r="K43" s="30">
        <f>IFERROR('Data Sheet'!J64/'Data Sheet'!J$76,0)</f>
        <v>0.40334003888470571</v>
      </c>
      <c r="L43" s="30">
        <f>IFERROR('Data Sheet'!K64/'Data Sheet'!K$76,0)</f>
        <v>0.54317861112643973</v>
      </c>
    </row>
    <row r="44" spans="2:12" x14ac:dyDescent="0.3">
      <c r="B44" s="32" t="s">
        <v>51</v>
      </c>
      <c r="C44" s="30">
        <f>IFERROR('Data Sheet'!B74/'Data Sheet'!B$76,0)</f>
        <v>0.13374191122410614</v>
      </c>
      <c r="D44" s="30">
        <f>IFERROR('Data Sheet'!C74/'Data Sheet'!C$76,0)</f>
        <v>0.14444782671387599</v>
      </c>
      <c r="E44" s="30">
        <f>IFERROR('Data Sheet'!D74/'Data Sheet'!D$76,0)</f>
        <v>0.15845808462872518</v>
      </c>
      <c r="F44" s="30">
        <f>IFERROR('Data Sheet'!E74/'Data Sheet'!E$76,0)</f>
        <v>0.10096935699015111</v>
      </c>
      <c r="G44" s="30">
        <f>IFERROR('Data Sheet'!F74/'Data Sheet'!F$76,0)</f>
        <v>9.2567377930835706E-2</v>
      </c>
      <c r="H44" s="30">
        <f>IFERROR('Data Sheet'!G74/'Data Sheet'!G$76,0)</f>
        <v>8.7707350608314499E-2</v>
      </c>
      <c r="I44" s="30">
        <f>IFERROR('Data Sheet'!H74/'Data Sheet'!H$76,0)</f>
        <v>8.1834207577878973E-2</v>
      </c>
      <c r="J44" s="30">
        <f>IFERROR('Data Sheet'!I74/'Data Sheet'!I$76,0)</f>
        <v>0.10630685729314927</v>
      </c>
      <c r="K44" s="30">
        <f>IFERROR('Data Sheet'!J74/'Data Sheet'!J$76,0)</f>
        <v>7.5308211865454416E-2</v>
      </c>
      <c r="L44" s="30">
        <f>IFERROR('Data Sheet'!K74/'Data Sheet'!K$76,0)</f>
        <v>6.9226888238957521E-2</v>
      </c>
    </row>
    <row r="45" spans="2:12" x14ac:dyDescent="0.3">
      <c r="B45" s="32" t="s">
        <v>55</v>
      </c>
      <c r="C45" s="30">
        <f>IFERROR('Data Sheet'!B67/'Data Sheet'!B$76,0)</f>
        <v>0.17688672626965019</v>
      </c>
      <c r="D45" s="30">
        <f>IFERROR('Data Sheet'!C67/'Data Sheet'!C$76,0)</f>
        <v>0.20226594250497998</v>
      </c>
      <c r="E45" s="30">
        <f>IFERROR('Data Sheet'!D67/'Data Sheet'!D$76,0)</f>
        <v>0.20644078436379498</v>
      </c>
      <c r="F45" s="30">
        <f>IFERROR('Data Sheet'!E67/'Data Sheet'!E$76,0)</f>
        <v>0.17646682624664245</v>
      </c>
      <c r="G45" s="30">
        <f>IFERROR('Data Sheet'!F67/'Data Sheet'!F$76,0)</f>
        <v>0.20144920390499954</v>
      </c>
      <c r="H45" s="30">
        <f>IFERROR('Data Sheet'!G67/'Data Sheet'!G$76,0)</f>
        <v>0.1830010828466441</v>
      </c>
      <c r="I45" s="30">
        <f>IFERROR('Data Sheet'!H67/'Data Sheet'!H$76,0)</f>
        <v>0.21012914638588379</v>
      </c>
      <c r="J45" s="30">
        <f>IFERROR('Data Sheet'!I67/'Data Sheet'!I$76,0)</f>
        <v>0.18045084396389321</v>
      </c>
      <c r="K45" s="30">
        <f>IFERROR('Data Sheet'!J67/'Data Sheet'!J$76,0)</f>
        <v>0.1647565210550567</v>
      </c>
      <c r="L45" s="30">
        <f>IFERROR('Data Sheet'!K67/'Data Sheet'!K$76,0)</f>
        <v>0.14527871282055324</v>
      </c>
    </row>
    <row r="46" spans="2:12" x14ac:dyDescent="0.3">
      <c r="B46" s="32" t="s">
        <v>32</v>
      </c>
      <c r="C46" s="30">
        <f>IFERROR('Data Sheet'!B68/'Data Sheet'!B$76,0)</f>
        <v>1.5995150943713904E-4</v>
      </c>
      <c r="D46" s="30">
        <f>IFERROR('Data Sheet'!C68/'Data Sheet'!C$76,0)</f>
        <v>1.2817021003893171E-4</v>
      </c>
      <c r="E46" s="30">
        <f>IFERROR('Data Sheet'!D68/'Data Sheet'!D$76,0)</f>
        <v>3.0057348356687626E-4</v>
      </c>
      <c r="F46" s="30">
        <f>IFERROR('Data Sheet'!E68/'Data Sheet'!E$76,0)</f>
        <v>2.0328174392895648E-4</v>
      </c>
      <c r="G46" s="30">
        <f>IFERROR('Data Sheet'!F68/'Data Sheet'!F$76,0)</f>
        <v>4.7409182969104379E-5</v>
      </c>
      <c r="H46" s="30">
        <f>IFERROR('Data Sheet'!G68/'Data Sheet'!G$76,0)</f>
        <v>3.8730729444875688E-5</v>
      </c>
      <c r="I46" s="30">
        <f>IFERROR('Data Sheet'!H68/'Data Sheet'!H$76,0)</f>
        <v>0</v>
      </c>
      <c r="J46" s="30">
        <f>IFERROR('Data Sheet'!I68/'Data Sheet'!I$76,0)</f>
        <v>0</v>
      </c>
      <c r="K46" s="30">
        <f>IFERROR('Data Sheet'!J68/'Data Sheet'!J$76,0)</f>
        <v>0</v>
      </c>
      <c r="L46" s="30">
        <f>IFERROR('Data Sheet'!K68/'Data Sheet'!K$76,0)</f>
        <v>0</v>
      </c>
    </row>
    <row r="47" spans="2:12" x14ac:dyDescent="0.3">
      <c r="B47" s="32" t="s">
        <v>64</v>
      </c>
      <c r="C47" s="30">
        <f>IFERROR('Data Sheet'!B69/'Data Sheet'!B$76,0)</f>
        <v>0.17101061292295949</v>
      </c>
      <c r="D47" s="30">
        <f>IFERROR('Data Sheet'!C69/'Data Sheet'!C$76,0)</f>
        <v>0.20274658079262595</v>
      </c>
      <c r="E47" s="30">
        <f>IFERROR('Data Sheet'!D69/'Data Sheet'!D$76,0)</f>
        <v>0.2406848819517593</v>
      </c>
      <c r="F47" s="30">
        <f>IFERROR('Data Sheet'!E69/'Data Sheet'!E$76,0)</f>
        <v>0.18007336415297751</v>
      </c>
      <c r="G47" s="30">
        <f>IFERROR('Data Sheet'!F69/'Data Sheet'!F$76,0)</f>
        <v>7.0658646297153169E-2</v>
      </c>
      <c r="H47" s="30">
        <f>IFERROR('Data Sheet'!G69/'Data Sheet'!G$76,0)</f>
        <v>9.5697177336713679E-2</v>
      </c>
      <c r="I47" s="30">
        <f>IFERROR('Data Sheet'!H69/'Data Sheet'!H$76,0)</f>
        <v>0.10807076539559243</v>
      </c>
      <c r="J47" s="30">
        <f>IFERROR('Data Sheet'!I69/'Data Sheet'!I$76,0)</f>
        <v>0.13488321170638889</v>
      </c>
      <c r="K47" s="30">
        <f>IFERROR('Data Sheet'!J69/'Data Sheet'!J$76,0)</f>
        <v>0.12784077499690943</v>
      </c>
      <c r="L47" s="30">
        <f>IFERROR('Data Sheet'!K69/'Data Sheet'!K$76,0)</f>
        <v>5.8983571276537042E-2</v>
      </c>
    </row>
    <row r="57" spans="2:12" x14ac:dyDescent="0.3">
      <c r="B57" s="503" t="s">
        <v>175</v>
      </c>
      <c r="C57" s="503"/>
      <c r="D57" s="503"/>
      <c r="E57" s="503"/>
      <c r="F57" s="503"/>
      <c r="G57" s="503"/>
      <c r="H57" s="503"/>
      <c r="I57" s="503"/>
      <c r="J57" s="503"/>
      <c r="K57" s="503"/>
      <c r="L57" s="503"/>
    </row>
    <row r="58" spans="2:12" x14ac:dyDescent="0.3">
      <c r="B58" s="503"/>
      <c r="C58" s="503"/>
      <c r="D58" s="503"/>
      <c r="E58" s="503"/>
      <c r="F58" s="503"/>
      <c r="G58" s="503"/>
      <c r="H58" s="503"/>
      <c r="I58" s="503"/>
      <c r="J58" s="503"/>
      <c r="K58" s="503"/>
      <c r="L58" s="503"/>
    </row>
    <row r="59" spans="2:12" x14ac:dyDescent="0.3">
      <c r="B59" s="503"/>
      <c r="C59" s="503"/>
      <c r="D59" s="503"/>
      <c r="E59" s="503"/>
      <c r="F59" s="503"/>
      <c r="G59" s="503"/>
      <c r="H59" s="503"/>
      <c r="I59" s="503"/>
      <c r="J59" s="503"/>
      <c r="K59" s="503"/>
      <c r="L59" s="503"/>
    </row>
  </sheetData>
  <mergeCells count="6">
    <mergeCell ref="B57:L59"/>
    <mergeCell ref="I2:K2"/>
    <mergeCell ref="H3:K3"/>
    <mergeCell ref="B9:L9"/>
    <mergeCell ref="B30:L30"/>
    <mergeCell ref="A5:L6"/>
  </mergeCells>
  <hyperlinks>
    <hyperlink ref="H3" r:id="rId1" xr:uid="{A0E79544-3126-4D2C-936A-3716A2054F44}"/>
  </hyperlinks>
  <printOptions horizontalCentered="1" verticalCentered="1"/>
  <pageMargins left="0" right="0" top="0" bottom="0" header="0" footer="0"/>
  <pageSetup paperSize="13" scale="75"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F83A6-CA64-48D6-8A8D-725C267B0797}">
  <dimension ref="A2:O56"/>
  <sheetViews>
    <sheetView showGridLines="0" topLeftCell="A25" zoomScaleNormal="100" zoomScalePageLayoutView="62" workbookViewId="0">
      <selection activeCell="N23" sqref="N23"/>
    </sheetView>
  </sheetViews>
  <sheetFormatPr defaultRowHeight="14.4" x14ac:dyDescent="0.3"/>
  <cols>
    <col min="1" max="1" width="1.88671875" customWidth="1"/>
    <col min="2" max="2" width="21.5546875" customWidth="1"/>
    <col min="4" max="4" width="7.88671875" bestFit="1" customWidth="1"/>
    <col min="5" max="5" width="9.5546875" bestFit="1" customWidth="1"/>
    <col min="6" max="6" width="11" customWidth="1"/>
    <col min="9" max="9" width="7" bestFit="1" customWidth="1"/>
    <col min="10" max="10" width="10.5546875" customWidth="1"/>
    <col min="11" max="11" width="15.6640625" customWidth="1"/>
  </cols>
  <sheetData>
    <row r="2" spans="2:12" x14ac:dyDescent="0.3">
      <c r="C2" s="22"/>
      <c r="D2" s="22"/>
      <c r="E2" s="22"/>
      <c r="F2" s="22"/>
      <c r="G2" s="22"/>
      <c r="H2" s="22"/>
      <c r="I2" s="499" t="s">
        <v>173</v>
      </c>
      <c r="J2" s="499"/>
      <c r="K2" s="499"/>
    </row>
    <row r="3" spans="2:12" x14ac:dyDescent="0.3">
      <c r="C3" s="22"/>
      <c r="D3" s="22"/>
      <c r="E3" s="22"/>
      <c r="F3" s="22"/>
      <c r="G3" s="22"/>
      <c r="H3" s="93"/>
      <c r="I3" s="511" t="s">
        <v>174</v>
      </c>
      <c r="J3" s="514"/>
      <c r="K3" s="514"/>
    </row>
    <row r="4" spans="2:12" ht="18.600000000000001" customHeight="1" x14ac:dyDescent="0.3">
      <c r="B4" s="506" t="str">
        <f>'Data Sheet'!B1</f>
        <v>SUN TV NETWORK LTD</v>
      </c>
      <c r="C4" s="506"/>
      <c r="D4" s="506"/>
      <c r="E4" s="506"/>
      <c r="F4" s="506"/>
      <c r="G4" s="506"/>
      <c r="H4" s="506"/>
      <c r="I4" s="506"/>
      <c r="J4" s="506"/>
      <c r="K4" s="506"/>
      <c r="L4" s="22"/>
    </row>
    <row r="5" spans="2:12" ht="14.4" customHeight="1" x14ac:dyDescent="0.3">
      <c r="B5" s="506"/>
      <c r="C5" s="506"/>
      <c r="D5" s="506"/>
      <c r="E5" s="506"/>
      <c r="F5" s="506"/>
      <c r="G5" s="506"/>
      <c r="H5" s="506"/>
      <c r="I5" s="506"/>
      <c r="J5" s="506"/>
      <c r="K5" s="506"/>
      <c r="L5" s="22"/>
    </row>
    <row r="6" spans="2:12" ht="14.4" customHeight="1" x14ac:dyDescent="0.8">
      <c r="C6" s="96"/>
      <c r="D6" s="96"/>
      <c r="E6" s="96"/>
      <c r="F6" s="96"/>
      <c r="G6" s="96"/>
      <c r="H6" s="96"/>
      <c r="I6" s="96"/>
      <c r="J6" s="96"/>
      <c r="K6" s="96"/>
      <c r="L6" s="22"/>
    </row>
    <row r="8" spans="2:12" ht="31.2" x14ac:dyDescent="0.6">
      <c r="B8" s="519" t="s">
        <v>228</v>
      </c>
      <c r="C8" s="519"/>
      <c r="D8" s="519"/>
      <c r="E8" s="519"/>
      <c r="F8" s="519"/>
      <c r="G8" s="519"/>
      <c r="H8" s="519"/>
      <c r="I8" s="519"/>
      <c r="J8" s="519"/>
      <c r="K8" s="519"/>
    </row>
    <row r="10" spans="2:12" ht="15" thickBot="1" x14ac:dyDescent="0.35">
      <c r="B10" s="305" t="s">
        <v>226</v>
      </c>
      <c r="C10" s="305"/>
      <c r="D10" s="305"/>
      <c r="E10" s="306"/>
      <c r="F10" s="306"/>
      <c r="G10" s="306"/>
      <c r="H10" s="306"/>
      <c r="I10" s="306"/>
      <c r="J10" s="306"/>
      <c r="K10" s="306"/>
    </row>
    <row r="11" spans="2:12" ht="15" thickTop="1" x14ac:dyDescent="0.3">
      <c r="B11" s="8"/>
      <c r="C11" s="8"/>
      <c r="D11" s="303"/>
      <c r="E11" s="303"/>
      <c r="F11" s="303"/>
      <c r="G11" s="303"/>
      <c r="H11" s="304" t="s">
        <v>233</v>
      </c>
      <c r="I11" s="303" t="s">
        <v>233</v>
      </c>
      <c r="J11" s="303" t="s">
        <v>241</v>
      </c>
      <c r="K11" s="303" t="s">
        <v>243</v>
      </c>
    </row>
    <row r="12" spans="2:12" ht="16.8" thickBot="1" x14ac:dyDescent="0.35">
      <c r="B12" s="306" t="s">
        <v>227</v>
      </c>
      <c r="C12" s="306"/>
      <c r="D12" s="307" t="s">
        <v>229</v>
      </c>
      <c r="E12" s="307" t="s">
        <v>230</v>
      </c>
      <c r="F12" s="307" t="s">
        <v>231</v>
      </c>
      <c r="G12" s="307" t="s">
        <v>238</v>
      </c>
      <c r="H12" s="308" t="s">
        <v>234</v>
      </c>
      <c r="I12" s="307" t="s">
        <v>235</v>
      </c>
      <c r="J12" s="308" t="s">
        <v>240</v>
      </c>
      <c r="K12" s="307" t="s">
        <v>242</v>
      </c>
    </row>
    <row r="13" spans="2:12" ht="15" thickTop="1" x14ac:dyDescent="0.3">
      <c r="B13" s="324" t="str">
        <f>'Comps Vel'!C5</f>
        <v>Sun TV Network</v>
      </c>
      <c r="C13" s="325"/>
      <c r="D13" s="326" t="str">
        <f>'Comps Vel'!$B$3</f>
        <v>India</v>
      </c>
      <c r="E13" s="327">
        <f>IFERROR('Comps Vel'!G5,0)</f>
        <v>52.09</v>
      </c>
      <c r="F13" s="327">
        <f>'Comps Vel'!F5</f>
        <v>24012.512999999995</v>
      </c>
      <c r="G13" s="328">
        <v>0.3</v>
      </c>
      <c r="H13" s="329">
        <f>E13/F13</f>
        <v>2.169285655358105E-3</v>
      </c>
      <c r="I13" s="329">
        <f>E13/SUM(E13:F13)</f>
        <v>2.1645900412319294E-3</v>
      </c>
      <c r="J13" s="327">
        <f>'Beta Regression (1-M)'!K22</f>
        <v>0.91977995035311655</v>
      </c>
      <c r="K13" s="327">
        <f>J13/(1+(1-G13)*H13)</f>
        <v>0.91838538218814658</v>
      </c>
    </row>
    <row r="14" spans="2:12" x14ac:dyDescent="0.3">
      <c r="B14" s="249" t="str">
        <f>'Comps Vel'!C6</f>
        <v>PVR Inox</v>
      </c>
      <c r="C14" s="81"/>
      <c r="D14" s="234" t="str">
        <f>'Comps Vel'!$B$3</f>
        <v>India</v>
      </c>
      <c r="E14" s="250">
        <f>IFERROR('Comps Vel'!G6,0)</f>
        <v>8155.4</v>
      </c>
      <c r="F14" s="250">
        <f>'Comps Vel'!F6</f>
        <v>14112.175499999999</v>
      </c>
      <c r="G14" s="126">
        <v>0.3</v>
      </c>
      <c r="H14" s="38">
        <f>E14/F14</f>
        <v>0.57789814192716071</v>
      </c>
      <c r="I14" s="38">
        <f>E14/SUM(E14:F14)</f>
        <v>0.36624553041259478</v>
      </c>
      <c r="J14" s="110">
        <f>'Beta Regression (2)'!K22</f>
        <v>0.81410785305405586</v>
      </c>
      <c r="K14" s="112">
        <f>J14/(1+(1-G14)*H14)</f>
        <v>0.57963062871651405</v>
      </c>
    </row>
    <row r="15" spans="2:12" x14ac:dyDescent="0.3">
      <c r="B15" s="249" t="str">
        <f>'Comps Vel'!C7</f>
        <v>Zee Entertainmen</v>
      </c>
      <c r="C15" s="81"/>
      <c r="D15" s="234" t="str">
        <f>'Comps Vel'!$B$3</f>
        <v>India</v>
      </c>
      <c r="E15" s="250">
        <f>IFERROR('Comps Vel'!G7,0)</f>
        <v>251.54</v>
      </c>
      <c r="F15" s="250">
        <f>'Comps Vel'!F7</f>
        <v>13711.137499999999</v>
      </c>
      <c r="G15" s="126">
        <v>0.3</v>
      </c>
      <c r="H15" s="38">
        <f>E15/F15</f>
        <v>1.8345669715587057E-2</v>
      </c>
      <c r="I15" s="38">
        <f>E15/SUM(E15:F15)</f>
        <v>1.8015169368482513E-2</v>
      </c>
      <c r="J15" s="110">
        <f>'Beta Regression (3)'!K22</f>
        <v>1.2658173291890131</v>
      </c>
      <c r="K15" s="112">
        <f>J15/(1+(1-G15)*H15)</f>
        <v>1.2497678494578932</v>
      </c>
    </row>
    <row r="16" spans="2:12" x14ac:dyDescent="0.3">
      <c r="B16" s="249" t="str">
        <f>'Comps Vel'!C8</f>
        <v>Saregama India</v>
      </c>
      <c r="C16" s="81"/>
      <c r="D16" s="234" t="str">
        <f>'Comps Vel'!$B$3</f>
        <v>India</v>
      </c>
      <c r="E16" s="250">
        <f>IFERROR('Comps Vel'!G8,0)</f>
        <v>0.4</v>
      </c>
      <c r="F16" s="250">
        <f>'Comps Vel'!F8</f>
        <v>8274.875</v>
      </c>
      <c r="G16" s="126">
        <v>0.3</v>
      </c>
      <c r="H16" s="38">
        <f>E16/F16</f>
        <v>4.8339098777927162E-5</v>
      </c>
      <c r="I16" s="38">
        <f>E16/SUM(E16:F16)</f>
        <v>4.8336762222403493E-5</v>
      </c>
      <c r="J16" s="110">
        <f>'Beta Regression (4)'!K22</f>
        <v>1.1247987792224157</v>
      </c>
      <c r="K16" s="112">
        <f>J16/(1+(1-G16)*H16)</f>
        <v>1.1247607202787242</v>
      </c>
    </row>
    <row r="17" spans="2:11" x14ac:dyDescent="0.3">
      <c r="B17" s="249" t="str">
        <f>'Comps Vel'!C9</f>
        <v>TV18 Broadcast</v>
      </c>
      <c r="C17" s="81"/>
      <c r="D17" s="234" t="str">
        <f>'Comps Vel'!$B$3</f>
        <v>India</v>
      </c>
      <c r="E17" s="250">
        <f>IFERROR('Comps Vel'!G9,0)</f>
        <v>6213.79</v>
      </c>
      <c r="F17" s="250">
        <f>'Comps Vel'!F9</f>
        <v>7869.0959999999995</v>
      </c>
      <c r="G17" s="126">
        <v>0.3</v>
      </c>
      <c r="H17" s="38">
        <f>E17/F17</f>
        <v>0.78964470632967243</v>
      </c>
      <c r="I17" s="38">
        <f>E17/SUM(E17:F17)</f>
        <v>0.44122987291099286</v>
      </c>
      <c r="J17" s="110">
        <f>'Beta Regression (5)'!K22</f>
        <v>1.5869201834681546</v>
      </c>
      <c r="K17" s="112">
        <f>J17/(1+(1-G17)*H17)</f>
        <v>1.0220053843522379</v>
      </c>
    </row>
    <row r="18" spans="2:11" x14ac:dyDescent="0.3">
      <c r="D18" s="83"/>
      <c r="E18" s="83"/>
      <c r="F18" s="83"/>
      <c r="G18" s="83"/>
      <c r="H18" s="83"/>
      <c r="I18" s="83"/>
      <c r="J18" s="83"/>
      <c r="K18" s="83"/>
    </row>
    <row r="19" spans="2:11" x14ac:dyDescent="0.3">
      <c r="D19" s="83"/>
      <c r="E19" s="83"/>
      <c r="F19" s="309" t="s">
        <v>244</v>
      </c>
      <c r="G19" s="310">
        <f>AVERAGE(G13:G17)</f>
        <v>0.3</v>
      </c>
      <c r="H19" s="310">
        <f>AVERAGE(H13:H17)</f>
        <v>0.27762122854531124</v>
      </c>
      <c r="I19" s="310">
        <f>AVERAGE(I13:I17)</f>
        <v>0.16554069989910489</v>
      </c>
      <c r="J19" s="311">
        <f>AVERAGE(J13:J17)</f>
        <v>1.1422848190573514</v>
      </c>
      <c r="K19" s="311">
        <f>AVERAGE(K13:K17)</f>
        <v>0.97890999299870318</v>
      </c>
    </row>
    <row r="20" spans="2:11" x14ac:dyDescent="0.3">
      <c r="D20" s="83"/>
      <c r="E20" s="83"/>
      <c r="F20" s="312" t="s">
        <v>168</v>
      </c>
      <c r="G20" s="313">
        <f>MEDIAN(G13:G17)</f>
        <v>0.3</v>
      </c>
      <c r="H20" s="313">
        <f>MEDIAN(H13:H17)</f>
        <v>1.8345669715587057E-2</v>
      </c>
      <c r="I20" s="313">
        <f>MEDIAN(I13:I17)</f>
        <v>1.8015169368482513E-2</v>
      </c>
      <c r="J20" s="314">
        <f>MEDIAN(J13:J17)</f>
        <v>1.1247987792224157</v>
      </c>
      <c r="K20" s="314">
        <f>MEDIAN(K13:K17)</f>
        <v>1.0220053843522379</v>
      </c>
    </row>
    <row r="21" spans="2:11" x14ac:dyDescent="0.3">
      <c r="D21" s="83"/>
      <c r="E21" s="83"/>
      <c r="F21" s="83"/>
      <c r="G21" s="83"/>
      <c r="H21" s="83"/>
      <c r="I21" s="83"/>
      <c r="J21" s="83"/>
      <c r="K21" s="83"/>
    </row>
    <row r="22" spans="2:11" x14ac:dyDescent="0.3">
      <c r="D22" s="83"/>
      <c r="E22" s="83"/>
      <c r="F22" s="83"/>
      <c r="G22" s="83"/>
      <c r="H22" s="83"/>
      <c r="I22" s="83"/>
      <c r="J22" s="83"/>
      <c r="K22" s="83"/>
    </row>
    <row r="23" spans="2:11" x14ac:dyDescent="0.3">
      <c r="B23" s="315" t="s">
        <v>245</v>
      </c>
      <c r="C23" s="316"/>
      <c r="D23" s="316"/>
      <c r="E23" s="316"/>
      <c r="G23" s="315" t="s">
        <v>248</v>
      </c>
      <c r="H23" s="316"/>
      <c r="I23" s="316"/>
      <c r="J23" s="8"/>
      <c r="K23" s="8"/>
    </row>
    <row r="24" spans="2:11" x14ac:dyDescent="0.3">
      <c r="B24" s="317" t="s">
        <v>246</v>
      </c>
      <c r="C24" s="317"/>
      <c r="D24" s="317"/>
      <c r="E24" s="318">
        <f>9.42/E13</f>
        <v>0.1808408523708965</v>
      </c>
      <c r="G24" s="515" t="s">
        <v>249</v>
      </c>
      <c r="H24" s="515"/>
      <c r="I24" s="515"/>
      <c r="J24" s="317"/>
      <c r="K24" s="319">
        <v>7.1910000000000002E-2</v>
      </c>
    </row>
    <row r="25" spans="2:11" x14ac:dyDescent="0.3">
      <c r="B25" t="s">
        <v>236</v>
      </c>
      <c r="E25" s="125">
        <f>G20</f>
        <v>0.3</v>
      </c>
      <c r="G25" s="517" t="s">
        <v>250</v>
      </c>
      <c r="H25" s="517"/>
      <c r="I25" s="517"/>
      <c r="K25" s="114">
        <f>RM!G14-WACC!K24</f>
        <v>9.6181666666666665E-2</v>
      </c>
    </row>
    <row r="26" spans="2:11" ht="16.2" x14ac:dyDescent="0.3">
      <c r="B26" s="128" t="s">
        <v>247</v>
      </c>
      <c r="C26" s="128"/>
      <c r="D26" s="128"/>
      <c r="E26" s="401">
        <f>E24*(1-E25)</f>
        <v>0.12658859665962754</v>
      </c>
      <c r="F26" s="8"/>
      <c r="G26" s="517" t="s">
        <v>252</v>
      </c>
      <c r="H26" s="517"/>
      <c r="I26" s="517"/>
      <c r="K26" s="110">
        <f>K33</f>
        <v>1.0351299456124523</v>
      </c>
    </row>
    <row r="27" spans="2:11" x14ac:dyDescent="0.3">
      <c r="G27" s="518" t="s">
        <v>248</v>
      </c>
      <c r="H27" s="518"/>
      <c r="I27" s="518"/>
      <c r="J27" s="136"/>
      <c r="K27" s="402">
        <f>K24+(K25*K26)</f>
        <v>0.17147052338558166</v>
      </c>
    </row>
    <row r="29" spans="2:11" x14ac:dyDescent="0.3">
      <c r="B29" s="6" t="s">
        <v>253</v>
      </c>
      <c r="C29" s="8"/>
      <c r="D29" s="8"/>
      <c r="E29" s="8"/>
      <c r="G29" s="6" t="s">
        <v>251</v>
      </c>
      <c r="H29" s="8"/>
      <c r="I29" s="8"/>
      <c r="J29" s="8"/>
      <c r="K29" s="8"/>
    </row>
    <row r="30" spans="2:11" x14ac:dyDescent="0.3">
      <c r="B30" s="317"/>
      <c r="C30" s="317"/>
      <c r="D30" s="321" t="s">
        <v>254</v>
      </c>
      <c r="E30" s="321" t="s">
        <v>255</v>
      </c>
      <c r="G30" s="317" t="s">
        <v>237</v>
      </c>
      <c r="H30" s="317"/>
      <c r="I30" s="317"/>
      <c r="J30" s="317"/>
      <c r="K30" s="320">
        <f>K20</f>
        <v>1.0220053843522379</v>
      </c>
    </row>
    <row r="31" spans="2:11" x14ac:dyDescent="0.3">
      <c r="B31" t="s">
        <v>230</v>
      </c>
      <c r="C31" s="110">
        <f>E13</f>
        <v>52.09</v>
      </c>
      <c r="D31" s="114">
        <f>C31/$C$33</f>
        <v>2.1645900412319294E-3</v>
      </c>
      <c r="E31" s="114">
        <f>I20</f>
        <v>1.8015169368482513E-2</v>
      </c>
      <c r="G31" t="s">
        <v>256</v>
      </c>
      <c r="K31" s="125">
        <f>E36</f>
        <v>1.8345669715587053E-2</v>
      </c>
    </row>
    <row r="32" spans="2:11" x14ac:dyDescent="0.3">
      <c r="B32" t="s">
        <v>56</v>
      </c>
      <c r="C32" s="110">
        <f>F13</f>
        <v>24012.512999999995</v>
      </c>
      <c r="D32" s="114">
        <f>C32/$C$33</f>
        <v>0.99783540995876807</v>
      </c>
      <c r="E32" s="114">
        <f>E33-E31</f>
        <v>0.98198483063151754</v>
      </c>
      <c r="G32" t="s">
        <v>236</v>
      </c>
      <c r="K32" s="125">
        <f>G20</f>
        <v>0.3</v>
      </c>
    </row>
    <row r="33" spans="1:15" x14ac:dyDescent="0.3">
      <c r="B33" s="129" t="s">
        <v>497</v>
      </c>
      <c r="C33" s="130">
        <f>SUM(C31:C32)</f>
        <v>24064.602999999996</v>
      </c>
      <c r="D33" s="131">
        <f>C33/$C$33</f>
        <v>1</v>
      </c>
      <c r="E33" s="131">
        <f>D33</f>
        <v>1</v>
      </c>
      <c r="G33" s="129" t="s">
        <v>251</v>
      </c>
      <c r="H33" s="129"/>
      <c r="I33" s="129"/>
      <c r="J33" s="129"/>
      <c r="K33" s="403">
        <f>K30*(1+(1-K32)*K31)</f>
        <v>1.0351299456124523</v>
      </c>
    </row>
    <row r="34" spans="1:15" x14ac:dyDescent="0.3">
      <c r="B34" s="8"/>
      <c r="C34" s="132"/>
      <c r="D34" s="133"/>
      <c r="E34" s="133"/>
    </row>
    <row r="35" spans="1:15" x14ac:dyDescent="0.3">
      <c r="B35" s="8"/>
      <c r="C35" s="132"/>
      <c r="D35" s="133"/>
      <c r="E35" s="133"/>
    </row>
    <row r="36" spans="1:15" x14ac:dyDescent="0.3">
      <c r="B36" s="140" t="s">
        <v>232</v>
      </c>
      <c r="C36" s="134"/>
      <c r="D36" s="135">
        <f>D31/D32</f>
        <v>2.169285655358105E-3</v>
      </c>
      <c r="E36" s="135">
        <f>E31/E32</f>
        <v>1.8345669715587053E-2</v>
      </c>
      <c r="G36" s="315" t="s">
        <v>257</v>
      </c>
      <c r="H36" s="316"/>
      <c r="I36" s="316"/>
      <c r="J36" s="8"/>
      <c r="K36" s="8"/>
    </row>
    <row r="37" spans="1:15" x14ac:dyDescent="0.3">
      <c r="G37" s="322" t="s">
        <v>245</v>
      </c>
      <c r="H37" s="317"/>
      <c r="I37" s="317"/>
      <c r="J37" s="317"/>
      <c r="K37" s="323">
        <f>E26</f>
        <v>0.12658859665962754</v>
      </c>
    </row>
    <row r="38" spans="1:15" x14ac:dyDescent="0.3">
      <c r="A38" s="124" t="s">
        <v>72</v>
      </c>
      <c r="B38" s="138" t="s">
        <v>261</v>
      </c>
      <c r="G38" s="137" t="s">
        <v>258</v>
      </c>
      <c r="K38" s="125">
        <f>E31</f>
        <v>1.8015169368482513E-2</v>
      </c>
    </row>
    <row r="39" spans="1:15" x14ac:dyDescent="0.3">
      <c r="A39" s="124"/>
      <c r="B39" s="139" t="s">
        <v>262</v>
      </c>
      <c r="C39" s="139"/>
      <c r="D39" s="139"/>
    </row>
    <row r="40" spans="1:15" x14ac:dyDescent="0.3">
      <c r="A40" s="124"/>
      <c r="B40" s="139" t="s">
        <v>265</v>
      </c>
      <c r="C40" s="139"/>
      <c r="D40" s="139"/>
      <c r="G40" t="s">
        <v>248</v>
      </c>
      <c r="K40" s="141">
        <f>K27</f>
        <v>0.17147052338558166</v>
      </c>
    </row>
    <row r="41" spans="1:15" x14ac:dyDescent="0.3">
      <c r="A41" s="124"/>
      <c r="B41" s="139" t="s">
        <v>263</v>
      </c>
      <c r="C41" s="139"/>
      <c r="D41" s="139"/>
      <c r="G41" t="s">
        <v>259</v>
      </c>
      <c r="K41" s="125">
        <f>E32</f>
        <v>0.98198483063151754</v>
      </c>
    </row>
    <row r="42" spans="1:15" ht="15" thickBot="1" x14ac:dyDescent="0.35">
      <c r="A42" s="124"/>
      <c r="B42" s="139" t="s">
        <v>264</v>
      </c>
      <c r="C42" s="139"/>
      <c r="D42" s="139"/>
      <c r="G42" s="330" t="s">
        <v>260</v>
      </c>
      <c r="H42" s="330"/>
      <c r="I42" s="330"/>
      <c r="J42" s="330"/>
      <c r="K42" s="331">
        <f>(K37*K38)+(K40*K41)</f>
        <v>0.17066196787402979</v>
      </c>
    </row>
    <row r="43" spans="1:15" ht="15" thickTop="1" x14ac:dyDescent="0.3"/>
    <row r="47" spans="1:15" ht="14.4" customHeight="1" x14ac:dyDescent="0.3">
      <c r="B47" s="107"/>
      <c r="C47" s="22"/>
      <c r="D47" s="22"/>
      <c r="E47" s="22"/>
      <c r="F47" s="22"/>
      <c r="G47" s="22"/>
      <c r="H47" s="22"/>
      <c r="I47" s="22"/>
      <c r="J47" s="22"/>
      <c r="K47" s="22"/>
      <c r="L47" s="22"/>
      <c r="M47" s="22"/>
      <c r="N47" s="22"/>
      <c r="O47" s="22"/>
    </row>
    <row r="48" spans="1:15" x14ac:dyDescent="0.3">
      <c r="B48" s="22"/>
      <c r="C48" s="22"/>
      <c r="D48" s="22"/>
      <c r="E48" s="22"/>
      <c r="F48" s="22"/>
      <c r="G48" s="22"/>
      <c r="H48" s="22"/>
      <c r="I48" s="22"/>
      <c r="J48" s="22"/>
      <c r="K48" s="22"/>
      <c r="L48" s="22"/>
      <c r="M48" s="22"/>
      <c r="N48" s="22"/>
      <c r="O48" s="22"/>
    </row>
    <row r="49" spans="2:15" x14ac:dyDescent="0.3">
      <c r="B49" s="22"/>
      <c r="C49" s="22"/>
      <c r="D49" s="22"/>
      <c r="E49" s="22"/>
      <c r="F49" s="22"/>
      <c r="G49" s="22"/>
      <c r="H49" s="22"/>
      <c r="I49" s="22"/>
      <c r="J49" s="22"/>
      <c r="K49" s="22"/>
      <c r="L49" s="22"/>
      <c r="M49" s="22"/>
      <c r="N49" s="22"/>
      <c r="O49" s="22"/>
    </row>
    <row r="50" spans="2:15" x14ac:dyDescent="0.3">
      <c r="B50" s="22"/>
      <c r="C50" s="22"/>
      <c r="D50" s="22"/>
      <c r="E50" s="22"/>
      <c r="F50" s="22"/>
      <c r="G50" s="22"/>
      <c r="H50" s="22"/>
      <c r="I50" s="22"/>
      <c r="J50" s="22"/>
      <c r="K50" s="22"/>
      <c r="L50" s="22"/>
      <c r="M50" s="22"/>
      <c r="N50" s="22"/>
      <c r="O50" s="22"/>
    </row>
    <row r="51" spans="2:15" x14ac:dyDescent="0.3">
      <c r="B51" s="22"/>
      <c r="C51" s="22"/>
      <c r="D51" s="22"/>
      <c r="E51" s="22"/>
      <c r="F51" s="22"/>
      <c r="G51" s="22"/>
      <c r="H51" s="22"/>
      <c r="I51" s="22"/>
      <c r="J51" s="22"/>
      <c r="K51" s="22"/>
      <c r="L51" s="22"/>
      <c r="M51" s="22"/>
      <c r="N51" s="22"/>
      <c r="O51" s="22"/>
    </row>
    <row r="52" spans="2:15" x14ac:dyDescent="0.3">
      <c r="C52" s="22"/>
      <c r="D52" s="22"/>
      <c r="E52" s="22"/>
      <c r="F52" s="22"/>
      <c r="G52" s="22"/>
      <c r="H52" s="22"/>
      <c r="I52" s="22"/>
      <c r="J52" s="22"/>
    </row>
    <row r="53" spans="2:15" ht="15" customHeight="1" x14ac:dyDescent="0.3">
      <c r="B53" s="516" t="s">
        <v>175</v>
      </c>
      <c r="C53" s="516"/>
      <c r="D53" s="516"/>
      <c r="E53" s="516"/>
      <c r="F53" s="516"/>
      <c r="G53" s="516"/>
      <c r="H53" s="516"/>
      <c r="I53" s="516"/>
      <c r="J53" s="516"/>
      <c r="K53" s="516"/>
    </row>
    <row r="54" spans="2:15" x14ac:dyDescent="0.3">
      <c r="B54" s="516"/>
      <c r="C54" s="516"/>
      <c r="D54" s="516"/>
      <c r="E54" s="516"/>
      <c r="F54" s="516"/>
      <c r="G54" s="516"/>
      <c r="H54" s="516"/>
      <c r="I54" s="516"/>
      <c r="J54" s="516"/>
      <c r="K54" s="516"/>
    </row>
    <row r="55" spans="2:15" x14ac:dyDescent="0.3">
      <c r="B55" s="516"/>
      <c r="C55" s="516"/>
      <c r="D55" s="516"/>
      <c r="E55" s="516"/>
      <c r="F55" s="516"/>
      <c r="G55" s="516"/>
      <c r="H55" s="516"/>
      <c r="I55" s="516"/>
      <c r="J55" s="516"/>
      <c r="K55" s="516"/>
    </row>
    <row r="56" spans="2:15" x14ac:dyDescent="0.3">
      <c r="B56" s="516"/>
      <c r="C56" s="516"/>
      <c r="D56" s="516"/>
      <c r="E56" s="516"/>
      <c r="F56" s="516"/>
      <c r="G56" s="516"/>
      <c r="H56" s="516"/>
      <c r="I56" s="516"/>
      <c r="J56" s="516"/>
      <c r="K56" s="516"/>
    </row>
  </sheetData>
  <mergeCells count="9">
    <mergeCell ref="I2:K2"/>
    <mergeCell ref="I3:K3"/>
    <mergeCell ref="G24:I24"/>
    <mergeCell ref="B4:K5"/>
    <mergeCell ref="B53:K56"/>
    <mergeCell ref="G25:I25"/>
    <mergeCell ref="G26:I26"/>
    <mergeCell ref="G27:I27"/>
    <mergeCell ref="B8:K8"/>
  </mergeCells>
  <hyperlinks>
    <hyperlink ref="I3" r:id="rId1" xr:uid="{2A659AE3-DE97-45BE-B3C2-924EDDC5ED5A}"/>
  </hyperlinks>
  <printOptions horizontalCentered="1" verticalCentered="1"/>
  <pageMargins left="0" right="0" top="0" bottom="0" header="0" footer="0"/>
  <pageSetup paperSize="13" scale="80"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E023A-2C4C-42DC-ACD3-7E419B444114}">
  <dimension ref="A1:Q78"/>
  <sheetViews>
    <sheetView showGridLines="0" showWhiteSpace="0" view="pageLayout" topLeftCell="A61" zoomScale="72" zoomScaleNormal="130" zoomScalePageLayoutView="72" workbookViewId="0">
      <selection activeCell="P17" sqref="P17"/>
    </sheetView>
  </sheetViews>
  <sheetFormatPr defaultColWidth="7.109375" defaultRowHeight="14.4" x14ac:dyDescent="0.3"/>
  <cols>
    <col min="1" max="1" width="3.44140625" customWidth="1"/>
    <col min="2" max="2" width="26.21875" customWidth="1"/>
    <col min="5" max="5" width="9.6640625" bestFit="1" customWidth="1"/>
    <col min="6" max="6" width="10" customWidth="1"/>
    <col min="7" max="10" width="9.77734375" bestFit="1" customWidth="1"/>
  </cols>
  <sheetData>
    <row r="1" spans="1:14" x14ac:dyDescent="0.3">
      <c r="F1" s="499" t="s">
        <v>173</v>
      </c>
      <c r="G1" s="499"/>
      <c r="H1" s="499"/>
      <c r="I1" s="499"/>
      <c r="J1" s="499"/>
      <c r="K1" s="22"/>
    </row>
    <row r="2" spans="1:14" x14ac:dyDescent="0.3">
      <c r="F2" s="284"/>
      <c r="G2" s="520" t="s">
        <v>174</v>
      </c>
      <c r="H2" s="521"/>
      <c r="I2" s="521"/>
      <c r="J2" s="521"/>
      <c r="K2" s="22"/>
    </row>
    <row r="3" spans="1:14" ht="14.4" customHeight="1" x14ac:dyDescent="0.8">
      <c r="B3" s="523" t="str">
        <f>'Data Sheet'!B1</f>
        <v>SUN TV NETWORK LTD</v>
      </c>
      <c r="C3" s="523"/>
      <c r="D3" s="523"/>
      <c r="E3" s="523"/>
      <c r="F3" s="523"/>
      <c r="G3" s="523"/>
      <c r="H3" s="523"/>
      <c r="I3" s="523"/>
      <c r="J3" s="523"/>
      <c r="K3" s="96"/>
      <c r="L3" s="96"/>
      <c r="M3" s="143"/>
      <c r="N3" s="143"/>
    </row>
    <row r="4" spans="1:14" ht="14.4" customHeight="1" x14ac:dyDescent="0.8">
      <c r="A4" s="475"/>
      <c r="B4" s="523"/>
      <c r="C4" s="523"/>
      <c r="D4" s="523"/>
      <c r="E4" s="523"/>
      <c r="F4" s="523"/>
      <c r="G4" s="523"/>
      <c r="H4" s="523"/>
      <c r="I4" s="523"/>
      <c r="J4" s="523"/>
      <c r="K4" s="96"/>
      <c r="L4" s="522"/>
      <c r="M4" s="514"/>
      <c r="N4" s="514"/>
    </row>
    <row r="5" spans="1:14" ht="14.4" customHeight="1" x14ac:dyDescent="0.8">
      <c r="A5" s="475"/>
      <c r="B5" s="523"/>
      <c r="C5" s="523"/>
      <c r="D5" s="523"/>
      <c r="E5" s="523"/>
      <c r="F5" s="523"/>
      <c r="G5" s="523"/>
      <c r="H5" s="523"/>
      <c r="I5" s="523"/>
      <c r="J5" s="523"/>
      <c r="K5" s="96"/>
      <c r="L5" s="96"/>
    </row>
    <row r="6" spans="1:14" ht="14.4" customHeight="1" x14ac:dyDescent="0.8">
      <c r="A6" s="475"/>
      <c r="B6" s="523"/>
      <c r="C6" s="523"/>
      <c r="D6" s="523"/>
      <c r="E6" s="523"/>
      <c r="F6" s="523"/>
      <c r="G6" s="523"/>
      <c r="H6" s="523"/>
      <c r="I6" s="523"/>
      <c r="J6" s="523"/>
    </row>
    <row r="8" spans="1:14" ht="27" customHeight="1" x14ac:dyDescent="0.55000000000000004">
      <c r="B8" s="512" t="str">
        <f>"Calculation Intrinsic Growth"&amp;" - "&amp; 'Data Sheet'!B1</f>
        <v>Calculation Intrinsic Growth - SUN TV NETWORK LTD</v>
      </c>
      <c r="C8" s="512"/>
      <c r="D8" s="512"/>
      <c r="E8" s="512"/>
      <c r="F8" s="512"/>
      <c r="G8" s="512"/>
      <c r="H8" s="512"/>
      <c r="I8" s="512"/>
      <c r="J8" s="512"/>
    </row>
    <row r="9" spans="1:14" x14ac:dyDescent="0.3">
      <c r="K9" s="113"/>
      <c r="L9" s="113"/>
    </row>
    <row r="10" spans="1:14" x14ac:dyDescent="0.3">
      <c r="B10" s="332" t="s">
        <v>307</v>
      </c>
      <c r="C10" s="287"/>
      <c r="D10" s="287"/>
      <c r="E10" s="333">
        <f>F10-365</f>
        <v>43160</v>
      </c>
      <c r="F10" s="333">
        <f>'Raw FS'!J11</f>
        <v>43525</v>
      </c>
      <c r="G10" s="333">
        <f>'Raw FS'!K11</f>
        <v>43891</v>
      </c>
      <c r="H10" s="333">
        <f>'Raw FS'!L11</f>
        <v>44256</v>
      </c>
      <c r="I10" s="333">
        <f>'Raw FS'!M11</f>
        <v>44621</v>
      </c>
      <c r="J10" s="333">
        <f>'Raw FS'!N11</f>
        <v>44986</v>
      </c>
      <c r="K10" s="156"/>
      <c r="L10" s="156"/>
      <c r="M10" s="156"/>
    </row>
    <row r="11" spans="1:14" x14ac:dyDescent="0.3">
      <c r="B11" s="40" t="s">
        <v>299</v>
      </c>
    </row>
    <row r="12" spans="1:14" x14ac:dyDescent="0.3">
      <c r="B12" t="str">
        <f>'Raw FS'!B44</f>
        <v>Inventories</v>
      </c>
      <c r="E12" s="149">
        <f>IFERROR('Raw FS'!I44,0)</f>
        <v>0</v>
      </c>
      <c r="F12" s="149">
        <f>IFERROR('Raw FS'!J44,0)</f>
        <v>0</v>
      </c>
      <c r="G12" s="149">
        <f>IFERROR('Raw FS'!K44,0)</f>
        <v>0</v>
      </c>
      <c r="H12" s="149">
        <f>IFERROR('Raw FS'!L44,0)</f>
        <v>0</v>
      </c>
      <c r="I12" s="149">
        <f>IFERROR('Raw FS'!M44,0)</f>
        <v>0</v>
      </c>
      <c r="J12" s="149">
        <f>IFERROR('Raw FS'!N44,0)</f>
        <v>0</v>
      </c>
    </row>
    <row r="13" spans="1:14" x14ac:dyDescent="0.3">
      <c r="B13" t="str">
        <f>'Raw FS'!B45</f>
        <v>Trade receivables</v>
      </c>
      <c r="E13" s="149">
        <f>IFERROR('Raw FS'!I45,0)</f>
        <v>1062</v>
      </c>
      <c r="F13" s="149">
        <f>IFERROR('Raw FS'!J45,0)</f>
        <v>1134</v>
      </c>
      <c r="G13" s="149">
        <f>IFERROR('Raw FS'!K45,0)</f>
        <v>1367</v>
      </c>
      <c r="H13" s="149">
        <f>IFERROR('Raw FS'!L45,0)</f>
        <v>1434</v>
      </c>
      <c r="I13" s="149">
        <f>IFERROR('Raw FS'!M45,0)</f>
        <v>1466</v>
      </c>
      <c r="J13" s="149">
        <f>IFERROR('Raw FS'!N45,0)</f>
        <v>1474</v>
      </c>
    </row>
    <row r="14" spans="1:14" x14ac:dyDescent="0.3">
      <c r="B14" t="str">
        <f>'Raw FS'!B46</f>
        <v>Cash Equivalents</v>
      </c>
      <c r="E14" s="149">
        <f>IFERROR('Raw FS'!I46,0)</f>
        <v>373</v>
      </c>
      <c r="F14" s="149">
        <f>IFERROR('Raw FS'!J46,0)</f>
        <v>593</v>
      </c>
      <c r="G14" s="149">
        <f>IFERROR('Raw FS'!K46,0)</f>
        <v>703</v>
      </c>
      <c r="H14" s="149">
        <f>IFERROR('Raw FS'!L46,0)</f>
        <v>1072</v>
      </c>
      <c r="I14" s="149">
        <f>IFERROR('Raw FS'!M46,0)</f>
        <v>1138</v>
      </c>
      <c r="J14" s="149">
        <f>IFERROR('Raw FS'!N46,0)</f>
        <v>599</v>
      </c>
    </row>
    <row r="15" spans="1:14" x14ac:dyDescent="0.3">
      <c r="B15" t="str">
        <f>'Raw FS'!B47</f>
        <v>Short term loans</v>
      </c>
      <c r="E15" s="149">
        <f>IFERROR('Raw FS'!I47,0)</f>
        <v>5</v>
      </c>
      <c r="F15" s="149">
        <f>IFERROR('Raw FS'!J47,0)</f>
        <v>2</v>
      </c>
      <c r="G15" s="149">
        <f>IFERROR('Raw FS'!K47,0)</f>
        <v>2</v>
      </c>
      <c r="H15" s="149">
        <f>IFERROR('Raw FS'!L47,0)</f>
        <v>1</v>
      </c>
      <c r="I15" s="149">
        <f>IFERROR('Raw FS'!M47,0)</f>
        <v>1</v>
      </c>
      <c r="J15" s="149">
        <f>IFERROR('Raw FS'!N47,0)</f>
        <v>1</v>
      </c>
    </row>
    <row r="16" spans="1:14" x14ac:dyDescent="0.3">
      <c r="B16" t="str">
        <f>'Raw FS'!B48</f>
        <v>Other asset items</v>
      </c>
      <c r="E16" s="149">
        <f>IFERROR('Raw FS'!I48,0)</f>
        <v>484</v>
      </c>
      <c r="F16" s="149">
        <f>IFERROR('Raw FS'!J48,0)</f>
        <v>542</v>
      </c>
      <c r="G16" s="149">
        <f>IFERROR('Raw FS'!K48,0)</f>
        <v>531</v>
      </c>
      <c r="H16" s="149">
        <f>IFERROR('Raw FS'!L48,0)</f>
        <v>844</v>
      </c>
      <c r="I16" s="149">
        <f>IFERROR('Raw FS'!M48,0)</f>
        <v>669</v>
      </c>
      <c r="J16" s="149">
        <f>IFERROR('Raw FS'!N48,0)</f>
        <v>702</v>
      </c>
    </row>
    <row r="17" spans="2:10" x14ac:dyDescent="0.3">
      <c r="B17" s="456" t="s">
        <v>102</v>
      </c>
      <c r="C17" s="456"/>
      <c r="D17" s="456"/>
      <c r="E17" s="457">
        <f>SUM(E12:E16)</f>
        <v>1924</v>
      </c>
      <c r="F17" s="457">
        <f>SUM(F12:F16)</f>
        <v>2271</v>
      </c>
      <c r="G17" s="457">
        <f t="shared" ref="G17:I17" si="0">SUM(G12:G16)</f>
        <v>2603</v>
      </c>
      <c r="H17" s="457">
        <f t="shared" si="0"/>
        <v>3351</v>
      </c>
      <c r="I17" s="457">
        <f t="shared" si="0"/>
        <v>3274</v>
      </c>
      <c r="J17" s="457">
        <f>SUM(J12:J16)</f>
        <v>2776</v>
      </c>
    </row>
    <row r="19" spans="2:10" x14ac:dyDescent="0.3">
      <c r="B19" s="40" t="s">
        <v>300</v>
      </c>
    </row>
    <row r="20" spans="2:10" x14ac:dyDescent="0.3">
      <c r="B20" t="str">
        <f>'Raw FS'!B22</f>
        <v>Trade Payables</v>
      </c>
      <c r="E20" s="149">
        <f>IFERROR('Raw FS'!I22,0)</f>
        <v>82</v>
      </c>
      <c r="F20" s="149">
        <f>IFERROR('Raw FS'!J22,0)</f>
        <v>229</v>
      </c>
      <c r="G20" s="149">
        <f>IFERROR('Raw FS'!K22,0)</f>
        <v>317</v>
      </c>
      <c r="H20" s="149">
        <f>IFERROR('Raw FS'!L22,0)</f>
        <v>274</v>
      </c>
      <c r="I20" s="149">
        <f>IFERROR('Raw FS'!M22,0)</f>
        <v>220</v>
      </c>
      <c r="J20" s="149">
        <f>IFERROR('Raw FS'!N22,0)</f>
        <v>251</v>
      </c>
    </row>
    <row r="21" spans="2:10" x14ac:dyDescent="0.3">
      <c r="B21" t="str">
        <f>'Raw FS'!B23</f>
        <v>Advance from Customers</v>
      </c>
      <c r="E21" s="149">
        <f>IFERROR('Raw FS'!I23,0)</f>
        <v>19</v>
      </c>
      <c r="F21" s="149">
        <f>IFERROR('Raw FS'!J23,0)</f>
        <v>16</v>
      </c>
      <c r="G21" s="149">
        <f>IFERROR('Raw FS'!K23,0)</f>
        <v>13</v>
      </c>
      <c r="H21" s="149">
        <f>IFERROR('Raw FS'!L23,0)</f>
        <v>10</v>
      </c>
      <c r="I21" s="149">
        <f>IFERROR('Raw FS'!M23,0)</f>
        <v>10</v>
      </c>
      <c r="J21" s="149">
        <f>IFERROR('Raw FS'!N23,0)</f>
        <v>51</v>
      </c>
    </row>
    <row r="22" spans="2:10" x14ac:dyDescent="0.3">
      <c r="B22" t="str">
        <f>'Raw FS'!B24</f>
        <v>Other liability items</v>
      </c>
      <c r="E22" s="149">
        <f>IFERROR('Raw FS'!I24,0)</f>
        <v>480</v>
      </c>
      <c r="F22" s="149">
        <f>IFERROR('Raw FS'!J24,0)</f>
        <v>420</v>
      </c>
      <c r="G22" s="149">
        <f>IFERROR('Raw FS'!K24,0)</f>
        <v>448</v>
      </c>
      <c r="H22" s="149">
        <f>IFERROR('Raw FS'!L24,0)</f>
        <v>524</v>
      </c>
      <c r="I22" s="149">
        <f>IFERROR('Raw FS'!M24,0)</f>
        <v>413</v>
      </c>
      <c r="J22" s="149">
        <f>IFERROR('Raw FS'!N24,0)</f>
        <v>506</v>
      </c>
    </row>
    <row r="23" spans="2:10" x14ac:dyDescent="0.3">
      <c r="B23" s="458" t="s">
        <v>301</v>
      </c>
      <c r="C23" s="458"/>
      <c r="D23" s="458"/>
      <c r="E23" s="457">
        <f>SUM(E20:E22)</f>
        <v>581</v>
      </c>
      <c r="F23" s="457">
        <f>SUM(F20:F22)</f>
        <v>665</v>
      </c>
      <c r="G23" s="457">
        <f t="shared" ref="G23:I23" si="1">SUM(G20:G22)</f>
        <v>778</v>
      </c>
      <c r="H23" s="457">
        <f t="shared" si="1"/>
        <v>808</v>
      </c>
      <c r="I23" s="457">
        <f t="shared" si="1"/>
        <v>643</v>
      </c>
      <c r="J23" s="457">
        <f>SUM(J20:J22)</f>
        <v>808</v>
      </c>
    </row>
    <row r="25" spans="2:10" ht="15" thickBot="1" x14ac:dyDescent="0.35">
      <c r="B25" s="459" t="s">
        <v>302</v>
      </c>
      <c r="C25" s="459"/>
      <c r="D25" s="459"/>
      <c r="E25" s="460">
        <f>E17-E23</f>
        <v>1343</v>
      </c>
      <c r="F25" s="460">
        <f>F17-F23</f>
        <v>1606</v>
      </c>
      <c r="G25" s="460">
        <f t="shared" ref="G25:I25" si="2">G17-G23</f>
        <v>1825</v>
      </c>
      <c r="H25" s="460">
        <f t="shared" si="2"/>
        <v>2543</v>
      </c>
      <c r="I25" s="460">
        <f t="shared" si="2"/>
        <v>2631</v>
      </c>
      <c r="J25" s="460">
        <f>J17-J23</f>
        <v>1968</v>
      </c>
    </row>
    <row r="26" spans="2:10" x14ac:dyDescent="0.3">
      <c r="F26" s="157"/>
      <c r="G26" s="157"/>
      <c r="H26" s="157"/>
      <c r="I26" s="157"/>
      <c r="J26" s="157"/>
    </row>
    <row r="27" spans="2:10" x14ac:dyDescent="0.3">
      <c r="B27" s="40" t="s">
        <v>303</v>
      </c>
    </row>
    <row r="28" spans="2:10" x14ac:dyDescent="0.3">
      <c r="B28" t="str">
        <f>'Raw FS'!B29</f>
        <v>Land</v>
      </c>
      <c r="E28" s="149">
        <f>IFERROR('Raw FS'!I29,0)</f>
        <v>88</v>
      </c>
      <c r="F28" s="149">
        <f>IFERROR('Raw FS'!J29,0)</f>
        <v>88</v>
      </c>
      <c r="G28" s="149">
        <f>IFERROR('Raw FS'!K29,0)</f>
        <v>88</v>
      </c>
      <c r="H28" s="149">
        <f>IFERROR('Raw FS'!L29,0)</f>
        <v>88</v>
      </c>
      <c r="I28" s="149">
        <f>IFERROR('Raw FS'!M29,0)</f>
        <v>88</v>
      </c>
      <c r="J28" s="149">
        <f>IFERROR('Raw FS'!N29,0)</f>
        <v>88</v>
      </c>
    </row>
    <row r="29" spans="2:10" x14ac:dyDescent="0.3">
      <c r="B29" t="str">
        <f>'Raw FS'!B30</f>
        <v>Building</v>
      </c>
      <c r="E29" s="149">
        <f>IFERROR('Raw FS'!I30,0)</f>
        <v>193</v>
      </c>
      <c r="F29" s="149">
        <f>IFERROR('Raw FS'!J30,0)</f>
        <v>195</v>
      </c>
      <c r="G29" s="149">
        <f>IFERROR('Raw FS'!K30,0)</f>
        <v>321</v>
      </c>
      <c r="H29" s="149">
        <f>IFERROR('Raw FS'!L30,0)</f>
        <v>327</v>
      </c>
      <c r="I29" s="149">
        <f>IFERROR('Raw FS'!M30,0)</f>
        <v>276</v>
      </c>
      <c r="J29" s="149">
        <f>IFERROR('Raw FS'!N30,0)</f>
        <v>270</v>
      </c>
    </row>
    <row r="30" spans="2:10" x14ac:dyDescent="0.3">
      <c r="B30" t="str">
        <f>'Raw FS'!B31</f>
        <v>Plant Machinery</v>
      </c>
      <c r="E30" s="149">
        <f>IFERROR('Raw FS'!I31,0)</f>
        <v>518</v>
      </c>
      <c r="F30" s="149">
        <f>IFERROR('Raw FS'!J31,0)</f>
        <v>543</v>
      </c>
      <c r="G30" s="149">
        <f>IFERROR('Raw FS'!K31,0)</f>
        <v>564</v>
      </c>
      <c r="H30" s="149">
        <f>IFERROR('Raw FS'!L31,0)</f>
        <v>569</v>
      </c>
      <c r="I30" s="149">
        <f>IFERROR('Raw FS'!M31,0)</f>
        <v>1366</v>
      </c>
      <c r="J30" s="149">
        <f>IFERROR('Raw FS'!N31,0)</f>
        <v>1010</v>
      </c>
    </row>
    <row r="31" spans="2:10" x14ac:dyDescent="0.3">
      <c r="B31" t="str">
        <f>'Raw FS'!B32</f>
        <v>Equipments</v>
      </c>
      <c r="E31" s="149">
        <f>IFERROR('Raw FS'!I32,0)</f>
        <v>47</v>
      </c>
      <c r="F31" s="149">
        <f>IFERROR('Raw FS'!J32,0)</f>
        <v>51</v>
      </c>
      <c r="G31" s="149">
        <f>IFERROR('Raw FS'!K32,0)</f>
        <v>52</v>
      </c>
      <c r="H31" s="149">
        <f>IFERROR('Raw FS'!L32,0)</f>
        <v>52</v>
      </c>
      <c r="I31" s="149">
        <f>IFERROR('Raw FS'!M32,0)</f>
        <v>52</v>
      </c>
      <c r="J31" s="149">
        <f>IFERROR('Raw FS'!N32,0)</f>
        <v>52</v>
      </c>
    </row>
    <row r="32" spans="2:10" x14ac:dyDescent="0.3">
      <c r="B32" t="str">
        <f>'Raw FS'!B33</f>
        <v>Furniture n fittings</v>
      </c>
      <c r="E32" s="149">
        <f>IFERROR('Raw FS'!I33,0)</f>
        <v>40</v>
      </c>
      <c r="F32" s="149">
        <f>IFERROR('Raw FS'!J33,0)</f>
        <v>41</v>
      </c>
      <c r="G32" s="149">
        <f>IFERROR('Raw FS'!K33,0)</f>
        <v>41</v>
      </c>
      <c r="H32" s="149">
        <f>IFERROR('Raw FS'!L33,0)</f>
        <v>41</v>
      </c>
      <c r="I32" s="149">
        <f>IFERROR('Raw FS'!M33,0)</f>
        <v>41</v>
      </c>
      <c r="J32" s="149">
        <f>IFERROR('Raw FS'!N33,0)</f>
        <v>41</v>
      </c>
    </row>
    <row r="33" spans="2:17" x14ac:dyDescent="0.3">
      <c r="B33" t="str">
        <f>'Raw FS'!B34</f>
        <v>Vehicles</v>
      </c>
      <c r="E33" s="149">
        <f>IFERROR('Raw FS'!I34,0)</f>
        <v>13</v>
      </c>
      <c r="F33" s="149">
        <f>IFERROR('Raw FS'!J34,0)</f>
        <v>18</v>
      </c>
      <c r="G33" s="149">
        <f>IFERROR('Raw FS'!K34,0)</f>
        <v>26</v>
      </c>
      <c r="H33" s="149">
        <f>IFERROR('Raw FS'!L34,0)</f>
        <v>40</v>
      </c>
      <c r="I33" s="149">
        <f>IFERROR('Raw FS'!M34,0)</f>
        <v>40</v>
      </c>
      <c r="J33" s="149">
        <f>IFERROR('Raw FS'!N34,0)</f>
        <v>38</v>
      </c>
    </row>
    <row r="34" spans="2:17" x14ac:dyDescent="0.3">
      <c r="B34" t="str">
        <f>'Raw FS'!B35</f>
        <v>Intangible Assets</v>
      </c>
      <c r="E34" s="149">
        <f>IFERROR('Raw FS'!I35,0)</f>
        <v>1502</v>
      </c>
      <c r="F34" s="149">
        <f>IFERROR('Raw FS'!J35,0)</f>
        <v>2071</v>
      </c>
      <c r="G34" s="149">
        <f>IFERROR('Raw FS'!K35,0)</f>
        <v>2635</v>
      </c>
      <c r="H34" s="149">
        <f>IFERROR('Raw FS'!L35,0)</f>
        <v>2806</v>
      </c>
      <c r="I34" s="149">
        <f>IFERROR('Raw FS'!M35,0)</f>
        <v>3178</v>
      </c>
      <c r="J34" s="149">
        <f>IFERROR('Raw FS'!N35,0)</f>
        <v>3802</v>
      </c>
    </row>
    <row r="35" spans="2:17" x14ac:dyDescent="0.3">
      <c r="B35" t="str">
        <f>'Raw FS'!B36</f>
        <v>Other fixed assets</v>
      </c>
      <c r="E35" s="149">
        <f>IFERROR('Raw FS'!I36,0)</f>
        <v>32</v>
      </c>
      <c r="F35" s="149">
        <f>IFERROR('Raw FS'!J36,0)</f>
        <v>35</v>
      </c>
      <c r="G35" s="149">
        <f>IFERROR('Raw FS'!K36,0)</f>
        <v>33</v>
      </c>
      <c r="H35" s="149">
        <f>IFERROR('Raw FS'!L36,0)</f>
        <v>33</v>
      </c>
      <c r="I35" s="149">
        <f>IFERROR('Raw FS'!M36,0)</f>
        <v>60</v>
      </c>
      <c r="J35" s="149">
        <f>IFERROR('Raw FS'!N36,0)</f>
        <v>62</v>
      </c>
    </row>
    <row r="36" spans="2:17" x14ac:dyDescent="0.3">
      <c r="B36" s="458" t="str">
        <f>'Raw FS'!B37</f>
        <v>Gross Block</v>
      </c>
      <c r="C36" s="458"/>
      <c r="D36" s="458"/>
      <c r="E36" s="457">
        <f>IFERROR('Raw FS'!I37,0)</f>
        <v>2434</v>
      </c>
      <c r="F36" s="457">
        <f>IFERROR('Raw FS'!J37,0)</f>
        <v>3043</v>
      </c>
      <c r="G36" s="457">
        <f>IFERROR('Raw FS'!K37,0)</f>
        <v>3759</v>
      </c>
      <c r="H36" s="457">
        <f>IFERROR('Raw FS'!L37,0)</f>
        <v>3955</v>
      </c>
      <c r="I36" s="457">
        <f>IFERROR('Raw FS'!M37,0)</f>
        <v>5101</v>
      </c>
      <c r="J36" s="457">
        <f>IFERROR('Raw FS'!N37,0)</f>
        <v>5363</v>
      </c>
    </row>
    <row r="37" spans="2:17" x14ac:dyDescent="0.3">
      <c r="B37" t="str">
        <f>'Raw FS'!B38</f>
        <v>Accumulated Depreciation</v>
      </c>
      <c r="E37" s="149">
        <f>IFERROR(-'Raw FS'!I38,0)</f>
        <v>-1280</v>
      </c>
      <c r="F37" s="149">
        <f>IFERROR(-'Raw FS'!J38,0)</f>
        <v>-1931</v>
      </c>
      <c r="G37" s="149">
        <f>IFERROR(-'Raw FS'!K38,0)</f>
        <v>-2614</v>
      </c>
      <c r="H37" s="149">
        <f>IFERROR(-'Raw FS'!L38,0)</f>
        <v>-3010</v>
      </c>
      <c r="I37" s="149">
        <f>IFERROR(-'Raw FS'!M38,0)</f>
        <v>-3310</v>
      </c>
      <c r="J37" s="149">
        <f>IFERROR(-'Raw FS'!N38,0)</f>
        <v>-3634</v>
      </c>
    </row>
    <row r="38" spans="2:17" ht="15" thickBot="1" x14ac:dyDescent="0.35">
      <c r="B38" s="459" t="str">
        <f>'Raw FS'!B39</f>
        <v>Net Block</v>
      </c>
      <c r="C38" s="459"/>
      <c r="D38" s="459"/>
      <c r="E38" s="461">
        <f>'Raw FS'!I39</f>
        <v>1154</v>
      </c>
      <c r="F38" s="461">
        <f>'Raw FS'!J39</f>
        <v>1112</v>
      </c>
      <c r="G38" s="461">
        <f>'Raw FS'!K39</f>
        <v>1145</v>
      </c>
      <c r="H38" s="461">
        <f>'Raw FS'!L39</f>
        <v>945</v>
      </c>
      <c r="I38" s="461">
        <f>'Raw FS'!M39</f>
        <v>1791</v>
      </c>
      <c r="J38" s="461">
        <f>'Raw FS'!N39</f>
        <v>1729</v>
      </c>
    </row>
    <row r="40" spans="2:17" x14ac:dyDescent="0.3">
      <c r="E40" s="157"/>
    </row>
    <row r="41" spans="2:17" x14ac:dyDescent="0.3">
      <c r="B41" s="40" t="s">
        <v>304</v>
      </c>
      <c r="C41" s="40"/>
      <c r="D41" s="40"/>
      <c r="E41" s="160">
        <f>E25+E38</f>
        <v>2497</v>
      </c>
      <c r="F41" s="160">
        <f>F25+F38</f>
        <v>2718</v>
      </c>
      <c r="G41" s="160">
        <f t="shared" ref="G41:I41" si="3">G25+G38</f>
        <v>2970</v>
      </c>
      <c r="H41" s="160">
        <f>H25+H38</f>
        <v>3488</v>
      </c>
      <c r="I41" s="160">
        <f t="shared" si="3"/>
        <v>4422</v>
      </c>
      <c r="J41" s="160">
        <f>J25+J38</f>
        <v>3697</v>
      </c>
    </row>
    <row r="42" spans="2:17" x14ac:dyDescent="0.3">
      <c r="B42" s="40" t="s">
        <v>305</v>
      </c>
      <c r="C42" s="40"/>
      <c r="D42" s="40"/>
      <c r="E42" s="160">
        <f>HistoricalFS!G18-HistoricalFS!G24</f>
        <v>1553.77</v>
      </c>
      <c r="F42" s="160">
        <f>HistoricalFS!H18-HistoricalFS!H24</f>
        <v>1943.9699999999998</v>
      </c>
      <c r="G42" s="160">
        <f>HistoricalFS!I18-HistoricalFS!I24</f>
        <v>1571.7099999999998</v>
      </c>
      <c r="H42" s="160">
        <f>HistoricalFS!J18-HistoricalFS!J24</f>
        <v>1661.5199999999995</v>
      </c>
      <c r="I42" s="160">
        <f>HistoricalFS!K18-HistoricalFS!K24</f>
        <v>1972.7800000000002</v>
      </c>
      <c r="J42" s="160">
        <f>HistoricalFS!L18-HistoricalFS!L24</f>
        <v>1907.1000000000004</v>
      </c>
    </row>
    <row r="44" spans="2:17" ht="15" thickBot="1" x14ac:dyDescent="0.35">
      <c r="B44" s="459" t="s">
        <v>306</v>
      </c>
      <c r="C44" s="459"/>
      <c r="D44" s="459"/>
      <c r="E44" s="462">
        <f>E42/E41</f>
        <v>0.6222547056467761</v>
      </c>
      <c r="F44" s="462">
        <f>F42/F41</f>
        <v>0.71522075055187628</v>
      </c>
      <c r="G44" s="462">
        <f t="shared" ref="G44:I44" si="4">G42/G41</f>
        <v>0.52919528619528611</v>
      </c>
      <c r="H44" s="462">
        <f t="shared" si="4"/>
        <v>0.47635321100917416</v>
      </c>
      <c r="I44" s="462">
        <f t="shared" si="4"/>
        <v>0.44612844866576212</v>
      </c>
      <c r="J44" s="462">
        <f>J42/J41</f>
        <v>0.51585068974844484</v>
      </c>
    </row>
    <row r="46" spans="2:17" x14ac:dyDescent="0.3">
      <c r="Q46" s="235"/>
    </row>
    <row r="47" spans="2:17" x14ac:dyDescent="0.3">
      <c r="B47" s="334" t="s">
        <v>308</v>
      </c>
      <c r="C47" s="335"/>
      <c r="D47" s="335"/>
      <c r="E47" s="333">
        <f>F47-365</f>
        <v>43160</v>
      </c>
      <c r="F47" s="333">
        <v>43525</v>
      </c>
      <c r="G47" s="333">
        <v>43891</v>
      </c>
      <c r="H47" s="333">
        <v>44256</v>
      </c>
      <c r="I47" s="333">
        <v>44621</v>
      </c>
      <c r="J47" s="333">
        <v>44986</v>
      </c>
    </row>
    <row r="49" spans="2:10" x14ac:dyDescent="0.3">
      <c r="B49" t="s">
        <v>309</v>
      </c>
      <c r="E49" s="160">
        <f>-SUM('Raw FS'!I65:I66)</f>
        <v>515</v>
      </c>
      <c r="F49" s="160">
        <f>-SUM('Raw FS'!J65:J66)</f>
        <v>554</v>
      </c>
      <c r="G49" s="160">
        <f>-SUM('Raw FS'!K65:K66)</f>
        <v>659</v>
      </c>
      <c r="H49" s="160">
        <f>-SUM('Raw FS'!L65:L66)</f>
        <v>229</v>
      </c>
      <c r="I49" s="160">
        <f>-SUM('Raw FS'!M65:M66)</f>
        <v>1130</v>
      </c>
      <c r="J49" s="160">
        <f>-SUM('Raw FS'!N65:N66)</f>
        <v>320</v>
      </c>
    </row>
    <row r="50" spans="2:10" x14ac:dyDescent="0.3">
      <c r="B50" t="s">
        <v>310</v>
      </c>
      <c r="E50" s="160"/>
      <c r="F50" s="160">
        <f>F25-E25</f>
        <v>263</v>
      </c>
      <c r="G50" s="160">
        <f>G25-F25</f>
        <v>219</v>
      </c>
      <c r="H50" s="160">
        <f>H25-G25</f>
        <v>718</v>
      </c>
      <c r="I50" s="160">
        <f t="shared" ref="I50" si="5">I25-H25</f>
        <v>88</v>
      </c>
      <c r="J50" s="160">
        <f>J25-I25</f>
        <v>-663</v>
      </c>
    </row>
    <row r="51" spans="2:10" x14ac:dyDescent="0.3">
      <c r="E51" s="160"/>
      <c r="F51" s="160"/>
      <c r="G51" s="160"/>
      <c r="H51" s="160"/>
      <c r="I51" s="160"/>
      <c r="J51" s="160"/>
    </row>
    <row r="52" spans="2:10" x14ac:dyDescent="0.3">
      <c r="B52" t="s">
        <v>305</v>
      </c>
      <c r="E52" s="160">
        <f>E42</f>
        <v>1553.77</v>
      </c>
      <c r="F52" s="160">
        <f t="shared" ref="F52:J52" si="6">F42</f>
        <v>1943.9699999999998</v>
      </c>
      <c r="G52" s="160">
        <f t="shared" si="6"/>
        <v>1571.7099999999998</v>
      </c>
      <c r="H52" s="160">
        <f t="shared" si="6"/>
        <v>1661.5199999999995</v>
      </c>
      <c r="I52" s="160">
        <f t="shared" si="6"/>
        <v>1972.7800000000002</v>
      </c>
      <c r="J52" s="160">
        <f t="shared" si="6"/>
        <v>1907.1000000000004</v>
      </c>
    </row>
    <row r="53" spans="2:10" x14ac:dyDescent="0.3">
      <c r="B53" t="s">
        <v>311</v>
      </c>
      <c r="E53" s="236">
        <v>0.25</v>
      </c>
      <c r="F53" s="236">
        <v>0.25</v>
      </c>
      <c r="G53" s="236">
        <v>0.25</v>
      </c>
      <c r="H53" s="236">
        <v>0.25</v>
      </c>
      <c r="I53" s="236">
        <v>0.25</v>
      </c>
      <c r="J53" s="236">
        <v>0.25</v>
      </c>
    </row>
    <row r="54" spans="2:10" x14ac:dyDescent="0.3">
      <c r="B54" t="s">
        <v>312</v>
      </c>
      <c r="E54" s="160">
        <f>E52*(1-E53)</f>
        <v>1165.3274999999999</v>
      </c>
      <c r="F54" s="160">
        <f t="shared" ref="F54:J54" si="7">F52*(1-F53)</f>
        <v>1457.9775</v>
      </c>
      <c r="G54" s="160">
        <f t="shared" si="7"/>
        <v>1178.7824999999998</v>
      </c>
      <c r="H54" s="160">
        <f t="shared" si="7"/>
        <v>1246.1399999999996</v>
      </c>
      <c r="I54" s="160">
        <f t="shared" si="7"/>
        <v>1479.585</v>
      </c>
      <c r="J54" s="160">
        <f t="shared" si="7"/>
        <v>1430.3250000000003</v>
      </c>
    </row>
    <row r="56" spans="2:10" x14ac:dyDescent="0.3">
      <c r="B56" s="463" t="s">
        <v>313</v>
      </c>
      <c r="C56" s="464"/>
      <c r="D56" s="464"/>
      <c r="E56" s="464"/>
      <c r="F56" s="465">
        <f>F49+F50</f>
        <v>817</v>
      </c>
      <c r="G56" s="465">
        <f t="shared" ref="G56:I56" si="8">G49+G50</f>
        <v>878</v>
      </c>
      <c r="H56" s="465">
        <f t="shared" si="8"/>
        <v>947</v>
      </c>
      <c r="I56" s="465">
        <f t="shared" si="8"/>
        <v>1218</v>
      </c>
      <c r="J56" s="465">
        <f>J49+J50</f>
        <v>-343</v>
      </c>
    </row>
    <row r="58" spans="2:10" ht="15" thickBot="1" x14ac:dyDescent="0.35">
      <c r="B58" s="459" t="s">
        <v>314</v>
      </c>
      <c r="C58" s="459"/>
      <c r="D58" s="459"/>
      <c r="E58" s="459"/>
      <c r="F58" s="462">
        <f>F56/F54</f>
        <v>0.56036530056190859</v>
      </c>
      <c r="G58" s="462">
        <f t="shared" ref="G58:I58" si="9">G56/G54</f>
        <v>0.74483630355896879</v>
      </c>
      <c r="H58" s="462">
        <f t="shared" si="9"/>
        <v>0.7599467154573325</v>
      </c>
      <c r="I58" s="462">
        <f t="shared" si="9"/>
        <v>0.82320380376930014</v>
      </c>
      <c r="J58" s="462">
        <f>J56/J54</f>
        <v>-0.23980563857864468</v>
      </c>
    </row>
    <row r="60" spans="2:10" x14ac:dyDescent="0.3">
      <c r="H60" s="163" t="s">
        <v>315</v>
      </c>
      <c r="I60" s="163"/>
      <c r="J60" s="164">
        <f>AVERAGE(F58:J58)</f>
        <v>0.52970929695377311</v>
      </c>
    </row>
    <row r="61" spans="2:10" x14ac:dyDescent="0.3">
      <c r="H61" s="163" t="s">
        <v>316</v>
      </c>
      <c r="I61" s="163"/>
      <c r="J61" s="164">
        <f>MEDIAN(F58:J58)</f>
        <v>0.74483630355896879</v>
      </c>
    </row>
    <row r="67" spans="2:10" x14ac:dyDescent="0.3">
      <c r="B67" s="335" t="s">
        <v>317</v>
      </c>
      <c r="C67" s="335"/>
      <c r="D67" s="335"/>
      <c r="E67" s="333"/>
      <c r="F67" s="333">
        <v>43525</v>
      </c>
      <c r="G67" s="333">
        <v>43891</v>
      </c>
      <c r="H67" s="333">
        <v>44256</v>
      </c>
      <c r="I67" s="333">
        <v>44621</v>
      </c>
      <c r="J67" s="333">
        <v>44986</v>
      </c>
    </row>
    <row r="69" spans="2:10" x14ac:dyDescent="0.3">
      <c r="B69" t="s">
        <v>318</v>
      </c>
      <c r="F69" s="125">
        <f>F44</f>
        <v>0.71522075055187628</v>
      </c>
      <c r="G69" s="125">
        <f t="shared" ref="G69:J69" si="10">G44</f>
        <v>0.52919528619528611</v>
      </c>
      <c r="H69" s="125">
        <f t="shared" si="10"/>
        <v>0.47635321100917416</v>
      </c>
      <c r="I69" s="125">
        <f t="shared" si="10"/>
        <v>0.44612844866576212</v>
      </c>
      <c r="J69" s="125">
        <f t="shared" si="10"/>
        <v>0.51585068974844484</v>
      </c>
    </row>
    <row r="70" spans="2:10" x14ac:dyDescent="0.3">
      <c r="B70" t="s">
        <v>319</v>
      </c>
      <c r="F70" s="125">
        <f>F58</f>
        <v>0.56036530056190859</v>
      </c>
      <c r="G70" s="125">
        <f t="shared" ref="G70:J70" si="11">G58</f>
        <v>0.74483630355896879</v>
      </c>
      <c r="H70" s="125">
        <f t="shared" si="11"/>
        <v>0.7599467154573325</v>
      </c>
      <c r="I70" s="125">
        <f t="shared" si="11"/>
        <v>0.82320380376930014</v>
      </c>
      <c r="J70" s="125">
        <f t="shared" si="11"/>
        <v>-0.23980563857864468</v>
      </c>
    </row>
    <row r="72" spans="2:10" ht="15" thickBot="1" x14ac:dyDescent="0.35">
      <c r="B72" s="165" t="s">
        <v>320</v>
      </c>
      <c r="C72" s="165"/>
      <c r="D72" s="165"/>
      <c r="E72" s="165"/>
      <c r="F72" s="161">
        <f>F69*F70</f>
        <v>0.40078489085111602</v>
      </c>
      <c r="G72" s="161">
        <f t="shared" ref="G72:I72" si="12">G69*G70</f>
        <v>0.39416386083052751</v>
      </c>
      <c r="H72" s="161">
        <f t="shared" si="12"/>
        <v>0.36200305810397554</v>
      </c>
      <c r="I72" s="161">
        <f t="shared" si="12"/>
        <v>0.36725463591135232</v>
      </c>
      <c r="J72" s="161">
        <f>J69*J70</f>
        <v>-0.12370390406636013</v>
      </c>
    </row>
    <row r="74" spans="2:10" x14ac:dyDescent="0.3">
      <c r="H74" s="163" t="s">
        <v>315</v>
      </c>
      <c r="I74" s="163"/>
      <c r="J74" s="164">
        <f>AVERAGE(F72:J72)</f>
        <v>0.28010050832612221</v>
      </c>
    </row>
    <row r="75" spans="2:10" x14ac:dyDescent="0.3">
      <c r="H75" s="163" t="s">
        <v>316</v>
      </c>
      <c r="I75" s="163"/>
      <c r="J75" s="164">
        <f>MEDIAN(F72:J72)</f>
        <v>0.36725463591135232</v>
      </c>
    </row>
    <row r="77" spans="2:10" x14ac:dyDescent="0.3">
      <c r="B77" t="s">
        <v>574</v>
      </c>
    </row>
    <row r="78" spans="2:10" x14ac:dyDescent="0.3">
      <c r="B78" t="s">
        <v>575</v>
      </c>
    </row>
  </sheetData>
  <mergeCells count="5">
    <mergeCell ref="F1:J1"/>
    <mergeCell ref="B8:J8"/>
    <mergeCell ref="G2:J2"/>
    <mergeCell ref="L4:N4"/>
    <mergeCell ref="B3:J6"/>
  </mergeCells>
  <hyperlinks>
    <hyperlink ref="G2" r:id="rId1" xr:uid="{77102D0D-17DF-4A12-A4D8-2DB0F60648F4}"/>
  </hyperlinks>
  <printOptions horizontalCentered="1"/>
  <pageMargins left="0" right="0" top="0" bottom="0" header="0" footer="0"/>
  <pageSetup paperSize="13" scale="85" orientation="portrait" r:id="rId2"/>
  <ignoredErrors>
    <ignoredError sqref="E49:J49" formulaRange="1"/>
  </ignoredErrors>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D2AFE-8D5C-44A2-8875-B3B369B64296}">
  <dimension ref="A1:Q55"/>
  <sheetViews>
    <sheetView showGridLines="0" showWhiteSpace="0" view="pageLayout" topLeftCell="A34" zoomScaleNormal="100" workbookViewId="0">
      <selection activeCell="M12" sqref="M12"/>
    </sheetView>
  </sheetViews>
  <sheetFormatPr defaultRowHeight="14.4" x14ac:dyDescent="0.3"/>
  <cols>
    <col min="1" max="1" width="3.44140625" customWidth="1"/>
    <col min="2" max="2" width="20.77734375" customWidth="1"/>
    <col min="4" max="4" width="10" customWidth="1"/>
    <col min="11" max="11" width="2.77734375" customWidth="1"/>
  </cols>
  <sheetData>
    <row r="1" spans="2:17" ht="15" customHeight="1" x14ac:dyDescent="0.3">
      <c r="G1" s="499" t="s">
        <v>173</v>
      </c>
      <c r="H1" s="499"/>
      <c r="I1" s="499"/>
      <c r="J1" s="499"/>
    </row>
    <row r="2" spans="2:17" x14ac:dyDescent="0.3">
      <c r="F2" s="500" t="s">
        <v>174</v>
      </c>
      <c r="G2" s="500"/>
      <c r="H2" s="500"/>
      <c r="I2" s="500"/>
      <c r="J2" s="500"/>
    </row>
    <row r="3" spans="2:17" ht="14.4" customHeight="1" x14ac:dyDescent="0.8">
      <c r="B3" s="523" t="str">
        <f>'Data Sheet'!B1</f>
        <v>SUN TV NETWORK LTD</v>
      </c>
      <c r="C3" s="525"/>
      <c r="D3" s="525"/>
      <c r="E3" s="525"/>
      <c r="F3" s="525"/>
      <c r="G3" s="525"/>
      <c r="H3" s="525"/>
      <c r="I3" s="525"/>
      <c r="J3" s="525"/>
      <c r="K3" s="154"/>
      <c r="L3" s="154"/>
      <c r="M3" s="154"/>
      <c r="N3" s="154"/>
      <c r="O3" s="154"/>
      <c r="P3" s="154"/>
      <c r="Q3" s="154"/>
    </row>
    <row r="4" spans="2:17" ht="14.4" customHeight="1" x14ac:dyDescent="0.8">
      <c r="B4" s="525"/>
      <c r="C4" s="525"/>
      <c r="D4" s="525"/>
      <c r="E4" s="525"/>
      <c r="F4" s="525"/>
      <c r="G4" s="525"/>
      <c r="H4" s="525"/>
      <c r="I4" s="525"/>
      <c r="J4" s="525"/>
      <c r="K4" s="154"/>
      <c r="L4" s="154"/>
      <c r="M4" s="154"/>
      <c r="N4" s="154"/>
      <c r="O4" s="154"/>
      <c r="P4" s="154"/>
      <c r="Q4" s="154"/>
    </row>
    <row r="5" spans="2:17" ht="14.4" customHeight="1" x14ac:dyDescent="0.8">
      <c r="B5" s="525"/>
      <c r="C5" s="525"/>
      <c r="D5" s="525"/>
      <c r="E5" s="525"/>
      <c r="F5" s="525"/>
      <c r="G5" s="525"/>
      <c r="H5" s="525"/>
      <c r="I5" s="525"/>
      <c r="J5" s="525"/>
      <c r="K5" s="154"/>
      <c r="L5" s="154"/>
      <c r="M5" s="154"/>
      <c r="N5" s="154"/>
      <c r="O5" s="154"/>
      <c r="P5" s="154"/>
      <c r="Q5" s="154"/>
    </row>
    <row r="7" spans="2:17" ht="28.8" x14ac:dyDescent="0.55000000000000004">
      <c r="B7" s="526" t="s">
        <v>540</v>
      </c>
      <c r="C7" s="526"/>
      <c r="D7" s="526"/>
      <c r="E7" s="526"/>
      <c r="F7" s="526"/>
      <c r="G7" s="526"/>
      <c r="H7" s="526"/>
      <c r="I7" s="526"/>
      <c r="J7" s="526"/>
    </row>
    <row r="9" spans="2:17" x14ac:dyDescent="0.3">
      <c r="B9" s="334" t="s">
        <v>322</v>
      </c>
      <c r="C9" s="335"/>
      <c r="D9" s="335"/>
      <c r="E9" s="336">
        <f>HistoricalFS!L3</f>
        <v>45016</v>
      </c>
      <c r="F9" s="339">
        <f>E9+365</f>
        <v>45381</v>
      </c>
      <c r="G9" s="339">
        <f t="shared" ref="G9:J9" si="0">F9+365</f>
        <v>45746</v>
      </c>
      <c r="H9" s="339">
        <f t="shared" si="0"/>
        <v>46111</v>
      </c>
      <c r="I9" s="339">
        <f t="shared" si="0"/>
        <v>46476</v>
      </c>
      <c r="J9" s="339">
        <f t="shared" si="0"/>
        <v>46841</v>
      </c>
    </row>
    <row r="11" spans="2:17" x14ac:dyDescent="0.3">
      <c r="B11" t="s">
        <v>305</v>
      </c>
      <c r="E11" s="149">
        <f>HistoricalFS!L18-HistoricalFS!L24</f>
        <v>1907.1000000000004</v>
      </c>
      <c r="F11">
        <f>E11*(1+$D$21)</f>
        <v>2607.4913161465406</v>
      </c>
      <c r="G11">
        <f t="shared" ref="G11:H11" si="1">F11*(1+$D$21)</f>
        <v>3565.1045900999516</v>
      </c>
      <c r="H11">
        <f t="shared" si="1"/>
        <v>4874.405778323001</v>
      </c>
      <c r="I11">
        <f>H11*(1+$D$21)</f>
        <v>6664.5538977252072</v>
      </c>
      <c r="J11">
        <f>I11*(1+$D$21)</f>
        <v>9112.1422129458624</v>
      </c>
    </row>
    <row r="12" spans="2:17" x14ac:dyDescent="0.3">
      <c r="B12" t="s">
        <v>236</v>
      </c>
      <c r="E12" s="170">
        <v>0.25</v>
      </c>
      <c r="F12" s="170">
        <v>0.25</v>
      </c>
      <c r="G12" s="170">
        <v>0.25</v>
      </c>
      <c r="H12" s="170">
        <v>0.25</v>
      </c>
      <c r="I12" s="170">
        <v>0.25</v>
      </c>
      <c r="J12" s="170">
        <v>0.25</v>
      </c>
    </row>
    <row r="13" spans="2:17" x14ac:dyDescent="0.3">
      <c r="B13" t="s">
        <v>323</v>
      </c>
      <c r="E13" s="149">
        <f t="shared" ref="E13:J13" si="2">E11*(1-E12)</f>
        <v>1430.3250000000003</v>
      </c>
      <c r="F13" s="149">
        <f>F11*(1-F12)</f>
        <v>1955.6184871099053</v>
      </c>
      <c r="G13" s="149">
        <f t="shared" si="2"/>
        <v>2673.8284425749634</v>
      </c>
      <c r="H13" s="149">
        <f t="shared" si="2"/>
        <v>3655.8043337422505</v>
      </c>
      <c r="I13" s="149">
        <f t="shared" si="2"/>
        <v>4998.4154232939054</v>
      </c>
      <c r="J13" s="149">
        <f t="shared" si="2"/>
        <v>6834.1066597093968</v>
      </c>
      <c r="O13" s="125"/>
    </row>
    <row r="14" spans="2:17" x14ac:dyDescent="0.3">
      <c r="B14" t="s">
        <v>314</v>
      </c>
      <c r="E14" s="125">
        <f>'Intrinsic Growth'!J61</f>
        <v>0.74483630355896879</v>
      </c>
      <c r="F14" s="125">
        <f>E14+(($J$14-$E$14)/5)</f>
        <v>0.74786904284717504</v>
      </c>
      <c r="G14" s="125">
        <f>F14+(($J$14-$E$14)/5)</f>
        <v>0.75090178213538128</v>
      </c>
      <c r="H14" s="125">
        <f t="shared" ref="H14:I14" si="3">G14+(($J$14-$E$14)/5)</f>
        <v>0.75393452142358752</v>
      </c>
      <c r="I14" s="125">
        <f t="shared" si="3"/>
        <v>0.75696726071179377</v>
      </c>
      <c r="J14" s="178">
        <v>0.76</v>
      </c>
      <c r="M14" s="125"/>
      <c r="N14" s="125"/>
      <c r="O14" s="125"/>
    </row>
    <row r="15" spans="2:17" x14ac:dyDescent="0.3">
      <c r="B15" s="172" t="s">
        <v>324</v>
      </c>
      <c r="C15" s="172"/>
      <c r="D15" s="172"/>
      <c r="E15" s="173">
        <f>E13*(1-E14)</f>
        <v>364.96701411201803</v>
      </c>
      <c r="F15" s="173">
        <f t="shared" ref="F15:J15" si="4">F13*(1-F14)</f>
        <v>493.07196098077992</v>
      </c>
      <c r="G15" s="173">
        <f t="shared" si="4"/>
        <v>666.04589992115245</v>
      </c>
      <c r="H15" s="173">
        <f t="shared" si="4"/>
        <v>899.56724296400967</v>
      </c>
      <c r="I15" s="173">
        <f>I13*(1-I14)</f>
        <v>1214.7785924235368</v>
      </c>
      <c r="J15" s="173">
        <f t="shared" si="4"/>
        <v>1640.1855983302551</v>
      </c>
    </row>
    <row r="16" spans="2:17" x14ac:dyDescent="0.3">
      <c r="B16" t="s">
        <v>325</v>
      </c>
      <c r="F16" s="179">
        <v>0.5</v>
      </c>
      <c r="G16">
        <f>F16+1</f>
        <v>1.5</v>
      </c>
      <c r="H16">
        <f t="shared" ref="H16:J16" si="5">G16+1</f>
        <v>2.5</v>
      </c>
      <c r="I16">
        <f t="shared" si="5"/>
        <v>3.5</v>
      </c>
      <c r="J16">
        <f t="shared" si="5"/>
        <v>4.5</v>
      </c>
    </row>
    <row r="17" spans="2:10" x14ac:dyDescent="0.3">
      <c r="B17" t="s">
        <v>326</v>
      </c>
      <c r="F17" s="171">
        <f>1/(1+$D$23)^F16</f>
        <v>0.92423890398744524</v>
      </c>
      <c r="G17" s="171">
        <f t="shared" ref="G17:J17" si="6">1/(1+$D$23)^G16</f>
        <v>0.78950109369820998</v>
      </c>
      <c r="H17" s="171">
        <f t="shared" si="6"/>
        <v>0.67440569127907724</v>
      </c>
      <c r="I17" s="171">
        <f t="shared" si="6"/>
        <v>0.57608917841913476</v>
      </c>
      <c r="J17" s="171">
        <f t="shared" si="6"/>
        <v>0.49210548751774713</v>
      </c>
    </row>
    <row r="18" spans="2:10" ht="3.6" customHeight="1" x14ac:dyDescent="0.3"/>
    <row r="19" spans="2:10" ht="15" thickBot="1" x14ac:dyDescent="0.35">
      <c r="B19" s="340" t="s">
        <v>327</v>
      </c>
      <c r="C19" s="340"/>
      <c r="D19" s="340"/>
      <c r="E19" s="340"/>
      <c r="F19" s="341">
        <f>F15*F17</f>
        <v>455.71628880381638</v>
      </c>
      <c r="G19" s="341">
        <f t="shared" ref="G19:J19" si="7">G15*G17</f>
        <v>525.84396644095841</v>
      </c>
      <c r="H19" s="341">
        <f t="shared" si="7"/>
        <v>606.67326834315656</v>
      </c>
      <c r="I19" s="341">
        <f t="shared" si="7"/>
        <v>699.82080127042832</v>
      </c>
      <c r="J19" s="341">
        <f t="shared" si="7"/>
        <v>807.14433348589796</v>
      </c>
    </row>
    <row r="20" spans="2:10" ht="15" thickTop="1" x14ac:dyDescent="0.3"/>
    <row r="21" spans="2:10" x14ac:dyDescent="0.3">
      <c r="B21" s="134" t="s">
        <v>328</v>
      </c>
      <c r="C21" s="134"/>
      <c r="D21" s="164">
        <f>'Intrinsic Growth'!J75</f>
        <v>0.36725463591135232</v>
      </c>
    </row>
    <row r="22" spans="2:10" x14ac:dyDescent="0.3">
      <c r="B22" s="134" t="s">
        <v>329</v>
      </c>
      <c r="C22" s="134"/>
      <c r="D22" s="180">
        <v>7.1999999999999995E-2</v>
      </c>
    </row>
    <row r="23" spans="2:10" x14ac:dyDescent="0.3">
      <c r="B23" s="134" t="s">
        <v>260</v>
      </c>
      <c r="C23" s="134"/>
      <c r="D23" s="164">
        <f>WACC!K42</f>
        <v>0.17066196787402979</v>
      </c>
    </row>
    <row r="25" spans="2:10" x14ac:dyDescent="0.3">
      <c r="B25" s="334" t="s">
        <v>330</v>
      </c>
      <c r="C25" s="287"/>
      <c r="D25" s="287"/>
      <c r="F25" s="527" t="s">
        <v>508</v>
      </c>
      <c r="G25" s="527"/>
      <c r="H25" s="527"/>
      <c r="I25" s="527"/>
      <c r="J25" s="527"/>
    </row>
    <row r="26" spans="2:10" x14ac:dyDescent="0.3">
      <c r="F26" s="262">
        <f>D37</f>
        <v>9561.5824621276479</v>
      </c>
      <c r="G26" s="265">
        <v>0.15</v>
      </c>
      <c r="H26" s="265">
        <v>0.16</v>
      </c>
      <c r="I26" s="265">
        <v>0.17069999999999999</v>
      </c>
      <c r="J26" s="265">
        <v>0.18</v>
      </c>
    </row>
    <row r="27" spans="2:10" x14ac:dyDescent="0.3">
      <c r="B27" t="s">
        <v>331</v>
      </c>
      <c r="D27" s="149">
        <f>J15*(1+D21)</f>
        <v>2242.5513630720766</v>
      </c>
      <c r="F27" s="264">
        <v>0.04</v>
      </c>
      <c r="G27" s="263">
        <f t="dataTable" ref="G27:J31" dt2D="1" dtr="1" r1="D28" r2="D29" ca="1"/>
        <v>10452.324519512575</v>
      </c>
      <c r="H27" s="263">
        <v>9992.5029229258362</v>
      </c>
      <c r="I27" s="263">
        <v>9560.1574850103607</v>
      </c>
      <c r="J27" s="263">
        <v>9226.1335952812715</v>
      </c>
    </row>
    <row r="28" spans="2:10" x14ac:dyDescent="0.3">
      <c r="B28" t="s">
        <v>260</v>
      </c>
      <c r="D28" s="125">
        <f>D23</f>
        <v>0.17066196787402979</v>
      </c>
      <c r="F28" s="264">
        <v>0.05</v>
      </c>
      <c r="G28" s="263">
        <v>10452.3195984577</v>
      </c>
      <c r="H28" s="263">
        <v>9992.4980018709612</v>
      </c>
      <c r="I28" s="263">
        <v>9560.1525639554857</v>
      </c>
      <c r="J28" s="263">
        <v>9226.1286742263965</v>
      </c>
    </row>
    <row r="29" spans="2:10" x14ac:dyDescent="0.3">
      <c r="B29" t="s">
        <v>329</v>
      </c>
      <c r="D29" s="125">
        <f>D22</f>
        <v>7.1999999999999995E-2</v>
      </c>
      <c r="F29" s="264">
        <v>7.1999999999999995E-2</v>
      </c>
      <c r="G29" s="263">
        <v>10452.308772136974</v>
      </c>
      <c r="H29" s="263">
        <v>9992.4871755502354</v>
      </c>
      <c r="I29" s="404">
        <v>9560.1417376347599</v>
      </c>
      <c r="J29" s="263">
        <v>9226.1178479056707</v>
      </c>
    </row>
    <row r="30" spans="2:10" x14ac:dyDescent="0.3">
      <c r="F30" s="264">
        <v>0.08</v>
      </c>
      <c r="G30" s="263">
        <v>10452.304835293075</v>
      </c>
      <c r="H30" s="263">
        <v>9992.4832387063361</v>
      </c>
      <c r="I30" s="263">
        <v>9560.1378007908606</v>
      </c>
      <c r="J30" s="263">
        <v>9226.1139110617696</v>
      </c>
    </row>
    <row r="31" spans="2:10" ht="15" thickBot="1" x14ac:dyDescent="0.35">
      <c r="B31" s="342" t="s">
        <v>332</v>
      </c>
      <c r="C31" s="342"/>
      <c r="D31" s="343">
        <f>D27/D28-D29</f>
        <v>13140.239171891351</v>
      </c>
      <c r="F31" s="264">
        <v>0.09</v>
      </c>
      <c r="G31" s="263">
        <v>10452.2999142382</v>
      </c>
      <c r="H31" s="263">
        <v>9992.4783176514611</v>
      </c>
      <c r="I31" s="263">
        <v>9560.1328797359856</v>
      </c>
      <c r="J31" s="263">
        <v>9226.1089900068946</v>
      </c>
    </row>
    <row r="32" spans="2:10" ht="15" thickTop="1" x14ac:dyDescent="0.3"/>
    <row r="33" spans="2:17" x14ac:dyDescent="0.3">
      <c r="B33" s="334" t="s">
        <v>337</v>
      </c>
      <c r="C33" s="287"/>
      <c r="D33" s="287"/>
    </row>
    <row r="35" spans="2:17" x14ac:dyDescent="0.3">
      <c r="B35" t="s">
        <v>327</v>
      </c>
      <c r="D35" s="149">
        <f>SUM(F19:J19)</f>
        <v>3095.1986583442576</v>
      </c>
    </row>
    <row r="36" spans="2:17" x14ac:dyDescent="0.3">
      <c r="B36" t="s">
        <v>333</v>
      </c>
      <c r="D36" s="149">
        <f>D31*J17</f>
        <v>6466.3838037833912</v>
      </c>
    </row>
    <row r="37" spans="2:17" x14ac:dyDescent="0.3">
      <c r="B37" s="40" t="s">
        <v>334</v>
      </c>
      <c r="C37" s="40"/>
      <c r="D37" s="174">
        <f>SUM(D35:D36)</f>
        <v>9561.5824621276479</v>
      </c>
      <c r="F37" s="527" t="s">
        <v>509</v>
      </c>
      <c r="G37" s="527"/>
      <c r="H37" s="527"/>
      <c r="I37" s="527"/>
      <c r="J37" s="527"/>
    </row>
    <row r="38" spans="2:17" x14ac:dyDescent="0.3">
      <c r="F38" s="266">
        <f>D44</f>
        <v>256.49415761949609</v>
      </c>
      <c r="G38" s="265">
        <v>0.05</v>
      </c>
      <c r="H38" s="265">
        <v>0.125</v>
      </c>
      <c r="I38" s="265">
        <v>0.17069999999999999</v>
      </c>
      <c r="J38" s="265">
        <v>0.23</v>
      </c>
      <c r="M38" s="177"/>
      <c r="N38" s="120"/>
      <c r="O38" s="120"/>
      <c r="P38" s="120"/>
      <c r="Q38" s="120"/>
    </row>
    <row r="39" spans="2:17" x14ac:dyDescent="0.3">
      <c r="B39" t="s">
        <v>335</v>
      </c>
      <c r="D39" s="149">
        <f>'Data Sheet'!K69</f>
        <v>598.57000000000005</v>
      </c>
      <c r="F39" s="264">
        <v>0.02</v>
      </c>
      <c r="G39" s="110">
        <f t="dataTable" ref="G39:J44" dt2D="1" dtr="1" r1="D28" r2="D29"/>
        <v>652.47532328820307</v>
      </c>
      <c r="H39" s="110">
        <v>316.43498507368014</v>
      </c>
      <c r="I39" s="110">
        <v>256.45824827850856</v>
      </c>
      <c r="J39" s="110">
        <v>214.16183866056451</v>
      </c>
      <c r="M39" s="120"/>
    </row>
    <row r="40" spans="2:17" x14ac:dyDescent="0.3">
      <c r="B40" t="s">
        <v>336</v>
      </c>
      <c r="D40" s="149">
        <f>'Comps Vel'!G5</f>
        <v>52.09</v>
      </c>
      <c r="F40" s="264">
        <v>3.5000000000000003E-2</v>
      </c>
      <c r="G40" s="110">
        <v>652.47513597903833</v>
      </c>
      <c r="H40" s="110">
        <v>316.43479776451545</v>
      </c>
      <c r="I40" s="110">
        <v>256.45806096934376</v>
      </c>
      <c r="J40" s="110">
        <v>214.16165135139977</v>
      </c>
      <c r="M40" s="120"/>
    </row>
    <row r="41" spans="2:17" x14ac:dyDescent="0.3">
      <c r="B41" s="40" t="s">
        <v>338</v>
      </c>
      <c r="C41" s="40"/>
      <c r="D41" s="176">
        <f>D37+D39-D40</f>
        <v>10108.062462127647</v>
      </c>
      <c r="F41" s="264">
        <v>7.1999999999999995E-2</v>
      </c>
      <c r="G41" s="110">
        <v>652.47467394976513</v>
      </c>
      <c r="H41" s="110">
        <v>316.43433573524231</v>
      </c>
      <c r="I41" s="405">
        <v>256.45759894007068</v>
      </c>
      <c r="J41" s="110">
        <v>214.16118932212666</v>
      </c>
      <c r="M41" s="120"/>
    </row>
    <row r="42" spans="2:17" x14ac:dyDescent="0.3">
      <c r="B42" t="s">
        <v>339</v>
      </c>
      <c r="D42" s="177">
        <f>'Data Sheet'!B6</f>
        <v>39.40854854527624</v>
      </c>
      <c r="F42" s="264">
        <v>0.12</v>
      </c>
      <c r="G42" s="110">
        <v>652.474074560438</v>
      </c>
      <c r="H42" s="110">
        <v>316.43373634591507</v>
      </c>
      <c r="I42" s="110">
        <v>256.45699955074343</v>
      </c>
      <c r="J42" s="110">
        <v>214.16058993279938</v>
      </c>
      <c r="M42" s="120"/>
    </row>
    <row r="43" spans="2:17" ht="3.6" customHeight="1" x14ac:dyDescent="0.3">
      <c r="F43" s="264">
        <v>0.09</v>
      </c>
      <c r="G43">
        <v>652.47444917876749</v>
      </c>
      <c r="H43">
        <v>316.43411096424461</v>
      </c>
      <c r="I43">
        <v>256.45737416907298</v>
      </c>
      <c r="J43">
        <v>214.16096455112893</v>
      </c>
    </row>
    <row r="44" spans="2:17" ht="15" thickBot="1" x14ac:dyDescent="0.35">
      <c r="B44" s="342" t="s">
        <v>340</v>
      </c>
      <c r="C44" s="342"/>
      <c r="D44" s="344">
        <f>D41/D42</f>
        <v>256.49415761949609</v>
      </c>
      <c r="F44" s="264">
        <v>0.155</v>
      </c>
      <c r="G44" s="110">
        <v>652.47363750572015</v>
      </c>
      <c r="H44" s="110">
        <v>316.43329929119727</v>
      </c>
      <c r="I44" s="110">
        <v>256.4565624960257</v>
      </c>
      <c r="J44" s="110">
        <v>214.16015287808162</v>
      </c>
      <c r="M44" s="120"/>
    </row>
    <row r="45" spans="2:17" ht="15" thickTop="1" x14ac:dyDescent="0.3"/>
    <row r="46" spans="2:17" x14ac:dyDescent="0.3">
      <c r="B46" s="121" t="s">
        <v>341</v>
      </c>
      <c r="C46" s="121"/>
      <c r="D46" s="256">
        <v>612</v>
      </c>
    </row>
    <row r="47" spans="2:17" x14ac:dyDescent="0.3">
      <c r="B47" s="257" t="s">
        <v>505</v>
      </c>
      <c r="C47" s="257"/>
      <c r="D47" s="258">
        <f>D46/D44</f>
        <v>2.3860192593855865</v>
      </c>
    </row>
    <row r="48" spans="2:17" x14ac:dyDescent="0.3">
      <c r="B48" s="257" t="s">
        <v>506</v>
      </c>
      <c r="C48" s="257"/>
      <c r="D48" s="257" t="str">
        <f>IF(D46&gt;D44,"Overvalued","Undervalued")</f>
        <v>Overvalued</v>
      </c>
    </row>
    <row r="49" spans="1:12" x14ac:dyDescent="0.3">
      <c r="A49" s="175"/>
      <c r="L49" s="181"/>
    </row>
    <row r="50" spans="1:12" x14ac:dyDescent="0.3">
      <c r="A50" s="175"/>
      <c r="L50" s="181"/>
    </row>
    <row r="51" spans="1:12" x14ac:dyDescent="0.3">
      <c r="A51" s="175"/>
      <c r="K51" s="175"/>
    </row>
    <row r="52" spans="1:12" ht="14.4" customHeight="1" x14ac:dyDescent="0.3">
      <c r="A52" s="524" t="s">
        <v>397</v>
      </c>
      <c r="B52" s="524"/>
      <c r="C52" s="524"/>
      <c r="D52" s="524"/>
      <c r="E52" s="524"/>
      <c r="F52" s="524"/>
      <c r="G52" s="524"/>
      <c r="H52" s="524"/>
      <c r="I52" s="524"/>
      <c r="J52" s="524"/>
      <c r="K52" s="524"/>
    </row>
    <row r="53" spans="1:12" x14ac:dyDescent="0.3">
      <c r="A53" s="524"/>
      <c r="B53" s="524"/>
      <c r="C53" s="524"/>
      <c r="D53" s="524"/>
      <c r="E53" s="524"/>
      <c r="F53" s="524"/>
      <c r="G53" s="524"/>
      <c r="H53" s="524"/>
      <c r="I53" s="524"/>
      <c r="J53" s="524"/>
      <c r="K53" s="524"/>
    </row>
    <row r="54" spans="1:12" x14ac:dyDescent="0.3">
      <c r="A54" s="524"/>
      <c r="B54" s="524"/>
      <c r="C54" s="524"/>
      <c r="D54" s="524"/>
      <c r="E54" s="524"/>
      <c r="F54" s="524"/>
      <c r="G54" s="524"/>
      <c r="H54" s="524"/>
      <c r="I54" s="524"/>
      <c r="J54" s="524"/>
      <c r="K54" s="524"/>
    </row>
    <row r="55" spans="1:12" x14ac:dyDescent="0.3">
      <c r="A55" s="524"/>
      <c r="B55" s="524"/>
      <c r="C55" s="524"/>
      <c r="D55" s="524"/>
      <c r="E55" s="524"/>
      <c r="F55" s="524"/>
      <c r="G55" s="524"/>
      <c r="H55" s="524"/>
      <c r="I55" s="524"/>
      <c r="J55" s="524"/>
      <c r="K55" s="524"/>
    </row>
  </sheetData>
  <mergeCells count="7">
    <mergeCell ref="A52:K55"/>
    <mergeCell ref="B3:J5"/>
    <mergeCell ref="G1:J1"/>
    <mergeCell ref="F2:J2"/>
    <mergeCell ref="B7:J7"/>
    <mergeCell ref="F25:J25"/>
    <mergeCell ref="F37:J37"/>
  </mergeCells>
  <conditionalFormatting sqref="D48">
    <cfRule type="containsText" dxfId="3" priority="1" operator="containsText" text="Overvalued">
      <formula>NOT(ISERROR(SEARCH("Overvalued",D48)))</formula>
    </cfRule>
  </conditionalFormatting>
  <hyperlinks>
    <hyperlink ref="F2" r:id="rId1" xr:uid="{4F0F3EF6-7D22-4122-B3D6-28809587D35B}"/>
  </hyperlinks>
  <printOptions horizontalCentered="1" verticalCentered="1"/>
  <pageMargins left="0" right="0" top="0" bottom="0" header="0" footer="0"/>
  <pageSetup paperSize="13" scale="90"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E2FF8-D4C6-4494-AD5C-DADA24211DB2}">
  <dimension ref="A1:R72"/>
  <sheetViews>
    <sheetView showGridLines="0" view="pageLayout" topLeftCell="A13" zoomScale="60" zoomScaleNormal="70" zoomScalePageLayoutView="60" workbookViewId="0">
      <selection activeCell="V28" sqref="V28"/>
    </sheetView>
  </sheetViews>
  <sheetFormatPr defaultRowHeight="14.4" x14ac:dyDescent="0.3"/>
  <cols>
    <col min="1" max="1" width="1.88671875" customWidth="1"/>
    <col min="2" max="2" width="21.109375" customWidth="1"/>
    <col min="3" max="3" width="6.88671875" customWidth="1"/>
    <col min="4" max="4" width="11.21875" customWidth="1"/>
    <col min="5" max="5" width="14" customWidth="1"/>
    <col min="6" max="6" width="10" customWidth="1"/>
    <col min="8" max="8" width="16.109375" customWidth="1"/>
    <col min="9" max="9" width="1.88671875" customWidth="1"/>
    <col min="10" max="10" width="9.5546875" bestFit="1" customWidth="1"/>
    <col min="11" max="11" width="8.6640625" bestFit="1" customWidth="1"/>
    <col min="12" max="12" width="11.6640625" bestFit="1" customWidth="1"/>
    <col min="13" max="13" width="1.88671875" customWidth="1"/>
    <col min="14" max="14" width="11.109375" bestFit="1" customWidth="1"/>
    <col min="15" max="15" width="12.21875" bestFit="1" customWidth="1"/>
    <col min="16" max="16" width="13" bestFit="1" customWidth="1"/>
  </cols>
  <sheetData>
    <row r="1" spans="1:16" x14ac:dyDescent="0.3">
      <c r="K1" s="194"/>
      <c r="L1" s="528" t="s">
        <v>173</v>
      </c>
      <c r="M1" s="528"/>
      <c r="N1" s="528"/>
      <c r="O1" s="528"/>
    </row>
    <row r="2" spans="1:16" x14ac:dyDescent="0.3">
      <c r="K2" s="500" t="s">
        <v>174</v>
      </c>
      <c r="L2" s="528"/>
      <c r="M2" s="528"/>
      <c r="N2" s="528"/>
      <c r="O2" s="528"/>
    </row>
    <row r="4" spans="1:16" ht="14.4" customHeight="1" x14ac:dyDescent="0.3">
      <c r="A4" s="530" t="str">
        <f>'Data Sheet'!B1</f>
        <v>SUN TV NETWORK LTD</v>
      </c>
      <c r="B4" s="525"/>
      <c r="C4" s="525"/>
      <c r="D4" s="525"/>
      <c r="E4" s="525"/>
      <c r="F4" s="525"/>
      <c r="G4" s="525"/>
      <c r="H4" s="525"/>
      <c r="I4" s="525"/>
      <c r="J4" s="525"/>
      <c r="K4" s="525"/>
      <c r="L4" s="525"/>
      <c r="M4" s="525"/>
      <c r="N4" s="525"/>
      <c r="O4" s="525"/>
      <c r="P4" s="525"/>
    </row>
    <row r="5" spans="1:16" ht="14.4" customHeight="1" x14ac:dyDescent="0.3">
      <c r="A5" s="525"/>
      <c r="B5" s="525"/>
      <c r="C5" s="525"/>
      <c r="D5" s="525"/>
      <c r="E5" s="525"/>
      <c r="F5" s="525"/>
      <c r="G5" s="525"/>
      <c r="H5" s="525"/>
      <c r="I5" s="525"/>
      <c r="J5" s="525"/>
      <c r="K5" s="525"/>
      <c r="L5" s="525"/>
      <c r="M5" s="525"/>
      <c r="N5" s="525"/>
      <c r="O5" s="525"/>
      <c r="P5" s="525"/>
    </row>
    <row r="6" spans="1:16" x14ac:dyDescent="0.3">
      <c r="A6" s="525"/>
      <c r="B6" s="525"/>
      <c r="C6" s="525"/>
      <c r="D6" s="525"/>
      <c r="E6" s="525"/>
      <c r="F6" s="525"/>
      <c r="G6" s="525"/>
      <c r="H6" s="525"/>
      <c r="I6" s="525"/>
      <c r="J6" s="525"/>
      <c r="K6" s="525"/>
      <c r="L6" s="525"/>
      <c r="M6" s="525"/>
      <c r="N6" s="525"/>
      <c r="O6" s="525"/>
      <c r="P6" s="525"/>
    </row>
    <row r="7" spans="1:16" x14ac:dyDescent="0.3">
      <c r="A7" s="525"/>
      <c r="B7" s="525"/>
      <c r="C7" s="525"/>
      <c r="D7" s="525"/>
      <c r="E7" s="525"/>
      <c r="F7" s="525"/>
      <c r="G7" s="525"/>
      <c r="H7" s="525"/>
      <c r="I7" s="525"/>
      <c r="J7" s="525"/>
      <c r="K7" s="525"/>
      <c r="L7" s="525"/>
      <c r="M7" s="525"/>
      <c r="N7" s="525"/>
      <c r="O7" s="525"/>
      <c r="P7" s="525"/>
    </row>
    <row r="8" spans="1:16" x14ac:dyDescent="0.3">
      <c r="A8" s="525"/>
      <c r="B8" s="525"/>
      <c r="C8" s="525"/>
      <c r="D8" s="525"/>
      <c r="E8" s="525"/>
      <c r="F8" s="525"/>
      <c r="G8" s="525"/>
      <c r="H8" s="525"/>
      <c r="I8" s="525"/>
      <c r="J8" s="525"/>
      <c r="K8" s="525"/>
      <c r="L8" s="525"/>
      <c r="M8" s="525"/>
      <c r="N8" s="525"/>
      <c r="O8" s="525"/>
      <c r="P8" s="525"/>
    </row>
    <row r="14" spans="1:16" x14ac:dyDescent="0.3">
      <c r="B14" s="531" t="s">
        <v>377</v>
      </c>
      <c r="C14" s="532"/>
      <c r="D14" s="532"/>
      <c r="E14" s="532"/>
      <c r="F14" s="532"/>
      <c r="G14" s="532"/>
      <c r="H14" s="532"/>
      <c r="I14" s="532"/>
      <c r="J14" s="532"/>
      <c r="K14" s="532"/>
      <c r="L14" s="532"/>
      <c r="M14" s="532"/>
      <c r="N14" s="532"/>
      <c r="O14" s="532"/>
      <c r="P14" s="532"/>
    </row>
    <row r="15" spans="1:16" x14ac:dyDescent="0.3">
      <c r="B15" s="532"/>
      <c r="C15" s="532"/>
      <c r="D15" s="532"/>
      <c r="E15" s="532"/>
      <c r="F15" s="532"/>
      <c r="G15" s="532"/>
      <c r="H15" s="532"/>
      <c r="I15" s="532"/>
      <c r="J15" s="532"/>
      <c r="K15" s="532"/>
      <c r="L15" s="532"/>
      <c r="M15" s="532"/>
      <c r="N15" s="532"/>
      <c r="O15" s="532"/>
      <c r="P15" s="532"/>
    </row>
    <row r="16" spans="1:16" x14ac:dyDescent="0.3">
      <c r="B16" s="532"/>
      <c r="C16" s="532"/>
      <c r="D16" s="532"/>
      <c r="E16" s="532"/>
      <c r="F16" s="532"/>
      <c r="G16" s="532"/>
      <c r="H16" s="532"/>
      <c r="I16" s="532"/>
      <c r="J16" s="532"/>
      <c r="K16" s="532"/>
      <c r="L16" s="532"/>
      <c r="M16" s="532"/>
      <c r="N16" s="532"/>
      <c r="O16" s="532"/>
      <c r="P16" s="532"/>
    </row>
    <row r="19" spans="2:18" ht="18" x14ac:dyDescent="0.35">
      <c r="B19" s="189" t="s">
        <v>349</v>
      </c>
      <c r="C19" s="190"/>
    </row>
    <row r="20" spans="2:18" x14ac:dyDescent="0.3">
      <c r="B20" s="40"/>
    </row>
    <row r="21" spans="2:18" ht="15.6" x14ac:dyDescent="0.3">
      <c r="B21" s="356"/>
      <c r="C21" s="356"/>
      <c r="D21" s="529" t="s">
        <v>342</v>
      </c>
      <c r="E21" s="529"/>
      <c r="F21" s="529"/>
      <c r="G21" s="529"/>
      <c r="H21" s="529"/>
      <c r="I21" s="357"/>
      <c r="J21" s="529" t="s">
        <v>343</v>
      </c>
      <c r="K21" s="529"/>
      <c r="L21" s="529"/>
      <c r="M21" s="358"/>
      <c r="N21" s="529" t="s">
        <v>344</v>
      </c>
      <c r="O21" s="529"/>
      <c r="P21" s="529"/>
    </row>
    <row r="22" spans="2:18" ht="15.6" x14ac:dyDescent="0.3">
      <c r="B22" s="359"/>
      <c r="C22" s="359"/>
      <c r="D22" s="354" t="s">
        <v>351</v>
      </c>
      <c r="E22" s="354" t="s">
        <v>351</v>
      </c>
      <c r="F22" s="354" t="s">
        <v>234</v>
      </c>
      <c r="G22" s="354" t="s">
        <v>356</v>
      </c>
      <c r="H22" s="354" t="s">
        <v>357</v>
      </c>
      <c r="I22" s="354"/>
      <c r="J22" s="354"/>
      <c r="K22" s="354"/>
      <c r="L22" s="354"/>
      <c r="M22" s="360"/>
      <c r="N22" s="361" t="s">
        <v>360</v>
      </c>
      <c r="O22" s="361" t="s">
        <v>360</v>
      </c>
      <c r="P22" s="351" t="s">
        <v>348</v>
      </c>
    </row>
    <row r="23" spans="2:18" ht="15.6" x14ac:dyDescent="0.3">
      <c r="B23" s="359" t="s">
        <v>350</v>
      </c>
      <c r="C23" s="359"/>
      <c r="D23" s="354" t="s">
        <v>352</v>
      </c>
      <c r="E23" s="354" t="s">
        <v>353</v>
      </c>
      <c r="F23" s="354" t="s">
        <v>355</v>
      </c>
      <c r="G23" s="354" t="s">
        <v>354</v>
      </c>
      <c r="H23" s="354" t="s">
        <v>355</v>
      </c>
      <c r="I23" s="354"/>
      <c r="J23" s="354" t="s">
        <v>358</v>
      </c>
      <c r="K23" s="354" t="s">
        <v>81</v>
      </c>
      <c r="L23" s="354" t="s">
        <v>347</v>
      </c>
      <c r="M23" s="354"/>
      <c r="N23" s="354" t="s">
        <v>346</v>
      </c>
      <c r="O23" s="351" t="s">
        <v>81</v>
      </c>
      <c r="P23" s="355" t="s">
        <v>367</v>
      </c>
    </row>
    <row r="24" spans="2:18" s="81" customFormat="1" ht="3.6" customHeight="1" x14ac:dyDescent="0.3">
      <c r="B24" s="184"/>
      <c r="C24" s="184"/>
      <c r="D24" s="185"/>
      <c r="E24" s="185"/>
      <c r="F24" s="185"/>
      <c r="G24" s="185"/>
      <c r="H24" s="185"/>
      <c r="I24" s="185"/>
      <c r="J24" s="185"/>
      <c r="K24" s="185"/>
      <c r="L24" s="185"/>
      <c r="M24" s="185"/>
      <c r="N24" s="185"/>
      <c r="O24" s="186"/>
      <c r="P24" s="186"/>
    </row>
    <row r="25" spans="2:18" x14ac:dyDescent="0.3">
      <c r="B25" s="362" t="str">
        <f>'Comps Vel'!C5</f>
        <v>Sun TV Network</v>
      </c>
      <c r="C25" s="363"/>
      <c r="D25" s="364">
        <f>'Comps Vel'!D5</f>
        <v>609.29999999999995</v>
      </c>
      <c r="E25" s="364">
        <f>'Comps Vel'!E5</f>
        <v>39.409999999999997</v>
      </c>
      <c r="F25" s="364">
        <f>D25*E25</f>
        <v>24012.512999999995</v>
      </c>
      <c r="G25" s="364">
        <f>'Comps Vel'!I5</f>
        <v>-546.48</v>
      </c>
      <c r="H25" s="364">
        <f>F25+G25</f>
        <v>23466.032999999996</v>
      </c>
      <c r="I25" s="364"/>
      <c r="J25" s="364">
        <f>'Comps Vel'!K5</f>
        <v>4161.18</v>
      </c>
      <c r="K25" s="364">
        <f>'Comps Vel'!L5</f>
        <v>3075.4176394293127</v>
      </c>
      <c r="L25" s="364">
        <f>'Comps Vel'!M5</f>
        <v>1891.26</v>
      </c>
      <c r="M25" s="365"/>
      <c r="N25" s="366">
        <f>$H25/J25</f>
        <v>5.6392737156287387</v>
      </c>
      <c r="O25" s="366">
        <f>$H25/K25</f>
        <v>7.6301939285080156</v>
      </c>
      <c r="P25" s="366">
        <f>F25/L25</f>
        <v>12.696568954030644</v>
      </c>
    </row>
    <row r="26" spans="2:18" x14ac:dyDescent="0.3">
      <c r="B26" s="260" t="str">
        <f>'Comps Vel'!C6</f>
        <v>PVR Inox</v>
      </c>
      <c r="C26" s="259"/>
      <c r="D26" s="261">
        <f>'Comps Vel'!D6</f>
        <v>1438.55</v>
      </c>
      <c r="E26" s="261">
        <f>'Comps Vel'!E6</f>
        <v>9.81</v>
      </c>
      <c r="F26" s="261">
        <f t="shared" ref="F26:F34" si="0">D26*E26</f>
        <v>14112.175499999999</v>
      </c>
      <c r="G26" s="261">
        <f>'Comps Vel'!I6</f>
        <v>7793.7999999999993</v>
      </c>
      <c r="H26" s="261">
        <f t="shared" ref="H26:H34" si="1">F26+G26</f>
        <v>21905.9755</v>
      </c>
      <c r="I26" s="261"/>
      <c r="J26" s="261">
        <f>'Comps Vel'!K6</f>
        <v>5993.9</v>
      </c>
      <c r="K26" s="261">
        <f>'Comps Vel'!L6</f>
        <v>1924.6885536823427</v>
      </c>
      <c r="L26" s="261">
        <f>'Comps Vel'!M6</f>
        <v>-237</v>
      </c>
      <c r="M26" s="187"/>
      <c r="N26" s="188">
        <f t="shared" ref="N26:O34" si="2">$H26/J26</f>
        <v>3.6547115400657337</v>
      </c>
      <c r="O26" s="188">
        <f>$H26/K26</f>
        <v>11.381568959865826</v>
      </c>
      <c r="P26" s="188">
        <f t="shared" ref="P26:P34" si="3">F26/L26</f>
        <v>-59.545044303797468</v>
      </c>
    </row>
    <row r="27" spans="2:18" x14ac:dyDescent="0.3">
      <c r="B27" s="260" t="str">
        <f>'Comps Vel'!C7</f>
        <v>Zee Entertainmen</v>
      </c>
      <c r="C27" s="259"/>
      <c r="D27" s="261">
        <f>'Comps Vel'!D7</f>
        <v>142.75</v>
      </c>
      <c r="E27" s="261">
        <f>'Comps Vel'!E7</f>
        <v>96.05</v>
      </c>
      <c r="F27" s="261">
        <f t="shared" si="0"/>
        <v>13711.137499999999</v>
      </c>
      <c r="G27" s="261">
        <f>'Comps Vel'!I7</f>
        <v>-552.46</v>
      </c>
      <c r="H27" s="261">
        <f t="shared" si="1"/>
        <v>13158.677499999998</v>
      </c>
      <c r="I27" s="261"/>
      <c r="J27" s="261">
        <f>'Comps Vel'!K7</f>
        <v>8579.4699999999993</v>
      </c>
      <c r="K27" s="261">
        <f>'Comps Vel'!L7</f>
        <v>980.778916544656</v>
      </c>
      <c r="L27" s="261">
        <f>'Comps Vel'!M7</f>
        <v>-67.95</v>
      </c>
      <c r="M27" s="187"/>
      <c r="N27" s="188">
        <f t="shared" si="2"/>
        <v>1.5337401377940594</v>
      </c>
      <c r="O27" s="188">
        <f t="shared" si="2"/>
        <v>13.416558286508463</v>
      </c>
      <c r="P27" s="188">
        <f>F27/L27</f>
        <v>-201.78274466519497</v>
      </c>
    </row>
    <row r="28" spans="2:18" x14ac:dyDescent="0.3">
      <c r="B28" s="260" t="str">
        <f>'Comps Vel'!C8</f>
        <v>Saregama India</v>
      </c>
      <c r="C28" s="259"/>
      <c r="D28" s="261">
        <f>'Comps Vel'!D8</f>
        <v>428.75</v>
      </c>
      <c r="E28" s="261">
        <f>'Comps Vel'!E8</f>
        <v>19.3</v>
      </c>
      <c r="F28" s="261">
        <f t="shared" si="0"/>
        <v>8274.875</v>
      </c>
      <c r="G28" s="261">
        <f>'Comps Vel'!I8</f>
        <v>-507.87</v>
      </c>
      <c r="H28" s="261">
        <f t="shared" si="1"/>
        <v>7767.0050000000001</v>
      </c>
      <c r="I28" s="261"/>
      <c r="J28" s="261">
        <f>'Comps Vel'!K8</f>
        <v>743.61</v>
      </c>
      <c r="K28" s="261">
        <f>'Comps Vel'!L8</f>
        <v>288.69760589318605</v>
      </c>
      <c r="L28" s="261">
        <f>'Comps Vel'!M8</f>
        <v>187.27</v>
      </c>
      <c r="M28" s="187"/>
      <c r="N28" s="188">
        <f>$H28/J28</f>
        <v>10.444998050053119</v>
      </c>
      <c r="O28" s="188">
        <f>$H28/K28</f>
        <v>26.903600312063826</v>
      </c>
      <c r="P28" s="188">
        <f t="shared" si="3"/>
        <v>44.186869226250863</v>
      </c>
      <c r="R28" t="s">
        <v>507</v>
      </c>
    </row>
    <row r="29" spans="2:18" x14ac:dyDescent="0.3">
      <c r="B29" s="260" t="str">
        <f>'Comps Vel'!C9</f>
        <v>TV18 Broadcast</v>
      </c>
      <c r="C29" s="259"/>
      <c r="D29" s="261">
        <f>'Comps Vel'!D9</f>
        <v>45.9</v>
      </c>
      <c r="E29" s="261">
        <f>'Comps Vel'!E9</f>
        <v>171.44</v>
      </c>
      <c r="F29" s="261">
        <f t="shared" si="0"/>
        <v>7869.0959999999995</v>
      </c>
      <c r="G29" s="261">
        <f>'Comps Vel'!I9</f>
        <v>1387.5500000000002</v>
      </c>
      <c r="H29" s="261">
        <f t="shared" si="1"/>
        <v>9256.6460000000006</v>
      </c>
      <c r="I29" s="261"/>
      <c r="J29" s="261">
        <f>'Comps Vel'!K9</f>
        <v>8975.9699999999993</v>
      </c>
      <c r="K29" s="261">
        <f>'Comps Vel'!L9</f>
        <v>231.41275000000002</v>
      </c>
      <c r="L29" s="261">
        <f>'Comps Vel'!M9</f>
        <v>-166.85</v>
      </c>
      <c r="M29" s="187"/>
      <c r="N29" s="188">
        <f t="shared" si="2"/>
        <v>1.0312697123542081</v>
      </c>
      <c r="O29" s="188">
        <f t="shared" si="2"/>
        <v>40.00058769449825</v>
      </c>
      <c r="P29" s="188">
        <f t="shared" si="3"/>
        <v>-47.162697033263406</v>
      </c>
    </row>
    <row r="30" spans="2:18" x14ac:dyDescent="0.3">
      <c r="B30" s="260" t="str">
        <f>'Comps Vel'!C10</f>
        <v>Tips Industries</v>
      </c>
      <c r="C30" s="259"/>
      <c r="D30" s="261">
        <f>'Comps Vel'!D10</f>
        <v>464</v>
      </c>
      <c r="E30" s="261">
        <f>'Comps Vel'!E10</f>
        <v>12.84</v>
      </c>
      <c r="F30" s="261">
        <f t="shared" si="0"/>
        <v>5957.76</v>
      </c>
      <c r="G30" s="261">
        <f>'Comps Vel'!I10</f>
        <v>-93</v>
      </c>
      <c r="H30" s="261">
        <f t="shared" si="1"/>
        <v>5864.76</v>
      </c>
      <c r="I30" s="261"/>
      <c r="J30" s="261">
        <f>'Comps Vel'!K10</f>
        <v>230.34</v>
      </c>
      <c r="K30" s="261">
        <f>'Comps Vel'!L10</f>
        <v>165.62813645334086</v>
      </c>
      <c r="L30" s="261">
        <f>'Comps Vel'!M10</f>
        <v>119.73</v>
      </c>
      <c r="M30" s="187"/>
      <c r="N30" s="188">
        <f>$H30/J30</f>
        <v>25.461318051575933</v>
      </c>
      <c r="O30" s="188">
        <f t="shared" si="2"/>
        <v>35.409201151352462</v>
      </c>
      <c r="P30" s="188">
        <f t="shared" si="3"/>
        <v>49.759959909797047</v>
      </c>
    </row>
    <row r="31" spans="2:18" x14ac:dyDescent="0.3">
      <c r="B31" s="260" t="str">
        <f>'Comps Vel'!C11</f>
        <v>Wonderla Holiday</v>
      </c>
      <c r="C31" s="259"/>
      <c r="D31" s="261">
        <f>'Comps Vel'!D11</f>
        <v>1017</v>
      </c>
      <c r="E31" s="261">
        <f>'Comps Vel'!E11</f>
        <v>5.66</v>
      </c>
      <c r="F31" s="261">
        <f t="shared" si="0"/>
        <v>5756.22</v>
      </c>
      <c r="G31" s="261">
        <f>'Comps Vel'!I11</f>
        <v>-129.63</v>
      </c>
      <c r="H31" s="261">
        <f t="shared" si="1"/>
        <v>5626.59</v>
      </c>
      <c r="I31" s="261"/>
      <c r="J31" s="261">
        <f>'Comps Vel'!K11</f>
        <v>481.96</v>
      </c>
      <c r="K31" s="261">
        <f>'Comps Vel'!L11</f>
        <v>266.0033081285444</v>
      </c>
      <c r="L31" s="261">
        <f>'Comps Vel'!M11</f>
        <v>170.4</v>
      </c>
      <c r="M31" s="187"/>
      <c r="N31" s="188">
        <f t="shared" si="2"/>
        <v>11.674392065731597</v>
      </c>
      <c r="O31" s="188">
        <f t="shared" si="2"/>
        <v>21.152330922444719</v>
      </c>
      <c r="P31" s="188">
        <f t="shared" si="3"/>
        <v>33.780633802816901</v>
      </c>
    </row>
    <row r="32" spans="2:18" x14ac:dyDescent="0.3">
      <c r="B32" s="260" t="str">
        <f>'Comps Vel'!C12</f>
        <v>Imagica. Enter.</v>
      </c>
      <c r="C32" s="259"/>
      <c r="D32" s="261">
        <f>'Comps Vel'!D12</f>
        <v>84.29</v>
      </c>
      <c r="E32" s="261">
        <f>'Comps Vel'!E12</f>
        <v>48.19</v>
      </c>
      <c r="F32" s="261">
        <f t="shared" si="0"/>
        <v>4061.9351000000001</v>
      </c>
      <c r="G32" s="261">
        <f>'Comps Vel'!I12</f>
        <v>160.83000000000001</v>
      </c>
      <c r="H32" s="261">
        <f t="shared" si="1"/>
        <v>4222.7651000000005</v>
      </c>
      <c r="I32" s="261"/>
      <c r="J32" s="261">
        <f>'Comps Vel'!K12</f>
        <v>257.27999999999997</v>
      </c>
      <c r="K32" s="261">
        <f>'Comps Vel'!L12</f>
        <v>111.67309725158562</v>
      </c>
      <c r="L32" s="261">
        <f>'Comps Vel'!M12</f>
        <v>376.22</v>
      </c>
      <c r="M32" s="187"/>
      <c r="N32" s="188">
        <f t="shared" si="2"/>
        <v>16.413110618781097</v>
      </c>
      <c r="O32" s="188">
        <f>$H32/K32</f>
        <v>37.813629279813341</v>
      </c>
      <c r="P32" s="188">
        <f t="shared" si="3"/>
        <v>10.796701663920047</v>
      </c>
    </row>
    <row r="33" spans="2:16" x14ac:dyDescent="0.3">
      <c r="B33" s="260" t="str">
        <f>'Comps Vel'!C13</f>
        <v>Dish TV India</v>
      </c>
      <c r="C33" s="259"/>
      <c r="D33" s="261">
        <f>'Comps Vel'!D13</f>
        <v>17.66</v>
      </c>
      <c r="E33" s="261">
        <f>'Comps Vel'!E13</f>
        <v>184.13</v>
      </c>
      <c r="F33" s="261">
        <f t="shared" si="0"/>
        <v>3251.7357999999999</v>
      </c>
      <c r="G33" s="261">
        <f>'Comps Vel'!I13</f>
        <v>-181.2</v>
      </c>
      <c r="H33" s="261">
        <f t="shared" si="1"/>
        <v>3070.5358000000001</v>
      </c>
      <c r="I33" s="261"/>
      <c r="J33" s="261">
        <f>'Comps Vel'!K13</f>
        <v>1954.4</v>
      </c>
      <c r="K33" s="261">
        <f>'Comps Vel'!L13</f>
        <v>626.33604887983699</v>
      </c>
      <c r="L33" s="261">
        <f>'Comps Vel'!M13</f>
        <v>-1697.5</v>
      </c>
      <c r="M33" s="187"/>
      <c r="N33" s="188">
        <f t="shared" si="2"/>
        <v>1.5710887228817028</v>
      </c>
      <c r="O33" s="188">
        <f t="shared" si="2"/>
        <v>4.9023775742933244</v>
      </c>
      <c r="P33" s="188">
        <f t="shared" si="3"/>
        <v>-1.9156028276877761</v>
      </c>
    </row>
    <row r="34" spans="2:16" x14ac:dyDescent="0.3">
      <c r="B34" s="367" t="str">
        <f>'Comps Vel'!C14</f>
        <v>Prime Focus</v>
      </c>
      <c r="C34" s="368"/>
      <c r="D34" s="369">
        <f>'Comps Vel'!D14</f>
        <v>102.67</v>
      </c>
      <c r="E34" s="369">
        <f>'Comps Vel'!E14</f>
        <v>29.98</v>
      </c>
      <c r="F34" s="369">
        <f t="shared" si="0"/>
        <v>3078.0466000000001</v>
      </c>
      <c r="G34" s="369">
        <f>'Comps Vel'!I14</f>
        <v>4390.66</v>
      </c>
      <c r="H34" s="369">
        <f t="shared" si="1"/>
        <v>7468.7065999999995</v>
      </c>
      <c r="I34" s="369"/>
      <c r="J34" s="369">
        <f>'Comps Vel'!K14</f>
        <v>4512.92</v>
      </c>
      <c r="K34" s="369">
        <f>'Comps Vel'!L14</f>
        <v>879.68680641183732</v>
      </c>
      <c r="L34" s="369">
        <f>'Comps Vel'!M14</f>
        <v>-217.62</v>
      </c>
      <c r="M34" s="370"/>
      <c r="N34" s="371">
        <f t="shared" si="2"/>
        <v>1.6549610008597537</v>
      </c>
      <c r="O34" s="371">
        <f t="shared" si="2"/>
        <v>8.4901882642348312</v>
      </c>
      <c r="P34" s="371">
        <f t="shared" si="3"/>
        <v>-14.144134730263763</v>
      </c>
    </row>
    <row r="35" spans="2:16" ht="6" customHeight="1" x14ac:dyDescent="0.3">
      <c r="C35" s="169"/>
      <c r="D35" s="166"/>
      <c r="E35" s="166"/>
      <c r="F35" s="166"/>
      <c r="G35" s="166"/>
      <c r="H35" s="166"/>
      <c r="I35" s="166"/>
      <c r="J35" s="166"/>
      <c r="K35" s="166"/>
      <c r="L35" s="166"/>
      <c r="M35" s="166"/>
      <c r="N35" s="166"/>
      <c r="O35" s="166"/>
      <c r="P35" s="166"/>
    </row>
    <row r="36" spans="2:16" x14ac:dyDescent="0.3">
      <c r="B36" s="362" t="s">
        <v>368</v>
      </c>
      <c r="C36" s="363"/>
      <c r="D36" s="372"/>
      <c r="E36" s="372"/>
      <c r="F36" s="372"/>
      <c r="G36" s="372"/>
      <c r="H36" s="372"/>
      <c r="I36" s="372"/>
      <c r="J36" s="372"/>
      <c r="K36" s="372"/>
      <c r="L36" s="372"/>
      <c r="M36" s="372"/>
      <c r="N36" s="366">
        <f>MAX(N25:N34)</f>
        <v>25.461318051575933</v>
      </c>
      <c r="O36" s="366">
        <f t="shared" ref="O36:P36" si="4">MAX(O25:O34)</f>
        <v>40.00058769449825</v>
      </c>
      <c r="P36" s="366">
        <f t="shared" si="4"/>
        <v>49.759959909797047</v>
      </c>
    </row>
    <row r="37" spans="2:16" x14ac:dyDescent="0.3">
      <c r="B37" s="345" t="s">
        <v>370</v>
      </c>
      <c r="C37" s="345"/>
      <c r="D37" s="346"/>
      <c r="E37" s="346"/>
      <c r="F37" s="346"/>
      <c r="G37" s="346"/>
      <c r="H37" s="346"/>
      <c r="I37" s="346"/>
      <c r="J37" s="346"/>
      <c r="K37" s="346"/>
      <c r="L37" s="346"/>
      <c r="M37" s="346"/>
      <c r="N37" s="347">
        <f>QUARTILE(N25:N36,3)</f>
        <v>14.043751342256346</v>
      </c>
      <c r="O37" s="347">
        <f t="shared" ref="O37:P37" si="5">QUARTILE(O25:O36,3)</f>
        <v>36.611415215582902</v>
      </c>
      <c r="P37" s="347">
        <f t="shared" si="5"/>
        <v>38.983751514533878</v>
      </c>
    </row>
    <row r="38" spans="2:16" x14ac:dyDescent="0.3">
      <c r="B38" s="348" t="s">
        <v>244</v>
      </c>
      <c r="C38" s="348"/>
      <c r="D38" s="349"/>
      <c r="E38" s="349"/>
      <c r="F38" s="349"/>
      <c r="G38" s="349"/>
      <c r="H38" s="349"/>
      <c r="I38" s="349"/>
      <c r="J38" s="349"/>
      <c r="K38" s="349"/>
      <c r="L38" s="349"/>
      <c r="M38" s="349"/>
      <c r="N38" s="350">
        <f>AVERAGE(N25:N34)</f>
        <v>7.9078863615725936</v>
      </c>
      <c r="O38" s="350">
        <f t="shared" ref="O38:P38" si="6">AVERAGE(O25:O34)</f>
        <v>20.710023637358308</v>
      </c>
      <c r="P38" s="350">
        <f t="shared" si="6"/>
        <v>-17.332949000339191</v>
      </c>
    </row>
    <row r="39" spans="2:16" x14ac:dyDescent="0.3">
      <c r="B39" s="348" t="s">
        <v>168</v>
      </c>
      <c r="C39" s="348"/>
      <c r="D39" s="349"/>
      <c r="E39" s="349"/>
      <c r="F39" s="349"/>
      <c r="G39" s="349"/>
      <c r="H39" s="349"/>
      <c r="I39" s="349"/>
      <c r="J39" s="349"/>
      <c r="K39" s="349"/>
      <c r="L39" s="349"/>
      <c r="M39" s="349"/>
      <c r="N39" s="350">
        <f>MEDIAN(N25:N34)</f>
        <v>4.6469926278472364</v>
      </c>
      <c r="O39" s="350">
        <f t="shared" ref="O39:P39" si="7">MEDIAN(O25:O34)</f>
        <v>17.28444460447659</v>
      </c>
      <c r="P39" s="350">
        <f t="shared" si="7"/>
        <v>4.4405494181161353</v>
      </c>
    </row>
    <row r="40" spans="2:16" x14ac:dyDescent="0.3">
      <c r="B40" s="345" t="s">
        <v>369</v>
      </c>
      <c r="C40" s="345"/>
      <c r="D40" s="346"/>
      <c r="E40" s="346"/>
      <c r="F40" s="346"/>
      <c r="G40" s="346"/>
      <c r="H40" s="346"/>
      <c r="I40" s="346"/>
      <c r="J40" s="346"/>
      <c r="K40" s="346"/>
      <c r="L40" s="346"/>
      <c r="M40" s="346"/>
      <c r="N40" s="347">
        <f>QUARTILE(N25:N34,1)</f>
        <v>1.5920567923762154</v>
      </c>
      <c r="O40" s="347">
        <f t="shared" ref="O40:P40" si="8">QUARTILE(O25:O34,1)</f>
        <v>9.2130334381425794</v>
      </c>
      <c r="P40" s="347">
        <f t="shared" si="8"/>
        <v>-38.908056457513496</v>
      </c>
    </row>
    <row r="41" spans="2:16" ht="15" thickBot="1" x14ac:dyDescent="0.35">
      <c r="B41" s="373" t="s">
        <v>371</v>
      </c>
      <c r="C41" s="373"/>
      <c r="D41" s="374"/>
      <c r="E41" s="374"/>
      <c r="F41" s="374"/>
      <c r="G41" s="374"/>
      <c r="H41" s="374"/>
      <c r="I41" s="374"/>
      <c r="J41" s="374"/>
      <c r="K41" s="374"/>
      <c r="L41" s="374"/>
      <c r="M41" s="374"/>
      <c r="N41" s="375">
        <f>MIN(N25:N34)</f>
        <v>1.0312697123542081</v>
      </c>
      <c r="O41" s="375">
        <f t="shared" ref="O41:P41" si="9">MIN(O25:O34)</f>
        <v>4.9023775742933244</v>
      </c>
      <c r="P41" s="375">
        <f t="shared" si="9"/>
        <v>-201.78274466519497</v>
      </c>
    </row>
    <row r="42" spans="2:16" ht="9" customHeight="1" thickTop="1" x14ac:dyDescent="0.3">
      <c r="B42" s="22"/>
      <c r="C42" s="22"/>
      <c r="D42" s="166"/>
      <c r="E42" s="166"/>
      <c r="F42" s="166"/>
      <c r="G42" s="166"/>
      <c r="H42" s="166"/>
      <c r="I42" s="166"/>
      <c r="J42" s="166"/>
      <c r="K42" s="166"/>
      <c r="L42" s="166"/>
      <c r="M42" s="166"/>
      <c r="N42" s="166"/>
      <c r="O42" s="166"/>
      <c r="P42" s="166"/>
    </row>
    <row r="43" spans="2:16" ht="15.6" x14ac:dyDescent="0.3">
      <c r="B43" s="287"/>
      <c r="C43" s="292"/>
      <c r="D43" s="335"/>
      <c r="E43" s="335"/>
      <c r="F43" s="335"/>
      <c r="G43" s="335"/>
      <c r="H43" s="335"/>
      <c r="I43" s="335"/>
      <c r="J43" s="335"/>
      <c r="K43" s="335"/>
      <c r="L43" s="335"/>
      <c r="M43" s="335"/>
      <c r="N43" s="351" t="s">
        <v>360</v>
      </c>
      <c r="O43" s="351" t="s">
        <v>360</v>
      </c>
      <c r="P43" s="351" t="s">
        <v>348</v>
      </c>
    </row>
    <row r="44" spans="2:16" ht="18" x14ac:dyDescent="0.35">
      <c r="B44" s="352" t="s">
        <v>372</v>
      </c>
      <c r="C44" s="353"/>
      <c r="D44" s="287"/>
      <c r="E44" s="287"/>
      <c r="F44" s="287"/>
      <c r="G44" s="287"/>
      <c r="H44" s="287"/>
      <c r="I44" s="287"/>
      <c r="J44" s="287"/>
      <c r="K44" s="287"/>
      <c r="L44" s="287"/>
      <c r="M44" s="287"/>
      <c r="N44" s="354" t="s">
        <v>346</v>
      </c>
      <c r="O44" s="351" t="s">
        <v>81</v>
      </c>
      <c r="P44" s="355" t="s">
        <v>367</v>
      </c>
    </row>
    <row r="45" spans="2:16" x14ac:dyDescent="0.3">
      <c r="B45" s="8" t="s">
        <v>373</v>
      </c>
      <c r="C45" s="22"/>
      <c r="N45" s="191">
        <f>N$39*J25</f>
        <v>19336.972783145364</v>
      </c>
      <c r="O45" s="191">
        <f>O$39*K25</f>
        <v>53156.885824346115</v>
      </c>
      <c r="P45" s="191">
        <f>P46+P47</f>
        <v>7851.7534925063228</v>
      </c>
    </row>
    <row r="46" spans="2:16" x14ac:dyDescent="0.3">
      <c r="B46" s="8" t="s">
        <v>345</v>
      </c>
      <c r="C46" s="22"/>
      <c r="N46" s="191">
        <f>$G$25</f>
        <v>-546.48</v>
      </c>
      <c r="O46" s="191">
        <f t="shared" ref="O46:P46" si="10">$G$25</f>
        <v>-546.48</v>
      </c>
      <c r="P46" s="191">
        <f t="shared" si="10"/>
        <v>-546.48</v>
      </c>
    </row>
    <row r="47" spans="2:16" x14ac:dyDescent="0.3">
      <c r="B47" s="8" t="s">
        <v>374</v>
      </c>
      <c r="C47" s="22"/>
      <c r="N47" s="191">
        <f>N45-N46</f>
        <v>19883.452783145363</v>
      </c>
      <c r="O47" s="191">
        <f>O45-O46</f>
        <v>53703.365824346118</v>
      </c>
      <c r="P47" s="191">
        <f>P39*L25</f>
        <v>8398.2334925063224</v>
      </c>
    </row>
    <row r="48" spans="2:16" x14ac:dyDescent="0.3">
      <c r="B48" s="8" t="s">
        <v>375</v>
      </c>
      <c r="C48" s="22"/>
      <c r="N48" s="191">
        <f>$E$25</f>
        <v>39.409999999999997</v>
      </c>
      <c r="O48" s="191">
        <f t="shared" ref="O48:P48" si="11">$E$25</f>
        <v>39.409999999999997</v>
      </c>
      <c r="P48" s="191">
        <f t="shared" si="11"/>
        <v>39.409999999999997</v>
      </c>
    </row>
    <row r="49" spans="2:16" ht="4.8" customHeight="1" x14ac:dyDescent="0.3">
      <c r="B49" s="8"/>
      <c r="C49" s="22"/>
    </row>
    <row r="50" spans="2:16" ht="16.2" thickBot="1" x14ac:dyDescent="0.35">
      <c r="B50" s="376" t="s">
        <v>376</v>
      </c>
      <c r="C50" s="377"/>
      <c r="D50" s="378"/>
      <c r="E50" s="378"/>
      <c r="F50" s="378"/>
      <c r="G50" s="378"/>
      <c r="H50" s="378"/>
      <c r="I50" s="378"/>
      <c r="J50" s="378"/>
      <c r="K50" s="378"/>
      <c r="L50" s="378"/>
      <c r="M50" s="378"/>
      <c r="N50" s="379">
        <f>N47/N48</f>
        <v>504.52810918917447</v>
      </c>
      <c r="O50" s="379">
        <f>O47/O48</f>
        <v>1362.6837306355271</v>
      </c>
      <c r="P50" s="379">
        <f>P47/P48</f>
        <v>213.09904827471004</v>
      </c>
    </row>
    <row r="51" spans="2:16" ht="15" thickTop="1" x14ac:dyDescent="0.3">
      <c r="B51" s="22"/>
      <c r="C51" s="22"/>
    </row>
    <row r="52" spans="2:16" x14ac:dyDescent="0.3">
      <c r="B52" s="22"/>
      <c r="C52" s="22"/>
      <c r="N52" s="192" t="str">
        <f>IF(N50&gt;$D$25,"Undervalued","Overvalued")</f>
        <v>Overvalued</v>
      </c>
      <c r="O52" s="192" t="str">
        <f>IF(O50&gt;$D$25,"Undervalued","Overvalued")</f>
        <v>Undervalued</v>
      </c>
      <c r="P52" s="192" t="str">
        <f t="shared" ref="P52" si="12">IF(P50&gt;$D$25,"Undervalued","Overvalued")</f>
        <v>Overvalued</v>
      </c>
    </row>
    <row r="70" spans="2:12" ht="21" x14ac:dyDescent="0.4">
      <c r="B70" s="193" t="s">
        <v>179</v>
      </c>
      <c r="C70" s="193"/>
      <c r="D70" s="193"/>
      <c r="E70" s="193"/>
      <c r="F70" s="193"/>
      <c r="G70" s="193"/>
      <c r="H70" s="193"/>
      <c r="I70" s="193"/>
      <c r="J70" s="193"/>
      <c r="K70" s="193"/>
      <c r="L70" s="193"/>
    </row>
    <row r="71" spans="2:12" ht="21" x14ac:dyDescent="0.4">
      <c r="B71" s="193" t="s">
        <v>321</v>
      </c>
      <c r="C71" s="193"/>
      <c r="D71" s="193"/>
      <c r="E71" s="193"/>
      <c r="F71" s="193"/>
      <c r="G71" s="193"/>
      <c r="H71" s="193"/>
      <c r="I71" s="193"/>
      <c r="J71" s="193"/>
      <c r="K71" s="193"/>
      <c r="L71" s="193"/>
    </row>
    <row r="72" spans="2:12" ht="21" x14ac:dyDescent="0.4">
      <c r="B72" s="193"/>
      <c r="C72" s="193"/>
      <c r="D72" s="193"/>
      <c r="E72" s="193"/>
      <c r="F72" s="193"/>
      <c r="G72" s="193"/>
      <c r="H72" s="193"/>
      <c r="I72" s="193"/>
      <c r="J72" s="193"/>
      <c r="K72" s="193"/>
      <c r="L72" s="193"/>
    </row>
  </sheetData>
  <mergeCells count="7">
    <mergeCell ref="L1:O1"/>
    <mergeCell ref="K2:O2"/>
    <mergeCell ref="J21:L21"/>
    <mergeCell ref="N21:P21"/>
    <mergeCell ref="D21:H21"/>
    <mergeCell ref="A4:P8"/>
    <mergeCell ref="B14:P16"/>
  </mergeCells>
  <hyperlinks>
    <hyperlink ref="K2" r:id="rId1" xr:uid="{B1788745-5634-43F3-B2F1-507AFA4125CB}"/>
  </hyperlinks>
  <printOptions horizontalCentered="1"/>
  <pageMargins left="0" right="0" top="0" bottom="0" header="0" footer="0"/>
  <pageSetup paperSize="13" scale="55"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98791-2586-4ECC-9C43-401221903824}">
  <dimension ref="B1:O71"/>
  <sheetViews>
    <sheetView showGridLines="0" view="pageLayout" topLeftCell="A10" zoomScale="66" zoomScaleNormal="100" zoomScalePageLayoutView="66" workbookViewId="0">
      <selection activeCell="P22" sqref="P22"/>
    </sheetView>
  </sheetViews>
  <sheetFormatPr defaultRowHeight="14.4" x14ac:dyDescent="0.3"/>
  <cols>
    <col min="1" max="1" width="1.88671875" customWidth="1"/>
    <col min="2" max="2" width="27" customWidth="1"/>
    <col min="3" max="12" width="8.6640625" customWidth="1"/>
  </cols>
  <sheetData>
    <row r="1" spans="2:15" x14ac:dyDescent="0.3">
      <c r="H1" s="182"/>
      <c r="I1" s="499" t="s">
        <v>173</v>
      </c>
      <c r="J1" s="499"/>
      <c r="K1" s="499"/>
      <c r="L1" s="499"/>
    </row>
    <row r="2" spans="2:15" x14ac:dyDescent="0.3">
      <c r="H2" s="500" t="s">
        <v>174</v>
      </c>
      <c r="I2" s="501"/>
      <c r="J2" s="501"/>
      <c r="K2" s="501"/>
      <c r="L2" s="501"/>
    </row>
    <row r="3" spans="2:15" ht="14.4" customHeight="1" x14ac:dyDescent="0.3">
      <c r="B3" s="523" t="str">
        <f>'Data Sheet'!B1</f>
        <v>SUN TV NETWORK LTD</v>
      </c>
      <c r="C3" s="525"/>
      <c r="D3" s="525"/>
      <c r="E3" s="525"/>
      <c r="F3" s="525"/>
      <c r="G3" s="525"/>
      <c r="H3" s="525"/>
      <c r="I3" s="525"/>
      <c r="J3" s="525"/>
      <c r="K3" s="525"/>
      <c r="L3" s="525"/>
      <c r="M3" s="183"/>
      <c r="N3" s="183"/>
      <c r="O3" s="183"/>
    </row>
    <row r="4" spans="2:15" x14ac:dyDescent="0.3">
      <c r="B4" s="525"/>
      <c r="C4" s="525"/>
      <c r="D4" s="525"/>
      <c r="E4" s="525"/>
      <c r="F4" s="525"/>
      <c r="G4" s="525"/>
      <c r="H4" s="525"/>
      <c r="I4" s="525"/>
      <c r="J4" s="525"/>
      <c r="K4" s="525"/>
      <c r="L4" s="525"/>
      <c r="M4" s="183"/>
      <c r="N4" s="183"/>
      <c r="O4" s="183"/>
    </row>
    <row r="5" spans="2:15" x14ac:dyDescent="0.3">
      <c r="B5" s="525"/>
      <c r="C5" s="525"/>
      <c r="D5" s="525"/>
      <c r="E5" s="525"/>
      <c r="F5" s="525"/>
      <c r="G5" s="525"/>
      <c r="H5" s="525"/>
      <c r="I5" s="525"/>
      <c r="J5" s="525"/>
      <c r="K5" s="525"/>
      <c r="L5" s="525"/>
    </row>
    <row r="6" spans="2:15" x14ac:dyDescent="0.3">
      <c r="B6" s="525"/>
      <c r="C6" s="525"/>
      <c r="D6" s="525"/>
      <c r="E6" s="525"/>
      <c r="F6" s="525"/>
      <c r="G6" s="525"/>
      <c r="H6" s="525"/>
      <c r="I6" s="525"/>
      <c r="J6" s="525"/>
      <c r="K6" s="525"/>
      <c r="L6" s="525"/>
    </row>
    <row r="7" spans="2:15" x14ac:dyDescent="0.3">
      <c r="B7" s="525"/>
      <c r="C7" s="525"/>
      <c r="D7" s="525"/>
      <c r="E7" s="525"/>
      <c r="F7" s="525"/>
      <c r="G7" s="525"/>
      <c r="H7" s="525"/>
      <c r="I7" s="525"/>
      <c r="J7" s="525"/>
      <c r="K7" s="525"/>
      <c r="L7" s="525"/>
    </row>
    <row r="9" spans="2:15" hidden="1" x14ac:dyDescent="0.3">
      <c r="C9">
        <v>1</v>
      </c>
      <c r="D9">
        <v>2</v>
      </c>
      <c r="E9">
        <v>3</v>
      </c>
      <c r="F9">
        <v>4</v>
      </c>
      <c r="G9">
        <v>5</v>
      </c>
      <c r="H9">
        <v>6</v>
      </c>
      <c r="I9">
        <v>7</v>
      </c>
      <c r="J9">
        <v>8</v>
      </c>
      <c r="K9">
        <v>9</v>
      </c>
      <c r="L9">
        <v>10</v>
      </c>
    </row>
    <row r="11" spans="2:15" ht="31.2" x14ac:dyDescent="0.6">
      <c r="B11" s="519" t="s">
        <v>378</v>
      </c>
      <c r="C11" s="519"/>
      <c r="D11" s="519"/>
      <c r="E11" s="519"/>
      <c r="F11" s="519"/>
      <c r="G11" s="519"/>
      <c r="H11" s="519"/>
      <c r="I11" s="519"/>
      <c r="J11" s="519"/>
      <c r="K11" s="519"/>
      <c r="L11" s="519"/>
    </row>
    <row r="13" spans="2:15" x14ac:dyDescent="0.3">
      <c r="B13" s="335" t="s">
        <v>172</v>
      </c>
      <c r="C13" s="336">
        <f>'Raw FS'!J11</f>
        <v>43525</v>
      </c>
      <c r="D13" s="336">
        <f>'Raw FS'!K11</f>
        <v>43891</v>
      </c>
      <c r="E13" s="336">
        <f>'Raw FS'!L11</f>
        <v>44256</v>
      </c>
      <c r="F13" s="336">
        <f>'Raw FS'!M11</f>
        <v>44621</v>
      </c>
      <c r="G13" s="336">
        <f>'Raw FS'!N11</f>
        <v>44986</v>
      </c>
      <c r="H13" s="337">
        <f>G13+366</f>
        <v>45352</v>
      </c>
      <c r="I13" s="337">
        <f t="shared" ref="I13:L13" si="0">H13+366</f>
        <v>45718</v>
      </c>
      <c r="J13" s="337">
        <f t="shared" si="0"/>
        <v>46084</v>
      </c>
      <c r="K13" s="337">
        <f t="shared" si="0"/>
        <v>46450</v>
      </c>
      <c r="L13" s="337">
        <f t="shared" si="0"/>
        <v>46816</v>
      </c>
    </row>
    <row r="14" spans="2:15" x14ac:dyDescent="0.3">
      <c r="B14" s="40" t="str">
        <f>'Intrinsic Growth'!B11</f>
        <v>Current Assets</v>
      </c>
    </row>
    <row r="15" spans="2:15" x14ac:dyDescent="0.3">
      <c r="B15" t="str">
        <f>'Intrinsic Growth'!B12</f>
        <v>Inventories</v>
      </c>
      <c r="C15" s="149">
        <f>IFERROR('Intrinsic Growth'!F12,0)</f>
        <v>0</v>
      </c>
      <c r="D15" s="149">
        <f>IFERROR('Intrinsic Growth'!G12,0)</f>
        <v>0</v>
      </c>
      <c r="E15" s="149">
        <f>IFERROR('Intrinsic Growth'!H12,0)</f>
        <v>0</v>
      </c>
      <c r="F15" s="149">
        <f>IFERROR('Intrinsic Growth'!I12,0)</f>
        <v>0</v>
      </c>
      <c r="G15" s="149">
        <f>IFERROR('Intrinsic Growth'!J12,0)</f>
        <v>0</v>
      </c>
      <c r="H15" s="149">
        <f>IFERROR('Raw FS'!O57,0)</f>
        <v>0</v>
      </c>
      <c r="I15" s="149">
        <f>IFERROR('Raw FS'!P57,0)</f>
        <v>0</v>
      </c>
      <c r="J15" s="149">
        <f>IFERROR('Raw FS'!Q57,0)</f>
        <v>0</v>
      </c>
      <c r="K15" s="149">
        <f>IFERROR('Raw FS'!R57,0)</f>
        <v>0</v>
      </c>
      <c r="L15" s="149">
        <f>IFERROR('Raw FS'!S57,0)</f>
        <v>0</v>
      </c>
    </row>
    <row r="16" spans="2:15" x14ac:dyDescent="0.3">
      <c r="B16" t="str">
        <f>'Intrinsic Growth'!B13</f>
        <v>Trade receivables</v>
      </c>
      <c r="C16" s="149">
        <f>IFERROR('Intrinsic Growth'!F13,0)</f>
        <v>1134</v>
      </c>
      <c r="D16" s="149">
        <f>IFERROR('Intrinsic Growth'!G13,0)</f>
        <v>1367</v>
      </c>
      <c r="E16" s="149">
        <f>IFERROR('Intrinsic Growth'!H13,0)</f>
        <v>1434</v>
      </c>
      <c r="F16" s="149">
        <f>IFERROR('Intrinsic Growth'!I13,0)</f>
        <v>1466</v>
      </c>
      <c r="G16" s="149">
        <f>IFERROR('Intrinsic Growth'!J13,0)</f>
        <v>1474</v>
      </c>
      <c r="H16" s="149">
        <f>FORECAST(H9,$C$16:$G$16,$C$9:$G$9)</f>
        <v>1608.7</v>
      </c>
      <c r="I16" s="149">
        <f t="shared" ref="I16:K16" si="1">FORECAST(I9,$C$16:$G$16,$C$9:$G$9)</f>
        <v>1686.6</v>
      </c>
      <c r="J16" s="149">
        <f>FORECAST(J9,$C$16:$G$16,$C$9:$G$9)</f>
        <v>1764.5</v>
      </c>
      <c r="K16" s="149">
        <f t="shared" si="1"/>
        <v>1842.4</v>
      </c>
      <c r="L16" s="149">
        <f>FORECAST(L9,$C$16:$G$16,$C$9:$G$9)</f>
        <v>1920.3</v>
      </c>
    </row>
    <row r="17" spans="2:12" x14ac:dyDescent="0.3">
      <c r="B17" t="str">
        <f>'Intrinsic Growth'!B14</f>
        <v>Cash Equivalents</v>
      </c>
      <c r="C17" s="149">
        <f>IFERROR('Intrinsic Growth'!F14,0)</f>
        <v>593</v>
      </c>
      <c r="D17" s="149">
        <f>IFERROR('Intrinsic Growth'!G14,0)</f>
        <v>703</v>
      </c>
      <c r="E17" s="149">
        <f>IFERROR('Intrinsic Growth'!H14,0)</f>
        <v>1072</v>
      </c>
      <c r="F17" s="149">
        <f>IFERROR('Intrinsic Growth'!I14,0)</f>
        <v>1138</v>
      </c>
      <c r="G17" s="149">
        <f>IFERROR('Intrinsic Growth'!J14,0)</f>
        <v>599</v>
      </c>
      <c r="H17" s="149">
        <f>FORECAST(H9,$C$17:$G$17,$C$9:$G$9)</f>
        <v>955.1</v>
      </c>
      <c r="I17" s="149">
        <f t="shared" ref="I17:K17" si="2">FORECAST(I9,$C$17:$G$17,$C$9:$G$9)</f>
        <v>999.8</v>
      </c>
      <c r="J17" s="149">
        <f>FORECAST(J9,$C$17:$G$17,$C$9:$G$9)</f>
        <v>1044.5</v>
      </c>
      <c r="K17" s="149">
        <f t="shared" si="2"/>
        <v>1089.2</v>
      </c>
      <c r="L17" s="149">
        <f>FORECAST(L9,$C$17:$G$17,$C$9:$G$9)</f>
        <v>1133.9000000000001</v>
      </c>
    </row>
    <row r="18" spans="2:12" x14ac:dyDescent="0.3">
      <c r="B18" t="str">
        <f>'Intrinsic Growth'!B15</f>
        <v>Short term loans</v>
      </c>
      <c r="C18" s="149">
        <f>IFERROR('Intrinsic Growth'!F15,0)</f>
        <v>2</v>
      </c>
      <c r="D18" s="149">
        <f>IFERROR('Intrinsic Growth'!G15,0)</f>
        <v>2</v>
      </c>
      <c r="E18" s="149">
        <f>IFERROR('Intrinsic Growth'!H15,0)</f>
        <v>1</v>
      </c>
      <c r="F18" s="149">
        <f>IFERROR('Intrinsic Growth'!I15,0)</f>
        <v>1</v>
      </c>
      <c r="G18" s="149">
        <f>IFERROR('Intrinsic Growth'!J15,0)</f>
        <v>1</v>
      </c>
      <c r="H18" s="149">
        <f>FORECAST(H9,$C$18:$G$18,$C$9:$G$9)</f>
        <v>0.5</v>
      </c>
      <c r="I18" s="149">
        <f>FORECAST(I9,$C$18:$G$18,$C$9:$G$9)</f>
        <v>0.19999999999999973</v>
      </c>
      <c r="J18" s="149">
        <f>FORECAST(J9,$C$18:$G$18,$C$9:$G$9)</f>
        <v>-0.10000000000000009</v>
      </c>
      <c r="K18" s="149">
        <f>FORECAST(K9,$C$18:$G$18,$C$9:$G$9)</f>
        <v>-0.39999999999999991</v>
      </c>
      <c r="L18" s="149">
        <f>FORECAST(L9,$C$18:$G$18,$C$9:$G$9)</f>
        <v>-0.70000000000000018</v>
      </c>
    </row>
    <row r="19" spans="2:12" x14ac:dyDescent="0.3">
      <c r="B19" t="str">
        <f>'Intrinsic Growth'!B16</f>
        <v>Other asset items</v>
      </c>
      <c r="C19" s="149">
        <f>IFERROR('Intrinsic Growth'!F16,0)</f>
        <v>542</v>
      </c>
      <c r="D19" s="149">
        <f>IFERROR('Intrinsic Growth'!G16,0)</f>
        <v>531</v>
      </c>
      <c r="E19" s="149">
        <f>IFERROR('Intrinsic Growth'!H16,0)</f>
        <v>844</v>
      </c>
      <c r="F19" s="149">
        <f>IFERROR('Intrinsic Growth'!I16,0)</f>
        <v>669</v>
      </c>
      <c r="G19" s="149">
        <f>IFERROR('Intrinsic Growth'!J16,0)</f>
        <v>702</v>
      </c>
      <c r="H19" s="149">
        <f>FORECAST(H9,$C$19:$G$19,$C$9:$G$9)</f>
        <v>795</v>
      </c>
      <c r="I19" s="149">
        <f>FORECAST(I9,$C$19:$G$19,$C$9:$G$9)</f>
        <v>840.8</v>
      </c>
      <c r="J19" s="149">
        <f>FORECAST(J9,$C$19:$G$19,$C$9:$G$9)</f>
        <v>886.6</v>
      </c>
      <c r="K19" s="149">
        <f>FORECAST(K9,$C$19:$G$19,$C$9:$G$9)</f>
        <v>932.40000000000009</v>
      </c>
      <c r="L19" s="149">
        <f>FORECAST(L9,$C$19:$G$19,$C$9:$G$9)</f>
        <v>978.2</v>
      </c>
    </row>
    <row r="20" spans="2:12" x14ac:dyDescent="0.3">
      <c r="B20" s="196" t="str">
        <f>'Intrinsic Growth'!B17</f>
        <v>Total Current Assets</v>
      </c>
      <c r="C20" s="197">
        <f>SUM(C15:C19)</f>
        <v>2271</v>
      </c>
      <c r="D20" s="197">
        <f t="shared" ref="D20:G20" si="3">SUM(D15:D19)</f>
        <v>2603</v>
      </c>
      <c r="E20" s="197">
        <f t="shared" si="3"/>
        <v>3351</v>
      </c>
      <c r="F20" s="197">
        <f t="shared" si="3"/>
        <v>3274</v>
      </c>
      <c r="G20" s="197">
        <f t="shared" si="3"/>
        <v>2776</v>
      </c>
      <c r="H20" s="197">
        <f t="shared" ref="H20" si="4">SUM(H15:H19)</f>
        <v>3359.3</v>
      </c>
      <c r="I20" s="197">
        <f t="shared" ref="I20" si="5">SUM(I15:I19)</f>
        <v>3527.3999999999996</v>
      </c>
      <c r="J20" s="197">
        <f t="shared" ref="J20" si="6">SUM(J15:J19)</f>
        <v>3695.5</v>
      </c>
      <c r="K20" s="197">
        <f t="shared" ref="K20" si="7">SUM(K15:K19)</f>
        <v>3863.6000000000004</v>
      </c>
      <c r="L20" s="197">
        <f t="shared" ref="L20" si="8">SUM(L15:L19)</f>
        <v>4031.7</v>
      </c>
    </row>
    <row r="21" spans="2:12" x14ac:dyDescent="0.3">
      <c r="H21" s="149"/>
      <c r="I21" s="149"/>
      <c r="J21" s="149"/>
      <c r="K21" s="149"/>
      <c r="L21" s="149"/>
    </row>
    <row r="22" spans="2:12" x14ac:dyDescent="0.3">
      <c r="B22" s="40" t="str">
        <f>'Intrinsic Growth'!B19</f>
        <v>Current Liablities</v>
      </c>
      <c r="H22" s="149"/>
      <c r="I22" s="149"/>
      <c r="J22" s="149"/>
      <c r="K22" s="149"/>
      <c r="L22" s="149"/>
    </row>
    <row r="23" spans="2:12" x14ac:dyDescent="0.3">
      <c r="B23" t="str">
        <f>'Intrinsic Growth'!B20</f>
        <v>Trade Payables</v>
      </c>
      <c r="C23" s="149">
        <f>IFERROR('Intrinsic Growth'!F20,0)</f>
        <v>229</v>
      </c>
      <c r="D23" s="149">
        <f>IFERROR('Intrinsic Growth'!G20,0)</f>
        <v>317</v>
      </c>
      <c r="E23" s="149">
        <f>IFERROR('Intrinsic Growth'!H20,0)</f>
        <v>274</v>
      </c>
      <c r="F23" s="149">
        <f>IFERROR('Intrinsic Growth'!I20,0)</f>
        <v>220</v>
      </c>
      <c r="G23" s="149">
        <f>IFERROR('Intrinsic Growth'!J20,0)</f>
        <v>251</v>
      </c>
      <c r="H23" s="149">
        <f>FORECAST(H$9,$C$23:$G$23,$C$9:$G$9)</f>
        <v>242.29999999999995</v>
      </c>
      <c r="I23" s="149">
        <f>FORECAST(I$9,$C$23:$G$23,$C$9:$G$9)</f>
        <v>236.99999999999997</v>
      </c>
      <c r="J23" s="149">
        <f>FORECAST(J$9,$C$23:$G$23,$C$9:$G$9)</f>
        <v>231.69999999999996</v>
      </c>
      <c r="K23" s="149">
        <f>FORECAST(K$9,$C$23:$G$23,$C$9:$G$9)</f>
        <v>226.39999999999998</v>
      </c>
      <c r="L23" s="149">
        <f>FORECAST(L$9,$C$23:$G$23,$C$9:$G$9)</f>
        <v>221.09999999999997</v>
      </c>
    </row>
    <row r="24" spans="2:12" x14ac:dyDescent="0.3">
      <c r="B24" t="str">
        <f>'Intrinsic Growth'!B21</f>
        <v>Advance from Customers</v>
      </c>
      <c r="C24" s="149">
        <f>IFERROR('Intrinsic Growth'!F21,0)</f>
        <v>16</v>
      </c>
      <c r="D24" s="149">
        <f>IFERROR('Intrinsic Growth'!G21,0)</f>
        <v>13</v>
      </c>
      <c r="E24" s="149">
        <f>IFERROR('Intrinsic Growth'!H21,0)</f>
        <v>10</v>
      </c>
      <c r="F24" s="149">
        <f>IFERROR('Intrinsic Growth'!I21,0)</f>
        <v>10</v>
      </c>
      <c r="G24" s="149">
        <f>IFERROR('Intrinsic Growth'!J21,0)</f>
        <v>51</v>
      </c>
      <c r="H24" s="149">
        <f t="shared" ref="H24:L25" si="9">FORECAST(H$9,$C24:$G24,$C$9:$G$9)</f>
        <v>40.1</v>
      </c>
      <c r="I24" s="149">
        <f t="shared" si="9"/>
        <v>46.8</v>
      </c>
      <c r="J24" s="149">
        <f t="shared" si="9"/>
        <v>53.5</v>
      </c>
      <c r="K24" s="149">
        <f t="shared" si="9"/>
        <v>60.2</v>
      </c>
      <c r="L24" s="149">
        <f t="shared" si="9"/>
        <v>66.900000000000006</v>
      </c>
    </row>
    <row r="25" spans="2:12" x14ac:dyDescent="0.3">
      <c r="B25" t="str">
        <f>'Intrinsic Growth'!B22</f>
        <v>Other liability items</v>
      </c>
      <c r="C25" s="149">
        <f>IFERROR('Intrinsic Growth'!F22,0)</f>
        <v>420</v>
      </c>
      <c r="D25" s="149">
        <f>IFERROR('Intrinsic Growth'!G22,0)</f>
        <v>448</v>
      </c>
      <c r="E25" s="149">
        <f>IFERROR('Intrinsic Growth'!H22,0)</f>
        <v>524</v>
      </c>
      <c r="F25" s="149">
        <f>IFERROR('Intrinsic Growth'!I22,0)</f>
        <v>413</v>
      </c>
      <c r="G25" s="149">
        <f>IFERROR('Intrinsic Growth'!J22,0)</f>
        <v>506</v>
      </c>
      <c r="H25" s="149">
        <f t="shared" si="9"/>
        <v>503.3</v>
      </c>
      <c r="I25" s="149">
        <f t="shared" si="9"/>
        <v>517</v>
      </c>
      <c r="J25" s="149">
        <f t="shared" si="9"/>
        <v>530.70000000000005</v>
      </c>
      <c r="K25" s="149">
        <f t="shared" si="9"/>
        <v>544.4</v>
      </c>
      <c r="L25" s="149">
        <f t="shared" si="9"/>
        <v>558.1</v>
      </c>
    </row>
    <row r="26" spans="2:12" x14ac:dyDescent="0.3">
      <c r="B26" s="196" t="str">
        <f>'Intrinsic Growth'!B23</f>
        <v>Total Current Liablities</v>
      </c>
      <c r="C26" s="197">
        <f>SUM(C23:C25)</f>
        <v>665</v>
      </c>
      <c r="D26" s="197">
        <f t="shared" ref="D26:G26" si="10">SUM(D23:D25)</f>
        <v>778</v>
      </c>
      <c r="E26" s="197">
        <f t="shared" si="10"/>
        <v>808</v>
      </c>
      <c r="F26" s="197">
        <f t="shared" si="10"/>
        <v>643</v>
      </c>
      <c r="G26" s="197">
        <f t="shared" si="10"/>
        <v>808</v>
      </c>
      <c r="H26" s="197">
        <f t="shared" ref="H26" si="11">SUM(H23:H25)</f>
        <v>785.7</v>
      </c>
      <c r="I26" s="197">
        <f t="shared" ref="I26" si="12">SUM(I23:I25)</f>
        <v>800.8</v>
      </c>
      <c r="J26" s="197">
        <f t="shared" ref="J26" si="13">SUM(J23:J25)</f>
        <v>815.9</v>
      </c>
      <c r="K26" s="197">
        <f t="shared" ref="K26:L26" si="14">SUM(K23:K25)</f>
        <v>831</v>
      </c>
      <c r="L26" s="197">
        <f t="shared" si="14"/>
        <v>846.1</v>
      </c>
    </row>
    <row r="27" spans="2:12" x14ac:dyDescent="0.3">
      <c r="H27" s="149"/>
      <c r="I27" s="149"/>
      <c r="J27" s="149"/>
      <c r="K27" s="149"/>
      <c r="L27" s="149"/>
    </row>
    <row r="28" spans="2:12" ht="15" thickBot="1" x14ac:dyDescent="0.35">
      <c r="B28" s="158" t="str">
        <f>'Intrinsic Growth'!B25</f>
        <v>Net Working Capital</v>
      </c>
      <c r="C28" s="159">
        <f>'Intrinsic Growth'!F25</f>
        <v>1606</v>
      </c>
      <c r="D28" s="159">
        <f>'Intrinsic Growth'!G25</f>
        <v>1825</v>
      </c>
      <c r="E28" s="159">
        <f>'Intrinsic Growth'!H25</f>
        <v>2543</v>
      </c>
      <c r="F28" s="159">
        <f>'Intrinsic Growth'!I25</f>
        <v>2631</v>
      </c>
      <c r="G28" s="159">
        <f>'Intrinsic Growth'!J25</f>
        <v>1968</v>
      </c>
      <c r="H28" s="159">
        <f>H20-H26</f>
        <v>2573.6000000000004</v>
      </c>
      <c r="I28" s="159">
        <f t="shared" ref="I28:L28" si="15">I20-I26</f>
        <v>2726.5999999999995</v>
      </c>
      <c r="J28" s="159">
        <f t="shared" si="15"/>
        <v>2879.6</v>
      </c>
      <c r="K28" s="159">
        <f t="shared" si="15"/>
        <v>3032.6000000000004</v>
      </c>
      <c r="L28" s="159">
        <f t="shared" si="15"/>
        <v>3185.6</v>
      </c>
    </row>
    <row r="29" spans="2:12" x14ac:dyDescent="0.3">
      <c r="B29" t="s">
        <v>310</v>
      </c>
      <c r="D29" s="149">
        <f>D28-C28</f>
        <v>219</v>
      </c>
      <c r="E29" s="149">
        <f t="shared" ref="E29:H29" si="16">E28-D28</f>
        <v>718</v>
      </c>
      <c r="F29" s="149">
        <f t="shared" si="16"/>
        <v>88</v>
      </c>
      <c r="G29" s="149">
        <f t="shared" si="16"/>
        <v>-663</v>
      </c>
      <c r="H29" s="149">
        <f t="shared" si="16"/>
        <v>605.60000000000036</v>
      </c>
      <c r="I29" s="149">
        <f t="shared" ref="I29" si="17">I28-H28</f>
        <v>152.99999999999909</v>
      </c>
      <c r="J29" s="149">
        <f t="shared" ref="J29" si="18">J28-I28</f>
        <v>153.00000000000045</v>
      </c>
      <c r="K29" s="149">
        <f t="shared" ref="K29:L29" si="19">K28-J28</f>
        <v>153.00000000000045</v>
      </c>
      <c r="L29" s="149">
        <f t="shared" si="19"/>
        <v>152.99999999999955</v>
      </c>
    </row>
    <row r="30" spans="2:12" ht="6" customHeight="1" x14ac:dyDescent="0.3">
      <c r="D30" s="149"/>
      <c r="E30" s="149"/>
      <c r="F30" s="149"/>
      <c r="G30" s="149"/>
    </row>
    <row r="31" spans="2:12" ht="6" customHeight="1" x14ac:dyDescent="0.3">
      <c r="C31" s="157"/>
      <c r="D31" s="157"/>
      <c r="E31" s="157"/>
      <c r="F31" s="157"/>
      <c r="G31" s="157"/>
    </row>
    <row r="32" spans="2:12" x14ac:dyDescent="0.3">
      <c r="B32" s="335" t="s">
        <v>379</v>
      </c>
      <c r="C32" s="335"/>
      <c r="D32" s="335"/>
      <c r="E32" s="335"/>
      <c r="F32" s="335"/>
      <c r="G32" s="335"/>
      <c r="H32" s="338"/>
      <c r="I32" s="338"/>
      <c r="J32" s="338"/>
      <c r="K32" s="338"/>
      <c r="L32" s="338"/>
    </row>
    <row r="33" spans="2:12" x14ac:dyDescent="0.3">
      <c r="B33" s="198"/>
      <c r="C33" s="198"/>
      <c r="D33" s="198"/>
      <c r="E33" s="198"/>
      <c r="F33" s="198"/>
      <c r="G33" s="198"/>
    </row>
    <row r="34" spans="2:12" x14ac:dyDescent="0.3">
      <c r="B34" t="s">
        <v>381</v>
      </c>
      <c r="C34" s="114">
        <f>C15/HistoricalFS!H9</f>
        <v>0</v>
      </c>
      <c r="D34" s="114">
        <f>D15/HistoricalFS!I9</f>
        <v>0</v>
      </c>
      <c r="E34" s="114">
        <f>E15/HistoricalFS!J9</f>
        <v>0</v>
      </c>
      <c r="F34" s="114">
        <f>F15/HistoricalFS!K9</f>
        <v>0</v>
      </c>
      <c r="G34" s="114">
        <f>G15/HistoricalFS!L9</f>
        <v>0</v>
      </c>
      <c r="H34" s="114">
        <f>H15/'Historical Forcasting'!N19</f>
        <v>0</v>
      </c>
      <c r="I34" s="114">
        <f>I15/'Historical Forcasting'!O19</f>
        <v>0</v>
      </c>
      <c r="J34" s="114">
        <f>J15/'Historical Forcasting'!P19</f>
        <v>0</v>
      </c>
      <c r="K34" s="114">
        <f>K15/'Historical Forcasting'!Q19</f>
        <v>0</v>
      </c>
      <c r="L34" s="114">
        <f>L15/'Historical Forcasting'!R19</f>
        <v>0</v>
      </c>
    </row>
    <row r="35" spans="2:12" x14ac:dyDescent="0.3">
      <c r="B35" t="s">
        <v>380</v>
      </c>
      <c r="C35" s="114">
        <f>C16/HistoricalFS!H6</f>
        <v>0.29979854806558554</v>
      </c>
      <c r="D35" s="114">
        <f>D16/HistoricalFS!I6</f>
        <v>0.38836882253505123</v>
      </c>
      <c r="E35" s="114">
        <f>E16/HistoricalFS!J6</f>
        <v>0.45138484492695691</v>
      </c>
      <c r="F35" s="114">
        <f>F16/HistoricalFS!K6</f>
        <v>0.40894661377698183</v>
      </c>
      <c r="G35" s="114">
        <f>G16/HistoricalFS!L6</f>
        <v>0.39076894526848793</v>
      </c>
      <c r="H35" s="114">
        <f>H16/'Historical Forcasting'!N16</f>
        <v>0.3994034727354433</v>
      </c>
      <c r="I35" s="114">
        <f>I16/'Historical Forcasting'!O16</f>
        <v>0.40110841170991124</v>
      </c>
      <c r="J35" s="114">
        <f>J16/'Historical Forcasting'!P16</f>
        <v>0.40267554398593669</v>
      </c>
      <c r="K35" s="114">
        <f>K16/'Historical Forcasting'!Q16</f>
        <v>0.40412092850451031</v>
      </c>
      <c r="L35" s="114">
        <f>L16/'Historical Forcasting'!R16</f>
        <v>0.40545822232374729</v>
      </c>
    </row>
    <row r="36" spans="2:12" x14ac:dyDescent="0.3">
      <c r="B36" t="s">
        <v>382</v>
      </c>
      <c r="C36" s="114">
        <f>C23/HistoricalFS!H9</f>
        <v>0.25709538350996947</v>
      </c>
      <c r="D36" s="114">
        <f>D23/HistoricalFS!I9</f>
        <v>0.34478633036403783</v>
      </c>
      <c r="E36" s="114">
        <f>E23/HistoricalFS!J9</f>
        <v>0.34347460920361528</v>
      </c>
      <c r="F36" s="114">
        <f>F23/HistoricalFS!K9</f>
        <v>0.23527147119528602</v>
      </c>
      <c r="G36" s="114">
        <f>G23/HistoricalFS!L9</f>
        <v>0.24131830942583551</v>
      </c>
      <c r="H36" s="114">
        <f>H23/'Historical Forcasting'!N19</f>
        <v>0.22759892991869179</v>
      </c>
      <c r="I36" s="114">
        <f>I23/'Historical Forcasting'!O19</f>
        <v>0.21176758430453715</v>
      </c>
      <c r="J36" s="114">
        <f>J23/'Historical Forcasting'!P19</f>
        <v>0.19740806548305989</v>
      </c>
      <c r="K36" s="114">
        <f>K23/'Historical Forcasting'!Q19</f>
        <v>0.18432423894828007</v>
      </c>
      <c r="L36" s="114">
        <f>L23/'Historical Forcasting'!R19</f>
        <v>0.17235333702592731</v>
      </c>
    </row>
    <row r="39" spans="2:12" x14ac:dyDescent="0.3">
      <c r="B39" s="198"/>
      <c r="C39" s="200"/>
      <c r="D39" s="200"/>
      <c r="E39" s="200"/>
      <c r="F39" s="200"/>
      <c r="G39" s="200"/>
      <c r="H39" s="201"/>
      <c r="I39" s="201"/>
      <c r="J39" s="201"/>
      <c r="K39" s="201"/>
      <c r="L39" s="201"/>
    </row>
    <row r="40" spans="2:12" x14ac:dyDescent="0.3">
      <c r="B40" s="533" t="s">
        <v>175</v>
      </c>
      <c r="C40" s="534"/>
      <c r="D40" s="534"/>
      <c r="E40" s="534"/>
      <c r="F40" s="534"/>
      <c r="G40" s="534"/>
      <c r="H40" s="534"/>
      <c r="I40" s="534"/>
      <c r="J40" s="534"/>
      <c r="K40" s="534"/>
      <c r="L40" s="534"/>
    </row>
    <row r="41" spans="2:12" x14ac:dyDescent="0.3">
      <c r="B41" s="534"/>
      <c r="C41" s="534"/>
      <c r="D41" s="534"/>
      <c r="E41" s="534"/>
      <c r="F41" s="534"/>
      <c r="G41" s="534"/>
      <c r="H41" s="534"/>
      <c r="I41" s="534"/>
      <c r="J41" s="534"/>
      <c r="K41" s="534"/>
      <c r="L41" s="534"/>
    </row>
    <row r="42" spans="2:12" x14ac:dyDescent="0.3">
      <c r="B42" s="534"/>
      <c r="C42" s="534"/>
      <c r="D42" s="534"/>
      <c r="E42" s="534"/>
      <c r="F42" s="534"/>
      <c r="G42" s="534"/>
      <c r="H42" s="534"/>
      <c r="I42" s="534"/>
      <c r="J42" s="534"/>
      <c r="K42" s="534"/>
      <c r="L42" s="534"/>
    </row>
    <row r="43" spans="2:12" x14ac:dyDescent="0.3">
      <c r="B43" s="81"/>
      <c r="C43" s="202"/>
      <c r="D43" s="202"/>
      <c r="E43" s="202"/>
      <c r="F43" s="202"/>
      <c r="G43" s="202"/>
      <c r="H43" s="81"/>
      <c r="I43" s="81"/>
      <c r="J43" s="81"/>
      <c r="K43" s="81"/>
      <c r="L43" s="81"/>
    </row>
    <row r="44" spans="2:12" x14ac:dyDescent="0.3">
      <c r="B44" s="81"/>
      <c r="C44" s="81"/>
      <c r="D44" s="81"/>
      <c r="E44" s="81"/>
      <c r="F44" s="81"/>
      <c r="G44" s="81"/>
      <c r="H44" s="81"/>
      <c r="I44" s="81"/>
      <c r="J44" s="81"/>
      <c r="K44" s="81"/>
      <c r="L44" s="81"/>
    </row>
    <row r="45" spans="2:12" x14ac:dyDescent="0.3">
      <c r="B45" s="81"/>
      <c r="C45" s="81"/>
      <c r="D45" s="203"/>
      <c r="E45" s="203"/>
      <c r="F45" s="81"/>
      <c r="G45" s="81"/>
      <c r="H45" s="81"/>
      <c r="I45" s="81"/>
      <c r="J45" s="81"/>
      <c r="K45" s="81"/>
      <c r="L45" s="81"/>
    </row>
    <row r="49" s="81" customFormat="1" x14ac:dyDescent="0.3"/>
    <row r="71" spans="2:2" x14ac:dyDescent="0.3">
      <c r="B71" s="195"/>
    </row>
  </sheetData>
  <mergeCells count="5">
    <mergeCell ref="B11:L11"/>
    <mergeCell ref="B40:L42"/>
    <mergeCell ref="B3:L7"/>
    <mergeCell ref="I1:L1"/>
    <mergeCell ref="H2:L2"/>
  </mergeCells>
  <hyperlinks>
    <hyperlink ref="H2" r:id="rId1" xr:uid="{5C231406-B675-4B4C-AA74-1B699C2CACF5}"/>
  </hyperlinks>
  <printOptions horizontalCentered="1"/>
  <pageMargins left="0" right="0" top="0" bottom="0" header="0" footer="0"/>
  <pageSetup paperSize="13" scale="75"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800A7-05EA-4B7A-BA0D-FE728011AC62}">
  <dimension ref="A1:K84"/>
  <sheetViews>
    <sheetView showGridLines="0" showWhiteSpace="0" view="pageLayout" topLeftCell="A52" zoomScale="99" zoomScaleNormal="100" zoomScalePageLayoutView="99" workbookViewId="0">
      <selection activeCell="M66" sqref="M66"/>
    </sheetView>
  </sheetViews>
  <sheetFormatPr defaultRowHeight="14.4" x14ac:dyDescent="0.3"/>
  <cols>
    <col min="1" max="1" width="1.88671875" customWidth="1"/>
    <col min="2" max="2" width="35.77734375" customWidth="1"/>
    <col min="3" max="3" width="12.109375" customWidth="1"/>
    <col min="4" max="4" width="8.77734375" customWidth="1"/>
    <col min="5" max="5" width="9.109375" customWidth="1"/>
    <col min="6" max="6" width="8.88671875" customWidth="1"/>
    <col min="7" max="7" width="10.88671875" customWidth="1"/>
    <col min="8" max="8" width="2.5546875" customWidth="1"/>
    <col min="9" max="9" width="10.88671875" customWidth="1"/>
    <col min="10" max="10" width="10.5546875" customWidth="1"/>
    <col min="11" max="11" width="10.6640625" customWidth="1"/>
  </cols>
  <sheetData>
    <row r="1" spans="2:11" ht="50.4" x14ac:dyDescent="0.95">
      <c r="C1" s="538" t="str">
        <f>'Data Sheet'!B1</f>
        <v>SUN TV NETWORK LTD</v>
      </c>
      <c r="D1" s="538"/>
      <c r="E1" s="538"/>
      <c r="F1" s="538"/>
      <c r="G1" s="538"/>
      <c r="H1" s="538"/>
      <c r="I1" s="538"/>
      <c r="J1" s="538"/>
      <c r="K1" s="538"/>
    </row>
    <row r="2" spans="2:11" ht="12" customHeight="1" x14ac:dyDescent="0.3"/>
    <row r="3" spans="2:11" ht="20.399999999999999" customHeight="1" x14ac:dyDescent="0.3">
      <c r="C3" s="537" t="str">
        <f>'Data Sheet'!B1&amp;" One Page Profile "</f>
        <v xml:space="preserve">SUN TV NETWORK LTD One Page Profile </v>
      </c>
      <c r="D3" s="537"/>
      <c r="E3" s="537"/>
      <c r="F3" s="537"/>
      <c r="G3" s="537"/>
      <c r="H3" s="537"/>
      <c r="I3" s="537"/>
      <c r="J3" s="537"/>
      <c r="K3" s="537"/>
    </row>
    <row r="4" spans="2:11" ht="19.8" x14ac:dyDescent="0.4">
      <c r="D4" s="214"/>
      <c r="E4" s="214"/>
    </row>
    <row r="5" spans="2:11" ht="14.4" customHeight="1" x14ac:dyDescent="0.3">
      <c r="C5" s="535" t="s">
        <v>541</v>
      </c>
      <c r="D5" s="535"/>
      <c r="E5" s="535"/>
      <c r="F5" s="535"/>
      <c r="G5" s="535"/>
      <c r="H5" s="535"/>
      <c r="I5" s="535"/>
      <c r="J5" s="535"/>
      <c r="K5" s="535"/>
    </row>
    <row r="6" spans="2:11" x14ac:dyDescent="0.3">
      <c r="C6" s="535"/>
      <c r="D6" s="535"/>
      <c r="E6" s="535"/>
      <c r="F6" s="535"/>
      <c r="G6" s="535"/>
      <c r="H6" s="535"/>
      <c r="I6" s="535"/>
      <c r="J6" s="535"/>
      <c r="K6" s="535"/>
    </row>
    <row r="7" spans="2:11" x14ac:dyDescent="0.3">
      <c r="C7" s="535"/>
      <c r="D7" s="535"/>
      <c r="E7" s="535"/>
      <c r="F7" s="535"/>
      <c r="G7" s="535"/>
      <c r="H7" s="535"/>
      <c r="I7" s="535"/>
      <c r="J7" s="535"/>
      <c r="K7" s="535"/>
    </row>
    <row r="8" spans="2:11" x14ac:dyDescent="0.3">
      <c r="C8" s="535"/>
      <c r="D8" s="535"/>
      <c r="E8" s="535"/>
      <c r="F8" s="535"/>
      <c r="G8" s="535"/>
      <c r="H8" s="535"/>
      <c r="I8" s="535"/>
      <c r="J8" s="535"/>
      <c r="K8" s="535"/>
    </row>
    <row r="9" spans="2:11" x14ac:dyDescent="0.3">
      <c r="C9" s="535"/>
      <c r="D9" s="535"/>
      <c r="E9" s="535"/>
      <c r="F9" s="535"/>
      <c r="G9" s="535"/>
      <c r="H9" s="535"/>
      <c r="I9" s="535"/>
      <c r="J9" s="535"/>
      <c r="K9" s="535"/>
    </row>
    <row r="10" spans="2:11" x14ac:dyDescent="0.3">
      <c r="C10" s="535"/>
      <c r="D10" s="535"/>
      <c r="E10" s="535"/>
      <c r="F10" s="535"/>
      <c r="G10" s="535"/>
      <c r="H10" s="535"/>
      <c r="I10" s="535"/>
      <c r="J10" s="535"/>
      <c r="K10" s="535"/>
    </row>
    <row r="11" spans="2:11" ht="9" customHeight="1" thickBot="1" x14ac:dyDescent="0.35">
      <c r="B11" s="423"/>
      <c r="C11" s="423"/>
      <c r="D11" s="423"/>
      <c r="E11" s="423"/>
      <c r="F11" s="423"/>
      <c r="G11" s="423"/>
      <c r="H11" s="423"/>
      <c r="I11" s="423"/>
      <c r="J11" s="423"/>
      <c r="K11" s="423"/>
    </row>
    <row r="12" spans="2:11" ht="7.8" customHeight="1" x14ac:dyDescent="0.3"/>
    <row r="13" spans="2:11" ht="14.4" customHeight="1" x14ac:dyDescent="0.3">
      <c r="B13" s="213" t="s">
        <v>399</v>
      </c>
    </row>
    <row r="14" spans="2:11" ht="15.6" x14ac:dyDescent="0.3">
      <c r="B14" s="410" t="s">
        <v>398</v>
      </c>
      <c r="C14" s="399">
        <f>'Data Sheet'!G56</f>
        <v>43555</v>
      </c>
      <c r="D14" s="399">
        <f>'Data Sheet'!H56</f>
        <v>43921</v>
      </c>
      <c r="E14" s="399">
        <f>'Data Sheet'!I56</f>
        <v>44286</v>
      </c>
      <c r="F14" s="399">
        <f>'Data Sheet'!J56</f>
        <v>44651</v>
      </c>
      <c r="G14" s="399">
        <f>'Data Sheet'!K56</f>
        <v>45016</v>
      </c>
      <c r="I14" s="411" t="s">
        <v>253</v>
      </c>
      <c r="J14" s="286"/>
      <c r="K14" s="286"/>
    </row>
    <row r="15" spans="2:11" ht="6" customHeight="1" x14ac:dyDescent="0.3"/>
    <row r="16" spans="2:11" x14ac:dyDescent="0.3">
      <c r="B16" s="412" t="s">
        <v>400</v>
      </c>
      <c r="C16" s="413">
        <f>'Data Sheet'!G17</f>
        <v>3782.54</v>
      </c>
      <c r="D16" s="413">
        <f>'Data Sheet'!H17</f>
        <v>3519.85</v>
      </c>
      <c r="E16" s="413">
        <f>'Data Sheet'!I17</f>
        <v>3176.89</v>
      </c>
      <c r="F16" s="413">
        <f>'Data Sheet'!J17</f>
        <v>3584.82</v>
      </c>
      <c r="G16" s="413">
        <f>'Data Sheet'!K17</f>
        <v>3772.05</v>
      </c>
      <c r="I16" s="416"/>
      <c r="J16" s="416"/>
      <c r="K16" s="416"/>
    </row>
    <row r="17" spans="1:11" x14ac:dyDescent="0.3">
      <c r="B17" s="224" t="s">
        <v>401</v>
      </c>
      <c r="C17" s="224">
        <f>HistoricalFS!H7</f>
        <v>0.27658267578349127</v>
      </c>
      <c r="D17" s="224">
        <f>HistoricalFS!I7</f>
        <v>-6.944804284951378E-2</v>
      </c>
      <c r="E17" s="224">
        <f>HistoricalFS!J7</f>
        <v>-9.743597028282458E-2</v>
      </c>
      <c r="F17" s="224">
        <f>HistoricalFS!K7</f>
        <v>0.1284054531318366</v>
      </c>
      <c r="G17" s="224">
        <f>HistoricalFS!L7</f>
        <v>5.2228563777260817E-2</v>
      </c>
      <c r="I17" s="8" t="s">
        <v>543</v>
      </c>
      <c r="J17" s="8"/>
      <c r="K17" s="47">
        <f>'Data Sheet'!B8</f>
        <v>611.79999999999995</v>
      </c>
    </row>
    <row r="18" spans="1:11" x14ac:dyDescent="0.3">
      <c r="B18" s="8" t="s">
        <v>402</v>
      </c>
      <c r="C18" s="225">
        <f>HistoricalFS!H13</f>
        <v>0.76451802228132415</v>
      </c>
      <c r="D18" s="225">
        <f>HistoricalFS!I13</f>
        <v>0.73879284628606334</v>
      </c>
      <c r="E18" s="225">
        <f>HistoricalFS!J13</f>
        <v>0.74889593281479683</v>
      </c>
      <c r="F18" s="225">
        <f>HistoricalFS!K13</f>
        <v>0.73915287238968763</v>
      </c>
      <c r="G18" s="225">
        <f>HistoricalFS!L13</f>
        <v>0.72425604114473563</v>
      </c>
      <c r="I18" s="8" t="s">
        <v>439</v>
      </c>
      <c r="J18" s="8"/>
      <c r="K18" s="417">
        <f>'Data Sheet'!B6</f>
        <v>39.40854854527624</v>
      </c>
    </row>
    <row r="19" spans="1:11" x14ac:dyDescent="0.3">
      <c r="B19" s="8" t="s">
        <v>403</v>
      </c>
      <c r="C19" s="225">
        <f>HistoricalFS!H19</f>
        <v>0.68916125143422136</v>
      </c>
      <c r="D19" s="225">
        <f>HistoricalFS!I19</f>
        <v>0.64545648252056198</v>
      </c>
      <c r="E19" s="225">
        <f>HistoricalFS!J19</f>
        <v>0.65014526785629967</v>
      </c>
      <c r="F19" s="225">
        <f>HistoricalFS!K19</f>
        <v>0.63570834797842013</v>
      </c>
      <c r="G19" s="225">
        <f>HistoricalFS!L19</f>
        <v>0.63442955422117953</v>
      </c>
      <c r="I19" s="419" t="s">
        <v>56</v>
      </c>
      <c r="J19" s="419"/>
      <c r="K19" s="420">
        <f>K17*K18</f>
        <v>24110.15</v>
      </c>
    </row>
    <row r="20" spans="1:11" x14ac:dyDescent="0.3">
      <c r="B20" s="8" t="s">
        <v>404</v>
      </c>
      <c r="C20" s="225">
        <f>'Ratio Analysis'!H21</f>
        <v>0.51393243693391211</v>
      </c>
      <c r="D20" s="225">
        <f>'Ratio Analysis'!I21</f>
        <v>0.44652755088995266</v>
      </c>
      <c r="E20" s="225">
        <f>'Ratio Analysis'!J21</f>
        <v>0.52300205546934253</v>
      </c>
      <c r="F20" s="225">
        <f>'Ratio Analysis'!K21</f>
        <v>0.55031493910433438</v>
      </c>
      <c r="G20" s="225">
        <f>'Ratio Analysis'!L21</f>
        <v>0.50558714757227508</v>
      </c>
      <c r="I20" s="418" t="s">
        <v>440</v>
      </c>
      <c r="J20" s="418"/>
      <c r="K20" s="223">
        <f>'Data Sheet'!K69*-1</f>
        <v>-598.57000000000005</v>
      </c>
    </row>
    <row r="21" spans="1:11" x14ac:dyDescent="0.3">
      <c r="B21" s="8" t="s">
        <v>405</v>
      </c>
      <c r="C21" s="225">
        <f>HistoricalFS!H34</f>
        <v>0.31493652413457618</v>
      </c>
      <c r="D21" s="225">
        <f>HistoricalFS!I34</f>
        <v>0.31961589272270119</v>
      </c>
      <c r="E21" s="225">
        <f>HistoricalFS!J34</f>
        <v>0.38367082272285152</v>
      </c>
      <c r="F21" s="225">
        <f>HistoricalFS!K34</f>
        <v>0.38664981784301583</v>
      </c>
      <c r="G21" s="225">
        <f>HistoricalFS!L34</f>
        <v>0.35164698241009534</v>
      </c>
      <c r="I21" s="418" t="s">
        <v>441</v>
      </c>
      <c r="J21" s="418"/>
      <c r="K21" s="8">
        <f>'Data Sheet'!K59</f>
        <v>62.87</v>
      </c>
    </row>
    <row r="22" spans="1:11" x14ac:dyDescent="0.3">
      <c r="B22" s="8" t="s">
        <v>406</v>
      </c>
      <c r="C22" s="132">
        <f>HistoricalFS!H38</f>
        <v>30.227353463587917</v>
      </c>
      <c r="D22" s="132">
        <f>HistoricalFS!I38</f>
        <v>28.546054300938845</v>
      </c>
      <c r="E22" s="132">
        <f>HistoricalFS!J38</f>
        <v>30.928190814514078</v>
      </c>
      <c r="F22" s="132">
        <f>HistoricalFS!K38</f>
        <v>35.170515097690945</v>
      </c>
      <c r="G22" s="132">
        <f>HistoricalFS!L38</f>
        <v>33.657193605683844</v>
      </c>
      <c r="I22" s="418" t="s">
        <v>442</v>
      </c>
      <c r="J22" s="418"/>
      <c r="K22" s="8">
        <f>'Raw FS'!N21</f>
        <v>6</v>
      </c>
    </row>
    <row r="23" spans="1:11" x14ac:dyDescent="0.3">
      <c r="B23" s="224" t="s">
        <v>407</v>
      </c>
      <c r="C23" s="224">
        <f>HistoricalFS!H39</f>
        <v>0.22776134478031862</v>
      </c>
      <c r="D23" s="224">
        <f>HistoricalFS!I39</f>
        <v>-5.5621778620955964E-2</v>
      </c>
      <c r="E23" s="224">
        <f>HistoricalFS!J39</f>
        <v>8.3448888888888906E-2</v>
      </c>
      <c r="F23" s="224">
        <f>HistoricalFS!K39</f>
        <v>0.13716690732475745</v>
      </c>
      <c r="G23" s="224">
        <f>HistoricalFS!L39</f>
        <v>-4.3028129892429545E-2</v>
      </c>
      <c r="I23" s="348" t="s">
        <v>443</v>
      </c>
      <c r="J23" s="419"/>
      <c r="K23" s="420">
        <f>SUM(K19,K21:K22)+K20</f>
        <v>23580.45</v>
      </c>
    </row>
    <row r="24" spans="1:11" x14ac:dyDescent="0.3">
      <c r="B24" s="8" t="s">
        <v>408</v>
      </c>
      <c r="C24" s="132">
        <f>HistoricalFS!H41</f>
        <v>7.4996193859426548</v>
      </c>
      <c r="D24" s="132">
        <f>HistoricalFS!I41</f>
        <v>24.998731286475518</v>
      </c>
      <c r="E24" s="132">
        <f>HistoricalFS!J41</f>
        <v>4.9997462572951026</v>
      </c>
      <c r="F24" s="132">
        <f>HistoricalFS!K41</f>
        <v>13.749302207561534</v>
      </c>
      <c r="G24" s="132">
        <f>HistoricalFS!L41</f>
        <v>14.99923877188531</v>
      </c>
      <c r="I24" s="8"/>
      <c r="J24" s="8"/>
      <c r="K24" s="8"/>
    </row>
    <row r="25" spans="1:11" x14ac:dyDescent="0.3">
      <c r="B25" s="414" t="s">
        <v>409</v>
      </c>
      <c r="C25" s="415">
        <f>HistoricalFS!H41/HistoricalFS!G41-1</f>
        <v>-0.24999999999999989</v>
      </c>
      <c r="D25" s="415">
        <f>HistoricalFS!I41/HistoricalFS!H41-1</f>
        <v>2.3333333333333335</v>
      </c>
      <c r="E25" s="415">
        <f>HistoricalFS!J41/HistoricalFS!I41-1</f>
        <v>-0.8</v>
      </c>
      <c r="F25" s="415">
        <f>HistoricalFS!K41/HistoricalFS!J41-1</f>
        <v>1.7500000000000004</v>
      </c>
      <c r="G25" s="415">
        <f>HistoricalFS!L41/HistoricalFS!K41-1</f>
        <v>9.0909090909090828E-2</v>
      </c>
      <c r="I25" s="414"/>
      <c r="J25" s="414"/>
      <c r="K25" s="414"/>
    </row>
    <row r="26" spans="1:11" x14ac:dyDescent="0.3">
      <c r="B26" s="8"/>
      <c r="C26" s="225"/>
      <c r="D26" s="225"/>
      <c r="E26" s="225"/>
      <c r="F26" s="225"/>
      <c r="G26" s="225"/>
    </row>
    <row r="27" spans="1:11" x14ac:dyDescent="0.3">
      <c r="B27" s="536" t="s">
        <v>542</v>
      </c>
      <c r="C27" s="536"/>
      <c r="D27" s="536"/>
      <c r="E27" s="536"/>
      <c r="F27" s="536"/>
      <c r="G27" s="536"/>
      <c r="H27" s="536"/>
      <c r="I27" s="536"/>
      <c r="J27" s="536"/>
      <c r="K27" s="536"/>
    </row>
    <row r="28" spans="1:11" x14ac:dyDescent="0.3">
      <c r="A28" s="8"/>
      <c r="B28" s="8"/>
      <c r="C28" s="225"/>
      <c r="D28" s="225"/>
      <c r="E28" s="225"/>
      <c r="F28" s="225"/>
      <c r="G28" s="225"/>
      <c r="H28" s="8"/>
      <c r="I28" s="8"/>
      <c r="J28" s="8"/>
      <c r="K28" s="8"/>
    </row>
    <row r="29" spans="1:11" x14ac:dyDescent="0.3">
      <c r="A29" s="8"/>
      <c r="B29" s="8"/>
      <c r="C29" s="225"/>
      <c r="D29" s="225"/>
      <c r="E29" s="225"/>
      <c r="F29" s="225"/>
      <c r="G29" s="225"/>
      <c r="H29" s="8"/>
      <c r="I29" s="8"/>
      <c r="J29" s="8"/>
      <c r="K29" s="8"/>
    </row>
    <row r="30" spans="1:11" x14ac:dyDescent="0.3">
      <c r="A30" s="8"/>
      <c r="B30" s="8"/>
      <c r="C30" s="225"/>
      <c r="D30" s="225"/>
      <c r="E30" s="225"/>
      <c r="F30" s="225"/>
      <c r="G30" s="225"/>
      <c r="H30" s="8"/>
      <c r="I30" s="8"/>
      <c r="J30" s="8"/>
      <c r="K30" s="8"/>
    </row>
    <row r="31" spans="1:11" x14ac:dyDescent="0.3">
      <c r="A31" s="8"/>
      <c r="B31" s="8"/>
      <c r="C31" s="225"/>
      <c r="D31" s="225"/>
      <c r="E31" s="225"/>
      <c r="F31" s="225"/>
      <c r="G31" s="225"/>
      <c r="H31" s="8"/>
      <c r="I31" s="8"/>
      <c r="J31" s="8"/>
      <c r="K31" s="8"/>
    </row>
    <row r="32" spans="1:11" x14ac:dyDescent="0.3">
      <c r="A32" s="8"/>
      <c r="B32" s="8"/>
      <c r="C32" s="225"/>
      <c r="D32" s="225"/>
      <c r="E32" s="225"/>
      <c r="F32" s="225"/>
      <c r="G32" s="225"/>
      <c r="H32" s="8"/>
      <c r="I32" s="8"/>
      <c r="J32" s="8"/>
      <c r="K32" s="8"/>
    </row>
    <row r="33" spans="1:11" x14ac:dyDescent="0.3">
      <c r="A33" s="8"/>
      <c r="B33" s="8"/>
      <c r="C33" s="225"/>
      <c r="D33" s="225"/>
      <c r="E33" s="225"/>
      <c r="F33" s="225"/>
      <c r="G33" s="225"/>
      <c r="H33" s="8"/>
      <c r="I33" s="8"/>
      <c r="J33" s="8"/>
      <c r="K33" s="8"/>
    </row>
    <row r="34" spans="1:11" x14ac:dyDescent="0.3">
      <c r="A34" s="8"/>
      <c r="B34" s="8"/>
      <c r="C34" s="225"/>
      <c r="D34" s="225"/>
      <c r="E34" s="225"/>
      <c r="F34" s="225"/>
      <c r="G34" s="225"/>
      <c r="H34" s="8"/>
      <c r="I34" s="8"/>
      <c r="J34" s="8"/>
      <c r="K34" s="8"/>
    </row>
    <row r="35" spans="1:11" x14ac:dyDescent="0.3">
      <c r="A35" s="8"/>
      <c r="B35" s="8"/>
      <c r="C35" s="225"/>
      <c r="D35" s="225"/>
      <c r="E35" s="225"/>
      <c r="F35" s="225"/>
      <c r="G35" s="225"/>
      <c r="H35" s="8"/>
      <c r="I35" s="8"/>
      <c r="J35" s="8"/>
      <c r="K35" s="8"/>
    </row>
    <row r="36" spans="1:11" x14ac:dyDescent="0.3">
      <c r="A36" s="8"/>
      <c r="B36" s="8"/>
      <c r="C36" s="225"/>
      <c r="D36" s="225"/>
      <c r="E36" s="225"/>
      <c r="F36" s="225"/>
      <c r="G36" s="225"/>
      <c r="H36" s="8"/>
      <c r="I36" s="8"/>
      <c r="J36" s="8"/>
      <c r="K36" s="8"/>
    </row>
    <row r="37" spans="1:11" x14ac:dyDescent="0.3">
      <c r="A37" s="8"/>
      <c r="B37" s="8"/>
      <c r="C37" s="225"/>
      <c r="D37" s="225"/>
      <c r="E37" s="225"/>
      <c r="F37" s="225"/>
      <c r="G37" s="225"/>
      <c r="H37" s="8"/>
      <c r="I37" s="8"/>
      <c r="J37" s="8"/>
      <c r="K37" s="8"/>
    </row>
    <row r="38" spans="1:11" x14ac:dyDescent="0.3">
      <c r="A38" s="8"/>
      <c r="B38" s="8"/>
      <c r="C38" s="225"/>
      <c r="D38" s="225"/>
      <c r="E38" s="225"/>
      <c r="F38" s="225"/>
      <c r="G38" s="225"/>
      <c r="H38" s="8"/>
      <c r="I38" s="8"/>
      <c r="J38" s="8"/>
      <c r="K38" s="8"/>
    </row>
    <row r="39" spans="1:11" x14ac:dyDescent="0.3">
      <c r="A39" s="8"/>
      <c r="B39" s="8"/>
      <c r="C39" s="225"/>
      <c r="D39" s="225"/>
      <c r="E39" s="225"/>
      <c r="F39" s="225"/>
      <c r="G39" s="225"/>
      <c r="H39" s="8"/>
      <c r="I39" s="8"/>
      <c r="J39" s="8"/>
      <c r="K39" s="8"/>
    </row>
    <row r="40" spans="1:11" ht="15" thickBot="1" x14ac:dyDescent="0.35">
      <c r="A40" s="409"/>
      <c r="B40" s="409"/>
      <c r="C40" s="409"/>
      <c r="D40" s="409"/>
      <c r="E40" s="409"/>
      <c r="F40" s="409"/>
      <c r="G40" s="409"/>
      <c r="H40" s="409"/>
      <c r="I40" s="409"/>
      <c r="J40" s="409"/>
      <c r="K40" s="409"/>
    </row>
    <row r="41" spans="1:11" ht="15" thickTop="1" x14ac:dyDescent="0.3">
      <c r="A41" s="8"/>
      <c r="B41" s="8"/>
      <c r="C41" s="8"/>
      <c r="D41" s="8"/>
      <c r="E41" s="8"/>
      <c r="F41" s="8"/>
      <c r="G41" s="8"/>
      <c r="H41" s="8"/>
      <c r="I41" s="8"/>
      <c r="J41" s="8"/>
      <c r="K41" s="8"/>
    </row>
    <row r="42" spans="1:11" ht="15.6" x14ac:dyDescent="0.3">
      <c r="B42" s="410" t="s">
        <v>416</v>
      </c>
      <c r="C42" s="399">
        <f>C14</f>
        <v>43555</v>
      </c>
      <c r="D42" s="399">
        <f t="shared" ref="D42:G42" si="0">D14</f>
        <v>43921</v>
      </c>
      <c r="E42" s="399">
        <f t="shared" si="0"/>
        <v>44286</v>
      </c>
      <c r="F42" s="399">
        <f t="shared" si="0"/>
        <v>44651</v>
      </c>
      <c r="G42" s="399">
        <f t="shared" si="0"/>
        <v>45016</v>
      </c>
      <c r="I42" s="536" t="s">
        <v>428</v>
      </c>
      <c r="J42" s="536"/>
      <c r="K42" s="536"/>
    </row>
    <row r="43" spans="1:11" ht="6" customHeight="1" x14ac:dyDescent="0.3"/>
    <row r="44" spans="1:11" x14ac:dyDescent="0.3">
      <c r="B44" s="416" t="s">
        <v>417</v>
      </c>
      <c r="C44" s="421">
        <f>'Raw FS'!J104</f>
        <v>20.779192619579273</v>
      </c>
      <c r="D44" s="421">
        <f>'Raw FS'!K104</f>
        <v>10.017146222222223</v>
      </c>
      <c r="E44" s="421">
        <f>'Raw FS'!L104</f>
        <v>15.2061917498031</v>
      </c>
      <c r="F44" s="421">
        <f>'Raw FS'!M104</f>
        <v>13.927859704055351</v>
      </c>
      <c r="G44" s="421">
        <f>'Raw FS'!N104</f>
        <v>12.355456752335213</v>
      </c>
      <c r="H44" s="219"/>
    </row>
    <row r="45" spans="1:11" x14ac:dyDescent="0.3">
      <c r="B45" s="8" t="s">
        <v>419</v>
      </c>
      <c r="C45" s="226">
        <f>'Raw FS'!J99</f>
        <v>9.2683007388425569</v>
      </c>
      <c r="D45" s="226">
        <f>'Raw FS'!K99</f>
        <v>4.6508398219999911</v>
      </c>
      <c r="E45" s="226">
        <f>'Raw FS'!L99</f>
        <v>8.4546261329305139</v>
      </c>
      <c r="F45" s="226">
        <f>'Raw FS'!M99</f>
        <v>7.9718234674623716</v>
      </c>
      <c r="G45" s="226">
        <f>'Raw FS'!N99</f>
        <v>6.5979894279386553</v>
      </c>
      <c r="H45" s="219"/>
    </row>
    <row r="46" spans="1:11" x14ac:dyDescent="0.3">
      <c r="B46" s="8" t="s">
        <v>420</v>
      </c>
      <c r="C46" s="226">
        <f>'Raw FS'!J100</f>
        <v>6.3873537358494552</v>
      </c>
      <c r="D46" s="226">
        <f>'Raw FS'!K100</f>
        <v>3.0019147122746705</v>
      </c>
      <c r="E46" s="226">
        <f>'Raw FS'!L100</f>
        <v>5.4967351718189796</v>
      </c>
      <c r="F46" s="226">
        <f>'Raw FS'!M100</f>
        <v>5.067754726876105</v>
      </c>
      <c r="G46" s="226">
        <f>'Raw FS'!N100</f>
        <v>4.1859594915231764</v>
      </c>
      <c r="H46" s="219"/>
    </row>
    <row r="47" spans="1:11" x14ac:dyDescent="0.3">
      <c r="B47" s="8" t="s">
        <v>421</v>
      </c>
      <c r="C47" s="226">
        <f>'Raw FS'!J103</f>
        <v>4.479446435034383</v>
      </c>
      <c r="D47" s="226">
        <f>'Raw FS'!K103</f>
        <v>1.9687787386443045</v>
      </c>
      <c r="E47" s="226">
        <f>'Raw FS'!L103</f>
        <v>2.6275195633683013</v>
      </c>
      <c r="F47" s="226">
        <f>'Raw FS'!M103</f>
        <v>2.3672579399141629</v>
      </c>
      <c r="G47" s="226">
        <f>'Raw FS'!N103</f>
        <v>1.7675419003451249</v>
      </c>
      <c r="H47" s="219"/>
    </row>
    <row r="48" spans="1:11" x14ac:dyDescent="0.3">
      <c r="B48" s="8" t="s">
        <v>422</v>
      </c>
      <c r="C48" s="225">
        <f>'Dupout Analysis'!E69</f>
        <v>0.1821023201919528</v>
      </c>
      <c r="D48" s="225">
        <f>'Dupout Analysis'!F69</f>
        <v>0.16320278814777986</v>
      </c>
      <c r="E48" s="225">
        <f>'Dupout Analysis'!G69</f>
        <v>0.15379852184879331</v>
      </c>
      <c r="F48" s="225">
        <f>'Dupout Analysis'!H69</f>
        <v>0.14054034157517661</v>
      </c>
      <c r="G48" s="225">
        <f>'Dupout Analysis'!I69</f>
        <v>0.12782872968322423</v>
      </c>
    </row>
    <row r="49" spans="2:11" x14ac:dyDescent="0.3">
      <c r="B49" s="8" t="s">
        <v>423</v>
      </c>
      <c r="C49" s="225">
        <f>'Dupout Analysis'!E91</f>
        <v>0.1622585118727535</v>
      </c>
      <c r="D49" s="225">
        <f>'Dupout Analysis'!F91</f>
        <v>0.14421411604615778</v>
      </c>
      <c r="E49" s="225">
        <f>'Dupout Analysis'!G91</f>
        <v>0.1361668578173641</v>
      </c>
      <c r="F49" s="225">
        <f>'Dupout Analysis'!H91</f>
        <v>0.12755495456369453</v>
      </c>
      <c r="G49" s="225">
        <f>'Dupout Analysis'!I91</f>
        <v>0.11690037699191554</v>
      </c>
    </row>
    <row r="50" spans="2:11" x14ac:dyDescent="0.3">
      <c r="B50" s="414" t="s">
        <v>426</v>
      </c>
      <c r="C50" s="415">
        <f>'Raw FS'!J105</f>
        <v>0.35140455531453357</v>
      </c>
      <c r="D50" s="415">
        <f>'Raw FS'!K105</f>
        <v>0.27434281724559256</v>
      </c>
      <c r="E50" s="415">
        <f>'Raw FS'!L105</f>
        <v>0.23277108433734933</v>
      </c>
      <c r="F50" s="415">
        <f>'Raw FS'!M105</f>
        <v>0.2389800121138704</v>
      </c>
      <c r="G50" s="415">
        <f>'Raw FS'!N105</f>
        <v>0.20418629550321202</v>
      </c>
    </row>
    <row r="52" spans="2:11" x14ac:dyDescent="0.3">
      <c r="B52" s="411" t="s">
        <v>430</v>
      </c>
      <c r="C52" s="536" t="str">
        <f>'Share Price'!G3</f>
        <v>No. Of Shares (In Cr)</v>
      </c>
      <c r="D52" s="536"/>
      <c r="E52" s="497" t="str">
        <f>'Share Price'!H3</f>
        <v>% Holding</v>
      </c>
      <c r="F52" s="536" t="str">
        <f>'Share Price'!I3</f>
        <v>Market Value (In Cr)</v>
      </c>
      <c r="G52" s="536"/>
      <c r="I52" s="536" t="s">
        <v>438</v>
      </c>
      <c r="J52" s="536"/>
      <c r="K52" s="536"/>
    </row>
    <row r="53" spans="2:11" ht="6" customHeight="1" x14ac:dyDescent="0.3">
      <c r="C53" s="220"/>
      <c r="E53" s="221"/>
    </row>
    <row r="54" spans="2:11" x14ac:dyDescent="0.3">
      <c r="B54" s="416" t="str">
        <f>'Share Price'!F4</f>
        <v>KALANITHI MARAN</v>
      </c>
      <c r="C54" s="540">
        <f>'Share Price'!G4</f>
        <v>295.56345700000003</v>
      </c>
      <c r="D54" s="540"/>
      <c r="E54" s="431">
        <f>('Share Price'!H4)/100</f>
        <v>0.75</v>
      </c>
      <c r="F54" s="540">
        <f>'Share Price'!I4</f>
        <v>180825.7229926</v>
      </c>
      <c r="G54" s="540"/>
    </row>
    <row r="55" spans="2:11" x14ac:dyDescent="0.3">
      <c r="B55" s="8" t="str">
        <f>'Share Price'!F5</f>
        <v>KOTAK EQUITY OPPORTUNITIES FUND</v>
      </c>
      <c r="C55" s="539">
        <f>'Share Price'!G5</f>
        <v>9.1508350000000007</v>
      </c>
      <c r="D55" s="539"/>
      <c r="E55" s="59">
        <f>('Share Price'!H5)/100</f>
        <v>2.3199999999999998E-2</v>
      </c>
      <c r="F55" s="539">
        <f>'Share Price'!I5</f>
        <v>5598.480853</v>
      </c>
      <c r="G55" s="539"/>
    </row>
    <row r="56" spans="2:11" x14ac:dyDescent="0.3">
      <c r="B56" s="8" t="str">
        <f>'Share Price'!F6</f>
        <v>SELVAM SELVI</v>
      </c>
      <c r="C56" s="539">
        <f>'Share Price'!G6</f>
        <v>7.0045159999999997</v>
      </c>
      <c r="D56" s="539"/>
      <c r="E56" s="59">
        <f>('Share Price'!H6)/100</f>
        <v>1.78E-2</v>
      </c>
      <c r="F56" s="539">
        <f>'Share Price'!I6</f>
        <v>4285.3628887999994</v>
      </c>
      <c r="G56" s="539"/>
    </row>
    <row r="57" spans="2:11" x14ac:dyDescent="0.3">
      <c r="B57" s="8" t="str">
        <f>'Share Price'!F7</f>
        <v>SHANMUGASUNDARAM SELVAM</v>
      </c>
      <c r="C57" s="539">
        <f>'Share Price'!G7</f>
        <v>6.8598049999999997</v>
      </c>
      <c r="D57" s="539"/>
      <c r="E57" s="59">
        <f>('Share Price'!H7)/100</f>
        <v>1.7399999999999999E-2</v>
      </c>
      <c r="F57" s="539">
        <f>'Share Price'!I7</f>
        <v>4196.8286989999997</v>
      </c>
      <c r="G57" s="539"/>
    </row>
    <row r="58" spans="2:11" x14ac:dyDescent="0.3">
      <c r="B58" s="8" t="str">
        <f>'Share Price'!F8</f>
        <v>QUANT MUTUAL FUND-QUANT ELSS TAX SAVER FUND</v>
      </c>
      <c r="C58" s="539">
        <f>'Share Price'!G8</f>
        <v>4.3140970000000003</v>
      </c>
      <c r="D58" s="539"/>
      <c r="E58" s="59">
        <f>('Share Price'!H8)/100</f>
        <v>1.09E-2</v>
      </c>
      <c r="F58" s="539">
        <f>'Share Price'!I8</f>
        <v>2639.3645446</v>
      </c>
      <c r="G58" s="539"/>
    </row>
    <row r="59" spans="2:11" x14ac:dyDescent="0.3">
      <c r="B59" s="414" t="str">
        <f>'Share Price'!F9</f>
        <v>Investor Education and Protection Fund (IEPF)</v>
      </c>
      <c r="C59" s="542">
        <f>'Share Price'!G9</f>
        <v>1.16E-3</v>
      </c>
      <c r="D59" s="542"/>
      <c r="E59" s="432">
        <f>('Share Price'!H9)/100</f>
        <v>0</v>
      </c>
      <c r="F59" s="541">
        <f>'Share Price'!I9</f>
        <v>0.70968799999999999</v>
      </c>
      <c r="G59" s="541"/>
    </row>
    <row r="60" spans="2:11" x14ac:dyDescent="0.3">
      <c r="B60" s="416"/>
      <c r="C60" s="540"/>
      <c r="D60" s="540"/>
      <c r="E60" s="422"/>
      <c r="F60" s="540"/>
      <c r="G60" s="540"/>
    </row>
    <row r="61" spans="2:11" x14ac:dyDescent="0.3">
      <c r="B61" s="544" t="s">
        <v>453</v>
      </c>
      <c r="C61" s="544"/>
      <c r="D61" s="544"/>
      <c r="E61" s="544"/>
      <c r="F61" s="544"/>
      <c r="G61" s="544"/>
    </row>
    <row r="64" spans="2:11" x14ac:dyDescent="0.3">
      <c r="B64" s="444"/>
      <c r="C64" s="222"/>
      <c r="E64" s="543"/>
      <c r="F64" s="543"/>
      <c r="G64" s="227"/>
    </row>
    <row r="65" spans="2:11" x14ac:dyDescent="0.3">
      <c r="B65" s="445"/>
      <c r="C65" s="222"/>
      <c r="E65" s="543"/>
      <c r="F65" s="543"/>
      <c r="G65" s="227"/>
    </row>
    <row r="66" spans="2:11" x14ac:dyDescent="0.3">
      <c r="C66" s="222"/>
      <c r="E66" s="543"/>
      <c r="F66" s="543"/>
      <c r="G66" s="227"/>
    </row>
    <row r="72" spans="2:11" x14ac:dyDescent="0.3">
      <c r="B72" s="162" t="s">
        <v>453</v>
      </c>
      <c r="C72" s="155"/>
      <c r="D72" s="155"/>
      <c r="E72" s="155"/>
      <c r="F72" s="155"/>
      <c r="G72" s="155"/>
    </row>
    <row r="74" spans="2:11" ht="54" x14ac:dyDescent="0.35">
      <c r="B74" s="390" t="s">
        <v>454</v>
      </c>
      <c r="C74" s="391"/>
      <c r="D74" s="391"/>
      <c r="E74" s="391"/>
      <c r="F74" s="391"/>
      <c r="G74" s="391"/>
    </row>
    <row r="75" spans="2:11" ht="18" x14ac:dyDescent="0.35">
      <c r="B75" s="228" t="s">
        <v>455</v>
      </c>
      <c r="C75" s="190"/>
      <c r="D75" s="190"/>
      <c r="E75" s="190"/>
      <c r="F75" s="190"/>
      <c r="G75" s="190"/>
      <c r="H75" s="155"/>
      <c r="I75" s="155"/>
      <c r="J75" s="155"/>
      <c r="K75" s="155"/>
    </row>
    <row r="76" spans="2:11" ht="6" customHeight="1" x14ac:dyDescent="0.35">
      <c r="B76" s="228" t="s">
        <v>456</v>
      </c>
      <c r="C76" s="190"/>
      <c r="D76" s="190"/>
      <c r="E76" s="190"/>
      <c r="F76" s="190"/>
      <c r="G76" s="190"/>
    </row>
    <row r="77" spans="2:11" ht="18" customHeight="1" x14ac:dyDescent="0.35">
      <c r="H77" s="391"/>
      <c r="I77" s="391"/>
      <c r="J77" s="391"/>
      <c r="K77" s="391"/>
    </row>
    <row r="78" spans="2:11" ht="87" x14ac:dyDescent="0.35">
      <c r="B78" s="389" t="s">
        <v>457</v>
      </c>
      <c r="C78" s="389"/>
      <c r="D78" s="389"/>
      <c r="E78" s="389"/>
      <c r="F78" s="389"/>
      <c r="G78" s="389"/>
      <c r="H78" s="190"/>
      <c r="I78" s="190"/>
      <c r="J78" s="190"/>
      <c r="K78" s="190"/>
    </row>
    <row r="79" spans="2:11" ht="18" x14ac:dyDescent="0.35">
      <c r="B79" s="389"/>
      <c r="C79" s="389"/>
      <c r="D79" s="389"/>
      <c r="E79" s="389"/>
      <c r="F79" s="389"/>
      <c r="G79" s="389"/>
      <c r="H79" s="190"/>
      <c r="I79" s="190"/>
      <c r="J79" s="190"/>
      <c r="K79" s="190"/>
    </row>
    <row r="80" spans="2:11" x14ac:dyDescent="0.3">
      <c r="B80" s="389"/>
      <c r="C80" s="389"/>
      <c r="D80" s="389"/>
      <c r="E80" s="389"/>
      <c r="F80" s="389"/>
      <c r="G80" s="389"/>
    </row>
    <row r="81" spans="2:11" ht="14.4" customHeight="1" x14ac:dyDescent="0.3">
      <c r="B81" s="389"/>
      <c r="C81" s="389"/>
      <c r="D81" s="389"/>
      <c r="E81" s="389"/>
      <c r="F81" s="389"/>
      <c r="G81" s="389"/>
      <c r="H81" s="389"/>
      <c r="I81" s="389"/>
      <c r="J81" s="389"/>
      <c r="K81" s="389"/>
    </row>
    <row r="82" spans="2:11" x14ac:dyDescent="0.3">
      <c r="H82" s="389"/>
      <c r="I82" s="389"/>
      <c r="J82" s="389"/>
      <c r="K82" s="389"/>
    </row>
    <row r="83" spans="2:11" x14ac:dyDescent="0.3">
      <c r="H83" s="389"/>
      <c r="I83" s="389"/>
      <c r="J83" s="389"/>
      <c r="K83" s="389"/>
    </row>
    <row r="84" spans="2:11" x14ac:dyDescent="0.3">
      <c r="H84" s="389"/>
      <c r="I84" s="389"/>
      <c r="J84" s="389"/>
      <c r="K84" s="389"/>
    </row>
  </sheetData>
  <mergeCells count="26">
    <mergeCell ref="E64:F64"/>
    <mergeCell ref="E65:F65"/>
    <mergeCell ref="E66:F66"/>
    <mergeCell ref="B61:G61"/>
    <mergeCell ref="C60:D60"/>
    <mergeCell ref="F60:G60"/>
    <mergeCell ref="F58:G58"/>
    <mergeCell ref="F59:G59"/>
    <mergeCell ref="F56:G56"/>
    <mergeCell ref="C57:D57"/>
    <mergeCell ref="C58:D58"/>
    <mergeCell ref="C59:D59"/>
    <mergeCell ref="C56:D56"/>
    <mergeCell ref="C5:K10"/>
    <mergeCell ref="B27:K27"/>
    <mergeCell ref="C3:K3"/>
    <mergeCell ref="C1:K1"/>
    <mergeCell ref="F57:G57"/>
    <mergeCell ref="I52:K52"/>
    <mergeCell ref="I42:K42"/>
    <mergeCell ref="C52:D52"/>
    <mergeCell ref="F52:G52"/>
    <mergeCell ref="F54:G54"/>
    <mergeCell ref="F55:G55"/>
    <mergeCell ref="C54:D54"/>
    <mergeCell ref="C55:D55"/>
  </mergeCells>
  <printOptions horizontalCentered="1" verticalCentered="1"/>
  <pageMargins left="0" right="0" top="0" bottom="0" header="0" footer="0"/>
  <pageSetup paperSize="13" scale="7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A8A50-9E51-412C-85E7-ADB34E18F8C8}">
  <dimension ref="B2:U4450"/>
  <sheetViews>
    <sheetView showGridLines="0" view="pageLayout" topLeftCell="A43" zoomScaleNormal="115" workbookViewId="0">
      <selection activeCell="M12" sqref="M12"/>
    </sheetView>
  </sheetViews>
  <sheetFormatPr defaultRowHeight="14.4" x14ac:dyDescent="0.3"/>
  <cols>
    <col min="1" max="1" width="2.109375" customWidth="1"/>
    <col min="2" max="2" width="10.33203125" bestFit="1" customWidth="1"/>
    <col min="6" max="6" width="13.109375" bestFit="1" customWidth="1"/>
    <col min="7" max="7" width="2.33203125" customWidth="1"/>
    <col min="8" max="8" width="17" bestFit="1" customWidth="1"/>
    <col min="9" max="9" width="10.21875" bestFit="1" customWidth="1"/>
    <col min="11" max="12" width="10.33203125" bestFit="1" customWidth="1"/>
  </cols>
  <sheetData>
    <row r="2" spans="2:21" ht="14.4" customHeight="1" x14ac:dyDescent="0.95">
      <c r="B2" s="530" t="str">
        <f>'Data Sheet'!B1</f>
        <v>SUN TV NETWORK LTD</v>
      </c>
      <c r="C2" s="530"/>
      <c r="D2" s="530"/>
      <c r="E2" s="530"/>
      <c r="F2" s="530"/>
      <c r="G2" s="530"/>
      <c r="H2" s="530"/>
      <c r="I2" s="530"/>
      <c r="J2" s="530"/>
      <c r="K2" s="530"/>
      <c r="L2" s="530"/>
      <c r="M2" s="455"/>
    </row>
    <row r="3" spans="2:21" ht="14.4" customHeight="1" x14ac:dyDescent="0.95">
      <c r="B3" s="530"/>
      <c r="C3" s="530"/>
      <c r="D3" s="530"/>
      <c r="E3" s="530"/>
      <c r="F3" s="530"/>
      <c r="G3" s="530"/>
      <c r="H3" s="530"/>
      <c r="I3" s="530"/>
      <c r="J3" s="530"/>
      <c r="K3" s="530"/>
      <c r="L3" s="530"/>
      <c r="M3" s="455"/>
    </row>
    <row r="4" spans="2:21" ht="14.4" customHeight="1" x14ac:dyDescent="0.95">
      <c r="B4" s="530"/>
      <c r="C4" s="530"/>
      <c r="D4" s="530"/>
      <c r="E4" s="530"/>
      <c r="F4" s="530"/>
      <c r="G4" s="530"/>
      <c r="H4" s="530"/>
      <c r="I4" s="530"/>
      <c r="J4" s="530"/>
      <c r="K4" s="530"/>
      <c r="L4" s="530"/>
      <c r="M4" s="455"/>
    </row>
    <row r="5" spans="2:21" ht="14.4" customHeight="1" x14ac:dyDescent="0.95">
      <c r="B5" s="530"/>
      <c r="C5" s="530"/>
      <c r="D5" s="530"/>
      <c r="E5" s="530"/>
      <c r="F5" s="530"/>
      <c r="G5" s="530"/>
      <c r="H5" s="530"/>
      <c r="I5" s="530"/>
      <c r="J5" s="530"/>
      <c r="K5" s="530"/>
      <c r="L5" s="530"/>
      <c r="M5" s="455"/>
    </row>
    <row r="7" spans="2:21" ht="23.4" x14ac:dyDescent="0.45">
      <c r="B7" s="546" t="str">
        <f>"Value At Risk"&amp;" - "&amp;'Data Sheet'!B1&amp;" (Historical Approach) "</f>
        <v xml:space="preserve">Value At Risk - SUN TV NETWORK LTD (Historical Approach) </v>
      </c>
      <c r="C7" s="546"/>
      <c r="D7" s="546"/>
      <c r="E7" s="546"/>
      <c r="F7" s="546"/>
      <c r="G7" s="546"/>
      <c r="H7" s="546"/>
      <c r="I7" s="546"/>
      <c r="J7" s="546"/>
      <c r="K7" s="546"/>
      <c r="L7" s="546"/>
    </row>
    <row r="10" spans="2:21" x14ac:dyDescent="0.3">
      <c r="B10" s="25" t="s">
        <v>184</v>
      </c>
      <c r="C10" s="270" t="s">
        <v>410</v>
      </c>
      <c r="D10" s="270" t="s">
        <v>427</v>
      </c>
      <c r="E10" s="270" t="s">
        <v>530</v>
      </c>
      <c r="F10" s="270" t="s">
        <v>531</v>
      </c>
      <c r="G10" s="267"/>
      <c r="H10" s="536" t="s">
        <v>519</v>
      </c>
      <c r="I10" s="536"/>
      <c r="J10" s="536"/>
      <c r="K10" s="536"/>
      <c r="L10" s="536"/>
    </row>
    <row r="11" spans="2:21" x14ac:dyDescent="0.3">
      <c r="B11" s="109">
        <v>45405</v>
      </c>
      <c r="C11" s="110">
        <v>616.90002400000003</v>
      </c>
      <c r="D11">
        <v>680997</v>
      </c>
      <c r="E11">
        <f t="shared" ref="E11:E74" si="0">C11/C12-1</f>
        <v>1.1560298888984466E-2</v>
      </c>
      <c r="F11">
        <v>0.24250514217811592</v>
      </c>
    </row>
    <row r="12" spans="2:21" x14ac:dyDescent="0.3">
      <c r="B12" s="109">
        <v>45404</v>
      </c>
      <c r="C12" s="110">
        <v>609.84997599999997</v>
      </c>
      <c r="D12">
        <v>857721</v>
      </c>
      <c r="E12">
        <f t="shared" si="0"/>
        <v>2.1096652992883991E-2</v>
      </c>
      <c r="F12">
        <v>0.23873808879052549</v>
      </c>
      <c r="H12" s="509" t="s">
        <v>520</v>
      </c>
      <c r="I12" s="509"/>
      <c r="J12" s="509"/>
      <c r="K12" s="509"/>
      <c r="L12" s="509"/>
    </row>
    <row r="13" spans="2:21" x14ac:dyDescent="0.3">
      <c r="B13" s="109">
        <v>45401</v>
      </c>
      <c r="C13" s="110">
        <v>597.25</v>
      </c>
      <c r="D13">
        <v>461871</v>
      </c>
      <c r="E13">
        <f t="shared" si="0"/>
        <v>-1.7357664047864318E-2</v>
      </c>
      <c r="F13">
        <v>0.21257914232888986</v>
      </c>
      <c r="H13" t="s">
        <v>167</v>
      </c>
      <c r="L13" s="125">
        <f>AVERAGE(F11:F4450)</f>
        <v>6.0653681364321343E-4</v>
      </c>
      <c r="U13" s="125"/>
    </row>
    <row r="14" spans="2:21" x14ac:dyDescent="0.3">
      <c r="B14" s="109">
        <v>45400</v>
      </c>
      <c r="C14" s="110">
        <v>607.79998799999998</v>
      </c>
      <c r="D14">
        <v>668135</v>
      </c>
      <c r="E14">
        <f t="shared" si="0"/>
        <v>3.3842146099876125E-3</v>
      </c>
      <c r="F14">
        <v>0.19405887704308533</v>
      </c>
      <c r="H14" t="s">
        <v>521</v>
      </c>
      <c r="L14" s="125">
        <f>_xlfn.STDEV.S(F11:F4450)</f>
        <v>2.7895507390105989E-2</v>
      </c>
      <c r="U14" s="125"/>
    </row>
    <row r="15" spans="2:21" x14ac:dyDescent="0.3">
      <c r="B15" s="109">
        <v>45398</v>
      </c>
      <c r="C15" s="110">
        <v>605.75</v>
      </c>
      <c r="D15">
        <v>601849</v>
      </c>
      <c r="E15">
        <f t="shared" si="0"/>
        <v>-3.0447269142090949E-3</v>
      </c>
      <c r="F15">
        <v>0.15721774758471141</v>
      </c>
      <c r="H15" t="s">
        <v>522</v>
      </c>
      <c r="L15" s="125">
        <f>MIN(F11:F4450)</f>
        <v>-0.278490995403324</v>
      </c>
      <c r="U15" s="125"/>
    </row>
    <row r="16" spans="2:21" x14ac:dyDescent="0.3">
      <c r="B16" s="109">
        <v>45397</v>
      </c>
      <c r="C16" s="110">
        <v>607.59997599999997</v>
      </c>
      <c r="D16">
        <v>803305</v>
      </c>
      <c r="E16">
        <f t="shared" si="0"/>
        <v>-1.8496102450453522E-2</v>
      </c>
      <c r="F16">
        <v>0.13855291941664283</v>
      </c>
      <c r="H16" t="s">
        <v>523</v>
      </c>
      <c r="L16" s="125">
        <f>MAX(F11:F4450)</f>
        <v>0.24250514217811592</v>
      </c>
      <c r="U16" s="125"/>
    </row>
    <row r="17" spans="2:19" x14ac:dyDescent="0.3">
      <c r="B17" s="109">
        <v>45394</v>
      </c>
      <c r="C17" s="110">
        <v>619.04998799999998</v>
      </c>
      <c r="D17">
        <v>752012</v>
      </c>
      <c r="E17">
        <f t="shared" si="0"/>
        <v>-1.8471577260727901E-2</v>
      </c>
      <c r="F17">
        <v>0.13661924923062041</v>
      </c>
      <c r="H17" t="s">
        <v>524</v>
      </c>
      <c r="L17" s="275">
        <v>612</v>
      </c>
    </row>
    <row r="18" spans="2:19" x14ac:dyDescent="0.3">
      <c r="B18" s="109">
        <v>45392</v>
      </c>
      <c r="C18" s="110">
        <v>630.70001200000002</v>
      </c>
      <c r="D18">
        <v>2997261</v>
      </c>
      <c r="E18">
        <f t="shared" si="0"/>
        <v>5.8665567771716276E-2</v>
      </c>
      <c r="F18">
        <v>0.12846928276116176</v>
      </c>
    </row>
    <row r="19" spans="2:19" x14ac:dyDescent="0.3">
      <c r="B19" s="109">
        <v>45391</v>
      </c>
      <c r="C19" s="110">
        <v>595.75</v>
      </c>
      <c r="D19">
        <v>810175</v>
      </c>
      <c r="E19">
        <f t="shared" si="0"/>
        <v>-2.1515934165036388E-2</v>
      </c>
      <c r="F19">
        <v>0.12800524019757598</v>
      </c>
      <c r="H19" s="277" t="s">
        <v>525</v>
      </c>
      <c r="I19" s="269" t="s">
        <v>526</v>
      </c>
      <c r="J19" s="269" t="s">
        <v>527</v>
      </c>
      <c r="K19" s="269" t="s">
        <v>528</v>
      </c>
      <c r="L19" s="269" t="s">
        <v>529</v>
      </c>
    </row>
    <row r="20" spans="2:19" x14ac:dyDescent="0.3">
      <c r="B20" s="109">
        <v>45390</v>
      </c>
      <c r="C20" s="110">
        <v>608.84997599999997</v>
      </c>
      <c r="D20">
        <v>684072</v>
      </c>
      <c r="E20">
        <f t="shared" si="0"/>
        <v>-1.7904727454058134E-2</v>
      </c>
      <c r="F20">
        <v>0.12583190358526397</v>
      </c>
      <c r="H20" s="279">
        <v>0.05</v>
      </c>
      <c r="I20" s="125">
        <v>0.95</v>
      </c>
      <c r="J20" s="125">
        <f>_xlfn.PERCENTILE.INC($F$11:$F$4450,H20)</f>
        <v>-3.8603991992178857E-2</v>
      </c>
      <c r="K20" s="274">
        <f>$L$17*(1+J20)</f>
        <v>588.37435690078655</v>
      </c>
      <c r="L20" s="274">
        <f>K20-$L$17</f>
        <v>-23.625643099213448</v>
      </c>
      <c r="Q20" s="120"/>
      <c r="R20" s="125"/>
      <c r="S20" s="125"/>
    </row>
    <row r="21" spans="2:19" x14ac:dyDescent="0.3">
      <c r="B21" s="109">
        <v>45387</v>
      </c>
      <c r="C21" s="110">
        <v>619.95001200000002</v>
      </c>
      <c r="D21">
        <v>295780</v>
      </c>
      <c r="E21">
        <f t="shared" si="0"/>
        <v>7.3576772863033213E-3</v>
      </c>
      <c r="F21">
        <v>0.12574714954357735</v>
      </c>
      <c r="H21" s="279">
        <v>0.01</v>
      </c>
      <c r="I21" s="125">
        <v>0.99</v>
      </c>
      <c r="J21" s="125">
        <f>_xlfn.PERCENTILE.INC($F$11:$F$4450,H21)</f>
        <v>-7.2980365622666216E-2</v>
      </c>
      <c r="K21" s="274">
        <f t="shared" ref="K21:K22" si="1">$L$17*(1+J21)</f>
        <v>567.33601623892832</v>
      </c>
      <c r="L21" s="274">
        <f t="shared" ref="L21:L22" si="2">K21-$L$17</f>
        <v>-44.663983761071677</v>
      </c>
      <c r="Q21" s="120"/>
      <c r="R21" s="125"/>
      <c r="S21" s="125"/>
    </row>
    <row r="22" spans="2:19" x14ac:dyDescent="0.3">
      <c r="B22" s="109">
        <v>45386</v>
      </c>
      <c r="C22" s="110">
        <v>615.42193599999996</v>
      </c>
      <c r="D22">
        <v>591340</v>
      </c>
      <c r="E22">
        <f t="shared" si="0"/>
        <v>-4.0264380805077327E-3</v>
      </c>
      <c r="F22">
        <v>0.11759208201739813</v>
      </c>
      <c r="H22" s="280">
        <v>5.0000000000000001E-3</v>
      </c>
      <c r="I22" s="125">
        <v>0.995</v>
      </c>
      <c r="J22" s="125">
        <f>_xlfn.PERCENTILE.INC($F$11:$F$4450,H22)</f>
        <v>-8.8708339739388284E-2</v>
      </c>
      <c r="K22" s="274">
        <f t="shared" si="1"/>
        <v>557.71049607949431</v>
      </c>
      <c r="L22" s="274">
        <f t="shared" si="2"/>
        <v>-54.289503920505695</v>
      </c>
      <c r="Q22" s="125"/>
      <c r="R22" s="125"/>
      <c r="S22" s="125"/>
    </row>
    <row r="23" spans="2:19" x14ac:dyDescent="0.3">
      <c r="B23" s="109">
        <v>45385</v>
      </c>
      <c r="C23" s="110">
        <v>617.90991199999996</v>
      </c>
      <c r="D23">
        <v>576439</v>
      </c>
      <c r="E23">
        <f t="shared" si="0"/>
        <v>8.2001744685340494E-3</v>
      </c>
      <c r="F23">
        <v>0.11402667196821925</v>
      </c>
    </row>
    <row r="24" spans="2:19" x14ac:dyDescent="0.3">
      <c r="B24" s="109">
        <v>45384</v>
      </c>
      <c r="C24" s="110">
        <v>612.88415499999996</v>
      </c>
      <c r="D24">
        <v>488243</v>
      </c>
      <c r="E24">
        <f t="shared" si="0"/>
        <v>7.6079126159309673E-3</v>
      </c>
      <c r="F24">
        <v>0.1104511232068297</v>
      </c>
    </row>
    <row r="25" spans="2:19" x14ac:dyDescent="0.3">
      <c r="B25" s="109">
        <v>45383</v>
      </c>
      <c r="C25" s="110">
        <v>608.25659199999996</v>
      </c>
      <c r="D25">
        <v>558530</v>
      </c>
      <c r="E25">
        <f t="shared" si="0"/>
        <v>1.8242417494138019E-2</v>
      </c>
      <c r="F25">
        <v>0.1090962788587988</v>
      </c>
    </row>
    <row r="26" spans="2:19" x14ac:dyDescent="0.3">
      <c r="B26" s="109">
        <v>45379</v>
      </c>
      <c r="C26" s="110">
        <v>597.35931400000004</v>
      </c>
      <c r="D26">
        <v>436534</v>
      </c>
      <c r="E26">
        <f t="shared" si="0"/>
        <v>6.7930598129946063E-3</v>
      </c>
      <c r="F26">
        <v>0.10853421092971005</v>
      </c>
    </row>
    <row r="27" spans="2:19" x14ac:dyDescent="0.3">
      <c r="B27" s="109">
        <v>45378</v>
      </c>
      <c r="C27" s="110">
        <v>593.32879600000001</v>
      </c>
      <c r="D27">
        <v>514510</v>
      </c>
      <c r="E27">
        <f t="shared" si="0"/>
        <v>1.8448810313840935E-2</v>
      </c>
      <c r="F27">
        <v>0.10781702279879135</v>
      </c>
    </row>
    <row r="28" spans="2:19" x14ac:dyDescent="0.3">
      <c r="B28" s="109">
        <v>45377</v>
      </c>
      <c r="C28" s="110">
        <v>582.580872</v>
      </c>
      <c r="D28">
        <v>559350</v>
      </c>
      <c r="E28">
        <f t="shared" si="0"/>
        <v>-1.6201036510363753E-3</v>
      </c>
      <c r="F28">
        <v>0.104181741581298</v>
      </c>
    </row>
    <row r="29" spans="2:19" x14ac:dyDescent="0.3">
      <c r="B29" s="109">
        <v>45373</v>
      </c>
      <c r="C29" s="110">
        <v>583.52624500000002</v>
      </c>
      <c r="D29">
        <v>317386</v>
      </c>
      <c r="E29">
        <f t="shared" si="0"/>
        <v>-1.1963920116559779E-2</v>
      </c>
      <c r="F29">
        <v>0.10325688478045891</v>
      </c>
    </row>
    <row r="30" spans="2:19" x14ac:dyDescent="0.3">
      <c r="B30" s="109">
        <v>45372</v>
      </c>
      <c r="C30" s="110">
        <v>590.59204099999999</v>
      </c>
      <c r="D30">
        <v>471015</v>
      </c>
      <c r="E30">
        <f t="shared" si="0"/>
        <v>3.1100660194576246E-2</v>
      </c>
      <c r="F30">
        <v>0.10316599288271044</v>
      </c>
    </row>
    <row r="31" spans="2:19" x14ac:dyDescent="0.3">
      <c r="B31" s="109">
        <v>45371</v>
      </c>
      <c r="C31" s="110">
        <v>572.77825900000005</v>
      </c>
      <c r="D31">
        <v>299793</v>
      </c>
      <c r="E31">
        <f t="shared" si="0"/>
        <v>1.5661080693536444E-3</v>
      </c>
      <c r="F31">
        <v>0.1025363879586707</v>
      </c>
    </row>
    <row r="32" spans="2:19" x14ac:dyDescent="0.3">
      <c r="B32" s="109">
        <v>45370</v>
      </c>
      <c r="C32" s="110">
        <v>571.88262899999995</v>
      </c>
      <c r="D32">
        <v>383147</v>
      </c>
      <c r="E32">
        <f t="shared" si="0"/>
        <v>-2.7911685778088779E-2</v>
      </c>
      <c r="F32">
        <v>0.10182351202877737</v>
      </c>
    </row>
    <row r="33" spans="2:12" x14ac:dyDescent="0.3">
      <c r="B33" s="109">
        <v>45369</v>
      </c>
      <c r="C33" s="110">
        <v>588.30316200000004</v>
      </c>
      <c r="D33">
        <v>363598</v>
      </c>
      <c r="E33">
        <f t="shared" si="0"/>
        <v>1.6096408654211469E-3</v>
      </c>
      <c r="F33">
        <v>0.10169228259553975</v>
      </c>
    </row>
    <row r="34" spans="2:12" x14ac:dyDescent="0.3">
      <c r="B34" s="109">
        <v>45366</v>
      </c>
      <c r="C34" s="110">
        <v>587.35772699999995</v>
      </c>
      <c r="D34">
        <v>524707</v>
      </c>
      <c r="E34">
        <f t="shared" si="0"/>
        <v>-5.8952488089597521E-3</v>
      </c>
      <c r="F34">
        <v>0.10111217811040096</v>
      </c>
    </row>
    <row r="35" spans="2:12" x14ac:dyDescent="0.3">
      <c r="B35" s="109">
        <v>45365</v>
      </c>
      <c r="C35" s="110">
        <v>590.84088099999997</v>
      </c>
      <c r="D35">
        <v>370547</v>
      </c>
      <c r="E35">
        <f t="shared" si="0"/>
        <v>1.3572392396003385E-2</v>
      </c>
      <c r="F35">
        <v>0.10085543810281794</v>
      </c>
    </row>
    <row r="36" spans="2:12" x14ac:dyDescent="0.3">
      <c r="B36" s="109">
        <v>45364</v>
      </c>
      <c r="C36" s="110">
        <v>582.92913799999997</v>
      </c>
      <c r="D36">
        <v>1123714</v>
      </c>
      <c r="E36">
        <f t="shared" si="0"/>
        <v>-3.7307940478435553E-2</v>
      </c>
      <c r="F36">
        <v>9.9653223539949431E-2</v>
      </c>
    </row>
    <row r="37" spans="2:12" x14ac:dyDescent="0.3">
      <c r="B37" s="109">
        <v>45363</v>
      </c>
      <c r="C37" s="110">
        <v>605.51983600000005</v>
      </c>
      <c r="D37">
        <v>269006</v>
      </c>
      <c r="E37">
        <f t="shared" si="0"/>
        <v>-1.1614641071592158E-2</v>
      </c>
      <c r="F37">
        <v>9.8845509743949789E-2</v>
      </c>
    </row>
    <row r="38" spans="2:12" x14ac:dyDescent="0.3">
      <c r="B38" s="109">
        <v>45362</v>
      </c>
      <c r="C38" s="110">
        <v>612.63537599999995</v>
      </c>
      <c r="D38">
        <v>361211</v>
      </c>
      <c r="E38">
        <f t="shared" si="0"/>
        <v>-1.1004908653246659E-2</v>
      </c>
      <c r="F38">
        <v>9.5473604389354261E-2</v>
      </c>
      <c r="K38" s="545" t="s">
        <v>536</v>
      </c>
      <c r="L38" s="545"/>
    </row>
    <row r="39" spans="2:12" x14ac:dyDescent="0.3">
      <c r="B39" s="109">
        <v>45358</v>
      </c>
      <c r="C39" s="110">
        <v>619.45239300000003</v>
      </c>
      <c r="D39">
        <v>508209</v>
      </c>
      <c r="E39">
        <f t="shared" si="0"/>
        <v>1.0634804767547967E-2</v>
      </c>
      <c r="F39">
        <v>9.5380639168823889E-2</v>
      </c>
      <c r="K39" s="283" t="s">
        <v>538</v>
      </c>
      <c r="L39" s="282">
        <f>B11</f>
        <v>45405</v>
      </c>
    </row>
    <row r="40" spans="2:12" x14ac:dyDescent="0.3">
      <c r="B40" s="109">
        <v>45357</v>
      </c>
      <c r="C40" s="110">
        <v>612.93395999999996</v>
      </c>
      <c r="D40">
        <v>1026553</v>
      </c>
      <c r="E40">
        <f t="shared" si="0"/>
        <v>-4.3336417956318818E-2</v>
      </c>
      <c r="F40">
        <v>9.4482317598351129E-2</v>
      </c>
      <c r="K40" s="281" t="s">
        <v>537</v>
      </c>
      <c r="L40" s="282">
        <f>B4450</f>
        <v>38831</v>
      </c>
    </row>
    <row r="41" spans="2:12" x14ac:dyDescent="0.3">
      <c r="B41" s="109">
        <v>45356</v>
      </c>
      <c r="C41" s="110">
        <v>640.69958499999996</v>
      </c>
      <c r="D41">
        <v>820141</v>
      </c>
      <c r="E41">
        <f t="shared" si="0"/>
        <v>7.4329843729132872E-3</v>
      </c>
      <c r="F41">
        <v>9.4082288287669735E-2</v>
      </c>
    </row>
    <row r="42" spans="2:12" x14ac:dyDescent="0.3">
      <c r="B42" s="109">
        <v>45355</v>
      </c>
      <c r="C42" s="110">
        <v>635.97241199999996</v>
      </c>
      <c r="D42">
        <v>536739</v>
      </c>
      <c r="E42">
        <f t="shared" si="0"/>
        <v>4.0967460557946866E-2</v>
      </c>
      <c r="F42">
        <v>9.1702514791896172E-2</v>
      </c>
    </row>
    <row r="43" spans="2:12" x14ac:dyDescent="0.3">
      <c r="B43" s="109">
        <v>45352</v>
      </c>
      <c r="C43" s="110">
        <v>610.94360400000005</v>
      </c>
      <c r="D43">
        <v>415197</v>
      </c>
      <c r="E43">
        <f t="shared" si="0"/>
        <v>-3.085348934354526E-3</v>
      </c>
      <c r="F43">
        <v>9.1008142396719949E-2</v>
      </c>
    </row>
    <row r="44" spans="2:12" x14ac:dyDescent="0.3">
      <c r="B44" s="109">
        <v>45351</v>
      </c>
      <c r="C44" s="110">
        <v>612.83441200000004</v>
      </c>
      <c r="D44">
        <v>699878</v>
      </c>
      <c r="E44">
        <f t="shared" si="0"/>
        <v>1.3996344781531223E-2</v>
      </c>
      <c r="F44">
        <v>9.0777275550208758E-2</v>
      </c>
    </row>
    <row r="45" spans="2:12" x14ac:dyDescent="0.3">
      <c r="B45" s="109">
        <v>45350</v>
      </c>
      <c r="C45" s="110">
        <v>604.37536599999999</v>
      </c>
      <c r="D45">
        <v>292616</v>
      </c>
      <c r="E45">
        <f t="shared" si="0"/>
        <v>-2.0246739031343219E-2</v>
      </c>
      <c r="F45">
        <v>8.9710704443855205E-2</v>
      </c>
    </row>
    <row r="46" spans="2:12" x14ac:dyDescent="0.3">
      <c r="B46" s="109">
        <v>45349</v>
      </c>
      <c r="C46" s="110">
        <v>616.864868</v>
      </c>
      <c r="D46">
        <v>344037</v>
      </c>
      <c r="E46">
        <f t="shared" si="0"/>
        <v>-2.0774184906863002E-2</v>
      </c>
      <c r="F46">
        <v>8.960290971633067E-2</v>
      </c>
    </row>
    <row r="47" spans="2:12" x14ac:dyDescent="0.3">
      <c r="B47" s="109">
        <v>45348</v>
      </c>
      <c r="C47" s="110">
        <v>629.95159899999999</v>
      </c>
      <c r="D47">
        <v>862564</v>
      </c>
      <c r="E47">
        <f t="shared" si="0"/>
        <v>-2.206797128711413E-3</v>
      </c>
      <c r="F47">
        <v>8.9086778803066036E-2</v>
      </c>
    </row>
    <row r="48" spans="2:12" x14ac:dyDescent="0.3">
      <c r="B48" s="109">
        <v>45345</v>
      </c>
      <c r="C48" s="110">
        <v>631.34484899999995</v>
      </c>
      <c r="D48">
        <v>812345</v>
      </c>
      <c r="E48">
        <f t="shared" si="0"/>
        <v>1.9689740451755533E-2</v>
      </c>
      <c r="F48">
        <v>8.8588521293699429E-2</v>
      </c>
    </row>
    <row r="49" spans="2:6" x14ac:dyDescent="0.3">
      <c r="B49" s="109">
        <v>45344</v>
      </c>
      <c r="C49" s="110">
        <v>619.15386999999998</v>
      </c>
      <c r="D49">
        <v>931848</v>
      </c>
      <c r="E49">
        <f t="shared" si="0"/>
        <v>2.3177748716872504E-2</v>
      </c>
      <c r="F49">
        <v>8.7765772785519003E-2</v>
      </c>
    </row>
    <row r="50" spans="2:6" x14ac:dyDescent="0.3">
      <c r="B50" s="109">
        <v>45343</v>
      </c>
      <c r="C50" s="110">
        <v>605.12835700000005</v>
      </c>
      <c r="D50">
        <v>489671</v>
      </c>
      <c r="E50">
        <f t="shared" si="0"/>
        <v>-1.7382879058379097E-2</v>
      </c>
      <c r="F50">
        <v>8.7653437729702466E-2</v>
      </c>
    </row>
    <row r="51" spans="2:6" x14ac:dyDescent="0.3">
      <c r="B51" s="109">
        <v>45342</v>
      </c>
      <c r="C51" s="110">
        <v>615.83331299999998</v>
      </c>
      <c r="D51">
        <v>706363</v>
      </c>
      <c r="E51">
        <f t="shared" si="0"/>
        <v>1.9351905671032288E-3</v>
      </c>
      <c r="F51">
        <v>8.5080967746119285E-2</v>
      </c>
    </row>
    <row r="52" spans="2:6" x14ac:dyDescent="0.3">
      <c r="B52" s="109">
        <v>45341</v>
      </c>
      <c r="C52" s="110">
        <v>614.64386000000002</v>
      </c>
      <c r="D52">
        <v>363239</v>
      </c>
      <c r="E52">
        <f t="shared" si="0"/>
        <v>-7.2046809158937686E-3</v>
      </c>
      <c r="F52">
        <v>8.4313758412773554E-2</v>
      </c>
    </row>
    <row r="53" spans="2:6" x14ac:dyDescent="0.3">
      <c r="B53" s="109">
        <v>45338</v>
      </c>
      <c r="C53" s="110">
        <v>619.10430899999994</v>
      </c>
      <c r="D53">
        <v>531484</v>
      </c>
      <c r="E53">
        <f t="shared" si="0"/>
        <v>5.3924076255911224E-3</v>
      </c>
      <c r="F53">
        <v>8.4242082389268225E-2</v>
      </c>
    </row>
    <row r="54" spans="2:6" x14ac:dyDescent="0.3">
      <c r="B54" s="109">
        <v>45337</v>
      </c>
      <c r="C54" s="110">
        <v>615.78375200000005</v>
      </c>
      <c r="D54">
        <v>763645</v>
      </c>
      <c r="E54">
        <f t="shared" si="0"/>
        <v>-8.1423945385815655E-3</v>
      </c>
      <c r="F54">
        <v>8.4140001524709351E-2</v>
      </c>
    </row>
    <row r="55" spans="2:6" x14ac:dyDescent="0.3">
      <c r="B55" s="109">
        <v>45336</v>
      </c>
      <c r="C55" s="110">
        <v>620.83886700000005</v>
      </c>
      <c r="D55">
        <v>473725</v>
      </c>
      <c r="E55">
        <f t="shared" si="0"/>
        <v>2.1111739194770163E-2</v>
      </c>
      <c r="F55">
        <v>8.3951505338808241E-2</v>
      </c>
    </row>
    <row r="56" spans="2:6" x14ac:dyDescent="0.3">
      <c r="B56" s="109">
        <v>45335</v>
      </c>
      <c r="C56" s="110">
        <v>608.00286900000003</v>
      </c>
      <c r="D56">
        <v>319590</v>
      </c>
      <c r="E56">
        <f t="shared" si="0"/>
        <v>1.1210134505048819E-2</v>
      </c>
      <c r="F56">
        <v>8.3645840860250065E-2</v>
      </c>
    </row>
    <row r="57" spans="2:6" x14ac:dyDescent="0.3">
      <c r="B57" s="109">
        <v>45334</v>
      </c>
      <c r="C57" s="110">
        <v>601.26263400000005</v>
      </c>
      <c r="D57">
        <v>333721</v>
      </c>
      <c r="E57">
        <f t="shared" si="0"/>
        <v>-2.5933416890316696E-2</v>
      </c>
      <c r="F57">
        <v>8.3424138037929696E-2</v>
      </c>
    </row>
    <row r="58" spans="2:6" x14ac:dyDescent="0.3">
      <c r="B58" s="109">
        <v>45331</v>
      </c>
      <c r="C58" s="110">
        <v>617.27056900000002</v>
      </c>
      <c r="D58">
        <v>447540</v>
      </c>
      <c r="E58">
        <f t="shared" si="0"/>
        <v>-2.5811555696927391E-2</v>
      </c>
      <c r="F58">
        <v>8.2925303250113824E-2</v>
      </c>
    </row>
    <row r="59" spans="2:6" x14ac:dyDescent="0.3">
      <c r="B59" s="109">
        <v>45330</v>
      </c>
      <c r="C59" s="110">
        <v>633.62542699999995</v>
      </c>
      <c r="D59">
        <v>545616</v>
      </c>
      <c r="E59">
        <f t="shared" si="0"/>
        <v>-2.1072284098750949E-3</v>
      </c>
      <c r="F59">
        <v>8.2413982629208737E-2</v>
      </c>
    </row>
    <row r="60" spans="2:6" x14ac:dyDescent="0.3">
      <c r="B60" s="109">
        <v>45329</v>
      </c>
      <c r="C60" s="110">
        <v>634.96343999999999</v>
      </c>
      <c r="D60">
        <v>304649</v>
      </c>
      <c r="E60">
        <f t="shared" si="0"/>
        <v>-8.5793794532140755E-4</v>
      </c>
      <c r="F60">
        <v>8.1238185453736733E-2</v>
      </c>
    </row>
    <row r="61" spans="2:6" x14ac:dyDescent="0.3">
      <c r="B61" s="109">
        <v>45328</v>
      </c>
      <c r="C61" s="110">
        <v>635.50866699999995</v>
      </c>
      <c r="D61">
        <v>691816</v>
      </c>
      <c r="E61">
        <f t="shared" si="0"/>
        <v>-5.9690502024911662E-3</v>
      </c>
      <c r="F61">
        <v>8.1062490298735357E-2</v>
      </c>
    </row>
    <row r="62" spans="2:6" x14ac:dyDescent="0.3">
      <c r="B62" s="109">
        <v>45327</v>
      </c>
      <c r="C62" s="110">
        <v>639.32482900000002</v>
      </c>
      <c r="D62">
        <v>632818</v>
      </c>
      <c r="E62">
        <f t="shared" si="0"/>
        <v>-8.5312318266378417E-3</v>
      </c>
      <c r="F62">
        <v>7.9370446288373309E-2</v>
      </c>
    </row>
    <row r="63" spans="2:6" x14ac:dyDescent="0.3">
      <c r="B63" s="109">
        <v>45324</v>
      </c>
      <c r="C63" s="110">
        <v>644.82598900000005</v>
      </c>
      <c r="D63">
        <v>484174</v>
      </c>
      <c r="E63">
        <f t="shared" si="0"/>
        <v>-6.4146309262484991E-3</v>
      </c>
      <c r="F63">
        <v>7.8837024196797501E-2</v>
      </c>
    </row>
    <row r="64" spans="2:6" x14ac:dyDescent="0.3">
      <c r="B64" s="109">
        <v>45323</v>
      </c>
      <c r="C64" s="110">
        <v>648.989014</v>
      </c>
      <c r="D64">
        <v>500565</v>
      </c>
      <c r="E64">
        <f t="shared" si="0"/>
        <v>-5.8456971496002597E-3</v>
      </c>
      <c r="F64">
        <v>7.8716133475855488E-2</v>
      </c>
    </row>
    <row r="65" spans="2:6" x14ac:dyDescent="0.3">
      <c r="B65" s="109">
        <v>45322</v>
      </c>
      <c r="C65" s="110">
        <v>652.805115</v>
      </c>
      <c r="D65">
        <v>840517</v>
      </c>
      <c r="E65">
        <f t="shared" si="0"/>
        <v>4.7291668015299049E-3</v>
      </c>
      <c r="F65">
        <v>7.8634919322281505E-2</v>
      </c>
    </row>
    <row r="66" spans="2:6" x14ac:dyDescent="0.3">
      <c r="B66" s="109">
        <v>45321</v>
      </c>
      <c r="C66" s="110">
        <v>649.73242200000004</v>
      </c>
      <c r="D66">
        <v>695940</v>
      </c>
      <c r="E66">
        <f t="shared" si="0"/>
        <v>-1.0790113778276766E-2</v>
      </c>
      <c r="F66">
        <v>7.7634832773022966E-2</v>
      </c>
    </row>
    <row r="67" spans="2:6" x14ac:dyDescent="0.3">
      <c r="B67" s="109">
        <v>45320</v>
      </c>
      <c r="C67" s="110">
        <v>656.81957999999997</v>
      </c>
      <c r="D67">
        <v>493374</v>
      </c>
      <c r="E67">
        <f t="shared" si="0"/>
        <v>1.9853985454182377E-2</v>
      </c>
      <c r="F67">
        <v>7.5824865545701225E-2</v>
      </c>
    </row>
    <row r="68" spans="2:6" x14ac:dyDescent="0.3">
      <c r="B68" s="109">
        <v>45316</v>
      </c>
      <c r="C68" s="110">
        <v>644.03295900000001</v>
      </c>
      <c r="D68">
        <v>684222</v>
      </c>
      <c r="E68">
        <f t="shared" si="0"/>
        <v>9.006806496176134E-3</v>
      </c>
      <c r="F68">
        <v>7.5538759875499073E-2</v>
      </c>
    </row>
    <row r="69" spans="2:6" x14ac:dyDescent="0.3">
      <c r="B69" s="109">
        <v>45315</v>
      </c>
      <c r="C69" s="110">
        <v>638.28405799999996</v>
      </c>
      <c r="D69">
        <v>821384</v>
      </c>
      <c r="E69">
        <f t="shared" si="0"/>
        <v>3.9047986750942787E-2</v>
      </c>
      <c r="F69">
        <v>7.5228642221435216E-2</v>
      </c>
    </row>
    <row r="70" spans="2:6" x14ac:dyDescent="0.3">
      <c r="B70" s="109">
        <v>45314</v>
      </c>
      <c r="C70" s="110">
        <v>614.29699700000003</v>
      </c>
      <c r="D70">
        <v>1238596</v>
      </c>
      <c r="E70">
        <f t="shared" si="0"/>
        <v>-7.4170886963938587E-2</v>
      </c>
      <c r="F70">
        <v>7.4784861054216112E-2</v>
      </c>
    </row>
    <row r="71" spans="2:6" x14ac:dyDescent="0.3">
      <c r="B71" s="109">
        <v>45310</v>
      </c>
      <c r="C71" s="110">
        <v>663.510132</v>
      </c>
      <c r="D71">
        <v>873394</v>
      </c>
      <c r="E71">
        <f t="shared" si="0"/>
        <v>-2.6074899462077417E-3</v>
      </c>
      <c r="F71">
        <v>7.4762828404488335E-2</v>
      </c>
    </row>
    <row r="72" spans="2:6" x14ac:dyDescent="0.3">
      <c r="B72" s="109">
        <v>45309</v>
      </c>
      <c r="C72" s="110">
        <v>665.24475099999995</v>
      </c>
      <c r="D72">
        <v>526980</v>
      </c>
      <c r="E72">
        <f t="shared" si="0"/>
        <v>8.1868586282118905E-3</v>
      </c>
      <c r="F72">
        <v>7.4301272295631549E-2</v>
      </c>
    </row>
    <row r="73" spans="2:6" x14ac:dyDescent="0.3">
      <c r="B73" s="109">
        <v>45308</v>
      </c>
      <c r="C73" s="110">
        <v>659.84271200000001</v>
      </c>
      <c r="D73">
        <v>610944</v>
      </c>
      <c r="E73">
        <f t="shared" si="0"/>
        <v>-1.2021216577495997E-2</v>
      </c>
      <c r="F73">
        <v>7.4009042036732309E-2</v>
      </c>
    </row>
    <row r="74" spans="2:6" x14ac:dyDescent="0.3">
      <c r="B74" s="109">
        <v>45307</v>
      </c>
      <c r="C74" s="110">
        <v>667.87133800000004</v>
      </c>
      <c r="D74">
        <v>656371</v>
      </c>
      <c r="E74">
        <f t="shared" si="0"/>
        <v>-1.9856093436956157E-2</v>
      </c>
      <c r="F74">
        <v>7.3790601257532229E-2</v>
      </c>
    </row>
    <row r="75" spans="2:6" x14ac:dyDescent="0.3">
      <c r="B75" s="109">
        <v>45306</v>
      </c>
      <c r="C75" s="110">
        <v>681.40130599999998</v>
      </c>
      <c r="D75">
        <v>1133149</v>
      </c>
      <c r="E75">
        <f t="shared" ref="E75:E138" si="3">C75/C76-1</f>
        <v>-3.0805058286694664E-2</v>
      </c>
      <c r="F75">
        <v>7.3628784894504085E-2</v>
      </c>
    </row>
    <row r="76" spans="2:6" x14ac:dyDescent="0.3">
      <c r="B76" s="109">
        <v>45303</v>
      </c>
      <c r="C76" s="110">
        <v>703.05908199999999</v>
      </c>
      <c r="D76">
        <v>384697</v>
      </c>
      <c r="E76">
        <f t="shared" si="3"/>
        <v>-1.9699075150996226E-3</v>
      </c>
      <c r="F76">
        <v>7.2383998518383841E-2</v>
      </c>
    </row>
    <row r="77" spans="2:6" x14ac:dyDescent="0.3">
      <c r="B77" s="109">
        <v>45302</v>
      </c>
      <c r="C77" s="110">
        <v>704.446777</v>
      </c>
      <c r="D77">
        <v>910676</v>
      </c>
      <c r="E77">
        <f t="shared" si="3"/>
        <v>-1.044270425314231E-2</v>
      </c>
      <c r="F77">
        <v>7.1554954042416519E-2</v>
      </c>
    </row>
    <row r="78" spans="2:6" x14ac:dyDescent="0.3">
      <c r="B78" s="109">
        <v>45301</v>
      </c>
      <c r="C78" s="110">
        <v>711.88073699999995</v>
      </c>
      <c r="D78">
        <v>689294</v>
      </c>
      <c r="E78">
        <f t="shared" si="3"/>
        <v>-5.1253293913522402E-3</v>
      </c>
      <c r="F78">
        <v>7.1186504214858282E-2</v>
      </c>
    </row>
    <row r="79" spans="2:6" x14ac:dyDescent="0.3">
      <c r="B79" s="109">
        <v>45300</v>
      </c>
      <c r="C79" s="110">
        <v>715.54815699999995</v>
      </c>
      <c r="D79">
        <v>466933</v>
      </c>
      <c r="E79">
        <f t="shared" si="3"/>
        <v>2.7780196887978725E-3</v>
      </c>
      <c r="F79">
        <v>7.0416556772403549E-2</v>
      </c>
    </row>
    <row r="80" spans="2:6" x14ac:dyDescent="0.3">
      <c r="B80" s="109">
        <v>45299</v>
      </c>
      <c r="C80" s="110">
        <v>713.56585700000005</v>
      </c>
      <c r="D80">
        <v>720520</v>
      </c>
      <c r="E80">
        <f t="shared" si="3"/>
        <v>-1.9408731021917092E-3</v>
      </c>
      <c r="F80">
        <v>6.9298901056971784E-2</v>
      </c>
    </row>
    <row r="81" spans="2:6" x14ac:dyDescent="0.3">
      <c r="B81" s="109">
        <v>45296</v>
      </c>
      <c r="C81" s="110">
        <v>714.95349099999999</v>
      </c>
      <c r="D81">
        <v>544064</v>
      </c>
      <c r="E81">
        <f t="shared" si="3"/>
        <v>-1.157925345025046E-2</v>
      </c>
      <c r="F81">
        <v>6.8748402304315226E-2</v>
      </c>
    </row>
    <row r="82" spans="2:6" x14ac:dyDescent="0.3">
      <c r="B82" s="109">
        <v>45295</v>
      </c>
      <c r="C82" s="110">
        <v>723.32910200000003</v>
      </c>
      <c r="D82">
        <v>623308</v>
      </c>
      <c r="E82">
        <f t="shared" si="3"/>
        <v>1.5092479056069807E-2</v>
      </c>
      <c r="F82">
        <v>6.8596903936849474E-2</v>
      </c>
    </row>
    <row r="83" spans="2:6" x14ac:dyDescent="0.3">
      <c r="B83" s="109">
        <v>45294</v>
      </c>
      <c r="C83" s="110">
        <v>712.57458499999996</v>
      </c>
      <c r="D83">
        <v>913280</v>
      </c>
      <c r="E83">
        <f t="shared" si="3"/>
        <v>1.6831761550651914E-2</v>
      </c>
      <c r="F83">
        <v>6.8435366746343096E-2</v>
      </c>
    </row>
    <row r="84" spans="2:6" x14ac:dyDescent="0.3">
      <c r="B84" s="109">
        <v>45293</v>
      </c>
      <c r="C84" s="110">
        <v>700.77923599999997</v>
      </c>
      <c r="D84">
        <v>539315</v>
      </c>
      <c r="E84">
        <f t="shared" si="3"/>
        <v>-4.6459696358711611E-3</v>
      </c>
      <c r="F84">
        <v>6.758046713534438E-2</v>
      </c>
    </row>
    <row r="85" spans="2:6" x14ac:dyDescent="0.3">
      <c r="B85" s="109">
        <v>45292</v>
      </c>
      <c r="C85" s="110">
        <v>704.05023200000005</v>
      </c>
      <c r="D85">
        <v>311339</v>
      </c>
      <c r="E85">
        <f t="shared" si="3"/>
        <v>-2.6678163197553229E-3</v>
      </c>
      <c r="F85">
        <v>6.7266425749483272E-2</v>
      </c>
    </row>
    <row r="86" spans="2:6" x14ac:dyDescent="0.3">
      <c r="B86" s="109">
        <v>45289</v>
      </c>
      <c r="C86" s="110">
        <v>705.93353300000001</v>
      </c>
      <c r="D86">
        <v>333020</v>
      </c>
      <c r="E86">
        <f t="shared" si="3"/>
        <v>-4.6816723894586021E-3</v>
      </c>
      <c r="F86">
        <v>6.7245427252809353E-2</v>
      </c>
    </row>
    <row r="87" spans="2:6" x14ac:dyDescent="0.3">
      <c r="B87" s="109">
        <v>45288</v>
      </c>
      <c r="C87" s="110">
        <v>709.25402799999995</v>
      </c>
      <c r="D87">
        <v>895724</v>
      </c>
      <c r="E87">
        <f t="shared" si="3"/>
        <v>1.4964510251995522E-2</v>
      </c>
      <c r="F87">
        <v>6.7164510066237026E-2</v>
      </c>
    </row>
    <row r="88" spans="2:6" x14ac:dyDescent="0.3">
      <c r="B88" s="109">
        <v>45287</v>
      </c>
      <c r="C88" s="110">
        <v>698.796875</v>
      </c>
      <c r="D88">
        <v>531449</v>
      </c>
      <c r="E88">
        <f t="shared" si="3"/>
        <v>-8.1598126027959683E-3</v>
      </c>
      <c r="F88">
        <v>6.6568093875577272E-2</v>
      </c>
    </row>
    <row r="89" spans="2:6" x14ac:dyDescent="0.3">
      <c r="B89" s="109">
        <v>45286</v>
      </c>
      <c r="C89" s="110">
        <v>704.54583700000001</v>
      </c>
      <c r="D89">
        <v>938139</v>
      </c>
      <c r="E89">
        <f t="shared" si="3"/>
        <v>-2.0329434976950389E-2</v>
      </c>
      <c r="F89">
        <v>6.5225536597313338E-2</v>
      </c>
    </row>
    <row r="90" spans="2:6" x14ac:dyDescent="0.3">
      <c r="B90" s="109">
        <v>45282</v>
      </c>
      <c r="C90" s="110">
        <v>719.16607699999997</v>
      </c>
      <c r="D90">
        <v>2134821</v>
      </c>
      <c r="E90">
        <f t="shared" si="3"/>
        <v>4.568711110722079E-2</v>
      </c>
      <c r="F90">
        <v>6.4440477599400747E-2</v>
      </c>
    </row>
    <row r="91" spans="2:6" x14ac:dyDescent="0.3">
      <c r="B91" s="109">
        <v>45281</v>
      </c>
      <c r="C91" s="110">
        <v>687.74499500000002</v>
      </c>
      <c r="D91">
        <v>558175</v>
      </c>
      <c r="E91">
        <f t="shared" si="3"/>
        <v>2.3453105669137608E-2</v>
      </c>
      <c r="F91">
        <v>6.440565071778992E-2</v>
      </c>
    </row>
    <row r="92" spans="2:6" x14ac:dyDescent="0.3">
      <c r="B92" s="109">
        <v>45280</v>
      </c>
      <c r="C92" s="110">
        <v>671.98486300000002</v>
      </c>
      <c r="D92">
        <v>2510191</v>
      </c>
      <c r="E92">
        <f t="shared" si="3"/>
        <v>-2.1152209014767442E-2</v>
      </c>
      <c r="F92">
        <v>6.424627850311504E-2</v>
      </c>
    </row>
    <row r="93" spans="2:6" x14ac:dyDescent="0.3">
      <c r="B93" s="109">
        <v>45279</v>
      </c>
      <c r="C93" s="110">
        <v>686.50598100000002</v>
      </c>
      <c r="D93">
        <v>301894</v>
      </c>
      <c r="E93">
        <f t="shared" si="3"/>
        <v>7.2253432515800853E-4</v>
      </c>
      <c r="F93">
        <v>6.4143166287190967E-2</v>
      </c>
    </row>
    <row r="94" spans="2:6" x14ac:dyDescent="0.3">
      <c r="B94" s="109">
        <v>45278</v>
      </c>
      <c r="C94" s="110">
        <v>686.01031499999999</v>
      </c>
      <c r="D94">
        <v>487736</v>
      </c>
      <c r="E94">
        <f t="shared" si="3"/>
        <v>-5.1746945410902079E-3</v>
      </c>
      <c r="F94">
        <v>6.3773020266769898E-2</v>
      </c>
    </row>
    <row r="95" spans="2:6" x14ac:dyDescent="0.3">
      <c r="B95" s="109">
        <v>45275</v>
      </c>
      <c r="C95" s="110">
        <v>689.57867399999998</v>
      </c>
      <c r="D95">
        <v>975890</v>
      </c>
      <c r="E95">
        <f t="shared" si="3"/>
        <v>9.8707254907492992E-3</v>
      </c>
      <c r="F95">
        <v>6.3757583713943911E-2</v>
      </c>
    </row>
    <row r="96" spans="2:6" x14ac:dyDescent="0.3">
      <c r="B96" s="109">
        <v>45274</v>
      </c>
      <c r="C96" s="110">
        <v>682.83856200000002</v>
      </c>
      <c r="D96">
        <v>1204005</v>
      </c>
      <c r="E96">
        <f t="shared" si="3"/>
        <v>7.0165861514281946E-3</v>
      </c>
      <c r="F96">
        <v>6.3726563240903422E-2</v>
      </c>
    </row>
    <row r="97" spans="2:6" x14ac:dyDescent="0.3">
      <c r="B97" s="109">
        <v>45273</v>
      </c>
      <c r="C97" s="110">
        <v>678.08074999999997</v>
      </c>
      <c r="D97">
        <v>626211</v>
      </c>
      <c r="E97">
        <f t="shared" si="3"/>
        <v>1.5814064345730516E-2</v>
      </c>
      <c r="F97">
        <v>6.3287173859690515E-2</v>
      </c>
    </row>
    <row r="98" spans="2:6" x14ac:dyDescent="0.3">
      <c r="B98" s="109">
        <v>45272</v>
      </c>
      <c r="C98" s="110">
        <v>667.52447500000005</v>
      </c>
      <c r="D98">
        <v>943382</v>
      </c>
      <c r="E98">
        <f t="shared" si="3"/>
        <v>4.4566983962734952E-4</v>
      </c>
      <c r="F98">
        <v>6.3193601765560548E-2</v>
      </c>
    </row>
    <row r="99" spans="2:6" x14ac:dyDescent="0.3">
      <c r="B99" s="109">
        <v>45271</v>
      </c>
      <c r="C99" s="110">
        <v>667.22711200000003</v>
      </c>
      <c r="D99">
        <v>873481</v>
      </c>
      <c r="E99">
        <f t="shared" si="3"/>
        <v>2.3079440935886986E-3</v>
      </c>
      <c r="F99">
        <v>6.2391287950835705E-2</v>
      </c>
    </row>
    <row r="100" spans="2:6" x14ac:dyDescent="0.3">
      <c r="B100" s="109">
        <v>45268</v>
      </c>
      <c r="C100" s="110">
        <v>665.69073500000002</v>
      </c>
      <c r="D100">
        <v>2127330</v>
      </c>
      <c r="E100">
        <f t="shared" si="3"/>
        <v>-1.1626218350589856E-2</v>
      </c>
      <c r="F100">
        <v>6.196067935929972E-2</v>
      </c>
    </row>
    <row r="101" spans="2:6" x14ac:dyDescent="0.3">
      <c r="B101" s="109">
        <v>45267</v>
      </c>
      <c r="C101" s="110">
        <v>673.52124000000003</v>
      </c>
      <c r="D101">
        <v>808014</v>
      </c>
      <c r="E101">
        <f t="shared" si="3"/>
        <v>2.0500128294866471E-2</v>
      </c>
      <c r="F101">
        <v>6.1955257299021627E-2</v>
      </c>
    </row>
    <row r="102" spans="2:6" x14ac:dyDescent="0.3">
      <c r="B102" s="109">
        <v>45266</v>
      </c>
      <c r="C102" s="110">
        <v>659.99133300000005</v>
      </c>
      <c r="D102">
        <v>521789</v>
      </c>
      <c r="E102">
        <f t="shared" si="3"/>
        <v>1.5793444359488706E-3</v>
      </c>
      <c r="F102">
        <v>6.1239942306875905E-2</v>
      </c>
    </row>
    <row r="103" spans="2:6" x14ac:dyDescent="0.3">
      <c r="B103" s="109">
        <v>45265</v>
      </c>
      <c r="C103" s="110">
        <v>658.95062299999995</v>
      </c>
      <c r="D103">
        <v>637838</v>
      </c>
      <c r="E103">
        <f t="shared" si="3"/>
        <v>-1.7512734339466873E-2</v>
      </c>
      <c r="F103">
        <v>6.0514395116519015E-2</v>
      </c>
    </row>
    <row r="104" spans="2:6" x14ac:dyDescent="0.3">
      <c r="B104" s="109">
        <v>45264</v>
      </c>
      <c r="C104" s="110">
        <v>670.69635000000005</v>
      </c>
      <c r="D104">
        <v>860549</v>
      </c>
      <c r="E104">
        <f t="shared" si="3"/>
        <v>4.3043096772765743E-3</v>
      </c>
      <c r="F104">
        <v>5.9796072018021507E-2</v>
      </c>
    </row>
    <row r="105" spans="2:6" x14ac:dyDescent="0.3">
      <c r="B105" s="109">
        <v>45261</v>
      </c>
      <c r="C105" s="110">
        <v>667.82183799999996</v>
      </c>
      <c r="D105">
        <v>1077574</v>
      </c>
      <c r="E105">
        <f t="shared" si="3"/>
        <v>-9.6382894495972149E-4</v>
      </c>
      <c r="F105">
        <v>5.8665567771716276E-2</v>
      </c>
    </row>
    <row r="106" spans="2:6" x14ac:dyDescent="0.3">
      <c r="B106" s="109">
        <v>45260</v>
      </c>
      <c r="C106" s="110">
        <v>668.46612500000003</v>
      </c>
      <c r="D106">
        <v>778278</v>
      </c>
      <c r="E106">
        <f t="shared" si="3"/>
        <v>5.6666220811074641E-3</v>
      </c>
      <c r="F106">
        <v>5.8653660797907126E-2</v>
      </c>
    </row>
    <row r="107" spans="2:6" x14ac:dyDescent="0.3">
      <c r="B107" s="109">
        <v>45259</v>
      </c>
      <c r="C107" s="110">
        <v>664.699524</v>
      </c>
      <c r="D107">
        <v>679573</v>
      </c>
      <c r="E107">
        <f t="shared" si="3"/>
        <v>-6.0768344367556626E-3</v>
      </c>
      <c r="F107">
        <v>5.8457659497579861E-2</v>
      </c>
    </row>
    <row r="108" spans="2:6" x14ac:dyDescent="0.3">
      <c r="B108" s="109">
        <v>45258</v>
      </c>
      <c r="C108" s="110">
        <v>668.76348900000005</v>
      </c>
      <c r="D108">
        <v>778221</v>
      </c>
      <c r="E108">
        <f t="shared" si="3"/>
        <v>7.165227248631556E-3</v>
      </c>
      <c r="F108">
        <v>5.8362273743421733E-2</v>
      </c>
    </row>
    <row r="109" spans="2:6" x14ac:dyDescent="0.3">
      <c r="B109" s="109">
        <v>45254</v>
      </c>
      <c r="C109" s="110">
        <v>664.00573699999995</v>
      </c>
      <c r="D109">
        <v>658001</v>
      </c>
      <c r="E109">
        <f t="shared" si="3"/>
        <v>9.7219093564415715E-3</v>
      </c>
      <c r="F109">
        <v>5.783095542940675E-2</v>
      </c>
    </row>
    <row r="110" spans="2:6" x14ac:dyDescent="0.3">
      <c r="B110" s="109">
        <v>45253</v>
      </c>
      <c r="C110" s="110">
        <v>657.61248799999998</v>
      </c>
      <c r="D110">
        <v>651376</v>
      </c>
      <c r="E110">
        <f t="shared" si="3"/>
        <v>5.2792212342844813E-4</v>
      </c>
      <c r="F110">
        <v>5.7767549071434221E-2</v>
      </c>
    </row>
    <row r="111" spans="2:6" x14ac:dyDescent="0.3">
      <c r="B111" s="109">
        <v>45252</v>
      </c>
      <c r="C111" s="110">
        <v>657.26550299999997</v>
      </c>
      <c r="D111">
        <v>571677</v>
      </c>
      <c r="E111">
        <f t="shared" si="3"/>
        <v>8.3013418236799197E-4</v>
      </c>
      <c r="F111">
        <v>5.7256822015633979E-2</v>
      </c>
    </row>
    <row r="112" spans="2:6" x14ac:dyDescent="0.3">
      <c r="B112" s="109">
        <v>45251</v>
      </c>
      <c r="C112" s="110">
        <v>656.72033699999997</v>
      </c>
      <c r="D112">
        <v>467667</v>
      </c>
      <c r="E112">
        <f t="shared" si="3"/>
        <v>-1.8662610685400094E-2</v>
      </c>
      <c r="F112">
        <v>5.6955025325067687E-2</v>
      </c>
    </row>
    <row r="113" spans="2:6" x14ac:dyDescent="0.3">
      <c r="B113" s="109">
        <v>45250</v>
      </c>
      <c r="C113" s="110">
        <v>669.20953399999996</v>
      </c>
      <c r="D113">
        <v>574690</v>
      </c>
      <c r="E113">
        <f t="shared" si="3"/>
        <v>8.4513681316511491E-3</v>
      </c>
      <c r="F113">
        <v>5.6942569072693239E-2</v>
      </c>
    </row>
    <row r="114" spans="2:6" x14ac:dyDescent="0.3">
      <c r="B114" s="109">
        <v>45247</v>
      </c>
      <c r="C114" s="110">
        <v>663.60119599999996</v>
      </c>
      <c r="D114">
        <v>1149709</v>
      </c>
      <c r="E114">
        <f t="shared" si="3"/>
        <v>7.0175292223904062E-3</v>
      </c>
      <c r="F114">
        <v>5.688150538578185E-2</v>
      </c>
    </row>
    <row r="115" spans="2:6" x14ac:dyDescent="0.3">
      <c r="B115" s="109">
        <v>45246</v>
      </c>
      <c r="C115" s="110">
        <v>658.97680700000001</v>
      </c>
      <c r="D115">
        <v>724358</v>
      </c>
      <c r="E115">
        <f t="shared" si="3"/>
        <v>5.7061594184457665E-3</v>
      </c>
      <c r="F115">
        <v>5.6844959655202087E-2</v>
      </c>
    </row>
    <row r="116" spans="2:6" x14ac:dyDescent="0.3">
      <c r="B116" s="109">
        <v>45245</v>
      </c>
      <c r="C116" s="110">
        <v>655.23791500000004</v>
      </c>
      <c r="D116">
        <v>1045668</v>
      </c>
      <c r="E116">
        <f t="shared" si="3"/>
        <v>-9.3715242699669021E-3</v>
      </c>
      <c r="F116">
        <v>5.6775907222609723E-2</v>
      </c>
    </row>
    <row r="117" spans="2:6" x14ac:dyDescent="0.3">
      <c r="B117" s="109">
        <v>45243</v>
      </c>
      <c r="C117" s="110">
        <v>661.43658400000004</v>
      </c>
      <c r="D117">
        <v>2257421</v>
      </c>
      <c r="E117">
        <f t="shared" si="3"/>
        <v>3.9186932325259827E-2</v>
      </c>
      <c r="F117">
        <v>5.6771838560569554E-2</v>
      </c>
    </row>
    <row r="118" spans="2:6" x14ac:dyDescent="0.3">
      <c r="B118" s="109">
        <v>45240</v>
      </c>
      <c r="C118" s="110">
        <v>636.49432400000001</v>
      </c>
      <c r="D118">
        <v>846814</v>
      </c>
      <c r="E118">
        <f t="shared" si="3"/>
        <v>-1.3721686472734751E-2</v>
      </c>
      <c r="F118">
        <v>5.6735034762230407E-2</v>
      </c>
    </row>
    <row r="119" spans="2:6" x14ac:dyDescent="0.3">
      <c r="B119" s="109">
        <v>45239</v>
      </c>
      <c r="C119" s="110">
        <v>645.34960899999999</v>
      </c>
      <c r="D119">
        <v>640276</v>
      </c>
      <c r="E119">
        <f t="shared" si="3"/>
        <v>-2.6610089835640283E-3</v>
      </c>
      <c r="F119">
        <v>5.6371090652244327E-2</v>
      </c>
    </row>
    <row r="120" spans="2:6" x14ac:dyDescent="0.3">
      <c r="B120" s="109">
        <v>45238</v>
      </c>
      <c r="C120" s="110">
        <v>647.07147199999997</v>
      </c>
      <c r="D120">
        <v>611392</v>
      </c>
      <c r="E120">
        <f t="shared" si="3"/>
        <v>8.201896271584852E-3</v>
      </c>
      <c r="F120">
        <v>5.6281822824193695E-2</v>
      </c>
    </row>
    <row r="121" spans="2:6" x14ac:dyDescent="0.3">
      <c r="B121" s="109">
        <v>45237</v>
      </c>
      <c r="C121" s="110">
        <v>641.80743399999994</v>
      </c>
      <c r="D121">
        <v>377717</v>
      </c>
      <c r="E121">
        <f t="shared" si="3"/>
        <v>1.3046498996238665E-3</v>
      </c>
      <c r="F121">
        <v>5.6140249994720337E-2</v>
      </c>
    </row>
    <row r="122" spans="2:6" x14ac:dyDescent="0.3">
      <c r="B122" s="109">
        <v>45236</v>
      </c>
      <c r="C122" s="110">
        <v>640.97119099999998</v>
      </c>
      <c r="D122">
        <v>512872</v>
      </c>
      <c r="E122">
        <f t="shared" si="3"/>
        <v>-1.9916129117292236E-3</v>
      </c>
      <c r="F122">
        <v>5.583811000809713E-2</v>
      </c>
    </row>
    <row r="123" spans="2:6" x14ac:dyDescent="0.3">
      <c r="B123" s="109">
        <v>45233</v>
      </c>
      <c r="C123" s="110">
        <v>642.25030500000003</v>
      </c>
      <c r="D123">
        <v>967978</v>
      </c>
      <c r="E123">
        <f t="shared" si="3"/>
        <v>2.008137191195547E-2</v>
      </c>
      <c r="F123">
        <v>5.5795124884408853E-2</v>
      </c>
    </row>
    <row r="124" spans="2:6" x14ac:dyDescent="0.3">
      <c r="B124" s="109">
        <v>45232</v>
      </c>
      <c r="C124" s="110">
        <v>629.60693400000002</v>
      </c>
      <c r="D124">
        <v>1058403</v>
      </c>
      <c r="E124">
        <f t="shared" si="3"/>
        <v>-3.6590030235640336E-3</v>
      </c>
      <c r="F124">
        <v>5.4765149188030549E-2</v>
      </c>
    </row>
    <row r="125" spans="2:6" x14ac:dyDescent="0.3">
      <c r="B125" s="109">
        <v>45231</v>
      </c>
      <c r="C125" s="110">
        <v>631.919128</v>
      </c>
      <c r="D125">
        <v>763988</v>
      </c>
      <c r="E125">
        <f t="shared" si="3"/>
        <v>1.3092534881115725E-2</v>
      </c>
      <c r="F125">
        <v>5.4501666825087725E-2</v>
      </c>
    </row>
    <row r="126" spans="2:6" x14ac:dyDescent="0.3">
      <c r="B126" s="109">
        <v>45230</v>
      </c>
      <c r="C126" s="110">
        <v>623.75262499999997</v>
      </c>
      <c r="D126">
        <v>714611</v>
      </c>
      <c r="E126">
        <f t="shared" si="3"/>
        <v>4.6750850315562253E-3</v>
      </c>
      <c r="F126">
        <v>5.4262046572024936E-2</v>
      </c>
    </row>
    <row r="127" spans="2:6" x14ac:dyDescent="0.3">
      <c r="B127" s="109">
        <v>45229</v>
      </c>
      <c r="C127" s="110">
        <v>620.850098</v>
      </c>
      <c r="D127">
        <v>1186744</v>
      </c>
      <c r="E127">
        <f t="shared" si="3"/>
        <v>-3.7891627771955427E-3</v>
      </c>
      <c r="F127">
        <v>5.4214697060450012E-2</v>
      </c>
    </row>
    <row r="128" spans="2:6" x14ac:dyDescent="0.3">
      <c r="B128" s="109">
        <v>45226</v>
      </c>
      <c r="C128" s="110">
        <v>623.21154799999999</v>
      </c>
      <c r="D128">
        <v>516722</v>
      </c>
      <c r="E128">
        <f t="shared" si="3"/>
        <v>1.5878155197628807E-2</v>
      </c>
      <c r="F128">
        <v>5.4100025955118758E-2</v>
      </c>
    </row>
    <row r="129" spans="2:6" x14ac:dyDescent="0.3">
      <c r="B129" s="109">
        <v>45225</v>
      </c>
      <c r="C129" s="110">
        <v>613.47076400000003</v>
      </c>
      <c r="D129">
        <v>1205433</v>
      </c>
      <c r="E129">
        <f t="shared" si="3"/>
        <v>-1.7413911402145321E-2</v>
      </c>
      <c r="F129">
        <v>5.4084869080333497E-2</v>
      </c>
    </row>
    <row r="130" spans="2:6" x14ac:dyDescent="0.3">
      <c r="B130" s="109">
        <v>45224</v>
      </c>
      <c r="C130" s="110">
        <v>624.34301800000003</v>
      </c>
      <c r="D130">
        <v>1093809</v>
      </c>
      <c r="E130">
        <f t="shared" si="3"/>
        <v>4.6706435162109372E-3</v>
      </c>
      <c r="F130">
        <v>5.4054071504263002E-2</v>
      </c>
    </row>
    <row r="131" spans="2:6" x14ac:dyDescent="0.3">
      <c r="B131" s="109">
        <v>45222</v>
      </c>
      <c r="C131" s="110">
        <v>621.44049099999995</v>
      </c>
      <c r="D131">
        <v>1407807</v>
      </c>
      <c r="E131">
        <f t="shared" si="3"/>
        <v>-2.8531832154407355E-2</v>
      </c>
      <c r="F131">
        <v>5.3897377954050807E-2</v>
      </c>
    </row>
    <row r="132" spans="2:6" x14ac:dyDescent="0.3">
      <c r="B132" s="109">
        <v>45219</v>
      </c>
      <c r="C132" s="110">
        <v>639.69207800000004</v>
      </c>
      <c r="D132">
        <v>508397</v>
      </c>
      <c r="E132">
        <f t="shared" si="3"/>
        <v>-1.5744478316995436E-2</v>
      </c>
      <c r="F132">
        <v>5.3871168734286545E-2</v>
      </c>
    </row>
    <row r="133" spans="2:6" x14ac:dyDescent="0.3">
      <c r="B133" s="109">
        <v>45218</v>
      </c>
      <c r="C133" s="110">
        <v>649.92480499999999</v>
      </c>
      <c r="D133">
        <v>1550505</v>
      </c>
      <c r="E133">
        <f t="shared" si="3"/>
        <v>-1.8886405720279775E-3</v>
      </c>
      <c r="F133">
        <v>5.3810560325726398E-2</v>
      </c>
    </row>
    <row r="134" spans="2:6" x14ac:dyDescent="0.3">
      <c r="B134" s="109">
        <v>45217</v>
      </c>
      <c r="C134" s="110">
        <v>651.15460199999995</v>
      </c>
      <c r="D134">
        <v>4214726</v>
      </c>
      <c r="E134">
        <f t="shared" si="3"/>
        <v>3.0118995297042872E-2</v>
      </c>
      <c r="F134">
        <v>5.3790562457408431E-2</v>
      </c>
    </row>
    <row r="135" spans="2:6" x14ac:dyDescent="0.3">
      <c r="B135" s="109">
        <v>45216</v>
      </c>
      <c r="C135" s="110">
        <v>632.115906</v>
      </c>
      <c r="D135">
        <v>1640287</v>
      </c>
      <c r="E135">
        <f t="shared" si="3"/>
        <v>-3.2580908630429617E-3</v>
      </c>
      <c r="F135">
        <v>5.3456469657039651E-2</v>
      </c>
    </row>
    <row r="136" spans="2:6" x14ac:dyDescent="0.3">
      <c r="B136" s="109">
        <v>45215</v>
      </c>
      <c r="C136" s="110">
        <v>634.18212900000003</v>
      </c>
      <c r="D136">
        <v>2748923</v>
      </c>
      <c r="E136">
        <f t="shared" si="3"/>
        <v>1.7442775152567647E-2</v>
      </c>
      <c r="F136">
        <v>5.2985536984520243E-2</v>
      </c>
    </row>
    <row r="137" spans="2:6" x14ac:dyDescent="0.3">
      <c r="B137" s="109">
        <v>45212</v>
      </c>
      <c r="C137" s="110">
        <v>623.30987500000003</v>
      </c>
      <c r="D137">
        <v>827113</v>
      </c>
      <c r="E137">
        <f t="shared" si="3"/>
        <v>-1.0388283223548456E-2</v>
      </c>
      <c r="F137">
        <v>5.2962191096268096E-2</v>
      </c>
    </row>
    <row r="138" spans="2:6" x14ac:dyDescent="0.3">
      <c r="B138" s="109">
        <v>45211</v>
      </c>
      <c r="C138" s="110">
        <v>629.85296600000004</v>
      </c>
      <c r="D138">
        <v>2477911</v>
      </c>
      <c r="E138">
        <f t="shared" si="3"/>
        <v>2.8353508265555938E-2</v>
      </c>
      <c r="F138">
        <v>5.2939216598226535E-2</v>
      </c>
    </row>
    <row r="139" spans="2:6" x14ac:dyDescent="0.3">
      <c r="B139" s="109">
        <v>45210</v>
      </c>
      <c r="C139" s="110">
        <v>612.48681599999998</v>
      </c>
      <c r="D139">
        <v>677438</v>
      </c>
      <c r="E139">
        <f t="shared" ref="E139:E202" si="4">C139/C140-1</f>
        <v>1.0962232315248066E-2</v>
      </c>
      <c r="F139">
        <v>5.2781015155817901E-2</v>
      </c>
    </row>
    <row r="140" spans="2:6" x14ac:dyDescent="0.3">
      <c r="B140" s="109">
        <v>45209</v>
      </c>
      <c r="C140" s="110">
        <v>605.84539800000005</v>
      </c>
      <c r="D140">
        <v>378212</v>
      </c>
      <c r="E140">
        <f t="shared" si="4"/>
        <v>7.0324677296751403E-3</v>
      </c>
      <c r="F140">
        <v>5.2747314888009322E-2</v>
      </c>
    </row>
    <row r="141" spans="2:6" x14ac:dyDescent="0.3">
      <c r="B141" s="109">
        <v>45208</v>
      </c>
      <c r="C141" s="110">
        <v>601.61456299999998</v>
      </c>
      <c r="D141">
        <v>694670</v>
      </c>
      <c r="E141">
        <f t="shared" si="4"/>
        <v>-2.9521515117050479E-2</v>
      </c>
      <c r="F141">
        <v>5.2691187967613295E-2</v>
      </c>
    </row>
    <row r="142" spans="2:6" x14ac:dyDescent="0.3">
      <c r="B142" s="109">
        <v>45205</v>
      </c>
      <c r="C142" s="110">
        <v>619.91540499999996</v>
      </c>
      <c r="D142">
        <v>1609601</v>
      </c>
      <c r="E142">
        <f t="shared" si="4"/>
        <v>-6.465263027850443E-3</v>
      </c>
      <c r="F142">
        <v>5.265215267117429E-2</v>
      </c>
    </row>
    <row r="143" spans="2:6" x14ac:dyDescent="0.3">
      <c r="B143" s="109">
        <v>45204</v>
      </c>
      <c r="C143" s="110">
        <v>623.94940199999996</v>
      </c>
      <c r="D143">
        <v>4182863</v>
      </c>
      <c r="E143">
        <f t="shared" si="4"/>
        <v>3.7633812940741196E-2</v>
      </c>
      <c r="F143">
        <v>5.2559473864980388E-2</v>
      </c>
    </row>
    <row r="144" spans="2:6" x14ac:dyDescent="0.3">
      <c r="B144" s="109">
        <v>45203</v>
      </c>
      <c r="C144" s="110">
        <v>601.31945800000005</v>
      </c>
      <c r="D144">
        <v>1030114</v>
      </c>
      <c r="E144">
        <f t="shared" si="4"/>
        <v>-1.7680521737900801E-2</v>
      </c>
      <c r="F144">
        <v>5.2509699994273129E-2</v>
      </c>
    </row>
    <row r="145" spans="2:6" x14ac:dyDescent="0.3">
      <c r="B145" s="109">
        <v>45202</v>
      </c>
      <c r="C145" s="110">
        <v>612.14245600000004</v>
      </c>
      <c r="D145">
        <v>1730210</v>
      </c>
      <c r="E145">
        <f t="shared" si="4"/>
        <v>1.6335806668980046E-2</v>
      </c>
      <c r="F145">
        <v>5.2386986105127153E-2</v>
      </c>
    </row>
    <row r="146" spans="2:6" x14ac:dyDescent="0.3">
      <c r="B146" s="109">
        <v>45198</v>
      </c>
      <c r="C146" s="110">
        <v>602.30334500000004</v>
      </c>
      <c r="D146">
        <v>2784168</v>
      </c>
      <c r="E146">
        <f t="shared" si="4"/>
        <v>5.5795124884408853E-2</v>
      </c>
      <c r="F146">
        <v>5.235605134581589E-2</v>
      </c>
    </row>
    <row r="147" spans="2:6" x14ac:dyDescent="0.3">
      <c r="B147" s="109">
        <v>45197</v>
      </c>
      <c r="C147" s="110">
        <v>570.47369400000002</v>
      </c>
      <c r="D147">
        <v>399253</v>
      </c>
      <c r="E147">
        <f t="shared" si="4"/>
        <v>-1.6704772420846559E-2</v>
      </c>
      <c r="F147">
        <v>5.2346378711535912E-2</v>
      </c>
    </row>
    <row r="148" spans="2:6" x14ac:dyDescent="0.3">
      <c r="B148" s="109">
        <v>45196</v>
      </c>
      <c r="C148" s="110">
        <v>580.16522199999997</v>
      </c>
      <c r="D148">
        <v>503282</v>
      </c>
      <c r="E148">
        <f t="shared" si="4"/>
        <v>-3.5488000824139831E-3</v>
      </c>
      <c r="F148">
        <v>5.2179720372748761E-2</v>
      </c>
    </row>
    <row r="149" spans="2:6" x14ac:dyDescent="0.3">
      <c r="B149" s="109">
        <v>45195</v>
      </c>
      <c r="C149" s="110">
        <v>582.23144500000001</v>
      </c>
      <c r="D149">
        <v>1745331</v>
      </c>
      <c r="E149">
        <f t="shared" si="4"/>
        <v>-1.3174495414319365E-2</v>
      </c>
      <c r="F149">
        <v>5.2049860207504794E-2</v>
      </c>
    </row>
    <row r="150" spans="2:6" x14ac:dyDescent="0.3">
      <c r="B150" s="109">
        <v>45194</v>
      </c>
      <c r="C150" s="110">
        <v>590.004456</v>
      </c>
      <c r="D150">
        <v>630717</v>
      </c>
      <c r="E150">
        <f t="shared" si="4"/>
        <v>9.4268619020572153E-3</v>
      </c>
      <c r="F150">
        <v>5.2025462498728192E-2</v>
      </c>
    </row>
    <row r="151" spans="2:6" x14ac:dyDescent="0.3">
      <c r="B151" s="109">
        <v>45191</v>
      </c>
      <c r="C151" s="110">
        <v>584.494507</v>
      </c>
      <c r="D151">
        <v>797315</v>
      </c>
      <c r="E151">
        <f t="shared" si="4"/>
        <v>1.157949050850271E-2</v>
      </c>
      <c r="F151">
        <v>5.1810352757862166E-2</v>
      </c>
    </row>
    <row r="152" spans="2:6" x14ac:dyDescent="0.3">
      <c r="B152" s="109">
        <v>45190</v>
      </c>
      <c r="C152" s="110">
        <v>577.80383300000005</v>
      </c>
      <c r="D152">
        <v>476185</v>
      </c>
      <c r="E152">
        <f t="shared" si="4"/>
        <v>-1.0864077850814557E-2</v>
      </c>
      <c r="F152">
        <v>5.1776440868590123E-2</v>
      </c>
    </row>
    <row r="153" spans="2:6" x14ac:dyDescent="0.3">
      <c r="B153" s="109">
        <v>45189</v>
      </c>
      <c r="C153" s="110">
        <v>584.15008499999999</v>
      </c>
      <c r="D153">
        <v>758853</v>
      </c>
      <c r="E153">
        <f t="shared" si="4"/>
        <v>1.6856215089844362E-4</v>
      </c>
      <c r="F153">
        <v>5.1688037721975277E-2</v>
      </c>
    </row>
    <row r="154" spans="2:6" x14ac:dyDescent="0.3">
      <c r="B154" s="109">
        <v>45187</v>
      </c>
      <c r="C154" s="110">
        <v>584.05163600000003</v>
      </c>
      <c r="D154">
        <v>476309</v>
      </c>
      <c r="E154">
        <f t="shared" si="4"/>
        <v>-4.3611399932605988E-3</v>
      </c>
      <c r="F154">
        <v>5.1668054422330245E-2</v>
      </c>
    </row>
    <row r="155" spans="2:6" x14ac:dyDescent="0.3">
      <c r="B155" s="109">
        <v>45184</v>
      </c>
      <c r="C155" s="110">
        <v>586.60992399999998</v>
      </c>
      <c r="D155">
        <v>1935529</v>
      </c>
      <c r="E155">
        <f t="shared" si="4"/>
        <v>-1.5277869892242779E-2</v>
      </c>
      <c r="F155">
        <v>5.1575200187310433E-2</v>
      </c>
    </row>
    <row r="156" spans="2:6" x14ac:dyDescent="0.3">
      <c r="B156" s="109">
        <v>45183</v>
      </c>
      <c r="C156" s="110">
        <v>595.71112100000005</v>
      </c>
      <c r="D156">
        <v>490087</v>
      </c>
      <c r="E156">
        <f t="shared" si="4"/>
        <v>4.5627748622871778E-3</v>
      </c>
      <c r="F156">
        <v>5.148118355111575E-2</v>
      </c>
    </row>
    <row r="157" spans="2:6" x14ac:dyDescent="0.3">
      <c r="B157" s="109">
        <v>45182</v>
      </c>
      <c r="C157" s="110">
        <v>593.00537099999997</v>
      </c>
      <c r="D157">
        <v>599928</v>
      </c>
      <c r="E157">
        <f t="shared" si="4"/>
        <v>5.3379417968852927E-3</v>
      </c>
      <c r="F157">
        <v>5.1263917808614279E-2</v>
      </c>
    </row>
    <row r="158" spans="2:6" x14ac:dyDescent="0.3">
      <c r="B158" s="109">
        <v>45181</v>
      </c>
      <c r="C158" s="110">
        <v>589.85675000000003</v>
      </c>
      <c r="D158">
        <v>1316328</v>
      </c>
      <c r="E158">
        <f t="shared" si="4"/>
        <v>-2.5520338223390837E-2</v>
      </c>
      <c r="F158">
        <v>5.1202199424656758E-2</v>
      </c>
    </row>
    <row r="159" spans="2:6" x14ac:dyDescent="0.3">
      <c r="B159" s="109">
        <v>45180</v>
      </c>
      <c r="C159" s="110">
        <v>605.30432099999996</v>
      </c>
      <c r="D159">
        <v>843022</v>
      </c>
      <c r="E159">
        <f t="shared" si="4"/>
        <v>-7.6617914010661536E-3</v>
      </c>
      <c r="F159">
        <v>5.1198831788153765E-2</v>
      </c>
    </row>
    <row r="160" spans="2:6" x14ac:dyDescent="0.3">
      <c r="B160" s="109">
        <v>45177</v>
      </c>
      <c r="C160" s="110">
        <v>609.977844</v>
      </c>
      <c r="D160">
        <v>811102</v>
      </c>
      <c r="E160">
        <f t="shared" si="4"/>
        <v>4.2115296765212751E-3</v>
      </c>
      <c r="F160">
        <v>5.0983880629619005E-2</v>
      </c>
    </row>
    <row r="161" spans="2:6" x14ac:dyDescent="0.3">
      <c r="B161" s="109">
        <v>45176</v>
      </c>
      <c r="C161" s="110">
        <v>607.41967799999998</v>
      </c>
      <c r="D161">
        <v>828308</v>
      </c>
      <c r="E161">
        <f t="shared" si="4"/>
        <v>3.2501924352057454E-3</v>
      </c>
      <c r="F161">
        <v>5.08914138414851E-2</v>
      </c>
    </row>
    <row r="162" spans="2:6" x14ac:dyDescent="0.3">
      <c r="B162" s="109">
        <v>45175</v>
      </c>
      <c r="C162" s="110">
        <v>605.45184300000005</v>
      </c>
      <c r="D162">
        <v>951048</v>
      </c>
      <c r="E162">
        <f t="shared" si="4"/>
        <v>1.6242905575203359E-4</v>
      </c>
      <c r="F162">
        <v>5.0682283721608101E-2</v>
      </c>
    </row>
    <row r="163" spans="2:6" x14ac:dyDescent="0.3">
      <c r="B163" s="109">
        <v>45174</v>
      </c>
      <c r="C163" s="110">
        <v>605.35351600000001</v>
      </c>
      <c r="D163">
        <v>880412</v>
      </c>
      <c r="E163">
        <f t="shared" si="4"/>
        <v>8.3586693047692506E-3</v>
      </c>
      <c r="F163">
        <v>5.0511306582451176E-2</v>
      </c>
    </row>
    <row r="164" spans="2:6" x14ac:dyDescent="0.3">
      <c r="B164" s="109">
        <v>45173</v>
      </c>
      <c r="C164" s="110">
        <v>600.33551</v>
      </c>
      <c r="D164">
        <v>902868</v>
      </c>
      <c r="E164">
        <f t="shared" si="4"/>
        <v>-1.7155198572774477E-2</v>
      </c>
      <c r="F164">
        <v>5.0255532014321203E-2</v>
      </c>
    </row>
    <row r="165" spans="2:6" x14ac:dyDescent="0.3">
      <c r="B165" s="109">
        <v>45170</v>
      </c>
      <c r="C165" s="110">
        <v>610.81414800000005</v>
      </c>
      <c r="D165">
        <v>965862</v>
      </c>
      <c r="E165">
        <f t="shared" si="4"/>
        <v>6.1587597046051101E-3</v>
      </c>
      <c r="F165">
        <v>5.0161492276590058E-2</v>
      </c>
    </row>
    <row r="166" spans="2:6" x14ac:dyDescent="0.3">
      <c r="B166" s="109">
        <v>45169</v>
      </c>
      <c r="C166" s="110">
        <v>607.07531700000004</v>
      </c>
      <c r="D166">
        <v>3184870</v>
      </c>
      <c r="E166">
        <f t="shared" si="4"/>
        <v>5.7868795782665128E-3</v>
      </c>
      <c r="F166">
        <v>5.0146763557580298E-2</v>
      </c>
    </row>
    <row r="167" spans="2:6" x14ac:dyDescent="0.3">
      <c r="B167" s="109">
        <v>45168</v>
      </c>
      <c r="C167" s="110">
        <v>603.58245799999997</v>
      </c>
      <c r="D167">
        <v>2615489</v>
      </c>
      <c r="E167">
        <f t="shared" si="4"/>
        <v>1.5309579150173835E-2</v>
      </c>
      <c r="F167">
        <v>5.0015935226310537E-2</v>
      </c>
    </row>
    <row r="168" spans="2:6" x14ac:dyDescent="0.3">
      <c r="B168" s="109">
        <v>45167</v>
      </c>
      <c r="C168" s="110">
        <v>594.48120100000006</v>
      </c>
      <c r="D168">
        <v>1050849</v>
      </c>
      <c r="E168">
        <f t="shared" si="4"/>
        <v>2.9880659508334517E-3</v>
      </c>
      <c r="F168">
        <v>4.9880273043005907E-2</v>
      </c>
    </row>
    <row r="169" spans="2:6" x14ac:dyDescent="0.3">
      <c r="B169" s="109">
        <v>45166</v>
      </c>
      <c r="C169" s="110">
        <v>592.71014400000001</v>
      </c>
      <c r="D169">
        <v>2467332</v>
      </c>
      <c r="E169">
        <f t="shared" si="4"/>
        <v>-3.0616634780099572E-3</v>
      </c>
      <c r="F169">
        <v>4.9751614018584078E-2</v>
      </c>
    </row>
    <row r="170" spans="2:6" x14ac:dyDescent="0.3">
      <c r="B170" s="109">
        <v>45163</v>
      </c>
      <c r="C170" s="110">
        <v>594.530396</v>
      </c>
      <c r="D170">
        <v>9286775</v>
      </c>
      <c r="E170">
        <f t="shared" si="4"/>
        <v>3.7250032709215564E-2</v>
      </c>
      <c r="F170">
        <v>4.9664149764534038E-2</v>
      </c>
    </row>
    <row r="171" spans="2:6" x14ac:dyDescent="0.3">
      <c r="B171" s="109">
        <v>45162</v>
      </c>
      <c r="C171" s="110">
        <v>573.17944299999999</v>
      </c>
      <c r="D171">
        <v>4608382</v>
      </c>
      <c r="E171">
        <f t="shared" si="4"/>
        <v>2.5164920423449644E-2</v>
      </c>
      <c r="F171">
        <v>4.9641521846271575E-2</v>
      </c>
    </row>
    <row r="172" spans="2:6" x14ac:dyDescent="0.3">
      <c r="B172" s="109">
        <v>45161</v>
      </c>
      <c r="C172" s="110">
        <v>559.10949700000003</v>
      </c>
      <c r="D172">
        <v>5326967</v>
      </c>
      <c r="E172">
        <f t="shared" si="4"/>
        <v>4.8431733471435701E-2</v>
      </c>
      <c r="F172">
        <v>4.9546258210907856E-2</v>
      </c>
    </row>
    <row r="173" spans="2:6" x14ac:dyDescent="0.3">
      <c r="B173" s="109">
        <v>45160</v>
      </c>
      <c r="C173" s="110">
        <v>533.28173800000002</v>
      </c>
      <c r="D173">
        <v>755207</v>
      </c>
      <c r="E173">
        <f t="shared" si="4"/>
        <v>-9.6838556747428362E-3</v>
      </c>
      <c r="F173">
        <v>4.9496614771936454E-2</v>
      </c>
    </row>
    <row r="174" spans="2:6" x14ac:dyDescent="0.3">
      <c r="B174" s="109">
        <v>45159</v>
      </c>
      <c r="C174" s="110">
        <v>538.49645999999996</v>
      </c>
      <c r="D174">
        <v>1323308</v>
      </c>
      <c r="E174">
        <f t="shared" si="4"/>
        <v>7.7371893959525817E-3</v>
      </c>
      <c r="F174">
        <v>4.9401107330605543E-2</v>
      </c>
    </row>
    <row r="175" spans="2:6" x14ac:dyDescent="0.3">
      <c r="B175" s="109">
        <v>45156</v>
      </c>
      <c r="C175" s="110">
        <v>534.36199999999997</v>
      </c>
      <c r="D175">
        <v>423076</v>
      </c>
      <c r="E175">
        <f t="shared" si="4"/>
        <v>-5.8818270983482801E-3</v>
      </c>
      <c r="F175">
        <v>4.9260698404256731E-2</v>
      </c>
    </row>
    <row r="176" spans="2:6" x14ac:dyDescent="0.3">
      <c r="B176" s="109">
        <v>45155</v>
      </c>
      <c r="C176" s="110">
        <v>537.52362100000005</v>
      </c>
      <c r="D176">
        <v>1644976</v>
      </c>
      <c r="E176">
        <f t="shared" si="4"/>
        <v>6.1914218289027545E-3</v>
      </c>
      <c r="F176">
        <v>4.9204839399011657E-2</v>
      </c>
    </row>
    <row r="177" spans="2:6" x14ac:dyDescent="0.3">
      <c r="B177" s="109">
        <v>45154</v>
      </c>
      <c r="C177" s="110">
        <v>534.21606399999996</v>
      </c>
      <c r="D177">
        <v>983767</v>
      </c>
      <c r="E177">
        <f t="shared" si="4"/>
        <v>-2.4524422999065987E-3</v>
      </c>
      <c r="F177">
        <v>4.912889241874252E-2</v>
      </c>
    </row>
    <row r="178" spans="2:6" x14ac:dyDescent="0.3">
      <c r="B178" s="109">
        <v>45152</v>
      </c>
      <c r="C178" s="110">
        <v>535.52941899999996</v>
      </c>
      <c r="D178">
        <v>2512511</v>
      </c>
      <c r="E178">
        <f t="shared" si="4"/>
        <v>9.9991381059754136E-3</v>
      </c>
      <c r="F178">
        <v>4.9106092520065259E-2</v>
      </c>
    </row>
    <row r="179" spans="2:6" x14ac:dyDescent="0.3">
      <c r="B179" s="109">
        <v>45149</v>
      </c>
      <c r="C179" s="110">
        <v>530.22760000000005</v>
      </c>
      <c r="D179">
        <v>894245</v>
      </c>
      <c r="E179">
        <f t="shared" si="4"/>
        <v>-9.0900583614826891E-3</v>
      </c>
      <c r="F179">
        <v>4.8859271034967566E-2</v>
      </c>
    </row>
    <row r="180" spans="2:6" x14ac:dyDescent="0.3">
      <c r="B180" s="109">
        <v>45148</v>
      </c>
      <c r="C180" s="110">
        <v>535.09161400000005</v>
      </c>
      <c r="D180">
        <v>2140962</v>
      </c>
      <c r="E180">
        <f t="shared" si="4"/>
        <v>2.9574121005886189E-2</v>
      </c>
      <c r="F180">
        <v>4.8840569414176471E-2</v>
      </c>
    </row>
    <row r="181" spans="2:6" x14ac:dyDescent="0.3">
      <c r="B181" s="109">
        <v>45147</v>
      </c>
      <c r="C181" s="110">
        <v>519.72131300000001</v>
      </c>
      <c r="D181">
        <v>897847</v>
      </c>
      <c r="E181">
        <f t="shared" si="4"/>
        <v>-1.6476427001490102E-2</v>
      </c>
      <c r="F181">
        <v>4.8812838261176772E-2</v>
      </c>
    </row>
    <row r="182" spans="2:6" x14ac:dyDescent="0.3">
      <c r="B182" s="109">
        <v>45146</v>
      </c>
      <c r="C182" s="110">
        <v>528.42791699999998</v>
      </c>
      <c r="D182">
        <v>689521</v>
      </c>
      <c r="E182">
        <f t="shared" si="4"/>
        <v>1.5896670264853974E-2</v>
      </c>
      <c r="F182">
        <v>4.8787976512389752E-2</v>
      </c>
    </row>
    <row r="183" spans="2:6" x14ac:dyDescent="0.3">
      <c r="B183" s="109">
        <v>45145</v>
      </c>
      <c r="C183" s="110">
        <v>520.15911900000003</v>
      </c>
      <c r="D183">
        <v>451514</v>
      </c>
      <c r="E183">
        <f t="shared" si="4"/>
        <v>2.8132433187908479E-3</v>
      </c>
      <c r="F183">
        <v>4.8783092265848982E-2</v>
      </c>
    </row>
    <row r="184" spans="2:6" x14ac:dyDescent="0.3">
      <c r="B184" s="109">
        <v>45142</v>
      </c>
      <c r="C184" s="110">
        <v>518.69988999999998</v>
      </c>
      <c r="D184">
        <v>664391</v>
      </c>
      <c r="E184">
        <f t="shared" si="4"/>
        <v>1.8042983546368907E-2</v>
      </c>
      <c r="F184">
        <v>4.8698170753168624E-2</v>
      </c>
    </row>
    <row r="185" spans="2:6" x14ac:dyDescent="0.3">
      <c r="B185" s="109">
        <v>45141</v>
      </c>
      <c r="C185" s="110">
        <v>509.506866</v>
      </c>
      <c r="D185">
        <v>1041316</v>
      </c>
      <c r="E185">
        <f t="shared" si="4"/>
        <v>-7.6303608892269725E-4</v>
      </c>
      <c r="F185">
        <v>4.8593584635737264E-2</v>
      </c>
    </row>
    <row r="186" spans="2:6" x14ac:dyDescent="0.3">
      <c r="B186" s="109">
        <v>45140</v>
      </c>
      <c r="C186" s="110">
        <v>509.89593500000001</v>
      </c>
      <c r="D186">
        <v>845349</v>
      </c>
      <c r="E186">
        <f t="shared" si="4"/>
        <v>-1.7709976891842616E-2</v>
      </c>
      <c r="F186">
        <v>4.8554276624208637E-2</v>
      </c>
    </row>
    <row r="187" spans="2:6" x14ac:dyDescent="0.3">
      <c r="B187" s="109">
        <v>45139</v>
      </c>
      <c r="C187" s="110">
        <v>519.08898899999997</v>
      </c>
      <c r="D187">
        <v>741668</v>
      </c>
      <c r="E187">
        <f t="shared" si="4"/>
        <v>-1.4770871821461751E-2</v>
      </c>
      <c r="F187">
        <v>4.8431733471435701E-2</v>
      </c>
    </row>
    <row r="188" spans="2:6" x14ac:dyDescent="0.3">
      <c r="B188" s="109">
        <v>45138</v>
      </c>
      <c r="C188" s="110">
        <v>526.87133800000004</v>
      </c>
      <c r="D188">
        <v>1022971</v>
      </c>
      <c r="E188">
        <f t="shared" si="4"/>
        <v>-2.670133017858789E-3</v>
      </c>
      <c r="F188">
        <v>4.8306790458552573E-2</v>
      </c>
    </row>
    <row r="189" spans="2:6" x14ac:dyDescent="0.3">
      <c r="B189" s="109">
        <v>45135</v>
      </c>
      <c r="C189" s="110">
        <v>528.28192100000001</v>
      </c>
      <c r="D189">
        <v>3567054</v>
      </c>
      <c r="E189">
        <f t="shared" si="4"/>
        <v>2.4719240596033476E-2</v>
      </c>
      <c r="F189">
        <v>4.8294699300867494E-2</v>
      </c>
    </row>
    <row r="190" spans="2:6" x14ac:dyDescent="0.3">
      <c r="B190" s="109">
        <v>45134</v>
      </c>
      <c r="C190" s="110">
        <v>515.53820800000005</v>
      </c>
      <c r="D190">
        <v>2312946</v>
      </c>
      <c r="E190">
        <f t="shared" si="4"/>
        <v>-2.0062971693869058E-2</v>
      </c>
      <c r="F190">
        <v>4.8253567764442451E-2</v>
      </c>
    </row>
    <row r="191" spans="2:6" x14ac:dyDescent="0.3">
      <c r="B191" s="109">
        <v>45133</v>
      </c>
      <c r="C191" s="110">
        <v>526.09320100000002</v>
      </c>
      <c r="D191">
        <v>1184819</v>
      </c>
      <c r="E191">
        <f t="shared" si="4"/>
        <v>4.4576213490035155E-3</v>
      </c>
      <c r="F191">
        <v>4.8232936359182688E-2</v>
      </c>
    </row>
    <row r="192" spans="2:6" x14ac:dyDescent="0.3">
      <c r="B192" s="109">
        <v>45132</v>
      </c>
      <c r="C192" s="110">
        <v>523.75848399999995</v>
      </c>
      <c r="D192">
        <v>728732</v>
      </c>
      <c r="E192">
        <f t="shared" si="4"/>
        <v>-5.3574161505197671E-3</v>
      </c>
      <c r="F192">
        <v>4.8182402368366795E-2</v>
      </c>
    </row>
    <row r="193" spans="2:6" x14ac:dyDescent="0.3">
      <c r="B193" s="109">
        <v>45131</v>
      </c>
      <c r="C193" s="110">
        <v>526.57959000000005</v>
      </c>
      <c r="D193">
        <v>1877269</v>
      </c>
      <c r="E193">
        <f t="shared" si="4"/>
        <v>2.7622289294294555E-2</v>
      </c>
      <c r="F193">
        <v>4.8091796181767732E-2</v>
      </c>
    </row>
    <row r="194" spans="2:6" x14ac:dyDescent="0.3">
      <c r="B194" s="109">
        <v>45128</v>
      </c>
      <c r="C194" s="110">
        <v>512.42523200000005</v>
      </c>
      <c r="D194">
        <v>3969725</v>
      </c>
      <c r="E194">
        <f t="shared" si="4"/>
        <v>2.5403845744240483E-2</v>
      </c>
      <c r="F194">
        <v>4.8017396390399369E-2</v>
      </c>
    </row>
    <row r="195" spans="2:6" x14ac:dyDescent="0.3">
      <c r="B195" s="109">
        <v>45127</v>
      </c>
      <c r="C195" s="110">
        <v>499.730164</v>
      </c>
      <c r="D195">
        <v>946303</v>
      </c>
      <c r="E195">
        <f t="shared" si="4"/>
        <v>-8.3011809896107458E-3</v>
      </c>
      <c r="F195">
        <v>4.7940245425532435E-2</v>
      </c>
    </row>
    <row r="196" spans="2:6" x14ac:dyDescent="0.3">
      <c r="B196" s="109">
        <v>45126</v>
      </c>
      <c r="C196" s="110">
        <v>503.91323899999998</v>
      </c>
      <c r="D196">
        <v>1910652</v>
      </c>
      <c r="E196">
        <f t="shared" si="4"/>
        <v>1.9885894383237845E-2</v>
      </c>
      <c r="F196">
        <v>4.775371099287673E-2</v>
      </c>
    </row>
    <row r="197" spans="2:6" x14ac:dyDescent="0.3">
      <c r="B197" s="109">
        <v>45125</v>
      </c>
      <c r="C197" s="110">
        <v>494.08785999999998</v>
      </c>
      <c r="D197">
        <v>926253</v>
      </c>
      <c r="E197">
        <f t="shared" si="4"/>
        <v>1.1551487310294872E-2</v>
      </c>
      <c r="F197">
        <v>4.7741851156932746E-2</v>
      </c>
    </row>
    <row r="198" spans="2:6" x14ac:dyDescent="0.3">
      <c r="B198" s="109">
        <v>45124</v>
      </c>
      <c r="C198" s="110">
        <v>488.44558699999999</v>
      </c>
      <c r="D198">
        <v>1166280</v>
      </c>
      <c r="E198">
        <f t="shared" si="4"/>
        <v>1.5266436078996914E-2</v>
      </c>
      <c r="F198">
        <v>4.7619298532126431E-2</v>
      </c>
    </row>
    <row r="199" spans="2:6" x14ac:dyDescent="0.3">
      <c r="B199" s="109">
        <v>45121</v>
      </c>
      <c r="C199" s="110">
        <v>481.10089099999999</v>
      </c>
      <c r="D199">
        <v>1117072</v>
      </c>
      <c r="E199">
        <f t="shared" si="4"/>
        <v>2.6782944294831967E-2</v>
      </c>
      <c r="F199">
        <v>4.7349840703460044E-2</v>
      </c>
    </row>
    <row r="200" spans="2:6" x14ac:dyDescent="0.3">
      <c r="B200" s="109">
        <v>45120</v>
      </c>
      <c r="C200" s="110">
        <v>468.55169699999999</v>
      </c>
      <c r="D200">
        <v>1754858</v>
      </c>
      <c r="E200">
        <f t="shared" si="4"/>
        <v>-1.4829244075802661E-2</v>
      </c>
      <c r="F200">
        <v>4.7256737519743908E-2</v>
      </c>
    </row>
    <row r="201" spans="2:6" x14ac:dyDescent="0.3">
      <c r="B201" s="109">
        <v>45119</v>
      </c>
      <c r="C201" s="110">
        <v>475.60455300000001</v>
      </c>
      <c r="D201">
        <v>2685863</v>
      </c>
      <c r="E201">
        <f t="shared" si="4"/>
        <v>2.6561706097104842E-2</v>
      </c>
      <c r="F201">
        <v>4.7238444904378341E-2</v>
      </c>
    </row>
    <row r="202" spans="2:6" x14ac:dyDescent="0.3">
      <c r="B202" s="109">
        <v>45118</v>
      </c>
      <c r="C202" s="110">
        <v>463.29855300000003</v>
      </c>
      <c r="D202">
        <v>1253534</v>
      </c>
      <c r="E202">
        <f t="shared" si="4"/>
        <v>3.3977331003945288E-2</v>
      </c>
      <c r="F202">
        <v>4.7206281467531142E-2</v>
      </c>
    </row>
    <row r="203" spans="2:6" x14ac:dyDescent="0.3">
      <c r="B203" s="109">
        <v>45117</v>
      </c>
      <c r="C203" s="110">
        <v>448.07418799999999</v>
      </c>
      <c r="D203">
        <v>690025</v>
      </c>
      <c r="E203">
        <f t="shared" ref="E203:E266" si="5">C203/C204-1</f>
        <v>-3.6771500758887576E-3</v>
      </c>
      <c r="F203">
        <v>4.7169831852843735E-2</v>
      </c>
    </row>
    <row r="204" spans="2:6" x14ac:dyDescent="0.3">
      <c r="B204" s="109">
        <v>45114</v>
      </c>
      <c r="C204" s="110">
        <v>449.72790500000002</v>
      </c>
      <c r="D204">
        <v>2264581</v>
      </c>
      <c r="E204">
        <f t="shared" si="5"/>
        <v>-3.1267868749641492E-3</v>
      </c>
      <c r="F204">
        <v>4.6981741196093552E-2</v>
      </c>
    </row>
    <row r="205" spans="2:6" x14ac:dyDescent="0.3">
      <c r="B205" s="109">
        <v>45113</v>
      </c>
      <c r="C205" s="110">
        <v>451.13851899999997</v>
      </c>
      <c r="D205">
        <v>1669863</v>
      </c>
      <c r="E205">
        <f t="shared" si="5"/>
        <v>4.5777365743862264E-2</v>
      </c>
      <c r="F205">
        <v>4.6774294088881119E-2</v>
      </c>
    </row>
    <row r="206" spans="2:6" x14ac:dyDescent="0.3">
      <c r="B206" s="109">
        <v>45112</v>
      </c>
      <c r="C206" s="110">
        <v>431.39059400000002</v>
      </c>
      <c r="D206">
        <v>411055</v>
      </c>
      <c r="E206">
        <f t="shared" si="5"/>
        <v>-4.8248637430428065E-3</v>
      </c>
      <c r="F206">
        <v>4.6697759089471935E-2</v>
      </c>
    </row>
    <row r="207" spans="2:6" x14ac:dyDescent="0.3">
      <c r="B207" s="109">
        <v>45111</v>
      </c>
      <c r="C207" s="110">
        <v>433.48208599999998</v>
      </c>
      <c r="D207">
        <v>708313</v>
      </c>
      <c r="E207">
        <f t="shared" si="5"/>
        <v>1.2612222160427233E-2</v>
      </c>
      <c r="F207">
        <v>4.6627784953603646E-2</v>
      </c>
    </row>
    <row r="208" spans="2:6" x14ac:dyDescent="0.3">
      <c r="B208" s="109">
        <v>45110</v>
      </c>
      <c r="C208" s="110">
        <v>428.08300800000001</v>
      </c>
      <c r="D208">
        <v>523620</v>
      </c>
      <c r="E208">
        <f t="shared" si="5"/>
        <v>1.8212504007590891E-3</v>
      </c>
      <c r="F208">
        <v>4.6386166929669459E-2</v>
      </c>
    </row>
    <row r="209" spans="2:6" x14ac:dyDescent="0.3">
      <c r="B209" s="109">
        <v>45107</v>
      </c>
      <c r="C209" s="110">
        <v>427.304779</v>
      </c>
      <c r="D209">
        <v>457504</v>
      </c>
      <c r="E209">
        <f t="shared" si="5"/>
        <v>9.5380313258486282E-3</v>
      </c>
      <c r="F209">
        <v>4.6231973824625738E-2</v>
      </c>
    </row>
    <row r="210" spans="2:6" x14ac:dyDescent="0.3">
      <c r="B210" s="109">
        <v>45105</v>
      </c>
      <c r="C210" s="110">
        <v>423.26763899999997</v>
      </c>
      <c r="D210">
        <v>407796</v>
      </c>
      <c r="E210">
        <f t="shared" si="5"/>
        <v>-6.3942048085295911E-3</v>
      </c>
      <c r="F210">
        <v>4.601024273970733E-2</v>
      </c>
    </row>
    <row r="211" spans="2:6" x14ac:dyDescent="0.3">
      <c r="B211" s="109">
        <v>45104</v>
      </c>
      <c r="C211" s="110">
        <v>425.99151599999999</v>
      </c>
      <c r="D211">
        <v>739644</v>
      </c>
      <c r="E211">
        <f t="shared" si="5"/>
        <v>2.1817838047915483E-2</v>
      </c>
      <c r="F211">
        <v>4.5850669420972823E-2</v>
      </c>
    </row>
    <row r="212" spans="2:6" x14ac:dyDescent="0.3">
      <c r="B212" s="109">
        <v>45103</v>
      </c>
      <c r="C212" s="110">
        <v>416.89575200000002</v>
      </c>
      <c r="D212">
        <v>521373</v>
      </c>
      <c r="E212">
        <f t="shared" si="5"/>
        <v>1.8702144393953901E-3</v>
      </c>
      <c r="F212">
        <v>4.5844188068715708E-2</v>
      </c>
    </row>
    <row r="213" spans="2:6" x14ac:dyDescent="0.3">
      <c r="B213" s="109">
        <v>45100</v>
      </c>
      <c r="C213" s="110">
        <v>416.11752300000001</v>
      </c>
      <c r="D213">
        <v>784252</v>
      </c>
      <c r="E213">
        <f t="shared" si="5"/>
        <v>-2.7288256577714165E-2</v>
      </c>
      <c r="F213">
        <v>4.5777963910290209E-2</v>
      </c>
    </row>
    <row r="214" spans="2:6" x14ac:dyDescent="0.3">
      <c r="B214" s="109">
        <v>45099</v>
      </c>
      <c r="C214" s="110">
        <v>427.79119900000001</v>
      </c>
      <c r="D214">
        <v>543909</v>
      </c>
      <c r="E214">
        <f t="shared" si="5"/>
        <v>-6.4392122800693841E-3</v>
      </c>
      <c r="F214">
        <v>4.5777365743862264E-2</v>
      </c>
    </row>
    <row r="215" spans="2:6" x14ac:dyDescent="0.3">
      <c r="B215" s="109">
        <v>45098</v>
      </c>
      <c r="C215" s="110">
        <v>430.56369000000001</v>
      </c>
      <c r="D215">
        <v>808609</v>
      </c>
      <c r="E215">
        <f t="shared" si="5"/>
        <v>-1.4664421271760597E-3</v>
      </c>
      <c r="F215">
        <v>4.5772016421529171E-2</v>
      </c>
    </row>
    <row r="216" spans="2:6" x14ac:dyDescent="0.3">
      <c r="B216" s="109">
        <v>45097</v>
      </c>
      <c r="C216" s="110">
        <v>431.19601399999999</v>
      </c>
      <c r="D216">
        <v>377917</v>
      </c>
      <c r="E216">
        <f t="shared" si="5"/>
        <v>4.5146021486308641E-4</v>
      </c>
      <c r="F216">
        <v>4.568711110722079E-2</v>
      </c>
    </row>
    <row r="217" spans="2:6" x14ac:dyDescent="0.3">
      <c r="B217" s="109">
        <v>45096</v>
      </c>
      <c r="C217" s="110">
        <v>431.00143400000002</v>
      </c>
      <c r="D217">
        <v>281889</v>
      </c>
      <c r="E217">
        <f t="shared" si="5"/>
        <v>-4.0463498001912512E-3</v>
      </c>
      <c r="F217">
        <v>4.5667435502747988E-2</v>
      </c>
    </row>
    <row r="218" spans="2:6" x14ac:dyDescent="0.3">
      <c r="B218" s="109">
        <v>45093</v>
      </c>
      <c r="C218" s="110">
        <v>432.75250199999999</v>
      </c>
      <c r="D218">
        <v>626596</v>
      </c>
      <c r="E218">
        <f t="shared" si="5"/>
        <v>5.1972333647873903E-3</v>
      </c>
      <c r="F218">
        <v>4.5536186540857893E-2</v>
      </c>
    </row>
    <row r="219" spans="2:6" x14ac:dyDescent="0.3">
      <c r="B219" s="109">
        <v>45092</v>
      </c>
      <c r="C219" s="110">
        <v>430.51501500000001</v>
      </c>
      <c r="D219">
        <v>271614</v>
      </c>
      <c r="E219">
        <f t="shared" si="5"/>
        <v>-1.0176775227710877E-2</v>
      </c>
      <c r="F219">
        <v>4.5465311477079107E-2</v>
      </c>
    </row>
    <row r="220" spans="2:6" x14ac:dyDescent="0.3">
      <c r="B220" s="109">
        <v>45091</v>
      </c>
      <c r="C220" s="110">
        <v>434.94131499999997</v>
      </c>
      <c r="D220">
        <v>199015</v>
      </c>
      <c r="E220">
        <f t="shared" si="5"/>
        <v>-1.6746905782185628E-3</v>
      </c>
      <c r="F220">
        <v>4.529384360017219E-2</v>
      </c>
    </row>
    <row r="221" spans="2:6" x14ac:dyDescent="0.3">
      <c r="B221" s="109">
        <v>45090</v>
      </c>
      <c r="C221" s="110">
        <v>435.670929</v>
      </c>
      <c r="D221">
        <v>636590</v>
      </c>
      <c r="E221">
        <f t="shared" si="5"/>
        <v>7.1967402321670981E-3</v>
      </c>
      <c r="F221">
        <v>4.5226595091682809E-2</v>
      </c>
    </row>
    <row r="222" spans="2:6" x14ac:dyDescent="0.3">
      <c r="B222" s="109">
        <v>45089</v>
      </c>
      <c r="C222" s="110">
        <v>432.55792200000002</v>
      </c>
      <c r="D222">
        <v>815858</v>
      </c>
      <c r="E222">
        <f t="shared" si="5"/>
        <v>2.4799492965565939E-3</v>
      </c>
      <c r="F222">
        <v>4.5065365641396404E-2</v>
      </c>
    </row>
    <row r="223" spans="2:6" x14ac:dyDescent="0.3">
      <c r="B223" s="109">
        <v>45086</v>
      </c>
      <c r="C223" s="110">
        <v>431.48785400000003</v>
      </c>
      <c r="D223">
        <v>573678</v>
      </c>
      <c r="E223">
        <f t="shared" si="5"/>
        <v>-1.2138013025822514E-2</v>
      </c>
      <c r="F223">
        <v>4.5061789820758591E-2</v>
      </c>
    </row>
    <row r="224" spans="2:6" x14ac:dyDescent="0.3">
      <c r="B224" s="109">
        <v>45085</v>
      </c>
      <c r="C224" s="110">
        <v>436.78961199999998</v>
      </c>
      <c r="D224">
        <v>658572</v>
      </c>
      <c r="E224">
        <f t="shared" si="5"/>
        <v>-2.4019155920768309E-2</v>
      </c>
      <c r="F224">
        <v>4.5002817904590486E-2</v>
      </c>
    </row>
    <row r="225" spans="2:6" x14ac:dyDescent="0.3">
      <c r="B225" s="109">
        <v>45084</v>
      </c>
      <c r="C225" s="110">
        <v>447.53912400000002</v>
      </c>
      <c r="D225">
        <v>824054</v>
      </c>
      <c r="E225">
        <f t="shared" si="5"/>
        <v>-7.7644897513348132E-3</v>
      </c>
      <c r="F225">
        <v>4.4821940310585173E-2</v>
      </c>
    </row>
    <row r="226" spans="2:6" x14ac:dyDescent="0.3">
      <c r="B226" s="109">
        <v>45083</v>
      </c>
      <c r="C226" s="110">
        <v>451.04122899999999</v>
      </c>
      <c r="D226">
        <v>569099</v>
      </c>
      <c r="E226">
        <f t="shared" si="5"/>
        <v>8.2635516665503506E-3</v>
      </c>
      <c r="F226">
        <v>4.47676636870038E-2</v>
      </c>
    </row>
    <row r="227" spans="2:6" x14ac:dyDescent="0.3">
      <c r="B227" s="109">
        <v>45082</v>
      </c>
      <c r="C227" s="110">
        <v>447.34457400000002</v>
      </c>
      <c r="D227">
        <v>998239</v>
      </c>
      <c r="E227">
        <f t="shared" si="5"/>
        <v>8.4429804544721154E-3</v>
      </c>
      <c r="F227">
        <v>4.4680866687615506E-2</v>
      </c>
    </row>
    <row r="228" spans="2:6" x14ac:dyDescent="0.3">
      <c r="B228" s="109">
        <v>45079</v>
      </c>
      <c r="C228" s="110">
        <v>443.59927399999998</v>
      </c>
      <c r="D228">
        <v>671483</v>
      </c>
      <c r="E228">
        <f t="shared" si="5"/>
        <v>6.4003560140279969E-3</v>
      </c>
      <c r="F228">
        <v>4.4575936221498802E-2</v>
      </c>
    </row>
    <row r="229" spans="2:6" x14ac:dyDescent="0.3">
      <c r="B229" s="109">
        <v>45078</v>
      </c>
      <c r="C229" s="110">
        <v>440.77813700000002</v>
      </c>
      <c r="D229">
        <v>622361</v>
      </c>
      <c r="E229">
        <f t="shared" si="5"/>
        <v>2.0035997948700368E-2</v>
      </c>
      <c r="F229">
        <v>4.4519457094706949E-2</v>
      </c>
    </row>
    <row r="230" spans="2:6" x14ac:dyDescent="0.3">
      <c r="B230" s="109">
        <v>45077</v>
      </c>
      <c r="C230" s="110">
        <v>432.12017800000001</v>
      </c>
      <c r="D230">
        <v>1322231</v>
      </c>
      <c r="E230">
        <f t="shared" si="5"/>
        <v>-8.1500755814717385E-3</v>
      </c>
      <c r="F230">
        <v>4.4503732540117857E-2</v>
      </c>
    </row>
    <row r="231" spans="2:6" x14ac:dyDescent="0.3">
      <c r="B231" s="109">
        <v>45076</v>
      </c>
      <c r="C231" s="110">
        <v>435.670929</v>
      </c>
      <c r="D231">
        <v>194115</v>
      </c>
      <c r="E231">
        <f t="shared" si="5"/>
        <v>1.4534893977971031E-3</v>
      </c>
      <c r="F231">
        <v>4.4458868985699063E-2</v>
      </c>
    </row>
    <row r="232" spans="2:6" x14ac:dyDescent="0.3">
      <c r="B232" s="109">
        <v>45075</v>
      </c>
      <c r="C232" s="110">
        <v>435.03860500000002</v>
      </c>
      <c r="D232">
        <v>349888</v>
      </c>
      <c r="E232">
        <f t="shared" si="5"/>
        <v>3.8160291160744819E-3</v>
      </c>
      <c r="F232">
        <v>4.4452259028879837E-2</v>
      </c>
    </row>
    <row r="233" spans="2:6" x14ac:dyDescent="0.3">
      <c r="B233" s="109">
        <v>45072</v>
      </c>
      <c r="C233" s="110">
        <v>433.38479599999999</v>
      </c>
      <c r="D233">
        <v>423692</v>
      </c>
      <c r="E233">
        <f t="shared" si="5"/>
        <v>1.0891614988034704E-2</v>
      </c>
      <c r="F233">
        <v>4.4369108573903526E-2</v>
      </c>
    </row>
    <row r="234" spans="2:6" x14ac:dyDescent="0.3">
      <c r="B234" s="109">
        <v>45071</v>
      </c>
      <c r="C234" s="110">
        <v>428.71539300000001</v>
      </c>
      <c r="D234">
        <v>612144</v>
      </c>
      <c r="E234">
        <f t="shared" si="5"/>
        <v>3.8725304779463343E-3</v>
      </c>
      <c r="F234">
        <v>4.4339676455782406E-2</v>
      </c>
    </row>
    <row r="235" spans="2:6" x14ac:dyDescent="0.3">
      <c r="B235" s="109">
        <v>45070</v>
      </c>
      <c r="C235" s="110">
        <v>427.06158399999998</v>
      </c>
      <c r="D235">
        <v>414720</v>
      </c>
      <c r="E235">
        <f t="shared" si="5"/>
        <v>-1.7347450810030751E-2</v>
      </c>
      <c r="F235">
        <v>4.4320722341370855E-2</v>
      </c>
    </row>
    <row r="236" spans="2:6" x14ac:dyDescent="0.3">
      <c r="B236" s="109">
        <v>45069</v>
      </c>
      <c r="C236" s="110">
        <v>434.60079999999999</v>
      </c>
      <c r="D236">
        <v>868579</v>
      </c>
      <c r="E236">
        <f t="shared" si="5"/>
        <v>1.4303454127736925E-2</v>
      </c>
      <c r="F236">
        <v>4.4294130410267529E-2</v>
      </c>
    </row>
    <row r="237" spans="2:6" x14ac:dyDescent="0.3">
      <c r="B237" s="109">
        <v>45068</v>
      </c>
      <c r="C237" s="110">
        <v>428.47216800000001</v>
      </c>
      <c r="D237">
        <v>690166</v>
      </c>
      <c r="E237">
        <f t="shared" si="5"/>
        <v>3.416296765265292E-2</v>
      </c>
      <c r="F237">
        <v>4.4247677402752705E-2</v>
      </c>
    </row>
    <row r="238" spans="2:6" x14ac:dyDescent="0.3">
      <c r="B238" s="109">
        <v>45065</v>
      </c>
      <c r="C238" s="110">
        <v>414.31784099999999</v>
      </c>
      <c r="D238">
        <v>626233</v>
      </c>
      <c r="E238">
        <f t="shared" si="5"/>
        <v>-1.2896957746767468E-3</v>
      </c>
      <c r="F238">
        <v>4.4124751394623685E-2</v>
      </c>
    </row>
    <row r="239" spans="2:6" x14ac:dyDescent="0.3">
      <c r="B239" s="109">
        <v>45064</v>
      </c>
      <c r="C239" s="110">
        <v>414.85287499999998</v>
      </c>
      <c r="D239">
        <v>507468</v>
      </c>
      <c r="E239">
        <f t="shared" si="5"/>
        <v>-3.222506534546743E-2</v>
      </c>
      <c r="F239">
        <v>4.4081148645541912E-2</v>
      </c>
    </row>
    <row r="240" spans="2:6" x14ac:dyDescent="0.3">
      <c r="B240" s="109">
        <v>45063</v>
      </c>
      <c r="C240" s="110">
        <v>428.66668700000002</v>
      </c>
      <c r="D240">
        <v>358494</v>
      </c>
      <c r="E240">
        <f t="shared" si="5"/>
        <v>-1.099773161958284E-2</v>
      </c>
      <c r="F240">
        <v>4.4033154251919893E-2</v>
      </c>
    </row>
    <row r="241" spans="2:6" x14ac:dyDescent="0.3">
      <c r="B241" s="109">
        <v>45062</v>
      </c>
      <c r="C241" s="110">
        <v>433.43347199999999</v>
      </c>
      <c r="D241">
        <v>421537</v>
      </c>
      <c r="E241">
        <f t="shared" si="5"/>
        <v>-7.2414016841125806E-3</v>
      </c>
      <c r="F241">
        <v>4.395924610014168E-2</v>
      </c>
    </row>
    <row r="242" spans="2:6" x14ac:dyDescent="0.3">
      <c r="B242" s="109">
        <v>45061</v>
      </c>
      <c r="C242" s="110">
        <v>436.595032</v>
      </c>
      <c r="D242">
        <v>1288456</v>
      </c>
      <c r="E242">
        <f t="shared" si="5"/>
        <v>3.1724063445664585E-2</v>
      </c>
      <c r="F242">
        <v>4.3831050335404242E-2</v>
      </c>
    </row>
    <row r="243" spans="2:6" x14ac:dyDescent="0.3">
      <c r="B243" s="109">
        <v>45058</v>
      </c>
      <c r="C243" s="110">
        <v>423.17034899999999</v>
      </c>
      <c r="D243">
        <v>357668</v>
      </c>
      <c r="E243">
        <f t="shared" si="5"/>
        <v>-2.2935864498845326E-3</v>
      </c>
      <c r="F243">
        <v>4.3808117532293744E-2</v>
      </c>
    </row>
    <row r="244" spans="2:6" x14ac:dyDescent="0.3">
      <c r="B244" s="109">
        <v>45057</v>
      </c>
      <c r="C244" s="110">
        <v>424.14315800000003</v>
      </c>
      <c r="D244">
        <v>670894</v>
      </c>
      <c r="E244">
        <f t="shared" si="5"/>
        <v>2.8752802338589678E-3</v>
      </c>
      <c r="F244">
        <v>4.3759915999197485E-2</v>
      </c>
    </row>
    <row r="245" spans="2:6" x14ac:dyDescent="0.3">
      <c r="B245" s="109">
        <v>45056</v>
      </c>
      <c r="C245" s="110">
        <v>422.92712399999999</v>
      </c>
      <c r="D245">
        <v>196152</v>
      </c>
      <c r="E245">
        <f t="shared" si="5"/>
        <v>3.2305248349848714E-3</v>
      </c>
      <c r="F245">
        <v>4.3735824243850141E-2</v>
      </c>
    </row>
    <row r="246" spans="2:6" x14ac:dyDescent="0.3">
      <c r="B246" s="109">
        <v>45055</v>
      </c>
      <c r="C246" s="110">
        <v>421.565247</v>
      </c>
      <c r="D246">
        <v>165004</v>
      </c>
      <c r="E246">
        <f t="shared" si="5"/>
        <v>-3.7930398568638557E-3</v>
      </c>
      <c r="F246">
        <v>4.3511703688281056E-2</v>
      </c>
    </row>
    <row r="247" spans="2:6" x14ac:dyDescent="0.3">
      <c r="B247" s="109">
        <v>45054</v>
      </c>
      <c r="C247" s="110">
        <v>423.17034899999999</v>
      </c>
      <c r="D247">
        <v>188071</v>
      </c>
      <c r="E247">
        <f t="shared" si="5"/>
        <v>1.1863215440498065E-2</v>
      </c>
      <c r="F247">
        <v>4.3286639004051608E-2</v>
      </c>
    </row>
    <row r="248" spans="2:6" x14ac:dyDescent="0.3">
      <c r="B248" s="109">
        <v>45051</v>
      </c>
      <c r="C248" s="110">
        <v>418.209045</v>
      </c>
      <c r="D248">
        <v>372394</v>
      </c>
      <c r="E248">
        <f t="shared" si="5"/>
        <v>-1.7708295277790831E-2</v>
      </c>
      <c r="F248">
        <v>4.3207769804781471E-2</v>
      </c>
    </row>
    <row r="249" spans="2:6" x14ac:dyDescent="0.3">
      <c r="B249" s="109">
        <v>45050</v>
      </c>
      <c r="C249" s="110">
        <v>425.74832199999997</v>
      </c>
      <c r="D249">
        <v>226529</v>
      </c>
      <c r="E249">
        <f t="shared" si="5"/>
        <v>8.6425931566720404E-3</v>
      </c>
      <c r="F249">
        <v>4.3025173092647639E-2</v>
      </c>
    </row>
    <row r="250" spans="2:6" x14ac:dyDescent="0.3">
      <c r="B250" s="109">
        <v>45049</v>
      </c>
      <c r="C250" s="110">
        <v>422.100281</v>
      </c>
      <c r="D250">
        <v>604866</v>
      </c>
      <c r="E250">
        <f t="shared" si="5"/>
        <v>-2.299314454811463E-3</v>
      </c>
      <c r="F250">
        <v>4.2819791035305643E-2</v>
      </c>
    </row>
    <row r="251" spans="2:6" x14ac:dyDescent="0.3">
      <c r="B251" s="109">
        <v>45048</v>
      </c>
      <c r="C251" s="110">
        <v>423.073059</v>
      </c>
      <c r="D251">
        <v>477228</v>
      </c>
      <c r="E251">
        <f t="shared" si="5"/>
        <v>7.1792240628043569E-3</v>
      </c>
      <c r="F251">
        <v>4.2680018487185389E-2</v>
      </c>
    </row>
    <row r="252" spans="2:6" x14ac:dyDescent="0.3">
      <c r="B252" s="109">
        <v>45044</v>
      </c>
      <c r="C252" s="110">
        <v>420.05737299999998</v>
      </c>
      <c r="D252">
        <v>356593</v>
      </c>
      <c r="E252">
        <f t="shared" si="5"/>
        <v>8.878491270158495E-3</v>
      </c>
      <c r="F252">
        <v>4.2600126528049564E-2</v>
      </c>
    </row>
    <row r="253" spans="2:6" x14ac:dyDescent="0.3">
      <c r="B253" s="109">
        <v>45043</v>
      </c>
      <c r="C253" s="110">
        <v>416.36071800000002</v>
      </c>
      <c r="D253">
        <v>631640</v>
      </c>
      <c r="E253">
        <f t="shared" si="5"/>
        <v>1.8441336731742419E-2</v>
      </c>
      <c r="F253">
        <v>4.2196674037456861E-2</v>
      </c>
    </row>
    <row r="254" spans="2:6" x14ac:dyDescent="0.3">
      <c r="B254" s="109">
        <v>45042</v>
      </c>
      <c r="C254" s="110">
        <v>408.82150300000001</v>
      </c>
      <c r="D254">
        <v>185865</v>
      </c>
      <c r="E254">
        <f t="shared" si="5"/>
        <v>7.1444021785316281E-4</v>
      </c>
      <c r="F254">
        <v>4.1965520582463167E-2</v>
      </c>
    </row>
    <row r="255" spans="2:6" x14ac:dyDescent="0.3">
      <c r="B255" s="109">
        <v>45041</v>
      </c>
      <c r="C255" s="110">
        <v>408.52963299999999</v>
      </c>
      <c r="D255">
        <v>335336</v>
      </c>
      <c r="E255">
        <f t="shared" si="5"/>
        <v>-9.5160466127020005E-4</v>
      </c>
      <c r="F255">
        <v>4.145620672968775E-2</v>
      </c>
    </row>
    <row r="256" spans="2:6" x14ac:dyDescent="0.3">
      <c r="B256" s="109">
        <v>45040</v>
      </c>
      <c r="C256" s="110">
        <v>408.91876200000002</v>
      </c>
      <c r="D256">
        <v>265323</v>
      </c>
      <c r="E256">
        <f t="shared" si="5"/>
        <v>4.540558196028277E-3</v>
      </c>
      <c r="F256">
        <v>4.1432541064774675E-2</v>
      </c>
    </row>
    <row r="257" spans="2:6" x14ac:dyDescent="0.3">
      <c r="B257" s="109">
        <v>45037</v>
      </c>
      <c r="C257" s="110">
        <v>407.07043499999997</v>
      </c>
      <c r="D257">
        <v>306982</v>
      </c>
      <c r="E257">
        <f t="shared" si="5"/>
        <v>3.7179812561642933E-3</v>
      </c>
      <c r="F257">
        <v>4.1354910881656881E-2</v>
      </c>
    </row>
    <row r="258" spans="2:6" x14ac:dyDescent="0.3">
      <c r="B258" s="109">
        <v>45036</v>
      </c>
      <c r="C258" s="110">
        <v>405.56256100000002</v>
      </c>
      <c r="D258">
        <v>351695</v>
      </c>
      <c r="E258">
        <f t="shared" si="5"/>
        <v>-7.6173063519177076E-3</v>
      </c>
      <c r="F258">
        <v>4.1344055987376116E-2</v>
      </c>
    </row>
    <row r="259" spans="2:6" x14ac:dyDescent="0.3">
      <c r="B259" s="109">
        <v>45035</v>
      </c>
      <c r="C259" s="110">
        <v>408.675568</v>
      </c>
      <c r="D259">
        <v>238802</v>
      </c>
      <c r="E259">
        <f t="shared" si="5"/>
        <v>-9.4316950954063117E-3</v>
      </c>
      <c r="F259">
        <v>4.1327462068783793E-2</v>
      </c>
    </row>
    <row r="260" spans="2:6" x14ac:dyDescent="0.3">
      <c r="B260" s="109">
        <v>45034</v>
      </c>
      <c r="C260" s="110">
        <v>412.56677200000001</v>
      </c>
      <c r="D260">
        <v>704981</v>
      </c>
      <c r="E260">
        <f t="shared" si="5"/>
        <v>3.6682650677757334E-3</v>
      </c>
      <c r="F260">
        <v>4.1283307193379137E-2</v>
      </c>
    </row>
    <row r="261" spans="2:6" x14ac:dyDescent="0.3">
      <c r="B261" s="109">
        <v>45033</v>
      </c>
      <c r="C261" s="110">
        <v>411.058899</v>
      </c>
      <c r="D261">
        <v>278448</v>
      </c>
      <c r="E261">
        <f t="shared" si="5"/>
        <v>-1.5149766554098942E-2</v>
      </c>
      <c r="F261">
        <v>4.1230170989317916E-2</v>
      </c>
    </row>
    <row r="262" spans="2:6" x14ac:dyDescent="0.3">
      <c r="B262" s="109">
        <v>45029</v>
      </c>
      <c r="C262" s="110">
        <v>417.38214099999999</v>
      </c>
      <c r="D262">
        <v>467517</v>
      </c>
      <c r="E262">
        <f t="shared" si="5"/>
        <v>-1.1405559113395136E-2</v>
      </c>
      <c r="F262">
        <v>4.1208543814001963E-2</v>
      </c>
    </row>
    <row r="263" spans="2:6" x14ac:dyDescent="0.3">
      <c r="B263" s="109">
        <v>45028</v>
      </c>
      <c r="C263" s="110">
        <v>422.19754</v>
      </c>
      <c r="D263">
        <v>360353</v>
      </c>
      <c r="E263">
        <f t="shared" si="5"/>
        <v>1.0712571931937642E-2</v>
      </c>
      <c r="F263">
        <v>4.1193099039535053E-2</v>
      </c>
    </row>
    <row r="264" spans="2:6" x14ac:dyDescent="0.3">
      <c r="B264" s="109">
        <v>45027</v>
      </c>
      <c r="C264" s="110">
        <v>417.72265599999997</v>
      </c>
      <c r="D264">
        <v>438223</v>
      </c>
      <c r="E264">
        <f t="shared" si="5"/>
        <v>9.9965618941406653E-3</v>
      </c>
      <c r="F264">
        <v>4.1140472416957286E-2</v>
      </c>
    </row>
    <row r="265" spans="2:6" x14ac:dyDescent="0.3">
      <c r="B265" s="109">
        <v>45026</v>
      </c>
      <c r="C265" s="110">
        <v>413.58819599999998</v>
      </c>
      <c r="D265">
        <v>250704</v>
      </c>
      <c r="E265">
        <f t="shared" si="5"/>
        <v>6.0339973206136044E-3</v>
      </c>
      <c r="F265">
        <v>4.1099993328862494E-2</v>
      </c>
    </row>
    <row r="266" spans="2:6" x14ac:dyDescent="0.3">
      <c r="B266" s="109">
        <v>45022</v>
      </c>
      <c r="C266" s="110">
        <v>411.107574</v>
      </c>
      <c r="D266">
        <v>200768</v>
      </c>
      <c r="E266">
        <f t="shared" si="5"/>
        <v>3.2048375495752346E-3</v>
      </c>
      <c r="F266">
        <v>4.1093203428401281E-2</v>
      </c>
    </row>
    <row r="267" spans="2:6" x14ac:dyDescent="0.3">
      <c r="B267" s="109">
        <v>45021</v>
      </c>
      <c r="C267" s="110">
        <v>409.79424999999998</v>
      </c>
      <c r="D267">
        <v>634533</v>
      </c>
      <c r="E267">
        <f t="shared" ref="E267:E330" si="6">C267/C268-1</f>
        <v>5.609803556128945E-3</v>
      </c>
      <c r="F267">
        <v>4.1038264654959189E-2</v>
      </c>
    </row>
    <row r="268" spans="2:6" x14ac:dyDescent="0.3">
      <c r="B268" s="109">
        <v>45019</v>
      </c>
      <c r="C268" s="110">
        <v>407.50820900000002</v>
      </c>
      <c r="D268">
        <v>551700</v>
      </c>
      <c r="E268">
        <f t="shared" si="6"/>
        <v>7.3343363659839067E-3</v>
      </c>
      <c r="F268">
        <v>4.0967460557946866E-2</v>
      </c>
    </row>
    <row r="269" spans="2:6" x14ac:dyDescent="0.3">
      <c r="B269" s="109">
        <v>45016</v>
      </c>
      <c r="C269" s="110">
        <v>404.54116800000003</v>
      </c>
      <c r="D269">
        <v>1246008</v>
      </c>
      <c r="E269">
        <f t="shared" si="6"/>
        <v>2.3882894254728448E-2</v>
      </c>
      <c r="F269">
        <v>4.0926794824199364E-2</v>
      </c>
    </row>
    <row r="270" spans="2:6" x14ac:dyDescent="0.3">
      <c r="B270" s="109">
        <v>45014</v>
      </c>
      <c r="C270" s="110">
        <v>395.104919</v>
      </c>
      <c r="D270">
        <v>495540</v>
      </c>
      <c r="E270">
        <f t="shared" si="6"/>
        <v>2.0605563127413795E-2</v>
      </c>
      <c r="F270">
        <v>4.058311519660962E-2</v>
      </c>
    </row>
    <row r="271" spans="2:6" x14ac:dyDescent="0.3">
      <c r="B271" s="109">
        <v>45013</v>
      </c>
      <c r="C271" s="110">
        <v>387.12792999999999</v>
      </c>
      <c r="D271">
        <v>2003907</v>
      </c>
      <c r="E271">
        <f t="shared" si="6"/>
        <v>-2.8323776688157776E-2</v>
      </c>
      <c r="F271">
        <v>4.0571278205610461E-2</v>
      </c>
    </row>
    <row r="272" spans="2:6" x14ac:dyDescent="0.3">
      <c r="B272" s="109">
        <v>45012</v>
      </c>
      <c r="C272" s="110">
        <v>398.41247600000003</v>
      </c>
      <c r="D272">
        <v>473610</v>
      </c>
      <c r="E272">
        <f t="shared" si="6"/>
        <v>-2.173640995389936E-2</v>
      </c>
      <c r="F272">
        <v>4.0570149981011161E-2</v>
      </c>
    </row>
    <row r="273" spans="2:6" x14ac:dyDescent="0.3">
      <c r="B273" s="109">
        <v>45009</v>
      </c>
      <c r="C273" s="110">
        <v>407.26495399999999</v>
      </c>
      <c r="D273">
        <v>279874</v>
      </c>
      <c r="E273">
        <f t="shared" si="6"/>
        <v>-2.012878708904331E-2</v>
      </c>
      <c r="F273">
        <v>4.0481426249493246E-2</v>
      </c>
    </row>
    <row r="274" spans="2:6" x14ac:dyDescent="0.3">
      <c r="B274" s="109">
        <v>45008</v>
      </c>
      <c r="C274" s="110">
        <v>415.63110399999999</v>
      </c>
      <c r="D274">
        <v>860459</v>
      </c>
      <c r="E274">
        <f t="shared" si="6"/>
        <v>-1.0651868357667738E-2</v>
      </c>
      <c r="F274">
        <v>4.0476109772813018E-2</v>
      </c>
    </row>
    <row r="275" spans="2:6" x14ac:dyDescent="0.3">
      <c r="B275" s="109">
        <v>45007</v>
      </c>
      <c r="C275" s="110">
        <v>420.10601800000001</v>
      </c>
      <c r="D275">
        <v>308910</v>
      </c>
      <c r="E275">
        <f t="shared" si="6"/>
        <v>5.3543794584935966E-3</v>
      </c>
      <c r="F275">
        <v>4.0392063722927585E-2</v>
      </c>
    </row>
    <row r="276" spans="2:6" x14ac:dyDescent="0.3">
      <c r="B276" s="109">
        <v>45006</v>
      </c>
      <c r="C276" s="110">
        <v>417.86859099999998</v>
      </c>
      <c r="D276">
        <v>217421</v>
      </c>
      <c r="E276">
        <f t="shared" si="6"/>
        <v>-5.786207215814354E-3</v>
      </c>
      <c r="F276">
        <v>4.0382983366155534E-2</v>
      </c>
    </row>
    <row r="277" spans="2:6" x14ac:dyDescent="0.3">
      <c r="B277" s="109">
        <v>45005</v>
      </c>
      <c r="C277" s="110">
        <v>420.30053700000002</v>
      </c>
      <c r="D277">
        <v>196469</v>
      </c>
      <c r="E277">
        <f t="shared" si="6"/>
        <v>6.7183959738443821E-3</v>
      </c>
      <c r="F277">
        <v>4.0305403845048771E-2</v>
      </c>
    </row>
    <row r="278" spans="2:6" x14ac:dyDescent="0.3">
      <c r="B278" s="109">
        <v>45002</v>
      </c>
      <c r="C278" s="110">
        <v>417.49563599999999</v>
      </c>
      <c r="D278">
        <v>600340</v>
      </c>
      <c r="E278">
        <f t="shared" si="6"/>
        <v>-7.8152748042951137E-3</v>
      </c>
      <c r="F278">
        <v>4.0254830297963284E-2</v>
      </c>
    </row>
    <row r="279" spans="2:6" x14ac:dyDescent="0.3">
      <c r="B279" s="109">
        <v>45001</v>
      </c>
      <c r="C279" s="110">
        <v>420.78417999999999</v>
      </c>
      <c r="D279">
        <v>639963</v>
      </c>
      <c r="E279">
        <f t="shared" si="6"/>
        <v>2.8851788090726194E-2</v>
      </c>
      <c r="F279">
        <v>4.0110247477492367E-2</v>
      </c>
    </row>
    <row r="280" spans="2:6" x14ac:dyDescent="0.3">
      <c r="B280" s="109">
        <v>45000</v>
      </c>
      <c r="C280" s="110">
        <v>408.98425300000002</v>
      </c>
      <c r="D280">
        <v>266195</v>
      </c>
      <c r="E280">
        <f t="shared" si="6"/>
        <v>-1.7998098699087084E-2</v>
      </c>
      <c r="F280">
        <v>4.0048786512250079E-2</v>
      </c>
    </row>
    <row r="281" spans="2:6" x14ac:dyDescent="0.3">
      <c r="B281" s="109">
        <v>44999</v>
      </c>
      <c r="C281" s="110">
        <v>416.48010299999999</v>
      </c>
      <c r="D281">
        <v>317654</v>
      </c>
      <c r="E281">
        <f t="shared" si="6"/>
        <v>2.9113873682435898E-3</v>
      </c>
      <c r="F281">
        <v>4.0045440450152681E-2</v>
      </c>
    </row>
    <row r="282" spans="2:6" x14ac:dyDescent="0.3">
      <c r="B282" s="109">
        <v>44998</v>
      </c>
      <c r="C282" s="110">
        <v>415.27108800000002</v>
      </c>
      <c r="D282">
        <v>335711</v>
      </c>
      <c r="E282">
        <f t="shared" si="6"/>
        <v>-1.7280848671829996E-2</v>
      </c>
      <c r="F282">
        <v>3.9883184766230872E-2</v>
      </c>
    </row>
    <row r="283" spans="2:6" x14ac:dyDescent="0.3">
      <c r="B283" s="109">
        <v>44995</v>
      </c>
      <c r="C283" s="110">
        <v>422.57351699999998</v>
      </c>
      <c r="D283">
        <v>589678</v>
      </c>
      <c r="E283">
        <f t="shared" si="6"/>
        <v>-1.1314742605210815E-2</v>
      </c>
      <c r="F283">
        <v>3.9854255884734346E-2</v>
      </c>
    </row>
    <row r="284" spans="2:6" x14ac:dyDescent="0.3">
      <c r="B284" s="109">
        <v>44994</v>
      </c>
      <c r="C284" s="110">
        <v>427.40954599999998</v>
      </c>
      <c r="D284">
        <v>704562</v>
      </c>
      <c r="E284">
        <f t="shared" si="6"/>
        <v>-4.7297056915480695E-3</v>
      </c>
      <c r="F284">
        <v>3.9769266161739925E-2</v>
      </c>
    </row>
    <row r="285" spans="2:6" x14ac:dyDescent="0.3">
      <c r="B285" s="109">
        <v>44993</v>
      </c>
      <c r="C285" s="110">
        <v>429.440674</v>
      </c>
      <c r="D285">
        <v>481191</v>
      </c>
      <c r="E285">
        <f t="shared" si="6"/>
        <v>9.8942555315875147E-3</v>
      </c>
      <c r="F285">
        <v>3.9726208188003875E-2</v>
      </c>
    </row>
    <row r="286" spans="2:6" x14ac:dyDescent="0.3">
      <c r="B286" s="109">
        <v>44991</v>
      </c>
      <c r="C286" s="110">
        <v>425.23330700000002</v>
      </c>
      <c r="D286">
        <v>394890</v>
      </c>
      <c r="E286">
        <f t="shared" si="6"/>
        <v>3.4122325802110609E-4</v>
      </c>
      <c r="F286">
        <v>3.9534845972553523E-2</v>
      </c>
    </row>
    <row r="287" spans="2:6" x14ac:dyDescent="0.3">
      <c r="B287" s="109">
        <v>44988</v>
      </c>
      <c r="C287" s="110">
        <v>425.088257</v>
      </c>
      <c r="D287">
        <v>224243</v>
      </c>
      <c r="E287">
        <f t="shared" si="6"/>
        <v>-5.6561273448593186E-3</v>
      </c>
      <c r="F287">
        <v>3.9512898243684758E-2</v>
      </c>
    </row>
    <row r="288" spans="2:6" x14ac:dyDescent="0.3">
      <c r="B288" s="109">
        <v>44987</v>
      </c>
      <c r="C288" s="110">
        <v>427.50628699999999</v>
      </c>
      <c r="D288">
        <v>591242</v>
      </c>
      <c r="E288">
        <f t="shared" si="6"/>
        <v>6.1462558582887628E-3</v>
      </c>
      <c r="F288">
        <v>3.9407619543169625E-2</v>
      </c>
    </row>
    <row r="289" spans="2:6" x14ac:dyDescent="0.3">
      <c r="B289" s="109">
        <v>44986</v>
      </c>
      <c r="C289" s="110">
        <v>424.89477499999998</v>
      </c>
      <c r="D289">
        <v>379966</v>
      </c>
      <c r="E289">
        <f t="shared" si="6"/>
        <v>2.4725836343869156E-2</v>
      </c>
      <c r="F289">
        <v>3.9274886904346662E-2</v>
      </c>
    </row>
    <row r="290" spans="2:6" x14ac:dyDescent="0.3">
      <c r="B290" s="109">
        <v>44985</v>
      </c>
      <c r="C290" s="110">
        <v>414.64239500000002</v>
      </c>
      <c r="D290">
        <v>243065</v>
      </c>
      <c r="E290">
        <f t="shared" si="6"/>
        <v>3.7462243931296602E-3</v>
      </c>
      <c r="F290">
        <v>3.9241377053698123E-2</v>
      </c>
    </row>
    <row r="291" spans="2:6" x14ac:dyDescent="0.3">
      <c r="B291" s="109">
        <v>44984</v>
      </c>
      <c r="C291" s="110">
        <v>413.09484900000001</v>
      </c>
      <c r="D291">
        <v>309834</v>
      </c>
      <c r="E291">
        <f t="shared" si="6"/>
        <v>-1.3853614929962066E-2</v>
      </c>
      <c r="F291">
        <v>3.9199000769524428E-2</v>
      </c>
    </row>
    <row r="292" spans="2:6" x14ac:dyDescent="0.3">
      <c r="B292" s="109">
        <v>44981</v>
      </c>
      <c r="C292" s="110">
        <v>418.89810199999999</v>
      </c>
      <c r="D292">
        <v>390452</v>
      </c>
      <c r="E292">
        <f t="shared" si="6"/>
        <v>-1.1412955208961684E-2</v>
      </c>
      <c r="F292">
        <v>3.9186932325259827E-2</v>
      </c>
    </row>
    <row r="293" spans="2:6" x14ac:dyDescent="0.3">
      <c r="B293" s="109">
        <v>44980</v>
      </c>
      <c r="C293" s="110">
        <v>423.73416099999997</v>
      </c>
      <c r="D293">
        <v>378741</v>
      </c>
      <c r="E293">
        <f t="shared" si="6"/>
        <v>-3.4234040111313924E-4</v>
      </c>
      <c r="F293">
        <v>3.9047986750942787E-2</v>
      </c>
    </row>
    <row r="294" spans="2:6" x14ac:dyDescent="0.3">
      <c r="B294" s="109">
        <v>44979</v>
      </c>
      <c r="C294" s="110">
        <v>423.87927200000001</v>
      </c>
      <c r="D294">
        <v>496310</v>
      </c>
      <c r="E294">
        <f t="shared" si="6"/>
        <v>-1.1726223763323884E-2</v>
      </c>
      <c r="F294">
        <v>3.8977611098490517E-2</v>
      </c>
    </row>
    <row r="295" spans="2:6" x14ac:dyDescent="0.3">
      <c r="B295" s="109">
        <v>44978</v>
      </c>
      <c r="C295" s="110">
        <v>428.90875199999999</v>
      </c>
      <c r="D295">
        <v>469487</v>
      </c>
      <c r="E295">
        <f t="shared" si="6"/>
        <v>-1.5430741099082712E-2</v>
      </c>
      <c r="F295">
        <v>3.8817216116872721E-2</v>
      </c>
    </row>
    <row r="296" spans="2:6" x14ac:dyDescent="0.3">
      <c r="B296" s="109">
        <v>44977</v>
      </c>
      <c r="C296" s="110">
        <v>435.63085899999999</v>
      </c>
      <c r="D296">
        <v>263275</v>
      </c>
      <c r="E296">
        <f t="shared" si="6"/>
        <v>-8.6936483113416729E-3</v>
      </c>
      <c r="F296">
        <v>3.8716876846376591E-2</v>
      </c>
    </row>
    <row r="297" spans="2:6" x14ac:dyDescent="0.3">
      <c r="B297" s="109">
        <v>44974</v>
      </c>
      <c r="C297" s="110">
        <v>439.45129400000002</v>
      </c>
      <c r="D297">
        <v>385008</v>
      </c>
      <c r="E297">
        <f t="shared" si="6"/>
        <v>-5.5810622677440191E-3</v>
      </c>
      <c r="F297">
        <v>3.8693318138353305E-2</v>
      </c>
    </row>
    <row r="298" spans="2:6" x14ac:dyDescent="0.3">
      <c r="B298" s="109">
        <v>44973</v>
      </c>
      <c r="C298" s="110">
        <v>441.917664</v>
      </c>
      <c r="D298">
        <v>175435</v>
      </c>
      <c r="E298">
        <f t="shared" si="6"/>
        <v>9.054678731704735E-3</v>
      </c>
      <c r="F298">
        <v>3.8640185082329692E-2</v>
      </c>
    </row>
    <row r="299" spans="2:6" x14ac:dyDescent="0.3">
      <c r="B299" s="109">
        <v>44972</v>
      </c>
      <c r="C299" s="110">
        <v>437.95214800000002</v>
      </c>
      <c r="D299">
        <v>482978</v>
      </c>
      <c r="E299">
        <f t="shared" si="6"/>
        <v>7.5656501607272997E-3</v>
      </c>
      <c r="F299">
        <v>3.8639708059416744E-2</v>
      </c>
    </row>
    <row r="300" spans="2:6" x14ac:dyDescent="0.3">
      <c r="B300" s="109">
        <v>44971</v>
      </c>
      <c r="C300" s="110">
        <v>434.663635</v>
      </c>
      <c r="D300">
        <v>357384</v>
      </c>
      <c r="E300">
        <f t="shared" si="6"/>
        <v>2.5655647220237388E-3</v>
      </c>
      <c r="F300">
        <v>3.8517778135269465E-2</v>
      </c>
    </row>
    <row r="301" spans="2:6" x14ac:dyDescent="0.3">
      <c r="B301" s="109">
        <v>44970</v>
      </c>
      <c r="C301" s="110">
        <v>433.551331</v>
      </c>
      <c r="D301">
        <v>416650</v>
      </c>
      <c r="E301">
        <f t="shared" si="6"/>
        <v>-2.0432610426040831E-2</v>
      </c>
      <c r="F301">
        <v>3.8435736605825221E-2</v>
      </c>
    </row>
    <row r="302" spans="2:6" x14ac:dyDescent="0.3">
      <c r="B302" s="109">
        <v>44967</v>
      </c>
      <c r="C302" s="110">
        <v>442.594696</v>
      </c>
      <c r="D302">
        <v>135168</v>
      </c>
      <c r="E302">
        <f t="shared" si="6"/>
        <v>5.1198046310734213E-3</v>
      </c>
      <c r="F302">
        <v>3.8337294140015521E-2</v>
      </c>
    </row>
    <row r="303" spans="2:6" x14ac:dyDescent="0.3">
      <c r="B303" s="109">
        <v>44966</v>
      </c>
      <c r="C303" s="110">
        <v>440.34023999999999</v>
      </c>
      <c r="D303">
        <v>202279</v>
      </c>
      <c r="E303">
        <f t="shared" si="6"/>
        <v>-7.6197701020830344E-4</v>
      </c>
      <c r="F303">
        <v>3.8294522370353912E-2</v>
      </c>
    </row>
    <row r="304" spans="2:6" x14ac:dyDescent="0.3">
      <c r="B304" s="109">
        <v>44965</v>
      </c>
      <c r="C304" s="110">
        <v>440.67602499999998</v>
      </c>
      <c r="D304">
        <v>234052</v>
      </c>
      <c r="E304">
        <f t="shared" si="6"/>
        <v>3.7146294765342258E-3</v>
      </c>
      <c r="F304">
        <v>3.8233978381416511E-2</v>
      </c>
    </row>
    <row r="305" spans="2:6" x14ac:dyDescent="0.3">
      <c r="B305" s="109">
        <v>44964</v>
      </c>
      <c r="C305" s="110">
        <v>439.04513500000002</v>
      </c>
      <c r="D305">
        <v>461473</v>
      </c>
      <c r="E305">
        <f t="shared" si="6"/>
        <v>-5.6490855316116972E-3</v>
      </c>
      <c r="F305">
        <v>3.8136404269042634E-2</v>
      </c>
    </row>
    <row r="306" spans="2:6" x14ac:dyDescent="0.3">
      <c r="B306" s="109">
        <v>44963</v>
      </c>
      <c r="C306" s="110">
        <v>441.53942899999998</v>
      </c>
      <c r="D306">
        <v>1161648</v>
      </c>
      <c r="E306">
        <f t="shared" si="6"/>
        <v>3.1026064834502654E-2</v>
      </c>
      <c r="F306">
        <v>3.8109957178742881E-2</v>
      </c>
    </row>
    <row r="307" spans="2:6" x14ac:dyDescent="0.3">
      <c r="B307" s="109">
        <v>44960</v>
      </c>
      <c r="C307" s="110">
        <v>428.25244099999998</v>
      </c>
      <c r="D307">
        <v>731839</v>
      </c>
      <c r="E307">
        <f t="shared" si="6"/>
        <v>-2.0945441204575532E-2</v>
      </c>
      <c r="F307">
        <v>3.8032620838850617E-2</v>
      </c>
    </row>
    <row r="308" spans="2:6" x14ac:dyDescent="0.3">
      <c r="B308" s="109">
        <v>44959</v>
      </c>
      <c r="C308" s="110">
        <v>437.41427599999997</v>
      </c>
      <c r="D308">
        <v>415084</v>
      </c>
      <c r="E308">
        <f t="shared" si="6"/>
        <v>2.1981217555138155E-3</v>
      </c>
      <c r="F308">
        <v>3.7995668332000854E-2</v>
      </c>
    </row>
    <row r="309" spans="2:6" x14ac:dyDescent="0.3">
      <c r="B309" s="109">
        <v>44958</v>
      </c>
      <c r="C309" s="110">
        <v>436.45489500000002</v>
      </c>
      <c r="D309">
        <v>515214</v>
      </c>
      <c r="E309">
        <f t="shared" si="6"/>
        <v>-1.5259742483733074E-2</v>
      </c>
      <c r="F309">
        <v>3.7947984730632767E-2</v>
      </c>
    </row>
    <row r="310" spans="2:6" x14ac:dyDescent="0.3">
      <c r="B310" s="109">
        <v>44957</v>
      </c>
      <c r="C310" s="110">
        <v>443.21829200000002</v>
      </c>
      <c r="D310">
        <v>761133</v>
      </c>
      <c r="E310">
        <f t="shared" si="6"/>
        <v>2.6324616978238513E-2</v>
      </c>
      <c r="F310">
        <v>3.7789513612140002E-2</v>
      </c>
    </row>
    <row r="311" spans="2:6" x14ac:dyDescent="0.3">
      <c r="B311" s="109">
        <v>44956</v>
      </c>
      <c r="C311" s="110">
        <v>431.85000600000001</v>
      </c>
      <c r="D311">
        <v>300930</v>
      </c>
      <c r="E311">
        <f t="shared" si="6"/>
        <v>-4.973494243068477E-3</v>
      </c>
      <c r="F311">
        <v>3.7699239692729591E-2</v>
      </c>
    </row>
    <row r="312" spans="2:6" x14ac:dyDescent="0.3">
      <c r="B312" s="109">
        <v>44953</v>
      </c>
      <c r="C312" s="110">
        <v>434.00854500000003</v>
      </c>
      <c r="D312">
        <v>600444</v>
      </c>
      <c r="E312">
        <f t="shared" si="6"/>
        <v>-2.9809152799199712E-2</v>
      </c>
      <c r="F312">
        <v>3.7659046541259622E-2</v>
      </c>
    </row>
    <row r="313" spans="2:6" x14ac:dyDescent="0.3">
      <c r="B313" s="109">
        <v>44951</v>
      </c>
      <c r="C313" s="110">
        <v>447.34347500000001</v>
      </c>
      <c r="D313">
        <v>1135822</v>
      </c>
      <c r="E313">
        <f t="shared" si="6"/>
        <v>-1.520595694370086E-2</v>
      </c>
      <c r="F313">
        <v>3.7633812940741196E-2</v>
      </c>
    </row>
    <row r="314" spans="2:6" x14ac:dyDescent="0.3">
      <c r="B314" s="109">
        <v>44950</v>
      </c>
      <c r="C314" s="110">
        <v>454.25079299999999</v>
      </c>
      <c r="D314">
        <v>635034</v>
      </c>
      <c r="E314">
        <f t="shared" si="6"/>
        <v>-3.3278836460397199E-2</v>
      </c>
      <c r="F314">
        <v>3.7318763459518456E-2</v>
      </c>
    </row>
    <row r="315" spans="2:6" x14ac:dyDescent="0.3">
      <c r="B315" s="109">
        <v>44949</v>
      </c>
      <c r="C315" s="110">
        <v>469.88812300000001</v>
      </c>
      <c r="D315">
        <v>405729</v>
      </c>
      <c r="E315">
        <f t="shared" si="6"/>
        <v>1.073046241973441E-2</v>
      </c>
      <c r="F315">
        <v>3.7250032709215564E-2</v>
      </c>
    </row>
    <row r="316" spans="2:6" x14ac:dyDescent="0.3">
      <c r="B316" s="109">
        <v>44946</v>
      </c>
      <c r="C316" s="110">
        <v>464.89953600000001</v>
      </c>
      <c r="D316">
        <v>329425</v>
      </c>
      <c r="E316">
        <f t="shared" si="6"/>
        <v>-5.2345598266376747E-3</v>
      </c>
      <c r="F316">
        <v>3.7159659969202341E-2</v>
      </c>
    </row>
    <row r="317" spans="2:6" x14ac:dyDescent="0.3">
      <c r="B317" s="109">
        <v>44945</v>
      </c>
      <c r="C317" s="110">
        <v>467.34588600000001</v>
      </c>
      <c r="D317">
        <v>313222</v>
      </c>
      <c r="E317">
        <f t="shared" si="6"/>
        <v>2.9853794799348243E-3</v>
      </c>
      <c r="F317">
        <v>3.7061759921972026E-2</v>
      </c>
    </row>
    <row r="318" spans="2:6" x14ac:dyDescent="0.3">
      <c r="B318" s="109">
        <v>44944</v>
      </c>
      <c r="C318" s="110">
        <v>465.95483400000001</v>
      </c>
      <c r="D318">
        <v>305294</v>
      </c>
      <c r="E318">
        <f t="shared" si="6"/>
        <v>4.9658515197392727E-3</v>
      </c>
      <c r="F318">
        <v>3.7040506554102404E-2</v>
      </c>
    </row>
    <row r="319" spans="2:6" x14ac:dyDescent="0.3">
      <c r="B319" s="109">
        <v>44943</v>
      </c>
      <c r="C319" s="110">
        <v>463.65240499999999</v>
      </c>
      <c r="D319">
        <v>324280</v>
      </c>
      <c r="E319">
        <f t="shared" si="6"/>
        <v>1.7619402760082892E-3</v>
      </c>
      <c r="F319">
        <v>3.7019493731317521E-2</v>
      </c>
    </row>
    <row r="320" spans="2:6" x14ac:dyDescent="0.3">
      <c r="B320" s="109">
        <v>44942</v>
      </c>
      <c r="C320" s="110">
        <v>462.83691399999998</v>
      </c>
      <c r="D320">
        <v>294909</v>
      </c>
      <c r="E320">
        <f t="shared" si="6"/>
        <v>3.1187721936820623E-3</v>
      </c>
      <c r="F320">
        <v>3.7016366988697369E-2</v>
      </c>
    </row>
    <row r="321" spans="2:6" x14ac:dyDescent="0.3">
      <c r="B321" s="109">
        <v>44939</v>
      </c>
      <c r="C321" s="110">
        <v>461.397919</v>
      </c>
      <c r="D321">
        <v>774785</v>
      </c>
      <c r="E321">
        <f t="shared" si="6"/>
        <v>1.8422365877959201E-2</v>
      </c>
      <c r="F321">
        <v>3.6974856609711892E-2</v>
      </c>
    </row>
    <row r="322" spans="2:6" x14ac:dyDescent="0.3">
      <c r="B322" s="109">
        <v>44938</v>
      </c>
      <c r="C322" s="110">
        <v>453.05163599999997</v>
      </c>
      <c r="D322">
        <v>571116</v>
      </c>
      <c r="E322">
        <f t="shared" si="6"/>
        <v>8.8657703695476098E-3</v>
      </c>
      <c r="F322">
        <v>3.6951173169632368E-2</v>
      </c>
    </row>
    <row r="323" spans="2:6" x14ac:dyDescent="0.3">
      <c r="B323" s="109">
        <v>44937</v>
      </c>
      <c r="C323" s="110">
        <v>449.07028200000002</v>
      </c>
      <c r="D323">
        <v>1622570</v>
      </c>
      <c r="E323">
        <f t="shared" si="6"/>
        <v>-1.1717503638846716E-2</v>
      </c>
      <c r="F323">
        <v>3.6878224385311853E-2</v>
      </c>
    </row>
    <row r="324" spans="2:6" x14ac:dyDescent="0.3">
      <c r="B324" s="109">
        <v>44936</v>
      </c>
      <c r="C324" s="110">
        <v>454.39465300000001</v>
      </c>
      <c r="D324">
        <v>367859</v>
      </c>
      <c r="E324">
        <f t="shared" si="6"/>
        <v>-1.2200216520260598E-2</v>
      </c>
      <c r="F324">
        <v>3.682312920893227E-2</v>
      </c>
    </row>
    <row r="325" spans="2:6" x14ac:dyDescent="0.3">
      <c r="B325" s="109">
        <v>44935</v>
      </c>
      <c r="C325" s="110">
        <v>460.00683600000002</v>
      </c>
      <c r="D325">
        <v>413271</v>
      </c>
      <c r="E325">
        <f t="shared" si="6"/>
        <v>-9.3765385874444718E-4</v>
      </c>
      <c r="F325">
        <v>3.6803482936810017E-2</v>
      </c>
    </row>
    <row r="326" spans="2:6" x14ac:dyDescent="0.3">
      <c r="B326" s="109">
        <v>44932</v>
      </c>
      <c r="C326" s="110">
        <v>460.43856799999998</v>
      </c>
      <c r="D326">
        <v>212778</v>
      </c>
      <c r="E326">
        <f t="shared" si="6"/>
        <v>-4.0464190134714695E-3</v>
      </c>
      <c r="F326">
        <v>3.6606436410848264E-2</v>
      </c>
    </row>
    <row r="327" spans="2:6" x14ac:dyDescent="0.3">
      <c r="B327" s="109">
        <v>44931</v>
      </c>
      <c r="C327" s="110">
        <v>462.30926499999998</v>
      </c>
      <c r="D327">
        <v>261171</v>
      </c>
      <c r="E327">
        <f t="shared" si="6"/>
        <v>7.2106646600300639E-3</v>
      </c>
      <c r="F327">
        <v>3.6384679356423533E-2</v>
      </c>
    </row>
    <row r="328" spans="2:6" x14ac:dyDescent="0.3">
      <c r="B328" s="109">
        <v>44930</v>
      </c>
      <c r="C328" s="110">
        <v>458.999573</v>
      </c>
      <c r="D328">
        <v>574236</v>
      </c>
      <c r="E328">
        <f t="shared" si="6"/>
        <v>-1.7253747298984101E-2</v>
      </c>
      <c r="F328">
        <v>3.6333899236544509E-2</v>
      </c>
    </row>
    <row r="329" spans="2:6" x14ac:dyDescent="0.3">
      <c r="B329" s="109">
        <v>44929</v>
      </c>
      <c r="C329" s="110">
        <v>467.05807499999997</v>
      </c>
      <c r="D329">
        <v>1095038</v>
      </c>
      <c r="E329">
        <f t="shared" si="6"/>
        <v>-3.2756420625968952E-3</v>
      </c>
      <c r="F329">
        <v>3.6313316231193049E-2</v>
      </c>
    </row>
    <row r="330" spans="2:6" x14ac:dyDescent="0.3">
      <c r="B330" s="109">
        <v>44928</v>
      </c>
      <c r="C330" s="110">
        <v>468.59301799999997</v>
      </c>
      <c r="D330">
        <v>260254</v>
      </c>
      <c r="E330">
        <f t="shared" si="6"/>
        <v>3.698785806245386E-3</v>
      </c>
      <c r="F330">
        <v>3.6303746175673446E-2</v>
      </c>
    </row>
    <row r="331" spans="2:6" x14ac:dyDescent="0.3">
      <c r="B331" s="109">
        <v>44925</v>
      </c>
      <c r="C331" s="110">
        <v>466.86617999999999</v>
      </c>
      <c r="D331">
        <v>452255</v>
      </c>
      <c r="E331">
        <f t="shared" ref="E331:E394" si="7">C331/C332-1</f>
        <v>3.0918372177917153E-3</v>
      </c>
      <c r="F331">
        <v>3.6214027245270897E-2</v>
      </c>
    </row>
    <row r="332" spans="2:6" x14ac:dyDescent="0.3">
      <c r="B332" s="109">
        <v>44924</v>
      </c>
      <c r="C332" s="110">
        <v>465.42715500000003</v>
      </c>
      <c r="D332">
        <v>577329</v>
      </c>
      <c r="E332">
        <f t="shared" si="7"/>
        <v>6.186338923890311E-4</v>
      </c>
      <c r="F332">
        <v>3.6119424097696973E-2</v>
      </c>
    </row>
    <row r="333" spans="2:6" x14ac:dyDescent="0.3">
      <c r="B333" s="109">
        <v>44923</v>
      </c>
      <c r="C333" s="110">
        <v>465.13940400000001</v>
      </c>
      <c r="D333">
        <v>408818</v>
      </c>
      <c r="E333">
        <f t="shared" si="7"/>
        <v>-7.5733172740110044E-3</v>
      </c>
      <c r="F333">
        <v>3.6092921466280625E-2</v>
      </c>
    </row>
    <row r="334" spans="2:6" x14ac:dyDescent="0.3">
      <c r="B334" s="109">
        <v>44922</v>
      </c>
      <c r="C334" s="110">
        <v>468.68893400000002</v>
      </c>
      <c r="D334">
        <v>537988</v>
      </c>
      <c r="E334">
        <f t="shared" si="7"/>
        <v>-1.1132455569556221E-2</v>
      </c>
      <c r="F334">
        <v>3.6092651011071286E-2</v>
      </c>
    </row>
    <row r="335" spans="2:6" x14ac:dyDescent="0.3">
      <c r="B335" s="109">
        <v>44921</v>
      </c>
      <c r="C335" s="110">
        <v>473.96533199999999</v>
      </c>
      <c r="D335">
        <v>393196</v>
      </c>
      <c r="E335">
        <f t="shared" si="7"/>
        <v>2.1503076762784401E-2</v>
      </c>
      <c r="F335">
        <v>3.6089826023087745E-2</v>
      </c>
    </row>
    <row r="336" spans="2:6" x14ac:dyDescent="0.3">
      <c r="B336" s="109">
        <v>44918</v>
      </c>
      <c r="C336" s="110">
        <v>463.988159</v>
      </c>
      <c r="D336">
        <v>411049</v>
      </c>
      <c r="E336">
        <f t="shared" si="7"/>
        <v>-4.2466859252132449E-2</v>
      </c>
      <c r="F336">
        <v>3.607727413238937E-2</v>
      </c>
    </row>
    <row r="337" spans="2:6" x14ac:dyDescent="0.3">
      <c r="B337" s="109">
        <v>44917</v>
      </c>
      <c r="C337" s="110">
        <v>484.56616200000002</v>
      </c>
      <c r="D337">
        <v>624467</v>
      </c>
      <c r="E337">
        <f t="shared" si="7"/>
        <v>-2.9685788319488982E-4</v>
      </c>
      <c r="F337">
        <v>3.6060491531981098E-2</v>
      </c>
    </row>
    <row r="338" spans="2:6" x14ac:dyDescent="0.3">
      <c r="B338" s="109">
        <v>44916</v>
      </c>
      <c r="C338" s="110">
        <v>484.71005200000002</v>
      </c>
      <c r="D338">
        <v>1506224</v>
      </c>
      <c r="E338">
        <f t="shared" si="7"/>
        <v>-1.376147175396758E-2</v>
      </c>
      <c r="F338">
        <v>3.6022801567919371E-2</v>
      </c>
    </row>
    <row r="339" spans="2:6" x14ac:dyDescent="0.3">
      <c r="B339" s="109">
        <v>44915</v>
      </c>
      <c r="C339" s="110">
        <v>491.47345000000001</v>
      </c>
      <c r="D339">
        <v>1525838</v>
      </c>
      <c r="E339">
        <f t="shared" si="7"/>
        <v>1.015480135989022E-2</v>
      </c>
      <c r="F339">
        <v>3.5953119945165035E-2</v>
      </c>
    </row>
    <row r="340" spans="2:6" x14ac:dyDescent="0.3">
      <c r="B340" s="109">
        <v>44914</v>
      </c>
      <c r="C340" s="110">
        <v>486.53280599999999</v>
      </c>
      <c r="D340">
        <v>685177</v>
      </c>
      <c r="E340">
        <f t="shared" si="7"/>
        <v>1.5112095015162641E-2</v>
      </c>
      <c r="F340">
        <v>3.5875226478670585E-2</v>
      </c>
    </row>
    <row r="341" spans="2:6" x14ac:dyDescent="0.3">
      <c r="B341" s="109">
        <v>44911</v>
      </c>
      <c r="C341" s="110">
        <v>479.28973400000001</v>
      </c>
      <c r="D341">
        <v>610236</v>
      </c>
      <c r="E341">
        <f t="shared" si="7"/>
        <v>-9.1233597508261211E-3</v>
      </c>
      <c r="F341">
        <v>3.5851441358442981E-2</v>
      </c>
    </row>
    <row r="342" spans="2:6" x14ac:dyDescent="0.3">
      <c r="B342" s="109">
        <v>44910</v>
      </c>
      <c r="C342" s="110">
        <v>483.70272799999998</v>
      </c>
      <c r="D342">
        <v>1150172</v>
      </c>
      <c r="E342">
        <f t="shared" si="7"/>
        <v>-5.4246183534348846E-3</v>
      </c>
      <c r="F342">
        <v>3.5815759787158452E-2</v>
      </c>
    </row>
    <row r="343" spans="2:6" x14ac:dyDescent="0.3">
      <c r="B343" s="109">
        <v>44909</v>
      </c>
      <c r="C343" s="110">
        <v>486.34094199999998</v>
      </c>
      <c r="D343">
        <v>451592</v>
      </c>
      <c r="E343">
        <f t="shared" si="7"/>
        <v>4.7567684819804779E-3</v>
      </c>
      <c r="F343">
        <v>3.5778047065140983E-2</v>
      </c>
    </row>
    <row r="344" spans="2:6" x14ac:dyDescent="0.3">
      <c r="B344" s="109">
        <v>44908</v>
      </c>
      <c r="C344" s="110">
        <v>484.03848299999999</v>
      </c>
      <c r="D344">
        <v>1101125</v>
      </c>
      <c r="E344">
        <f t="shared" si="7"/>
        <v>1.2136339809234231E-2</v>
      </c>
      <c r="F344">
        <v>3.5634547837684938E-2</v>
      </c>
    </row>
    <row r="345" spans="2:6" x14ac:dyDescent="0.3">
      <c r="B345" s="109">
        <v>44907</v>
      </c>
      <c r="C345" s="110">
        <v>478.234467</v>
      </c>
      <c r="D345">
        <v>324379</v>
      </c>
      <c r="E345">
        <f t="shared" si="7"/>
        <v>4.3316777881556856E-3</v>
      </c>
      <c r="F345">
        <v>3.5604564685472129E-2</v>
      </c>
    </row>
    <row r="346" spans="2:6" x14ac:dyDescent="0.3">
      <c r="B346" s="109">
        <v>44904</v>
      </c>
      <c r="C346" s="110">
        <v>476.17184400000002</v>
      </c>
      <c r="D346">
        <v>1469733</v>
      </c>
      <c r="E346">
        <f t="shared" si="7"/>
        <v>-1.3078921197150484E-3</v>
      </c>
      <c r="F346">
        <v>3.5591289917512592E-2</v>
      </c>
    </row>
    <row r="347" spans="2:6" x14ac:dyDescent="0.3">
      <c r="B347" s="109">
        <v>44903</v>
      </c>
      <c r="C347" s="110">
        <v>476.79544099999998</v>
      </c>
      <c r="D347">
        <v>728071</v>
      </c>
      <c r="E347">
        <f t="shared" si="7"/>
        <v>7.8070110764649758E-3</v>
      </c>
      <c r="F347">
        <v>3.5499266793158402E-2</v>
      </c>
    </row>
    <row r="348" spans="2:6" x14ac:dyDescent="0.3">
      <c r="B348" s="109">
        <v>44902</v>
      </c>
      <c r="C348" s="110">
        <v>473.10192899999998</v>
      </c>
      <c r="D348">
        <v>559221</v>
      </c>
      <c r="E348">
        <f t="shared" si="7"/>
        <v>-6.8472449626661991E-3</v>
      </c>
      <c r="F348">
        <v>3.542972768199304E-2</v>
      </c>
    </row>
    <row r="349" spans="2:6" x14ac:dyDescent="0.3">
      <c r="B349" s="109">
        <v>44901</v>
      </c>
      <c r="C349" s="110">
        <v>476.36370799999997</v>
      </c>
      <c r="D349">
        <v>1186073</v>
      </c>
      <c r="E349">
        <f t="shared" si="7"/>
        <v>3.0208526650454814E-4</v>
      </c>
      <c r="F349">
        <v>3.5355748602045933E-2</v>
      </c>
    </row>
    <row r="350" spans="2:6" x14ac:dyDescent="0.3">
      <c r="B350" s="109">
        <v>44900</v>
      </c>
      <c r="C350" s="110">
        <v>476.21984900000001</v>
      </c>
      <c r="D350">
        <v>584787</v>
      </c>
      <c r="E350">
        <f t="shared" si="7"/>
        <v>9.6613824856150998E-3</v>
      </c>
      <c r="F350">
        <v>3.5335828097562194E-2</v>
      </c>
    </row>
    <row r="351" spans="2:6" x14ac:dyDescent="0.3">
      <c r="B351" s="109">
        <v>44897</v>
      </c>
      <c r="C351" s="110">
        <v>471.66293300000001</v>
      </c>
      <c r="D351">
        <v>2992317</v>
      </c>
      <c r="E351">
        <f t="shared" si="7"/>
        <v>-6.064917659324931E-3</v>
      </c>
      <c r="F351">
        <v>3.5153515053962803E-2</v>
      </c>
    </row>
    <row r="352" spans="2:6" x14ac:dyDescent="0.3">
      <c r="B352" s="109">
        <v>44896</v>
      </c>
      <c r="C352" s="110">
        <v>474.54098499999998</v>
      </c>
      <c r="D352">
        <v>1147402</v>
      </c>
      <c r="E352">
        <f t="shared" si="7"/>
        <v>5.7950857446691373E-3</v>
      </c>
      <c r="F352">
        <v>3.5152379143778667E-2</v>
      </c>
    </row>
    <row r="353" spans="2:6" x14ac:dyDescent="0.3">
      <c r="B353" s="109">
        <v>44895</v>
      </c>
      <c r="C353" s="110">
        <v>471.80682400000001</v>
      </c>
      <c r="D353">
        <v>875163</v>
      </c>
      <c r="E353">
        <f t="shared" si="7"/>
        <v>4.9039562238815115E-3</v>
      </c>
      <c r="F353">
        <v>3.5092895306148231E-2</v>
      </c>
    </row>
    <row r="354" spans="2:6" x14ac:dyDescent="0.3">
      <c r="B354" s="109">
        <v>44894</v>
      </c>
      <c r="C354" s="110">
        <v>469.50439499999999</v>
      </c>
      <c r="D354">
        <v>683519</v>
      </c>
      <c r="E354">
        <f t="shared" si="7"/>
        <v>2.4580725088709787E-3</v>
      </c>
      <c r="F354">
        <v>3.4937894858893648E-2</v>
      </c>
    </row>
    <row r="355" spans="2:6" x14ac:dyDescent="0.3">
      <c r="B355" s="109">
        <v>44893</v>
      </c>
      <c r="C355" s="110">
        <v>468.35314899999997</v>
      </c>
      <c r="D355">
        <v>728844</v>
      </c>
      <c r="E355">
        <f t="shared" si="7"/>
        <v>4.4233382639067287E-3</v>
      </c>
      <c r="F355">
        <v>3.4823615820038789E-2</v>
      </c>
    </row>
    <row r="356" spans="2:6" x14ac:dyDescent="0.3">
      <c r="B356" s="109">
        <v>44890</v>
      </c>
      <c r="C356" s="110">
        <v>466.29058800000001</v>
      </c>
      <c r="D356">
        <v>666584</v>
      </c>
      <c r="E356">
        <f t="shared" si="7"/>
        <v>8.0887055716307721E-3</v>
      </c>
      <c r="F356">
        <v>3.4766151102460841E-2</v>
      </c>
    </row>
    <row r="357" spans="2:6" x14ac:dyDescent="0.3">
      <c r="B357" s="109">
        <v>44889</v>
      </c>
      <c r="C357" s="110">
        <v>462.54916400000002</v>
      </c>
      <c r="D357">
        <v>1224661</v>
      </c>
      <c r="E357">
        <f t="shared" si="7"/>
        <v>-2.2305478699495951E-2</v>
      </c>
      <c r="F357">
        <v>3.4664460792154461E-2</v>
      </c>
    </row>
    <row r="358" spans="2:6" x14ac:dyDescent="0.3">
      <c r="B358" s="109">
        <v>44888</v>
      </c>
      <c r="C358" s="110">
        <v>473.10192899999998</v>
      </c>
      <c r="D358">
        <v>2592198</v>
      </c>
      <c r="E358">
        <f t="shared" si="7"/>
        <v>1.3044317429014241E-2</v>
      </c>
      <c r="F358">
        <v>3.4617563614366409E-2</v>
      </c>
    </row>
    <row r="359" spans="2:6" x14ac:dyDescent="0.3">
      <c r="B359" s="109">
        <v>44887</v>
      </c>
      <c r="C359" s="110">
        <v>467.01010100000002</v>
      </c>
      <c r="D359">
        <v>811233</v>
      </c>
      <c r="E359">
        <f t="shared" si="7"/>
        <v>8.8074764349561629E-3</v>
      </c>
      <c r="F359">
        <v>3.4596267511166623E-2</v>
      </c>
    </row>
    <row r="360" spans="2:6" x14ac:dyDescent="0.3">
      <c r="B360" s="109">
        <v>44886</v>
      </c>
      <c r="C360" s="110">
        <v>462.93283100000002</v>
      </c>
      <c r="D360">
        <v>1062719</v>
      </c>
      <c r="E360">
        <f t="shared" si="7"/>
        <v>7.0958324935481709E-3</v>
      </c>
      <c r="F360">
        <v>3.4579158125353615E-2</v>
      </c>
    </row>
    <row r="361" spans="2:6" x14ac:dyDescent="0.3">
      <c r="B361" s="109">
        <v>44883</v>
      </c>
      <c r="C361" s="110">
        <v>459.67108200000001</v>
      </c>
      <c r="D361">
        <v>1146339</v>
      </c>
      <c r="E361">
        <f t="shared" si="7"/>
        <v>4.1750307730992198E-4</v>
      </c>
      <c r="F361">
        <v>3.4576162395019372E-2</v>
      </c>
    </row>
    <row r="362" spans="2:6" x14ac:dyDescent="0.3">
      <c r="B362" s="109">
        <v>44882</v>
      </c>
      <c r="C362" s="110">
        <v>459.47924799999998</v>
      </c>
      <c r="D362">
        <v>1364249</v>
      </c>
      <c r="E362">
        <f t="shared" si="7"/>
        <v>-1.138099651081026E-3</v>
      </c>
      <c r="F362">
        <v>3.4560739391874762E-2</v>
      </c>
    </row>
    <row r="363" spans="2:6" x14ac:dyDescent="0.3">
      <c r="B363" s="109">
        <v>44881</v>
      </c>
      <c r="C363" s="110">
        <v>460.00277699999998</v>
      </c>
      <c r="D363">
        <v>1558363</v>
      </c>
      <c r="E363">
        <f t="shared" si="7"/>
        <v>-2.7861564510041958E-2</v>
      </c>
      <c r="F363">
        <v>3.4410987006494365E-2</v>
      </c>
    </row>
    <row r="364" spans="2:6" x14ac:dyDescent="0.3">
      <c r="B364" s="109">
        <v>44880</v>
      </c>
      <c r="C364" s="110">
        <v>473.18649299999998</v>
      </c>
      <c r="D364">
        <v>1639700</v>
      </c>
      <c r="E364">
        <f t="shared" si="7"/>
        <v>-1.0450929805341125E-2</v>
      </c>
      <c r="F364">
        <v>3.4364681110935935E-2</v>
      </c>
    </row>
    <row r="365" spans="2:6" x14ac:dyDescent="0.3">
      <c r="B365" s="109">
        <v>44879</v>
      </c>
      <c r="C365" s="110">
        <v>478.18396000000001</v>
      </c>
      <c r="D365">
        <v>4128973</v>
      </c>
      <c r="E365">
        <f t="shared" si="7"/>
        <v>-8.8459360674998821E-2</v>
      </c>
      <c r="F365">
        <v>3.4357589551184065E-2</v>
      </c>
    </row>
    <row r="366" spans="2:6" x14ac:dyDescent="0.3">
      <c r="B366" s="109">
        <v>44876</v>
      </c>
      <c r="C366" s="110">
        <v>524.58874500000002</v>
      </c>
      <c r="D366">
        <v>579146</v>
      </c>
      <c r="E366">
        <f t="shared" si="7"/>
        <v>-1.6858375088106503E-2</v>
      </c>
      <c r="F366">
        <v>3.4340718241203882E-2</v>
      </c>
    </row>
    <row r="367" spans="2:6" x14ac:dyDescent="0.3">
      <c r="B367" s="109">
        <v>44875</v>
      </c>
      <c r="C367" s="110">
        <v>533.58410600000002</v>
      </c>
      <c r="D367">
        <v>1334701</v>
      </c>
      <c r="E367">
        <f t="shared" si="7"/>
        <v>1.2005629035529486E-2</v>
      </c>
      <c r="F367">
        <v>3.4274357748319995E-2</v>
      </c>
    </row>
    <row r="368" spans="2:6" x14ac:dyDescent="0.3">
      <c r="B368" s="109">
        <v>44874</v>
      </c>
      <c r="C368" s="110">
        <v>527.25408900000002</v>
      </c>
      <c r="D368">
        <v>1373842</v>
      </c>
      <c r="E368">
        <f t="shared" si="7"/>
        <v>2.9877618065952127E-3</v>
      </c>
      <c r="F368">
        <v>3.4254449047862234E-2</v>
      </c>
    </row>
    <row r="369" spans="2:6" x14ac:dyDescent="0.3">
      <c r="B369" s="109">
        <v>44872</v>
      </c>
      <c r="C369" s="110">
        <v>525.68347200000005</v>
      </c>
      <c r="D369">
        <v>456053</v>
      </c>
      <c r="E369">
        <f t="shared" si="7"/>
        <v>-9.950835098208044E-4</v>
      </c>
      <c r="F369">
        <v>3.4253313836490884E-2</v>
      </c>
    </row>
    <row r="370" spans="2:6" x14ac:dyDescent="0.3">
      <c r="B370" s="109">
        <v>44869</v>
      </c>
      <c r="C370" s="110">
        <v>526.20709199999999</v>
      </c>
      <c r="D370">
        <v>1787921</v>
      </c>
      <c r="E370">
        <f t="shared" si="7"/>
        <v>1.4870779018717917E-2</v>
      </c>
      <c r="F370">
        <v>3.4197298481716931E-2</v>
      </c>
    </row>
    <row r="371" spans="2:6" x14ac:dyDescent="0.3">
      <c r="B371" s="109">
        <v>44868</v>
      </c>
      <c r="C371" s="110">
        <v>518.49664299999995</v>
      </c>
      <c r="D371">
        <v>850636</v>
      </c>
      <c r="E371">
        <f t="shared" si="7"/>
        <v>1.1027976542323792E-3</v>
      </c>
      <c r="F371">
        <v>3.4190931802880131E-2</v>
      </c>
    </row>
    <row r="372" spans="2:6" x14ac:dyDescent="0.3">
      <c r="B372" s="109">
        <v>44867</v>
      </c>
      <c r="C372" s="110">
        <v>517.925476</v>
      </c>
      <c r="D372">
        <v>2911762</v>
      </c>
      <c r="E372">
        <f t="shared" si="7"/>
        <v>4.1140472416957286E-2</v>
      </c>
      <c r="F372">
        <v>3.416296765265292E-2</v>
      </c>
    </row>
    <row r="373" spans="2:6" x14ac:dyDescent="0.3">
      <c r="B373" s="109">
        <v>44866</v>
      </c>
      <c r="C373" s="110">
        <v>497.45974699999999</v>
      </c>
      <c r="D373">
        <v>524914</v>
      </c>
      <c r="E373">
        <f t="shared" si="7"/>
        <v>-4.7821594147678947E-4</v>
      </c>
      <c r="F373">
        <v>3.4109637864115472E-2</v>
      </c>
    </row>
    <row r="374" spans="2:6" x14ac:dyDescent="0.3">
      <c r="B374" s="109">
        <v>44865</v>
      </c>
      <c r="C374" s="110">
        <v>497.69775399999997</v>
      </c>
      <c r="D374">
        <v>575488</v>
      </c>
      <c r="E374">
        <f t="shared" si="7"/>
        <v>9.4602387688680345E-3</v>
      </c>
      <c r="F374">
        <v>3.4102772850030938E-2</v>
      </c>
    </row>
    <row r="375" spans="2:6" x14ac:dyDescent="0.3">
      <c r="B375" s="109">
        <v>44862</v>
      </c>
      <c r="C375" s="110">
        <v>493.03353900000002</v>
      </c>
      <c r="D375">
        <v>613968</v>
      </c>
      <c r="E375">
        <f t="shared" si="7"/>
        <v>-1.9405375450952E-2</v>
      </c>
      <c r="F375">
        <v>3.409441027847504E-2</v>
      </c>
    </row>
    <row r="376" spans="2:6" x14ac:dyDescent="0.3">
      <c r="B376" s="109">
        <v>44861</v>
      </c>
      <c r="C376" s="110">
        <v>502.79037499999998</v>
      </c>
      <c r="D376">
        <v>787430</v>
      </c>
      <c r="E376">
        <f t="shared" si="7"/>
        <v>5.4249413076954411E-3</v>
      </c>
      <c r="F376">
        <v>3.3977331003945288E-2</v>
      </c>
    </row>
    <row r="377" spans="2:6" x14ac:dyDescent="0.3">
      <c r="B377" s="109">
        <v>44859</v>
      </c>
      <c r="C377" s="110">
        <v>500.07748400000003</v>
      </c>
      <c r="D377">
        <v>632465</v>
      </c>
      <c r="E377">
        <f t="shared" si="7"/>
        <v>-1.7103661295758688E-3</v>
      </c>
      <c r="F377">
        <v>3.3766389062381164E-2</v>
      </c>
    </row>
    <row r="378" spans="2:6" x14ac:dyDescent="0.3">
      <c r="B378" s="109">
        <v>44858</v>
      </c>
      <c r="C378" s="110">
        <v>500.93426499999998</v>
      </c>
      <c r="D378">
        <v>79085</v>
      </c>
      <c r="E378">
        <f t="shared" si="7"/>
        <v>-4.7465726098305794E-4</v>
      </c>
      <c r="F378">
        <v>3.3737308626742957E-2</v>
      </c>
    </row>
    <row r="379" spans="2:6" x14ac:dyDescent="0.3">
      <c r="B379" s="109">
        <v>44855</v>
      </c>
      <c r="C379" s="110">
        <v>501.17214999999999</v>
      </c>
      <c r="D379">
        <v>808367</v>
      </c>
      <c r="E379">
        <f t="shared" si="7"/>
        <v>-2.5811785202887627E-2</v>
      </c>
      <c r="F379">
        <v>3.3678219188181258E-2</v>
      </c>
    </row>
    <row r="380" spans="2:6" x14ac:dyDescent="0.3">
      <c r="B380" s="109">
        <v>44854</v>
      </c>
      <c r="C380" s="110">
        <v>514.45105000000001</v>
      </c>
      <c r="D380">
        <v>898435</v>
      </c>
      <c r="E380">
        <f t="shared" si="7"/>
        <v>2.0583386055266661E-2</v>
      </c>
      <c r="F380">
        <v>3.3674128154363991E-2</v>
      </c>
    </row>
    <row r="381" spans="2:6" x14ac:dyDescent="0.3">
      <c r="B381" s="109">
        <v>44853</v>
      </c>
      <c r="C381" s="110">
        <v>504.07547</v>
      </c>
      <c r="D381">
        <v>574937</v>
      </c>
      <c r="E381">
        <f t="shared" si="7"/>
        <v>-9.7239545747604961E-3</v>
      </c>
      <c r="F381">
        <v>3.3612509372354937E-2</v>
      </c>
    </row>
    <row r="382" spans="2:6" x14ac:dyDescent="0.3">
      <c r="B382" s="109">
        <v>44852</v>
      </c>
      <c r="C382" s="110">
        <v>509.02520800000002</v>
      </c>
      <c r="D382">
        <v>490008</v>
      </c>
      <c r="E382">
        <f t="shared" si="7"/>
        <v>8.4862930349494103E-3</v>
      </c>
      <c r="F382">
        <v>3.3498174688558757E-2</v>
      </c>
    </row>
    <row r="383" spans="2:6" x14ac:dyDescent="0.3">
      <c r="B383" s="109">
        <v>44851</v>
      </c>
      <c r="C383" s="110">
        <v>504.74182100000002</v>
      </c>
      <c r="D383">
        <v>638565</v>
      </c>
      <c r="E383">
        <f t="shared" si="7"/>
        <v>-1.0635233005362399E-2</v>
      </c>
      <c r="F383">
        <v>3.3471344881500942E-2</v>
      </c>
    </row>
    <row r="384" spans="2:6" x14ac:dyDescent="0.3">
      <c r="B384" s="109">
        <v>44848</v>
      </c>
      <c r="C384" s="110">
        <v>510.16757200000001</v>
      </c>
      <c r="D384">
        <v>503091</v>
      </c>
      <c r="E384">
        <f t="shared" si="7"/>
        <v>-2.6053596137889379E-3</v>
      </c>
      <c r="F384">
        <v>3.3373617030309166E-2</v>
      </c>
    </row>
    <row r="385" spans="2:6" x14ac:dyDescent="0.3">
      <c r="B385" s="109">
        <v>44847</v>
      </c>
      <c r="C385" s="110">
        <v>511.50021400000003</v>
      </c>
      <c r="D385">
        <v>1267973</v>
      </c>
      <c r="E385">
        <f t="shared" si="7"/>
        <v>-2.6912292801901661E-3</v>
      </c>
      <c r="F385">
        <v>3.3365839954175414E-2</v>
      </c>
    </row>
    <row r="386" spans="2:6" x14ac:dyDescent="0.3">
      <c r="B386" s="109">
        <v>44846</v>
      </c>
      <c r="C386" s="110">
        <v>512.880493</v>
      </c>
      <c r="D386">
        <v>1067202</v>
      </c>
      <c r="E386">
        <f t="shared" si="7"/>
        <v>1.4880322131981094E-2</v>
      </c>
      <c r="F386">
        <v>3.3297739366436208E-2</v>
      </c>
    </row>
    <row r="387" spans="2:6" x14ac:dyDescent="0.3">
      <c r="B387" s="109">
        <v>44845</v>
      </c>
      <c r="C387" s="110">
        <v>505.36056500000001</v>
      </c>
      <c r="D387">
        <v>2467723</v>
      </c>
      <c r="E387">
        <f t="shared" si="7"/>
        <v>-7.0139503773499756E-3</v>
      </c>
      <c r="F387">
        <v>3.3291465816271293E-2</v>
      </c>
    </row>
    <row r="388" spans="2:6" x14ac:dyDescent="0.3">
      <c r="B388" s="109">
        <v>44844</v>
      </c>
      <c r="C388" s="110">
        <v>508.93017600000002</v>
      </c>
      <c r="D388">
        <v>1281185</v>
      </c>
      <c r="E388">
        <f t="shared" si="7"/>
        <v>-1.0823237853043621E-2</v>
      </c>
      <c r="F388">
        <v>3.3291187833830449E-2</v>
      </c>
    </row>
    <row r="389" spans="2:6" x14ac:dyDescent="0.3">
      <c r="B389" s="109">
        <v>44841</v>
      </c>
      <c r="C389" s="110">
        <v>514.49871800000005</v>
      </c>
      <c r="D389">
        <v>1897424</v>
      </c>
      <c r="E389">
        <f t="shared" si="7"/>
        <v>2.6006149954018287E-2</v>
      </c>
      <c r="F389">
        <v>3.3260450087018834E-2</v>
      </c>
    </row>
    <row r="390" spans="2:6" x14ac:dyDescent="0.3">
      <c r="B390" s="109">
        <v>44840</v>
      </c>
      <c r="C390" s="110">
        <v>501.45773300000002</v>
      </c>
      <c r="D390">
        <v>1008611</v>
      </c>
      <c r="E390">
        <f t="shared" si="7"/>
        <v>1.1812050096371651E-2</v>
      </c>
      <c r="F390">
        <v>3.3237378252743754E-2</v>
      </c>
    </row>
    <row r="391" spans="2:6" x14ac:dyDescent="0.3">
      <c r="B391" s="109">
        <v>44838</v>
      </c>
      <c r="C391" s="110">
        <v>495.60363799999999</v>
      </c>
      <c r="D391">
        <v>852717</v>
      </c>
      <c r="E391">
        <f t="shared" si="7"/>
        <v>3.2114253326152253E-2</v>
      </c>
      <c r="F391">
        <v>3.3235675086214833E-2</v>
      </c>
    </row>
    <row r="392" spans="2:6" x14ac:dyDescent="0.3">
      <c r="B392" s="109">
        <v>44837</v>
      </c>
      <c r="C392" s="110">
        <v>480.18292200000002</v>
      </c>
      <c r="D392">
        <v>1242354</v>
      </c>
      <c r="E392">
        <f t="shared" si="7"/>
        <v>-8.6469294669897501E-3</v>
      </c>
      <c r="F392">
        <v>3.3235553317118915E-2</v>
      </c>
    </row>
    <row r="393" spans="2:6" x14ac:dyDescent="0.3">
      <c r="B393" s="109">
        <v>44834</v>
      </c>
      <c r="C393" s="110">
        <v>484.37124599999999</v>
      </c>
      <c r="D393">
        <v>1731935</v>
      </c>
      <c r="E393">
        <f t="shared" si="7"/>
        <v>1.6378602017289134E-2</v>
      </c>
      <c r="F393">
        <v>3.3207138354167443E-2</v>
      </c>
    </row>
    <row r="394" spans="2:6" x14ac:dyDescent="0.3">
      <c r="B394" s="109">
        <v>44833</v>
      </c>
      <c r="C394" s="110">
        <v>476.565765</v>
      </c>
      <c r="D394">
        <v>589545</v>
      </c>
      <c r="E394">
        <f t="shared" si="7"/>
        <v>1.1107930963083268E-2</v>
      </c>
      <c r="F394">
        <v>3.3157683882943489E-2</v>
      </c>
    </row>
    <row r="395" spans="2:6" x14ac:dyDescent="0.3">
      <c r="B395" s="109">
        <v>44832</v>
      </c>
      <c r="C395" s="110">
        <v>471.33026100000001</v>
      </c>
      <c r="D395">
        <v>796076</v>
      </c>
      <c r="E395">
        <f t="shared" ref="E395:E458" si="8">C395/C396-1</f>
        <v>-5.4234178449906745E-3</v>
      </c>
      <c r="F395">
        <v>3.3131591505104696E-2</v>
      </c>
    </row>
    <row r="396" spans="2:6" x14ac:dyDescent="0.3">
      <c r="B396" s="109">
        <v>44831</v>
      </c>
      <c r="C396" s="110">
        <v>473.90042099999999</v>
      </c>
      <c r="D396">
        <v>649410</v>
      </c>
      <c r="E396">
        <f t="shared" si="8"/>
        <v>1.6954358736221975E-2</v>
      </c>
      <c r="F396">
        <v>3.3125649482538266E-2</v>
      </c>
    </row>
    <row r="397" spans="2:6" x14ac:dyDescent="0.3">
      <c r="B397" s="109">
        <v>44830</v>
      </c>
      <c r="C397" s="110">
        <v>465.99969499999997</v>
      </c>
      <c r="D397">
        <v>653730</v>
      </c>
      <c r="E397">
        <f t="shared" si="8"/>
        <v>-3.5464491182586322E-2</v>
      </c>
      <c r="F397">
        <v>3.3115459833636951E-2</v>
      </c>
    </row>
    <row r="398" spans="2:6" x14ac:dyDescent="0.3">
      <c r="B398" s="109">
        <v>44827</v>
      </c>
      <c r="C398" s="110">
        <v>483.13378899999998</v>
      </c>
      <c r="D398">
        <v>660145</v>
      </c>
      <c r="E398">
        <f t="shared" si="8"/>
        <v>-2.6842988075102103E-2</v>
      </c>
      <c r="F398">
        <v>3.287359389521205E-2</v>
      </c>
    </row>
    <row r="399" spans="2:6" x14ac:dyDescent="0.3">
      <c r="B399" s="109">
        <v>44826</v>
      </c>
      <c r="C399" s="110">
        <v>496.46026599999999</v>
      </c>
      <c r="D399">
        <v>2423650</v>
      </c>
      <c r="E399">
        <f t="shared" si="8"/>
        <v>2.515969038327226E-2</v>
      </c>
      <c r="F399">
        <v>3.2804051938188916E-2</v>
      </c>
    </row>
    <row r="400" spans="2:6" x14ac:dyDescent="0.3">
      <c r="B400" s="109">
        <v>44825</v>
      </c>
      <c r="C400" s="110">
        <v>484.27603099999999</v>
      </c>
      <c r="D400">
        <v>699477</v>
      </c>
      <c r="E400">
        <f t="shared" si="8"/>
        <v>-2.5942945461887801E-2</v>
      </c>
      <c r="F400">
        <v>3.2776417051805451E-2</v>
      </c>
    </row>
    <row r="401" spans="2:6" x14ac:dyDescent="0.3">
      <c r="B401" s="109">
        <v>44824</v>
      </c>
      <c r="C401" s="110">
        <v>497.174194</v>
      </c>
      <c r="D401">
        <v>853940</v>
      </c>
      <c r="E401">
        <f t="shared" si="8"/>
        <v>1.9022553785483121E-2</v>
      </c>
      <c r="F401">
        <v>3.2762360251721745E-2</v>
      </c>
    </row>
    <row r="402" spans="2:6" x14ac:dyDescent="0.3">
      <c r="B402" s="109">
        <v>44823</v>
      </c>
      <c r="C402" s="110">
        <v>487.89321899999999</v>
      </c>
      <c r="D402">
        <v>581902</v>
      </c>
      <c r="E402">
        <f t="shared" si="8"/>
        <v>1.0448445157938524E-2</v>
      </c>
      <c r="F402">
        <v>3.2727719177385595E-2</v>
      </c>
    </row>
    <row r="403" spans="2:6" x14ac:dyDescent="0.3">
      <c r="B403" s="109">
        <v>44820</v>
      </c>
      <c r="C403" s="110">
        <v>482.848206</v>
      </c>
      <c r="D403">
        <v>954765</v>
      </c>
      <c r="E403">
        <f t="shared" si="8"/>
        <v>-2.5175316011586957E-2</v>
      </c>
      <c r="F403">
        <v>3.271325682134596E-2</v>
      </c>
    </row>
    <row r="404" spans="2:6" x14ac:dyDescent="0.3">
      <c r="B404" s="109">
        <v>44819</v>
      </c>
      <c r="C404" s="110">
        <v>495.317993</v>
      </c>
      <c r="D404">
        <v>838626</v>
      </c>
      <c r="E404">
        <f t="shared" si="8"/>
        <v>-1.2525030001212745E-2</v>
      </c>
      <c r="F404">
        <v>3.2694148689354385E-2</v>
      </c>
    </row>
    <row r="405" spans="2:6" x14ac:dyDescent="0.3">
      <c r="B405" s="109">
        <v>44818</v>
      </c>
      <c r="C405" s="110">
        <v>501.60055499999999</v>
      </c>
      <c r="D405">
        <v>1268455</v>
      </c>
      <c r="E405">
        <f t="shared" si="8"/>
        <v>-1.1907050553669141E-2</v>
      </c>
      <c r="F405">
        <v>3.2631719214900379E-2</v>
      </c>
    </row>
    <row r="406" spans="2:6" x14ac:dyDescent="0.3">
      <c r="B406" s="109">
        <v>44817</v>
      </c>
      <c r="C406" s="110">
        <v>507.64511099999999</v>
      </c>
      <c r="D406">
        <v>2471590</v>
      </c>
      <c r="E406">
        <f t="shared" si="8"/>
        <v>2.5182759948704447E-2</v>
      </c>
      <c r="F406">
        <v>3.256984563007892E-2</v>
      </c>
    </row>
    <row r="407" spans="2:6" x14ac:dyDescent="0.3">
      <c r="B407" s="109">
        <v>44816</v>
      </c>
      <c r="C407" s="110">
        <v>495.17523199999999</v>
      </c>
      <c r="D407">
        <v>838623</v>
      </c>
      <c r="E407">
        <f t="shared" si="8"/>
        <v>1.9000907505618558E-2</v>
      </c>
      <c r="F407">
        <v>3.2512323946815247E-2</v>
      </c>
    </row>
    <row r="408" spans="2:6" x14ac:dyDescent="0.3">
      <c r="B408" s="109">
        <v>44813</v>
      </c>
      <c r="C408" s="110">
        <v>485.94189499999999</v>
      </c>
      <c r="D408">
        <v>530110</v>
      </c>
      <c r="E408">
        <f t="shared" si="8"/>
        <v>1.9591570353538756E-4</v>
      </c>
      <c r="F408">
        <v>3.2406876331145806E-2</v>
      </c>
    </row>
    <row r="409" spans="2:6" x14ac:dyDescent="0.3">
      <c r="B409" s="109">
        <v>44812</v>
      </c>
      <c r="C409" s="110">
        <v>485.84670999999997</v>
      </c>
      <c r="D409">
        <v>602970</v>
      </c>
      <c r="E409">
        <f t="shared" si="8"/>
        <v>-8.9319367174656161E-3</v>
      </c>
      <c r="F409">
        <v>3.2335450163318846E-2</v>
      </c>
    </row>
    <row r="410" spans="2:6" x14ac:dyDescent="0.3">
      <c r="B410" s="109">
        <v>44811</v>
      </c>
      <c r="C410" s="110">
        <v>490.22537199999999</v>
      </c>
      <c r="D410">
        <v>572041</v>
      </c>
      <c r="E410">
        <f t="shared" si="8"/>
        <v>4.3880244797958046E-3</v>
      </c>
      <c r="F410">
        <v>3.2250908042456672E-2</v>
      </c>
    </row>
    <row r="411" spans="2:6" x14ac:dyDescent="0.3">
      <c r="B411" s="109">
        <v>44810</v>
      </c>
      <c r="C411" s="110">
        <v>488.08364899999998</v>
      </c>
      <c r="D411">
        <v>728775</v>
      </c>
      <c r="E411">
        <f t="shared" si="8"/>
        <v>4.2106020951402368E-3</v>
      </c>
      <c r="F411">
        <v>3.2246158822542448E-2</v>
      </c>
    </row>
    <row r="412" spans="2:6" x14ac:dyDescent="0.3">
      <c r="B412" s="109">
        <v>44809</v>
      </c>
      <c r="C412" s="110">
        <v>486.03714000000002</v>
      </c>
      <c r="D412">
        <v>758402</v>
      </c>
      <c r="E412">
        <f t="shared" si="8"/>
        <v>-1.5521009060038948E-2</v>
      </c>
      <c r="F412">
        <v>3.2217028702574479E-2</v>
      </c>
    </row>
    <row r="413" spans="2:6" x14ac:dyDescent="0.3">
      <c r="B413" s="109">
        <v>44806</v>
      </c>
      <c r="C413" s="110">
        <v>493.69986</v>
      </c>
      <c r="D413">
        <v>3171947</v>
      </c>
      <c r="E413">
        <f t="shared" si="8"/>
        <v>3.409441027847504E-2</v>
      </c>
      <c r="F413">
        <v>3.2198576074559782E-2</v>
      </c>
    </row>
    <row r="414" spans="2:6" x14ac:dyDescent="0.3">
      <c r="B414" s="109">
        <v>44805</v>
      </c>
      <c r="C414" s="110">
        <v>477.42242399999998</v>
      </c>
      <c r="D414">
        <v>1301103</v>
      </c>
      <c r="E414">
        <f t="shared" si="8"/>
        <v>-8.9639910153627156E-4</v>
      </c>
      <c r="F414">
        <v>3.2170520368701494E-2</v>
      </c>
    </row>
    <row r="415" spans="2:6" x14ac:dyDescent="0.3">
      <c r="B415" s="109">
        <v>44803</v>
      </c>
      <c r="C415" s="110">
        <v>477.85076900000001</v>
      </c>
      <c r="D415">
        <v>1187325</v>
      </c>
      <c r="E415">
        <f t="shared" si="8"/>
        <v>-4.8568012170995267E-3</v>
      </c>
      <c r="F415">
        <v>3.2134961008380314E-2</v>
      </c>
    </row>
    <row r="416" spans="2:6" x14ac:dyDescent="0.3">
      <c r="B416" s="109">
        <v>44802</v>
      </c>
      <c r="C416" s="110">
        <v>480.18292200000002</v>
      </c>
      <c r="D416">
        <v>661016</v>
      </c>
      <c r="E416">
        <f t="shared" si="8"/>
        <v>-5.1276162308664386E-3</v>
      </c>
      <c r="F416">
        <v>3.2114253326152253E-2</v>
      </c>
    </row>
    <row r="417" spans="2:6" x14ac:dyDescent="0.3">
      <c r="B417" s="109">
        <v>44799</v>
      </c>
      <c r="C417" s="110">
        <v>482.65780599999999</v>
      </c>
      <c r="D417">
        <v>1032500</v>
      </c>
      <c r="E417">
        <f t="shared" si="8"/>
        <v>-4.3201019678549279E-3</v>
      </c>
      <c r="F417">
        <v>3.2100587591540775E-2</v>
      </c>
    </row>
    <row r="418" spans="2:6" x14ac:dyDescent="0.3">
      <c r="B418" s="109">
        <v>44798</v>
      </c>
      <c r="C418" s="110">
        <v>484.75198399999999</v>
      </c>
      <c r="D418">
        <v>2545051</v>
      </c>
      <c r="E418">
        <f t="shared" si="8"/>
        <v>-4.3015782781383738E-3</v>
      </c>
      <c r="F418">
        <v>3.210029942300352E-2</v>
      </c>
    </row>
    <row r="419" spans="2:6" x14ac:dyDescent="0.3">
      <c r="B419" s="109">
        <v>44797</v>
      </c>
      <c r="C419" s="110">
        <v>486.84619099999998</v>
      </c>
      <c r="D419">
        <v>4573033</v>
      </c>
      <c r="E419">
        <f t="shared" si="8"/>
        <v>5.2691187967613295E-2</v>
      </c>
      <c r="F419">
        <v>3.2078136294377613E-2</v>
      </c>
    </row>
    <row r="420" spans="2:6" x14ac:dyDescent="0.3">
      <c r="B420" s="109">
        <v>44796</v>
      </c>
      <c r="C420" s="110">
        <v>462.47769199999999</v>
      </c>
      <c r="D420">
        <v>1892866</v>
      </c>
      <c r="E420">
        <f t="shared" si="8"/>
        <v>-1.8484867334063626E-2</v>
      </c>
      <c r="F420">
        <v>3.2060804050457747E-2</v>
      </c>
    </row>
    <row r="421" spans="2:6" x14ac:dyDescent="0.3">
      <c r="B421" s="109">
        <v>44795</v>
      </c>
      <c r="C421" s="110">
        <v>471.18753099999998</v>
      </c>
      <c r="D421">
        <v>4019224</v>
      </c>
      <c r="E421">
        <f t="shared" si="8"/>
        <v>2.8912411194396803E-2</v>
      </c>
      <c r="F421">
        <v>3.2024351002151619E-2</v>
      </c>
    </row>
    <row r="422" spans="2:6" x14ac:dyDescent="0.3">
      <c r="B422" s="109">
        <v>44792</v>
      </c>
      <c r="C422" s="110">
        <v>457.94717400000002</v>
      </c>
      <c r="D422">
        <v>2385192</v>
      </c>
      <c r="E422">
        <f t="shared" si="8"/>
        <v>1.3345819134944037E-2</v>
      </c>
      <c r="F422">
        <v>3.1980520963692305E-2</v>
      </c>
    </row>
    <row r="423" spans="2:6" x14ac:dyDescent="0.3">
      <c r="B423" s="109">
        <v>44791</v>
      </c>
      <c r="C423" s="110">
        <v>451.91598499999998</v>
      </c>
      <c r="D423">
        <v>687377</v>
      </c>
      <c r="E423">
        <f t="shared" si="8"/>
        <v>-3.9463093285398987E-3</v>
      </c>
      <c r="F423">
        <v>3.1976882057187073E-2</v>
      </c>
    </row>
    <row r="424" spans="2:6" x14ac:dyDescent="0.3">
      <c r="B424" s="109">
        <v>44790</v>
      </c>
      <c r="C424" s="110">
        <v>453.70645100000002</v>
      </c>
      <c r="D424">
        <v>1026508</v>
      </c>
      <c r="E424">
        <f t="shared" si="8"/>
        <v>-9.9732182251794921E-3</v>
      </c>
      <c r="F424">
        <v>3.1929194093267776E-2</v>
      </c>
    </row>
    <row r="425" spans="2:6" x14ac:dyDescent="0.3">
      <c r="B425" s="109">
        <v>44789</v>
      </c>
      <c r="C425" s="110">
        <v>458.27694700000001</v>
      </c>
      <c r="D425">
        <v>2886900</v>
      </c>
      <c r="E425">
        <f t="shared" si="8"/>
        <v>1.9069388476197213E-2</v>
      </c>
      <c r="F425">
        <v>3.1905587551630088E-2</v>
      </c>
    </row>
    <row r="426" spans="2:6" x14ac:dyDescent="0.3">
      <c r="B426" s="109">
        <v>44785</v>
      </c>
      <c r="C426" s="110">
        <v>449.70141599999999</v>
      </c>
      <c r="D426">
        <v>1113629</v>
      </c>
      <c r="E426">
        <f t="shared" si="8"/>
        <v>5.4784113598445039E-3</v>
      </c>
      <c r="F426">
        <v>3.1724063445664585E-2</v>
      </c>
    </row>
    <row r="427" spans="2:6" x14ac:dyDescent="0.3">
      <c r="B427" s="109">
        <v>44784</v>
      </c>
      <c r="C427" s="110">
        <v>447.25119000000001</v>
      </c>
      <c r="D427">
        <v>1254234</v>
      </c>
      <c r="E427">
        <f t="shared" si="8"/>
        <v>2.1194013075888307E-2</v>
      </c>
      <c r="F427">
        <v>3.1528019796746465E-2</v>
      </c>
    </row>
    <row r="428" spans="2:6" x14ac:dyDescent="0.3">
      <c r="B428" s="109">
        <v>44783</v>
      </c>
      <c r="C428" s="110">
        <v>437.96887199999998</v>
      </c>
      <c r="D428">
        <v>472235</v>
      </c>
      <c r="E428">
        <f t="shared" si="8"/>
        <v>-1.0222499965191534E-2</v>
      </c>
      <c r="F428">
        <v>3.1412850840407902E-2</v>
      </c>
    </row>
    <row r="429" spans="2:6" x14ac:dyDescent="0.3">
      <c r="B429" s="109">
        <v>44781</v>
      </c>
      <c r="C429" s="110">
        <v>442.49224900000002</v>
      </c>
      <c r="D429">
        <v>416284</v>
      </c>
      <c r="E429">
        <f t="shared" si="8"/>
        <v>-4.3468009986642464E-3</v>
      </c>
      <c r="F429">
        <v>3.1411134244998085E-2</v>
      </c>
    </row>
    <row r="430" spans="2:6" x14ac:dyDescent="0.3">
      <c r="B430" s="109">
        <v>44778</v>
      </c>
      <c r="C430" s="110">
        <v>444.42407200000002</v>
      </c>
      <c r="D430">
        <v>649320</v>
      </c>
      <c r="E430">
        <f t="shared" si="8"/>
        <v>2.870837582300112E-3</v>
      </c>
      <c r="F430">
        <v>3.138365048123215E-2</v>
      </c>
    </row>
    <row r="431" spans="2:6" x14ac:dyDescent="0.3">
      <c r="B431" s="109">
        <v>44777</v>
      </c>
      <c r="C431" s="110">
        <v>443.15185500000001</v>
      </c>
      <c r="D431">
        <v>2142821</v>
      </c>
      <c r="E431">
        <f t="shared" si="8"/>
        <v>9.2283945465045925E-3</v>
      </c>
      <c r="F431">
        <v>3.135429242461174E-2</v>
      </c>
    </row>
    <row r="432" spans="2:6" x14ac:dyDescent="0.3">
      <c r="B432" s="109">
        <v>44776</v>
      </c>
      <c r="C432" s="110">
        <v>439.09967</v>
      </c>
      <c r="D432">
        <v>575760</v>
      </c>
      <c r="E432">
        <f t="shared" si="8"/>
        <v>-1.0091367485701275E-2</v>
      </c>
      <c r="F432">
        <v>3.1343749375531749E-2</v>
      </c>
    </row>
    <row r="433" spans="2:6" x14ac:dyDescent="0.3">
      <c r="B433" s="109">
        <v>44775</v>
      </c>
      <c r="C433" s="110">
        <v>443.57595800000001</v>
      </c>
      <c r="D433">
        <v>490975</v>
      </c>
      <c r="E433">
        <f t="shared" si="8"/>
        <v>-4.1256398710470821E-3</v>
      </c>
      <c r="F433">
        <v>3.1320574288931757E-2</v>
      </c>
    </row>
    <row r="434" spans="2:6" x14ac:dyDescent="0.3">
      <c r="B434" s="109">
        <v>44774</v>
      </c>
      <c r="C434" s="110">
        <v>445.41357399999998</v>
      </c>
      <c r="D434">
        <v>577553</v>
      </c>
      <c r="E434">
        <f t="shared" si="8"/>
        <v>9.5292578702732555E-4</v>
      </c>
      <c r="F434">
        <v>3.1316027176954808E-2</v>
      </c>
    </row>
    <row r="435" spans="2:6" x14ac:dyDescent="0.3">
      <c r="B435" s="109">
        <v>44771</v>
      </c>
      <c r="C435" s="110">
        <v>444.989532</v>
      </c>
      <c r="D435">
        <v>812380</v>
      </c>
      <c r="E435">
        <f t="shared" si="8"/>
        <v>-3.7973630500331979E-3</v>
      </c>
      <c r="F435">
        <v>3.1271939417682582E-2</v>
      </c>
    </row>
    <row r="436" spans="2:6" x14ac:dyDescent="0.3">
      <c r="B436" s="109">
        <v>44770</v>
      </c>
      <c r="C436" s="110">
        <v>446.68576000000002</v>
      </c>
      <c r="D436">
        <v>876263</v>
      </c>
      <c r="E436">
        <f t="shared" si="8"/>
        <v>2.1141131491506648E-3</v>
      </c>
      <c r="F436">
        <v>3.1268482824837074E-2</v>
      </c>
    </row>
    <row r="437" spans="2:6" x14ac:dyDescent="0.3">
      <c r="B437" s="109">
        <v>44769</v>
      </c>
      <c r="C437" s="110">
        <v>445.74340799999999</v>
      </c>
      <c r="D437">
        <v>1515541</v>
      </c>
      <c r="E437">
        <f t="shared" si="8"/>
        <v>1.5457336786278031E-2</v>
      </c>
      <c r="F437">
        <v>3.1119330542442869E-2</v>
      </c>
    </row>
    <row r="438" spans="2:6" x14ac:dyDescent="0.3">
      <c r="B438" s="109">
        <v>44768</v>
      </c>
      <c r="C438" s="110">
        <v>438.958282</v>
      </c>
      <c r="D438">
        <v>4349365</v>
      </c>
      <c r="E438">
        <f t="shared" si="8"/>
        <v>5.2179720372748761E-2</v>
      </c>
      <c r="F438">
        <v>3.1100660194576246E-2</v>
      </c>
    </row>
    <row r="439" spans="2:6" x14ac:dyDescent="0.3">
      <c r="B439" s="109">
        <v>44767</v>
      </c>
      <c r="C439" s="110">
        <v>417.18945300000001</v>
      </c>
      <c r="D439">
        <v>746211</v>
      </c>
      <c r="E439">
        <f t="shared" si="8"/>
        <v>3.0588225009267056E-3</v>
      </c>
      <c r="F439">
        <v>3.1064196023527613E-2</v>
      </c>
    </row>
    <row r="440" spans="2:6" x14ac:dyDescent="0.3">
      <c r="B440" s="109">
        <v>44764</v>
      </c>
      <c r="C440" s="110">
        <v>415.917236</v>
      </c>
      <c r="D440">
        <v>653140</v>
      </c>
      <c r="E440">
        <f t="shared" si="8"/>
        <v>9.4921508854488579E-3</v>
      </c>
      <c r="F440">
        <v>3.1026064834502654E-2</v>
      </c>
    </row>
    <row r="441" spans="2:6" x14ac:dyDescent="0.3">
      <c r="B441" s="109">
        <v>44763</v>
      </c>
      <c r="C441" s="110">
        <v>412.00640900000002</v>
      </c>
      <c r="D441">
        <v>1524991</v>
      </c>
      <c r="E441">
        <f t="shared" si="8"/>
        <v>2.906917081059146E-2</v>
      </c>
      <c r="F441">
        <v>3.0983786617732267E-2</v>
      </c>
    </row>
    <row r="442" spans="2:6" x14ac:dyDescent="0.3">
      <c r="B442" s="109">
        <v>44762</v>
      </c>
      <c r="C442" s="110">
        <v>400.368042</v>
      </c>
      <c r="D442">
        <v>1136880</v>
      </c>
      <c r="E442">
        <f t="shared" si="8"/>
        <v>3.5431208498368783E-3</v>
      </c>
      <c r="F442">
        <v>3.0983754148908194E-2</v>
      </c>
    </row>
    <row r="443" spans="2:6" x14ac:dyDescent="0.3">
      <c r="B443" s="109">
        <v>44761</v>
      </c>
      <c r="C443" s="110">
        <v>398.954498</v>
      </c>
      <c r="D443">
        <v>483150</v>
      </c>
      <c r="E443">
        <f t="shared" si="8"/>
        <v>-1.6506099052734369E-3</v>
      </c>
      <c r="F443">
        <v>3.0917165567469373E-2</v>
      </c>
    </row>
    <row r="444" spans="2:6" x14ac:dyDescent="0.3">
      <c r="B444" s="109">
        <v>44760</v>
      </c>
      <c r="C444" s="110">
        <v>399.614105</v>
      </c>
      <c r="D444">
        <v>807558</v>
      </c>
      <c r="E444">
        <f t="shared" si="8"/>
        <v>1.3867186401904652E-2</v>
      </c>
      <c r="F444">
        <v>3.0909888902194593E-2</v>
      </c>
    </row>
    <row r="445" spans="2:6" x14ac:dyDescent="0.3">
      <c r="B445" s="109">
        <v>44757</v>
      </c>
      <c r="C445" s="110">
        <v>394.14837599999998</v>
      </c>
      <c r="D445">
        <v>633579</v>
      </c>
      <c r="E445">
        <f t="shared" si="8"/>
        <v>1.0771548212951121E-3</v>
      </c>
      <c r="F445">
        <v>3.0877559140340072E-2</v>
      </c>
    </row>
    <row r="446" spans="2:6" x14ac:dyDescent="0.3">
      <c r="B446" s="109">
        <v>44756</v>
      </c>
      <c r="C446" s="110">
        <v>393.72427399999998</v>
      </c>
      <c r="D446">
        <v>542946</v>
      </c>
      <c r="E446">
        <f t="shared" si="8"/>
        <v>-1.6478401754684291E-2</v>
      </c>
      <c r="F446">
        <v>3.0873405736973059E-2</v>
      </c>
    </row>
    <row r="447" spans="2:6" x14ac:dyDescent="0.3">
      <c r="B447" s="109">
        <v>44755</v>
      </c>
      <c r="C447" s="110">
        <v>400.32092299999999</v>
      </c>
      <c r="D447">
        <v>651533</v>
      </c>
      <c r="E447">
        <f t="shared" si="8"/>
        <v>-1.4842420936186262E-2</v>
      </c>
      <c r="F447">
        <v>3.0869753429846103E-2</v>
      </c>
    </row>
    <row r="448" spans="2:6" x14ac:dyDescent="0.3">
      <c r="B448" s="109">
        <v>44754</v>
      </c>
      <c r="C448" s="110">
        <v>406.35217299999999</v>
      </c>
      <c r="D448">
        <v>328712</v>
      </c>
      <c r="E448">
        <f t="shared" si="8"/>
        <v>-1.3385009976205953E-2</v>
      </c>
      <c r="F448">
        <v>3.0829266826388091E-2</v>
      </c>
    </row>
    <row r="449" spans="2:6" x14ac:dyDescent="0.3">
      <c r="B449" s="109">
        <v>44753</v>
      </c>
      <c r="C449" s="110">
        <v>411.86498999999998</v>
      </c>
      <c r="D449">
        <v>548252</v>
      </c>
      <c r="E449">
        <f t="shared" si="8"/>
        <v>1.7459973251151562E-2</v>
      </c>
      <c r="F449">
        <v>3.0799158004066296E-2</v>
      </c>
    </row>
    <row r="450" spans="2:6" x14ac:dyDescent="0.3">
      <c r="B450" s="109">
        <v>44750</v>
      </c>
      <c r="C450" s="110">
        <v>404.79724099999999</v>
      </c>
      <c r="D450">
        <v>1251897</v>
      </c>
      <c r="E450">
        <f t="shared" si="8"/>
        <v>3.494030765940348E-4</v>
      </c>
      <c r="F450">
        <v>3.0703021813703213E-2</v>
      </c>
    </row>
    <row r="451" spans="2:6" x14ac:dyDescent="0.3">
      <c r="B451" s="109">
        <v>44749</v>
      </c>
      <c r="C451" s="110">
        <v>404.65585299999998</v>
      </c>
      <c r="D451">
        <v>723159</v>
      </c>
      <c r="E451">
        <f t="shared" si="8"/>
        <v>3.5055203127645207E-3</v>
      </c>
      <c r="F451">
        <v>3.0628508246357988E-2</v>
      </c>
    </row>
    <row r="452" spans="2:6" x14ac:dyDescent="0.3">
      <c r="B452" s="109">
        <v>44748</v>
      </c>
      <c r="C452" s="110">
        <v>403.242279</v>
      </c>
      <c r="D452">
        <v>774676</v>
      </c>
      <c r="E452">
        <f t="shared" si="8"/>
        <v>2.8358569081260443E-2</v>
      </c>
      <c r="F452">
        <v>3.0552754715742259E-2</v>
      </c>
    </row>
    <row r="453" spans="2:6" x14ac:dyDescent="0.3">
      <c r="B453" s="109">
        <v>44747</v>
      </c>
      <c r="C453" s="110">
        <v>392.122253</v>
      </c>
      <c r="D453">
        <v>950953</v>
      </c>
      <c r="E453">
        <f t="shared" si="8"/>
        <v>-1.4564800356893781E-2</v>
      </c>
      <c r="F453">
        <v>3.0450808351726977E-2</v>
      </c>
    </row>
    <row r="454" spans="2:6" x14ac:dyDescent="0.3">
      <c r="B454" s="109">
        <v>44746</v>
      </c>
      <c r="C454" s="110">
        <v>397.91784699999999</v>
      </c>
      <c r="D454">
        <v>932646</v>
      </c>
      <c r="E454">
        <f t="shared" si="8"/>
        <v>-1.1827408765199277E-3</v>
      </c>
      <c r="F454">
        <v>3.0439725541578699E-2</v>
      </c>
    </row>
    <row r="455" spans="2:6" x14ac:dyDescent="0.3">
      <c r="B455" s="109">
        <v>44743</v>
      </c>
      <c r="C455" s="110">
        <v>398.38903800000003</v>
      </c>
      <c r="D455">
        <v>2838077</v>
      </c>
      <c r="E455">
        <f t="shared" si="8"/>
        <v>2.4724325495621091E-2</v>
      </c>
      <c r="F455">
        <v>3.0269536027170085E-2</v>
      </c>
    </row>
    <row r="456" spans="2:6" x14ac:dyDescent="0.3">
      <c r="B456" s="109">
        <v>44742</v>
      </c>
      <c r="C456" s="110">
        <v>388.776794</v>
      </c>
      <c r="D456">
        <v>2560792</v>
      </c>
      <c r="E456">
        <f t="shared" si="8"/>
        <v>-1.9489092404628927E-2</v>
      </c>
      <c r="F456">
        <v>3.0239777027851522E-2</v>
      </c>
    </row>
    <row r="457" spans="2:6" x14ac:dyDescent="0.3">
      <c r="B457" s="109">
        <v>44741</v>
      </c>
      <c r="C457" s="110">
        <v>396.50430299999999</v>
      </c>
      <c r="D457">
        <v>678276</v>
      </c>
      <c r="E457">
        <f t="shared" si="8"/>
        <v>5.9772591832270017E-3</v>
      </c>
      <c r="F457">
        <v>3.0238030618341849E-2</v>
      </c>
    </row>
    <row r="458" spans="2:6" x14ac:dyDescent="0.3">
      <c r="B458" s="109">
        <v>44740</v>
      </c>
      <c r="C458" s="110">
        <v>394.14837599999998</v>
      </c>
      <c r="D458">
        <v>720905</v>
      </c>
      <c r="E458">
        <f t="shared" si="8"/>
        <v>8.0743004793604189E-3</v>
      </c>
      <c r="F458">
        <v>3.0228162613065379E-2</v>
      </c>
    </row>
    <row r="459" spans="2:6" x14ac:dyDescent="0.3">
      <c r="B459" s="109">
        <v>44739</v>
      </c>
      <c r="C459" s="110">
        <v>390.99139400000001</v>
      </c>
      <c r="D459">
        <v>1448961</v>
      </c>
      <c r="E459">
        <f t="shared" ref="E459:E522" si="9">C459/C460-1</f>
        <v>-1.2057634911810666E-4</v>
      </c>
      <c r="F459">
        <v>3.0217440566270293E-2</v>
      </c>
    </row>
    <row r="460" spans="2:6" x14ac:dyDescent="0.3">
      <c r="B460" s="109">
        <v>44736</v>
      </c>
      <c r="C460" s="110">
        <v>391.038544</v>
      </c>
      <c r="D460">
        <v>802150</v>
      </c>
      <c r="E460">
        <f t="shared" si="9"/>
        <v>4.9649240261395722E-3</v>
      </c>
      <c r="F460">
        <v>3.0176195065914735E-2</v>
      </c>
    </row>
    <row r="461" spans="2:6" x14ac:dyDescent="0.3">
      <c r="B461" s="109">
        <v>44735</v>
      </c>
      <c r="C461" s="110">
        <v>389.10665899999998</v>
      </c>
      <c r="D461">
        <v>2136422</v>
      </c>
      <c r="E461">
        <f t="shared" si="9"/>
        <v>1.0523666840967394E-2</v>
      </c>
      <c r="F461">
        <v>3.012844642871082E-2</v>
      </c>
    </row>
    <row r="462" spans="2:6" x14ac:dyDescent="0.3">
      <c r="B462" s="109">
        <v>44734</v>
      </c>
      <c r="C462" s="110">
        <v>385.05447400000003</v>
      </c>
      <c r="D462">
        <v>3683712</v>
      </c>
      <c r="E462">
        <f t="shared" si="9"/>
        <v>-8.713122299095255E-2</v>
      </c>
      <c r="F462">
        <v>3.0118995297042872E-2</v>
      </c>
    </row>
    <row r="463" spans="2:6" x14ac:dyDescent="0.3">
      <c r="B463" s="109">
        <v>44733</v>
      </c>
      <c r="C463" s="110">
        <v>421.80703699999998</v>
      </c>
      <c r="D463">
        <v>2490706</v>
      </c>
      <c r="E463">
        <f t="shared" si="9"/>
        <v>4.5061789820758591E-2</v>
      </c>
      <c r="F463">
        <v>3.0075664638710364E-2</v>
      </c>
    </row>
    <row r="464" spans="2:6" x14ac:dyDescent="0.3">
      <c r="B464" s="109">
        <v>44732</v>
      </c>
      <c r="C464" s="110">
        <v>403.61923200000001</v>
      </c>
      <c r="D464">
        <v>1628760</v>
      </c>
      <c r="E464">
        <f t="shared" si="9"/>
        <v>-1.0968726145290764E-2</v>
      </c>
      <c r="F464">
        <v>3.0047215036684394E-2</v>
      </c>
    </row>
    <row r="465" spans="2:6" x14ac:dyDescent="0.3">
      <c r="B465" s="109">
        <v>44729</v>
      </c>
      <c r="C465" s="110">
        <v>408.09552000000002</v>
      </c>
      <c r="D465">
        <v>4466382</v>
      </c>
      <c r="E465">
        <f t="shared" si="9"/>
        <v>5.7767549071434221E-2</v>
      </c>
      <c r="F465">
        <v>3.0037710795157713E-2</v>
      </c>
    </row>
    <row r="466" spans="2:6" x14ac:dyDescent="0.3">
      <c r="B466" s="109">
        <v>44728</v>
      </c>
      <c r="C466" s="110">
        <v>385.80831899999998</v>
      </c>
      <c r="D466">
        <v>1788528</v>
      </c>
      <c r="E466">
        <f t="shared" si="9"/>
        <v>-4.9824211677570451E-3</v>
      </c>
      <c r="F466">
        <v>3.0032454787943363E-2</v>
      </c>
    </row>
    <row r="467" spans="2:6" x14ac:dyDescent="0.3">
      <c r="B467" s="109">
        <v>44727</v>
      </c>
      <c r="C467" s="110">
        <v>387.74020400000001</v>
      </c>
      <c r="D467">
        <v>3085559</v>
      </c>
      <c r="E467">
        <f t="shared" si="9"/>
        <v>-1.9773682967258233E-2</v>
      </c>
      <c r="F467">
        <v>3.0031646481892382E-2</v>
      </c>
    </row>
    <row r="468" spans="2:6" x14ac:dyDescent="0.3">
      <c r="B468" s="109">
        <v>44726</v>
      </c>
      <c r="C468" s="110">
        <v>395.56191999999999</v>
      </c>
      <c r="D468">
        <v>700078</v>
      </c>
      <c r="E468">
        <f t="shared" si="9"/>
        <v>7.1522861922379555E-4</v>
      </c>
      <c r="F468">
        <v>3.0006223043473224E-2</v>
      </c>
    </row>
    <row r="469" spans="2:6" x14ac:dyDescent="0.3">
      <c r="B469" s="109">
        <v>44725</v>
      </c>
      <c r="C469" s="110">
        <v>395.27920499999999</v>
      </c>
      <c r="D469">
        <v>525318</v>
      </c>
      <c r="E469">
        <f t="shared" si="9"/>
        <v>-3.6854197202457972E-2</v>
      </c>
      <c r="F469">
        <v>3.0000057214049081E-2</v>
      </c>
    </row>
    <row r="470" spans="2:6" x14ac:dyDescent="0.3">
      <c r="B470" s="109">
        <v>44722</v>
      </c>
      <c r="C470" s="110">
        <v>410.40432700000002</v>
      </c>
      <c r="D470">
        <v>449978</v>
      </c>
      <c r="E470">
        <f t="shared" si="9"/>
        <v>-9.6646612700104217E-3</v>
      </c>
      <c r="F470">
        <v>2.9985177372472416E-2</v>
      </c>
    </row>
    <row r="471" spans="2:6" x14ac:dyDescent="0.3">
      <c r="B471" s="109">
        <v>44721</v>
      </c>
      <c r="C471" s="110">
        <v>414.40945399999998</v>
      </c>
      <c r="D471">
        <v>437457</v>
      </c>
      <c r="E471">
        <f t="shared" si="9"/>
        <v>2.493894845824518E-2</v>
      </c>
      <c r="F471">
        <v>2.9960828088181124E-2</v>
      </c>
    </row>
    <row r="472" spans="2:6" x14ac:dyDescent="0.3">
      <c r="B472" s="109">
        <v>44720</v>
      </c>
      <c r="C472" s="110">
        <v>404.32598899999999</v>
      </c>
      <c r="D472">
        <v>461034</v>
      </c>
      <c r="E472">
        <f t="shared" si="9"/>
        <v>1.9847728133407072E-2</v>
      </c>
      <c r="F472">
        <v>2.9895685292856466E-2</v>
      </c>
    </row>
    <row r="473" spans="2:6" x14ac:dyDescent="0.3">
      <c r="B473" s="109">
        <v>44719</v>
      </c>
      <c r="C473" s="110">
        <v>396.45721400000002</v>
      </c>
      <c r="D473">
        <v>470229</v>
      </c>
      <c r="E473">
        <f t="shared" si="9"/>
        <v>-7.1976224081583551E-3</v>
      </c>
      <c r="F473">
        <v>2.9851286485898187E-2</v>
      </c>
    </row>
    <row r="474" spans="2:6" x14ac:dyDescent="0.3">
      <c r="B474" s="109">
        <v>44718</v>
      </c>
      <c r="C474" s="110">
        <v>399.33145100000002</v>
      </c>
      <c r="D474">
        <v>892657</v>
      </c>
      <c r="E474">
        <f t="shared" si="9"/>
        <v>-1.7619098460368909E-2</v>
      </c>
      <c r="F474">
        <v>2.9703884235710243E-2</v>
      </c>
    </row>
    <row r="475" spans="2:6" x14ac:dyDescent="0.3">
      <c r="B475" s="109">
        <v>44715</v>
      </c>
      <c r="C475" s="110">
        <v>406.49349999999998</v>
      </c>
      <c r="D475">
        <v>587958</v>
      </c>
      <c r="E475">
        <f t="shared" si="9"/>
        <v>-2.4426080785728832E-2</v>
      </c>
      <c r="F475">
        <v>2.9602569366478981E-2</v>
      </c>
    </row>
    <row r="476" spans="2:6" x14ac:dyDescent="0.3">
      <c r="B476" s="109">
        <v>44714</v>
      </c>
      <c r="C476" s="110">
        <v>416.67114299999997</v>
      </c>
      <c r="D476">
        <v>485663</v>
      </c>
      <c r="E476">
        <f t="shared" si="9"/>
        <v>-1.3551042228703292E-3</v>
      </c>
      <c r="F476">
        <v>2.9574121005886189E-2</v>
      </c>
    </row>
    <row r="477" spans="2:6" x14ac:dyDescent="0.3">
      <c r="B477" s="109">
        <v>44713</v>
      </c>
      <c r="C477" s="110">
        <v>417.23654199999999</v>
      </c>
      <c r="D477">
        <v>1975815</v>
      </c>
      <c r="E477">
        <f t="shared" si="9"/>
        <v>-6.1727440673310374E-3</v>
      </c>
      <c r="F477">
        <v>2.9421931909429766E-2</v>
      </c>
    </row>
    <row r="478" spans="2:6" x14ac:dyDescent="0.3">
      <c r="B478" s="109">
        <v>44712</v>
      </c>
      <c r="C478" s="110">
        <v>419.828033</v>
      </c>
      <c r="D478">
        <v>1415219</v>
      </c>
      <c r="E478">
        <f t="shared" si="9"/>
        <v>2.7800061817139898E-2</v>
      </c>
      <c r="F478">
        <v>2.9420688896790281E-2</v>
      </c>
    </row>
    <row r="479" spans="2:6" x14ac:dyDescent="0.3">
      <c r="B479" s="109">
        <v>44711</v>
      </c>
      <c r="C479" s="110">
        <v>408.47247299999998</v>
      </c>
      <c r="D479">
        <v>686462</v>
      </c>
      <c r="E479">
        <f t="shared" si="9"/>
        <v>2.0602717637177026E-2</v>
      </c>
      <c r="F479">
        <v>2.9415265096908172E-2</v>
      </c>
    </row>
    <row r="480" spans="2:6" x14ac:dyDescent="0.3">
      <c r="B480" s="109">
        <v>44708</v>
      </c>
      <c r="C480" s="110">
        <v>400.22671500000001</v>
      </c>
      <c r="D480">
        <v>555322</v>
      </c>
      <c r="E480">
        <f t="shared" si="9"/>
        <v>1.1310962753121379E-2</v>
      </c>
      <c r="F480">
        <v>2.9363245591669918E-2</v>
      </c>
    </row>
    <row r="481" spans="2:6" x14ac:dyDescent="0.3">
      <c r="B481" s="109">
        <v>44707</v>
      </c>
      <c r="C481" s="110">
        <v>395.75039700000002</v>
      </c>
      <c r="D481">
        <v>1238774</v>
      </c>
      <c r="E481">
        <f t="shared" si="9"/>
        <v>1.1805905648072823E-2</v>
      </c>
      <c r="F481">
        <v>2.9357995378247237E-2</v>
      </c>
    </row>
    <row r="482" spans="2:6" x14ac:dyDescent="0.3">
      <c r="B482" s="109">
        <v>44706</v>
      </c>
      <c r="C482" s="110">
        <v>391.132721</v>
      </c>
      <c r="D482">
        <v>999128</v>
      </c>
      <c r="E482">
        <f t="shared" si="9"/>
        <v>-1.0843903276021249E-2</v>
      </c>
      <c r="F482">
        <v>2.9357208331431517E-2</v>
      </c>
    </row>
    <row r="483" spans="2:6" x14ac:dyDescent="0.3">
      <c r="B483" s="109">
        <v>44705</v>
      </c>
      <c r="C483" s="110">
        <v>395.42062399999998</v>
      </c>
      <c r="D483">
        <v>917292</v>
      </c>
      <c r="E483">
        <f t="shared" si="9"/>
        <v>-1.8479454460710754E-2</v>
      </c>
      <c r="F483">
        <v>2.9265192301137333E-2</v>
      </c>
    </row>
    <row r="484" spans="2:6" x14ac:dyDescent="0.3">
      <c r="B484" s="109">
        <v>44704</v>
      </c>
      <c r="C484" s="110">
        <v>402.86535600000002</v>
      </c>
      <c r="D484">
        <v>820642</v>
      </c>
      <c r="E484">
        <f t="shared" si="9"/>
        <v>-2.4751821205644564E-2</v>
      </c>
      <c r="F484">
        <v>2.9213576596824442E-2</v>
      </c>
    </row>
    <row r="485" spans="2:6" x14ac:dyDescent="0.3">
      <c r="B485" s="109">
        <v>44701</v>
      </c>
      <c r="C485" s="110">
        <v>413.09008799999998</v>
      </c>
      <c r="D485">
        <v>1392194</v>
      </c>
      <c r="E485">
        <f t="shared" si="9"/>
        <v>8.3951505338808241E-2</v>
      </c>
      <c r="F485">
        <v>2.9144818720304277E-2</v>
      </c>
    </row>
    <row r="486" spans="2:6" x14ac:dyDescent="0.3">
      <c r="B486" s="109">
        <v>44700</v>
      </c>
      <c r="C486" s="110">
        <v>381.09646600000002</v>
      </c>
      <c r="D486">
        <v>545936</v>
      </c>
      <c r="E486">
        <f t="shared" si="9"/>
        <v>-4.2046704519738132E-2</v>
      </c>
      <c r="F486">
        <v>2.9108144007882419E-2</v>
      </c>
    </row>
    <row r="487" spans="2:6" x14ac:dyDescent="0.3">
      <c r="B487" s="109">
        <v>44699</v>
      </c>
      <c r="C487" s="110">
        <v>397.82363900000001</v>
      </c>
      <c r="D487">
        <v>655107</v>
      </c>
      <c r="E487">
        <f t="shared" si="9"/>
        <v>-3.1876705300035724E-3</v>
      </c>
      <c r="F487">
        <v>2.9076788783438223E-2</v>
      </c>
    </row>
    <row r="488" spans="2:6" x14ac:dyDescent="0.3">
      <c r="B488" s="109">
        <v>44698</v>
      </c>
      <c r="C488" s="110">
        <v>399.09582499999999</v>
      </c>
      <c r="D488">
        <v>573484</v>
      </c>
      <c r="E488">
        <f t="shared" si="9"/>
        <v>3.0037710795157713E-2</v>
      </c>
      <c r="F488">
        <v>2.907344370587861E-2</v>
      </c>
    </row>
    <row r="489" spans="2:6" x14ac:dyDescent="0.3">
      <c r="B489" s="109">
        <v>44697</v>
      </c>
      <c r="C489" s="110">
        <v>387.45748900000001</v>
      </c>
      <c r="D489">
        <v>693649</v>
      </c>
      <c r="E489">
        <f t="shared" si="9"/>
        <v>2.9272095480448179E-3</v>
      </c>
      <c r="F489">
        <v>2.906917081059146E-2</v>
      </c>
    </row>
    <row r="490" spans="2:6" x14ac:dyDescent="0.3">
      <c r="B490" s="109">
        <v>44694</v>
      </c>
      <c r="C490" s="110">
        <v>386.32663000000002</v>
      </c>
      <c r="D490">
        <v>424502</v>
      </c>
      <c r="E490">
        <f t="shared" si="9"/>
        <v>-8.9448325494650982E-3</v>
      </c>
      <c r="F490">
        <v>2.9013143462421231E-2</v>
      </c>
    </row>
    <row r="491" spans="2:6" x14ac:dyDescent="0.3">
      <c r="B491" s="109">
        <v>44693</v>
      </c>
      <c r="C491" s="110">
        <v>389.813446</v>
      </c>
      <c r="D491">
        <v>646025</v>
      </c>
      <c r="E491">
        <f t="shared" si="9"/>
        <v>-4.0589082792787723E-2</v>
      </c>
      <c r="F491">
        <v>2.8970524812703236E-2</v>
      </c>
    </row>
    <row r="492" spans="2:6" x14ac:dyDescent="0.3">
      <c r="B492" s="109">
        <v>44692</v>
      </c>
      <c r="C492" s="110">
        <v>406.30499300000002</v>
      </c>
      <c r="D492">
        <v>504866</v>
      </c>
      <c r="E492">
        <f t="shared" si="9"/>
        <v>-1.2369671133521276E-2</v>
      </c>
      <c r="F492">
        <v>2.8945854190102427E-2</v>
      </c>
    </row>
    <row r="493" spans="2:6" x14ac:dyDescent="0.3">
      <c r="B493" s="109">
        <v>44691</v>
      </c>
      <c r="C493" s="110">
        <v>411.393799</v>
      </c>
      <c r="D493">
        <v>355003</v>
      </c>
      <c r="E493">
        <f t="shared" si="9"/>
        <v>-2.2941027840492012E-2</v>
      </c>
      <c r="F493">
        <v>2.8912411194396803E-2</v>
      </c>
    </row>
    <row r="494" spans="2:6" x14ac:dyDescent="0.3">
      <c r="B494" s="109">
        <v>44690</v>
      </c>
      <c r="C494" s="110">
        <v>421.05319200000002</v>
      </c>
      <c r="D494">
        <v>434444</v>
      </c>
      <c r="E494">
        <f t="shared" si="9"/>
        <v>-1.3686505144620664E-2</v>
      </c>
      <c r="F494">
        <v>2.8877130039769883E-2</v>
      </c>
    </row>
    <row r="495" spans="2:6" x14ac:dyDescent="0.3">
      <c r="B495" s="109">
        <v>44687</v>
      </c>
      <c r="C495" s="110">
        <v>426.89590500000003</v>
      </c>
      <c r="D495">
        <v>425058</v>
      </c>
      <c r="E495">
        <f t="shared" si="9"/>
        <v>-2.1492568353869368E-2</v>
      </c>
      <c r="F495">
        <v>2.8875891125706099E-2</v>
      </c>
    </row>
    <row r="496" spans="2:6" x14ac:dyDescent="0.3">
      <c r="B496" s="109">
        <v>44686</v>
      </c>
      <c r="C496" s="110">
        <v>436.27252199999998</v>
      </c>
      <c r="D496">
        <v>445154</v>
      </c>
      <c r="E496">
        <f t="shared" si="9"/>
        <v>5.3202071062410372E-3</v>
      </c>
      <c r="F496">
        <v>2.8870202401343859E-2</v>
      </c>
    </row>
    <row r="497" spans="2:6" x14ac:dyDescent="0.3">
      <c r="B497" s="109">
        <v>44685</v>
      </c>
      <c r="C497" s="110">
        <v>433.96374500000002</v>
      </c>
      <c r="D497">
        <v>743424</v>
      </c>
      <c r="E497">
        <f t="shared" si="9"/>
        <v>-4.3414864223372596E-2</v>
      </c>
      <c r="F497">
        <v>2.8851788090726194E-2</v>
      </c>
    </row>
    <row r="498" spans="2:6" x14ac:dyDescent="0.3">
      <c r="B498" s="109">
        <v>44683</v>
      </c>
      <c r="C498" s="110">
        <v>453.65930200000003</v>
      </c>
      <c r="D498">
        <v>502602</v>
      </c>
      <c r="E498">
        <f t="shared" si="9"/>
        <v>-2.1764095523716387E-3</v>
      </c>
      <c r="F498">
        <v>2.8844144266963356E-2</v>
      </c>
    </row>
    <row r="499" spans="2:6" x14ac:dyDescent="0.3">
      <c r="B499" s="109">
        <v>44680</v>
      </c>
      <c r="C499" s="110">
        <v>454.64880399999998</v>
      </c>
      <c r="D499">
        <v>514649</v>
      </c>
      <c r="E499">
        <f t="shared" si="9"/>
        <v>-1.8013515448269124E-2</v>
      </c>
      <c r="F499">
        <v>2.8833785961457581E-2</v>
      </c>
    </row>
    <row r="500" spans="2:6" x14ac:dyDescent="0.3">
      <c r="B500" s="109">
        <v>44679</v>
      </c>
      <c r="C500" s="110">
        <v>462.98886099999999</v>
      </c>
      <c r="D500">
        <v>582711</v>
      </c>
      <c r="E500">
        <f t="shared" si="9"/>
        <v>-1.0473399376141335E-2</v>
      </c>
      <c r="F500">
        <v>2.8819013929954229E-2</v>
      </c>
    </row>
    <row r="501" spans="2:6" x14ac:dyDescent="0.3">
      <c r="B501" s="109">
        <v>44678</v>
      </c>
      <c r="C501" s="110">
        <v>467.889252</v>
      </c>
      <c r="D501">
        <v>417333</v>
      </c>
      <c r="E501">
        <f t="shared" si="9"/>
        <v>-9.6738943986889314E-3</v>
      </c>
      <c r="F501">
        <v>2.8714412908429132E-2</v>
      </c>
    </row>
    <row r="502" spans="2:6" x14ac:dyDescent="0.3">
      <c r="B502" s="109">
        <v>44677</v>
      </c>
      <c r="C502" s="110">
        <v>472.45977800000003</v>
      </c>
      <c r="D502">
        <v>655338</v>
      </c>
      <c r="E502">
        <f t="shared" si="9"/>
        <v>2.3372244464262559E-2</v>
      </c>
      <c r="F502">
        <v>2.8693673770001427E-2</v>
      </c>
    </row>
    <row r="503" spans="2:6" x14ac:dyDescent="0.3">
      <c r="B503" s="109">
        <v>44676</v>
      </c>
      <c r="C503" s="110">
        <v>461.66952500000002</v>
      </c>
      <c r="D503">
        <v>650943</v>
      </c>
      <c r="E503">
        <f t="shared" si="9"/>
        <v>-1.5968666408232468E-2</v>
      </c>
      <c r="F503">
        <v>2.8653890005506666E-2</v>
      </c>
    </row>
    <row r="504" spans="2:6" x14ac:dyDescent="0.3">
      <c r="B504" s="109">
        <v>44673</v>
      </c>
      <c r="C504" s="110">
        <v>469.161407</v>
      </c>
      <c r="D504">
        <v>712962</v>
      </c>
      <c r="E504">
        <f t="shared" si="9"/>
        <v>-1.1319660516984298E-2</v>
      </c>
      <c r="F504">
        <v>2.8651514013921409E-2</v>
      </c>
    </row>
    <row r="505" spans="2:6" x14ac:dyDescent="0.3">
      <c r="B505" s="109">
        <v>44672</v>
      </c>
      <c r="C505" s="110">
        <v>474.53295900000001</v>
      </c>
      <c r="D505">
        <v>569542</v>
      </c>
      <c r="E505">
        <f t="shared" si="9"/>
        <v>1.2262509071732541E-2</v>
      </c>
      <c r="F505">
        <v>2.8645828252810146E-2</v>
      </c>
    </row>
    <row r="506" spans="2:6" x14ac:dyDescent="0.3">
      <c r="B506" s="109">
        <v>44671</v>
      </c>
      <c r="C506" s="110">
        <v>468.78448500000002</v>
      </c>
      <c r="D506">
        <v>793305</v>
      </c>
      <c r="E506">
        <f t="shared" si="9"/>
        <v>-2.8064779333073497E-3</v>
      </c>
      <c r="F506">
        <v>2.8519936059550055E-2</v>
      </c>
    </row>
    <row r="507" spans="2:6" x14ac:dyDescent="0.3">
      <c r="B507" s="109">
        <v>44670</v>
      </c>
      <c r="C507" s="110">
        <v>470.10382099999998</v>
      </c>
      <c r="D507">
        <v>851507</v>
      </c>
      <c r="E507">
        <f t="shared" si="9"/>
        <v>-1.3448019142386136E-2</v>
      </c>
      <c r="F507">
        <v>2.8510710843632214E-2</v>
      </c>
    </row>
    <row r="508" spans="2:6" x14ac:dyDescent="0.3">
      <c r="B508" s="109">
        <v>44669</v>
      </c>
      <c r="C508" s="110">
        <v>476.51196299999998</v>
      </c>
      <c r="D508">
        <v>782153</v>
      </c>
      <c r="E508">
        <f t="shared" si="9"/>
        <v>-7.4589596614308418E-3</v>
      </c>
      <c r="F508">
        <v>2.8484745752352492E-2</v>
      </c>
    </row>
    <row r="509" spans="2:6" x14ac:dyDescent="0.3">
      <c r="B509" s="109">
        <v>44664</v>
      </c>
      <c r="C509" s="110">
        <v>480.09295700000001</v>
      </c>
      <c r="D509">
        <v>952674</v>
      </c>
      <c r="E509">
        <f t="shared" si="9"/>
        <v>-1.7264737976173228E-2</v>
      </c>
      <c r="F509">
        <v>2.8473204779225991E-2</v>
      </c>
    </row>
    <row r="510" spans="2:6" x14ac:dyDescent="0.3">
      <c r="B510" s="109">
        <v>44663</v>
      </c>
      <c r="C510" s="110">
        <v>488.52725199999998</v>
      </c>
      <c r="D510">
        <v>3564287</v>
      </c>
      <c r="E510">
        <f t="shared" si="9"/>
        <v>-2.1332701224983763E-2</v>
      </c>
      <c r="F510">
        <v>2.846420103445868E-2</v>
      </c>
    </row>
    <row r="511" spans="2:6" x14ac:dyDescent="0.3">
      <c r="B511" s="109">
        <v>44662</v>
      </c>
      <c r="C511" s="110">
        <v>499.17602499999998</v>
      </c>
      <c r="D511">
        <v>1752753</v>
      </c>
      <c r="E511">
        <f t="shared" si="9"/>
        <v>3.3157683882943489E-2</v>
      </c>
      <c r="F511">
        <v>2.839742267113321E-2</v>
      </c>
    </row>
    <row r="512" spans="2:6" x14ac:dyDescent="0.3">
      <c r="B512" s="109">
        <v>44659</v>
      </c>
      <c r="C512" s="110">
        <v>483.15570100000002</v>
      </c>
      <c r="D512">
        <v>1888728</v>
      </c>
      <c r="E512">
        <f t="shared" si="9"/>
        <v>3.0552754715742259E-2</v>
      </c>
      <c r="F512">
        <v>2.8369610118884392E-2</v>
      </c>
    </row>
    <row r="513" spans="2:6" x14ac:dyDescent="0.3">
      <c r="B513" s="109">
        <v>44658</v>
      </c>
      <c r="C513" s="110">
        <v>468.83160400000003</v>
      </c>
      <c r="D513">
        <v>793610</v>
      </c>
      <c r="E513">
        <f t="shared" si="9"/>
        <v>-2.206195151842727E-3</v>
      </c>
      <c r="F513">
        <v>2.8358569081260443E-2</v>
      </c>
    </row>
    <row r="514" spans="2:6" x14ac:dyDescent="0.3">
      <c r="B514" s="109">
        <v>44657</v>
      </c>
      <c r="C514" s="110">
        <v>469.868225</v>
      </c>
      <c r="D514">
        <v>1056473</v>
      </c>
      <c r="E514">
        <f t="shared" si="9"/>
        <v>7.024643912449946E-4</v>
      </c>
      <c r="F514">
        <v>2.8353508265555938E-2</v>
      </c>
    </row>
    <row r="515" spans="2:6" x14ac:dyDescent="0.3">
      <c r="B515" s="109">
        <v>44656</v>
      </c>
      <c r="C515" s="110">
        <v>469.53839099999999</v>
      </c>
      <c r="D515">
        <v>558271</v>
      </c>
      <c r="E515">
        <f t="shared" si="9"/>
        <v>2.0087376027722037E-4</v>
      </c>
      <c r="F515">
        <v>2.8336724292844284E-2</v>
      </c>
    </row>
    <row r="516" spans="2:6" x14ac:dyDescent="0.3">
      <c r="B516" s="109">
        <v>44655</v>
      </c>
      <c r="C516" s="110">
        <v>469.44409200000001</v>
      </c>
      <c r="D516">
        <v>769914</v>
      </c>
      <c r="E516">
        <f t="shared" si="9"/>
        <v>-5.0167378102528026E-4</v>
      </c>
      <c r="F516">
        <v>2.8279611220584755E-2</v>
      </c>
    </row>
    <row r="517" spans="2:6" x14ac:dyDescent="0.3">
      <c r="B517" s="109">
        <v>44652</v>
      </c>
      <c r="C517" s="110">
        <v>469.67971799999998</v>
      </c>
      <c r="D517">
        <v>797115</v>
      </c>
      <c r="E517">
        <f t="shared" si="9"/>
        <v>1.7454334744748001E-2</v>
      </c>
      <c r="F517">
        <v>2.8259457412547873E-2</v>
      </c>
    </row>
    <row r="518" spans="2:6" x14ac:dyDescent="0.3">
      <c r="B518" s="109">
        <v>44651</v>
      </c>
      <c r="C518" s="110">
        <v>461.62240600000001</v>
      </c>
      <c r="D518">
        <v>1807751</v>
      </c>
      <c r="E518">
        <f t="shared" si="9"/>
        <v>2.9689024053489721E-3</v>
      </c>
      <c r="F518">
        <v>2.8259051207314423E-2</v>
      </c>
    </row>
    <row r="519" spans="2:6" x14ac:dyDescent="0.3">
      <c r="B519" s="109">
        <v>44650</v>
      </c>
      <c r="C519" s="110">
        <v>460.25595099999998</v>
      </c>
      <c r="D519">
        <v>1760303</v>
      </c>
      <c r="E519">
        <f t="shared" si="9"/>
        <v>2.3899366460419902E-2</v>
      </c>
      <c r="F519">
        <v>2.8219258251022339E-2</v>
      </c>
    </row>
    <row r="520" spans="2:6" x14ac:dyDescent="0.3">
      <c r="B520" s="109">
        <v>44649</v>
      </c>
      <c r="C520" s="110">
        <v>449.512878</v>
      </c>
      <c r="D520">
        <v>1385307</v>
      </c>
      <c r="E520">
        <f t="shared" si="9"/>
        <v>2.6800070923240771E-2</v>
      </c>
      <c r="F520">
        <v>2.8203723396936553E-2</v>
      </c>
    </row>
    <row r="521" spans="2:6" x14ac:dyDescent="0.3">
      <c r="B521" s="109">
        <v>44648</v>
      </c>
      <c r="C521" s="110">
        <v>437.78033399999998</v>
      </c>
      <c r="D521">
        <v>903849</v>
      </c>
      <c r="E521">
        <f t="shared" si="9"/>
        <v>-6.7351419461477713E-3</v>
      </c>
      <c r="F521">
        <v>2.8115574156132306E-2</v>
      </c>
    </row>
    <row r="522" spans="2:6" x14ac:dyDescent="0.3">
      <c r="B522" s="109">
        <v>44645</v>
      </c>
      <c r="C522" s="110">
        <v>440.74883999999997</v>
      </c>
      <c r="D522">
        <v>947642</v>
      </c>
      <c r="E522">
        <f t="shared" si="9"/>
        <v>3.648167650486922E-3</v>
      </c>
      <c r="F522">
        <v>2.8004857584079446E-2</v>
      </c>
    </row>
    <row r="523" spans="2:6" x14ac:dyDescent="0.3">
      <c r="B523" s="109">
        <v>44644</v>
      </c>
      <c r="C523" s="110">
        <v>439.14675899999997</v>
      </c>
      <c r="D523">
        <v>1922557</v>
      </c>
      <c r="E523">
        <f t="shared" ref="E523:E586" si="10">C523/C524-1</f>
        <v>1.6246785408811748E-2</v>
      </c>
      <c r="F523">
        <v>2.7989899521462913E-2</v>
      </c>
    </row>
    <row r="524" spans="2:6" x14ac:dyDescent="0.3">
      <c r="B524" s="109">
        <v>44643</v>
      </c>
      <c r="C524" s="110">
        <v>432.12609900000001</v>
      </c>
      <c r="D524">
        <v>1078159</v>
      </c>
      <c r="E524">
        <f t="shared" si="10"/>
        <v>-2.8269613563240981E-3</v>
      </c>
      <c r="F524">
        <v>2.7977663155732468E-2</v>
      </c>
    </row>
    <row r="525" spans="2:6" x14ac:dyDescent="0.3">
      <c r="B525" s="109">
        <v>44642</v>
      </c>
      <c r="C525" s="110">
        <v>433.35116599999998</v>
      </c>
      <c r="D525">
        <v>4455083</v>
      </c>
      <c r="E525">
        <f t="shared" si="10"/>
        <v>-1.2879650168860612E-2</v>
      </c>
      <c r="F525">
        <v>2.7872661571397339E-2</v>
      </c>
    </row>
    <row r="526" spans="2:6" x14ac:dyDescent="0.3">
      <c r="B526" s="109">
        <v>44641</v>
      </c>
      <c r="C526" s="110">
        <v>439.005402</v>
      </c>
      <c r="D526">
        <v>1437822</v>
      </c>
      <c r="E526">
        <f t="shared" si="10"/>
        <v>-7.4571808787843308E-3</v>
      </c>
      <c r="F526">
        <v>2.7800061817139898E-2</v>
      </c>
    </row>
    <row r="527" spans="2:6" x14ac:dyDescent="0.3">
      <c r="B527" s="109">
        <v>44637</v>
      </c>
      <c r="C527" s="110">
        <v>442.303741</v>
      </c>
      <c r="D527">
        <v>2446309</v>
      </c>
      <c r="E527">
        <f t="shared" si="10"/>
        <v>3.6092651011071286E-2</v>
      </c>
      <c r="F527">
        <v>2.7725226470492359E-2</v>
      </c>
    </row>
    <row r="528" spans="2:6" x14ac:dyDescent="0.3">
      <c r="B528" s="109">
        <v>44636</v>
      </c>
      <c r="C528" s="110">
        <v>426.89593500000001</v>
      </c>
      <c r="D528">
        <v>525587</v>
      </c>
      <c r="E528">
        <f t="shared" si="10"/>
        <v>1.743865466340111E-2</v>
      </c>
      <c r="F528">
        <v>2.7704278675478866E-2</v>
      </c>
    </row>
    <row r="529" spans="2:6" x14ac:dyDescent="0.3">
      <c r="B529" s="109">
        <v>44635</v>
      </c>
      <c r="C529" s="110">
        <v>419.57904100000002</v>
      </c>
      <c r="D529">
        <v>620279</v>
      </c>
      <c r="E529">
        <f t="shared" si="10"/>
        <v>-2.9221431795878661E-2</v>
      </c>
      <c r="F529">
        <v>2.7684883401625671E-2</v>
      </c>
    </row>
    <row r="530" spans="2:6" x14ac:dyDescent="0.3">
      <c r="B530" s="109">
        <v>44634</v>
      </c>
      <c r="C530" s="110">
        <v>432.20880099999999</v>
      </c>
      <c r="D530">
        <v>1337602</v>
      </c>
      <c r="E530">
        <f t="shared" si="10"/>
        <v>1.9120960802395004E-2</v>
      </c>
      <c r="F530">
        <v>2.7664566140177982E-2</v>
      </c>
    </row>
    <row r="531" spans="2:6" x14ac:dyDescent="0.3">
      <c r="B531" s="109">
        <v>44631</v>
      </c>
      <c r="C531" s="110">
        <v>424.09960899999999</v>
      </c>
      <c r="D531">
        <v>677385</v>
      </c>
      <c r="E531">
        <f t="shared" si="10"/>
        <v>-1.4265556618971997E-3</v>
      </c>
      <c r="F531">
        <v>2.7622289294294555E-2</v>
      </c>
    </row>
    <row r="532" spans="2:6" x14ac:dyDescent="0.3">
      <c r="B532" s="109">
        <v>44630</v>
      </c>
      <c r="C532" s="110">
        <v>424.70547499999998</v>
      </c>
      <c r="D532">
        <v>1189188</v>
      </c>
      <c r="E532">
        <f t="shared" si="10"/>
        <v>-1.544945286679078E-2</v>
      </c>
      <c r="F532">
        <v>2.761823537088004E-2</v>
      </c>
    </row>
    <row r="533" spans="2:6" x14ac:dyDescent="0.3">
      <c r="B533" s="109">
        <v>44629</v>
      </c>
      <c r="C533" s="110">
        <v>431.36990400000002</v>
      </c>
      <c r="D533">
        <v>1483775</v>
      </c>
      <c r="E533">
        <f t="shared" si="10"/>
        <v>3.9883184766230872E-2</v>
      </c>
      <c r="F533">
        <v>2.7588696229245757E-2</v>
      </c>
    </row>
    <row r="534" spans="2:6" x14ac:dyDescent="0.3">
      <c r="B534" s="109">
        <v>44628</v>
      </c>
      <c r="C534" s="110">
        <v>414.82534800000002</v>
      </c>
      <c r="D534">
        <v>1860022</v>
      </c>
      <c r="E534">
        <f t="shared" si="10"/>
        <v>1.5863860736102575E-2</v>
      </c>
      <c r="F534">
        <v>2.7532472255211493E-2</v>
      </c>
    </row>
    <row r="535" spans="2:6" x14ac:dyDescent="0.3">
      <c r="B535" s="109">
        <v>44627</v>
      </c>
      <c r="C535" s="110">
        <v>408.34738199999998</v>
      </c>
      <c r="D535">
        <v>988692</v>
      </c>
      <c r="E535">
        <f t="shared" si="10"/>
        <v>1.9439505746357E-3</v>
      </c>
      <c r="F535">
        <v>2.743778359377913E-2</v>
      </c>
    </row>
    <row r="536" spans="2:6" x14ac:dyDescent="0.3">
      <c r="B536" s="109">
        <v>44624</v>
      </c>
      <c r="C536" s="110">
        <v>407.555115</v>
      </c>
      <c r="D536">
        <v>651124</v>
      </c>
      <c r="E536">
        <f t="shared" si="10"/>
        <v>-2.7684997540292189E-2</v>
      </c>
      <c r="F536">
        <v>2.7431567594535355E-2</v>
      </c>
    </row>
    <row r="537" spans="2:6" x14ac:dyDescent="0.3">
      <c r="B537" s="109">
        <v>44623</v>
      </c>
      <c r="C537" s="110">
        <v>419.15954599999998</v>
      </c>
      <c r="D537">
        <v>853590</v>
      </c>
      <c r="E537">
        <f t="shared" si="10"/>
        <v>-8.5980090684146804E-3</v>
      </c>
      <c r="F537">
        <v>2.7418016700684333E-2</v>
      </c>
    </row>
    <row r="538" spans="2:6" x14ac:dyDescent="0.3">
      <c r="B538" s="109">
        <v>44622</v>
      </c>
      <c r="C538" s="110">
        <v>422.79473899999999</v>
      </c>
      <c r="D538">
        <v>985801</v>
      </c>
      <c r="E538">
        <f t="shared" si="10"/>
        <v>1.3518049088487638E-2</v>
      </c>
      <c r="F538">
        <v>2.741557066147382E-2</v>
      </c>
    </row>
    <row r="539" spans="2:6" x14ac:dyDescent="0.3">
      <c r="B539" s="109">
        <v>44620</v>
      </c>
      <c r="C539" s="110">
        <v>417.15560900000003</v>
      </c>
      <c r="D539">
        <v>1689794</v>
      </c>
      <c r="E539">
        <f t="shared" si="10"/>
        <v>5.9564699514353947E-3</v>
      </c>
      <c r="F539">
        <v>2.730813833891621E-2</v>
      </c>
    </row>
    <row r="540" spans="2:6" x14ac:dyDescent="0.3">
      <c r="B540" s="109">
        <v>44617</v>
      </c>
      <c r="C540" s="110">
        <v>414.68554699999999</v>
      </c>
      <c r="D540">
        <v>982793</v>
      </c>
      <c r="E540">
        <f t="shared" si="10"/>
        <v>4.1432541064774675E-2</v>
      </c>
      <c r="F540">
        <v>2.7283344283726807E-2</v>
      </c>
    </row>
    <row r="541" spans="2:6" x14ac:dyDescent="0.3">
      <c r="B541" s="109">
        <v>44616</v>
      </c>
      <c r="C541" s="110">
        <v>398.18762199999998</v>
      </c>
      <c r="D541">
        <v>1701419</v>
      </c>
      <c r="E541">
        <f t="shared" si="10"/>
        <v>-7.9211077103015448E-2</v>
      </c>
      <c r="F541">
        <v>2.7164652722898586E-2</v>
      </c>
    </row>
    <row r="542" spans="2:6" x14ac:dyDescent="0.3">
      <c r="B542" s="109">
        <v>44615</v>
      </c>
      <c r="C542" s="110">
        <v>432.44180299999999</v>
      </c>
      <c r="D542">
        <v>737130</v>
      </c>
      <c r="E542">
        <f t="shared" si="10"/>
        <v>2.8099408614525867E-3</v>
      </c>
      <c r="F542">
        <v>2.7150259178183367E-2</v>
      </c>
    </row>
    <row r="543" spans="2:6" x14ac:dyDescent="0.3">
      <c r="B543" s="109">
        <v>44614</v>
      </c>
      <c r="C543" s="110">
        <v>431.23007200000001</v>
      </c>
      <c r="D543">
        <v>1011286</v>
      </c>
      <c r="E543">
        <f t="shared" si="10"/>
        <v>-2.1260949007222751E-2</v>
      </c>
      <c r="F543">
        <v>2.7125131249393641E-2</v>
      </c>
    </row>
    <row r="544" spans="2:6" x14ac:dyDescent="0.3">
      <c r="B544" s="109">
        <v>44613</v>
      </c>
      <c r="C544" s="110">
        <v>440.59759500000001</v>
      </c>
      <c r="D544">
        <v>1386972</v>
      </c>
      <c r="E544">
        <f t="shared" si="10"/>
        <v>-2.6264385248686795E-2</v>
      </c>
      <c r="F544">
        <v>2.7104939628149749E-2</v>
      </c>
    </row>
    <row r="545" spans="2:6" x14ac:dyDescent="0.3">
      <c r="B545" s="109">
        <v>44610</v>
      </c>
      <c r="C545" s="110">
        <v>452.48174999999998</v>
      </c>
      <c r="D545">
        <v>1007625</v>
      </c>
      <c r="E545">
        <f t="shared" si="10"/>
        <v>-1.6710440318373876E-2</v>
      </c>
      <c r="F545">
        <v>2.6993191703943875E-2</v>
      </c>
    </row>
    <row r="546" spans="2:6" x14ac:dyDescent="0.3">
      <c r="B546" s="109">
        <v>44609</v>
      </c>
      <c r="C546" s="110">
        <v>460.17141700000002</v>
      </c>
      <c r="D546">
        <v>1139108</v>
      </c>
      <c r="E546">
        <f t="shared" si="10"/>
        <v>-1.250122135993037E-2</v>
      </c>
      <c r="F546">
        <v>2.6993041476269131E-2</v>
      </c>
    </row>
    <row r="547" spans="2:6" x14ac:dyDescent="0.3">
      <c r="B547" s="109">
        <v>44608</v>
      </c>
      <c r="C547" s="110">
        <v>465.99694799999997</v>
      </c>
      <c r="D547">
        <v>805751</v>
      </c>
      <c r="E547">
        <f t="shared" si="10"/>
        <v>-1.5961747690834138E-2</v>
      </c>
      <c r="F547">
        <v>2.6961004565066116E-2</v>
      </c>
    </row>
    <row r="548" spans="2:6" x14ac:dyDescent="0.3">
      <c r="B548" s="109">
        <v>44607</v>
      </c>
      <c r="C548" s="110">
        <v>473.555725</v>
      </c>
      <c r="D548">
        <v>2259375</v>
      </c>
      <c r="E548">
        <f t="shared" si="10"/>
        <v>-1.1805559891367223E-2</v>
      </c>
      <c r="F548">
        <v>2.6928178322950691E-2</v>
      </c>
    </row>
    <row r="549" spans="2:6" x14ac:dyDescent="0.3">
      <c r="B549" s="109">
        <v>44606</v>
      </c>
      <c r="C549" s="110">
        <v>479.21310399999999</v>
      </c>
      <c r="D549">
        <v>2660475</v>
      </c>
      <c r="E549">
        <f t="shared" si="10"/>
        <v>-2.2205773377816929E-3</v>
      </c>
      <c r="F549">
        <v>2.6865627173040973E-2</v>
      </c>
    </row>
    <row r="550" spans="2:6" x14ac:dyDescent="0.3">
      <c r="B550" s="109">
        <v>44603</v>
      </c>
      <c r="C550" s="110">
        <v>480.27960200000001</v>
      </c>
      <c r="D550">
        <v>4839806</v>
      </c>
      <c r="E550">
        <f t="shared" si="10"/>
        <v>-7.189606512644775E-3</v>
      </c>
      <c r="F550">
        <v>2.6800070923240771E-2</v>
      </c>
    </row>
    <row r="551" spans="2:6" x14ac:dyDescent="0.3">
      <c r="B551" s="109">
        <v>44602</v>
      </c>
      <c r="C551" s="110">
        <v>483.75762900000001</v>
      </c>
      <c r="D551">
        <v>1125210</v>
      </c>
      <c r="E551">
        <f t="shared" si="10"/>
        <v>8.4097692930953372E-3</v>
      </c>
      <c r="F551">
        <v>2.6793632385209598E-2</v>
      </c>
    </row>
    <row r="552" spans="2:6" x14ac:dyDescent="0.3">
      <c r="B552" s="109">
        <v>44601</v>
      </c>
      <c r="C552" s="110">
        <v>479.72326700000002</v>
      </c>
      <c r="D552">
        <v>3016310</v>
      </c>
      <c r="E552">
        <f t="shared" si="10"/>
        <v>2.7104939628149749E-2</v>
      </c>
      <c r="F552">
        <v>2.6782944294831967E-2</v>
      </c>
    </row>
    <row r="553" spans="2:6" x14ac:dyDescent="0.3">
      <c r="B553" s="109">
        <v>44600</v>
      </c>
      <c r="C553" s="110">
        <v>467.06353799999999</v>
      </c>
      <c r="D553">
        <v>630782</v>
      </c>
      <c r="E553">
        <f t="shared" si="10"/>
        <v>-2.4760260001823742E-3</v>
      </c>
      <c r="F553">
        <v>2.6737356147483959E-2</v>
      </c>
    </row>
    <row r="554" spans="2:6" x14ac:dyDescent="0.3">
      <c r="B554" s="109">
        <v>44599</v>
      </c>
      <c r="C554" s="110">
        <v>468.22287</v>
      </c>
      <c r="D554">
        <v>632134</v>
      </c>
      <c r="E554">
        <f t="shared" si="10"/>
        <v>-1.1869700807201067E-3</v>
      </c>
      <c r="F554">
        <v>2.6601455043060884E-2</v>
      </c>
    </row>
    <row r="555" spans="2:6" x14ac:dyDescent="0.3">
      <c r="B555" s="109">
        <v>44596</v>
      </c>
      <c r="C555" s="110">
        <v>468.77929699999999</v>
      </c>
      <c r="D555">
        <v>544445</v>
      </c>
      <c r="E555">
        <f t="shared" si="10"/>
        <v>-1.7589923920400818E-2</v>
      </c>
      <c r="F555">
        <v>2.6581524337182749E-2</v>
      </c>
    </row>
    <row r="556" spans="2:6" x14ac:dyDescent="0.3">
      <c r="B556" s="109">
        <v>44595</v>
      </c>
      <c r="C556" s="110">
        <v>477.172729</v>
      </c>
      <c r="D556">
        <v>752221</v>
      </c>
      <c r="E556">
        <f t="shared" si="10"/>
        <v>-3.2933533371173329E-3</v>
      </c>
      <c r="F556">
        <v>2.6570485098638574E-2</v>
      </c>
    </row>
    <row r="557" spans="2:6" x14ac:dyDescent="0.3">
      <c r="B557" s="109">
        <v>44594</v>
      </c>
      <c r="C557" s="110">
        <v>478.74941999999999</v>
      </c>
      <c r="D557">
        <v>745038</v>
      </c>
      <c r="E557">
        <f t="shared" si="10"/>
        <v>2.3191294062832712E-2</v>
      </c>
      <c r="F557">
        <v>2.6561706097104842E-2</v>
      </c>
    </row>
    <row r="558" spans="2:6" x14ac:dyDescent="0.3">
      <c r="B558" s="109">
        <v>44593</v>
      </c>
      <c r="C558" s="110">
        <v>467.89825400000001</v>
      </c>
      <c r="D558">
        <v>543141</v>
      </c>
      <c r="E558">
        <f t="shared" si="10"/>
        <v>1.3459322861612E-2</v>
      </c>
      <c r="F558">
        <v>2.6528345843165102E-2</v>
      </c>
    </row>
    <row r="559" spans="2:6" x14ac:dyDescent="0.3">
      <c r="B559" s="109">
        <v>44592</v>
      </c>
      <c r="C559" s="110">
        <v>461.68429600000002</v>
      </c>
      <c r="D559">
        <v>544340</v>
      </c>
      <c r="E559">
        <f t="shared" si="10"/>
        <v>9.838612414165171E-3</v>
      </c>
      <c r="F559">
        <v>2.6504463335270456E-2</v>
      </c>
    </row>
    <row r="560" spans="2:6" x14ac:dyDescent="0.3">
      <c r="B560" s="109">
        <v>44589</v>
      </c>
      <c r="C560" s="110">
        <v>457.186218</v>
      </c>
      <c r="D560">
        <v>1213951</v>
      </c>
      <c r="E560">
        <f t="shared" si="10"/>
        <v>3.7789513612140002E-2</v>
      </c>
      <c r="F560">
        <v>2.6484540451532146E-2</v>
      </c>
    </row>
    <row r="561" spans="2:6" x14ac:dyDescent="0.3">
      <c r="B561" s="109">
        <v>44588</v>
      </c>
      <c r="C561" s="110">
        <v>440.53848299999999</v>
      </c>
      <c r="D561">
        <v>1072154</v>
      </c>
      <c r="E561">
        <f t="shared" si="10"/>
        <v>-2.415325350078712E-3</v>
      </c>
      <c r="F561">
        <v>2.6422516565433263E-2</v>
      </c>
    </row>
    <row r="562" spans="2:6" x14ac:dyDescent="0.3">
      <c r="B562" s="109">
        <v>44586</v>
      </c>
      <c r="C562" s="110">
        <v>441.60510299999999</v>
      </c>
      <c r="D562">
        <v>1074273</v>
      </c>
      <c r="E562">
        <f t="shared" si="10"/>
        <v>-2.0989915922497993E-4</v>
      </c>
      <c r="F562">
        <v>2.6399799215029551E-2</v>
      </c>
    </row>
    <row r="563" spans="2:6" x14ac:dyDescent="0.3">
      <c r="B563" s="109">
        <v>44585</v>
      </c>
      <c r="C563" s="110">
        <v>441.69781499999999</v>
      </c>
      <c r="D563">
        <v>733688</v>
      </c>
      <c r="E563">
        <f t="shared" si="10"/>
        <v>-3.7975802299316297E-2</v>
      </c>
      <c r="F563">
        <v>2.6397988722724142E-2</v>
      </c>
    </row>
    <row r="564" spans="2:6" x14ac:dyDescent="0.3">
      <c r="B564" s="109">
        <v>44582</v>
      </c>
      <c r="C564" s="110">
        <v>459.13378899999998</v>
      </c>
      <c r="D564">
        <v>564895</v>
      </c>
      <c r="E564">
        <f t="shared" si="10"/>
        <v>-2.6354681525562418E-2</v>
      </c>
      <c r="F564">
        <v>2.6384625415783569E-2</v>
      </c>
    </row>
    <row r="565" spans="2:6" x14ac:dyDescent="0.3">
      <c r="B565" s="109">
        <v>44581</v>
      </c>
      <c r="C565" s="110">
        <v>471.561646</v>
      </c>
      <c r="D565">
        <v>598579</v>
      </c>
      <c r="E565">
        <f t="shared" si="10"/>
        <v>-3.7229818532142911E-3</v>
      </c>
      <c r="F565">
        <v>2.6324616978238513E-2</v>
      </c>
    </row>
    <row r="566" spans="2:6" x14ac:dyDescent="0.3">
      <c r="B566" s="109">
        <v>44580</v>
      </c>
      <c r="C566" s="110">
        <v>473.32382200000001</v>
      </c>
      <c r="D566">
        <v>490765</v>
      </c>
      <c r="E566">
        <f t="shared" si="10"/>
        <v>5.9130129358366812E-3</v>
      </c>
      <c r="F566">
        <v>2.6285034896617931E-2</v>
      </c>
    </row>
    <row r="567" spans="2:6" x14ac:dyDescent="0.3">
      <c r="B567" s="109">
        <v>44579</v>
      </c>
      <c r="C567" s="110">
        <v>470.54150399999997</v>
      </c>
      <c r="D567">
        <v>410204</v>
      </c>
      <c r="E567">
        <f t="shared" si="10"/>
        <v>-1.7620164290696017E-2</v>
      </c>
      <c r="F567">
        <v>2.6267540199851558E-2</v>
      </c>
    </row>
    <row r="568" spans="2:6" x14ac:dyDescent="0.3">
      <c r="B568" s="109">
        <v>44578</v>
      </c>
      <c r="C568" s="110">
        <v>478.98123199999998</v>
      </c>
      <c r="D568">
        <v>435538</v>
      </c>
      <c r="E568">
        <f t="shared" si="10"/>
        <v>-1.5467980209515897E-3</v>
      </c>
      <c r="F568">
        <v>2.6216676730453026E-2</v>
      </c>
    </row>
    <row r="569" spans="2:6" x14ac:dyDescent="0.3">
      <c r="B569" s="109">
        <v>44575</v>
      </c>
      <c r="C569" s="110">
        <v>479.72326700000002</v>
      </c>
      <c r="D569">
        <v>478456</v>
      </c>
      <c r="E569">
        <f t="shared" si="10"/>
        <v>-5.5751919075797129E-3</v>
      </c>
      <c r="F569">
        <v>2.6213653661681491E-2</v>
      </c>
    </row>
    <row r="570" spans="2:6" x14ac:dyDescent="0.3">
      <c r="B570" s="109">
        <v>44574</v>
      </c>
      <c r="C570" s="110">
        <v>482.41281099999998</v>
      </c>
      <c r="D570">
        <v>486176</v>
      </c>
      <c r="E570">
        <f t="shared" si="10"/>
        <v>1.3344955430327321E-2</v>
      </c>
      <c r="F570">
        <v>2.6180999308265118E-2</v>
      </c>
    </row>
    <row r="571" spans="2:6" x14ac:dyDescent="0.3">
      <c r="B571" s="109">
        <v>44573</v>
      </c>
      <c r="C571" s="110">
        <v>476.05981400000002</v>
      </c>
      <c r="D571">
        <v>916851</v>
      </c>
      <c r="E571">
        <f t="shared" si="10"/>
        <v>-8.2116838009279602E-3</v>
      </c>
      <c r="F571">
        <v>2.6146028529484999E-2</v>
      </c>
    </row>
    <row r="572" spans="2:6" x14ac:dyDescent="0.3">
      <c r="B572" s="109">
        <v>44572</v>
      </c>
      <c r="C572" s="110">
        <v>480.00143400000002</v>
      </c>
      <c r="D572">
        <v>1032550</v>
      </c>
      <c r="E572">
        <f t="shared" si="10"/>
        <v>6.6128394082314301E-3</v>
      </c>
      <c r="F572">
        <v>2.6115136052664356E-2</v>
      </c>
    </row>
    <row r="573" spans="2:6" x14ac:dyDescent="0.3">
      <c r="B573" s="109">
        <v>44571</v>
      </c>
      <c r="C573" s="110">
        <v>476.84811400000001</v>
      </c>
      <c r="D573">
        <v>467803</v>
      </c>
      <c r="E573">
        <f t="shared" si="10"/>
        <v>1.5203862609113106E-2</v>
      </c>
      <c r="F573">
        <v>2.6006149954018287E-2</v>
      </c>
    </row>
    <row r="574" spans="2:6" x14ac:dyDescent="0.3">
      <c r="B574" s="109">
        <v>44568</v>
      </c>
      <c r="C574" s="110">
        <v>469.70675699999998</v>
      </c>
      <c r="D574">
        <v>755698</v>
      </c>
      <c r="E574">
        <f t="shared" si="10"/>
        <v>-1.1129629596256851E-2</v>
      </c>
      <c r="F574">
        <v>2.5989571435678815E-2</v>
      </c>
    </row>
    <row r="575" spans="2:6" x14ac:dyDescent="0.3">
      <c r="B575" s="109">
        <v>44567</v>
      </c>
      <c r="C575" s="110">
        <v>474.99325599999997</v>
      </c>
      <c r="D575">
        <v>1437403</v>
      </c>
      <c r="E575">
        <f t="shared" si="10"/>
        <v>1.0755994529404456E-2</v>
      </c>
      <c r="F575">
        <v>2.5950979470146462E-2</v>
      </c>
    </row>
    <row r="576" spans="2:6" x14ac:dyDescent="0.3">
      <c r="B576" s="109">
        <v>44566</v>
      </c>
      <c r="C576" s="110">
        <v>469.93859900000001</v>
      </c>
      <c r="D576">
        <v>547743</v>
      </c>
      <c r="E576">
        <f t="shared" si="10"/>
        <v>6.6553625919956172E-3</v>
      </c>
      <c r="F576">
        <v>2.5848939860993347E-2</v>
      </c>
    </row>
    <row r="577" spans="2:6" x14ac:dyDescent="0.3">
      <c r="B577" s="109">
        <v>44565</v>
      </c>
      <c r="C577" s="110">
        <v>466.83166499999999</v>
      </c>
      <c r="D577">
        <v>507170</v>
      </c>
      <c r="E577">
        <f t="shared" si="10"/>
        <v>-2.0817326369634293E-3</v>
      </c>
      <c r="F577">
        <v>2.5819213447186851E-2</v>
      </c>
    </row>
    <row r="578" spans="2:6" x14ac:dyDescent="0.3">
      <c r="B578" s="109">
        <v>44564</v>
      </c>
      <c r="C578" s="110">
        <v>467.80551100000002</v>
      </c>
      <c r="D578">
        <v>755347</v>
      </c>
      <c r="E578">
        <f t="shared" si="10"/>
        <v>8.5982896797889286E-3</v>
      </c>
      <c r="F578">
        <v>2.581390229660796E-2</v>
      </c>
    </row>
    <row r="579" spans="2:6" x14ac:dyDescent="0.3">
      <c r="B579" s="109">
        <v>44561</v>
      </c>
      <c r="C579" s="110">
        <v>463.817474</v>
      </c>
      <c r="D579">
        <v>884623</v>
      </c>
      <c r="E579">
        <f t="shared" si="10"/>
        <v>2.5110202543867421E-2</v>
      </c>
      <c r="F579">
        <v>2.5786918719619578E-2</v>
      </c>
    </row>
    <row r="580" spans="2:6" x14ac:dyDescent="0.3">
      <c r="B580" s="109">
        <v>44560</v>
      </c>
      <c r="C580" s="110">
        <v>452.45620700000001</v>
      </c>
      <c r="D580">
        <v>569755</v>
      </c>
      <c r="E580">
        <f t="shared" si="10"/>
        <v>-4.5909672013230152E-3</v>
      </c>
      <c r="F580">
        <v>2.5754822398533106E-2</v>
      </c>
    </row>
    <row r="581" spans="2:6" x14ac:dyDescent="0.3">
      <c r="B581" s="109">
        <v>44559</v>
      </c>
      <c r="C581" s="110">
        <v>454.54299900000001</v>
      </c>
      <c r="D581">
        <v>807772</v>
      </c>
      <c r="E581">
        <f t="shared" si="10"/>
        <v>-3.6590682884924952E-3</v>
      </c>
      <c r="F581">
        <v>2.5734256122840193E-2</v>
      </c>
    </row>
    <row r="582" spans="2:6" x14ac:dyDescent="0.3">
      <c r="B582" s="109">
        <v>44558</v>
      </c>
      <c r="C582" s="110">
        <v>456.212311</v>
      </c>
      <c r="D582">
        <v>770062</v>
      </c>
      <c r="E582">
        <f t="shared" si="10"/>
        <v>5.7246764021026131E-3</v>
      </c>
      <c r="F582">
        <v>2.5679160914861221E-2</v>
      </c>
    </row>
    <row r="583" spans="2:6" x14ac:dyDescent="0.3">
      <c r="B583" s="109">
        <v>44557</v>
      </c>
      <c r="C583" s="110">
        <v>453.61550899999997</v>
      </c>
      <c r="D583">
        <v>769266</v>
      </c>
      <c r="E583">
        <f t="shared" si="10"/>
        <v>-5.3889673995433096E-3</v>
      </c>
      <c r="F583">
        <v>2.5648287386825563E-2</v>
      </c>
    </row>
    <row r="584" spans="2:6" x14ac:dyDescent="0.3">
      <c r="B584" s="109">
        <v>44554</v>
      </c>
      <c r="C584" s="110">
        <v>456.07327299999997</v>
      </c>
      <c r="D584">
        <v>685559</v>
      </c>
      <c r="E584">
        <f t="shared" si="10"/>
        <v>-1.9441611189899843E-2</v>
      </c>
      <c r="F584">
        <v>2.5587100853849076E-2</v>
      </c>
    </row>
    <row r="585" spans="2:6" x14ac:dyDescent="0.3">
      <c r="B585" s="109">
        <v>44553</v>
      </c>
      <c r="C585" s="110">
        <v>465.11587500000002</v>
      </c>
      <c r="D585">
        <v>897887</v>
      </c>
      <c r="E585">
        <f t="shared" si="10"/>
        <v>-1.8907269753191125E-3</v>
      </c>
      <c r="F585">
        <v>2.5570043425309219E-2</v>
      </c>
    </row>
    <row r="586" spans="2:6" x14ac:dyDescent="0.3">
      <c r="B586" s="109">
        <v>44552</v>
      </c>
      <c r="C586" s="110">
        <v>465.99694799999997</v>
      </c>
      <c r="D586">
        <v>855956</v>
      </c>
      <c r="E586">
        <f t="shared" si="10"/>
        <v>1.4640529155136361E-2</v>
      </c>
      <c r="F586">
        <v>2.5545574253527104E-2</v>
      </c>
    </row>
    <row r="587" spans="2:6" x14ac:dyDescent="0.3">
      <c r="B587" s="109">
        <v>44551</v>
      </c>
      <c r="C587" s="110">
        <v>459.27294899999998</v>
      </c>
      <c r="D587">
        <v>730379</v>
      </c>
      <c r="E587">
        <f t="shared" ref="E587:E650" si="11">C587/C588-1</f>
        <v>1.133461510792122E-2</v>
      </c>
      <c r="F587">
        <v>2.5499777992474382E-2</v>
      </c>
    </row>
    <row r="588" spans="2:6" x14ac:dyDescent="0.3">
      <c r="B588" s="109">
        <v>44550</v>
      </c>
      <c r="C588" s="110">
        <v>454.12560999999999</v>
      </c>
      <c r="D588">
        <v>1536168</v>
      </c>
      <c r="E588">
        <f t="shared" si="11"/>
        <v>-5.1525386777350413E-2</v>
      </c>
      <c r="F588">
        <v>2.5422652023515901E-2</v>
      </c>
    </row>
    <row r="589" spans="2:6" x14ac:dyDescent="0.3">
      <c r="B589" s="109">
        <v>44547</v>
      </c>
      <c r="C589" s="110">
        <v>478.79574600000001</v>
      </c>
      <c r="D589">
        <v>753446</v>
      </c>
      <c r="E589">
        <f t="shared" si="11"/>
        <v>-1.3754847490518696E-2</v>
      </c>
      <c r="F589">
        <v>2.5421432738633287E-2</v>
      </c>
    </row>
    <row r="590" spans="2:6" x14ac:dyDescent="0.3">
      <c r="B590" s="109">
        <v>44546</v>
      </c>
      <c r="C590" s="110">
        <v>485.47335800000002</v>
      </c>
      <c r="D590">
        <v>1114115</v>
      </c>
      <c r="E590">
        <f t="shared" si="11"/>
        <v>-2.4415385963578506E-2</v>
      </c>
      <c r="F590">
        <v>2.5418394957739343E-2</v>
      </c>
    </row>
    <row r="591" spans="2:6" x14ac:dyDescent="0.3">
      <c r="B591" s="109">
        <v>44545</v>
      </c>
      <c r="C591" s="110">
        <v>497.62301600000001</v>
      </c>
      <c r="D591">
        <v>515579</v>
      </c>
      <c r="E591">
        <f t="shared" si="11"/>
        <v>-1.8206882163497973E-2</v>
      </c>
      <c r="F591">
        <v>2.5403845744240483E-2</v>
      </c>
    </row>
    <row r="592" spans="2:6" x14ac:dyDescent="0.3">
      <c r="B592" s="109">
        <v>44544</v>
      </c>
      <c r="C592" s="110">
        <v>506.85119600000002</v>
      </c>
      <c r="D592">
        <v>807281</v>
      </c>
      <c r="E592">
        <f t="shared" si="11"/>
        <v>1.0166562550432356E-2</v>
      </c>
      <c r="F592">
        <v>2.5319941852205652E-2</v>
      </c>
    </row>
    <row r="593" spans="2:6" x14ac:dyDescent="0.3">
      <c r="B593" s="109">
        <v>44543</v>
      </c>
      <c r="C593" s="110">
        <v>501.75012199999998</v>
      </c>
      <c r="D593">
        <v>796165</v>
      </c>
      <c r="E593">
        <f t="shared" si="11"/>
        <v>-1.7257198353746506E-2</v>
      </c>
      <c r="F593">
        <v>2.5306997016050214E-2</v>
      </c>
    </row>
    <row r="594" spans="2:6" x14ac:dyDescent="0.3">
      <c r="B594" s="109">
        <v>44540</v>
      </c>
      <c r="C594" s="110">
        <v>510.56097399999999</v>
      </c>
      <c r="D594">
        <v>1483304</v>
      </c>
      <c r="E594">
        <f t="shared" si="11"/>
        <v>1.5401698776370543E-2</v>
      </c>
      <c r="F594">
        <v>2.5296322042464459E-2</v>
      </c>
    </row>
    <row r="595" spans="2:6" x14ac:dyDescent="0.3">
      <c r="B595" s="109">
        <v>44539</v>
      </c>
      <c r="C595" s="110">
        <v>502.81674199999998</v>
      </c>
      <c r="D595">
        <v>861550</v>
      </c>
      <c r="E595">
        <f t="shared" si="11"/>
        <v>-4.5900037695840723E-3</v>
      </c>
      <c r="F595">
        <v>2.5260423961335654E-2</v>
      </c>
    </row>
    <row r="596" spans="2:6" x14ac:dyDescent="0.3">
      <c r="B596" s="109">
        <v>44538</v>
      </c>
      <c r="C596" s="110">
        <v>505.13531499999999</v>
      </c>
      <c r="D596">
        <v>1429682</v>
      </c>
      <c r="E596">
        <f t="shared" si="11"/>
        <v>2.5319941852205652E-2</v>
      </c>
      <c r="F596">
        <v>2.5221455972566087E-2</v>
      </c>
    </row>
    <row r="597" spans="2:6" x14ac:dyDescent="0.3">
      <c r="B597" s="109">
        <v>44537</v>
      </c>
      <c r="C597" s="110">
        <v>492.66116299999999</v>
      </c>
      <c r="D597">
        <v>948591</v>
      </c>
      <c r="E597">
        <f t="shared" si="11"/>
        <v>7.1096775214869457E-3</v>
      </c>
      <c r="F597">
        <v>2.5182759948704447E-2</v>
      </c>
    </row>
    <row r="598" spans="2:6" x14ac:dyDescent="0.3">
      <c r="B598" s="109">
        <v>44536</v>
      </c>
      <c r="C598" s="110">
        <v>489.18322799999999</v>
      </c>
      <c r="D598">
        <v>1104735</v>
      </c>
      <c r="E598">
        <f t="shared" si="11"/>
        <v>-1.0416111514763848E-3</v>
      </c>
      <c r="F598">
        <v>2.5164920423449644E-2</v>
      </c>
    </row>
    <row r="599" spans="2:6" x14ac:dyDescent="0.3">
      <c r="B599" s="109">
        <v>44533</v>
      </c>
      <c r="C599" s="110">
        <v>489.69329800000003</v>
      </c>
      <c r="D599">
        <v>679161</v>
      </c>
      <c r="E599">
        <f t="shared" si="11"/>
        <v>-1.0587389190887975E-2</v>
      </c>
      <c r="F599">
        <v>2.515969038327226E-2</v>
      </c>
    </row>
    <row r="600" spans="2:6" x14ac:dyDescent="0.3">
      <c r="B600" s="109">
        <v>44532</v>
      </c>
      <c r="C600" s="110">
        <v>494.93335000000002</v>
      </c>
      <c r="D600">
        <v>772858</v>
      </c>
      <c r="E600">
        <f t="shared" si="11"/>
        <v>1.8318777139702425E-2</v>
      </c>
      <c r="F600">
        <v>2.5156780733447182E-2</v>
      </c>
    </row>
    <row r="601" spans="2:6" x14ac:dyDescent="0.3">
      <c r="B601" s="109">
        <v>44531</v>
      </c>
      <c r="C601" s="110">
        <v>486.029877</v>
      </c>
      <c r="D601">
        <v>1036599</v>
      </c>
      <c r="E601">
        <f t="shared" si="11"/>
        <v>5.9506644439006884E-3</v>
      </c>
      <c r="F601">
        <v>2.5137423233516198E-2</v>
      </c>
    </row>
    <row r="602" spans="2:6" x14ac:dyDescent="0.3">
      <c r="B602" s="109">
        <v>44530</v>
      </c>
      <c r="C602" s="110">
        <v>483.154785</v>
      </c>
      <c r="D602">
        <v>875950</v>
      </c>
      <c r="E602">
        <f t="shared" si="11"/>
        <v>-2.5845716454057088E-3</v>
      </c>
      <c r="F602">
        <v>2.5110202543867421E-2</v>
      </c>
    </row>
    <row r="603" spans="2:6" x14ac:dyDescent="0.3">
      <c r="B603" s="109">
        <v>44529</v>
      </c>
      <c r="C603" s="110">
        <v>484.406769</v>
      </c>
      <c r="D603">
        <v>1284166</v>
      </c>
      <c r="E603">
        <f t="shared" si="11"/>
        <v>-1.9110971944719113E-3</v>
      </c>
      <c r="F603">
        <v>2.5106703002677477E-2</v>
      </c>
    </row>
    <row r="604" spans="2:6" x14ac:dyDescent="0.3">
      <c r="B604" s="109">
        <v>44526</v>
      </c>
      <c r="C604" s="110">
        <v>485.33429000000001</v>
      </c>
      <c r="D604">
        <v>1667184</v>
      </c>
      <c r="E604">
        <f t="shared" si="11"/>
        <v>-2.6056249748203197E-2</v>
      </c>
      <c r="F604">
        <v>2.5043843720852221E-2</v>
      </c>
    </row>
    <row r="605" spans="2:6" x14ac:dyDescent="0.3">
      <c r="B605" s="109">
        <v>44525</v>
      </c>
      <c r="C605" s="110">
        <v>498.31860399999999</v>
      </c>
      <c r="D605">
        <v>2558178</v>
      </c>
      <c r="E605">
        <f t="shared" si="11"/>
        <v>1.4912377340317029E-3</v>
      </c>
      <c r="F605">
        <v>2.4977414679222765E-2</v>
      </c>
    </row>
    <row r="606" spans="2:6" x14ac:dyDescent="0.3">
      <c r="B606" s="109">
        <v>44524</v>
      </c>
      <c r="C606" s="110">
        <v>497.57659899999999</v>
      </c>
      <c r="D606">
        <v>1054609</v>
      </c>
      <c r="E606">
        <f t="shared" si="11"/>
        <v>1.3064282655905757E-3</v>
      </c>
      <c r="F606">
        <v>2.4946208047647689E-2</v>
      </c>
    </row>
    <row r="607" spans="2:6" x14ac:dyDescent="0.3">
      <c r="B607" s="109">
        <v>44523</v>
      </c>
      <c r="C607" s="110">
        <v>496.92739899999998</v>
      </c>
      <c r="D607">
        <v>1631452</v>
      </c>
      <c r="E607">
        <f t="shared" si="11"/>
        <v>-8.6956437260825581E-3</v>
      </c>
      <c r="F607">
        <v>2.493894845824518E-2</v>
      </c>
    </row>
    <row r="608" spans="2:6" x14ac:dyDescent="0.3">
      <c r="B608" s="109">
        <v>44522</v>
      </c>
      <c r="C608" s="110">
        <v>501.286407</v>
      </c>
      <c r="D608">
        <v>1338075</v>
      </c>
      <c r="E608">
        <f t="shared" si="11"/>
        <v>3.2482187593367851E-3</v>
      </c>
      <c r="F608">
        <v>2.4914811043851959E-2</v>
      </c>
    </row>
    <row r="609" spans="2:6" x14ac:dyDescent="0.3">
      <c r="B609" s="109">
        <v>44518</v>
      </c>
      <c r="C609" s="110">
        <v>499.66339099999999</v>
      </c>
      <c r="D609">
        <v>1105136</v>
      </c>
      <c r="E609">
        <f t="shared" si="11"/>
        <v>-2.7790412531668807E-2</v>
      </c>
      <c r="F609">
        <v>2.4872191817358669E-2</v>
      </c>
    </row>
    <row r="610" spans="2:6" x14ac:dyDescent="0.3">
      <c r="B610" s="109">
        <v>44517</v>
      </c>
      <c r="C610" s="110">
        <v>513.94616699999995</v>
      </c>
      <c r="D610">
        <v>1115665</v>
      </c>
      <c r="E610">
        <f t="shared" si="11"/>
        <v>1.2516347818434914E-2</v>
      </c>
      <c r="F610">
        <v>2.4778455253603227E-2</v>
      </c>
    </row>
    <row r="611" spans="2:6" x14ac:dyDescent="0.3">
      <c r="B611" s="109">
        <v>44516</v>
      </c>
      <c r="C611" s="110">
        <v>507.59295700000001</v>
      </c>
      <c r="D611">
        <v>818406</v>
      </c>
      <c r="E611">
        <f t="shared" si="11"/>
        <v>-1.6266886465720165E-2</v>
      </c>
      <c r="F611">
        <v>2.4749760681924027E-2</v>
      </c>
    </row>
    <row r="612" spans="2:6" x14ac:dyDescent="0.3">
      <c r="B612" s="109">
        <v>44515</v>
      </c>
      <c r="C612" s="110">
        <v>515.98644999999999</v>
      </c>
      <c r="D612">
        <v>722416</v>
      </c>
      <c r="E612">
        <f t="shared" si="11"/>
        <v>-1.0669397781677858E-2</v>
      </c>
      <c r="F612">
        <v>2.4725836343869156E-2</v>
      </c>
    </row>
    <row r="613" spans="2:6" x14ac:dyDescent="0.3">
      <c r="B613" s="109">
        <v>44512</v>
      </c>
      <c r="C613" s="110">
        <v>521.55108600000005</v>
      </c>
      <c r="D613">
        <v>1004838</v>
      </c>
      <c r="E613">
        <f t="shared" si="11"/>
        <v>-4.3378706567198666E-3</v>
      </c>
      <c r="F613">
        <v>2.4724325495621091E-2</v>
      </c>
    </row>
    <row r="614" spans="2:6" x14ac:dyDescent="0.3">
      <c r="B614" s="109">
        <v>44511</v>
      </c>
      <c r="C614" s="110">
        <v>523.82336399999997</v>
      </c>
      <c r="D614">
        <v>854033</v>
      </c>
      <c r="E614">
        <f t="shared" si="11"/>
        <v>-9.2559866455480533E-3</v>
      </c>
      <c r="F614">
        <v>2.4719240596033476E-2</v>
      </c>
    </row>
    <row r="615" spans="2:6" x14ac:dyDescent="0.3">
      <c r="B615" s="109">
        <v>44510</v>
      </c>
      <c r="C615" s="110">
        <v>528.71716300000003</v>
      </c>
      <c r="D615">
        <v>1051460</v>
      </c>
      <c r="E615">
        <f t="shared" si="11"/>
        <v>-1.4627643368668619E-2</v>
      </c>
      <c r="F615">
        <v>2.4674971496625231E-2</v>
      </c>
    </row>
    <row r="616" spans="2:6" x14ac:dyDescent="0.3">
      <c r="B616" s="109">
        <v>44509</v>
      </c>
      <c r="C616" s="110">
        <v>536.56585700000005</v>
      </c>
      <c r="D616">
        <v>2005596</v>
      </c>
      <c r="E616">
        <f t="shared" si="11"/>
        <v>7.6296370222495025E-3</v>
      </c>
      <c r="F616">
        <v>2.4617307484057882E-2</v>
      </c>
    </row>
    <row r="617" spans="2:6" x14ac:dyDescent="0.3">
      <c r="B617" s="109">
        <v>44508</v>
      </c>
      <c r="C617" s="110">
        <v>532.50305200000003</v>
      </c>
      <c r="D617">
        <v>5888825</v>
      </c>
      <c r="E617">
        <f t="shared" si="11"/>
        <v>-5.0777592478741918E-2</v>
      </c>
      <c r="F617">
        <v>2.4591098207998208E-2</v>
      </c>
    </row>
    <row r="618" spans="2:6" x14ac:dyDescent="0.3">
      <c r="B618" s="109">
        <v>44504</v>
      </c>
      <c r="C618" s="110">
        <v>560.98870799999997</v>
      </c>
      <c r="D618">
        <v>1888163</v>
      </c>
      <c r="E618">
        <f t="shared" si="11"/>
        <v>2.3500706032660856E-2</v>
      </c>
      <c r="F618">
        <v>2.4522118984279251E-2</v>
      </c>
    </row>
    <row r="619" spans="2:6" x14ac:dyDescent="0.3">
      <c r="B619" s="109">
        <v>44503</v>
      </c>
      <c r="C619" s="110">
        <v>548.10778800000003</v>
      </c>
      <c r="D619">
        <v>3047044</v>
      </c>
      <c r="E619">
        <f t="shared" si="11"/>
        <v>1.0210891880461759E-2</v>
      </c>
      <c r="F619">
        <v>2.4507185333143777E-2</v>
      </c>
    </row>
    <row r="620" spans="2:6" x14ac:dyDescent="0.3">
      <c r="B620" s="109">
        <v>44502</v>
      </c>
      <c r="C620" s="110">
        <v>542.56768799999998</v>
      </c>
      <c r="D620">
        <v>4045428</v>
      </c>
      <c r="E620">
        <f t="shared" si="11"/>
        <v>-4.4054252191961796E-3</v>
      </c>
      <c r="F620">
        <v>2.4489597089671022E-2</v>
      </c>
    </row>
    <row r="621" spans="2:6" x14ac:dyDescent="0.3">
      <c r="B621" s="109">
        <v>44501</v>
      </c>
      <c r="C621" s="110">
        <v>544.96850600000005</v>
      </c>
      <c r="D621">
        <v>4794697</v>
      </c>
      <c r="E621">
        <f t="shared" si="11"/>
        <v>5.2049860207504794E-2</v>
      </c>
      <c r="F621">
        <v>2.4374330901318686E-2</v>
      </c>
    </row>
    <row r="622" spans="2:6" x14ac:dyDescent="0.3">
      <c r="B622" s="109">
        <v>44498</v>
      </c>
      <c r="C622" s="110">
        <v>518.006348</v>
      </c>
      <c r="D622">
        <v>4705497</v>
      </c>
      <c r="E622">
        <f t="shared" si="11"/>
        <v>2.9357995378247237E-2</v>
      </c>
      <c r="F622">
        <v>2.4353933572784259E-2</v>
      </c>
    </row>
    <row r="623" spans="2:6" x14ac:dyDescent="0.3">
      <c r="B623" s="109">
        <v>44497</v>
      </c>
      <c r="C623" s="110">
        <v>503.23245200000002</v>
      </c>
      <c r="D623">
        <v>2809846</v>
      </c>
      <c r="E623">
        <f t="shared" si="11"/>
        <v>-3.5142231101093713E-2</v>
      </c>
      <c r="F623">
        <v>2.4250214196081199E-2</v>
      </c>
    </row>
    <row r="624" spans="2:6" x14ac:dyDescent="0.3">
      <c r="B624" s="109">
        <v>44496</v>
      </c>
      <c r="C624" s="110">
        <v>521.56127900000001</v>
      </c>
      <c r="D624">
        <v>1619860</v>
      </c>
      <c r="E624">
        <f t="shared" si="11"/>
        <v>-5.8955759981885736E-3</v>
      </c>
      <c r="F624">
        <v>2.4216585842233851E-2</v>
      </c>
    </row>
    <row r="625" spans="2:6" x14ac:dyDescent="0.3">
      <c r="B625" s="109">
        <v>44495</v>
      </c>
      <c r="C625" s="110">
        <v>524.65441899999996</v>
      </c>
      <c r="D625">
        <v>2430708</v>
      </c>
      <c r="E625">
        <f t="shared" si="11"/>
        <v>1.4823901991982247E-2</v>
      </c>
      <c r="F625">
        <v>2.4137808915049686E-2</v>
      </c>
    </row>
    <row r="626" spans="2:6" x14ac:dyDescent="0.3">
      <c r="B626" s="109">
        <v>44494</v>
      </c>
      <c r="C626" s="110">
        <v>516.99060099999997</v>
      </c>
      <c r="D626">
        <v>4926398</v>
      </c>
      <c r="E626">
        <f t="shared" si="11"/>
        <v>1.7075305083628534E-2</v>
      </c>
      <c r="F626">
        <v>2.4122361200570541E-2</v>
      </c>
    </row>
    <row r="627" spans="2:6" x14ac:dyDescent="0.3">
      <c r="B627" s="109">
        <v>44491</v>
      </c>
      <c r="C627" s="110">
        <v>508.311035</v>
      </c>
      <c r="D627">
        <v>1960852</v>
      </c>
      <c r="E627">
        <f t="shared" si="11"/>
        <v>1.0911045623576143E-3</v>
      </c>
      <c r="F627">
        <v>2.4121499133115787E-2</v>
      </c>
    </row>
    <row r="628" spans="2:6" x14ac:dyDescent="0.3">
      <c r="B628" s="109">
        <v>44490</v>
      </c>
      <c r="C628" s="110">
        <v>507.75701900000001</v>
      </c>
      <c r="D628">
        <v>2007412</v>
      </c>
      <c r="E628">
        <f t="shared" si="11"/>
        <v>1.2520848169142784E-2</v>
      </c>
      <c r="F628">
        <v>2.404436726882242E-2</v>
      </c>
    </row>
    <row r="629" spans="2:6" x14ac:dyDescent="0.3">
      <c r="B629" s="109">
        <v>44489</v>
      </c>
      <c r="C629" s="110">
        <v>501.47808800000001</v>
      </c>
      <c r="D629">
        <v>1349424</v>
      </c>
      <c r="E629">
        <f t="shared" si="11"/>
        <v>-9.934973596802954E-3</v>
      </c>
      <c r="F629">
        <v>2.3935484785903682E-2</v>
      </c>
    </row>
    <row r="630" spans="2:6" x14ac:dyDescent="0.3">
      <c r="B630" s="109">
        <v>44488</v>
      </c>
      <c r="C630" s="110">
        <v>506.51025399999997</v>
      </c>
      <c r="D630">
        <v>2710969</v>
      </c>
      <c r="E630">
        <f t="shared" si="11"/>
        <v>-2.9084306511586444E-3</v>
      </c>
      <c r="F630">
        <v>2.3914355795356945E-2</v>
      </c>
    </row>
    <row r="631" spans="2:6" x14ac:dyDescent="0.3">
      <c r="B631" s="109">
        <v>44487</v>
      </c>
      <c r="C631" s="110">
        <v>507.98770100000002</v>
      </c>
      <c r="D631">
        <v>3015201</v>
      </c>
      <c r="E631">
        <f t="shared" si="11"/>
        <v>-7.7555547252360357E-3</v>
      </c>
      <c r="F631">
        <v>2.3910786687986851E-2</v>
      </c>
    </row>
    <row r="632" spans="2:6" x14ac:dyDescent="0.3">
      <c r="B632" s="109">
        <v>44483</v>
      </c>
      <c r="C632" s="110">
        <v>511.95822099999998</v>
      </c>
      <c r="D632">
        <v>1724487</v>
      </c>
      <c r="E632">
        <f t="shared" si="11"/>
        <v>2.2121802583267902E-2</v>
      </c>
      <c r="F632">
        <v>2.3899366460419902E-2</v>
      </c>
    </row>
    <row r="633" spans="2:6" x14ac:dyDescent="0.3">
      <c r="B633" s="109">
        <v>44482</v>
      </c>
      <c r="C633" s="110">
        <v>500.87789900000001</v>
      </c>
      <c r="D633">
        <v>1840676</v>
      </c>
      <c r="E633">
        <f t="shared" si="11"/>
        <v>1.2317038459821239E-2</v>
      </c>
      <c r="F633">
        <v>2.3882894254728448E-2</v>
      </c>
    </row>
    <row r="634" spans="2:6" x14ac:dyDescent="0.3">
      <c r="B634" s="109">
        <v>44481</v>
      </c>
      <c r="C634" s="110">
        <v>494.78363000000002</v>
      </c>
      <c r="D634">
        <v>732341</v>
      </c>
      <c r="E634">
        <f t="shared" si="11"/>
        <v>6.5360333804975745E-4</v>
      </c>
      <c r="F634">
        <v>2.3877155383649651E-2</v>
      </c>
    </row>
    <row r="635" spans="2:6" x14ac:dyDescent="0.3">
      <c r="B635" s="109">
        <v>44480</v>
      </c>
      <c r="C635" s="110">
        <v>494.46044899999998</v>
      </c>
      <c r="D635">
        <v>996619</v>
      </c>
      <c r="E635">
        <f t="shared" si="11"/>
        <v>-6.1247092099336875E-3</v>
      </c>
      <c r="F635">
        <v>2.3856064603207328E-2</v>
      </c>
    </row>
    <row r="636" spans="2:6" x14ac:dyDescent="0.3">
      <c r="B636" s="109">
        <v>44477</v>
      </c>
      <c r="C636" s="110">
        <v>497.50753800000001</v>
      </c>
      <c r="D636">
        <v>4616127</v>
      </c>
      <c r="E636">
        <f t="shared" si="11"/>
        <v>-7.8262199912013664E-3</v>
      </c>
      <c r="F636">
        <v>2.3832105075894727E-2</v>
      </c>
    </row>
    <row r="637" spans="2:6" x14ac:dyDescent="0.3">
      <c r="B637" s="109">
        <v>44476</v>
      </c>
      <c r="C637" s="110">
        <v>501.43185399999999</v>
      </c>
      <c r="D637">
        <v>2524168</v>
      </c>
      <c r="E637">
        <f t="shared" si="11"/>
        <v>9.8557756957236009E-3</v>
      </c>
      <c r="F637">
        <v>2.3820226342784245E-2</v>
      </c>
    </row>
    <row r="638" spans="2:6" x14ac:dyDescent="0.3">
      <c r="B638" s="109">
        <v>44475</v>
      </c>
      <c r="C638" s="110">
        <v>496.53808600000002</v>
      </c>
      <c r="D638">
        <v>4184525</v>
      </c>
      <c r="E638">
        <f t="shared" si="11"/>
        <v>6.2687701595247614E-3</v>
      </c>
      <c r="F638">
        <v>2.3756656753487482E-2</v>
      </c>
    </row>
    <row r="639" spans="2:6" x14ac:dyDescent="0.3">
      <c r="B639" s="109">
        <v>44474</v>
      </c>
      <c r="C639" s="110">
        <v>493.444794</v>
      </c>
      <c r="D639">
        <v>2444212</v>
      </c>
      <c r="E639">
        <f t="shared" si="11"/>
        <v>7.7314351237316448E-3</v>
      </c>
      <c r="F639">
        <v>2.3722642723749132E-2</v>
      </c>
    </row>
    <row r="640" spans="2:6" x14ac:dyDescent="0.3">
      <c r="B640" s="109">
        <v>44473</v>
      </c>
      <c r="C640" s="110">
        <v>489.65902699999998</v>
      </c>
      <c r="D640">
        <v>2428598</v>
      </c>
      <c r="E640">
        <f t="shared" si="11"/>
        <v>1.7947883380477148E-2</v>
      </c>
      <c r="F640">
        <v>2.3720675293996685E-2</v>
      </c>
    </row>
    <row r="641" spans="2:6" x14ac:dyDescent="0.3">
      <c r="B641" s="109">
        <v>44470</v>
      </c>
      <c r="C641" s="110">
        <v>481.02563500000002</v>
      </c>
      <c r="D641">
        <v>5504961</v>
      </c>
      <c r="E641">
        <f t="shared" si="11"/>
        <v>3.0869753429846103E-2</v>
      </c>
      <c r="F641">
        <v>2.3713815325661081E-2</v>
      </c>
    </row>
    <row r="642" spans="2:6" x14ac:dyDescent="0.3">
      <c r="B642" s="109">
        <v>44469</v>
      </c>
      <c r="C642" s="110">
        <v>466.62115499999999</v>
      </c>
      <c r="D642">
        <v>3126413</v>
      </c>
      <c r="E642">
        <f t="shared" si="11"/>
        <v>9.2871426147234093E-3</v>
      </c>
      <c r="F642">
        <v>2.3705442166048529E-2</v>
      </c>
    </row>
    <row r="643" spans="2:6" x14ac:dyDescent="0.3">
      <c r="B643" s="109">
        <v>44468</v>
      </c>
      <c r="C643" s="110">
        <v>462.32745399999999</v>
      </c>
      <c r="D643">
        <v>1071000</v>
      </c>
      <c r="E643">
        <f t="shared" si="11"/>
        <v>4.2116520653521228E-3</v>
      </c>
      <c r="F643">
        <v>2.3693307917430628E-2</v>
      </c>
    </row>
    <row r="644" spans="2:6" x14ac:dyDescent="0.3">
      <c r="B644" s="109">
        <v>44467</v>
      </c>
      <c r="C644" s="110">
        <v>460.38845800000001</v>
      </c>
      <c r="D644">
        <v>955259</v>
      </c>
      <c r="E644">
        <f t="shared" si="11"/>
        <v>-1.1302769872732155E-2</v>
      </c>
      <c r="F644">
        <v>2.3690160218540202E-2</v>
      </c>
    </row>
    <row r="645" spans="2:6" x14ac:dyDescent="0.3">
      <c r="B645" s="109">
        <v>44466</v>
      </c>
      <c r="C645" s="110">
        <v>465.651611</v>
      </c>
      <c r="D645">
        <v>1126040</v>
      </c>
      <c r="E645">
        <f t="shared" si="11"/>
        <v>-1.3015145043148935E-2</v>
      </c>
      <c r="F645">
        <v>2.3686710823830115E-2</v>
      </c>
    </row>
    <row r="646" spans="2:6" x14ac:dyDescent="0.3">
      <c r="B646" s="109">
        <v>44463</v>
      </c>
      <c r="C646" s="110">
        <v>471.79205300000001</v>
      </c>
      <c r="D646">
        <v>3956793</v>
      </c>
      <c r="E646">
        <f t="shared" si="11"/>
        <v>-3.3389996796795551E-2</v>
      </c>
      <c r="F646">
        <v>2.3685374327822695E-2</v>
      </c>
    </row>
    <row r="647" spans="2:6" x14ac:dyDescent="0.3">
      <c r="B647" s="109">
        <v>44462</v>
      </c>
      <c r="C647" s="110">
        <v>488.08935500000001</v>
      </c>
      <c r="D647">
        <v>3848279</v>
      </c>
      <c r="E647">
        <f t="shared" si="11"/>
        <v>4.3735824243850141E-2</v>
      </c>
      <c r="F647">
        <v>2.3674785159431444E-2</v>
      </c>
    </row>
    <row r="648" spans="2:6" x14ac:dyDescent="0.3">
      <c r="B648" s="109">
        <v>44461</v>
      </c>
      <c r="C648" s="110">
        <v>467.63687099999999</v>
      </c>
      <c r="D648">
        <v>5057913</v>
      </c>
      <c r="E648">
        <f t="shared" si="11"/>
        <v>4.5844188068715708E-2</v>
      </c>
      <c r="F648">
        <v>2.3669622455833039E-2</v>
      </c>
    </row>
    <row r="649" spans="2:6" x14ac:dyDescent="0.3">
      <c r="B649" s="109">
        <v>44460</v>
      </c>
      <c r="C649" s="110">
        <v>447.13818400000002</v>
      </c>
      <c r="D649">
        <v>737125</v>
      </c>
      <c r="E649">
        <f t="shared" si="11"/>
        <v>-7.887697596622778E-3</v>
      </c>
      <c r="F649">
        <v>2.3634204182543472E-2</v>
      </c>
    </row>
    <row r="650" spans="2:6" x14ac:dyDescent="0.3">
      <c r="B650" s="109">
        <v>44459</v>
      </c>
      <c r="C650" s="110">
        <v>450.69311499999998</v>
      </c>
      <c r="D650">
        <v>1566926</v>
      </c>
      <c r="E650">
        <f t="shared" si="11"/>
        <v>-1.0240325972566855E-2</v>
      </c>
      <c r="F650">
        <v>2.3599592477465015E-2</v>
      </c>
    </row>
    <row r="651" spans="2:6" x14ac:dyDescent="0.3">
      <c r="B651" s="109">
        <v>44456</v>
      </c>
      <c r="C651" s="110">
        <v>455.35611</v>
      </c>
      <c r="D651">
        <v>1656294</v>
      </c>
      <c r="E651">
        <f t="shared" ref="E651:E714" si="12">C651/C652-1</f>
        <v>-1.8899960494312862E-2</v>
      </c>
      <c r="F651">
        <v>2.354863671243268E-2</v>
      </c>
    </row>
    <row r="652" spans="2:6" x14ac:dyDescent="0.3">
      <c r="B652" s="109">
        <v>44455</v>
      </c>
      <c r="C652" s="110">
        <v>464.12811299999998</v>
      </c>
      <c r="D652">
        <v>1140834</v>
      </c>
      <c r="E652">
        <f t="shared" si="12"/>
        <v>-1.1115380606688929E-2</v>
      </c>
      <c r="F652">
        <v>2.3533859167510496E-2</v>
      </c>
    </row>
    <row r="653" spans="2:6" x14ac:dyDescent="0.3">
      <c r="B653" s="109">
        <v>44454</v>
      </c>
      <c r="C653" s="110">
        <v>469.34506199999998</v>
      </c>
      <c r="D653">
        <v>2755315</v>
      </c>
      <c r="E653">
        <f t="shared" si="12"/>
        <v>-7.517429872153536E-3</v>
      </c>
      <c r="F653">
        <v>2.3500706032660856E-2</v>
      </c>
    </row>
    <row r="654" spans="2:6" x14ac:dyDescent="0.3">
      <c r="B654" s="109">
        <v>44453</v>
      </c>
      <c r="C654" s="110">
        <v>472.90005500000001</v>
      </c>
      <c r="D654">
        <v>5441534</v>
      </c>
      <c r="E654">
        <f t="shared" si="12"/>
        <v>4.8091796181767732E-2</v>
      </c>
      <c r="F654">
        <v>2.3490725724775174E-2</v>
      </c>
    </row>
    <row r="655" spans="2:6" x14ac:dyDescent="0.3">
      <c r="B655" s="109">
        <v>44452</v>
      </c>
      <c r="C655" s="110">
        <v>451.20098899999999</v>
      </c>
      <c r="D655">
        <v>594710</v>
      </c>
      <c r="E655">
        <f t="shared" si="12"/>
        <v>-5.697501695720586E-3</v>
      </c>
      <c r="F655">
        <v>2.3455801427387124E-2</v>
      </c>
    </row>
    <row r="656" spans="2:6" x14ac:dyDescent="0.3">
      <c r="B656" s="109">
        <v>44448</v>
      </c>
      <c r="C656" s="110">
        <v>453.78643799999998</v>
      </c>
      <c r="D656">
        <v>1325696</v>
      </c>
      <c r="E656">
        <f t="shared" si="12"/>
        <v>1.791647553244391E-2</v>
      </c>
      <c r="F656">
        <v>2.3453105669137608E-2</v>
      </c>
    </row>
    <row r="657" spans="2:6" x14ac:dyDescent="0.3">
      <c r="B657" s="109">
        <v>44447</v>
      </c>
      <c r="C657" s="110">
        <v>445.799286</v>
      </c>
      <c r="D657">
        <v>1126733</v>
      </c>
      <c r="E657">
        <f t="shared" si="12"/>
        <v>-3.6117143998288803E-3</v>
      </c>
      <c r="F657">
        <v>2.3448542395136274E-2</v>
      </c>
    </row>
    <row r="658" spans="2:6" x14ac:dyDescent="0.3">
      <c r="B658" s="109">
        <v>44446</v>
      </c>
      <c r="C658" s="110">
        <v>447.41522200000003</v>
      </c>
      <c r="D658">
        <v>861633</v>
      </c>
      <c r="E658">
        <f t="shared" si="12"/>
        <v>-1.3035944224160101E-2</v>
      </c>
      <c r="F658">
        <v>2.3440652485348989E-2</v>
      </c>
    </row>
    <row r="659" spans="2:6" x14ac:dyDescent="0.3">
      <c r="B659" s="109">
        <v>44445</v>
      </c>
      <c r="C659" s="110">
        <v>453.32473800000002</v>
      </c>
      <c r="D659">
        <v>709195</v>
      </c>
      <c r="E659">
        <f t="shared" si="12"/>
        <v>7.1348987023056587E-4</v>
      </c>
      <c r="F659">
        <v>2.3400308673846126E-2</v>
      </c>
    </row>
    <row r="660" spans="2:6" x14ac:dyDescent="0.3">
      <c r="B660" s="109">
        <v>44442</v>
      </c>
      <c r="C660" s="110">
        <v>453.00152600000001</v>
      </c>
      <c r="D660">
        <v>2687202</v>
      </c>
      <c r="E660">
        <f t="shared" si="12"/>
        <v>6.6686238342492654E-3</v>
      </c>
      <c r="F660">
        <v>2.3390120673161263E-2</v>
      </c>
    </row>
    <row r="661" spans="2:6" x14ac:dyDescent="0.3">
      <c r="B661" s="109">
        <v>44441</v>
      </c>
      <c r="C661" s="110">
        <v>450.00064099999997</v>
      </c>
      <c r="D661">
        <v>958414</v>
      </c>
      <c r="E661">
        <f t="shared" si="12"/>
        <v>1.4384931329278761E-3</v>
      </c>
      <c r="F661">
        <v>2.3372244464262559E-2</v>
      </c>
    </row>
    <row r="662" spans="2:6" x14ac:dyDescent="0.3">
      <c r="B662" s="109">
        <v>44440</v>
      </c>
      <c r="C662" s="110">
        <v>449.35424799999998</v>
      </c>
      <c r="D662">
        <v>1725690</v>
      </c>
      <c r="E662">
        <f t="shared" si="12"/>
        <v>8.4965553362303936E-3</v>
      </c>
      <c r="F662">
        <v>2.3338620506631935E-2</v>
      </c>
    </row>
    <row r="663" spans="2:6" x14ac:dyDescent="0.3">
      <c r="B663" s="109">
        <v>44439</v>
      </c>
      <c r="C663" s="110">
        <v>445.56845099999998</v>
      </c>
      <c r="D663">
        <v>1134382</v>
      </c>
      <c r="E663">
        <f t="shared" si="12"/>
        <v>-5.2567375605004907E-3</v>
      </c>
      <c r="F663">
        <v>2.3305540279072945E-2</v>
      </c>
    </row>
    <row r="664" spans="2:6" x14ac:dyDescent="0.3">
      <c r="B664" s="109">
        <v>44438</v>
      </c>
      <c r="C664" s="110">
        <v>447.92306500000001</v>
      </c>
      <c r="D664">
        <v>1363502</v>
      </c>
      <c r="E664">
        <f t="shared" si="12"/>
        <v>5.076072891283534E-3</v>
      </c>
      <c r="F664">
        <v>2.3284596860175588E-2</v>
      </c>
    </row>
    <row r="665" spans="2:6" x14ac:dyDescent="0.3">
      <c r="B665" s="109">
        <v>44435</v>
      </c>
      <c r="C665" s="110">
        <v>445.66085800000002</v>
      </c>
      <c r="D665">
        <v>1468536</v>
      </c>
      <c r="E665">
        <f t="shared" si="12"/>
        <v>1.493009257148481E-2</v>
      </c>
      <c r="F665">
        <v>2.3279215317425273E-2</v>
      </c>
    </row>
    <row r="666" spans="2:6" x14ac:dyDescent="0.3">
      <c r="B666" s="109">
        <v>44434</v>
      </c>
      <c r="C666" s="110">
        <v>439.10498000000001</v>
      </c>
      <c r="D666">
        <v>1677941</v>
      </c>
      <c r="E666">
        <f t="shared" si="12"/>
        <v>-1.7357193593410702E-2</v>
      </c>
      <c r="F666">
        <v>2.3204482650621916E-2</v>
      </c>
    </row>
    <row r="667" spans="2:6" x14ac:dyDescent="0.3">
      <c r="B667" s="109">
        <v>44433</v>
      </c>
      <c r="C667" s="110">
        <v>446.86123700000002</v>
      </c>
      <c r="D667">
        <v>2899746</v>
      </c>
      <c r="E667">
        <f t="shared" si="12"/>
        <v>-2.6844867140279449E-2</v>
      </c>
      <c r="F667">
        <v>2.3191294062832712E-2</v>
      </c>
    </row>
    <row r="668" spans="2:6" x14ac:dyDescent="0.3">
      <c r="B668" s="109">
        <v>44432</v>
      </c>
      <c r="C668" s="110">
        <v>459.18808000000001</v>
      </c>
      <c r="D668">
        <v>1890475</v>
      </c>
      <c r="E668">
        <f t="shared" si="12"/>
        <v>4.7940245425532435E-2</v>
      </c>
      <c r="F668">
        <v>2.3177748716872504E-2</v>
      </c>
    </row>
    <row r="669" spans="2:6" x14ac:dyDescent="0.3">
      <c r="B669" s="109">
        <v>44431</v>
      </c>
      <c r="C669" s="110">
        <v>438.18154900000002</v>
      </c>
      <c r="D669">
        <v>1080933</v>
      </c>
      <c r="E669">
        <f t="shared" si="12"/>
        <v>-9.6003355259139944E-3</v>
      </c>
      <c r="F669">
        <v>2.2958038041379192E-2</v>
      </c>
    </row>
    <row r="670" spans="2:6" x14ac:dyDescent="0.3">
      <c r="B670" s="109">
        <v>44428</v>
      </c>
      <c r="C670" s="110">
        <v>442.42901599999999</v>
      </c>
      <c r="D670">
        <v>1330054</v>
      </c>
      <c r="E670">
        <f t="shared" si="12"/>
        <v>-4.1579953555679672E-2</v>
      </c>
      <c r="F670">
        <v>2.2926570544085534E-2</v>
      </c>
    </row>
    <row r="671" spans="2:6" x14ac:dyDescent="0.3">
      <c r="B671" s="109">
        <v>44426</v>
      </c>
      <c r="C671" s="110">
        <v>461.62329099999999</v>
      </c>
      <c r="D671">
        <v>757764</v>
      </c>
      <c r="E671">
        <f t="shared" si="12"/>
        <v>-1.0700917838921908E-2</v>
      </c>
      <c r="F671">
        <v>2.2912151979500583E-2</v>
      </c>
    </row>
    <row r="672" spans="2:6" x14ac:dyDescent="0.3">
      <c r="B672" s="109">
        <v>44425</v>
      </c>
      <c r="C672" s="110">
        <v>466.61651599999999</v>
      </c>
      <c r="D672">
        <v>1875202</v>
      </c>
      <c r="E672">
        <f t="shared" si="12"/>
        <v>-8.4688847150858892E-3</v>
      </c>
      <c r="F672">
        <v>2.2907953105275158E-2</v>
      </c>
    </row>
    <row r="673" spans="2:6" x14ac:dyDescent="0.3">
      <c r="B673" s="109">
        <v>44424</v>
      </c>
      <c r="C673" s="110">
        <v>470.60199</v>
      </c>
      <c r="D673">
        <v>1321295</v>
      </c>
      <c r="E673">
        <f t="shared" si="12"/>
        <v>-2.2270755929705843E-2</v>
      </c>
      <c r="F673">
        <v>2.2866274086552396E-2</v>
      </c>
    </row>
    <row r="674" spans="2:6" x14ac:dyDescent="0.3">
      <c r="B674" s="109">
        <v>44421</v>
      </c>
      <c r="C674" s="110">
        <v>481.32138099999997</v>
      </c>
      <c r="D674">
        <v>1040889</v>
      </c>
      <c r="E674">
        <f t="shared" si="12"/>
        <v>-3.792449350027427E-3</v>
      </c>
      <c r="F674">
        <v>2.2812154604820778E-2</v>
      </c>
    </row>
    <row r="675" spans="2:6" x14ac:dyDescent="0.3">
      <c r="B675" s="109">
        <v>44420</v>
      </c>
      <c r="C675" s="110">
        <v>483.15371699999997</v>
      </c>
      <c r="D675">
        <v>763355</v>
      </c>
      <c r="E675">
        <f t="shared" si="12"/>
        <v>3.9023648495593033E-3</v>
      </c>
      <c r="F675">
        <v>2.2768918952587924E-2</v>
      </c>
    </row>
    <row r="676" spans="2:6" x14ac:dyDescent="0.3">
      <c r="B676" s="109">
        <v>44419</v>
      </c>
      <c r="C676" s="110">
        <v>481.27560399999999</v>
      </c>
      <c r="D676">
        <v>1410296</v>
      </c>
      <c r="E676">
        <f t="shared" si="12"/>
        <v>3.4384468475729957E-3</v>
      </c>
      <c r="F676">
        <v>2.2765233453089673E-2</v>
      </c>
    </row>
    <row r="677" spans="2:6" x14ac:dyDescent="0.3">
      <c r="B677" s="109">
        <v>44418</v>
      </c>
      <c r="C677" s="110">
        <v>479.62643400000002</v>
      </c>
      <c r="D677">
        <v>1960389</v>
      </c>
      <c r="E677">
        <f t="shared" si="12"/>
        <v>-3.082473893744786E-2</v>
      </c>
      <c r="F677">
        <v>2.275625896394784E-2</v>
      </c>
    </row>
    <row r="678" spans="2:6" x14ac:dyDescent="0.3">
      <c r="B678" s="109">
        <v>44417</v>
      </c>
      <c r="C678" s="110">
        <v>494.881012</v>
      </c>
      <c r="D678">
        <v>554743</v>
      </c>
      <c r="E678">
        <f t="shared" si="12"/>
        <v>-3.6891049293934497E-3</v>
      </c>
      <c r="F678">
        <v>2.2674323054452161E-2</v>
      </c>
    </row>
    <row r="679" spans="2:6" x14ac:dyDescent="0.3">
      <c r="B679" s="109">
        <v>44414</v>
      </c>
      <c r="C679" s="110">
        <v>496.71343999999999</v>
      </c>
      <c r="D679">
        <v>979918</v>
      </c>
      <c r="E679">
        <f t="shared" si="12"/>
        <v>-1.5078527565782429E-2</v>
      </c>
      <c r="F679">
        <v>2.2568710150909332E-2</v>
      </c>
    </row>
    <row r="680" spans="2:6" x14ac:dyDescent="0.3">
      <c r="B680" s="109">
        <v>44413</v>
      </c>
      <c r="C680" s="110">
        <v>504.31781000000001</v>
      </c>
      <c r="D680">
        <v>1171387</v>
      </c>
      <c r="E680">
        <f t="shared" si="12"/>
        <v>-1.6790172377383228E-2</v>
      </c>
      <c r="F680">
        <v>2.2553948836970816E-2</v>
      </c>
    </row>
    <row r="681" spans="2:6" x14ac:dyDescent="0.3">
      <c r="B681" s="109">
        <v>44412</v>
      </c>
      <c r="C681" s="110">
        <v>512.92999299999997</v>
      </c>
      <c r="D681">
        <v>1172578</v>
      </c>
      <c r="E681">
        <f t="shared" si="12"/>
        <v>-1.5388988693698535E-2</v>
      </c>
      <c r="F681">
        <v>2.2475779751621738E-2</v>
      </c>
    </row>
    <row r="682" spans="2:6" x14ac:dyDescent="0.3">
      <c r="B682" s="109">
        <v>44411</v>
      </c>
      <c r="C682" s="110">
        <v>520.94683799999996</v>
      </c>
      <c r="D682">
        <v>1021077</v>
      </c>
      <c r="E682">
        <f t="shared" si="12"/>
        <v>-7.5918966337564786E-3</v>
      </c>
      <c r="F682">
        <v>2.2444690991630489E-2</v>
      </c>
    </row>
    <row r="683" spans="2:6" x14ac:dyDescent="0.3">
      <c r="B683" s="109">
        <v>44410</v>
      </c>
      <c r="C683" s="110">
        <v>524.93206799999996</v>
      </c>
      <c r="D683">
        <v>3253747</v>
      </c>
      <c r="E683">
        <f t="shared" si="12"/>
        <v>-1.1473612022606106E-2</v>
      </c>
      <c r="F683">
        <v>2.2441353945244824E-2</v>
      </c>
    </row>
    <row r="684" spans="2:6" x14ac:dyDescent="0.3">
      <c r="B684" s="109">
        <v>44407</v>
      </c>
      <c r="C684" s="110">
        <v>531.02484100000004</v>
      </c>
      <c r="D684">
        <v>11137343</v>
      </c>
      <c r="E684">
        <f t="shared" si="12"/>
        <v>6.3193601765560548E-2</v>
      </c>
      <c r="F684">
        <v>2.2375584886774824E-2</v>
      </c>
    </row>
    <row r="685" spans="2:6" x14ac:dyDescent="0.3">
      <c r="B685" s="109">
        <v>44406</v>
      </c>
      <c r="C685" s="110">
        <v>499.46203600000001</v>
      </c>
      <c r="D685">
        <v>3362554</v>
      </c>
      <c r="E685">
        <f t="shared" si="12"/>
        <v>1.3949573748165411E-2</v>
      </c>
      <c r="F685">
        <v>2.2337869673722421E-2</v>
      </c>
    </row>
    <row r="686" spans="2:6" x14ac:dyDescent="0.3">
      <c r="B686" s="109">
        <v>44405</v>
      </c>
      <c r="C686" s="110">
        <v>492.59060699999998</v>
      </c>
      <c r="D686">
        <v>1852070</v>
      </c>
      <c r="E686">
        <f t="shared" si="12"/>
        <v>-1.4858421290067092E-3</v>
      </c>
      <c r="F686">
        <v>2.2310432684559345E-2</v>
      </c>
    </row>
    <row r="687" spans="2:6" x14ac:dyDescent="0.3">
      <c r="B687" s="109">
        <v>44404</v>
      </c>
      <c r="C687" s="110">
        <v>493.32360799999998</v>
      </c>
      <c r="D687">
        <v>5489658</v>
      </c>
      <c r="E687">
        <f t="shared" si="12"/>
        <v>-1.6349963693326419E-2</v>
      </c>
      <c r="F687">
        <v>2.2294578308999835E-2</v>
      </c>
    </row>
    <row r="688" spans="2:6" x14ac:dyDescent="0.3">
      <c r="B688" s="109">
        <v>44403</v>
      </c>
      <c r="C688" s="110">
        <v>501.52349900000002</v>
      </c>
      <c r="D688">
        <v>3758003</v>
      </c>
      <c r="E688">
        <f t="shared" si="12"/>
        <v>2.846420103445868E-2</v>
      </c>
      <c r="F688">
        <v>2.2273352697521176E-2</v>
      </c>
    </row>
    <row r="689" spans="2:6" x14ac:dyDescent="0.3">
      <c r="B689" s="109">
        <v>44400</v>
      </c>
      <c r="C689" s="110">
        <v>487.64312699999999</v>
      </c>
      <c r="D689">
        <v>685519</v>
      </c>
      <c r="E689">
        <f t="shared" si="12"/>
        <v>-4.2096662269593965E-3</v>
      </c>
      <c r="F689">
        <v>2.2242563216924971E-2</v>
      </c>
    </row>
    <row r="690" spans="2:6" x14ac:dyDescent="0.3">
      <c r="B690" s="109">
        <v>44399</v>
      </c>
      <c r="C690" s="110">
        <v>489.70461999999998</v>
      </c>
      <c r="D690">
        <v>678508</v>
      </c>
      <c r="E690">
        <f t="shared" si="12"/>
        <v>8.6809347828693539E-3</v>
      </c>
      <c r="F690">
        <v>2.2152052890334284E-2</v>
      </c>
    </row>
    <row r="691" spans="2:6" x14ac:dyDescent="0.3">
      <c r="B691" s="109">
        <v>44397</v>
      </c>
      <c r="C691" s="110">
        <v>485.49011200000001</v>
      </c>
      <c r="D691">
        <v>1136906</v>
      </c>
      <c r="E691">
        <f t="shared" si="12"/>
        <v>-1.6609390440926908E-2</v>
      </c>
      <c r="F691">
        <v>2.2121802583267902E-2</v>
      </c>
    </row>
    <row r="692" spans="2:6" x14ac:dyDescent="0.3">
      <c r="B692" s="109">
        <v>44396</v>
      </c>
      <c r="C692" s="110">
        <v>493.69000199999999</v>
      </c>
      <c r="D692">
        <v>1902493</v>
      </c>
      <c r="E692">
        <f t="shared" si="12"/>
        <v>9.4604740190322723E-3</v>
      </c>
      <c r="F692">
        <v>2.2043919092505693E-2</v>
      </c>
    </row>
    <row r="693" spans="2:6" x14ac:dyDescent="0.3">
      <c r="B693" s="109">
        <v>44393</v>
      </c>
      <c r="C693" s="110">
        <v>489.06323200000003</v>
      </c>
      <c r="D693">
        <v>1224509</v>
      </c>
      <c r="E693">
        <f t="shared" si="12"/>
        <v>4.5163542257908862E-3</v>
      </c>
      <c r="F693">
        <v>2.2014470141778375E-2</v>
      </c>
    </row>
    <row r="694" spans="2:6" x14ac:dyDescent="0.3">
      <c r="B694" s="109">
        <v>44392</v>
      </c>
      <c r="C694" s="110">
        <v>486.86437999999998</v>
      </c>
      <c r="D694">
        <v>1502606</v>
      </c>
      <c r="E694">
        <f t="shared" si="12"/>
        <v>5.8678471035125135E-3</v>
      </c>
      <c r="F694">
        <v>2.2007797647994654E-2</v>
      </c>
    </row>
    <row r="695" spans="2:6" x14ac:dyDescent="0.3">
      <c r="B695" s="109">
        <v>44391</v>
      </c>
      <c r="C695" s="110">
        <v>484.02420000000001</v>
      </c>
      <c r="D695">
        <v>2341312</v>
      </c>
      <c r="E695">
        <f t="shared" si="12"/>
        <v>1.3525275036800233E-2</v>
      </c>
      <c r="F695">
        <v>2.2006892029658109E-2</v>
      </c>
    </row>
    <row r="696" spans="2:6" x14ac:dyDescent="0.3">
      <c r="B696" s="109">
        <v>44390</v>
      </c>
      <c r="C696" s="110">
        <v>477.56500199999999</v>
      </c>
      <c r="D696">
        <v>1210827</v>
      </c>
      <c r="E696">
        <f t="shared" si="12"/>
        <v>-5.1531137398140858E-3</v>
      </c>
      <c r="F696">
        <v>2.1970114710429423E-2</v>
      </c>
    </row>
    <row r="697" spans="2:6" x14ac:dyDescent="0.3">
      <c r="B697" s="109">
        <v>44389</v>
      </c>
      <c r="C697" s="110">
        <v>480.03869600000002</v>
      </c>
      <c r="D697">
        <v>1191755</v>
      </c>
      <c r="E697">
        <f t="shared" si="12"/>
        <v>3.9278501503656749E-3</v>
      </c>
      <c r="F697">
        <v>2.1913117210975885E-2</v>
      </c>
    </row>
    <row r="698" spans="2:6" x14ac:dyDescent="0.3">
      <c r="B698" s="109">
        <v>44386</v>
      </c>
      <c r="C698" s="110">
        <v>478.16055299999999</v>
      </c>
      <c r="D698">
        <v>855558</v>
      </c>
      <c r="E698">
        <f t="shared" si="12"/>
        <v>-2.8718502896751819E-4</v>
      </c>
      <c r="F698">
        <v>2.1817838047915483E-2</v>
      </c>
    </row>
    <row r="699" spans="2:6" x14ac:dyDescent="0.3">
      <c r="B699" s="109">
        <v>44385</v>
      </c>
      <c r="C699" s="110">
        <v>478.29791299999999</v>
      </c>
      <c r="D699">
        <v>1750128</v>
      </c>
      <c r="E699">
        <f t="shared" si="12"/>
        <v>-2.6745952776734416E-3</v>
      </c>
      <c r="F699">
        <v>2.1784159239473189E-2</v>
      </c>
    </row>
    <row r="700" spans="2:6" x14ac:dyDescent="0.3">
      <c r="B700" s="109">
        <v>44384</v>
      </c>
      <c r="C700" s="110">
        <v>479.58059700000001</v>
      </c>
      <c r="D700">
        <v>1098217</v>
      </c>
      <c r="E700">
        <f t="shared" si="12"/>
        <v>-7.3013579381423499E-3</v>
      </c>
      <c r="F700">
        <v>2.1757653566969237E-2</v>
      </c>
    </row>
    <row r="701" spans="2:6" x14ac:dyDescent="0.3">
      <c r="B701" s="109">
        <v>44383</v>
      </c>
      <c r="C701" s="110">
        <v>483.10794099999998</v>
      </c>
      <c r="D701">
        <v>1926367</v>
      </c>
      <c r="E701">
        <f t="shared" si="12"/>
        <v>2.5666321529456138E-3</v>
      </c>
      <c r="F701">
        <v>2.1725270785020623E-2</v>
      </c>
    </row>
    <row r="702" spans="2:6" x14ac:dyDescent="0.3">
      <c r="B702" s="109">
        <v>44382</v>
      </c>
      <c r="C702" s="110">
        <v>481.87115499999999</v>
      </c>
      <c r="D702">
        <v>1172866</v>
      </c>
      <c r="E702">
        <f t="shared" si="12"/>
        <v>-4.6366157334409852E-3</v>
      </c>
      <c r="F702">
        <v>2.1718016181519584E-2</v>
      </c>
    </row>
    <row r="703" spans="2:6" x14ac:dyDescent="0.3">
      <c r="B703" s="109">
        <v>44379</v>
      </c>
      <c r="C703" s="110">
        <v>484.115814</v>
      </c>
      <c r="D703">
        <v>1275231</v>
      </c>
      <c r="E703">
        <f t="shared" si="12"/>
        <v>6.1887210348701149E-3</v>
      </c>
      <c r="F703">
        <v>2.1684564901227166E-2</v>
      </c>
    </row>
    <row r="704" spans="2:6" x14ac:dyDescent="0.3">
      <c r="B704" s="109">
        <v>44378</v>
      </c>
      <c r="C704" s="110">
        <v>481.13818400000002</v>
      </c>
      <c r="D704">
        <v>1270177</v>
      </c>
      <c r="E704">
        <f t="shared" si="12"/>
        <v>-8.6832047464049378E-3</v>
      </c>
      <c r="F704">
        <v>2.1630461024953362E-2</v>
      </c>
    </row>
    <row r="705" spans="2:6" x14ac:dyDescent="0.3">
      <c r="B705" s="109">
        <v>44377</v>
      </c>
      <c r="C705" s="110">
        <v>485.3526</v>
      </c>
      <c r="D705">
        <v>1405544</v>
      </c>
      <c r="E705">
        <f t="shared" si="12"/>
        <v>-1.2397415556672065E-2</v>
      </c>
      <c r="F705">
        <v>2.1581195336255243E-2</v>
      </c>
    </row>
    <row r="706" spans="2:6" x14ac:dyDescent="0.3">
      <c r="B706" s="109">
        <v>44376</v>
      </c>
      <c r="C706" s="110">
        <v>491.44525099999998</v>
      </c>
      <c r="D706">
        <v>2297703</v>
      </c>
      <c r="E706">
        <f t="shared" si="12"/>
        <v>-3.6223366516500155E-3</v>
      </c>
      <c r="F706">
        <v>2.1555519226632125E-2</v>
      </c>
    </row>
    <row r="707" spans="2:6" x14ac:dyDescent="0.3">
      <c r="B707" s="109">
        <v>44375</v>
      </c>
      <c r="C707" s="110">
        <v>493.23190299999999</v>
      </c>
      <c r="D707">
        <v>2333898</v>
      </c>
      <c r="E707">
        <f t="shared" si="12"/>
        <v>-8.3810347367169191E-3</v>
      </c>
      <c r="F707">
        <v>2.1508608064528367E-2</v>
      </c>
    </row>
    <row r="708" spans="2:6" x14ac:dyDescent="0.3">
      <c r="B708" s="109">
        <v>44372</v>
      </c>
      <c r="C708" s="110">
        <v>497.40063500000002</v>
      </c>
      <c r="D708">
        <v>3461770</v>
      </c>
      <c r="E708">
        <f t="shared" si="12"/>
        <v>1.4671591901581404E-2</v>
      </c>
      <c r="F708">
        <v>2.1505158362822963E-2</v>
      </c>
    </row>
    <row r="709" spans="2:6" x14ac:dyDescent="0.3">
      <c r="B709" s="109">
        <v>44371</v>
      </c>
      <c r="C709" s="110">
        <v>490.20849600000003</v>
      </c>
      <c r="D709">
        <v>3517109</v>
      </c>
      <c r="E709">
        <f t="shared" si="12"/>
        <v>-6.3145406979995267E-3</v>
      </c>
      <c r="F709">
        <v>2.1503713353425935E-2</v>
      </c>
    </row>
    <row r="710" spans="2:6" x14ac:dyDescent="0.3">
      <c r="B710" s="109">
        <v>44370</v>
      </c>
      <c r="C710" s="110">
        <v>493.32360799999998</v>
      </c>
      <c r="D710">
        <v>1861306</v>
      </c>
      <c r="E710">
        <f t="shared" si="12"/>
        <v>-2.1800146221288563E-2</v>
      </c>
      <c r="F710">
        <v>2.1503076762784401E-2</v>
      </c>
    </row>
    <row r="711" spans="2:6" x14ac:dyDescent="0.3">
      <c r="B711" s="109">
        <v>44369</v>
      </c>
      <c r="C711" s="110">
        <v>504.31781000000001</v>
      </c>
      <c r="D711">
        <v>2009105</v>
      </c>
      <c r="E711">
        <f t="shared" si="12"/>
        <v>-1.0887668697655561E-3</v>
      </c>
      <c r="F711">
        <v>2.1467647601303375E-2</v>
      </c>
    </row>
    <row r="712" spans="2:6" x14ac:dyDescent="0.3">
      <c r="B712" s="109">
        <v>44368</v>
      </c>
      <c r="C712" s="110">
        <v>504.86749300000002</v>
      </c>
      <c r="D712">
        <v>8241148</v>
      </c>
      <c r="E712">
        <f t="shared" si="12"/>
        <v>2.7291620109450854E-3</v>
      </c>
      <c r="F712">
        <v>2.1305761892339126E-2</v>
      </c>
    </row>
    <row r="713" spans="2:6" x14ac:dyDescent="0.3">
      <c r="B713" s="109">
        <v>44365</v>
      </c>
      <c r="C713" s="110">
        <v>503.49337800000001</v>
      </c>
      <c r="D713">
        <v>6536218</v>
      </c>
      <c r="E713">
        <f t="shared" si="12"/>
        <v>3.2406876331145806E-2</v>
      </c>
      <c r="F713">
        <v>2.1272284517535933E-2</v>
      </c>
    </row>
    <row r="714" spans="2:6" x14ac:dyDescent="0.3">
      <c r="B714" s="109">
        <v>44364</v>
      </c>
      <c r="C714" s="110">
        <v>487.68890399999998</v>
      </c>
      <c r="D714">
        <v>6637920</v>
      </c>
      <c r="E714">
        <f t="shared" si="12"/>
        <v>5.0031335915219355E-3</v>
      </c>
      <c r="F714">
        <v>2.1236983785493768E-2</v>
      </c>
    </row>
    <row r="715" spans="2:6" x14ac:dyDescent="0.3">
      <c r="B715" s="109">
        <v>44363</v>
      </c>
      <c r="C715" s="110">
        <v>485.261078</v>
      </c>
      <c r="D715">
        <v>2918153</v>
      </c>
      <c r="E715">
        <f t="shared" ref="E715:E778" si="13">C715/C716-1</f>
        <v>1.5822806565100489E-2</v>
      </c>
      <c r="F715">
        <v>2.1234947497739132E-2</v>
      </c>
    </row>
    <row r="716" spans="2:6" x14ac:dyDescent="0.3">
      <c r="B716" s="109">
        <v>44362</v>
      </c>
      <c r="C716" s="110">
        <v>477.70248400000003</v>
      </c>
      <c r="D716">
        <v>2713813</v>
      </c>
      <c r="E716">
        <f t="shared" si="13"/>
        <v>1.3017297896121383E-2</v>
      </c>
      <c r="F716">
        <v>2.1221028853970481E-2</v>
      </c>
    </row>
    <row r="717" spans="2:6" x14ac:dyDescent="0.3">
      <c r="B717" s="109">
        <v>44361</v>
      </c>
      <c r="C717" s="110">
        <v>471.56399499999998</v>
      </c>
      <c r="D717">
        <v>5632109</v>
      </c>
      <c r="E717">
        <f t="shared" si="13"/>
        <v>-3.0787875471972037E-2</v>
      </c>
      <c r="F717">
        <v>2.1194013075888307E-2</v>
      </c>
    </row>
    <row r="718" spans="2:6" x14ac:dyDescent="0.3">
      <c r="B718" s="109">
        <v>44358</v>
      </c>
      <c r="C718" s="110">
        <v>486.54363999999998</v>
      </c>
      <c r="D718">
        <v>1763624</v>
      </c>
      <c r="E718">
        <f t="shared" si="13"/>
        <v>-7.5292726227449425E-4</v>
      </c>
      <c r="F718">
        <v>2.1166813320533162E-2</v>
      </c>
    </row>
    <row r="719" spans="2:6" x14ac:dyDescent="0.3">
      <c r="B719" s="109">
        <v>44357</v>
      </c>
      <c r="C719" s="110">
        <v>486.91024800000002</v>
      </c>
      <c r="D719">
        <v>1924388</v>
      </c>
      <c r="E719">
        <f t="shared" si="13"/>
        <v>2.4778455253603227E-2</v>
      </c>
      <c r="F719">
        <v>2.114429080534963E-2</v>
      </c>
    </row>
    <row r="720" spans="2:6" x14ac:dyDescent="0.3">
      <c r="B720" s="109">
        <v>44356</v>
      </c>
      <c r="C720" s="110">
        <v>475.13708500000001</v>
      </c>
      <c r="D720">
        <v>1704562</v>
      </c>
      <c r="E720">
        <f t="shared" si="13"/>
        <v>-1.8917911851775382E-2</v>
      </c>
      <c r="F720">
        <v>2.1133202860653233E-2</v>
      </c>
    </row>
    <row r="721" spans="2:6" x14ac:dyDescent="0.3">
      <c r="B721" s="109">
        <v>44355</v>
      </c>
      <c r="C721" s="110">
        <v>484.29901100000001</v>
      </c>
      <c r="D721">
        <v>1731800</v>
      </c>
      <c r="E721">
        <f t="shared" si="13"/>
        <v>9.7421173412639561E-3</v>
      </c>
      <c r="F721">
        <v>2.1111739194770163E-2</v>
      </c>
    </row>
    <row r="722" spans="2:6" x14ac:dyDescent="0.3">
      <c r="B722" s="109">
        <v>44354</v>
      </c>
      <c r="C722" s="110">
        <v>479.62643400000002</v>
      </c>
      <c r="D722">
        <v>1298476</v>
      </c>
      <c r="E722">
        <f t="shared" si="13"/>
        <v>3.3540259721156485E-3</v>
      </c>
      <c r="F722">
        <v>2.1110147304241877E-2</v>
      </c>
    </row>
    <row r="723" spans="2:6" x14ac:dyDescent="0.3">
      <c r="B723" s="109">
        <v>44351</v>
      </c>
      <c r="C723" s="110">
        <v>478.02313199999998</v>
      </c>
      <c r="D723">
        <v>1234470</v>
      </c>
      <c r="E723">
        <f t="shared" si="13"/>
        <v>-8.0799392107759882E-3</v>
      </c>
      <c r="F723">
        <v>2.1096652992883991E-2</v>
      </c>
    </row>
    <row r="724" spans="2:6" x14ac:dyDescent="0.3">
      <c r="B724" s="109">
        <v>44350</v>
      </c>
      <c r="C724" s="110">
        <v>481.91699199999999</v>
      </c>
      <c r="D724">
        <v>2214120</v>
      </c>
      <c r="E724">
        <f t="shared" si="13"/>
        <v>3.4340449993712774E-3</v>
      </c>
      <c r="F724">
        <v>2.1069831089530311E-2</v>
      </c>
    </row>
    <row r="725" spans="2:6" x14ac:dyDescent="0.3">
      <c r="B725" s="109">
        <v>44349</v>
      </c>
      <c r="C725" s="110">
        <v>480.26773100000003</v>
      </c>
      <c r="D725">
        <v>1373804</v>
      </c>
      <c r="E725">
        <f t="shared" si="13"/>
        <v>-2.7586425537258208E-3</v>
      </c>
      <c r="F725">
        <v>2.1054153293561972E-2</v>
      </c>
    </row>
    <row r="726" spans="2:6" x14ac:dyDescent="0.3">
      <c r="B726" s="109">
        <v>44348</v>
      </c>
      <c r="C726" s="110">
        <v>481.59628300000003</v>
      </c>
      <c r="D726">
        <v>1798289</v>
      </c>
      <c r="E726">
        <f t="shared" si="13"/>
        <v>-2.9539404219365073E-2</v>
      </c>
      <c r="F726">
        <v>2.1049354189251579E-2</v>
      </c>
    </row>
    <row r="727" spans="2:6" x14ac:dyDescent="0.3">
      <c r="B727" s="109">
        <v>44347</v>
      </c>
      <c r="C727" s="110">
        <v>496.25537100000003</v>
      </c>
      <c r="D727">
        <v>1359295</v>
      </c>
      <c r="E727">
        <f t="shared" si="13"/>
        <v>-7.9670488461982547E-3</v>
      </c>
      <c r="F727">
        <v>2.1042513064929436E-2</v>
      </c>
    </row>
    <row r="728" spans="2:6" x14ac:dyDescent="0.3">
      <c r="B728" s="109">
        <v>44344</v>
      </c>
      <c r="C728" s="110">
        <v>500.240814</v>
      </c>
      <c r="D728">
        <v>7437940</v>
      </c>
      <c r="E728">
        <f t="shared" si="13"/>
        <v>7.4729401242368265E-3</v>
      </c>
      <c r="F728">
        <v>2.1040713674399747E-2</v>
      </c>
    </row>
    <row r="729" spans="2:6" x14ac:dyDescent="0.3">
      <c r="B729" s="109">
        <v>44343</v>
      </c>
      <c r="C729" s="110">
        <v>496.53027300000002</v>
      </c>
      <c r="D729">
        <v>4842595</v>
      </c>
      <c r="E729">
        <f t="shared" si="13"/>
        <v>5.1002153167885034E-3</v>
      </c>
      <c r="F729">
        <v>2.1035206708559739E-2</v>
      </c>
    </row>
    <row r="730" spans="2:6" x14ac:dyDescent="0.3">
      <c r="B730" s="109">
        <v>44342</v>
      </c>
      <c r="C730" s="110">
        <v>494.01071200000001</v>
      </c>
      <c r="D730">
        <v>5437948</v>
      </c>
      <c r="E730">
        <f t="shared" si="13"/>
        <v>4.0926794824199364E-2</v>
      </c>
      <c r="F730">
        <v>2.0985081342805634E-2</v>
      </c>
    </row>
    <row r="731" spans="2:6" x14ac:dyDescent="0.3">
      <c r="B731" s="109">
        <v>44341</v>
      </c>
      <c r="C731" s="110">
        <v>474.58737200000002</v>
      </c>
      <c r="D731">
        <v>1469825</v>
      </c>
      <c r="E731">
        <f t="shared" si="13"/>
        <v>-3.3671232578397214E-3</v>
      </c>
      <c r="F731">
        <v>2.0937504831323617E-2</v>
      </c>
    </row>
    <row r="732" spans="2:6" x14ac:dyDescent="0.3">
      <c r="B732" s="109">
        <v>44340</v>
      </c>
      <c r="C732" s="110">
        <v>476.190765</v>
      </c>
      <c r="D732">
        <v>2010843</v>
      </c>
      <c r="E732">
        <f t="shared" si="13"/>
        <v>-9.4338506993698612E-3</v>
      </c>
      <c r="F732">
        <v>2.0922812742809382E-2</v>
      </c>
    </row>
    <row r="733" spans="2:6" x14ac:dyDescent="0.3">
      <c r="B733" s="109">
        <v>44337</v>
      </c>
      <c r="C733" s="110">
        <v>480.72586100000001</v>
      </c>
      <c r="D733">
        <v>1647713</v>
      </c>
      <c r="E733">
        <f t="shared" si="13"/>
        <v>1.3359273127797611E-3</v>
      </c>
      <c r="F733">
        <v>2.0913221459427866E-2</v>
      </c>
    </row>
    <row r="734" spans="2:6" x14ac:dyDescent="0.3">
      <c r="B734" s="109">
        <v>44336</v>
      </c>
      <c r="C734" s="110">
        <v>480.08450299999998</v>
      </c>
      <c r="D734">
        <v>5117893</v>
      </c>
      <c r="E734">
        <f t="shared" si="13"/>
        <v>-1.6332052024006782E-2</v>
      </c>
      <c r="F734">
        <v>2.0813348686823385E-2</v>
      </c>
    </row>
    <row r="735" spans="2:6" x14ac:dyDescent="0.3">
      <c r="B735" s="109">
        <v>44335</v>
      </c>
      <c r="C735" s="110">
        <v>488.05545000000001</v>
      </c>
      <c r="D735">
        <v>1824560</v>
      </c>
      <c r="E735">
        <f t="shared" si="13"/>
        <v>1.7865760736699654E-2</v>
      </c>
      <c r="F735">
        <v>2.0739772008966817E-2</v>
      </c>
    </row>
    <row r="736" spans="2:6" x14ac:dyDescent="0.3">
      <c r="B736" s="109">
        <v>44334</v>
      </c>
      <c r="C736" s="110">
        <v>479.489014</v>
      </c>
      <c r="D736">
        <v>1212391</v>
      </c>
      <c r="E736">
        <f t="shared" si="13"/>
        <v>-2.5728738566864751E-3</v>
      </c>
      <c r="F736">
        <v>2.0732630444998401E-2</v>
      </c>
    </row>
    <row r="737" spans="2:6" x14ac:dyDescent="0.3">
      <c r="B737" s="109">
        <v>44333</v>
      </c>
      <c r="C737" s="110">
        <v>480.72586100000001</v>
      </c>
      <c r="D737">
        <v>1321382</v>
      </c>
      <c r="E737">
        <f t="shared" si="13"/>
        <v>6.1361669944826058E-3</v>
      </c>
      <c r="F737">
        <v>2.0629782405698016E-2</v>
      </c>
    </row>
    <row r="738" spans="2:6" x14ac:dyDescent="0.3">
      <c r="B738" s="109">
        <v>44330</v>
      </c>
      <c r="C738" s="110">
        <v>477.794037</v>
      </c>
      <c r="D738">
        <v>2067472</v>
      </c>
      <c r="E738">
        <f t="shared" si="13"/>
        <v>-9.6848291132847208E-3</v>
      </c>
      <c r="F738">
        <v>2.0606406469343641E-2</v>
      </c>
    </row>
    <row r="739" spans="2:6" x14ac:dyDescent="0.3">
      <c r="B739" s="109">
        <v>44328</v>
      </c>
      <c r="C739" s="110">
        <v>482.46664399999997</v>
      </c>
      <c r="D739">
        <v>3736434</v>
      </c>
      <c r="E739">
        <f t="shared" si="13"/>
        <v>1.5426198525421375E-2</v>
      </c>
      <c r="F739">
        <v>2.0605563127413795E-2</v>
      </c>
    </row>
    <row r="740" spans="2:6" x14ac:dyDescent="0.3">
      <c r="B740" s="109">
        <v>44327</v>
      </c>
      <c r="C740" s="110">
        <v>475.13708500000001</v>
      </c>
      <c r="D740">
        <v>4504552</v>
      </c>
      <c r="E740">
        <f t="shared" si="13"/>
        <v>2.6422516565433263E-2</v>
      </c>
      <c r="F740">
        <v>2.0602717637177026E-2</v>
      </c>
    </row>
    <row r="741" spans="2:6" x14ac:dyDescent="0.3">
      <c r="B741" s="109">
        <v>44326</v>
      </c>
      <c r="C741" s="110">
        <v>462.90594499999997</v>
      </c>
      <c r="D741">
        <v>2872999</v>
      </c>
      <c r="E741">
        <f t="shared" si="13"/>
        <v>2.0913221459427866E-2</v>
      </c>
      <c r="F741">
        <v>2.0583386055266661E-2</v>
      </c>
    </row>
    <row r="742" spans="2:6" x14ac:dyDescent="0.3">
      <c r="B742" s="109">
        <v>44323</v>
      </c>
      <c r="C742" s="110">
        <v>453.42340100000001</v>
      </c>
      <c r="D742">
        <v>2573864</v>
      </c>
      <c r="E742">
        <f t="shared" si="13"/>
        <v>9.2792179751393089E-3</v>
      </c>
      <c r="F742">
        <v>2.0580256393461616E-2</v>
      </c>
    </row>
    <row r="743" spans="2:6" x14ac:dyDescent="0.3">
      <c r="B743" s="109">
        <v>44322</v>
      </c>
      <c r="C743" s="110">
        <v>449.25466899999998</v>
      </c>
      <c r="D743">
        <v>2434682</v>
      </c>
      <c r="E743">
        <f t="shared" si="13"/>
        <v>-2.057323777770903E-2</v>
      </c>
      <c r="F743">
        <v>2.0512528664196505E-2</v>
      </c>
    </row>
    <row r="744" spans="2:6" x14ac:dyDescent="0.3">
      <c r="B744" s="109">
        <v>44321</v>
      </c>
      <c r="C744" s="110">
        <v>458.69143700000001</v>
      </c>
      <c r="D744">
        <v>3130867</v>
      </c>
      <c r="E744">
        <f t="shared" si="13"/>
        <v>2.1630461024953362E-2</v>
      </c>
      <c r="F744">
        <v>2.0500128294866471E-2</v>
      </c>
    </row>
    <row r="745" spans="2:6" x14ac:dyDescent="0.3">
      <c r="B745" s="109">
        <v>44320</v>
      </c>
      <c r="C745" s="110">
        <v>448.97979700000002</v>
      </c>
      <c r="D745">
        <v>4309315</v>
      </c>
      <c r="E745">
        <f t="shared" si="13"/>
        <v>-2.989206231692032E-2</v>
      </c>
      <c r="F745">
        <v>2.0488831846805056E-2</v>
      </c>
    </row>
    <row r="746" spans="2:6" x14ac:dyDescent="0.3">
      <c r="B746" s="109">
        <v>44319</v>
      </c>
      <c r="C746" s="110">
        <v>462.81427000000002</v>
      </c>
      <c r="D746">
        <v>13929340</v>
      </c>
      <c r="E746">
        <f t="shared" si="13"/>
        <v>-7.0304667676347354E-2</v>
      </c>
      <c r="F746">
        <v>2.0474013591099238E-2</v>
      </c>
    </row>
    <row r="747" spans="2:6" x14ac:dyDescent="0.3">
      <c r="B747" s="109">
        <v>44316</v>
      </c>
      <c r="C747" s="110">
        <v>497.812836</v>
      </c>
      <c r="D747">
        <v>13910216</v>
      </c>
      <c r="E747">
        <f t="shared" si="13"/>
        <v>4.601024273970733E-2</v>
      </c>
      <c r="F747">
        <v>2.0463527906863899E-2</v>
      </c>
    </row>
    <row r="748" spans="2:6" x14ac:dyDescent="0.3">
      <c r="B748" s="109">
        <v>44315</v>
      </c>
      <c r="C748" s="110">
        <v>475.91583300000002</v>
      </c>
      <c r="D748">
        <v>5527581</v>
      </c>
      <c r="E748">
        <f t="shared" si="13"/>
        <v>3.1268482824837074E-2</v>
      </c>
      <c r="F748">
        <v>2.0443222543984785E-2</v>
      </c>
    </row>
    <row r="749" spans="2:6" x14ac:dyDescent="0.3">
      <c r="B749" s="109">
        <v>44314</v>
      </c>
      <c r="C749" s="110">
        <v>461.48586999999998</v>
      </c>
      <c r="D749">
        <v>5914042</v>
      </c>
      <c r="E749">
        <f t="shared" si="13"/>
        <v>3.0799158004066296E-2</v>
      </c>
      <c r="F749">
        <v>2.0423929943296226E-2</v>
      </c>
    </row>
    <row r="750" spans="2:6" x14ac:dyDescent="0.3">
      <c r="B750" s="109">
        <v>44313</v>
      </c>
      <c r="C750" s="110">
        <v>447.69717400000002</v>
      </c>
      <c r="D750">
        <v>3334705</v>
      </c>
      <c r="E750">
        <f t="shared" si="13"/>
        <v>4.7256737519743908E-2</v>
      </c>
      <c r="F750">
        <v>2.0412856060295193E-2</v>
      </c>
    </row>
    <row r="751" spans="2:6" x14ac:dyDescent="0.3">
      <c r="B751" s="109">
        <v>44312</v>
      </c>
      <c r="C751" s="110">
        <v>427.49514799999997</v>
      </c>
      <c r="D751">
        <v>1509176</v>
      </c>
      <c r="E751">
        <f t="shared" si="13"/>
        <v>2.5043843720852221E-2</v>
      </c>
      <c r="F751">
        <v>2.0410959254213434E-2</v>
      </c>
    </row>
    <row r="752" spans="2:6" x14ac:dyDescent="0.3">
      <c r="B752" s="109">
        <v>44309</v>
      </c>
      <c r="C752" s="110">
        <v>417.05059799999998</v>
      </c>
      <c r="D752">
        <v>904166</v>
      </c>
      <c r="E752">
        <f t="shared" si="13"/>
        <v>-1.2065852600628979E-3</v>
      </c>
      <c r="F752">
        <v>2.0403963193775576E-2</v>
      </c>
    </row>
    <row r="753" spans="2:6" x14ac:dyDescent="0.3">
      <c r="B753" s="109">
        <v>44308</v>
      </c>
      <c r="C753" s="110">
        <v>417.55441300000001</v>
      </c>
      <c r="D753">
        <v>1752236</v>
      </c>
      <c r="E753">
        <f t="shared" si="13"/>
        <v>-2.335788427315777E-2</v>
      </c>
      <c r="F753">
        <v>2.0331548649460629E-2</v>
      </c>
    </row>
    <row r="754" spans="2:6" x14ac:dyDescent="0.3">
      <c r="B754" s="109">
        <v>44306</v>
      </c>
      <c r="C754" s="110">
        <v>427.540863</v>
      </c>
      <c r="D754">
        <v>1387405</v>
      </c>
      <c r="E754">
        <f t="shared" si="13"/>
        <v>1.8330393597216998E-2</v>
      </c>
      <c r="F754">
        <v>2.0244318847488563E-2</v>
      </c>
    </row>
    <row r="755" spans="2:6" x14ac:dyDescent="0.3">
      <c r="B755" s="109">
        <v>44305</v>
      </c>
      <c r="C755" s="110">
        <v>419.84494000000001</v>
      </c>
      <c r="D755">
        <v>1238100</v>
      </c>
      <c r="E755">
        <f t="shared" si="13"/>
        <v>-3.739098866093904E-2</v>
      </c>
      <c r="F755">
        <v>2.0241990689847E-2</v>
      </c>
    </row>
    <row r="756" spans="2:6" x14ac:dyDescent="0.3">
      <c r="B756" s="109">
        <v>44302</v>
      </c>
      <c r="C756" s="110">
        <v>436.15313700000002</v>
      </c>
      <c r="D756">
        <v>2061372</v>
      </c>
      <c r="E756">
        <f t="shared" si="13"/>
        <v>2.5306997016050214E-2</v>
      </c>
      <c r="F756">
        <v>2.019514815170842E-2</v>
      </c>
    </row>
    <row r="757" spans="2:6" x14ac:dyDescent="0.3">
      <c r="B757" s="109">
        <v>44301</v>
      </c>
      <c r="C757" s="110">
        <v>425.38784800000002</v>
      </c>
      <c r="D757">
        <v>1176160</v>
      </c>
      <c r="E757">
        <f t="shared" si="13"/>
        <v>-1.7201739835072116E-3</v>
      </c>
      <c r="F757">
        <v>2.008137191195547E-2</v>
      </c>
    </row>
    <row r="758" spans="2:6" x14ac:dyDescent="0.3">
      <c r="B758" s="109">
        <v>44299</v>
      </c>
      <c r="C758" s="110">
        <v>426.12085000000002</v>
      </c>
      <c r="D758">
        <v>1242866</v>
      </c>
      <c r="E758">
        <f t="shared" si="13"/>
        <v>2.4674971496625231E-2</v>
      </c>
      <c r="F758">
        <v>2.0070429966897008E-2</v>
      </c>
    </row>
    <row r="759" spans="2:6" x14ac:dyDescent="0.3">
      <c r="B759" s="109">
        <v>44298</v>
      </c>
      <c r="C759" s="110">
        <v>415.85952800000001</v>
      </c>
      <c r="D759">
        <v>2947544</v>
      </c>
      <c r="E759">
        <f t="shared" si="13"/>
        <v>-8.0149820508129688E-2</v>
      </c>
      <c r="F759">
        <v>2.0057069709119135E-2</v>
      </c>
    </row>
    <row r="760" spans="2:6" x14ac:dyDescent="0.3">
      <c r="B760" s="109">
        <v>44295</v>
      </c>
      <c r="C760" s="110">
        <v>452.09484900000001</v>
      </c>
      <c r="D760">
        <v>2497344</v>
      </c>
      <c r="E760">
        <f t="shared" si="13"/>
        <v>2.6737356147483959E-2</v>
      </c>
      <c r="F760">
        <v>2.0041818661341582E-2</v>
      </c>
    </row>
    <row r="761" spans="2:6" x14ac:dyDescent="0.3">
      <c r="B761" s="109">
        <v>44294</v>
      </c>
      <c r="C761" s="110">
        <v>440.32180799999998</v>
      </c>
      <c r="D761">
        <v>2214884</v>
      </c>
      <c r="E761">
        <f t="shared" si="13"/>
        <v>7.6527608425767113E-3</v>
      </c>
      <c r="F761">
        <v>2.0041560174608453E-2</v>
      </c>
    </row>
    <row r="762" spans="2:6" x14ac:dyDescent="0.3">
      <c r="B762" s="109">
        <v>44293</v>
      </c>
      <c r="C762" s="110">
        <v>436.97772200000003</v>
      </c>
      <c r="D762">
        <v>1576517</v>
      </c>
      <c r="E762">
        <f t="shared" si="13"/>
        <v>-1.6745558464115184E-3</v>
      </c>
      <c r="F762">
        <v>2.0035997948700368E-2</v>
      </c>
    </row>
    <row r="763" spans="2:6" x14ac:dyDescent="0.3">
      <c r="B763" s="109">
        <v>44292</v>
      </c>
      <c r="C763" s="110">
        <v>437.71069299999999</v>
      </c>
      <c r="D763">
        <v>1622250</v>
      </c>
      <c r="E763">
        <f t="shared" si="13"/>
        <v>1.8331074963456429E-2</v>
      </c>
      <c r="F763">
        <v>2.0007644045245687E-2</v>
      </c>
    </row>
    <row r="764" spans="2:6" x14ac:dyDescent="0.3">
      <c r="B764" s="109">
        <v>44291</v>
      </c>
      <c r="C764" s="110">
        <v>429.83142099999998</v>
      </c>
      <c r="D764">
        <v>1347258</v>
      </c>
      <c r="E764">
        <f t="shared" si="13"/>
        <v>-1.9232756282762886E-2</v>
      </c>
      <c r="F764">
        <v>2.0000000539393437E-2</v>
      </c>
    </row>
    <row r="765" spans="2:6" x14ac:dyDescent="0.3">
      <c r="B765" s="109">
        <v>44287</v>
      </c>
      <c r="C765" s="110">
        <v>438.26037600000001</v>
      </c>
      <c r="D765">
        <v>1268820</v>
      </c>
      <c r="E765">
        <f t="shared" si="13"/>
        <v>1.7116714007986866E-2</v>
      </c>
      <c r="F765">
        <v>1.9885894383237845E-2</v>
      </c>
    </row>
    <row r="766" spans="2:6" x14ac:dyDescent="0.3">
      <c r="B766" s="109">
        <v>44286</v>
      </c>
      <c r="C766" s="110">
        <v>430.88504</v>
      </c>
      <c r="D766">
        <v>1618757</v>
      </c>
      <c r="E766">
        <f t="shared" si="13"/>
        <v>1.3796195966262914E-2</v>
      </c>
      <c r="F766">
        <v>1.9856680458279152E-2</v>
      </c>
    </row>
    <row r="767" spans="2:6" x14ac:dyDescent="0.3">
      <c r="B767" s="109">
        <v>44285</v>
      </c>
      <c r="C767" s="110">
        <v>425.02136200000001</v>
      </c>
      <c r="D767">
        <v>1544634</v>
      </c>
      <c r="E767">
        <f t="shared" si="13"/>
        <v>2.1581195336255243E-2</v>
      </c>
      <c r="F767">
        <v>1.9853985454182377E-2</v>
      </c>
    </row>
    <row r="768" spans="2:6" x14ac:dyDescent="0.3">
      <c r="B768" s="109">
        <v>44281</v>
      </c>
      <c r="C768" s="110">
        <v>416.042664</v>
      </c>
      <c r="D768">
        <v>1645089</v>
      </c>
      <c r="E768">
        <f t="shared" si="13"/>
        <v>5.5357671693310184E-3</v>
      </c>
      <c r="F768">
        <v>1.9851861362363055E-2</v>
      </c>
    </row>
    <row r="769" spans="2:6" x14ac:dyDescent="0.3">
      <c r="B769" s="109">
        <v>44280</v>
      </c>
      <c r="C769" s="110">
        <v>413.752228</v>
      </c>
      <c r="D769">
        <v>1855167</v>
      </c>
      <c r="E769">
        <f t="shared" si="13"/>
        <v>-3.7613190849401512E-2</v>
      </c>
      <c r="F769">
        <v>1.9847728133407072E-2</v>
      </c>
    </row>
    <row r="770" spans="2:6" x14ac:dyDescent="0.3">
      <c r="B770" s="109">
        <v>44279</v>
      </c>
      <c r="C770" s="110">
        <v>429.92300399999999</v>
      </c>
      <c r="D770">
        <v>760045</v>
      </c>
      <c r="E770">
        <f t="shared" si="13"/>
        <v>-2.4732541426317978E-2</v>
      </c>
      <c r="F770">
        <v>1.9826877422500777E-2</v>
      </c>
    </row>
    <row r="771" spans="2:6" x14ac:dyDescent="0.3">
      <c r="B771" s="109">
        <v>44278</v>
      </c>
      <c r="C771" s="110">
        <v>440.82574499999998</v>
      </c>
      <c r="D771">
        <v>876789</v>
      </c>
      <c r="E771">
        <f t="shared" si="13"/>
        <v>-6.4015490900005689E-3</v>
      </c>
      <c r="F771">
        <v>1.9808659733068446E-2</v>
      </c>
    </row>
    <row r="772" spans="2:6" x14ac:dyDescent="0.3">
      <c r="B772" s="109">
        <v>44277</v>
      </c>
      <c r="C772" s="110">
        <v>443.66589399999998</v>
      </c>
      <c r="D772">
        <v>2554609</v>
      </c>
      <c r="E772">
        <f t="shared" si="13"/>
        <v>1.2122318095415974E-2</v>
      </c>
      <c r="F772">
        <v>1.9689740451755533E-2</v>
      </c>
    </row>
    <row r="773" spans="2:6" x14ac:dyDescent="0.3">
      <c r="B773" s="109">
        <v>44274</v>
      </c>
      <c r="C773" s="110">
        <v>438.35205100000002</v>
      </c>
      <c r="D773">
        <v>3108819</v>
      </c>
      <c r="E773">
        <f t="shared" si="13"/>
        <v>3.0032454787943363E-2</v>
      </c>
      <c r="F773">
        <v>1.9657872361876549E-2</v>
      </c>
    </row>
    <row r="774" spans="2:6" x14ac:dyDescent="0.3">
      <c r="B774" s="109">
        <v>44273</v>
      </c>
      <c r="C774" s="110">
        <v>425.57110599999999</v>
      </c>
      <c r="D774">
        <v>2506795</v>
      </c>
      <c r="E774">
        <f t="shared" si="13"/>
        <v>1.7079056773414703E-2</v>
      </c>
      <c r="F774">
        <v>1.9643588698695202E-2</v>
      </c>
    </row>
    <row r="775" spans="2:6" x14ac:dyDescent="0.3">
      <c r="B775" s="109">
        <v>44272</v>
      </c>
      <c r="C775" s="110">
        <v>418.42480499999999</v>
      </c>
      <c r="D775">
        <v>1778346</v>
      </c>
      <c r="E775">
        <f t="shared" si="13"/>
        <v>-4.3059228448707798E-2</v>
      </c>
      <c r="F775">
        <v>1.9604621578781067E-2</v>
      </c>
    </row>
    <row r="776" spans="2:6" x14ac:dyDescent="0.3">
      <c r="B776" s="109">
        <v>44271</v>
      </c>
      <c r="C776" s="110">
        <v>437.25256300000001</v>
      </c>
      <c r="D776">
        <v>1208892</v>
      </c>
      <c r="E776">
        <f t="shared" si="13"/>
        <v>-1.0470663944810443E-2</v>
      </c>
      <c r="F776">
        <v>1.9539115156801401E-2</v>
      </c>
    </row>
    <row r="777" spans="2:6" x14ac:dyDescent="0.3">
      <c r="B777" s="109">
        <v>44270</v>
      </c>
      <c r="C777" s="110">
        <v>441.87933299999997</v>
      </c>
      <c r="D777">
        <v>1392084</v>
      </c>
      <c r="E777">
        <f t="shared" si="13"/>
        <v>-8.1234626962298773E-3</v>
      </c>
      <c r="F777">
        <v>1.9488288254826402E-2</v>
      </c>
    </row>
    <row r="778" spans="2:6" x14ac:dyDescent="0.3">
      <c r="B778" s="109">
        <v>44267</v>
      </c>
      <c r="C778" s="110">
        <v>445.49832199999997</v>
      </c>
      <c r="D778">
        <v>1374479</v>
      </c>
      <c r="E778">
        <f t="shared" si="13"/>
        <v>-5.6237956019269397E-3</v>
      </c>
      <c r="F778">
        <v>1.9484304217867843E-2</v>
      </c>
    </row>
    <row r="779" spans="2:6" x14ac:dyDescent="0.3">
      <c r="B779" s="109">
        <v>44265</v>
      </c>
      <c r="C779" s="110">
        <v>448.01788299999998</v>
      </c>
      <c r="D779">
        <v>1793946</v>
      </c>
      <c r="E779">
        <f t="shared" ref="E779:E842" si="14">C779/C780-1</f>
        <v>-4.1745492662709216E-3</v>
      </c>
      <c r="F779">
        <v>1.9432333535926549E-2</v>
      </c>
    </row>
    <row r="780" spans="2:6" x14ac:dyDescent="0.3">
      <c r="B780" s="109">
        <v>44264</v>
      </c>
      <c r="C780" s="110">
        <v>449.89599600000003</v>
      </c>
      <c r="D780">
        <v>2180349</v>
      </c>
      <c r="E780">
        <f t="shared" si="14"/>
        <v>-2.1812852173744512E-2</v>
      </c>
      <c r="F780">
        <v>1.9392346627828072E-2</v>
      </c>
    </row>
    <row r="781" spans="2:6" x14ac:dyDescent="0.3">
      <c r="B781" s="109">
        <v>44263</v>
      </c>
      <c r="C781" s="110">
        <v>459.92834499999998</v>
      </c>
      <c r="D781">
        <v>1694585</v>
      </c>
      <c r="E781">
        <f t="shared" si="14"/>
        <v>-8.1010804643945056E-3</v>
      </c>
      <c r="F781">
        <v>1.9359637269244168E-2</v>
      </c>
    </row>
    <row r="782" spans="2:6" x14ac:dyDescent="0.3">
      <c r="B782" s="109">
        <v>44260</v>
      </c>
      <c r="C782" s="110">
        <v>463.68469199999998</v>
      </c>
      <c r="D782">
        <v>8254835</v>
      </c>
      <c r="E782">
        <f t="shared" si="14"/>
        <v>-1.0170077201576588E-2</v>
      </c>
      <c r="F782">
        <v>1.9342951703675615E-2</v>
      </c>
    </row>
    <row r="783" spans="2:6" x14ac:dyDescent="0.3">
      <c r="B783" s="109">
        <v>44259</v>
      </c>
      <c r="C783" s="110">
        <v>468.44885299999999</v>
      </c>
      <c r="D783">
        <v>2425922</v>
      </c>
      <c r="E783">
        <f t="shared" si="14"/>
        <v>9.6761003299050685E-3</v>
      </c>
      <c r="F783">
        <v>1.927958758515036E-2</v>
      </c>
    </row>
    <row r="784" spans="2:6" x14ac:dyDescent="0.3">
      <c r="B784" s="109">
        <v>44258</v>
      </c>
      <c r="C784" s="110">
        <v>463.95953400000002</v>
      </c>
      <c r="D784">
        <v>2301946</v>
      </c>
      <c r="E784">
        <f t="shared" si="14"/>
        <v>-1.3442543541773877E-2</v>
      </c>
      <c r="F784">
        <v>1.9256115685483577E-2</v>
      </c>
    </row>
    <row r="785" spans="2:6" x14ac:dyDescent="0.3">
      <c r="B785" s="109">
        <v>44257</v>
      </c>
      <c r="C785" s="110">
        <v>470.28131100000002</v>
      </c>
      <c r="D785">
        <v>2815702</v>
      </c>
      <c r="E785">
        <f t="shared" si="14"/>
        <v>1.6636961982818832E-2</v>
      </c>
      <c r="F785">
        <v>1.9191158041627965E-2</v>
      </c>
    </row>
    <row r="786" spans="2:6" x14ac:dyDescent="0.3">
      <c r="B786" s="109">
        <v>44256</v>
      </c>
      <c r="C786" s="110">
        <v>462.58529700000003</v>
      </c>
      <c r="D786">
        <v>1956349</v>
      </c>
      <c r="E786">
        <f t="shared" si="14"/>
        <v>2.3722642723749132E-2</v>
      </c>
      <c r="F786">
        <v>1.9185707496164994E-2</v>
      </c>
    </row>
    <row r="787" spans="2:6" x14ac:dyDescent="0.3">
      <c r="B787" s="109">
        <v>44253</v>
      </c>
      <c r="C787" s="110">
        <v>451.86584499999998</v>
      </c>
      <c r="D787">
        <v>1803320</v>
      </c>
      <c r="E787">
        <f t="shared" si="14"/>
        <v>-3.5777157441935215E-2</v>
      </c>
      <c r="F787">
        <v>1.9168696512272598E-2</v>
      </c>
    </row>
    <row r="788" spans="2:6" x14ac:dyDescent="0.3">
      <c r="B788" s="109">
        <v>44252</v>
      </c>
      <c r="C788" s="110">
        <v>468.63217200000003</v>
      </c>
      <c r="D788">
        <v>3364534</v>
      </c>
      <c r="E788">
        <f t="shared" si="14"/>
        <v>2.7418016700684333E-2</v>
      </c>
      <c r="F788">
        <v>1.9153073450588698E-2</v>
      </c>
    </row>
    <row r="789" spans="2:6" x14ac:dyDescent="0.3">
      <c r="B789" s="109">
        <v>44251</v>
      </c>
      <c r="C789" s="110">
        <v>456.12609900000001</v>
      </c>
      <c r="D789">
        <v>847307</v>
      </c>
      <c r="E789">
        <f t="shared" si="14"/>
        <v>-8.029614584479372E-4</v>
      </c>
      <c r="F789">
        <v>1.9145424813747924E-2</v>
      </c>
    </row>
    <row r="790" spans="2:6" x14ac:dyDescent="0.3">
      <c r="B790" s="109">
        <v>44250</v>
      </c>
      <c r="C790" s="110">
        <v>456.49264499999998</v>
      </c>
      <c r="D790">
        <v>1639909</v>
      </c>
      <c r="E790">
        <f t="shared" si="14"/>
        <v>6.6674167801266115E-3</v>
      </c>
      <c r="F790">
        <v>1.9137110252795519E-2</v>
      </c>
    </row>
    <row r="791" spans="2:6" x14ac:dyDescent="0.3">
      <c r="B791" s="109">
        <v>44249</v>
      </c>
      <c r="C791" s="110">
        <v>453.469177</v>
      </c>
      <c r="D791">
        <v>1559495</v>
      </c>
      <c r="E791">
        <f t="shared" si="14"/>
        <v>-1.8151273554317005E-2</v>
      </c>
      <c r="F791">
        <v>1.9129906043892975E-2</v>
      </c>
    </row>
    <row r="792" spans="2:6" x14ac:dyDescent="0.3">
      <c r="B792" s="109">
        <v>44246</v>
      </c>
      <c r="C792" s="110">
        <v>461.85238600000002</v>
      </c>
      <c r="D792">
        <v>2538376</v>
      </c>
      <c r="E792">
        <f t="shared" si="14"/>
        <v>-2.1924586986627803E-2</v>
      </c>
      <c r="F792">
        <v>1.9120960802395004E-2</v>
      </c>
    </row>
    <row r="793" spans="2:6" x14ac:dyDescent="0.3">
      <c r="B793" s="109">
        <v>44245</v>
      </c>
      <c r="C793" s="110">
        <v>472.20529199999999</v>
      </c>
      <c r="D793">
        <v>2087248</v>
      </c>
      <c r="E793">
        <f t="shared" si="14"/>
        <v>-1.8752944266641758E-2</v>
      </c>
      <c r="F793">
        <v>1.9103033198988317E-2</v>
      </c>
    </row>
    <row r="794" spans="2:6" x14ac:dyDescent="0.3">
      <c r="B794" s="109">
        <v>44244</v>
      </c>
      <c r="C794" s="110">
        <v>481.22976699999998</v>
      </c>
      <c r="D794">
        <v>3107983</v>
      </c>
      <c r="E794">
        <f t="shared" si="14"/>
        <v>2.7283344283726807E-2</v>
      </c>
      <c r="F794">
        <v>1.9089312705860007E-2</v>
      </c>
    </row>
    <row r="795" spans="2:6" x14ac:dyDescent="0.3">
      <c r="B795" s="109">
        <v>44243</v>
      </c>
      <c r="C795" s="110">
        <v>468.448914</v>
      </c>
      <c r="D795">
        <v>1569320</v>
      </c>
      <c r="E795">
        <f t="shared" si="14"/>
        <v>-5.1063827057920008E-3</v>
      </c>
      <c r="F795">
        <v>1.9089016646323786E-2</v>
      </c>
    </row>
    <row r="796" spans="2:6" x14ac:dyDescent="0.3">
      <c r="B796" s="109">
        <v>44242</v>
      </c>
      <c r="C796" s="110">
        <v>470.85327100000001</v>
      </c>
      <c r="D796">
        <v>2158240</v>
      </c>
      <c r="E796">
        <f t="shared" si="14"/>
        <v>1.3871094290612174E-2</v>
      </c>
      <c r="F796">
        <v>1.9072599136910284E-2</v>
      </c>
    </row>
    <row r="797" spans="2:6" x14ac:dyDescent="0.3">
      <c r="B797" s="109">
        <v>44239</v>
      </c>
      <c r="C797" s="110">
        <v>464.41137700000002</v>
      </c>
      <c r="D797">
        <v>4550068</v>
      </c>
      <c r="E797">
        <f t="shared" si="14"/>
        <v>-9.5780667709175482E-3</v>
      </c>
      <c r="F797">
        <v>1.9069388476197213E-2</v>
      </c>
    </row>
    <row r="798" spans="2:6" x14ac:dyDescent="0.3">
      <c r="B798" s="109">
        <v>44238</v>
      </c>
      <c r="C798" s="110">
        <v>468.902557</v>
      </c>
      <c r="D798">
        <v>2700243</v>
      </c>
      <c r="E798">
        <f t="shared" si="14"/>
        <v>-1.7490587882505682E-2</v>
      </c>
      <c r="F798">
        <v>1.9042904918844972E-2</v>
      </c>
    </row>
    <row r="799" spans="2:6" x14ac:dyDescent="0.3">
      <c r="B799" s="109">
        <v>44237</v>
      </c>
      <c r="C799" s="110">
        <v>477.24993899999998</v>
      </c>
      <c r="D799">
        <v>4216997</v>
      </c>
      <c r="E799">
        <f t="shared" si="14"/>
        <v>-4.1650715134871064E-3</v>
      </c>
      <c r="F799">
        <v>1.9022553785483121E-2</v>
      </c>
    </row>
    <row r="800" spans="2:6" x14ac:dyDescent="0.3">
      <c r="B800" s="109">
        <v>44236</v>
      </c>
      <c r="C800" s="110">
        <v>479.24603300000001</v>
      </c>
      <c r="D800">
        <v>11075085</v>
      </c>
      <c r="E800">
        <f t="shared" si="14"/>
        <v>-4.2161595493740767E-2</v>
      </c>
      <c r="F800">
        <v>1.9014924306693715E-2</v>
      </c>
    </row>
    <row r="801" spans="2:6" x14ac:dyDescent="0.3">
      <c r="B801" s="109">
        <v>44235</v>
      </c>
      <c r="C801" s="110">
        <v>500.34121699999997</v>
      </c>
      <c r="D801">
        <v>6138525</v>
      </c>
      <c r="E801">
        <f t="shared" si="14"/>
        <v>-3.3433671171435586E-3</v>
      </c>
      <c r="F801">
        <v>1.9013824542315261E-2</v>
      </c>
    </row>
    <row r="802" spans="2:6" x14ac:dyDescent="0.3">
      <c r="B802" s="109">
        <v>44232</v>
      </c>
      <c r="C802" s="110">
        <v>502.01965300000001</v>
      </c>
      <c r="D802">
        <v>5254268</v>
      </c>
      <c r="E802">
        <f t="shared" si="14"/>
        <v>8.6592903380398045E-3</v>
      </c>
      <c r="F802">
        <v>1.9000907505618558E-2</v>
      </c>
    </row>
    <row r="803" spans="2:6" x14ac:dyDescent="0.3">
      <c r="B803" s="109">
        <v>44231</v>
      </c>
      <c r="C803" s="110">
        <v>497.70983899999999</v>
      </c>
      <c r="D803">
        <v>7497030</v>
      </c>
      <c r="E803">
        <f t="shared" si="14"/>
        <v>6.3287173859690515E-2</v>
      </c>
      <c r="F803">
        <v>1.8951587229605771E-2</v>
      </c>
    </row>
    <row r="804" spans="2:6" x14ac:dyDescent="0.3">
      <c r="B804" s="109">
        <v>44230</v>
      </c>
      <c r="C804" s="110">
        <v>468.08599900000002</v>
      </c>
      <c r="D804">
        <v>2325735</v>
      </c>
      <c r="E804">
        <f t="shared" si="14"/>
        <v>-9.0280519989309749E-3</v>
      </c>
      <c r="F804">
        <v>1.8946752232635422E-2</v>
      </c>
    </row>
    <row r="805" spans="2:6" x14ac:dyDescent="0.3">
      <c r="B805" s="109">
        <v>44229</v>
      </c>
      <c r="C805" s="110">
        <v>472.35040300000003</v>
      </c>
      <c r="D805">
        <v>4520335</v>
      </c>
      <c r="E805">
        <f t="shared" si="14"/>
        <v>3.5092895306148231E-2</v>
      </c>
      <c r="F805">
        <v>1.8780258753199774E-2</v>
      </c>
    </row>
    <row r="806" spans="2:6" x14ac:dyDescent="0.3">
      <c r="B806" s="109">
        <v>44228</v>
      </c>
      <c r="C806" s="110">
        <v>456.33624300000002</v>
      </c>
      <c r="D806">
        <v>2987409</v>
      </c>
      <c r="E806">
        <f t="shared" si="14"/>
        <v>5.2747314888009322E-2</v>
      </c>
      <c r="F806">
        <v>1.8768306063275508E-2</v>
      </c>
    </row>
    <row r="807" spans="2:6" x14ac:dyDescent="0.3">
      <c r="B807" s="109">
        <v>44225</v>
      </c>
      <c r="C807" s="110">
        <v>433.47177099999999</v>
      </c>
      <c r="D807">
        <v>1937202</v>
      </c>
      <c r="E807">
        <f t="shared" si="14"/>
        <v>-3.0834786342983089E-2</v>
      </c>
      <c r="F807">
        <v>1.8756264112308241E-2</v>
      </c>
    </row>
    <row r="808" spans="2:6" x14ac:dyDescent="0.3">
      <c r="B808" s="109">
        <v>44224</v>
      </c>
      <c r="C808" s="110">
        <v>447.26303100000001</v>
      </c>
      <c r="D808">
        <v>2214186</v>
      </c>
      <c r="E808">
        <f t="shared" si="14"/>
        <v>1.0868555606613928E-2</v>
      </c>
      <c r="F808">
        <v>1.8726484345638283E-2</v>
      </c>
    </row>
    <row r="809" spans="2:6" x14ac:dyDescent="0.3">
      <c r="B809" s="109">
        <v>44223</v>
      </c>
      <c r="C809" s="110">
        <v>442.45419299999998</v>
      </c>
      <c r="D809">
        <v>1710093</v>
      </c>
      <c r="E809">
        <f t="shared" si="14"/>
        <v>-7.9342200498941917E-3</v>
      </c>
      <c r="F809">
        <v>1.8702360760616266E-2</v>
      </c>
    </row>
    <row r="810" spans="2:6" x14ac:dyDescent="0.3">
      <c r="B810" s="109">
        <v>44221</v>
      </c>
      <c r="C810" s="110">
        <v>445.99279799999999</v>
      </c>
      <c r="D810">
        <v>2275144</v>
      </c>
      <c r="E810">
        <f t="shared" si="14"/>
        <v>-3.2096031583034312E-2</v>
      </c>
      <c r="F810">
        <v>1.8683956004017954E-2</v>
      </c>
    </row>
    <row r="811" spans="2:6" x14ac:dyDescent="0.3">
      <c r="B811" s="109">
        <v>44218</v>
      </c>
      <c r="C811" s="110">
        <v>460.78207400000002</v>
      </c>
      <c r="D811">
        <v>2553316</v>
      </c>
      <c r="E811">
        <f t="shared" si="14"/>
        <v>8.23904478255022E-3</v>
      </c>
      <c r="F811">
        <v>1.8629059796161807E-2</v>
      </c>
    </row>
    <row r="812" spans="2:6" x14ac:dyDescent="0.3">
      <c r="B812" s="109">
        <v>44217</v>
      </c>
      <c r="C812" s="110">
        <v>457.01669299999998</v>
      </c>
      <c r="D812">
        <v>2776340</v>
      </c>
      <c r="E812">
        <f t="shared" si="14"/>
        <v>-4.1119275399003397E-2</v>
      </c>
      <c r="F812">
        <v>1.8605049218215042E-2</v>
      </c>
    </row>
    <row r="813" spans="2:6" x14ac:dyDescent="0.3">
      <c r="B813" s="109">
        <v>44216</v>
      </c>
      <c r="C813" s="110">
        <v>476.61474600000003</v>
      </c>
      <c r="D813">
        <v>3385932</v>
      </c>
      <c r="E813">
        <f t="shared" si="14"/>
        <v>1.5661228959969353E-2</v>
      </c>
      <c r="F813">
        <v>1.8593984333050706E-2</v>
      </c>
    </row>
    <row r="814" spans="2:6" x14ac:dyDescent="0.3">
      <c r="B814" s="109">
        <v>44215</v>
      </c>
      <c r="C814" s="110">
        <v>469.26547199999999</v>
      </c>
      <c r="D814">
        <v>2402229</v>
      </c>
      <c r="E814">
        <f t="shared" si="14"/>
        <v>3.0176195065914735E-2</v>
      </c>
      <c r="F814">
        <v>1.8553345883291605E-2</v>
      </c>
    </row>
    <row r="815" spans="2:6" x14ac:dyDescent="0.3">
      <c r="B815" s="109">
        <v>44214</v>
      </c>
      <c r="C815" s="110">
        <v>455.51962300000002</v>
      </c>
      <c r="D815">
        <v>3228784</v>
      </c>
      <c r="E815">
        <f t="shared" si="14"/>
        <v>-3.1165557313233117E-2</v>
      </c>
      <c r="F815">
        <v>1.8546279118085263E-2</v>
      </c>
    </row>
    <row r="816" spans="2:6" x14ac:dyDescent="0.3">
      <c r="B816" s="109">
        <v>44211</v>
      </c>
      <c r="C816" s="110">
        <v>470.172821</v>
      </c>
      <c r="D816">
        <v>3391571</v>
      </c>
      <c r="E816">
        <f t="shared" si="14"/>
        <v>-2.6488783725010956E-2</v>
      </c>
      <c r="F816">
        <v>1.8501186935449221E-2</v>
      </c>
    </row>
    <row r="817" spans="2:6" x14ac:dyDescent="0.3">
      <c r="B817" s="109">
        <v>44210</v>
      </c>
      <c r="C817" s="110">
        <v>482.966003</v>
      </c>
      <c r="D817">
        <v>4975405</v>
      </c>
      <c r="E817">
        <f t="shared" si="14"/>
        <v>-4.9539065192804044E-3</v>
      </c>
      <c r="F817">
        <v>1.8485782065861267E-2</v>
      </c>
    </row>
    <row r="818" spans="2:6" x14ac:dyDescent="0.3">
      <c r="B818" s="109">
        <v>44209</v>
      </c>
      <c r="C818" s="110">
        <v>485.37048299999998</v>
      </c>
      <c r="D818">
        <v>4803358</v>
      </c>
      <c r="E818">
        <f t="shared" si="14"/>
        <v>1.3835019071628318E-2</v>
      </c>
      <c r="F818">
        <v>1.8480527769486832E-2</v>
      </c>
    </row>
    <row r="819" spans="2:6" x14ac:dyDescent="0.3">
      <c r="B819" s="109">
        <v>44208</v>
      </c>
      <c r="C819" s="110">
        <v>478.74700899999999</v>
      </c>
      <c r="D819">
        <v>2907396</v>
      </c>
      <c r="E819">
        <f t="shared" si="14"/>
        <v>1.1404977998450416E-2</v>
      </c>
      <c r="F819">
        <v>1.8448810313840935E-2</v>
      </c>
    </row>
    <row r="820" spans="2:6" x14ac:dyDescent="0.3">
      <c r="B820" s="109">
        <v>44207</v>
      </c>
      <c r="C820" s="110">
        <v>473.34848</v>
      </c>
      <c r="D820">
        <v>2430226</v>
      </c>
      <c r="E820">
        <f t="shared" si="14"/>
        <v>-1.1744684355719071E-2</v>
      </c>
      <c r="F820">
        <v>1.8442107174529543E-2</v>
      </c>
    </row>
    <row r="821" spans="2:6" x14ac:dyDescent="0.3">
      <c r="B821" s="109">
        <v>44204</v>
      </c>
      <c r="C821" s="110">
        <v>478.97387700000002</v>
      </c>
      <c r="D821">
        <v>9100927</v>
      </c>
      <c r="E821">
        <f t="shared" si="14"/>
        <v>1.9013824542315261E-2</v>
      </c>
      <c r="F821">
        <v>1.8441336731742419E-2</v>
      </c>
    </row>
    <row r="822" spans="2:6" x14ac:dyDescent="0.3">
      <c r="B822" s="109">
        <v>44203</v>
      </c>
      <c r="C822" s="110">
        <v>470.03668199999998</v>
      </c>
      <c r="D822">
        <v>6406879</v>
      </c>
      <c r="E822">
        <f t="shared" si="14"/>
        <v>6.3757583713943911E-2</v>
      </c>
      <c r="F822">
        <v>1.8431271755064094E-2</v>
      </c>
    </row>
    <row r="823" spans="2:6" x14ac:dyDescent="0.3">
      <c r="B823" s="109">
        <v>44202</v>
      </c>
      <c r="C823" s="110">
        <v>441.86447099999998</v>
      </c>
      <c r="D823">
        <v>3475134</v>
      </c>
      <c r="E823">
        <f t="shared" si="14"/>
        <v>-1.0062024231333178E-2</v>
      </c>
      <c r="F823">
        <v>1.8422365877959201E-2</v>
      </c>
    </row>
    <row r="824" spans="2:6" x14ac:dyDescent="0.3">
      <c r="B824" s="109">
        <v>44201</v>
      </c>
      <c r="C824" s="110">
        <v>446.35571299999998</v>
      </c>
      <c r="D824">
        <v>2618522</v>
      </c>
      <c r="E824">
        <f t="shared" si="14"/>
        <v>-7.3647235290171809E-3</v>
      </c>
      <c r="F824">
        <v>1.8412566341738268E-2</v>
      </c>
    </row>
    <row r="825" spans="2:6" x14ac:dyDescent="0.3">
      <c r="B825" s="109">
        <v>44200</v>
      </c>
      <c r="C825" s="110">
        <v>449.66738900000001</v>
      </c>
      <c r="D825">
        <v>3514752</v>
      </c>
      <c r="E825">
        <f t="shared" si="14"/>
        <v>3.5953119945165035E-2</v>
      </c>
      <c r="F825">
        <v>1.8383279645691308E-2</v>
      </c>
    </row>
    <row r="826" spans="2:6" x14ac:dyDescent="0.3">
      <c r="B826" s="109">
        <v>44197</v>
      </c>
      <c r="C826" s="110">
        <v>434.06152300000002</v>
      </c>
      <c r="D826">
        <v>1160750</v>
      </c>
      <c r="E826">
        <f t="shared" si="14"/>
        <v>-4.8881311775952341E-3</v>
      </c>
      <c r="F826">
        <v>1.834636490843411E-2</v>
      </c>
    </row>
    <row r="827" spans="2:6" x14ac:dyDescent="0.3">
      <c r="B827" s="109">
        <v>44196</v>
      </c>
      <c r="C827" s="110">
        <v>436.19369499999999</v>
      </c>
      <c r="D827">
        <v>1565614</v>
      </c>
      <c r="E827">
        <f t="shared" si="14"/>
        <v>5.2023905081521882E-4</v>
      </c>
      <c r="F827">
        <v>1.8335033257154132E-2</v>
      </c>
    </row>
    <row r="828" spans="2:6" x14ac:dyDescent="0.3">
      <c r="B828" s="109">
        <v>44195</v>
      </c>
      <c r="C828" s="110">
        <v>435.96688799999998</v>
      </c>
      <c r="D828">
        <v>1748005</v>
      </c>
      <c r="E828">
        <f t="shared" si="14"/>
        <v>-1.0604355890520667E-2</v>
      </c>
      <c r="F828">
        <v>1.8331074963456429E-2</v>
      </c>
    </row>
    <row r="829" spans="2:6" x14ac:dyDescent="0.3">
      <c r="B829" s="109">
        <v>44194</v>
      </c>
      <c r="C829" s="110">
        <v>440.63958700000001</v>
      </c>
      <c r="D829">
        <v>2006404</v>
      </c>
      <c r="E829">
        <f t="shared" si="14"/>
        <v>-1.0190416391991586E-2</v>
      </c>
      <c r="F829">
        <v>1.8330393597216998E-2</v>
      </c>
    </row>
    <row r="830" spans="2:6" x14ac:dyDescent="0.3">
      <c r="B830" s="109">
        <v>44193</v>
      </c>
      <c r="C830" s="110">
        <v>445.17611699999998</v>
      </c>
      <c r="D830">
        <v>2072423</v>
      </c>
      <c r="E830">
        <f t="shared" si="14"/>
        <v>1.2797849182451193E-2</v>
      </c>
      <c r="F830">
        <v>1.8318777139702425E-2</v>
      </c>
    </row>
    <row r="831" spans="2:6" x14ac:dyDescent="0.3">
      <c r="B831" s="109">
        <v>44189</v>
      </c>
      <c r="C831" s="110">
        <v>439.55081200000001</v>
      </c>
      <c r="D831">
        <v>3505462</v>
      </c>
      <c r="E831">
        <f t="shared" si="14"/>
        <v>-7.4778878088224143E-3</v>
      </c>
      <c r="F831">
        <v>1.8242417494138019E-2</v>
      </c>
    </row>
    <row r="832" spans="2:6" x14ac:dyDescent="0.3">
      <c r="B832" s="109">
        <v>44188</v>
      </c>
      <c r="C832" s="110">
        <v>442.86248799999998</v>
      </c>
      <c r="D832">
        <v>2112357</v>
      </c>
      <c r="E832">
        <f t="shared" si="14"/>
        <v>2.3914355795356945E-2</v>
      </c>
      <c r="F832">
        <v>1.8225129086712144E-2</v>
      </c>
    </row>
    <row r="833" spans="2:6" x14ac:dyDescent="0.3">
      <c r="B833" s="109">
        <v>44187</v>
      </c>
      <c r="C833" s="110">
        <v>432.51907299999999</v>
      </c>
      <c r="D833">
        <v>3159068</v>
      </c>
      <c r="E833">
        <f t="shared" si="14"/>
        <v>4.4821940310585173E-2</v>
      </c>
      <c r="F833">
        <v>1.8224880600016702E-2</v>
      </c>
    </row>
    <row r="834" spans="2:6" x14ac:dyDescent="0.3">
      <c r="B834" s="109">
        <v>44186</v>
      </c>
      <c r="C834" s="110">
        <v>413.96438599999999</v>
      </c>
      <c r="D834">
        <v>3506466</v>
      </c>
      <c r="E834">
        <f t="shared" si="14"/>
        <v>-5.713996090137774E-2</v>
      </c>
      <c r="F834">
        <v>1.8216335914507109E-2</v>
      </c>
    </row>
    <row r="835" spans="2:6" x14ac:dyDescent="0.3">
      <c r="B835" s="109">
        <v>44183</v>
      </c>
      <c r="C835" s="110">
        <v>439.05178799999999</v>
      </c>
      <c r="D835">
        <v>3009324</v>
      </c>
      <c r="E835">
        <f t="shared" si="14"/>
        <v>-2.957994494074967E-2</v>
      </c>
      <c r="F835">
        <v>1.8168866395365635E-2</v>
      </c>
    </row>
    <row r="836" spans="2:6" x14ac:dyDescent="0.3">
      <c r="B836" s="109">
        <v>44182</v>
      </c>
      <c r="C836" s="110">
        <v>452.43478399999998</v>
      </c>
      <c r="D836">
        <v>5890999</v>
      </c>
      <c r="E836">
        <f t="shared" si="14"/>
        <v>-1.4817623838138227E-2</v>
      </c>
      <c r="F836">
        <v>1.8129016900509498E-2</v>
      </c>
    </row>
    <row r="837" spans="2:6" x14ac:dyDescent="0.3">
      <c r="B837" s="109">
        <v>44181</v>
      </c>
      <c r="C837" s="110">
        <v>459.23962399999999</v>
      </c>
      <c r="D837">
        <v>3198584</v>
      </c>
      <c r="E837">
        <f t="shared" si="14"/>
        <v>6.5625657931172032E-3</v>
      </c>
      <c r="F837">
        <v>1.8056746944558055E-2</v>
      </c>
    </row>
    <row r="838" spans="2:6" x14ac:dyDescent="0.3">
      <c r="B838" s="109">
        <v>44180</v>
      </c>
      <c r="C838" s="110">
        <v>456.24548299999998</v>
      </c>
      <c r="D838">
        <v>6289591</v>
      </c>
      <c r="E838">
        <f t="shared" si="14"/>
        <v>1.9256115685483577E-2</v>
      </c>
      <c r="F838">
        <v>1.8054601990930452E-2</v>
      </c>
    </row>
    <row r="839" spans="2:6" x14ac:dyDescent="0.3">
      <c r="B839" s="109">
        <v>44179</v>
      </c>
      <c r="C839" s="110">
        <v>447.625946</v>
      </c>
      <c r="D839">
        <v>7837269</v>
      </c>
      <c r="E839">
        <f t="shared" si="14"/>
        <v>5.0015935226310537E-2</v>
      </c>
      <c r="F839">
        <v>1.8045515138328083E-2</v>
      </c>
    </row>
    <row r="840" spans="2:6" x14ac:dyDescent="0.3">
      <c r="B840" s="109">
        <v>44176</v>
      </c>
      <c r="C840" s="110">
        <v>426.30395499999997</v>
      </c>
      <c r="D840">
        <v>4999383</v>
      </c>
      <c r="E840">
        <f t="shared" si="14"/>
        <v>-9.5910471169596834E-3</v>
      </c>
      <c r="F840">
        <v>1.8042983546368907E-2</v>
      </c>
    </row>
    <row r="841" spans="2:6" x14ac:dyDescent="0.3">
      <c r="B841" s="109">
        <v>44175</v>
      </c>
      <c r="C841" s="110">
        <v>430.43225100000001</v>
      </c>
      <c r="D841">
        <v>2613776</v>
      </c>
      <c r="E841">
        <f t="shared" si="14"/>
        <v>-1.052745141808642E-3</v>
      </c>
      <c r="F841">
        <v>1.8025443858554313E-2</v>
      </c>
    </row>
    <row r="842" spans="2:6" x14ac:dyDescent="0.3">
      <c r="B842" s="109">
        <v>44174</v>
      </c>
      <c r="C842" s="110">
        <v>430.88586400000003</v>
      </c>
      <c r="D842">
        <v>7470287</v>
      </c>
      <c r="E842">
        <f t="shared" si="14"/>
        <v>3.6333899236544509E-2</v>
      </c>
      <c r="F842">
        <v>1.7992410754435584E-2</v>
      </c>
    </row>
    <row r="843" spans="2:6" x14ac:dyDescent="0.3">
      <c r="B843" s="109">
        <v>44173</v>
      </c>
      <c r="C843" s="110">
        <v>415.77899200000002</v>
      </c>
      <c r="D843">
        <v>7883976</v>
      </c>
      <c r="E843">
        <f t="shared" ref="E843:E906" si="15">C843/C844-1</f>
        <v>-1.1966491177456962E-2</v>
      </c>
      <c r="F843">
        <v>1.7991376975428075E-2</v>
      </c>
    </row>
    <row r="844" spans="2:6" x14ac:dyDescent="0.3">
      <c r="B844" s="109">
        <v>44172</v>
      </c>
      <c r="C844" s="110">
        <v>420.81466699999999</v>
      </c>
      <c r="D844">
        <v>6007813</v>
      </c>
      <c r="E844">
        <f t="shared" si="15"/>
        <v>4.5065365641396404E-2</v>
      </c>
      <c r="F844">
        <v>1.7952380119660161E-2</v>
      </c>
    </row>
    <row r="845" spans="2:6" x14ac:dyDescent="0.3">
      <c r="B845" s="109">
        <v>44169</v>
      </c>
      <c r="C845" s="110">
        <v>402.668274</v>
      </c>
      <c r="D845">
        <v>10355986</v>
      </c>
      <c r="E845">
        <f t="shared" si="15"/>
        <v>1.2408308193627704E-3</v>
      </c>
      <c r="F845">
        <v>1.7947883380477148E-2</v>
      </c>
    </row>
    <row r="846" spans="2:6" x14ac:dyDescent="0.3">
      <c r="B846" s="109">
        <v>44168</v>
      </c>
      <c r="C846" s="110">
        <v>402.16924999999998</v>
      </c>
      <c r="D846">
        <v>6242018</v>
      </c>
      <c r="E846">
        <f t="shared" si="15"/>
        <v>2.6397988722724142E-2</v>
      </c>
      <c r="F846">
        <v>1.7938098998918406E-2</v>
      </c>
    </row>
    <row r="847" spans="2:6" x14ac:dyDescent="0.3">
      <c r="B847" s="109">
        <v>44167</v>
      </c>
      <c r="C847" s="110">
        <v>391.82583599999998</v>
      </c>
      <c r="D847">
        <v>4911269</v>
      </c>
      <c r="E847">
        <f t="shared" si="15"/>
        <v>-2.9659536792930097E-2</v>
      </c>
      <c r="F847">
        <v>1.7923716403399181E-2</v>
      </c>
    </row>
    <row r="848" spans="2:6" x14ac:dyDescent="0.3">
      <c r="B848" s="109">
        <v>44166</v>
      </c>
      <c r="C848" s="110">
        <v>403.80242900000002</v>
      </c>
      <c r="D848">
        <v>2509110</v>
      </c>
      <c r="E848">
        <f t="shared" si="15"/>
        <v>1.1592281791719783E-2</v>
      </c>
      <c r="F848">
        <v>1.791647553244391E-2</v>
      </c>
    </row>
    <row r="849" spans="2:6" x14ac:dyDescent="0.3">
      <c r="B849" s="109">
        <v>44162</v>
      </c>
      <c r="C849" s="110">
        <v>399.17507899999998</v>
      </c>
      <c r="D849">
        <v>6411874</v>
      </c>
      <c r="E849">
        <f t="shared" si="15"/>
        <v>4.6627784953603646E-2</v>
      </c>
      <c r="F849">
        <v>1.7907342423199024E-2</v>
      </c>
    </row>
    <row r="850" spans="2:6" x14ac:dyDescent="0.3">
      <c r="B850" s="109">
        <v>44161</v>
      </c>
      <c r="C850" s="110">
        <v>381.39163200000002</v>
      </c>
      <c r="D850">
        <v>1229438</v>
      </c>
      <c r="E850">
        <f t="shared" si="15"/>
        <v>1.0213816869321546E-2</v>
      </c>
      <c r="F850">
        <v>1.7891347273301328E-2</v>
      </c>
    </row>
    <row r="851" spans="2:6" x14ac:dyDescent="0.3">
      <c r="B851" s="109">
        <v>44160</v>
      </c>
      <c r="C851" s="110">
        <v>377.53555299999999</v>
      </c>
      <c r="D851">
        <v>1703464</v>
      </c>
      <c r="E851">
        <f t="shared" si="15"/>
        <v>-2.381223668489707E-2</v>
      </c>
      <c r="F851">
        <v>1.7865760736699654E-2</v>
      </c>
    </row>
    <row r="852" spans="2:6" x14ac:dyDescent="0.3">
      <c r="B852" s="109">
        <v>44159</v>
      </c>
      <c r="C852" s="110">
        <v>386.74481200000002</v>
      </c>
      <c r="D852">
        <v>1051026</v>
      </c>
      <c r="E852">
        <f t="shared" si="15"/>
        <v>-7.1046944445076754E-3</v>
      </c>
      <c r="F852">
        <v>1.7844496298978996E-2</v>
      </c>
    </row>
    <row r="853" spans="2:6" x14ac:dyDescent="0.3">
      <c r="B853" s="109">
        <v>44158</v>
      </c>
      <c r="C853" s="110">
        <v>389.51217700000001</v>
      </c>
      <c r="D853">
        <v>2587937</v>
      </c>
      <c r="E853">
        <f t="shared" si="15"/>
        <v>1.0493213223712328E-3</v>
      </c>
      <c r="F853">
        <v>1.7795566923421102E-2</v>
      </c>
    </row>
    <row r="854" spans="2:6" x14ac:dyDescent="0.3">
      <c r="B854" s="109">
        <v>44155</v>
      </c>
      <c r="C854" s="110">
        <v>389.103882</v>
      </c>
      <c r="D854">
        <v>1766651</v>
      </c>
      <c r="E854">
        <f t="shared" si="15"/>
        <v>1.6955269123824168E-2</v>
      </c>
      <c r="F854">
        <v>1.7779555094897814E-2</v>
      </c>
    </row>
    <row r="855" spans="2:6" x14ac:dyDescent="0.3">
      <c r="B855" s="109">
        <v>44154</v>
      </c>
      <c r="C855" s="110">
        <v>382.61651599999999</v>
      </c>
      <c r="D855">
        <v>2036732</v>
      </c>
      <c r="E855">
        <f t="shared" si="15"/>
        <v>1.0180868799681164E-2</v>
      </c>
      <c r="F855">
        <v>1.7777663500878171E-2</v>
      </c>
    </row>
    <row r="856" spans="2:6" x14ac:dyDescent="0.3">
      <c r="B856" s="109">
        <v>44153</v>
      </c>
      <c r="C856" s="110">
        <v>378.76040599999999</v>
      </c>
      <c r="D856">
        <v>1353339</v>
      </c>
      <c r="E856">
        <f t="shared" si="15"/>
        <v>2.8827818246071057E-3</v>
      </c>
      <c r="F856">
        <v>1.7771632739178811E-2</v>
      </c>
    </row>
    <row r="857" spans="2:6" x14ac:dyDescent="0.3">
      <c r="B857" s="109">
        <v>44152</v>
      </c>
      <c r="C857" s="110">
        <v>377.67166099999997</v>
      </c>
      <c r="D857">
        <v>1617872</v>
      </c>
      <c r="E857">
        <f t="shared" si="15"/>
        <v>-2.426158367722453E-2</v>
      </c>
      <c r="F857">
        <v>1.7761848961720839E-2</v>
      </c>
    </row>
    <row r="858" spans="2:6" x14ac:dyDescent="0.3">
      <c r="B858" s="109">
        <v>44149</v>
      </c>
      <c r="C858" s="110">
        <v>387.062408</v>
      </c>
      <c r="D858">
        <v>232289</v>
      </c>
      <c r="E858">
        <f t="shared" si="15"/>
        <v>4.2373774593036373E-3</v>
      </c>
      <c r="F858">
        <v>1.7758312773100249E-2</v>
      </c>
    </row>
    <row r="859" spans="2:6" x14ac:dyDescent="0.3">
      <c r="B859" s="109">
        <v>44148</v>
      </c>
      <c r="C859" s="110">
        <v>385.42919899999998</v>
      </c>
      <c r="D859">
        <v>3519444</v>
      </c>
      <c r="E859">
        <f t="shared" si="15"/>
        <v>-3.9022707873535789E-2</v>
      </c>
      <c r="F859">
        <v>1.7754035211563268E-2</v>
      </c>
    </row>
    <row r="860" spans="2:6" x14ac:dyDescent="0.3">
      <c r="B860" s="109">
        <v>44147</v>
      </c>
      <c r="C860" s="110">
        <v>401.080444</v>
      </c>
      <c r="D860">
        <v>4406447</v>
      </c>
      <c r="E860">
        <f t="shared" si="15"/>
        <v>-1.1297024273841938E-3</v>
      </c>
      <c r="F860">
        <v>1.7723146569615711E-2</v>
      </c>
    </row>
    <row r="861" spans="2:6" x14ac:dyDescent="0.3">
      <c r="B861" s="109">
        <v>44146</v>
      </c>
      <c r="C861" s="110">
        <v>401.53405800000002</v>
      </c>
      <c r="D861">
        <v>1684396</v>
      </c>
      <c r="E861">
        <f t="shared" si="15"/>
        <v>5.7952916686567768E-3</v>
      </c>
      <c r="F861">
        <v>1.7722314628923375E-2</v>
      </c>
    </row>
    <row r="862" spans="2:6" x14ac:dyDescent="0.3">
      <c r="B862" s="109">
        <v>44145</v>
      </c>
      <c r="C862" s="110">
        <v>399.22045900000001</v>
      </c>
      <c r="D862">
        <v>1201372</v>
      </c>
      <c r="E862">
        <f t="shared" si="15"/>
        <v>-2.4937552487890313E-3</v>
      </c>
      <c r="F862">
        <v>1.7717953075922832E-2</v>
      </c>
    </row>
    <row r="863" spans="2:6" x14ac:dyDescent="0.3">
      <c r="B863" s="109">
        <v>44144</v>
      </c>
      <c r="C863" s="110">
        <v>400.21850599999999</v>
      </c>
      <c r="D863">
        <v>1160661</v>
      </c>
      <c r="E863">
        <f t="shared" si="15"/>
        <v>1.2974976670887983E-2</v>
      </c>
      <c r="F863">
        <v>1.7662271623428039E-2</v>
      </c>
    </row>
    <row r="864" spans="2:6" x14ac:dyDescent="0.3">
      <c r="B864" s="109">
        <v>44141</v>
      </c>
      <c r="C864" s="110">
        <v>395.09219400000001</v>
      </c>
      <c r="D864">
        <v>2174624</v>
      </c>
      <c r="E864">
        <f t="shared" si="15"/>
        <v>-8.8765923272798863E-3</v>
      </c>
      <c r="F864">
        <v>1.7658846912101955E-2</v>
      </c>
    </row>
    <row r="865" spans="2:6" x14ac:dyDescent="0.3">
      <c r="B865" s="109">
        <v>44140</v>
      </c>
      <c r="C865" s="110">
        <v>398.63067599999999</v>
      </c>
      <c r="D865">
        <v>5090461</v>
      </c>
      <c r="E865">
        <f t="shared" si="15"/>
        <v>5.1202199424656758E-2</v>
      </c>
      <c r="F865">
        <v>1.7640176757510728E-2</v>
      </c>
    </row>
    <row r="866" spans="2:6" x14ac:dyDescent="0.3">
      <c r="B866" s="109">
        <v>44139</v>
      </c>
      <c r="C866" s="110">
        <v>379.21408100000002</v>
      </c>
      <c r="D866">
        <v>2475817</v>
      </c>
      <c r="E866">
        <f t="shared" si="15"/>
        <v>1.9177902022948778E-3</v>
      </c>
      <c r="F866">
        <v>1.7564239703496742E-2</v>
      </c>
    </row>
    <row r="867" spans="2:6" x14ac:dyDescent="0.3">
      <c r="B867" s="109">
        <v>44138</v>
      </c>
      <c r="C867" s="110">
        <v>378.48822000000001</v>
      </c>
      <c r="D867">
        <v>2714892</v>
      </c>
      <c r="E867">
        <f t="shared" si="15"/>
        <v>-1.4528792053187689E-2</v>
      </c>
      <c r="F867">
        <v>1.7559493412187877E-2</v>
      </c>
    </row>
    <row r="868" spans="2:6" x14ac:dyDescent="0.3">
      <c r="B868" s="109">
        <v>44137</v>
      </c>
      <c r="C868" s="110">
        <v>384.06826799999999</v>
      </c>
      <c r="D868">
        <v>1582271</v>
      </c>
      <c r="E868">
        <f t="shared" si="15"/>
        <v>3.0806208131488599E-3</v>
      </c>
      <c r="F868">
        <v>1.7525599641923906E-2</v>
      </c>
    </row>
    <row r="869" spans="2:6" x14ac:dyDescent="0.3">
      <c r="B869" s="109">
        <v>44134</v>
      </c>
      <c r="C869" s="110">
        <v>382.888733</v>
      </c>
      <c r="D869">
        <v>1384414</v>
      </c>
      <c r="E869">
        <f t="shared" si="15"/>
        <v>4.2838464756231875E-3</v>
      </c>
      <c r="F869">
        <v>1.7501030814368157E-2</v>
      </c>
    </row>
    <row r="870" spans="2:6" x14ac:dyDescent="0.3">
      <c r="B870" s="109">
        <v>44133</v>
      </c>
      <c r="C870" s="110">
        <v>381.255493</v>
      </c>
      <c r="D870">
        <v>833795</v>
      </c>
      <c r="E870">
        <f t="shared" si="15"/>
        <v>-5.5615578053220815E-3</v>
      </c>
      <c r="F870">
        <v>1.7490062616758006E-2</v>
      </c>
    </row>
    <row r="871" spans="2:6" x14ac:dyDescent="0.3">
      <c r="B871" s="109">
        <v>44132</v>
      </c>
      <c r="C871" s="110">
        <v>383.38772599999999</v>
      </c>
      <c r="D871">
        <v>1553211</v>
      </c>
      <c r="E871">
        <f t="shared" si="15"/>
        <v>-1.1000594785845808E-2</v>
      </c>
      <c r="F871">
        <v>1.7489461436857034E-2</v>
      </c>
    </row>
    <row r="872" spans="2:6" x14ac:dyDescent="0.3">
      <c r="B872" s="109">
        <v>44131</v>
      </c>
      <c r="C872" s="110">
        <v>387.65213</v>
      </c>
      <c r="D872">
        <v>1235761</v>
      </c>
      <c r="E872">
        <f t="shared" si="15"/>
        <v>2.2006892029658109E-2</v>
      </c>
      <c r="F872">
        <v>1.7459973251151562E-2</v>
      </c>
    </row>
    <row r="873" spans="2:6" x14ac:dyDescent="0.3">
      <c r="B873" s="109">
        <v>44130</v>
      </c>
      <c r="C873" s="110">
        <v>379.30480999999997</v>
      </c>
      <c r="D873">
        <v>1176809</v>
      </c>
      <c r="E873">
        <f t="shared" si="15"/>
        <v>-2.4159645848486067E-2</v>
      </c>
      <c r="F873">
        <v>1.7454334744748001E-2</v>
      </c>
    </row>
    <row r="874" spans="2:6" x14ac:dyDescent="0.3">
      <c r="B874" s="109">
        <v>44127</v>
      </c>
      <c r="C874" s="110">
        <v>388.69555700000001</v>
      </c>
      <c r="D874">
        <v>940354</v>
      </c>
      <c r="E874">
        <f t="shared" si="15"/>
        <v>-4.2997910691222607E-3</v>
      </c>
      <c r="F874">
        <v>1.7451347031778752E-2</v>
      </c>
    </row>
    <row r="875" spans="2:6" x14ac:dyDescent="0.3">
      <c r="B875" s="109">
        <v>44126</v>
      </c>
      <c r="C875" s="110">
        <v>390.37408399999998</v>
      </c>
      <c r="D875">
        <v>2302197</v>
      </c>
      <c r="E875">
        <f t="shared" si="15"/>
        <v>7.8471921672784717E-3</v>
      </c>
      <c r="F875">
        <v>1.7442775152567647E-2</v>
      </c>
    </row>
    <row r="876" spans="2:6" x14ac:dyDescent="0.3">
      <c r="B876" s="109">
        <v>44125</v>
      </c>
      <c r="C876" s="110">
        <v>387.33459499999998</v>
      </c>
      <c r="D876">
        <v>1694712</v>
      </c>
      <c r="E876">
        <f t="shared" si="15"/>
        <v>-4.3148364431911945E-3</v>
      </c>
      <c r="F876">
        <v>1.743865466340111E-2</v>
      </c>
    </row>
    <row r="877" spans="2:6" x14ac:dyDescent="0.3">
      <c r="B877" s="109">
        <v>44124</v>
      </c>
      <c r="C877" s="110">
        <v>389.01312300000001</v>
      </c>
      <c r="D877">
        <v>1489051</v>
      </c>
      <c r="E877">
        <f t="shared" si="15"/>
        <v>4.0983381976815725E-3</v>
      </c>
      <c r="F877">
        <v>1.7427499077335096E-2</v>
      </c>
    </row>
    <row r="878" spans="2:6" x14ac:dyDescent="0.3">
      <c r="B878" s="109">
        <v>44123</v>
      </c>
      <c r="C878" s="110">
        <v>387.42532299999999</v>
      </c>
      <c r="D878">
        <v>1142401</v>
      </c>
      <c r="E878">
        <f t="shared" si="15"/>
        <v>-1.7939125077455098E-2</v>
      </c>
      <c r="F878">
        <v>1.7410752049169975E-2</v>
      </c>
    </row>
    <row r="879" spans="2:6" x14ac:dyDescent="0.3">
      <c r="B879" s="109">
        <v>44120</v>
      </c>
      <c r="C879" s="110">
        <v>394.50234999999998</v>
      </c>
      <c r="D879">
        <v>1014322</v>
      </c>
      <c r="E879">
        <f t="shared" si="15"/>
        <v>7.5307687720442829E-3</v>
      </c>
      <c r="F879">
        <v>1.7385480259829444E-2</v>
      </c>
    </row>
    <row r="880" spans="2:6" x14ac:dyDescent="0.3">
      <c r="B880" s="109">
        <v>44119</v>
      </c>
      <c r="C880" s="110">
        <v>391.55365</v>
      </c>
      <c r="D880">
        <v>1609882</v>
      </c>
      <c r="E880">
        <f t="shared" si="15"/>
        <v>-1.7976850277200418E-2</v>
      </c>
      <c r="F880">
        <v>1.7362709742361648E-2</v>
      </c>
    </row>
    <row r="881" spans="2:6" x14ac:dyDescent="0.3">
      <c r="B881" s="109">
        <v>44118</v>
      </c>
      <c r="C881" s="110">
        <v>398.721405</v>
      </c>
      <c r="D881">
        <v>1239393</v>
      </c>
      <c r="E881">
        <f t="shared" si="15"/>
        <v>-7.1170546000126622E-3</v>
      </c>
      <c r="F881">
        <v>1.7355165652378934E-2</v>
      </c>
    </row>
    <row r="882" spans="2:6" x14ac:dyDescent="0.3">
      <c r="B882" s="109">
        <v>44117</v>
      </c>
      <c r="C882" s="110">
        <v>401.57946800000002</v>
      </c>
      <c r="D882">
        <v>1093347</v>
      </c>
      <c r="E882">
        <f t="shared" si="15"/>
        <v>-1.5569449935402546E-2</v>
      </c>
      <c r="F882">
        <v>1.7351500983940449E-2</v>
      </c>
    </row>
    <row r="883" spans="2:6" x14ac:dyDescent="0.3">
      <c r="B883" s="109">
        <v>44116</v>
      </c>
      <c r="C883" s="110">
        <v>407.930725</v>
      </c>
      <c r="D883">
        <v>1282622</v>
      </c>
      <c r="E883">
        <f t="shared" si="15"/>
        <v>-2.2714756211930087E-2</v>
      </c>
      <c r="F883">
        <v>1.7325611641062055E-2</v>
      </c>
    </row>
    <row r="884" spans="2:6" x14ac:dyDescent="0.3">
      <c r="B884" s="109">
        <v>44113</v>
      </c>
      <c r="C884" s="110">
        <v>417.41214000000002</v>
      </c>
      <c r="D884">
        <v>1202994</v>
      </c>
      <c r="E884">
        <f t="shared" si="15"/>
        <v>-1.4037915455780259E-2</v>
      </c>
      <c r="F884">
        <v>1.7279419560098264E-2</v>
      </c>
    </row>
    <row r="885" spans="2:6" x14ac:dyDescent="0.3">
      <c r="B885" s="109">
        <v>44112</v>
      </c>
      <c r="C885" s="110">
        <v>423.355164</v>
      </c>
      <c r="D885">
        <v>2462879</v>
      </c>
      <c r="E885">
        <f t="shared" si="15"/>
        <v>6.796649429230861E-3</v>
      </c>
      <c r="F885">
        <v>1.727786212834137E-2</v>
      </c>
    </row>
    <row r="886" spans="2:6" x14ac:dyDescent="0.3">
      <c r="B886" s="109">
        <v>44111</v>
      </c>
      <c r="C886" s="110">
        <v>420.49719199999998</v>
      </c>
      <c r="D886">
        <v>1843976</v>
      </c>
      <c r="E886">
        <f t="shared" si="15"/>
        <v>-7.7076147282253427E-3</v>
      </c>
      <c r="F886">
        <v>1.7265881020614771E-2</v>
      </c>
    </row>
    <row r="887" spans="2:6" x14ac:dyDescent="0.3">
      <c r="B887" s="109">
        <v>44110</v>
      </c>
      <c r="C887" s="110">
        <v>423.763397</v>
      </c>
      <c r="D887">
        <v>1187339</v>
      </c>
      <c r="E887">
        <f t="shared" si="15"/>
        <v>1.4333742654026205E-2</v>
      </c>
      <c r="F887">
        <v>1.7252684067308177E-2</v>
      </c>
    </row>
    <row r="888" spans="2:6" x14ac:dyDescent="0.3">
      <c r="B888" s="109">
        <v>44109</v>
      </c>
      <c r="C888" s="110">
        <v>417.77511600000003</v>
      </c>
      <c r="D888">
        <v>2512054</v>
      </c>
      <c r="E888">
        <f t="shared" si="15"/>
        <v>-1.2439750095214919E-2</v>
      </c>
      <c r="F888">
        <v>1.7247276851195537E-2</v>
      </c>
    </row>
    <row r="889" spans="2:6" x14ac:dyDescent="0.3">
      <c r="B889" s="109">
        <v>44105</v>
      </c>
      <c r="C889" s="110">
        <v>423.037598</v>
      </c>
      <c r="D889">
        <v>1592807</v>
      </c>
      <c r="E889">
        <f t="shared" si="15"/>
        <v>1.2884039976250872E-3</v>
      </c>
      <c r="F889">
        <v>1.7214769735916624E-2</v>
      </c>
    </row>
    <row r="890" spans="2:6" x14ac:dyDescent="0.3">
      <c r="B890" s="109">
        <v>44104</v>
      </c>
      <c r="C890" s="110">
        <v>422.49325599999997</v>
      </c>
      <c r="D890">
        <v>1627929</v>
      </c>
      <c r="E890">
        <f t="shared" si="15"/>
        <v>-1.1148654202625008E-2</v>
      </c>
      <c r="F890">
        <v>1.7170679926593824E-2</v>
      </c>
    </row>
    <row r="891" spans="2:6" x14ac:dyDescent="0.3">
      <c r="B891" s="109">
        <v>44103</v>
      </c>
      <c r="C891" s="110">
        <v>427.25659200000001</v>
      </c>
      <c r="D891">
        <v>2337638</v>
      </c>
      <c r="E891">
        <f t="shared" si="15"/>
        <v>6.9495794905563013E-3</v>
      </c>
      <c r="F891">
        <v>1.7164094562607257E-2</v>
      </c>
    </row>
    <row r="892" spans="2:6" x14ac:dyDescent="0.3">
      <c r="B892" s="109">
        <v>44102</v>
      </c>
      <c r="C892" s="110">
        <v>424.30783100000002</v>
      </c>
      <c r="D892">
        <v>2115480</v>
      </c>
      <c r="E892">
        <f t="shared" si="15"/>
        <v>2.1069831089530311E-2</v>
      </c>
      <c r="F892">
        <v>1.7158710193059035E-2</v>
      </c>
    </row>
    <row r="893" spans="2:6" x14ac:dyDescent="0.3">
      <c r="B893" s="109">
        <v>44099</v>
      </c>
      <c r="C893" s="110">
        <v>415.55221599999999</v>
      </c>
      <c r="D893">
        <v>2272670</v>
      </c>
      <c r="E893">
        <f t="shared" si="15"/>
        <v>3.4560739391874762E-2</v>
      </c>
      <c r="F893">
        <v>1.7134494030181191E-2</v>
      </c>
    </row>
    <row r="894" spans="2:6" x14ac:dyDescent="0.3">
      <c r="B894" s="109">
        <v>44098</v>
      </c>
      <c r="C894" s="110">
        <v>401.67019699999997</v>
      </c>
      <c r="D894">
        <v>2770070</v>
      </c>
      <c r="E894">
        <f t="shared" si="15"/>
        <v>-3.9071075318149684E-2</v>
      </c>
      <c r="F894">
        <v>1.7116714007986866E-2</v>
      </c>
    </row>
    <row r="895" spans="2:6" x14ac:dyDescent="0.3">
      <c r="B895" s="109">
        <v>44097</v>
      </c>
      <c r="C895" s="110">
        <v>418.00198399999999</v>
      </c>
      <c r="D895">
        <v>2708332</v>
      </c>
      <c r="E895">
        <f t="shared" si="15"/>
        <v>-4.0008339853513597E-2</v>
      </c>
      <c r="F895">
        <v>1.7079056773414703E-2</v>
      </c>
    </row>
    <row r="896" spans="2:6" x14ac:dyDescent="0.3">
      <c r="B896" s="109">
        <v>44096</v>
      </c>
      <c r="C896" s="110">
        <v>435.42251599999997</v>
      </c>
      <c r="D896">
        <v>2881478</v>
      </c>
      <c r="E896">
        <f t="shared" si="15"/>
        <v>1.1167336084897617E-2</v>
      </c>
      <c r="F896">
        <v>1.7075305083628534E-2</v>
      </c>
    </row>
    <row r="897" spans="2:6" x14ac:dyDescent="0.3">
      <c r="B897" s="109">
        <v>44095</v>
      </c>
      <c r="C897" s="110">
        <v>430.61370799999997</v>
      </c>
      <c r="D897">
        <v>5494689</v>
      </c>
      <c r="E897">
        <f t="shared" si="15"/>
        <v>-2.0433350948744766E-2</v>
      </c>
      <c r="F897">
        <v>1.7054880354373969E-2</v>
      </c>
    </row>
    <row r="898" spans="2:6" x14ac:dyDescent="0.3">
      <c r="B898" s="109">
        <v>44092</v>
      </c>
      <c r="C898" s="110">
        <v>439.59613000000002</v>
      </c>
      <c r="D898">
        <v>2100693</v>
      </c>
      <c r="E898">
        <f t="shared" si="15"/>
        <v>2.2043919092505693E-2</v>
      </c>
      <c r="F898">
        <v>1.7035057066171255E-2</v>
      </c>
    </row>
    <row r="899" spans="2:6" x14ac:dyDescent="0.3">
      <c r="B899" s="109">
        <v>44091</v>
      </c>
      <c r="C899" s="110">
        <v>430.11471599999999</v>
      </c>
      <c r="D899">
        <v>1532215</v>
      </c>
      <c r="E899">
        <f t="shared" si="15"/>
        <v>-1.0437240727207753E-2</v>
      </c>
      <c r="F899">
        <v>1.7029787346270808E-2</v>
      </c>
    </row>
    <row r="900" spans="2:6" x14ac:dyDescent="0.3">
      <c r="B900" s="109">
        <v>44090</v>
      </c>
      <c r="C900" s="110">
        <v>434.651276</v>
      </c>
      <c r="D900">
        <v>5616275</v>
      </c>
      <c r="E900">
        <f t="shared" si="15"/>
        <v>-3.3881317101499553E-2</v>
      </c>
      <c r="F900">
        <v>1.6966579356787248E-2</v>
      </c>
    </row>
    <row r="901" spans="2:6" x14ac:dyDescent="0.3">
      <c r="B901" s="109">
        <v>44089</v>
      </c>
      <c r="C901" s="110">
        <v>449.89428700000002</v>
      </c>
      <c r="D901">
        <v>1831936</v>
      </c>
      <c r="E901">
        <f t="shared" si="15"/>
        <v>-7.0090688106537735E-3</v>
      </c>
      <c r="F901">
        <v>1.6955269123824168E-2</v>
      </c>
    </row>
    <row r="902" spans="2:6" x14ac:dyDescent="0.3">
      <c r="B902" s="109">
        <v>44088</v>
      </c>
      <c r="C902" s="110">
        <v>453.069885</v>
      </c>
      <c r="D902">
        <v>2679303</v>
      </c>
      <c r="E902">
        <f t="shared" si="15"/>
        <v>2.5570043425309219E-2</v>
      </c>
      <c r="F902">
        <v>1.6954358736221975E-2</v>
      </c>
    </row>
    <row r="903" spans="2:6" x14ac:dyDescent="0.3">
      <c r="B903" s="109">
        <v>44085</v>
      </c>
      <c r="C903" s="110">
        <v>441.77371199999999</v>
      </c>
      <c r="D903">
        <v>2959390</v>
      </c>
      <c r="E903">
        <f t="shared" si="15"/>
        <v>1.3214091044932541E-2</v>
      </c>
      <c r="F903">
        <v>1.6926751085025504E-2</v>
      </c>
    </row>
    <row r="904" spans="2:6" x14ac:dyDescent="0.3">
      <c r="B904" s="109">
        <v>44084</v>
      </c>
      <c r="C904" s="110">
        <v>436.01220699999999</v>
      </c>
      <c r="D904">
        <v>6740392</v>
      </c>
      <c r="E904">
        <f t="shared" si="15"/>
        <v>3.4664460792154461E-2</v>
      </c>
      <c r="F904">
        <v>1.6897323941379883E-2</v>
      </c>
    </row>
    <row r="905" spans="2:6" x14ac:dyDescent="0.3">
      <c r="B905" s="109">
        <v>44083</v>
      </c>
      <c r="C905" s="110">
        <v>421.404449</v>
      </c>
      <c r="D905">
        <v>2095676</v>
      </c>
      <c r="E905">
        <f t="shared" si="15"/>
        <v>-2.0767328194326251E-2</v>
      </c>
      <c r="F905">
        <v>1.6888854783025486E-2</v>
      </c>
    </row>
    <row r="906" spans="2:6" x14ac:dyDescent="0.3">
      <c r="B906" s="109">
        <v>44082</v>
      </c>
      <c r="C906" s="110">
        <v>430.34149200000002</v>
      </c>
      <c r="D906">
        <v>1764522</v>
      </c>
      <c r="E906">
        <f t="shared" si="15"/>
        <v>-1.4646390079671723E-2</v>
      </c>
      <c r="F906">
        <v>1.6842375272305476E-2</v>
      </c>
    </row>
    <row r="907" spans="2:6" x14ac:dyDescent="0.3">
      <c r="B907" s="109">
        <v>44081</v>
      </c>
      <c r="C907" s="110">
        <v>436.73812900000001</v>
      </c>
      <c r="D907">
        <v>1646899</v>
      </c>
      <c r="E907">
        <f t="shared" ref="E907:E970" si="16">C907/C908-1</f>
        <v>1.017841806297981E-2</v>
      </c>
      <c r="F907">
        <v>1.6831761550651914E-2</v>
      </c>
    </row>
    <row r="908" spans="2:6" x14ac:dyDescent="0.3">
      <c r="B908" s="109">
        <v>44078</v>
      </c>
      <c r="C908" s="110">
        <v>432.33761600000003</v>
      </c>
      <c r="D908">
        <v>1762822</v>
      </c>
      <c r="E908">
        <f t="shared" si="16"/>
        <v>-1.1529845657485271E-3</v>
      </c>
      <c r="F908">
        <v>1.6805205476496443E-2</v>
      </c>
    </row>
    <row r="909" spans="2:6" x14ac:dyDescent="0.3">
      <c r="B909" s="109">
        <v>44077</v>
      </c>
      <c r="C909" s="110">
        <v>432.83667000000003</v>
      </c>
      <c r="D909">
        <v>2749618</v>
      </c>
      <c r="E909">
        <f t="shared" si="16"/>
        <v>-4.4865929228524726E-3</v>
      </c>
      <c r="F909">
        <v>1.6802145464231089E-2</v>
      </c>
    </row>
    <row r="910" spans="2:6" x14ac:dyDescent="0.3">
      <c r="B910" s="109">
        <v>44076</v>
      </c>
      <c r="C910" s="110">
        <v>434.78738399999997</v>
      </c>
      <c r="D910">
        <v>1804924</v>
      </c>
      <c r="E910">
        <f t="shared" si="16"/>
        <v>2.7664566140177982E-2</v>
      </c>
      <c r="F910">
        <v>1.6785363042294055E-2</v>
      </c>
    </row>
    <row r="911" spans="2:6" x14ac:dyDescent="0.3">
      <c r="B911" s="109">
        <v>44075</v>
      </c>
      <c r="C911" s="110">
        <v>423.08297700000003</v>
      </c>
      <c r="D911">
        <v>2761811</v>
      </c>
      <c r="E911">
        <f t="shared" si="16"/>
        <v>3.0269536027170085E-2</v>
      </c>
      <c r="F911">
        <v>1.675417422555725E-2</v>
      </c>
    </row>
    <row r="912" spans="2:6" x14ac:dyDescent="0.3">
      <c r="B912" s="109">
        <v>44074</v>
      </c>
      <c r="C912" s="110">
        <v>410.65271000000001</v>
      </c>
      <c r="D912">
        <v>2502228</v>
      </c>
      <c r="E912">
        <f t="shared" si="16"/>
        <v>-5.0456276969095049E-2</v>
      </c>
      <c r="F912">
        <v>1.6717812571955148E-2</v>
      </c>
    </row>
    <row r="913" spans="2:6" x14ac:dyDescent="0.3">
      <c r="B913" s="109">
        <v>44071</v>
      </c>
      <c r="C913" s="110">
        <v>432.473724</v>
      </c>
      <c r="D913">
        <v>1251773</v>
      </c>
      <c r="E913">
        <f t="shared" si="16"/>
        <v>-1.048386146869551E-2</v>
      </c>
      <c r="F913">
        <v>1.6659715975641864E-2</v>
      </c>
    </row>
    <row r="914" spans="2:6" x14ac:dyDescent="0.3">
      <c r="B914" s="109">
        <v>44070</v>
      </c>
      <c r="C914" s="110">
        <v>437.05575599999997</v>
      </c>
      <c r="D914">
        <v>2126371</v>
      </c>
      <c r="E914">
        <f t="shared" si="16"/>
        <v>-7.0086882516923188E-3</v>
      </c>
      <c r="F914">
        <v>1.6636961982818832E-2</v>
      </c>
    </row>
    <row r="915" spans="2:6" x14ac:dyDescent="0.3">
      <c r="B915" s="109">
        <v>44069</v>
      </c>
      <c r="C915" s="110">
        <v>440.14056399999998</v>
      </c>
      <c r="D915">
        <v>2645689</v>
      </c>
      <c r="E915">
        <f t="shared" si="16"/>
        <v>1.1257063752730501E-2</v>
      </c>
      <c r="F915">
        <v>1.6627795288078451E-2</v>
      </c>
    </row>
    <row r="916" spans="2:6" x14ac:dyDescent="0.3">
      <c r="B916" s="109">
        <v>44068</v>
      </c>
      <c r="C916" s="110">
        <v>435.24102800000003</v>
      </c>
      <c r="D916">
        <v>3969326</v>
      </c>
      <c r="E916">
        <f t="shared" si="16"/>
        <v>2.1725270785020623E-2</v>
      </c>
      <c r="F916">
        <v>1.6627316549900018E-2</v>
      </c>
    </row>
    <row r="917" spans="2:6" x14ac:dyDescent="0.3">
      <c r="B917" s="109">
        <v>44067</v>
      </c>
      <c r="C917" s="110">
        <v>425.98635899999999</v>
      </c>
      <c r="D917">
        <v>3877787</v>
      </c>
      <c r="E917">
        <f t="shared" si="16"/>
        <v>-1.0641607896548E-2</v>
      </c>
      <c r="F917">
        <v>1.6608334510070044E-2</v>
      </c>
    </row>
    <row r="918" spans="2:6" x14ac:dyDescent="0.3">
      <c r="B918" s="109">
        <v>44064</v>
      </c>
      <c r="C918" s="110">
        <v>430.56829800000003</v>
      </c>
      <c r="D918">
        <v>4352787</v>
      </c>
      <c r="E918">
        <f t="shared" si="16"/>
        <v>7.4302350576112008E-3</v>
      </c>
      <c r="F918">
        <v>1.6595663305373431E-2</v>
      </c>
    </row>
    <row r="919" spans="2:6" x14ac:dyDescent="0.3">
      <c r="B919" s="109">
        <v>44063</v>
      </c>
      <c r="C919" s="110">
        <v>427.39267000000001</v>
      </c>
      <c r="D919">
        <v>8296107</v>
      </c>
      <c r="E919">
        <f t="shared" si="16"/>
        <v>7.5824865545701225E-2</v>
      </c>
      <c r="F919">
        <v>1.653464649601144E-2</v>
      </c>
    </row>
    <row r="920" spans="2:6" x14ac:dyDescent="0.3">
      <c r="B920" s="109">
        <v>44062</v>
      </c>
      <c r="C920" s="110">
        <v>397.269745</v>
      </c>
      <c r="D920">
        <v>1860982</v>
      </c>
      <c r="E920">
        <f t="shared" si="16"/>
        <v>8.2902542376053212E-3</v>
      </c>
      <c r="F920">
        <v>1.6475071693119903E-2</v>
      </c>
    </row>
    <row r="921" spans="2:6" x14ac:dyDescent="0.3">
      <c r="B921" s="109">
        <v>44061</v>
      </c>
      <c r="C921" s="110">
        <v>394.00335699999999</v>
      </c>
      <c r="D921">
        <v>3943838</v>
      </c>
      <c r="E921">
        <f t="shared" si="16"/>
        <v>1.8768306063275508E-2</v>
      </c>
      <c r="F921">
        <v>1.6474837972032974E-2</v>
      </c>
    </row>
    <row r="922" spans="2:6" x14ac:dyDescent="0.3">
      <c r="B922" s="109">
        <v>44060</v>
      </c>
      <c r="C922" s="110">
        <v>386.74481200000002</v>
      </c>
      <c r="D922">
        <v>18645433</v>
      </c>
      <c r="E922">
        <f t="shared" si="16"/>
        <v>6.5225536597313338E-2</v>
      </c>
      <c r="F922">
        <v>1.6378602017289134E-2</v>
      </c>
    </row>
    <row r="923" spans="2:6" x14ac:dyDescent="0.3">
      <c r="B923" s="109">
        <v>44057</v>
      </c>
      <c r="C923" s="110">
        <v>363.063782</v>
      </c>
      <c r="D923">
        <v>2402412</v>
      </c>
      <c r="E923">
        <f t="shared" si="16"/>
        <v>-1.3558511421557617E-2</v>
      </c>
      <c r="F923">
        <v>1.6371888154710801E-2</v>
      </c>
    </row>
    <row r="924" spans="2:6" x14ac:dyDescent="0.3">
      <c r="B924" s="109">
        <v>44056</v>
      </c>
      <c r="C924" s="110">
        <v>368.05404700000003</v>
      </c>
      <c r="D924">
        <v>1833673</v>
      </c>
      <c r="E924">
        <f t="shared" si="16"/>
        <v>9.3308173241002379E-3</v>
      </c>
      <c r="F924">
        <v>1.6352308522840087E-2</v>
      </c>
    </row>
    <row r="925" spans="2:6" x14ac:dyDescent="0.3">
      <c r="B925" s="109">
        <v>44055</v>
      </c>
      <c r="C925" s="110">
        <v>364.65154999999999</v>
      </c>
      <c r="D925">
        <v>1143626</v>
      </c>
      <c r="E925">
        <f t="shared" si="16"/>
        <v>1.2342390425472027E-2</v>
      </c>
      <c r="F925">
        <v>1.6351491371723981E-2</v>
      </c>
    </row>
    <row r="926" spans="2:6" x14ac:dyDescent="0.3">
      <c r="B926" s="109">
        <v>44054</v>
      </c>
      <c r="C926" s="110">
        <v>360.20575000000002</v>
      </c>
      <c r="D926">
        <v>3209863</v>
      </c>
      <c r="E926">
        <f t="shared" si="16"/>
        <v>-2.6377236052882447E-3</v>
      </c>
      <c r="F926">
        <v>1.634884514183832E-2</v>
      </c>
    </row>
    <row r="927" spans="2:6" x14ac:dyDescent="0.3">
      <c r="B927" s="109">
        <v>44053</v>
      </c>
      <c r="C927" s="110">
        <v>361.15838600000001</v>
      </c>
      <c r="D927">
        <v>851388</v>
      </c>
      <c r="E927">
        <f t="shared" si="16"/>
        <v>9.3823706836040355E-3</v>
      </c>
      <c r="F927">
        <v>1.6335806668980046E-2</v>
      </c>
    </row>
    <row r="928" spans="2:6" x14ac:dyDescent="0.3">
      <c r="B928" s="109">
        <v>44050</v>
      </c>
      <c r="C928" s="110">
        <v>357.80136099999999</v>
      </c>
      <c r="D928">
        <v>937639</v>
      </c>
      <c r="E928">
        <f t="shared" si="16"/>
        <v>-5.0458692687077589E-3</v>
      </c>
      <c r="F928">
        <v>1.6328448860198463E-2</v>
      </c>
    </row>
    <row r="929" spans="2:6" x14ac:dyDescent="0.3">
      <c r="B929" s="109">
        <v>44049</v>
      </c>
      <c r="C929" s="110">
        <v>359.61593599999998</v>
      </c>
      <c r="D929">
        <v>2394603</v>
      </c>
      <c r="E929">
        <f t="shared" si="16"/>
        <v>2.149060241111389E-3</v>
      </c>
      <c r="F929">
        <v>1.6328399649799152E-2</v>
      </c>
    </row>
    <row r="930" spans="2:6" x14ac:dyDescent="0.3">
      <c r="B930" s="109">
        <v>44048</v>
      </c>
      <c r="C930" s="110">
        <v>358.84475700000002</v>
      </c>
      <c r="D930">
        <v>2496771</v>
      </c>
      <c r="E930">
        <f t="shared" si="16"/>
        <v>1.5534572219656484E-2</v>
      </c>
      <c r="F930">
        <v>1.6322961898047605E-2</v>
      </c>
    </row>
    <row r="931" spans="2:6" x14ac:dyDescent="0.3">
      <c r="B931" s="109">
        <v>44047</v>
      </c>
      <c r="C931" s="110">
        <v>353.35552999999999</v>
      </c>
      <c r="D931">
        <v>704895</v>
      </c>
      <c r="E931">
        <f t="shared" si="16"/>
        <v>1.0377644115626916E-2</v>
      </c>
      <c r="F931">
        <v>1.6319844987169096E-2</v>
      </c>
    </row>
    <row r="932" spans="2:6" x14ac:dyDescent="0.3">
      <c r="B932" s="109">
        <v>44046</v>
      </c>
      <c r="C932" s="110">
        <v>349.72619600000002</v>
      </c>
      <c r="D932">
        <v>1231509</v>
      </c>
      <c r="E932">
        <f t="shared" si="16"/>
        <v>-3.7477387771779336E-3</v>
      </c>
      <c r="F932">
        <v>1.6278630145609263E-2</v>
      </c>
    </row>
    <row r="933" spans="2:6" x14ac:dyDescent="0.3">
      <c r="B933" s="109">
        <v>44043</v>
      </c>
      <c r="C933" s="110">
        <v>351.041809</v>
      </c>
      <c r="D933">
        <v>1445030</v>
      </c>
      <c r="E933">
        <f t="shared" si="16"/>
        <v>1.1644494427878183E-3</v>
      </c>
      <c r="F933">
        <v>1.6276853792366541E-2</v>
      </c>
    </row>
    <row r="934" spans="2:6" x14ac:dyDescent="0.3">
      <c r="B934" s="109">
        <v>44042</v>
      </c>
      <c r="C934" s="110">
        <v>350.63351399999999</v>
      </c>
      <c r="D934">
        <v>1391503</v>
      </c>
      <c r="E934">
        <f t="shared" si="16"/>
        <v>-1.8081089992870725E-3</v>
      </c>
      <c r="F934">
        <v>1.6246785408811748E-2</v>
      </c>
    </row>
    <row r="935" spans="2:6" x14ac:dyDescent="0.3">
      <c r="B935" s="109">
        <v>44041</v>
      </c>
      <c r="C935" s="110">
        <v>351.26864599999999</v>
      </c>
      <c r="D935">
        <v>2118683</v>
      </c>
      <c r="E935">
        <f t="shared" si="16"/>
        <v>-3.6030156778552591E-3</v>
      </c>
      <c r="F935">
        <v>1.6245907681675664E-2</v>
      </c>
    </row>
    <row r="936" spans="2:6" x14ac:dyDescent="0.3">
      <c r="B936" s="109">
        <v>44040</v>
      </c>
      <c r="C936" s="110">
        <v>352.53884900000003</v>
      </c>
      <c r="D936">
        <v>2771961</v>
      </c>
      <c r="E936">
        <f t="shared" si="16"/>
        <v>2.4522118984279251E-2</v>
      </c>
      <c r="F936">
        <v>1.6239119653892686E-2</v>
      </c>
    </row>
    <row r="937" spans="2:6" x14ac:dyDescent="0.3">
      <c r="B937" s="109">
        <v>44039</v>
      </c>
      <c r="C937" s="110">
        <v>344.10076900000001</v>
      </c>
      <c r="D937">
        <v>822388</v>
      </c>
      <c r="E937">
        <f t="shared" si="16"/>
        <v>9.5832325035971611E-3</v>
      </c>
      <c r="F937">
        <v>1.6228471579987636E-2</v>
      </c>
    </row>
    <row r="938" spans="2:6" x14ac:dyDescent="0.3">
      <c r="B938" s="109">
        <v>44036</v>
      </c>
      <c r="C938" s="110">
        <v>340.834473</v>
      </c>
      <c r="D938">
        <v>908437</v>
      </c>
      <c r="E938">
        <f t="shared" si="16"/>
        <v>-4.9008028779935486E-3</v>
      </c>
      <c r="F938">
        <v>1.6212136182453207E-2</v>
      </c>
    </row>
    <row r="939" spans="2:6" x14ac:dyDescent="0.3">
      <c r="B939" s="109">
        <v>44035</v>
      </c>
      <c r="C939" s="110">
        <v>342.51306199999999</v>
      </c>
      <c r="D939">
        <v>820675</v>
      </c>
      <c r="E939">
        <f t="shared" si="16"/>
        <v>-6.4482097941198635E-3</v>
      </c>
      <c r="F939">
        <v>1.6209856014312907E-2</v>
      </c>
    </row>
    <row r="940" spans="2:6" x14ac:dyDescent="0.3">
      <c r="B940" s="109">
        <v>44034</v>
      </c>
      <c r="C940" s="110">
        <v>344.73599200000001</v>
      </c>
      <c r="D940">
        <v>760108</v>
      </c>
      <c r="E940">
        <f t="shared" si="16"/>
        <v>-4.5845486822401194E-3</v>
      </c>
      <c r="F940">
        <v>1.6208046033432844E-2</v>
      </c>
    </row>
    <row r="941" spans="2:6" x14ac:dyDescent="0.3">
      <c r="B941" s="109">
        <v>44033</v>
      </c>
      <c r="C941" s="110">
        <v>346.32373000000001</v>
      </c>
      <c r="D941">
        <v>591895</v>
      </c>
      <c r="E941">
        <f t="shared" si="16"/>
        <v>-2.6130122943007761E-3</v>
      </c>
      <c r="F941">
        <v>1.6143200325745788E-2</v>
      </c>
    </row>
    <row r="942" spans="2:6" x14ac:dyDescent="0.3">
      <c r="B942" s="109">
        <v>44032</v>
      </c>
      <c r="C942" s="110">
        <v>347.23104899999998</v>
      </c>
      <c r="D942">
        <v>579003</v>
      </c>
      <c r="E942">
        <f t="shared" si="16"/>
        <v>3.9204831924810613E-4</v>
      </c>
      <c r="F942">
        <v>1.6124014233926287E-2</v>
      </c>
    </row>
    <row r="943" spans="2:6" x14ac:dyDescent="0.3">
      <c r="B943" s="109">
        <v>44029</v>
      </c>
      <c r="C943" s="110">
        <v>347.09497099999999</v>
      </c>
      <c r="D943">
        <v>782106</v>
      </c>
      <c r="E943">
        <f t="shared" si="16"/>
        <v>5.9163985229804261E-3</v>
      </c>
      <c r="F943">
        <v>1.607376179276776E-2</v>
      </c>
    </row>
    <row r="944" spans="2:6" x14ac:dyDescent="0.3">
      <c r="B944" s="109">
        <v>44028</v>
      </c>
      <c r="C944" s="110">
        <v>345.05349699999999</v>
      </c>
      <c r="D944">
        <v>815018</v>
      </c>
      <c r="E944">
        <f t="shared" si="16"/>
        <v>3.033038846728342E-3</v>
      </c>
      <c r="F944">
        <v>1.60723971559662E-2</v>
      </c>
    </row>
    <row r="945" spans="2:6" x14ac:dyDescent="0.3">
      <c r="B945" s="109">
        <v>44027</v>
      </c>
      <c r="C945" s="110">
        <v>344.01010100000002</v>
      </c>
      <c r="D945">
        <v>1887878</v>
      </c>
      <c r="E945">
        <f t="shared" si="16"/>
        <v>-3.0306756832711668E-2</v>
      </c>
      <c r="F945">
        <v>1.6069893632522536E-2</v>
      </c>
    </row>
    <row r="946" spans="2:6" x14ac:dyDescent="0.3">
      <c r="B946" s="109">
        <v>44026</v>
      </c>
      <c r="C946" s="110">
        <v>354.76177999999999</v>
      </c>
      <c r="D946">
        <v>3095986</v>
      </c>
      <c r="E946">
        <f t="shared" si="16"/>
        <v>1.921563852875785E-3</v>
      </c>
      <c r="F946">
        <v>1.6041909708069513E-2</v>
      </c>
    </row>
    <row r="947" spans="2:6" x14ac:dyDescent="0.3">
      <c r="B947" s="109">
        <v>44025</v>
      </c>
      <c r="C947" s="110">
        <v>354.08139</v>
      </c>
      <c r="D947">
        <v>3610534</v>
      </c>
      <c r="E947">
        <f t="shared" si="16"/>
        <v>2.5692974251123601E-3</v>
      </c>
      <c r="F947">
        <v>1.6038659879223038E-2</v>
      </c>
    </row>
    <row r="948" spans="2:6" x14ac:dyDescent="0.3">
      <c r="B948" s="109">
        <v>44022</v>
      </c>
      <c r="C948" s="110">
        <v>353.17398100000003</v>
      </c>
      <c r="D948">
        <v>1926565</v>
      </c>
      <c r="E948">
        <f t="shared" si="16"/>
        <v>-2.893850515345131E-2</v>
      </c>
      <c r="F948">
        <v>1.6022005325413868E-2</v>
      </c>
    </row>
    <row r="949" spans="2:6" x14ac:dyDescent="0.3">
      <c r="B949" s="109">
        <v>44021</v>
      </c>
      <c r="C949" s="110">
        <v>363.69888300000002</v>
      </c>
      <c r="D949">
        <v>2916165</v>
      </c>
      <c r="E949">
        <f t="shared" si="16"/>
        <v>2.6504463335270456E-2</v>
      </c>
      <c r="F949">
        <v>1.6019330943967791E-2</v>
      </c>
    </row>
    <row r="950" spans="2:6" x14ac:dyDescent="0.3">
      <c r="B950" s="109">
        <v>44020</v>
      </c>
      <c r="C950" s="110">
        <v>354.30813599999999</v>
      </c>
      <c r="D950">
        <v>3669212</v>
      </c>
      <c r="E950">
        <f t="shared" si="16"/>
        <v>2.3099814907328042E-3</v>
      </c>
      <c r="F950">
        <v>1.6000367536931348E-2</v>
      </c>
    </row>
    <row r="951" spans="2:6" x14ac:dyDescent="0.3">
      <c r="B951" s="109">
        <v>44019</v>
      </c>
      <c r="C951" s="110">
        <v>353.49157700000001</v>
      </c>
      <c r="D951">
        <v>2910131</v>
      </c>
      <c r="E951">
        <f t="shared" si="16"/>
        <v>-2.3558835524593591E-2</v>
      </c>
      <c r="F951">
        <v>1.5957318048676061E-2</v>
      </c>
    </row>
    <row r="952" spans="2:6" x14ac:dyDescent="0.3">
      <c r="B952" s="109">
        <v>44018</v>
      </c>
      <c r="C952" s="110">
        <v>362.020355</v>
      </c>
      <c r="D952">
        <v>1576656</v>
      </c>
      <c r="E952">
        <f t="shared" si="16"/>
        <v>-1.8762348312777455E-3</v>
      </c>
      <c r="F952">
        <v>1.5949735710214741E-2</v>
      </c>
    </row>
    <row r="953" spans="2:6" x14ac:dyDescent="0.3">
      <c r="B953" s="109">
        <v>44015</v>
      </c>
      <c r="C953" s="110">
        <v>362.70086700000002</v>
      </c>
      <c r="D953">
        <v>1338646</v>
      </c>
      <c r="E953">
        <f t="shared" si="16"/>
        <v>-3.3657524828463181E-3</v>
      </c>
      <c r="F953">
        <v>1.5938289906418213E-2</v>
      </c>
    </row>
    <row r="954" spans="2:6" x14ac:dyDescent="0.3">
      <c r="B954" s="109">
        <v>44014</v>
      </c>
      <c r="C954" s="110">
        <v>363.92575099999999</v>
      </c>
      <c r="D954">
        <v>1638708</v>
      </c>
      <c r="E954">
        <f t="shared" si="16"/>
        <v>-2.3628483800066657E-3</v>
      </c>
      <c r="F954">
        <v>1.5937963363112928E-2</v>
      </c>
    </row>
    <row r="955" spans="2:6" x14ac:dyDescent="0.3">
      <c r="B955" s="109">
        <v>44013</v>
      </c>
      <c r="C955" s="110">
        <v>364.787689</v>
      </c>
      <c r="D955">
        <v>2129535</v>
      </c>
      <c r="E955">
        <f t="shared" si="16"/>
        <v>-3.2229801450455176E-3</v>
      </c>
      <c r="F955">
        <v>1.5896670264853974E-2</v>
      </c>
    </row>
    <row r="956" spans="2:6" x14ac:dyDescent="0.3">
      <c r="B956" s="109">
        <v>44012</v>
      </c>
      <c r="C956" s="110">
        <v>365.96719400000001</v>
      </c>
      <c r="D956">
        <v>5374002</v>
      </c>
      <c r="E956">
        <f t="shared" si="16"/>
        <v>1.4972178879810949E-2</v>
      </c>
      <c r="F956">
        <v>1.5878155197628807E-2</v>
      </c>
    </row>
    <row r="957" spans="2:6" x14ac:dyDescent="0.3">
      <c r="B957" s="109">
        <v>44011</v>
      </c>
      <c r="C957" s="110">
        <v>360.56869499999999</v>
      </c>
      <c r="D957">
        <v>4392487</v>
      </c>
      <c r="E957">
        <f t="shared" si="16"/>
        <v>-5.650509318747432E-2</v>
      </c>
      <c r="F957">
        <v>1.5863860736102575E-2</v>
      </c>
    </row>
    <row r="958" spans="2:6" x14ac:dyDescent="0.3">
      <c r="B958" s="109">
        <v>44008</v>
      </c>
      <c r="C958" s="110">
        <v>382.16284200000001</v>
      </c>
      <c r="D958">
        <v>4673344</v>
      </c>
      <c r="E958">
        <f t="shared" si="16"/>
        <v>1.8129016900509498E-2</v>
      </c>
      <c r="F958">
        <v>1.5856738416269112E-2</v>
      </c>
    </row>
    <row r="959" spans="2:6" x14ac:dyDescent="0.3">
      <c r="B959" s="109">
        <v>44007</v>
      </c>
      <c r="C959" s="110">
        <v>375.35797100000002</v>
      </c>
      <c r="D959">
        <v>4436100</v>
      </c>
      <c r="E959">
        <f t="shared" si="16"/>
        <v>4.2196674037456861E-2</v>
      </c>
      <c r="F959">
        <v>1.5822806565100489E-2</v>
      </c>
    </row>
    <row r="960" spans="2:6" x14ac:dyDescent="0.3">
      <c r="B960" s="109">
        <v>44006</v>
      </c>
      <c r="C960" s="110">
        <v>360.16039999999998</v>
      </c>
      <c r="D960">
        <v>3210048</v>
      </c>
      <c r="E960">
        <f t="shared" si="16"/>
        <v>-2.1205533029619916E-2</v>
      </c>
      <c r="F960">
        <v>1.5814064345730516E-2</v>
      </c>
    </row>
    <row r="961" spans="2:6" x14ac:dyDescent="0.3">
      <c r="B961" s="109">
        <v>44005</v>
      </c>
      <c r="C961" s="110">
        <v>367.963257</v>
      </c>
      <c r="D961">
        <v>1411792</v>
      </c>
      <c r="E961">
        <f t="shared" si="16"/>
        <v>4.5823247477676521E-3</v>
      </c>
      <c r="F961">
        <v>1.5795116888835947E-2</v>
      </c>
    </row>
    <row r="962" spans="2:6" x14ac:dyDescent="0.3">
      <c r="B962" s="109">
        <v>44004</v>
      </c>
      <c r="C962" s="110">
        <v>366.28482100000002</v>
      </c>
      <c r="D962">
        <v>2997776</v>
      </c>
      <c r="E962">
        <f t="shared" si="16"/>
        <v>1.368494299017442E-2</v>
      </c>
      <c r="F962">
        <v>1.5794860010185374E-2</v>
      </c>
    </row>
    <row r="963" spans="2:6" x14ac:dyDescent="0.3">
      <c r="B963" s="109">
        <v>44001</v>
      </c>
      <c r="C963" s="110">
        <v>361.33990499999999</v>
      </c>
      <c r="D963">
        <v>3035851</v>
      </c>
      <c r="E963">
        <f t="shared" si="16"/>
        <v>7.3352727548585683E-3</v>
      </c>
      <c r="F963">
        <v>1.577308629016505E-2</v>
      </c>
    </row>
    <row r="964" spans="2:6" x14ac:dyDescent="0.3">
      <c r="B964" s="109">
        <v>44000</v>
      </c>
      <c r="C964" s="110">
        <v>358.70867900000002</v>
      </c>
      <c r="D964">
        <v>3147202</v>
      </c>
      <c r="E964">
        <f t="shared" si="16"/>
        <v>2.5418394957739343E-2</v>
      </c>
      <c r="F964">
        <v>1.5763582349161309E-2</v>
      </c>
    </row>
    <row r="965" spans="2:6" x14ac:dyDescent="0.3">
      <c r="B965" s="109">
        <v>43999</v>
      </c>
      <c r="C965" s="110">
        <v>349.81689499999999</v>
      </c>
      <c r="D965">
        <v>2636514</v>
      </c>
      <c r="E965">
        <f t="shared" si="16"/>
        <v>2.8819013929954229E-2</v>
      </c>
      <c r="F965">
        <v>1.5742549257597771E-2</v>
      </c>
    </row>
    <row r="966" spans="2:6" x14ac:dyDescent="0.3">
      <c r="B966" s="109">
        <v>43998</v>
      </c>
      <c r="C966" s="110">
        <v>340.01791400000002</v>
      </c>
      <c r="D966">
        <v>3010217</v>
      </c>
      <c r="E966">
        <f t="shared" si="16"/>
        <v>3.4812057341278013E-3</v>
      </c>
      <c r="F966">
        <v>1.5705181859881456E-2</v>
      </c>
    </row>
    <row r="967" spans="2:6" x14ac:dyDescent="0.3">
      <c r="B967" s="109">
        <v>43997</v>
      </c>
      <c r="C967" s="110">
        <v>338.838348</v>
      </c>
      <c r="D967">
        <v>3372873</v>
      </c>
      <c r="E967">
        <f t="shared" si="16"/>
        <v>-1.9301462136783964E-2</v>
      </c>
      <c r="F967">
        <v>1.5696239834848136E-2</v>
      </c>
    </row>
    <row r="968" spans="2:6" x14ac:dyDescent="0.3">
      <c r="B968" s="109">
        <v>43994</v>
      </c>
      <c r="C968" s="110">
        <v>345.50714099999999</v>
      </c>
      <c r="D968">
        <v>3913080</v>
      </c>
      <c r="E968">
        <f t="shared" si="16"/>
        <v>-8.7205540609094356E-3</v>
      </c>
      <c r="F968">
        <v>1.5686533230736321E-2</v>
      </c>
    </row>
    <row r="969" spans="2:6" x14ac:dyDescent="0.3">
      <c r="B969" s="109">
        <v>43993</v>
      </c>
      <c r="C969" s="110">
        <v>348.54666099999997</v>
      </c>
      <c r="D969">
        <v>6315582</v>
      </c>
      <c r="E969">
        <f t="shared" si="16"/>
        <v>-4.7927106693631538E-3</v>
      </c>
      <c r="F969">
        <v>1.5678017144772793E-2</v>
      </c>
    </row>
    <row r="970" spans="2:6" x14ac:dyDescent="0.3">
      <c r="B970" s="109">
        <v>43992</v>
      </c>
      <c r="C970" s="110">
        <v>350.225189</v>
      </c>
      <c r="D970">
        <v>2040296</v>
      </c>
      <c r="E970">
        <f t="shared" si="16"/>
        <v>-8.4768031967443758E-3</v>
      </c>
      <c r="F970">
        <v>1.5661228959969353E-2</v>
      </c>
    </row>
    <row r="971" spans="2:6" x14ac:dyDescent="0.3">
      <c r="B971" s="109">
        <v>43991</v>
      </c>
      <c r="C971" s="110">
        <v>353.21935999999999</v>
      </c>
      <c r="D971">
        <v>3729746</v>
      </c>
      <c r="E971">
        <f t="shared" ref="E971:E1034" si="17">C971/C972-1</f>
        <v>-6.5075812086315965E-3</v>
      </c>
      <c r="F971">
        <v>1.5631441064323903E-2</v>
      </c>
    </row>
    <row r="972" spans="2:6" x14ac:dyDescent="0.3">
      <c r="B972" s="109">
        <v>43990</v>
      </c>
      <c r="C972" s="110">
        <v>355.53302000000002</v>
      </c>
      <c r="D972">
        <v>2719271</v>
      </c>
      <c r="E972">
        <f t="shared" si="17"/>
        <v>-2.5612441763071647E-2</v>
      </c>
      <c r="F972">
        <v>1.5628215586848127E-2</v>
      </c>
    </row>
    <row r="973" spans="2:6" x14ac:dyDescent="0.3">
      <c r="B973" s="109">
        <v>43987</v>
      </c>
      <c r="C973" s="110">
        <v>364.87844799999999</v>
      </c>
      <c r="D973">
        <v>2756531</v>
      </c>
      <c r="E973">
        <f t="shared" si="17"/>
        <v>-8.1391542539914763E-3</v>
      </c>
      <c r="F973">
        <v>1.5615399235615834E-2</v>
      </c>
    </row>
    <row r="974" spans="2:6" x14ac:dyDescent="0.3">
      <c r="B974" s="109">
        <v>43986</v>
      </c>
      <c r="C974" s="110">
        <v>367.87261999999998</v>
      </c>
      <c r="D974">
        <v>2701306</v>
      </c>
      <c r="E974">
        <f t="shared" si="17"/>
        <v>7.2042421332416673E-3</v>
      </c>
      <c r="F974">
        <v>1.5604094499820143E-2</v>
      </c>
    </row>
    <row r="975" spans="2:6" x14ac:dyDescent="0.3">
      <c r="B975" s="109">
        <v>43985</v>
      </c>
      <c r="C975" s="110">
        <v>365.241333</v>
      </c>
      <c r="D975">
        <v>2616589</v>
      </c>
      <c r="E975">
        <f t="shared" si="17"/>
        <v>-2.9532212240232947E-2</v>
      </c>
      <c r="F975">
        <v>1.5596480063797546E-2</v>
      </c>
    </row>
    <row r="976" spans="2:6" x14ac:dyDescent="0.3">
      <c r="B976" s="109">
        <v>43984</v>
      </c>
      <c r="C976" s="110">
        <v>376.35595699999999</v>
      </c>
      <c r="D976">
        <v>4117920</v>
      </c>
      <c r="E976">
        <f t="shared" si="17"/>
        <v>2.0041560174608453E-2</v>
      </c>
      <c r="F976">
        <v>1.5580860344301728E-2</v>
      </c>
    </row>
    <row r="977" spans="2:6" x14ac:dyDescent="0.3">
      <c r="B977" s="109">
        <v>43983</v>
      </c>
      <c r="C977" s="110">
        <v>368.96139499999998</v>
      </c>
      <c r="D977">
        <v>5731680</v>
      </c>
      <c r="E977">
        <f t="shared" si="17"/>
        <v>5.6371090652244327E-2</v>
      </c>
      <c r="F977">
        <v>1.5573239188225507E-2</v>
      </c>
    </row>
    <row r="978" spans="2:6" x14ac:dyDescent="0.3">
      <c r="B978" s="109">
        <v>43980</v>
      </c>
      <c r="C978" s="110">
        <v>349.27252199999998</v>
      </c>
      <c r="D978">
        <v>2161427</v>
      </c>
      <c r="E978">
        <f t="shared" si="17"/>
        <v>-1.269559369765072E-2</v>
      </c>
      <c r="F978">
        <v>1.5551746802425548E-2</v>
      </c>
    </row>
    <row r="979" spans="2:6" x14ac:dyDescent="0.3">
      <c r="B979" s="109">
        <v>43979</v>
      </c>
      <c r="C979" s="110">
        <v>353.76376299999998</v>
      </c>
      <c r="D979">
        <v>1885992</v>
      </c>
      <c r="E979">
        <f t="shared" si="17"/>
        <v>-9.7777362340689677E-3</v>
      </c>
      <c r="F979">
        <v>1.5547910193670633E-2</v>
      </c>
    </row>
    <row r="980" spans="2:6" x14ac:dyDescent="0.3">
      <c r="B980" s="109">
        <v>43978</v>
      </c>
      <c r="C980" s="110">
        <v>357.25692700000002</v>
      </c>
      <c r="D980">
        <v>3094912</v>
      </c>
      <c r="E980">
        <f t="shared" si="17"/>
        <v>1.7809651769014057E-3</v>
      </c>
      <c r="F980">
        <v>1.5534572219656484E-2</v>
      </c>
    </row>
    <row r="981" spans="2:6" x14ac:dyDescent="0.3">
      <c r="B981" s="109">
        <v>43977</v>
      </c>
      <c r="C981" s="110">
        <v>356.62179600000002</v>
      </c>
      <c r="D981">
        <v>1447925</v>
      </c>
      <c r="E981">
        <f t="shared" si="17"/>
        <v>-2.2848155768074863E-3</v>
      </c>
      <c r="F981">
        <v>1.5457336786278031E-2</v>
      </c>
    </row>
    <row r="982" spans="2:6" x14ac:dyDescent="0.3">
      <c r="B982" s="109">
        <v>43973</v>
      </c>
      <c r="C982" s="110">
        <v>357.43847699999998</v>
      </c>
      <c r="D982">
        <v>3506414</v>
      </c>
      <c r="E982">
        <f t="shared" si="17"/>
        <v>2.0331548649460629E-2</v>
      </c>
      <c r="F982">
        <v>1.5451349597540354E-2</v>
      </c>
    </row>
    <row r="983" spans="2:6" x14ac:dyDescent="0.3">
      <c r="B983" s="109">
        <v>43972</v>
      </c>
      <c r="C983" s="110">
        <v>350.31601000000001</v>
      </c>
      <c r="D983">
        <v>1739218</v>
      </c>
      <c r="E983">
        <f t="shared" si="17"/>
        <v>1.7525599641923906E-2</v>
      </c>
      <c r="F983">
        <v>1.5441112167382087E-2</v>
      </c>
    </row>
    <row r="984" spans="2:6" x14ac:dyDescent="0.3">
      <c r="B984" s="109">
        <v>43971</v>
      </c>
      <c r="C984" s="110">
        <v>344.28225700000002</v>
      </c>
      <c r="D984">
        <v>2803654</v>
      </c>
      <c r="E984">
        <f t="shared" si="17"/>
        <v>2.5679160914861221E-2</v>
      </c>
      <c r="F984">
        <v>1.5426198525421375E-2</v>
      </c>
    </row>
    <row r="985" spans="2:6" x14ac:dyDescent="0.3">
      <c r="B985" s="109">
        <v>43970</v>
      </c>
      <c r="C985" s="110">
        <v>335.66271999999998</v>
      </c>
      <c r="D985">
        <v>2764080</v>
      </c>
      <c r="E985">
        <f t="shared" si="17"/>
        <v>3.3235553317118915E-2</v>
      </c>
      <c r="F985">
        <v>1.5408335667541406E-2</v>
      </c>
    </row>
    <row r="986" spans="2:6" x14ac:dyDescent="0.3">
      <c r="B986" s="109">
        <v>43969</v>
      </c>
      <c r="C986" s="110">
        <v>324.86563100000001</v>
      </c>
      <c r="D986">
        <v>2097752</v>
      </c>
      <c r="E986">
        <f t="shared" si="17"/>
        <v>-7.3249703104715902E-2</v>
      </c>
      <c r="F986">
        <v>1.5401698776370543E-2</v>
      </c>
    </row>
    <row r="987" spans="2:6" x14ac:dyDescent="0.3">
      <c r="B987" s="109">
        <v>43966</v>
      </c>
      <c r="C987" s="110">
        <v>350.54278599999998</v>
      </c>
      <c r="D987">
        <v>1858871</v>
      </c>
      <c r="E987">
        <f t="shared" si="17"/>
        <v>2.0750598681060772E-3</v>
      </c>
      <c r="F987">
        <v>1.5389311052989463E-2</v>
      </c>
    </row>
    <row r="988" spans="2:6" x14ac:dyDescent="0.3">
      <c r="B988" s="109">
        <v>43965</v>
      </c>
      <c r="C988" s="110">
        <v>349.81689499999999</v>
      </c>
      <c r="D988">
        <v>1779817</v>
      </c>
      <c r="E988">
        <f t="shared" si="17"/>
        <v>-1.4946468558784454E-2</v>
      </c>
      <c r="F988">
        <v>1.5309579150173835E-2</v>
      </c>
    </row>
    <row r="989" spans="2:6" x14ac:dyDescent="0.3">
      <c r="B989" s="109">
        <v>43964</v>
      </c>
      <c r="C989" s="110">
        <v>355.12475599999999</v>
      </c>
      <c r="D989">
        <v>3862926</v>
      </c>
      <c r="E989">
        <f t="shared" si="17"/>
        <v>-4.1391171770386759E-2</v>
      </c>
      <c r="F989">
        <v>1.5285135306171371E-2</v>
      </c>
    </row>
    <row r="990" spans="2:6" x14ac:dyDescent="0.3">
      <c r="B990" s="109">
        <v>43963</v>
      </c>
      <c r="C990" s="110">
        <v>370.45846599999999</v>
      </c>
      <c r="D990">
        <v>3748008</v>
      </c>
      <c r="E990">
        <f t="shared" si="17"/>
        <v>4.0254830297963284E-2</v>
      </c>
      <c r="F990">
        <v>1.5266436078996914E-2</v>
      </c>
    </row>
    <row r="991" spans="2:6" x14ac:dyDescent="0.3">
      <c r="B991" s="109">
        <v>43962</v>
      </c>
      <c r="C991" s="110">
        <v>356.12280299999998</v>
      </c>
      <c r="D991">
        <v>2861407</v>
      </c>
      <c r="E991">
        <f t="shared" si="17"/>
        <v>3.6303746175673446E-2</v>
      </c>
      <c r="F991">
        <v>1.5217926109198698E-2</v>
      </c>
    </row>
    <row r="992" spans="2:6" x14ac:dyDescent="0.3">
      <c r="B992" s="109">
        <v>43959</v>
      </c>
      <c r="C992" s="110">
        <v>343.64712500000002</v>
      </c>
      <c r="D992">
        <v>8509328</v>
      </c>
      <c r="E992">
        <f t="shared" si="17"/>
        <v>-9.1562570425928191E-3</v>
      </c>
      <c r="F992">
        <v>1.5212499124773071E-2</v>
      </c>
    </row>
    <row r="993" spans="2:6" x14ac:dyDescent="0.3">
      <c r="B993" s="109">
        <v>43958</v>
      </c>
      <c r="C993" s="110">
        <v>346.822723</v>
      </c>
      <c r="D993">
        <v>1520185</v>
      </c>
      <c r="E993">
        <f t="shared" si="17"/>
        <v>1.4059994291228062E-2</v>
      </c>
      <c r="F993">
        <v>1.5203862609113106E-2</v>
      </c>
    </row>
    <row r="994" spans="2:6" x14ac:dyDescent="0.3">
      <c r="B994" s="109">
        <v>43957</v>
      </c>
      <c r="C994" s="110">
        <v>342.01400799999999</v>
      </c>
      <c r="D994">
        <v>2488850</v>
      </c>
      <c r="E994">
        <f t="shared" si="17"/>
        <v>-1.5891364269062791E-3</v>
      </c>
      <c r="F994">
        <v>1.5175651326222894E-2</v>
      </c>
    </row>
    <row r="995" spans="2:6" x14ac:dyDescent="0.3">
      <c r="B995" s="109">
        <v>43956</v>
      </c>
      <c r="C995" s="110">
        <v>342.55838</v>
      </c>
      <c r="D995">
        <v>1444179</v>
      </c>
      <c r="E995">
        <f t="shared" si="17"/>
        <v>-9.7050205299128445E-3</v>
      </c>
      <c r="F995">
        <v>1.5164463257024252E-2</v>
      </c>
    </row>
    <row r="996" spans="2:6" x14ac:dyDescent="0.3">
      <c r="B996" s="109">
        <v>43955</v>
      </c>
      <c r="C996" s="110">
        <v>345.91549700000002</v>
      </c>
      <c r="D996">
        <v>2295036</v>
      </c>
      <c r="E996">
        <f t="shared" si="17"/>
        <v>-7.4198142473562712E-3</v>
      </c>
      <c r="F996">
        <v>1.514286161224665E-2</v>
      </c>
    </row>
    <row r="997" spans="2:6" x14ac:dyDescent="0.3">
      <c r="B997" s="109">
        <v>43951</v>
      </c>
      <c r="C997" s="110">
        <v>348.50131199999998</v>
      </c>
      <c r="D997">
        <v>2417645</v>
      </c>
      <c r="E997">
        <f t="shared" si="17"/>
        <v>-2.3391851688120302E-2</v>
      </c>
      <c r="F997">
        <v>1.5112095015162641E-2</v>
      </c>
    </row>
    <row r="998" spans="2:6" x14ac:dyDescent="0.3">
      <c r="B998" s="109">
        <v>43950</v>
      </c>
      <c r="C998" s="110">
        <v>356.84866299999999</v>
      </c>
      <c r="D998">
        <v>3300424</v>
      </c>
      <c r="E998">
        <f t="shared" si="17"/>
        <v>4.0476109772813018E-2</v>
      </c>
      <c r="F998">
        <v>1.5092479056069807E-2</v>
      </c>
    </row>
    <row r="999" spans="2:6" x14ac:dyDescent="0.3">
      <c r="B999" s="109">
        <v>43949</v>
      </c>
      <c r="C999" s="110">
        <v>342.96670499999999</v>
      </c>
      <c r="D999">
        <v>2006104</v>
      </c>
      <c r="E999">
        <f t="shared" si="17"/>
        <v>-3.966100152559271E-4</v>
      </c>
      <c r="F999">
        <v>1.506600133122582E-2</v>
      </c>
    </row>
    <row r="1000" spans="2:6" x14ac:dyDescent="0.3">
      <c r="B1000" s="109">
        <v>43948</v>
      </c>
      <c r="C1000" s="110">
        <v>343.10278299999999</v>
      </c>
      <c r="D1000">
        <v>1733523</v>
      </c>
      <c r="E1000">
        <f t="shared" si="17"/>
        <v>3.3164589019147872E-3</v>
      </c>
      <c r="F1000">
        <v>1.5062441817183636E-2</v>
      </c>
    </row>
    <row r="1001" spans="2:6" x14ac:dyDescent="0.3">
      <c r="B1001" s="109">
        <v>43945</v>
      </c>
      <c r="C1001" s="110">
        <v>341.968658</v>
      </c>
      <c r="D1001">
        <v>3767795</v>
      </c>
      <c r="E1001">
        <f t="shared" si="17"/>
        <v>9.3733569430280994E-3</v>
      </c>
      <c r="F1001">
        <v>1.5044539755663777E-2</v>
      </c>
    </row>
    <row r="1002" spans="2:6" x14ac:dyDescent="0.3">
      <c r="B1002" s="109">
        <v>43944</v>
      </c>
      <c r="C1002" s="110">
        <v>338.79302999999999</v>
      </c>
      <c r="D1002">
        <v>3372999</v>
      </c>
      <c r="E1002">
        <f t="shared" si="17"/>
        <v>-5.5924365988444524E-3</v>
      </c>
      <c r="F1002">
        <v>1.4986729215606509E-2</v>
      </c>
    </row>
    <row r="1003" spans="2:6" x14ac:dyDescent="0.3">
      <c r="B1003" s="109">
        <v>43943</v>
      </c>
      <c r="C1003" s="110">
        <v>340.69836400000003</v>
      </c>
      <c r="D1003">
        <v>2105841</v>
      </c>
      <c r="E1003">
        <f t="shared" si="17"/>
        <v>4.6981741196093552E-2</v>
      </c>
      <c r="F1003">
        <v>1.4972178879810949E-2</v>
      </c>
    </row>
    <row r="1004" spans="2:6" x14ac:dyDescent="0.3">
      <c r="B1004" s="109">
        <v>43942</v>
      </c>
      <c r="C1004" s="110">
        <v>325.410034</v>
      </c>
      <c r="D1004">
        <v>2811645</v>
      </c>
      <c r="E1004">
        <f t="shared" si="17"/>
        <v>-4.2323020100095921E-2</v>
      </c>
      <c r="F1004">
        <v>1.4964510251995522E-2</v>
      </c>
    </row>
    <row r="1005" spans="2:6" x14ac:dyDescent="0.3">
      <c r="B1005" s="109">
        <v>43941</v>
      </c>
      <c r="C1005" s="110">
        <v>339.79101600000001</v>
      </c>
      <c r="D1005">
        <v>1678493</v>
      </c>
      <c r="E1005">
        <f t="shared" si="17"/>
        <v>1.8216335914507109E-2</v>
      </c>
      <c r="F1005">
        <v>1.4959151060844E-2</v>
      </c>
    </row>
    <row r="1006" spans="2:6" x14ac:dyDescent="0.3">
      <c r="B1006" s="109">
        <v>43938</v>
      </c>
      <c r="C1006" s="110">
        <v>333.71200599999997</v>
      </c>
      <c r="D1006">
        <v>1601043</v>
      </c>
      <c r="E1006">
        <f t="shared" si="17"/>
        <v>1.6022005325413868E-2</v>
      </c>
      <c r="F1006">
        <v>1.4943401571414494E-2</v>
      </c>
    </row>
    <row r="1007" spans="2:6" x14ac:dyDescent="0.3">
      <c r="B1007" s="109">
        <v>43937</v>
      </c>
      <c r="C1007" s="110">
        <v>328.44958500000001</v>
      </c>
      <c r="D1007">
        <v>4515582</v>
      </c>
      <c r="E1007">
        <f t="shared" si="17"/>
        <v>3.6803482936810017E-2</v>
      </c>
      <c r="F1007">
        <v>1.493009257148481E-2</v>
      </c>
    </row>
    <row r="1008" spans="2:6" x14ac:dyDescent="0.3">
      <c r="B1008" s="109">
        <v>43936</v>
      </c>
      <c r="C1008" s="110">
        <v>316.79058800000001</v>
      </c>
      <c r="D1008">
        <v>2576147</v>
      </c>
      <c r="E1008">
        <f t="shared" si="17"/>
        <v>6.4861316641673383E-3</v>
      </c>
      <c r="F1008">
        <v>1.49044992005678E-2</v>
      </c>
    </row>
    <row r="1009" spans="2:6" x14ac:dyDescent="0.3">
      <c r="B1009" s="109">
        <v>43934</v>
      </c>
      <c r="C1009" s="110">
        <v>314.74908399999998</v>
      </c>
      <c r="D1009">
        <v>3345287</v>
      </c>
      <c r="E1009">
        <f t="shared" si="17"/>
        <v>2.5421432738633287E-2</v>
      </c>
      <c r="F1009">
        <v>1.4886276516216101E-2</v>
      </c>
    </row>
    <row r="1010" spans="2:6" x14ac:dyDescent="0.3">
      <c r="B1010" s="109">
        <v>43930</v>
      </c>
      <c r="C1010" s="110">
        <v>306.94607500000001</v>
      </c>
      <c r="D1010">
        <v>3162187</v>
      </c>
      <c r="E1010">
        <f t="shared" si="17"/>
        <v>4.7206281467531142E-2</v>
      </c>
      <c r="F1010">
        <v>1.4880322131981094E-2</v>
      </c>
    </row>
    <row r="1011" spans="2:6" x14ac:dyDescent="0.3">
      <c r="B1011" s="109">
        <v>43929</v>
      </c>
      <c r="C1011" s="110">
        <v>293.109467</v>
      </c>
      <c r="D1011">
        <v>3770438</v>
      </c>
      <c r="E1011">
        <f t="shared" si="17"/>
        <v>8.4242082389268225E-2</v>
      </c>
      <c r="F1011">
        <v>1.4870779018717917E-2</v>
      </c>
    </row>
    <row r="1012" spans="2:6" x14ac:dyDescent="0.3">
      <c r="B1012" s="109">
        <v>43928</v>
      </c>
      <c r="C1012" s="110">
        <v>270.33581500000003</v>
      </c>
      <c r="D1012">
        <v>2403470</v>
      </c>
      <c r="E1012">
        <f t="shared" si="17"/>
        <v>0.11759208201739813</v>
      </c>
      <c r="F1012">
        <v>1.4843080075815918E-2</v>
      </c>
    </row>
    <row r="1013" spans="2:6" x14ac:dyDescent="0.3">
      <c r="B1013" s="109">
        <v>43924</v>
      </c>
      <c r="C1013" s="110">
        <v>241.891312</v>
      </c>
      <c r="D1013">
        <v>2483511</v>
      </c>
      <c r="E1013">
        <f t="shared" si="17"/>
        <v>-2.1471759979461491E-2</v>
      </c>
      <c r="F1013">
        <v>1.4826872591903628E-2</v>
      </c>
    </row>
    <row r="1014" spans="2:6" x14ac:dyDescent="0.3">
      <c r="B1014" s="109">
        <v>43922</v>
      </c>
      <c r="C1014" s="110">
        <v>247.19911200000001</v>
      </c>
      <c r="D1014">
        <v>1306511</v>
      </c>
      <c r="E1014">
        <f t="shared" si="17"/>
        <v>-4.721110964162345E-2</v>
      </c>
      <c r="F1014">
        <v>1.4824061797590549E-2</v>
      </c>
    </row>
    <row r="1015" spans="2:6" x14ac:dyDescent="0.3">
      <c r="B1015" s="109">
        <v>43921</v>
      </c>
      <c r="C1015" s="110">
        <v>259.44793700000002</v>
      </c>
      <c r="D1015">
        <v>1761665</v>
      </c>
      <c r="E1015">
        <f t="shared" si="17"/>
        <v>5.6140249994720337E-2</v>
      </c>
      <c r="F1015">
        <v>1.4823901991982247E-2</v>
      </c>
    </row>
    <row r="1016" spans="2:6" x14ac:dyDescent="0.3">
      <c r="B1016" s="109">
        <v>43920</v>
      </c>
      <c r="C1016" s="110">
        <v>245.65670800000001</v>
      </c>
      <c r="D1016">
        <v>2070769</v>
      </c>
      <c r="E1016">
        <f t="shared" si="17"/>
        <v>-5.6291245193828998E-2</v>
      </c>
      <c r="F1016">
        <v>1.481584235802047E-2</v>
      </c>
    </row>
    <row r="1017" spans="2:6" x14ac:dyDescent="0.3">
      <c r="B1017" s="109">
        <v>43917</v>
      </c>
      <c r="C1017" s="110">
        <v>260.30987499999998</v>
      </c>
      <c r="D1017">
        <v>2356161</v>
      </c>
      <c r="E1017">
        <f t="shared" si="17"/>
        <v>-5.4071670884663803E-2</v>
      </c>
      <c r="F1017">
        <v>1.4776409082592812E-2</v>
      </c>
    </row>
    <row r="1018" spans="2:6" x14ac:dyDescent="0.3">
      <c r="B1018" s="109">
        <v>43916</v>
      </c>
      <c r="C1018" s="110">
        <v>275.18984999999998</v>
      </c>
      <c r="D1018">
        <v>1794307</v>
      </c>
      <c r="E1018">
        <f t="shared" si="17"/>
        <v>3.5153515053962803E-2</v>
      </c>
      <c r="F1018">
        <v>1.4765408827905668E-2</v>
      </c>
    </row>
    <row r="1019" spans="2:6" x14ac:dyDescent="0.3">
      <c r="B1019" s="109">
        <v>43915</v>
      </c>
      <c r="C1019" s="110">
        <v>265.84448200000003</v>
      </c>
      <c r="D1019">
        <v>1019657</v>
      </c>
      <c r="E1019">
        <f t="shared" si="17"/>
        <v>3.682312920893227E-2</v>
      </c>
      <c r="F1019">
        <v>1.4757027159309377E-2</v>
      </c>
    </row>
    <row r="1020" spans="2:6" x14ac:dyDescent="0.3">
      <c r="B1020" s="109">
        <v>43914</v>
      </c>
      <c r="C1020" s="110">
        <v>256.40292399999998</v>
      </c>
      <c r="D1020">
        <v>1959705</v>
      </c>
      <c r="E1020">
        <f t="shared" si="17"/>
        <v>3.9512898243684758E-2</v>
      </c>
      <c r="F1020">
        <v>1.4708800056411953E-2</v>
      </c>
    </row>
    <row r="1021" spans="2:6" x14ac:dyDescent="0.3">
      <c r="B1021" s="109">
        <v>43913</v>
      </c>
      <c r="C1021" s="110">
        <v>246.65679900000001</v>
      </c>
      <c r="D1021">
        <v>857821</v>
      </c>
      <c r="E1021">
        <f t="shared" si="17"/>
        <v>-0.13038795703194861</v>
      </c>
      <c r="F1021">
        <v>1.4695848109301135E-2</v>
      </c>
    </row>
    <row r="1022" spans="2:6" x14ac:dyDescent="0.3">
      <c r="B1022" s="109">
        <v>43910</v>
      </c>
      <c r="C1022" s="110">
        <v>283.64004499999999</v>
      </c>
      <c r="D1022">
        <v>2083634</v>
      </c>
      <c r="E1022">
        <f t="shared" si="17"/>
        <v>-7.1579615178001266E-3</v>
      </c>
      <c r="F1022">
        <v>1.4671591901581404E-2</v>
      </c>
    </row>
    <row r="1023" spans="2:6" x14ac:dyDescent="0.3">
      <c r="B1023" s="109">
        <v>43909</v>
      </c>
      <c r="C1023" s="110">
        <v>285.68496699999997</v>
      </c>
      <c r="D1023">
        <v>3138188</v>
      </c>
      <c r="E1023">
        <f t="shared" si="17"/>
        <v>-2.306197072721472E-2</v>
      </c>
      <c r="F1023">
        <v>1.4651083307559043E-2</v>
      </c>
    </row>
    <row r="1024" spans="2:6" x14ac:dyDescent="0.3">
      <c r="B1024" s="109">
        <v>43908</v>
      </c>
      <c r="C1024" s="110">
        <v>292.42895499999997</v>
      </c>
      <c r="D1024">
        <v>2081087</v>
      </c>
      <c r="E1024">
        <f t="shared" si="17"/>
        <v>-7.6405354647130164E-2</v>
      </c>
      <c r="F1024">
        <v>1.4644800793420787E-2</v>
      </c>
    </row>
    <row r="1025" spans="2:6" x14ac:dyDescent="0.3">
      <c r="B1025" s="109">
        <v>43907</v>
      </c>
      <c r="C1025" s="110">
        <v>316.620453</v>
      </c>
      <c r="D1025">
        <v>3566114</v>
      </c>
      <c r="E1025">
        <f t="shared" si="17"/>
        <v>2.2337869673722421E-2</v>
      </c>
      <c r="F1025">
        <v>1.4640529155136361E-2</v>
      </c>
    </row>
    <row r="1026" spans="2:6" x14ac:dyDescent="0.3">
      <c r="B1026" s="109">
        <v>43906</v>
      </c>
      <c r="C1026" s="110">
        <v>309.70236199999999</v>
      </c>
      <c r="D1026">
        <v>1068398</v>
      </c>
      <c r="E1026">
        <f t="shared" si="17"/>
        <v>-5.8839115499188188E-2</v>
      </c>
      <c r="F1026">
        <v>1.4634549262182883E-2</v>
      </c>
    </row>
    <row r="1027" spans="2:6" x14ac:dyDescent="0.3">
      <c r="B1027" s="109">
        <v>43903</v>
      </c>
      <c r="C1027" s="110">
        <v>329.06420900000001</v>
      </c>
      <c r="D1027">
        <v>2524268</v>
      </c>
      <c r="E1027">
        <f t="shared" si="17"/>
        <v>4.8232936359182688E-2</v>
      </c>
      <c r="F1027">
        <v>1.4571656491377372E-2</v>
      </c>
    </row>
    <row r="1028" spans="2:6" x14ac:dyDescent="0.3">
      <c r="B1028" s="109">
        <v>43902</v>
      </c>
      <c r="C1028" s="110">
        <v>313.92279100000002</v>
      </c>
      <c r="D1028">
        <v>2889225</v>
      </c>
      <c r="E1028">
        <f t="shared" si="17"/>
        <v>-0.12247618370186131</v>
      </c>
      <c r="F1028">
        <v>1.4561960590176559E-2</v>
      </c>
    </row>
    <row r="1029" spans="2:6" x14ac:dyDescent="0.3">
      <c r="B1029" s="109">
        <v>43901</v>
      </c>
      <c r="C1029" s="110">
        <v>357.73706099999998</v>
      </c>
      <c r="D1029">
        <v>3293472</v>
      </c>
      <c r="E1029">
        <f t="shared" si="17"/>
        <v>2.3400308673846126E-2</v>
      </c>
      <c r="F1029">
        <v>1.4556686246033568E-2</v>
      </c>
    </row>
    <row r="1030" spans="2:6" x14ac:dyDescent="0.3">
      <c r="B1030" s="109">
        <v>43899</v>
      </c>
      <c r="C1030" s="110">
        <v>349.55731200000002</v>
      </c>
      <c r="D1030">
        <v>2583135</v>
      </c>
      <c r="E1030">
        <f t="shared" si="17"/>
        <v>-3.3329282278224959E-2</v>
      </c>
      <c r="F1030">
        <v>1.4542996659785423E-2</v>
      </c>
    </row>
    <row r="1031" spans="2:6" x14ac:dyDescent="0.3">
      <c r="B1031" s="109">
        <v>43896</v>
      </c>
      <c r="C1031" s="110">
        <v>361.60949699999998</v>
      </c>
      <c r="D1031">
        <v>1613984</v>
      </c>
      <c r="E1031">
        <f t="shared" si="17"/>
        <v>-2.0160470901111394E-2</v>
      </c>
      <c r="F1031">
        <v>1.4508294609809846E-2</v>
      </c>
    </row>
    <row r="1032" spans="2:6" x14ac:dyDescent="0.3">
      <c r="B1032" s="109">
        <v>43895</v>
      </c>
      <c r="C1032" s="110">
        <v>369.049713</v>
      </c>
      <c r="D1032">
        <v>2182586</v>
      </c>
      <c r="E1032">
        <f t="shared" si="17"/>
        <v>-7.4886752164490256E-3</v>
      </c>
      <c r="F1032">
        <v>1.445747543918996E-2</v>
      </c>
    </row>
    <row r="1033" spans="2:6" x14ac:dyDescent="0.3">
      <c r="B1033" s="109">
        <v>43894</v>
      </c>
      <c r="C1033" s="110">
        <v>371.83425899999997</v>
      </c>
      <c r="D1033">
        <v>2898133</v>
      </c>
      <c r="E1033">
        <f t="shared" si="17"/>
        <v>-1.0536132738648618E-2</v>
      </c>
      <c r="F1033">
        <v>1.4360158031189174E-2</v>
      </c>
    </row>
    <row r="1034" spans="2:6" x14ac:dyDescent="0.3">
      <c r="B1034" s="109">
        <v>43893</v>
      </c>
      <c r="C1034" s="110">
        <v>375.79367100000002</v>
      </c>
      <c r="D1034">
        <v>2651898</v>
      </c>
      <c r="E1034">
        <f t="shared" si="17"/>
        <v>4.8306790458552573E-2</v>
      </c>
      <c r="F1034">
        <v>1.4334107008135977E-2</v>
      </c>
    </row>
    <row r="1035" spans="2:6" x14ac:dyDescent="0.3">
      <c r="B1035" s="109">
        <v>43892</v>
      </c>
      <c r="C1035" s="110">
        <v>358.47680700000001</v>
      </c>
      <c r="D1035">
        <v>1881546</v>
      </c>
      <c r="E1035">
        <f t="shared" ref="E1035:E1098" si="18">C1035/C1036-1</f>
        <v>-8.5437830002730308E-3</v>
      </c>
      <c r="F1035">
        <v>1.4333742654026205E-2</v>
      </c>
    </row>
    <row r="1036" spans="2:6" x14ac:dyDescent="0.3">
      <c r="B1036" s="109">
        <v>43889</v>
      </c>
      <c r="C1036" s="110">
        <v>361.56594799999999</v>
      </c>
      <c r="D1036">
        <v>2896611</v>
      </c>
      <c r="E1036">
        <f t="shared" si="18"/>
        <v>-7.7281876268816996E-2</v>
      </c>
      <c r="F1036">
        <v>1.4327961943620515E-2</v>
      </c>
    </row>
    <row r="1037" spans="2:6" x14ac:dyDescent="0.3">
      <c r="B1037" s="109">
        <v>43888</v>
      </c>
      <c r="C1037" s="110">
        <v>391.84875499999998</v>
      </c>
      <c r="D1037">
        <v>1605979</v>
      </c>
      <c r="E1037">
        <f t="shared" si="18"/>
        <v>-2.5324735667775711E-2</v>
      </c>
      <c r="F1037">
        <v>1.4303454127736925E-2</v>
      </c>
    </row>
    <row r="1038" spans="2:6" x14ac:dyDescent="0.3">
      <c r="B1038" s="109">
        <v>43887</v>
      </c>
      <c r="C1038" s="110">
        <v>402.03005999999999</v>
      </c>
      <c r="D1038">
        <v>2190693</v>
      </c>
      <c r="E1038">
        <f t="shared" si="18"/>
        <v>-1.1341519131528588E-2</v>
      </c>
      <c r="F1038">
        <v>1.4259057564240729E-2</v>
      </c>
    </row>
    <row r="1039" spans="2:6" x14ac:dyDescent="0.3">
      <c r="B1039" s="109">
        <v>43886</v>
      </c>
      <c r="C1039" s="110">
        <v>406.641998</v>
      </c>
      <c r="D1039">
        <v>1559228</v>
      </c>
      <c r="E1039">
        <f t="shared" si="18"/>
        <v>-1.4958630323461675E-3</v>
      </c>
      <c r="F1039">
        <v>1.4249075937509348E-2</v>
      </c>
    </row>
    <row r="1040" spans="2:6" x14ac:dyDescent="0.3">
      <c r="B1040" s="109">
        <v>43885</v>
      </c>
      <c r="C1040" s="110">
        <v>407.25119000000001</v>
      </c>
      <c r="D1040">
        <v>1638322</v>
      </c>
      <c r="E1040">
        <f t="shared" si="18"/>
        <v>-3.16573897298289E-2</v>
      </c>
      <c r="F1040">
        <v>1.4204902784702433E-2</v>
      </c>
    </row>
    <row r="1041" spans="2:6" x14ac:dyDescent="0.3">
      <c r="B1041" s="109">
        <v>43881</v>
      </c>
      <c r="C1041" s="110">
        <v>420.56518599999998</v>
      </c>
      <c r="D1041">
        <v>2532878</v>
      </c>
      <c r="E1041">
        <f t="shared" si="18"/>
        <v>-8.6851928334557016E-3</v>
      </c>
      <c r="F1041">
        <v>1.4199655981614434E-2</v>
      </c>
    </row>
    <row r="1042" spans="2:6" x14ac:dyDescent="0.3">
      <c r="B1042" s="109">
        <v>43880</v>
      </c>
      <c r="C1042" s="110">
        <v>424.24987800000002</v>
      </c>
      <c r="D1042">
        <v>3305691</v>
      </c>
      <c r="E1042">
        <f t="shared" si="18"/>
        <v>4.9496614771936454E-2</v>
      </c>
      <c r="F1042">
        <v>1.4174417899316838E-2</v>
      </c>
    </row>
    <row r="1043" spans="2:6" x14ac:dyDescent="0.3">
      <c r="B1043" s="109">
        <v>43879</v>
      </c>
      <c r="C1043" s="110">
        <v>404.24130200000002</v>
      </c>
      <c r="D1043">
        <v>2419197</v>
      </c>
      <c r="E1043">
        <f t="shared" si="18"/>
        <v>-3.9061174387355901E-3</v>
      </c>
      <c r="F1043">
        <v>1.414806704384719E-2</v>
      </c>
    </row>
    <row r="1044" spans="2:6" x14ac:dyDescent="0.3">
      <c r="B1044" s="109">
        <v>43878</v>
      </c>
      <c r="C1044" s="110">
        <v>405.82650799999999</v>
      </c>
      <c r="D1044">
        <v>7616530</v>
      </c>
      <c r="E1044">
        <f t="shared" si="18"/>
        <v>-4.7082693691020139E-2</v>
      </c>
      <c r="F1044">
        <v>1.4120807152721015E-2</v>
      </c>
    </row>
    <row r="1045" spans="2:6" x14ac:dyDescent="0.3">
      <c r="B1045" s="109">
        <v>43875</v>
      </c>
      <c r="C1045" s="110">
        <v>425.87799100000001</v>
      </c>
      <c r="D1045">
        <v>2800483</v>
      </c>
      <c r="E1045">
        <f t="shared" si="18"/>
        <v>-4.107479721508267E-3</v>
      </c>
      <c r="F1045">
        <v>1.4105944772719425E-2</v>
      </c>
    </row>
    <row r="1046" spans="2:6" x14ac:dyDescent="0.3">
      <c r="B1046" s="109">
        <v>43874</v>
      </c>
      <c r="C1046" s="110">
        <v>427.63449100000003</v>
      </c>
      <c r="D1046">
        <v>2196961</v>
      </c>
      <c r="E1046">
        <f t="shared" si="18"/>
        <v>-1.1586660759778322E-2</v>
      </c>
      <c r="F1046">
        <v>1.4095131062813682E-2</v>
      </c>
    </row>
    <row r="1047" spans="2:6" x14ac:dyDescent="0.3">
      <c r="B1047" s="109">
        <v>43873</v>
      </c>
      <c r="C1047" s="110">
        <v>432.64742999999999</v>
      </c>
      <c r="D1047">
        <v>3628016</v>
      </c>
      <c r="E1047">
        <f t="shared" si="18"/>
        <v>1.4875737801713917E-3</v>
      </c>
      <c r="F1047">
        <v>1.4079414161588755E-2</v>
      </c>
    </row>
    <row r="1048" spans="2:6" x14ac:dyDescent="0.3">
      <c r="B1048" s="109">
        <v>43872</v>
      </c>
      <c r="C1048" s="110">
        <v>432.00479100000001</v>
      </c>
      <c r="D1048">
        <v>5591339</v>
      </c>
      <c r="E1048">
        <f t="shared" si="18"/>
        <v>4.8783092265848982E-2</v>
      </c>
      <c r="F1048">
        <v>1.4073809546703009E-2</v>
      </c>
    </row>
    <row r="1049" spans="2:6" x14ac:dyDescent="0.3">
      <c r="B1049" s="109">
        <v>43871</v>
      </c>
      <c r="C1049" s="110">
        <v>411.91052200000001</v>
      </c>
      <c r="D1049">
        <v>1534833</v>
      </c>
      <c r="E1049">
        <f t="shared" si="18"/>
        <v>-8.0479213847655107E-3</v>
      </c>
      <c r="F1049">
        <v>1.4059994291228062E-2</v>
      </c>
    </row>
    <row r="1050" spans="2:6" x14ac:dyDescent="0.3">
      <c r="B1050" s="109">
        <v>43868</v>
      </c>
      <c r="C1050" s="110">
        <v>415.25244099999998</v>
      </c>
      <c r="D1050">
        <v>1453625</v>
      </c>
      <c r="E1050">
        <f t="shared" si="18"/>
        <v>-1.051550740528473E-2</v>
      </c>
      <c r="F1050">
        <v>1.4054290758685806E-2</v>
      </c>
    </row>
    <row r="1051" spans="2:6" x14ac:dyDescent="0.3">
      <c r="B1051" s="109">
        <v>43867</v>
      </c>
      <c r="C1051" s="110">
        <v>419.665436</v>
      </c>
      <c r="D1051">
        <v>1162166</v>
      </c>
      <c r="E1051">
        <f t="shared" si="18"/>
        <v>1.7662271623428039E-2</v>
      </c>
      <c r="F1051">
        <v>1.4039105726185275E-2</v>
      </c>
    </row>
    <row r="1052" spans="2:6" x14ac:dyDescent="0.3">
      <c r="B1052" s="109">
        <v>43866</v>
      </c>
      <c r="C1052" s="110">
        <v>412.38183600000002</v>
      </c>
      <c r="D1052">
        <v>1409281</v>
      </c>
      <c r="E1052">
        <f t="shared" si="18"/>
        <v>8.8041832343368487E-3</v>
      </c>
      <c r="F1052">
        <v>1.4034991134812991E-2</v>
      </c>
    </row>
    <row r="1053" spans="2:6" x14ac:dyDescent="0.3">
      <c r="B1053" s="109">
        <v>43865</v>
      </c>
      <c r="C1053" s="110">
        <v>408.78283699999997</v>
      </c>
      <c r="D1053">
        <v>2246049</v>
      </c>
      <c r="E1053">
        <f t="shared" si="18"/>
        <v>3.5152379143778667E-2</v>
      </c>
      <c r="F1053">
        <v>1.4006259055303616E-2</v>
      </c>
    </row>
    <row r="1054" spans="2:6" x14ac:dyDescent="0.3">
      <c r="B1054" s="109">
        <v>43864</v>
      </c>
      <c r="C1054" s="110">
        <v>394.90112299999998</v>
      </c>
      <c r="D1054">
        <v>2382728</v>
      </c>
      <c r="E1054">
        <f t="shared" si="18"/>
        <v>-2.8869256867711246E-2</v>
      </c>
      <c r="F1054">
        <v>1.3996344781531223E-2</v>
      </c>
    </row>
    <row r="1055" spans="2:6" x14ac:dyDescent="0.3">
      <c r="B1055" s="109">
        <v>43861</v>
      </c>
      <c r="C1055" s="110">
        <v>406.640533</v>
      </c>
      <c r="D1055">
        <v>1555460</v>
      </c>
      <c r="E1055">
        <f t="shared" si="18"/>
        <v>-2.3459320220126645E-2</v>
      </c>
      <c r="F1055">
        <v>1.3987180292655665E-2</v>
      </c>
    </row>
    <row r="1056" spans="2:6" x14ac:dyDescent="0.3">
      <c r="B1056" s="109">
        <v>43860</v>
      </c>
      <c r="C1056" s="110">
        <v>416.40920999999997</v>
      </c>
      <c r="D1056">
        <v>1237348</v>
      </c>
      <c r="E1056">
        <f t="shared" si="18"/>
        <v>-1.2497555932149962E-2</v>
      </c>
      <c r="F1056">
        <v>1.3962183200152856E-2</v>
      </c>
    </row>
    <row r="1057" spans="2:6" x14ac:dyDescent="0.3">
      <c r="B1057" s="109">
        <v>43859</v>
      </c>
      <c r="C1057" s="110">
        <v>421.679169</v>
      </c>
      <c r="D1057">
        <v>1574731</v>
      </c>
      <c r="E1057">
        <f t="shared" si="18"/>
        <v>-2.331427908315753E-3</v>
      </c>
      <c r="F1057">
        <v>1.3955131220668271E-2</v>
      </c>
    </row>
    <row r="1058" spans="2:6" x14ac:dyDescent="0.3">
      <c r="B1058" s="109">
        <v>43858</v>
      </c>
      <c r="C1058" s="110">
        <v>422.664581</v>
      </c>
      <c r="D1058">
        <v>1765727</v>
      </c>
      <c r="E1058">
        <f t="shared" si="18"/>
        <v>-3.0318203550273592E-3</v>
      </c>
      <c r="F1058">
        <v>1.3949573748165411E-2</v>
      </c>
    </row>
    <row r="1059" spans="2:6" x14ac:dyDescent="0.3">
      <c r="B1059" s="109">
        <v>43857</v>
      </c>
      <c r="C1059" s="110">
        <v>423.94992100000002</v>
      </c>
      <c r="D1059">
        <v>1719346</v>
      </c>
      <c r="E1059">
        <f t="shared" si="18"/>
        <v>-6.0272320688991021E-3</v>
      </c>
      <c r="F1059">
        <v>1.393794765835743E-2</v>
      </c>
    </row>
    <row r="1060" spans="2:6" x14ac:dyDescent="0.3">
      <c r="B1060" s="109">
        <v>43854</v>
      </c>
      <c r="C1060" s="110">
        <v>426.52066000000002</v>
      </c>
      <c r="D1060">
        <v>3505214</v>
      </c>
      <c r="E1060">
        <f t="shared" si="18"/>
        <v>3.022653426289601E-3</v>
      </c>
      <c r="F1060">
        <v>1.3916813077494927E-2</v>
      </c>
    </row>
    <row r="1061" spans="2:6" x14ac:dyDescent="0.3">
      <c r="B1061" s="109">
        <v>43853</v>
      </c>
      <c r="C1061" s="110">
        <v>425.235321</v>
      </c>
      <c r="D1061">
        <v>2704935</v>
      </c>
      <c r="E1061">
        <f t="shared" si="18"/>
        <v>1.7844496298978996E-2</v>
      </c>
      <c r="F1061">
        <v>1.3900299943475192E-2</v>
      </c>
    </row>
    <row r="1062" spans="2:6" x14ac:dyDescent="0.3">
      <c r="B1062" s="109">
        <v>43852</v>
      </c>
      <c r="C1062" s="110">
        <v>417.78024299999998</v>
      </c>
      <c r="D1062">
        <v>1946491</v>
      </c>
      <c r="E1062">
        <f t="shared" si="18"/>
        <v>1.4039105726185275E-2</v>
      </c>
      <c r="F1062">
        <v>1.3871094290612174E-2</v>
      </c>
    </row>
    <row r="1063" spans="2:6" x14ac:dyDescent="0.3">
      <c r="B1063" s="109">
        <v>43851</v>
      </c>
      <c r="C1063" s="110">
        <v>411.99618500000003</v>
      </c>
      <c r="D1063">
        <v>1520871</v>
      </c>
      <c r="E1063">
        <f t="shared" si="18"/>
        <v>8.9181204452268847E-3</v>
      </c>
      <c r="F1063">
        <v>1.3867186401904652E-2</v>
      </c>
    </row>
    <row r="1064" spans="2:6" x14ac:dyDescent="0.3">
      <c r="B1064" s="109">
        <v>43850</v>
      </c>
      <c r="C1064" s="110">
        <v>408.35443099999998</v>
      </c>
      <c r="D1064">
        <v>1812624</v>
      </c>
      <c r="E1064">
        <f t="shared" si="18"/>
        <v>-1.8232278202415575E-2</v>
      </c>
      <c r="F1064">
        <v>1.3835019071628318E-2</v>
      </c>
    </row>
    <row r="1065" spans="2:6" x14ac:dyDescent="0.3">
      <c r="B1065" s="109">
        <v>43847</v>
      </c>
      <c r="C1065" s="110">
        <v>415.937927</v>
      </c>
      <c r="D1065">
        <v>2823409</v>
      </c>
      <c r="E1065">
        <f t="shared" si="18"/>
        <v>6.010248246564931E-3</v>
      </c>
      <c r="F1065">
        <v>1.3821291996239715E-2</v>
      </c>
    </row>
    <row r="1066" spans="2:6" x14ac:dyDescent="0.3">
      <c r="B1066" s="109">
        <v>43846</v>
      </c>
      <c r="C1066" s="110">
        <v>413.45297199999999</v>
      </c>
      <c r="D1066">
        <v>5309590</v>
      </c>
      <c r="E1066">
        <f t="shared" si="18"/>
        <v>3.9199000769524428E-2</v>
      </c>
      <c r="F1066">
        <v>1.3799705852423072E-2</v>
      </c>
    </row>
    <row r="1067" spans="2:6" x14ac:dyDescent="0.3">
      <c r="B1067" s="109">
        <v>43845</v>
      </c>
      <c r="C1067" s="110">
        <v>397.85736100000003</v>
      </c>
      <c r="D1067">
        <v>2595325</v>
      </c>
      <c r="E1067">
        <f t="shared" si="18"/>
        <v>1.2937653921687442E-3</v>
      </c>
      <c r="F1067">
        <v>1.3796195966262914E-2</v>
      </c>
    </row>
    <row r="1068" spans="2:6" x14ac:dyDescent="0.3">
      <c r="B1068" s="109">
        <v>43844</v>
      </c>
      <c r="C1068" s="110">
        <v>397.34329200000002</v>
      </c>
      <c r="D1068">
        <v>4594297</v>
      </c>
      <c r="E1068">
        <f t="shared" si="18"/>
        <v>1.4327961943620515E-2</v>
      </c>
      <c r="F1068">
        <v>1.3759096128365567E-2</v>
      </c>
    </row>
    <row r="1069" spans="2:6" x14ac:dyDescent="0.3">
      <c r="B1069" s="109">
        <v>43843</v>
      </c>
      <c r="C1069" s="110">
        <v>391.730591</v>
      </c>
      <c r="D1069">
        <v>6260490</v>
      </c>
      <c r="E1069">
        <f t="shared" si="18"/>
        <v>-1.3487225803289205E-2</v>
      </c>
      <c r="F1069">
        <v>1.3748749139697924E-2</v>
      </c>
    </row>
    <row r="1070" spans="2:6" x14ac:dyDescent="0.3">
      <c r="B1070" s="109">
        <v>43840</v>
      </c>
      <c r="C1070" s="110">
        <v>397.08618200000001</v>
      </c>
      <c r="D1070">
        <v>11874641</v>
      </c>
      <c r="E1070">
        <f t="shared" si="18"/>
        <v>7.4301272295631549E-2</v>
      </c>
      <c r="F1070">
        <v>1.368494299017442E-2</v>
      </c>
    </row>
    <row r="1071" spans="2:6" x14ac:dyDescent="0.3">
      <c r="B1071" s="109">
        <v>43839</v>
      </c>
      <c r="C1071" s="110">
        <v>369.62274200000002</v>
      </c>
      <c r="D1071">
        <v>4565888</v>
      </c>
      <c r="E1071">
        <f t="shared" si="18"/>
        <v>1.3987180292655665E-2</v>
      </c>
      <c r="F1071">
        <v>1.368226103250314E-2</v>
      </c>
    </row>
    <row r="1072" spans="2:6" x14ac:dyDescent="0.3">
      <c r="B1072" s="109">
        <v>43838</v>
      </c>
      <c r="C1072" s="110">
        <v>364.52407799999997</v>
      </c>
      <c r="D1072">
        <v>2234655</v>
      </c>
      <c r="E1072">
        <f t="shared" si="18"/>
        <v>5.6737468475416275E-3</v>
      </c>
      <c r="F1072">
        <v>1.3670636798334801E-2</v>
      </c>
    </row>
    <row r="1073" spans="2:6" x14ac:dyDescent="0.3">
      <c r="B1073" s="109">
        <v>43837</v>
      </c>
      <c r="C1073" s="110">
        <v>362.46752900000001</v>
      </c>
      <c r="D1073">
        <v>1348267</v>
      </c>
      <c r="E1073">
        <f t="shared" si="18"/>
        <v>-2.5938378012747565E-3</v>
      </c>
      <c r="F1073">
        <v>1.3670338622903122E-2</v>
      </c>
    </row>
    <row r="1074" spans="2:6" x14ac:dyDescent="0.3">
      <c r="B1074" s="109">
        <v>43836</v>
      </c>
      <c r="C1074" s="110">
        <v>363.41015599999997</v>
      </c>
      <c r="D1074">
        <v>1385910</v>
      </c>
      <c r="E1074">
        <f t="shared" si="18"/>
        <v>-1.3950337886902364E-2</v>
      </c>
      <c r="F1074">
        <v>1.366099289188849E-2</v>
      </c>
    </row>
    <row r="1075" spans="2:6" x14ac:dyDescent="0.3">
      <c r="B1075" s="109">
        <v>43833</v>
      </c>
      <c r="C1075" s="110">
        <v>368.55157500000001</v>
      </c>
      <c r="D1075">
        <v>2064472</v>
      </c>
      <c r="E1075">
        <f t="shared" si="18"/>
        <v>-9.4423965840912949E-3</v>
      </c>
      <c r="F1075">
        <v>1.3635800571081491E-2</v>
      </c>
    </row>
    <row r="1076" spans="2:6" x14ac:dyDescent="0.3">
      <c r="B1076" s="109">
        <v>43832</v>
      </c>
      <c r="C1076" s="110">
        <v>372.06475799999998</v>
      </c>
      <c r="D1076">
        <v>6011135</v>
      </c>
      <c r="E1076">
        <f t="shared" si="18"/>
        <v>-1.2171570695350353E-2</v>
      </c>
      <c r="F1076">
        <v>1.3620872026770758E-2</v>
      </c>
    </row>
    <row r="1077" spans="2:6" x14ac:dyDescent="0.3">
      <c r="B1077" s="109">
        <v>43831</v>
      </c>
      <c r="C1077" s="110">
        <v>376.64917000000003</v>
      </c>
      <c r="D1077">
        <v>703692</v>
      </c>
      <c r="E1077">
        <f t="shared" si="18"/>
        <v>-5.0928554444490404E-3</v>
      </c>
      <c r="F1077">
        <v>1.360387735750912E-2</v>
      </c>
    </row>
    <row r="1078" spans="2:6" x14ac:dyDescent="0.3">
      <c r="B1078" s="109">
        <v>43830</v>
      </c>
      <c r="C1078" s="110">
        <v>378.57720899999998</v>
      </c>
      <c r="D1078">
        <v>1028918</v>
      </c>
      <c r="E1078">
        <f t="shared" si="18"/>
        <v>-1.4718913939799294E-2</v>
      </c>
      <c r="F1078">
        <v>1.3603377814737527E-2</v>
      </c>
    </row>
    <row r="1079" spans="2:6" x14ac:dyDescent="0.3">
      <c r="B1079" s="109">
        <v>43829</v>
      </c>
      <c r="C1079" s="110">
        <v>384.23269699999997</v>
      </c>
      <c r="D1079">
        <v>541227</v>
      </c>
      <c r="E1079">
        <f t="shared" si="18"/>
        <v>1.1144749570179968E-4</v>
      </c>
      <c r="F1079">
        <v>1.3572392396003385E-2</v>
      </c>
    </row>
    <row r="1080" spans="2:6" x14ac:dyDescent="0.3">
      <c r="B1080" s="109">
        <v>43826</v>
      </c>
      <c r="C1080" s="110">
        <v>384.18988000000002</v>
      </c>
      <c r="D1080">
        <v>1367919</v>
      </c>
      <c r="E1080">
        <f t="shared" si="18"/>
        <v>7.0752095005564009E-3</v>
      </c>
      <c r="F1080">
        <v>1.3560640641215205E-2</v>
      </c>
    </row>
    <row r="1081" spans="2:6" x14ac:dyDescent="0.3">
      <c r="B1081" s="109">
        <v>43825</v>
      </c>
      <c r="C1081" s="110">
        <v>381.49075299999998</v>
      </c>
      <c r="D1081">
        <v>903943</v>
      </c>
      <c r="E1081">
        <f t="shared" si="18"/>
        <v>-7.3578526969317881E-3</v>
      </c>
      <c r="F1081">
        <v>1.3557947870277864E-2</v>
      </c>
    </row>
    <row r="1082" spans="2:6" x14ac:dyDescent="0.3">
      <c r="B1082" s="109">
        <v>43823</v>
      </c>
      <c r="C1082" s="110">
        <v>384.318512</v>
      </c>
      <c r="D1082">
        <v>992488</v>
      </c>
      <c r="E1082">
        <f t="shared" si="18"/>
        <v>3.3481360831255635E-4</v>
      </c>
      <c r="F1082">
        <v>1.3550723788334551E-2</v>
      </c>
    </row>
    <row r="1083" spans="2:6" x14ac:dyDescent="0.3">
      <c r="B1083" s="109">
        <v>43822</v>
      </c>
      <c r="C1083" s="110">
        <v>384.18988000000002</v>
      </c>
      <c r="D1083">
        <v>1347220</v>
      </c>
      <c r="E1083">
        <f t="shared" si="18"/>
        <v>-3.9987573766502305E-3</v>
      </c>
      <c r="F1083">
        <v>1.3530263306346546E-2</v>
      </c>
    </row>
    <row r="1084" spans="2:6" x14ac:dyDescent="0.3">
      <c r="B1084" s="109">
        <v>43819</v>
      </c>
      <c r="C1084" s="110">
        <v>385.73232999999999</v>
      </c>
      <c r="D1084">
        <v>2182698</v>
      </c>
      <c r="E1084">
        <f t="shared" si="18"/>
        <v>1.4651083307559043E-2</v>
      </c>
      <c r="F1084">
        <v>1.3527340338847171E-2</v>
      </c>
    </row>
    <row r="1085" spans="2:6" x14ac:dyDescent="0.3">
      <c r="B1085" s="109">
        <v>43818</v>
      </c>
      <c r="C1085" s="110">
        <v>380.16253699999999</v>
      </c>
      <c r="D1085">
        <v>1364347</v>
      </c>
      <c r="E1085">
        <f t="shared" si="18"/>
        <v>-1.0132463508703005E-3</v>
      </c>
      <c r="F1085">
        <v>1.3525275036800233E-2</v>
      </c>
    </row>
    <row r="1086" spans="2:6" x14ac:dyDescent="0.3">
      <c r="B1086" s="109">
        <v>43817</v>
      </c>
      <c r="C1086" s="110">
        <v>380.54812600000002</v>
      </c>
      <c r="D1086">
        <v>2649989</v>
      </c>
      <c r="E1086">
        <f t="shared" si="18"/>
        <v>-2.8121031841792488E-2</v>
      </c>
      <c r="F1086">
        <v>1.3518049088487638E-2</v>
      </c>
    </row>
    <row r="1087" spans="2:6" x14ac:dyDescent="0.3">
      <c r="B1087" s="109">
        <v>43816</v>
      </c>
      <c r="C1087" s="110">
        <v>391.55917399999998</v>
      </c>
      <c r="D1087">
        <v>1757854</v>
      </c>
      <c r="E1087">
        <f t="shared" si="18"/>
        <v>7.1632359888651465E-3</v>
      </c>
      <c r="F1087">
        <v>1.3501140624569308E-2</v>
      </c>
    </row>
    <row r="1088" spans="2:6" x14ac:dyDescent="0.3">
      <c r="B1088" s="109">
        <v>43815</v>
      </c>
      <c r="C1088" s="110">
        <v>388.774292</v>
      </c>
      <c r="D1088">
        <v>1506963</v>
      </c>
      <c r="E1088">
        <f t="shared" si="18"/>
        <v>-1.5301092650644055E-2</v>
      </c>
      <c r="F1088">
        <v>1.3489063168193427E-2</v>
      </c>
    </row>
    <row r="1089" spans="2:6" x14ac:dyDescent="0.3">
      <c r="B1089" s="109">
        <v>43812</v>
      </c>
      <c r="C1089" s="110">
        <v>394.81539900000001</v>
      </c>
      <c r="D1089">
        <v>1164468</v>
      </c>
      <c r="E1089">
        <f t="shared" si="18"/>
        <v>-7.4321501878195084E-3</v>
      </c>
      <c r="F1089">
        <v>1.3482670499691762E-2</v>
      </c>
    </row>
    <row r="1090" spans="2:6" x14ac:dyDescent="0.3">
      <c r="B1090" s="109">
        <v>43811</v>
      </c>
      <c r="C1090" s="110">
        <v>397.77169800000001</v>
      </c>
      <c r="D1090">
        <v>1431921</v>
      </c>
      <c r="E1090">
        <f t="shared" si="18"/>
        <v>8.0345435899107365E-3</v>
      </c>
      <c r="F1090">
        <v>1.3482341944082155E-2</v>
      </c>
    </row>
    <row r="1091" spans="2:6" x14ac:dyDescent="0.3">
      <c r="B1091" s="109">
        <v>43810</v>
      </c>
      <c r="C1091" s="110">
        <v>394.60125699999998</v>
      </c>
      <c r="D1091">
        <v>1115067</v>
      </c>
      <c r="E1091">
        <f t="shared" si="18"/>
        <v>-4.5395977889114425E-3</v>
      </c>
      <c r="F1091">
        <v>1.3460188808580353E-2</v>
      </c>
    </row>
    <row r="1092" spans="2:6" x14ac:dyDescent="0.3">
      <c r="B1092" s="109">
        <v>43809</v>
      </c>
      <c r="C1092" s="110">
        <v>396.400757</v>
      </c>
      <c r="D1092">
        <v>1240422</v>
      </c>
      <c r="E1092">
        <f t="shared" si="18"/>
        <v>-1.4066481151342458E-2</v>
      </c>
      <c r="F1092">
        <v>1.3459322861612E-2</v>
      </c>
    </row>
    <row r="1093" spans="2:6" x14ac:dyDescent="0.3">
      <c r="B1093" s="109">
        <v>43808</v>
      </c>
      <c r="C1093" s="110">
        <v>402.05627399999997</v>
      </c>
      <c r="D1093">
        <v>1223887</v>
      </c>
      <c r="E1093">
        <f t="shared" si="18"/>
        <v>1.088033465291649E-2</v>
      </c>
      <c r="F1093">
        <v>1.3457835035084909E-2</v>
      </c>
    </row>
    <row r="1094" spans="2:6" x14ac:dyDescent="0.3">
      <c r="B1094" s="109">
        <v>43805</v>
      </c>
      <c r="C1094" s="110">
        <v>397.72885100000002</v>
      </c>
      <c r="D1094">
        <v>1011651</v>
      </c>
      <c r="E1094">
        <f t="shared" si="18"/>
        <v>-1.4438909403140743E-2</v>
      </c>
      <c r="F1094">
        <v>1.3434103821119869E-2</v>
      </c>
    </row>
    <row r="1095" spans="2:6" x14ac:dyDescent="0.3">
      <c r="B1095" s="109">
        <v>43804</v>
      </c>
      <c r="C1095" s="110">
        <v>403.55575599999997</v>
      </c>
      <c r="D1095">
        <v>1208056</v>
      </c>
      <c r="E1095">
        <f t="shared" si="18"/>
        <v>6.0883218964622454E-3</v>
      </c>
      <c r="F1095">
        <v>1.3400326367065896E-2</v>
      </c>
    </row>
    <row r="1096" spans="2:6" x14ac:dyDescent="0.3">
      <c r="B1096" s="109">
        <v>43803</v>
      </c>
      <c r="C1096" s="110">
        <v>401.11364700000001</v>
      </c>
      <c r="D1096">
        <v>1823933</v>
      </c>
      <c r="E1096">
        <f t="shared" si="18"/>
        <v>7.5334513524880631E-3</v>
      </c>
      <c r="F1096">
        <v>1.3394573813216848E-2</v>
      </c>
    </row>
    <row r="1097" spans="2:6" x14ac:dyDescent="0.3">
      <c r="B1097" s="109">
        <v>43802</v>
      </c>
      <c r="C1097" s="110">
        <v>398.11447099999998</v>
      </c>
      <c r="D1097">
        <v>1545726</v>
      </c>
      <c r="E1097">
        <f t="shared" si="18"/>
        <v>-1.2959443333129594E-2</v>
      </c>
      <c r="F1097">
        <v>1.3382332655573759E-2</v>
      </c>
    </row>
    <row r="1098" spans="2:6" x14ac:dyDescent="0.3">
      <c r="B1098" s="109">
        <v>43801</v>
      </c>
      <c r="C1098" s="110">
        <v>403.34155299999998</v>
      </c>
      <c r="D1098">
        <v>2026837</v>
      </c>
      <c r="E1098">
        <f t="shared" si="18"/>
        <v>-2.54658111242686E-2</v>
      </c>
      <c r="F1098">
        <v>1.3378702310780533E-2</v>
      </c>
    </row>
    <row r="1099" spans="2:6" x14ac:dyDescent="0.3">
      <c r="B1099" s="109">
        <v>43798</v>
      </c>
      <c r="C1099" s="110">
        <v>413.88137799999998</v>
      </c>
      <c r="D1099">
        <v>987250</v>
      </c>
      <c r="E1099">
        <f t="shared" ref="E1099:E1162" si="19">C1099/C1100-1</f>
        <v>-8.0097600316776374E-3</v>
      </c>
      <c r="F1099">
        <v>1.337262032473463E-2</v>
      </c>
    </row>
    <row r="1100" spans="2:6" x14ac:dyDescent="0.3">
      <c r="B1100" s="109">
        <v>43797</v>
      </c>
      <c r="C1100" s="110">
        <v>417.22323599999999</v>
      </c>
      <c r="D1100">
        <v>1100053</v>
      </c>
      <c r="E1100">
        <f t="shared" si="19"/>
        <v>1.3635800571081491E-2</v>
      </c>
      <c r="F1100">
        <v>1.3359941431082767E-2</v>
      </c>
    </row>
    <row r="1101" spans="2:6" x14ac:dyDescent="0.3">
      <c r="B1101" s="109">
        <v>43796</v>
      </c>
      <c r="C1101" s="110">
        <v>411.61059599999999</v>
      </c>
      <c r="D1101">
        <v>1399766</v>
      </c>
      <c r="E1101">
        <f t="shared" si="19"/>
        <v>-1.4868789453297948E-2</v>
      </c>
      <c r="F1101">
        <v>1.3358314715356645E-2</v>
      </c>
    </row>
    <row r="1102" spans="2:6" x14ac:dyDescent="0.3">
      <c r="B1102" s="109">
        <v>43795</v>
      </c>
      <c r="C1102" s="110">
        <v>417.82312000000002</v>
      </c>
      <c r="D1102">
        <v>1447642</v>
      </c>
      <c r="E1102">
        <f t="shared" si="19"/>
        <v>-9.0438904825645983E-3</v>
      </c>
      <c r="F1102">
        <v>1.3356773155693169E-2</v>
      </c>
    </row>
    <row r="1103" spans="2:6" x14ac:dyDescent="0.3">
      <c r="B1103" s="109">
        <v>43794</v>
      </c>
      <c r="C1103" s="110">
        <v>421.63635299999999</v>
      </c>
      <c r="D1103">
        <v>1279823</v>
      </c>
      <c r="E1103">
        <f t="shared" si="19"/>
        <v>1.6842375272305476E-2</v>
      </c>
      <c r="F1103">
        <v>1.3346529427552323E-2</v>
      </c>
    </row>
    <row r="1104" spans="2:6" x14ac:dyDescent="0.3">
      <c r="B1104" s="109">
        <v>43791</v>
      </c>
      <c r="C1104" s="110">
        <v>414.65261800000002</v>
      </c>
      <c r="D1104">
        <v>2006469</v>
      </c>
      <c r="E1104">
        <f t="shared" si="19"/>
        <v>8.6504076150339948E-3</v>
      </c>
      <c r="F1104">
        <v>1.3345819134944037E-2</v>
      </c>
    </row>
    <row r="1105" spans="2:6" x14ac:dyDescent="0.3">
      <c r="B1105" s="109">
        <v>43790</v>
      </c>
      <c r="C1105" s="110">
        <v>411.09646600000002</v>
      </c>
      <c r="D1105">
        <v>3948062</v>
      </c>
      <c r="E1105">
        <f t="shared" si="19"/>
        <v>-3.2079082102649314E-2</v>
      </c>
      <c r="F1105">
        <v>1.3344955430327321E-2</v>
      </c>
    </row>
    <row r="1106" spans="2:6" x14ac:dyDescent="0.3">
      <c r="B1106" s="109">
        <v>43789</v>
      </c>
      <c r="C1106" s="110">
        <v>424.72113000000002</v>
      </c>
      <c r="D1106">
        <v>1305786</v>
      </c>
      <c r="E1106">
        <f t="shared" si="19"/>
        <v>1.5389311052989463E-2</v>
      </c>
      <c r="F1106">
        <v>1.3344941618316231E-2</v>
      </c>
    </row>
    <row r="1107" spans="2:6" x14ac:dyDescent="0.3">
      <c r="B1107" s="109">
        <v>43788</v>
      </c>
      <c r="C1107" s="110">
        <v>418.28402699999998</v>
      </c>
      <c r="D1107">
        <v>1027871</v>
      </c>
      <c r="E1107">
        <f t="shared" si="19"/>
        <v>-1.3571875619223794E-2</v>
      </c>
      <c r="F1107">
        <v>1.3327132120054097E-2</v>
      </c>
    </row>
    <row r="1108" spans="2:6" x14ac:dyDescent="0.3">
      <c r="B1108" s="109">
        <v>43787</v>
      </c>
      <c r="C1108" s="110">
        <v>424.03903200000002</v>
      </c>
      <c r="D1108">
        <v>1739405</v>
      </c>
      <c r="E1108">
        <f t="shared" si="19"/>
        <v>1.6659715975641864E-2</v>
      </c>
      <c r="F1108">
        <v>1.3308645067952041E-2</v>
      </c>
    </row>
    <row r="1109" spans="2:6" x14ac:dyDescent="0.3">
      <c r="B1109" s="109">
        <v>43784</v>
      </c>
      <c r="C1109" s="110">
        <v>417.09042399999998</v>
      </c>
      <c r="D1109">
        <v>3647354</v>
      </c>
      <c r="E1109">
        <f t="shared" si="19"/>
        <v>-3.2598643471726252E-3</v>
      </c>
      <c r="F1109">
        <v>1.3304653395268318E-2</v>
      </c>
    </row>
    <row r="1110" spans="2:6" x14ac:dyDescent="0.3">
      <c r="B1110" s="109">
        <v>43783</v>
      </c>
      <c r="C1110" s="110">
        <v>418.45452899999998</v>
      </c>
      <c r="D1110">
        <v>5421401</v>
      </c>
      <c r="E1110">
        <f t="shared" si="19"/>
        <v>4.4033154251919893E-2</v>
      </c>
      <c r="F1110">
        <v>1.3288938611173196E-2</v>
      </c>
    </row>
    <row r="1111" spans="2:6" x14ac:dyDescent="0.3">
      <c r="B1111" s="109">
        <v>43782</v>
      </c>
      <c r="C1111" s="110">
        <v>400.80578600000001</v>
      </c>
      <c r="D1111">
        <v>11262961</v>
      </c>
      <c r="E1111">
        <f t="shared" si="19"/>
        <v>-0.11159402686916264</v>
      </c>
      <c r="F1111">
        <v>1.3287101802391232E-2</v>
      </c>
    </row>
    <row r="1112" spans="2:6" x14ac:dyDescent="0.3">
      <c r="B1112" s="109">
        <v>43780</v>
      </c>
      <c r="C1112" s="110">
        <v>451.151611</v>
      </c>
      <c r="D1112">
        <v>1142981</v>
      </c>
      <c r="E1112">
        <f t="shared" si="19"/>
        <v>3.7040506554102404E-2</v>
      </c>
      <c r="F1112">
        <v>1.3275039670252564E-2</v>
      </c>
    </row>
    <row r="1113" spans="2:6" x14ac:dyDescent="0.3">
      <c r="B1113" s="109">
        <v>43777</v>
      </c>
      <c r="C1113" s="110">
        <v>435.037598</v>
      </c>
      <c r="D1113">
        <v>977588</v>
      </c>
      <c r="E1113">
        <f t="shared" si="19"/>
        <v>-3.2701308817453145E-2</v>
      </c>
      <c r="F1113">
        <v>1.3227575140146941E-2</v>
      </c>
    </row>
    <row r="1114" spans="2:6" x14ac:dyDescent="0.3">
      <c r="B1114" s="109">
        <v>43776</v>
      </c>
      <c r="C1114" s="110">
        <v>449.744843</v>
      </c>
      <c r="D1114">
        <v>806540</v>
      </c>
      <c r="E1114">
        <f t="shared" si="19"/>
        <v>5.8155771768066966E-3</v>
      </c>
      <c r="F1114">
        <v>1.3214091044932541E-2</v>
      </c>
    </row>
    <row r="1115" spans="2:6" x14ac:dyDescent="0.3">
      <c r="B1115" s="109">
        <v>43775</v>
      </c>
      <c r="C1115" s="110">
        <v>447.14443999999997</v>
      </c>
      <c r="D1115">
        <v>851007</v>
      </c>
      <c r="E1115">
        <f t="shared" si="19"/>
        <v>8.5578579869316496E-3</v>
      </c>
      <c r="F1115">
        <v>1.3140535738820791E-2</v>
      </c>
    </row>
    <row r="1116" spans="2:6" x14ac:dyDescent="0.3">
      <c r="B1116" s="109">
        <v>43774</v>
      </c>
      <c r="C1116" s="110">
        <v>443.35031099999998</v>
      </c>
      <c r="D1116">
        <v>1398222</v>
      </c>
      <c r="E1116">
        <f t="shared" si="19"/>
        <v>-3.8315015522265572E-3</v>
      </c>
      <c r="F1116">
        <v>1.3112370389841033E-2</v>
      </c>
    </row>
    <row r="1117" spans="2:6" x14ac:dyDescent="0.3">
      <c r="B1117" s="109">
        <v>43773</v>
      </c>
      <c r="C1117" s="110">
        <v>445.055542</v>
      </c>
      <c r="D1117">
        <v>1435501</v>
      </c>
      <c r="E1117">
        <f t="shared" si="19"/>
        <v>-3.8054091154069658E-2</v>
      </c>
      <c r="F1117">
        <v>1.3092534881115725E-2</v>
      </c>
    </row>
    <row r="1118" spans="2:6" x14ac:dyDescent="0.3">
      <c r="B1118" s="109">
        <v>43770</v>
      </c>
      <c r="C1118" s="110">
        <v>462.66171300000002</v>
      </c>
      <c r="D1118">
        <v>1653964</v>
      </c>
      <c r="E1118">
        <f t="shared" si="19"/>
        <v>2.9013143462421231E-2</v>
      </c>
      <c r="F1118">
        <v>1.3091451103467877E-2</v>
      </c>
    </row>
    <row r="1119" spans="2:6" x14ac:dyDescent="0.3">
      <c r="B1119" s="109">
        <v>43769</v>
      </c>
      <c r="C1119" s="110">
        <v>449.61691300000001</v>
      </c>
      <c r="D1119">
        <v>1152882</v>
      </c>
      <c r="E1119">
        <f t="shared" si="19"/>
        <v>1.5794860010185374E-2</v>
      </c>
      <c r="F1119">
        <v>1.3061079087156147E-2</v>
      </c>
    </row>
    <row r="1120" spans="2:6" x14ac:dyDescent="0.3">
      <c r="B1120" s="109">
        <v>43768</v>
      </c>
      <c r="C1120" s="110">
        <v>442.62570199999999</v>
      </c>
      <c r="D1120">
        <v>1150048</v>
      </c>
      <c r="E1120">
        <f t="shared" si="19"/>
        <v>-1.7133597506826415E-2</v>
      </c>
      <c r="F1120">
        <v>1.3044317429014241E-2</v>
      </c>
    </row>
    <row r="1121" spans="2:6" x14ac:dyDescent="0.3">
      <c r="B1121" s="109">
        <v>43767</v>
      </c>
      <c r="C1121" s="110">
        <v>450.34167500000001</v>
      </c>
      <c r="D1121">
        <v>1137942</v>
      </c>
      <c r="E1121">
        <f t="shared" si="19"/>
        <v>-5.7412039067915588E-3</v>
      </c>
      <c r="F1121">
        <v>1.3032811017922974E-2</v>
      </c>
    </row>
    <row r="1122" spans="2:6" x14ac:dyDescent="0.3">
      <c r="B1122" s="109">
        <v>43765</v>
      </c>
      <c r="C1122" s="110">
        <v>452.94210800000002</v>
      </c>
      <c r="D1122">
        <v>80643</v>
      </c>
      <c r="E1122">
        <f t="shared" si="19"/>
        <v>-6.5816945888119704E-4</v>
      </c>
      <c r="F1122">
        <v>1.301756763925721E-2</v>
      </c>
    </row>
    <row r="1123" spans="2:6" x14ac:dyDescent="0.3">
      <c r="B1123" s="109">
        <v>43763</v>
      </c>
      <c r="C1123" s="110">
        <v>453.24041699999998</v>
      </c>
      <c r="D1123">
        <v>1363039</v>
      </c>
      <c r="E1123">
        <f t="shared" si="19"/>
        <v>2.1718016181519584E-2</v>
      </c>
      <c r="F1123">
        <v>1.3017297896121383E-2</v>
      </c>
    </row>
    <row r="1124" spans="2:6" x14ac:dyDescent="0.3">
      <c r="B1124" s="109">
        <v>43762</v>
      </c>
      <c r="C1124" s="110">
        <v>443.60617100000002</v>
      </c>
      <c r="D1124">
        <v>1347034</v>
      </c>
      <c r="E1124">
        <f t="shared" si="19"/>
        <v>5.2163613256053232E-3</v>
      </c>
      <c r="F1124">
        <v>1.3007204460738331E-2</v>
      </c>
    </row>
    <row r="1125" spans="2:6" x14ac:dyDescent="0.3">
      <c r="B1125" s="109">
        <v>43761</v>
      </c>
      <c r="C1125" s="110">
        <v>441.304169</v>
      </c>
      <c r="D1125">
        <v>954999</v>
      </c>
      <c r="E1125">
        <f t="shared" si="19"/>
        <v>-4.6151811541189636E-3</v>
      </c>
      <c r="F1125">
        <v>1.3006905860616591E-2</v>
      </c>
    </row>
    <row r="1126" spans="2:6" x14ac:dyDescent="0.3">
      <c r="B1126" s="109">
        <v>43760</v>
      </c>
      <c r="C1126" s="110">
        <v>443.35031099999998</v>
      </c>
      <c r="D1126">
        <v>2076744</v>
      </c>
      <c r="E1126">
        <f t="shared" si="19"/>
        <v>5.8999513166091422E-3</v>
      </c>
      <c r="F1126">
        <v>1.3002561551792358E-2</v>
      </c>
    </row>
    <row r="1127" spans="2:6" x14ac:dyDescent="0.3">
      <c r="B1127" s="109">
        <v>43756</v>
      </c>
      <c r="C1127" s="110">
        <v>440.749908</v>
      </c>
      <c r="D1127">
        <v>1880802</v>
      </c>
      <c r="E1127">
        <f t="shared" si="19"/>
        <v>2.8653890005506666E-2</v>
      </c>
      <c r="F1127">
        <v>1.2995796705551399E-2</v>
      </c>
    </row>
    <row r="1128" spans="2:6" x14ac:dyDescent="0.3">
      <c r="B1128" s="109">
        <v>43755</v>
      </c>
      <c r="C1128" s="110">
        <v>428.47250400000001</v>
      </c>
      <c r="D1128">
        <v>1848392</v>
      </c>
      <c r="E1128">
        <f t="shared" si="19"/>
        <v>4.0045440450152681E-2</v>
      </c>
      <c r="F1128">
        <v>1.2979502958113232E-2</v>
      </c>
    </row>
    <row r="1129" spans="2:6" x14ac:dyDescent="0.3">
      <c r="B1129" s="109">
        <v>43754</v>
      </c>
      <c r="C1129" s="110">
        <v>411.97479199999998</v>
      </c>
      <c r="D1129">
        <v>1721899</v>
      </c>
      <c r="E1129">
        <f t="shared" si="19"/>
        <v>-1.4078799121979735E-2</v>
      </c>
      <c r="F1129">
        <v>1.2979411116290196E-2</v>
      </c>
    </row>
    <row r="1130" spans="2:6" x14ac:dyDescent="0.3">
      <c r="B1130" s="109">
        <v>43753</v>
      </c>
      <c r="C1130" s="110">
        <v>417.85772700000001</v>
      </c>
      <c r="D1130">
        <v>2254599</v>
      </c>
      <c r="E1130">
        <f t="shared" si="19"/>
        <v>2.0403963193775576E-2</v>
      </c>
      <c r="F1130">
        <v>1.2974976670887983E-2</v>
      </c>
    </row>
    <row r="1131" spans="2:6" x14ac:dyDescent="0.3">
      <c r="B1131" s="109">
        <v>43752</v>
      </c>
      <c r="C1131" s="110">
        <v>409.50225799999998</v>
      </c>
      <c r="D1131">
        <v>981882</v>
      </c>
      <c r="E1131">
        <f t="shared" si="19"/>
        <v>2.8259457412547873E-2</v>
      </c>
      <c r="F1131">
        <v>1.2941357000673337E-2</v>
      </c>
    </row>
    <row r="1132" spans="2:6" x14ac:dyDescent="0.3">
      <c r="B1132" s="109">
        <v>43749</v>
      </c>
      <c r="C1132" s="110">
        <v>398.24798600000003</v>
      </c>
      <c r="D1132">
        <v>1385288</v>
      </c>
      <c r="E1132">
        <f t="shared" si="19"/>
        <v>-2.2430391412325834E-3</v>
      </c>
      <c r="F1132">
        <v>1.2916208931077033E-2</v>
      </c>
    </row>
    <row r="1133" spans="2:6" x14ac:dyDescent="0.3">
      <c r="B1133" s="109">
        <v>43748</v>
      </c>
      <c r="C1133" s="110">
        <v>399.14328</v>
      </c>
      <c r="D1133">
        <v>1536015</v>
      </c>
      <c r="E1133">
        <f t="shared" si="19"/>
        <v>-7.6310516241057114E-3</v>
      </c>
      <c r="F1133">
        <v>1.2899127489555351E-2</v>
      </c>
    </row>
    <row r="1134" spans="2:6" x14ac:dyDescent="0.3">
      <c r="B1134" s="109">
        <v>43747</v>
      </c>
      <c r="C1134" s="110">
        <v>402.21258499999999</v>
      </c>
      <c r="D1134">
        <v>1400243</v>
      </c>
      <c r="E1134">
        <f t="shared" si="19"/>
        <v>2.5989571435678815E-2</v>
      </c>
      <c r="F1134">
        <v>1.2888272734600914E-2</v>
      </c>
    </row>
    <row r="1135" spans="2:6" x14ac:dyDescent="0.3">
      <c r="B1135" s="109">
        <v>43745</v>
      </c>
      <c r="C1135" s="110">
        <v>392.02404799999999</v>
      </c>
      <c r="D1135">
        <v>1365246</v>
      </c>
      <c r="E1135">
        <f t="shared" si="19"/>
        <v>-6.8043158535586734E-3</v>
      </c>
      <c r="F1135">
        <v>1.2868841812508469E-2</v>
      </c>
    </row>
    <row r="1136" spans="2:6" x14ac:dyDescent="0.3">
      <c r="B1136" s="109">
        <v>43742</v>
      </c>
      <c r="C1136" s="110">
        <v>394.70977800000003</v>
      </c>
      <c r="D1136">
        <v>1575271</v>
      </c>
      <c r="E1136">
        <f t="shared" si="19"/>
        <v>-4.566058606976009E-2</v>
      </c>
      <c r="F1136">
        <v>1.2845679106333607E-2</v>
      </c>
    </row>
    <row r="1137" spans="2:6" x14ac:dyDescent="0.3">
      <c r="B1137" s="109">
        <v>43741</v>
      </c>
      <c r="C1137" s="110">
        <v>413.59475700000002</v>
      </c>
      <c r="D1137">
        <v>1937035</v>
      </c>
      <c r="E1137">
        <f t="shared" si="19"/>
        <v>1.506600133122582E-2</v>
      </c>
      <c r="F1137">
        <v>1.2834133855693208E-2</v>
      </c>
    </row>
    <row r="1138" spans="2:6" x14ac:dyDescent="0.3">
      <c r="B1138" s="109">
        <v>43739</v>
      </c>
      <c r="C1138" s="110">
        <v>407.45602400000001</v>
      </c>
      <c r="D1138">
        <v>2715261</v>
      </c>
      <c r="E1138">
        <f t="shared" si="19"/>
        <v>1.1000630877894269E-2</v>
      </c>
      <c r="F1138">
        <v>1.2807788896772365E-2</v>
      </c>
    </row>
    <row r="1139" spans="2:6" x14ac:dyDescent="0.3">
      <c r="B1139" s="109">
        <v>43738</v>
      </c>
      <c r="C1139" s="110">
        <v>403.02252199999998</v>
      </c>
      <c r="D1139">
        <v>2364232</v>
      </c>
      <c r="E1139">
        <f t="shared" si="19"/>
        <v>-2.1223844409730575E-2</v>
      </c>
      <c r="F1139">
        <v>1.2801670586864988E-2</v>
      </c>
    </row>
    <row r="1140" spans="2:6" x14ac:dyDescent="0.3">
      <c r="B1140" s="109">
        <v>43735</v>
      </c>
      <c r="C1140" s="110">
        <v>411.76168799999999</v>
      </c>
      <c r="D1140">
        <v>4185643</v>
      </c>
      <c r="E1140">
        <f t="shared" si="19"/>
        <v>2.6570485098638574E-2</v>
      </c>
      <c r="F1140">
        <v>1.2797849182451193E-2</v>
      </c>
    </row>
    <row r="1141" spans="2:6" x14ac:dyDescent="0.3">
      <c r="B1141" s="109">
        <v>43734</v>
      </c>
      <c r="C1141" s="110">
        <v>401.10415599999999</v>
      </c>
      <c r="D1141">
        <v>1685449</v>
      </c>
      <c r="E1141">
        <f t="shared" si="19"/>
        <v>1.4556686246033568E-2</v>
      </c>
      <c r="F1141">
        <v>1.2774818769120344E-2</v>
      </c>
    </row>
    <row r="1142" spans="2:6" x14ac:dyDescent="0.3">
      <c r="B1142" s="109">
        <v>43733</v>
      </c>
      <c r="C1142" s="110">
        <v>395.34918199999998</v>
      </c>
      <c r="D1142">
        <v>1761616</v>
      </c>
      <c r="E1142">
        <f t="shared" si="19"/>
        <v>-1.9765328185168629E-2</v>
      </c>
      <c r="F1142">
        <v>1.2756790192052003E-2</v>
      </c>
    </row>
    <row r="1143" spans="2:6" x14ac:dyDescent="0.3">
      <c r="B1143" s="109">
        <v>43732</v>
      </c>
      <c r="C1143" s="110">
        <v>403.32095299999997</v>
      </c>
      <c r="D1143">
        <v>3189317</v>
      </c>
      <c r="E1143">
        <f t="shared" si="19"/>
        <v>-5.2573487226212245E-2</v>
      </c>
      <c r="F1143">
        <v>1.2751158384743277E-2</v>
      </c>
    </row>
    <row r="1144" spans="2:6" x14ac:dyDescent="0.3">
      <c r="B1144" s="109">
        <v>43731</v>
      </c>
      <c r="C1144" s="110">
        <v>425.70156900000001</v>
      </c>
      <c r="D1144">
        <v>5051341</v>
      </c>
      <c r="E1144">
        <f t="shared" si="19"/>
        <v>9.1008142396719949E-2</v>
      </c>
      <c r="F1144">
        <v>1.2749345586014593E-2</v>
      </c>
    </row>
    <row r="1145" spans="2:6" x14ac:dyDescent="0.3">
      <c r="B1145" s="109">
        <v>43728</v>
      </c>
      <c r="C1145" s="110">
        <v>390.19101000000001</v>
      </c>
      <c r="D1145">
        <v>7582750</v>
      </c>
      <c r="E1145">
        <f t="shared" si="19"/>
        <v>9.5380639168823889E-2</v>
      </c>
      <c r="F1145">
        <v>1.2721085978027347E-2</v>
      </c>
    </row>
    <row r="1146" spans="2:6" x14ac:dyDescent="0.3">
      <c r="B1146" s="109">
        <v>43727</v>
      </c>
      <c r="C1146" s="110">
        <v>356.21499599999999</v>
      </c>
      <c r="D1146">
        <v>1140910</v>
      </c>
      <c r="E1146">
        <f t="shared" si="19"/>
        <v>-3.0176204610114166E-2</v>
      </c>
      <c r="F1146">
        <v>1.2700773042079172E-2</v>
      </c>
    </row>
    <row r="1147" spans="2:6" x14ac:dyDescent="0.3">
      <c r="B1147" s="109">
        <v>43726</v>
      </c>
      <c r="C1147" s="110">
        <v>367.298676</v>
      </c>
      <c r="D1147">
        <v>1321223</v>
      </c>
      <c r="E1147">
        <f t="shared" si="19"/>
        <v>-1.3736477068013619E-2</v>
      </c>
      <c r="F1147">
        <v>1.2697612465039754E-2</v>
      </c>
    </row>
    <row r="1148" spans="2:6" x14ac:dyDescent="0.3">
      <c r="B1148" s="109">
        <v>43725</v>
      </c>
      <c r="C1148" s="110">
        <v>372.41433699999999</v>
      </c>
      <c r="D1148">
        <v>1052401</v>
      </c>
      <c r="E1148">
        <f t="shared" si="19"/>
        <v>-1.5772689941329965E-2</v>
      </c>
      <c r="F1148">
        <v>1.2691666554783376E-2</v>
      </c>
    </row>
    <row r="1149" spans="2:6" x14ac:dyDescent="0.3">
      <c r="B1149" s="109">
        <v>43724</v>
      </c>
      <c r="C1149" s="110">
        <v>378.38244600000002</v>
      </c>
      <c r="D1149">
        <v>962807</v>
      </c>
      <c r="E1149">
        <f t="shared" si="19"/>
        <v>-7.9356611185917858E-3</v>
      </c>
      <c r="F1149">
        <v>1.2680162278893459E-2</v>
      </c>
    </row>
    <row r="1150" spans="2:6" x14ac:dyDescent="0.3">
      <c r="B1150" s="109">
        <v>43721</v>
      </c>
      <c r="C1150" s="110">
        <v>381.40917999999999</v>
      </c>
      <c r="D1150">
        <v>1156637</v>
      </c>
      <c r="E1150">
        <f t="shared" si="19"/>
        <v>6.298416359230119E-3</v>
      </c>
      <c r="F1150">
        <v>1.2673114491457582E-2</v>
      </c>
    </row>
    <row r="1151" spans="2:6" x14ac:dyDescent="0.3">
      <c r="B1151" s="109">
        <v>43720</v>
      </c>
      <c r="C1151" s="110">
        <v>379.02194200000002</v>
      </c>
      <c r="D1151">
        <v>1143620</v>
      </c>
      <c r="E1151">
        <f t="shared" si="19"/>
        <v>1.1241246026783003E-4</v>
      </c>
      <c r="F1151">
        <v>1.2656141145408029E-2</v>
      </c>
    </row>
    <row r="1152" spans="2:6" x14ac:dyDescent="0.3">
      <c r="B1152" s="109">
        <v>43719</v>
      </c>
      <c r="C1152" s="110">
        <v>378.97933999999998</v>
      </c>
      <c r="D1152">
        <v>1237310</v>
      </c>
      <c r="E1152">
        <f t="shared" si="19"/>
        <v>1.0112599258368382E-2</v>
      </c>
      <c r="F1152">
        <v>1.2651575340369092E-2</v>
      </c>
    </row>
    <row r="1153" spans="2:6" x14ac:dyDescent="0.3">
      <c r="B1153" s="109">
        <v>43717</v>
      </c>
      <c r="C1153" s="110">
        <v>375.18524200000002</v>
      </c>
      <c r="D1153">
        <v>1249648</v>
      </c>
      <c r="E1153">
        <f t="shared" si="19"/>
        <v>9.9839494531603901E-3</v>
      </c>
      <c r="F1153">
        <v>1.2613155677199783E-2</v>
      </c>
    </row>
    <row r="1154" spans="2:6" x14ac:dyDescent="0.3">
      <c r="B1154" s="109">
        <v>43714</v>
      </c>
      <c r="C1154" s="110">
        <v>371.47644000000003</v>
      </c>
      <c r="D1154">
        <v>945663</v>
      </c>
      <c r="E1154">
        <f t="shared" si="19"/>
        <v>2.5309236646808841E-3</v>
      </c>
      <c r="F1154">
        <v>1.2612222160427233E-2</v>
      </c>
    </row>
    <row r="1155" spans="2:6" x14ac:dyDescent="0.3">
      <c r="B1155" s="109">
        <v>43713</v>
      </c>
      <c r="C1155" s="110">
        <v>370.538635</v>
      </c>
      <c r="D1155">
        <v>1102559</v>
      </c>
      <c r="E1155">
        <f t="shared" si="19"/>
        <v>1.1992151168183085E-2</v>
      </c>
      <c r="F1155">
        <v>1.2608923386520754E-2</v>
      </c>
    </row>
    <row r="1156" spans="2:6" x14ac:dyDescent="0.3">
      <c r="B1156" s="109">
        <v>43712</v>
      </c>
      <c r="C1156" s="110">
        <v>366.14773600000001</v>
      </c>
      <c r="D1156">
        <v>1035209</v>
      </c>
      <c r="E1156">
        <f t="shared" si="19"/>
        <v>-5.8175972777874119E-4</v>
      </c>
      <c r="F1156">
        <v>1.2595159211022722E-2</v>
      </c>
    </row>
    <row r="1157" spans="2:6" x14ac:dyDescent="0.3">
      <c r="B1157" s="109">
        <v>43711</v>
      </c>
      <c r="C1157" s="110">
        <v>366.36086999999998</v>
      </c>
      <c r="D1157">
        <v>1300079</v>
      </c>
      <c r="E1157">
        <f t="shared" si="19"/>
        <v>-1.995670089318069E-2</v>
      </c>
      <c r="F1157">
        <v>1.2577639804764784E-2</v>
      </c>
    </row>
    <row r="1158" spans="2:6" x14ac:dyDescent="0.3">
      <c r="B1158" s="109">
        <v>43707</v>
      </c>
      <c r="C1158" s="110">
        <v>373.82110599999999</v>
      </c>
      <c r="D1158">
        <v>2065106</v>
      </c>
      <c r="E1158">
        <f t="shared" si="19"/>
        <v>-3.0695643182867549E-3</v>
      </c>
      <c r="F1158">
        <v>1.2520848169142784E-2</v>
      </c>
    </row>
    <row r="1159" spans="2:6" x14ac:dyDescent="0.3">
      <c r="B1159" s="109">
        <v>43706</v>
      </c>
      <c r="C1159" s="110">
        <v>374.97210699999999</v>
      </c>
      <c r="D1159">
        <v>1354405</v>
      </c>
      <c r="E1159">
        <f t="shared" si="19"/>
        <v>-4.5268724824089057E-3</v>
      </c>
      <c r="F1159">
        <v>1.2516347818434914E-2</v>
      </c>
    </row>
    <row r="1160" spans="2:6" x14ac:dyDescent="0.3">
      <c r="B1160" s="109">
        <v>43705</v>
      </c>
      <c r="C1160" s="110">
        <v>376.677277</v>
      </c>
      <c r="D1160">
        <v>1334382</v>
      </c>
      <c r="E1160">
        <f t="shared" si="19"/>
        <v>-2.0616315985032441E-2</v>
      </c>
      <c r="F1160">
        <v>1.2504821814284028E-2</v>
      </c>
    </row>
    <row r="1161" spans="2:6" x14ac:dyDescent="0.3">
      <c r="B1161" s="109">
        <v>43704</v>
      </c>
      <c r="C1161" s="110">
        <v>384.60644500000001</v>
      </c>
      <c r="D1161">
        <v>1589921</v>
      </c>
      <c r="E1161">
        <f t="shared" si="19"/>
        <v>1.8054601990930452E-2</v>
      </c>
      <c r="F1161">
        <v>1.250446210029077E-2</v>
      </c>
    </row>
    <row r="1162" spans="2:6" x14ac:dyDescent="0.3">
      <c r="B1162" s="109">
        <v>43703</v>
      </c>
      <c r="C1162" s="110">
        <v>377.78567500000003</v>
      </c>
      <c r="D1162">
        <v>1117124</v>
      </c>
      <c r="E1162">
        <f t="shared" si="19"/>
        <v>2.0732630444998401E-2</v>
      </c>
      <c r="F1162">
        <v>1.2456277744342437E-2</v>
      </c>
    </row>
    <row r="1163" spans="2:6" x14ac:dyDescent="0.3">
      <c r="B1163" s="109">
        <v>43700</v>
      </c>
      <c r="C1163" s="110">
        <v>370.11227400000001</v>
      </c>
      <c r="D1163">
        <v>1435521</v>
      </c>
      <c r="E1163">
        <f t="shared" ref="E1163:E1226" si="20">C1163/C1164-1</f>
        <v>4.5772016421529171E-2</v>
      </c>
      <c r="F1163">
        <v>1.2452879315348442E-2</v>
      </c>
    </row>
    <row r="1164" spans="2:6" x14ac:dyDescent="0.3">
      <c r="B1164" s="109">
        <v>43699</v>
      </c>
      <c r="C1164" s="110">
        <v>353.91296399999999</v>
      </c>
      <c r="D1164">
        <v>1973498</v>
      </c>
      <c r="E1164">
        <f t="shared" si="20"/>
        <v>-1.7863471078527704E-2</v>
      </c>
      <c r="F1164">
        <v>1.2413557897259286E-2</v>
      </c>
    </row>
    <row r="1165" spans="2:6" x14ac:dyDescent="0.3">
      <c r="B1165" s="109">
        <v>43698</v>
      </c>
      <c r="C1165" s="110">
        <v>360.35006700000002</v>
      </c>
      <c r="D1165">
        <v>1014139</v>
      </c>
      <c r="E1165">
        <f t="shared" si="20"/>
        <v>-2.7272724892351441E-2</v>
      </c>
      <c r="F1165">
        <v>1.2412108985003112E-2</v>
      </c>
    </row>
    <row r="1166" spans="2:6" x14ac:dyDescent="0.3">
      <c r="B1166" s="109">
        <v>43697</v>
      </c>
      <c r="C1166" s="110">
        <v>370.45333900000003</v>
      </c>
      <c r="D1166">
        <v>1041613</v>
      </c>
      <c r="E1166">
        <f t="shared" si="20"/>
        <v>-1.3956569023215182E-2</v>
      </c>
      <c r="F1166">
        <v>1.2405201122751119E-2</v>
      </c>
    </row>
    <row r="1167" spans="2:6" x14ac:dyDescent="0.3">
      <c r="B1167" s="109">
        <v>43696</v>
      </c>
      <c r="C1167" s="110">
        <v>375.696777</v>
      </c>
      <c r="D1167">
        <v>1359171</v>
      </c>
      <c r="E1167">
        <f t="shared" si="20"/>
        <v>-3.3734070234976432E-3</v>
      </c>
      <c r="F1167">
        <v>1.2371239513020882E-2</v>
      </c>
    </row>
    <row r="1168" spans="2:6" x14ac:dyDescent="0.3">
      <c r="B1168" s="109">
        <v>43693</v>
      </c>
      <c r="C1168" s="110">
        <v>376.96844499999997</v>
      </c>
      <c r="D1168">
        <v>1252404</v>
      </c>
      <c r="E1168">
        <f t="shared" si="20"/>
        <v>1.1027711507677784E-2</v>
      </c>
      <c r="F1168">
        <v>1.2344999533377088E-2</v>
      </c>
    </row>
    <row r="1169" spans="2:6" x14ac:dyDescent="0.3">
      <c r="B1169" s="109">
        <v>43691</v>
      </c>
      <c r="C1169" s="110">
        <v>372.85668900000002</v>
      </c>
      <c r="D1169">
        <v>1506080</v>
      </c>
      <c r="E1169">
        <f t="shared" si="20"/>
        <v>4.1193099039535053E-2</v>
      </c>
      <c r="F1169">
        <v>1.2342390425472027E-2</v>
      </c>
    </row>
    <row r="1170" spans="2:6" x14ac:dyDescent="0.3">
      <c r="B1170" s="109">
        <v>43690</v>
      </c>
      <c r="C1170" s="110">
        <v>358.10522500000002</v>
      </c>
      <c r="D1170">
        <v>3075934</v>
      </c>
      <c r="E1170">
        <f t="shared" si="20"/>
        <v>-6.0393747262200259E-2</v>
      </c>
      <c r="F1170">
        <v>1.2317038459821239E-2</v>
      </c>
    </row>
    <row r="1171" spans="2:6" x14ac:dyDescent="0.3">
      <c r="B1171" s="109">
        <v>43686</v>
      </c>
      <c r="C1171" s="110">
        <v>381.12265000000002</v>
      </c>
      <c r="D1171">
        <v>1532903</v>
      </c>
      <c r="E1171">
        <f t="shared" si="20"/>
        <v>-6.7388542088360204E-3</v>
      </c>
      <c r="F1171">
        <v>1.2304356930301852E-2</v>
      </c>
    </row>
    <row r="1172" spans="2:6" x14ac:dyDescent="0.3">
      <c r="B1172" s="109">
        <v>43685</v>
      </c>
      <c r="C1172" s="110">
        <v>383.70840500000003</v>
      </c>
      <c r="D1172">
        <v>912628</v>
      </c>
      <c r="E1172">
        <f t="shared" si="20"/>
        <v>1.9484304217867843E-2</v>
      </c>
      <c r="F1172">
        <v>1.2279001213616914E-2</v>
      </c>
    </row>
    <row r="1173" spans="2:6" x14ac:dyDescent="0.3">
      <c r="B1173" s="109">
        <v>43684</v>
      </c>
      <c r="C1173" s="110">
        <v>376.375</v>
      </c>
      <c r="D1173">
        <v>1277334</v>
      </c>
      <c r="E1173">
        <f t="shared" si="20"/>
        <v>6.6892740302326725E-3</v>
      </c>
      <c r="F1173">
        <v>1.2262509071732541E-2</v>
      </c>
    </row>
    <row r="1174" spans="2:6" x14ac:dyDescent="0.3">
      <c r="B1174" s="109">
        <v>43683</v>
      </c>
      <c r="C1174" s="110">
        <v>373.874054</v>
      </c>
      <c r="D1174">
        <v>2324440</v>
      </c>
      <c r="E1174">
        <f t="shared" si="20"/>
        <v>-2.163063365805773E-2</v>
      </c>
      <c r="F1174">
        <v>1.2260503970235259E-2</v>
      </c>
    </row>
    <row r="1175" spans="2:6" x14ac:dyDescent="0.3">
      <c r="B1175" s="109">
        <v>43682</v>
      </c>
      <c r="C1175" s="110">
        <v>382.13998400000003</v>
      </c>
      <c r="D1175">
        <v>1226317</v>
      </c>
      <c r="E1175">
        <f t="shared" si="20"/>
        <v>-1.1946471066637487E-2</v>
      </c>
      <c r="F1175">
        <v>1.2249586793928735E-2</v>
      </c>
    </row>
    <row r="1176" spans="2:6" x14ac:dyDescent="0.3">
      <c r="B1176" s="109">
        <v>43679</v>
      </c>
      <c r="C1176" s="110">
        <v>386.76040599999999</v>
      </c>
      <c r="D1176">
        <v>2137423</v>
      </c>
      <c r="E1176">
        <f t="shared" si="20"/>
        <v>-3.3860153920163283E-3</v>
      </c>
      <c r="F1176">
        <v>1.2160396436331489E-2</v>
      </c>
    </row>
    <row r="1177" spans="2:6" x14ac:dyDescent="0.3">
      <c r="B1177" s="109">
        <v>43678</v>
      </c>
      <c r="C1177" s="110">
        <v>388.074432</v>
      </c>
      <c r="D1177">
        <v>1900537</v>
      </c>
      <c r="E1177">
        <f t="shared" si="20"/>
        <v>-3.1319428813529449E-2</v>
      </c>
      <c r="F1177">
        <v>1.21588980848506E-2</v>
      </c>
    </row>
    <row r="1178" spans="2:6" x14ac:dyDescent="0.3">
      <c r="B1178" s="109">
        <v>43677</v>
      </c>
      <c r="C1178" s="110">
        <v>400.62167399999998</v>
      </c>
      <c r="D1178">
        <v>1156057</v>
      </c>
      <c r="E1178">
        <f t="shared" si="20"/>
        <v>1.1992597697376484E-2</v>
      </c>
      <c r="F1178">
        <v>1.2136339809234231E-2</v>
      </c>
    </row>
    <row r="1179" spans="2:6" x14ac:dyDescent="0.3">
      <c r="B1179" s="109">
        <v>43676</v>
      </c>
      <c r="C1179" s="110">
        <v>395.87411500000002</v>
      </c>
      <c r="D1179">
        <v>1815425</v>
      </c>
      <c r="E1179">
        <f t="shared" si="20"/>
        <v>-3.3086274757317957E-3</v>
      </c>
      <c r="F1179">
        <v>1.213451783475894E-2</v>
      </c>
    </row>
    <row r="1180" spans="2:6" x14ac:dyDescent="0.3">
      <c r="B1180" s="109">
        <v>43675</v>
      </c>
      <c r="C1180" s="110">
        <v>397.18826300000001</v>
      </c>
      <c r="D1180">
        <v>1871671</v>
      </c>
      <c r="E1180">
        <f t="shared" si="20"/>
        <v>-4.5921899765335228E-2</v>
      </c>
      <c r="F1180">
        <v>1.2131752865833123E-2</v>
      </c>
    </row>
    <row r="1181" spans="2:6" x14ac:dyDescent="0.3">
      <c r="B1181" s="109">
        <v>43672</v>
      </c>
      <c r="C1181" s="110">
        <v>416.30581699999999</v>
      </c>
      <c r="D1181">
        <v>1606280</v>
      </c>
      <c r="E1181">
        <f t="shared" si="20"/>
        <v>2.8484745752352492E-2</v>
      </c>
      <c r="F1181">
        <v>1.2122318095415974E-2</v>
      </c>
    </row>
    <row r="1182" spans="2:6" x14ac:dyDescent="0.3">
      <c r="B1182" s="109">
        <v>43671</v>
      </c>
      <c r="C1182" s="110">
        <v>404.77587899999997</v>
      </c>
      <c r="D1182">
        <v>1862107</v>
      </c>
      <c r="E1182">
        <f t="shared" si="20"/>
        <v>1.2834133855693208E-2</v>
      </c>
      <c r="F1182">
        <v>1.2098899736703528E-2</v>
      </c>
    </row>
    <row r="1183" spans="2:6" x14ac:dyDescent="0.3">
      <c r="B1183" s="109">
        <v>43670</v>
      </c>
      <c r="C1183" s="110">
        <v>399.64675899999997</v>
      </c>
      <c r="D1183">
        <v>1499714</v>
      </c>
      <c r="E1183">
        <f t="shared" si="20"/>
        <v>8.4932514573088369E-4</v>
      </c>
      <c r="F1183">
        <v>1.2067343504981842E-2</v>
      </c>
    </row>
    <row r="1184" spans="2:6" x14ac:dyDescent="0.3">
      <c r="B1184" s="109">
        <v>43669</v>
      </c>
      <c r="C1184" s="110">
        <v>399.30761699999999</v>
      </c>
      <c r="D1184">
        <v>2020992</v>
      </c>
      <c r="E1184">
        <f t="shared" si="20"/>
        <v>-5.8047669161084281E-3</v>
      </c>
      <c r="F1184">
        <v>1.2029668473652499E-2</v>
      </c>
    </row>
    <row r="1185" spans="2:6" x14ac:dyDescent="0.3">
      <c r="B1185" s="109">
        <v>43668</v>
      </c>
      <c r="C1185" s="110">
        <v>401.63903800000003</v>
      </c>
      <c r="D1185">
        <v>1179215</v>
      </c>
      <c r="E1185">
        <f t="shared" si="20"/>
        <v>2.9108144007882419E-2</v>
      </c>
      <c r="F1185">
        <v>1.2005629035529486E-2</v>
      </c>
    </row>
    <row r="1186" spans="2:6" x14ac:dyDescent="0.3">
      <c r="B1186" s="109">
        <v>43665</v>
      </c>
      <c r="C1186" s="110">
        <v>390.27874800000001</v>
      </c>
      <c r="D1186">
        <v>1356555</v>
      </c>
      <c r="E1186">
        <f t="shared" si="20"/>
        <v>-1.1488118811708081E-2</v>
      </c>
      <c r="F1186">
        <v>1.1994762485875166E-2</v>
      </c>
    </row>
    <row r="1187" spans="2:6" x14ac:dyDescent="0.3">
      <c r="B1187" s="109">
        <v>43664</v>
      </c>
      <c r="C1187" s="110">
        <v>394.81442299999998</v>
      </c>
      <c r="D1187">
        <v>1858951</v>
      </c>
      <c r="E1187">
        <f t="shared" si="20"/>
        <v>-3.039765446534648E-2</v>
      </c>
      <c r="F1187">
        <v>1.1992597697376484E-2</v>
      </c>
    </row>
    <row r="1188" spans="2:6" x14ac:dyDescent="0.3">
      <c r="B1188" s="109">
        <v>43663</v>
      </c>
      <c r="C1188" s="110">
        <v>407.19210800000002</v>
      </c>
      <c r="D1188">
        <v>865982</v>
      </c>
      <c r="E1188">
        <f t="shared" si="20"/>
        <v>-3.1227834880054317E-4</v>
      </c>
      <c r="F1188">
        <v>1.1992151168183085E-2</v>
      </c>
    </row>
    <row r="1189" spans="2:6" x14ac:dyDescent="0.3">
      <c r="B1189" s="109">
        <v>43662</v>
      </c>
      <c r="C1189" s="110">
        <v>407.31930499999999</v>
      </c>
      <c r="D1189">
        <v>1149904</v>
      </c>
      <c r="E1189">
        <f t="shared" si="20"/>
        <v>1.3287101802391232E-2</v>
      </c>
      <c r="F1189">
        <v>1.197454125859565E-2</v>
      </c>
    </row>
    <row r="1190" spans="2:6" x14ac:dyDescent="0.3">
      <c r="B1190" s="109">
        <v>43661</v>
      </c>
      <c r="C1190" s="110">
        <v>401.97818000000001</v>
      </c>
      <c r="D1190">
        <v>825887</v>
      </c>
      <c r="E1190">
        <f t="shared" si="20"/>
        <v>-9.4013457328122607E-3</v>
      </c>
      <c r="F1190">
        <v>1.1972314606509604E-2</v>
      </c>
    </row>
    <row r="1191" spans="2:6" x14ac:dyDescent="0.3">
      <c r="B1191" s="109">
        <v>43658</v>
      </c>
      <c r="C1191" s="110">
        <v>405.793182</v>
      </c>
      <c r="D1191">
        <v>2016799</v>
      </c>
      <c r="E1191">
        <f t="shared" si="20"/>
        <v>2.4946208047647689E-2</v>
      </c>
      <c r="F1191">
        <v>1.195502545542193E-2</v>
      </c>
    </row>
    <row r="1192" spans="2:6" x14ac:dyDescent="0.3">
      <c r="B1192" s="109">
        <v>43657</v>
      </c>
      <c r="C1192" s="110">
        <v>395.91656499999999</v>
      </c>
      <c r="D1192">
        <v>1920197</v>
      </c>
      <c r="E1192">
        <f t="shared" si="20"/>
        <v>1.7761848961720839E-2</v>
      </c>
      <c r="F1192">
        <v>1.195102336769116E-2</v>
      </c>
    </row>
    <row r="1193" spans="2:6" x14ac:dyDescent="0.3">
      <c r="B1193" s="109">
        <v>43656</v>
      </c>
      <c r="C1193" s="110">
        <v>389.00707999999997</v>
      </c>
      <c r="D1193">
        <v>4391555</v>
      </c>
      <c r="E1193">
        <f t="shared" si="20"/>
        <v>-2.1850282658373188E-2</v>
      </c>
      <c r="F1193">
        <v>1.1937058995519445E-2</v>
      </c>
    </row>
    <row r="1194" spans="2:6" x14ac:dyDescent="0.3">
      <c r="B1194" s="109">
        <v>43655</v>
      </c>
      <c r="C1194" s="110">
        <v>397.69686899999999</v>
      </c>
      <c r="D1194">
        <v>1390594</v>
      </c>
      <c r="E1194">
        <f t="shared" si="20"/>
        <v>-5.8280632619006623E-3</v>
      </c>
      <c r="F1194">
        <v>1.1917390241478865E-2</v>
      </c>
    </row>
    <row r="1195" spans="2:6" x14ac:dyDescent="0.3">
      <c r="B1195" s="109">
        <v>43654</v>
      </c>
      <c r="C1195" s="110">
        <v>400.02825899999999</v>
      </c>
      <c r="D1195">
        <v>1771429</v>
      </c>
      <c r="E1195">
        <f t="shared" si="20"/>
        <v>-2.1565582840519459E-2</v>
      </c>
      <c r="F1195">
        <v>1.1904118779959783E-2</v>
      </c>
    </row>
    <row r="1196" spans="2:6" x14ac:dyDescent="0.3">
      <c r="B1196" s="109">
        <v>43651</v>
      </c>
      <c r="C1196" s="110">
        <v>408.84524499999998</v>
      </c>
      <c r="D1196">
        <v>3899975</v>
      </c>
      <c r="E1196">
        <f t="shared" si="20"/>
        <v>-5.6077372052454777E-2</v>
      </c>
      <c r="F1196">
        <v>1.1898893713004899E-2</v>
      </c>
    </row>
    <row r="1197" spans="2:6" x14ac:dyDescent="0.3">
      <c r="B1197" s="109">
        <v>43650</v>
      </c>
      <c r="C1197" s="110">
        <v>433.134277</v>
      </c>
      <c r="D1197">
        <v>1403921</v>
      </c>
      <c r="E1197">
        <f t="shared" si="20"/>
        <v>-5.1603172808323272E-3</v>
      </c>
      <c r="F1197">
        <v>1.188733777765405E-2</v>
      </c>
    </row>
    <row r="1198" spans="2:6" x14ac:dyDescent="0.3">
      <c r="B1198" s="109">
        <v>43649</v>
      </c>
      <c r="C1198" s="110">
        <v>435.38098100000002</v>
      </c>
      <c r="D1198">
        <v>1495101</v>
      </c>
      <c r="E1198">
        <f t="shared" si="20"/>
        <v>8.7408969581606044E-3</v>
      </c>
      <c r="F1198">
        <v>1.1882735712651638E-2</v>
      </c>
    </row>
    <row r="1199" spans="2:6" x14ac:dyDescent="0.3">
      <c r="B1199" s="109">
        <v>43648</v>
      </c>
      <c r="C1199" s="110">
        <v>431.60833700000001</v>
      </c>
      <c r="D1199">
        <v>1280979</v>
      </c>
      <c r="E1199">
        <f t="shared" si="20"/>
        <v>-4.4001434235848569E-3</v>
      </c>
      <c r="F1199">
        <v>1.1873484810431156E-2</v>
      </c>
    </row>
    <row r="1200" spans="2:6" x14ac:dyDescent="0.3">
      <c r="B1200" s="109">
        <v>43647</v>
      </c>
      <c r="C1200" s="110">
        <v>433.51586900000001</v>
      </c>
      <c r="D1200">
        <v>1236756</v>
      </c>
      <c r="E1200">
        <f t="shared" si="20"/>
        <v>1.2774818769120344E-2</v>
      </c>
      <c r="F1200">
        <v>1.1863902020471162E-2</v>
      </c>
    </row>
    <row r="1201" spans="2:6" x14ac:dyDescent="0.3">
      <c r="B1201" s="109">
        <v>43644</v>
      </c>
      <c r="C1201" s="110">
        <v>428.04763800000001</v>
      </c>
      <c r="D1201">
        <v>2420416</v>
      </c>
      <c r="E1201">
        <f t="shared" si="20"/>
        <v>-6.2979791053711098E-3</v>
      </c>
      <c r="F1201">
        <v>1.1863215440498065E-2</v>
      </c>
    </row>
    <row r="1202" spans="2:6" x14ac:dyDescent="0.3">
      <c r="B1202" s="109">
        <v>43643</v>
      </c>
      <c r="C1202" s="110">
        <v>430.760559</v>
      </c>
      <c r="D1202">
        <v>3890619</v>
      </c>
      <c r="E1202">
        <f t="shared" si="20"/>
        <v>-2.895370192469604E-2</v>
      </c>
      <c r="F1202">
        <v>1.185443891021043E-2</v>
      </c>
    </row>
    <row r="1203" spans="2:6" x14ac:dyDescent="0.3">
      <c r="B1203" s="109">
        <v>43642</v>
      </c>
      <c r="C1203" s="110">
        <v>443.60455300000001</v>
      </c>
      <c r="D1203">
        <v>1154649</v>
      </c>
      <c r="E1203">
        <f t="shared" si="20"/>
        <v>6.153328817544601E-3</v>
      </c>
      <c r="F1203">
        <v>1.1842232257890384E-2</v>
      </c>
    </row>
    <row r="1204" spans="2:6" x14ac:dyDescent="0.3">
      <c r="B1204" s="109">
        <v>43641</v>
      </c>
      <c r="C1204" s="110">
        <v>440.89160199999998</v>
      </c>
      <c r="D1204">
        <v>1561940</v>
      </c>
      <c r="E1204">
        <f t="shared" si="20"/>
        <v>2.6025661552295798E-3</v>
      </c>
      <c r="F1204">
        <v>1.1812050096371651E-2</v>
      </c>
    </row>
    <row r="1205" spans="2:6" x14ac:dyDescent="0.3">
      <c r="B1205" s="109">
        <v>43640</v>
      </c>
      <c r="C1205" s="110">
        <v>439.74713100000002</v>
      </c>
      <c r="D1205">
        <v>1204649</v>
      </c>
      <c r="E1205">
        <f t="shared" si="20"/>
        <v>-7.6526333970324822E-3</v>
      </c>
      <c r="F1205">
        <v>1.1808971655548284E-2</v>
      </c>
    </row>
    <row r="1206" spans="2:6" x14ac:dyDescent="0.3">
      <c r="B1206" s="109">
        <v>43637</v>
      </c>
      <c r="C1206" s="110">
        <v>443.138306</v>
      </c>
      <c r="D1206">
        <v>2167482</v>
      </c>
      <c r="E1206">
        <f t="shared" si="20"/>
        <v>-3.7030100119437859E-2</v>
      </c>
      <c r="F1206">
        <v>1.1805905648072823E-2</v>
      </c>
    </row>
    <row r="1207" spans="2:6" x14ac:dyDescent="0.3">
      <c r="B1207" s="109">
        <v>43636</v>
      </c>
      <c r="C1207" s="110">
        <v>460.17877199999998</v>
      </c>
      <c r="D1207">
        <v>2363107</v>
      </c>
      <c r="E1207">
        <f t="shared" si="20"/>
        <v>4.4247677402752705E-2</v>
      </c>
      <c r="F1207">
        <v>1.1758277003732109E-2</v>
      </c>
    </row>
    <row r="1208" spans="2:6" x14ac:dyDescent="0.3">
      <c r="B1208" s="109">
        <v>43635</v>
      </c>
      <c r="C1208" s="110">
        <v>440.67971799999998</v>
      </c>
      <c r="D1208">
        <v>1495845</v>
      </c>
      <c r="E1208">
        <f t="shared" si="20"/>
        <v>-8.7718394967462032E-3</v>
      </c>
      <c r="F1208">
        <v>1.1752482381707896E-2</v>
      </c>
    </row>
    <row r="1209" spans="2:6" x14ac:dyDescent="0.3">
      <c r="B1209" s="109">
        <v>43634</v>
      </c>
      <c r="C1209" s="110">
        <v>444.579498</v>
      </c>
      <c r="D1209">
        <v>1874403</v>
      </c>
      <c r="E1209">
        <f t="shared" si="20"/>
        <v>1.2452879315348442E-2</v>
      </c>
      <c r="F1209">
        <v>1.1752427119339437E-2</v>
      </c>
    </row>
    <row r="1210" spans="2:6" x14ac:dyDescent="0.3">
      <c r="B1210" s="109">
        <v>43633</v>
      </c>
      <c r="C1210" s="110">
        <v>439.11129799999998</v>
      </c>
      <c r="D1210">
        <v>2121746</v>
      </c>
      <c r="E1210">
        <f t="shared" si="20"/>
        <v>-1.1639990655050059E-2</v>
      </c>
      <c r="F1210">
        <v>1.1750211201306371E-2</v>
      </c>
    </row>
    <row r="1211" spans="2:6" x14ac:dyDescent="0.3">
      <c r="B1211" s="109">
        <v>43630</v>
      </c>
      <c r="C1211" s="110">
        <v>444.28274499999998</v>
      </c>
      <c r="D1211">
        <v>1289160</v>
      </c>
      <c r="E1211">
        <f t="shared" si="20"/>
        <v>-1.0199363793909955E-2</v>
      </c>
      <c r="F1211">
        <v>1.1709600042941082E-2</v>
      </c>
    </row>
    <row r="1212" spans="2:6" x14ac:dyDescent="0.3">
      <c r="B1212" s="109">
        <v>43629</v>
      </c>
      <c r="C1212" s="110">
        <v>448.86084</v>
      </c>
      <c r="D1212">
        <v>1995987</v>
      </c>
      <c r="E1212">
        <f t="shared" si="20"/>
        <v>1.1752427119339437E-2</v>
      </c>
      <c r="F1212">
        <v>1.1708626072603368E-2</v>
      </c>
    </row>
    <row r="1213" spans="2:6" x14ac:dyDescent="0.3">
      <c r="B1213" s="109">
        <v>43628</v>
      </c>
      <c r="C1213" s="110">
        <v>443.64691199999999</v>
      </c>
      <c r="D1213">
        <v>2368129</v>
      </c>
      <c r="E1213">
        <f t="shared" si="20"/>
        <v>-4.2811852926255556E-3</v>
      </c>
      <c r="F1213">
        <v>1.1699856665418507E-2</v>
      </c>
    </row>
    <row r="1214" spans="2:6" x14ac:dyDescent="0.3">
      <c r="B1214" s="109">
        <v>43627</v>
      </c>
      <c r="C1214" s="110">
        <v>445.55441300000001</v>
      </c>
      <c r="D1214">
        <v>4033082</v>
      </c>
      <c r="E1214">
        <f t="shared" si="20"/>
        <v>-4.6403072995113703E-3</v>
      </c>
      <c r="F1214">
        <v>1.1672889433268274E-2</v>
      </c>
    </row>
    <row r="1215" spans="2:6" x14ac:dyDescent="0.3">
      <c r="B1215" s="109">
        <v>43626</v>
      </c>
      <c r="C1215" s="110">
        <v>447.63156099999998</v>
      </c>
      <c r="D1215">
        <v>4579245</v>
      </c>
      <c r="E1215">
        <f t="shared" si="20"/>
        <v>-2.2493590305172284E-2</v>
      </c>
      <c r="F1215">
        <v>1.1656712639248168E-2</v>
      </c>
    </row>
    <row r="1216" spans="2:6" x14ac:dyDescent="0.3">
      <c r="B1216" s="109">
        <v>43623</v>
      </c>
      <c r="C1216" s="110">
        <v>457.932098</v>
      </c>
      <c r="D1216">
        <v>2842575</v>
      </c>
      <c r="E1216">
        <f t="shared" si="20"/>
        <v>-1.6636145672249691E-3</v>
      </c>
      <c r="F1216">
        <v>1.1656182224689893E-2</v>
      </c>
    </row>
    <row r="1217" spans="2:6" x14ac:dyDescent="0.3">
      <c r="B1217" s="109">
        <v>43622</v>
      </c>
      <c r="C1217" s="110">
        <v>458.69519000000003</v>
      </c>
      <c r="D1217">
        <v>2869589</v>
      </c>
      <c r="E1217">
        <f t="shared" si="20"/>
        <v>7.7295446113168076E-3</v>
      </c>
      <c r="F1217">
        <v>1.1642863741921916E-2</v>
      </c>
    </row>
    <row r="1218" spans="2:6" x14ac:dyDescent="0.3">
      <c r="B1218" s="109">
        <v>43620</v>
      </c>
      <c r="C1218" s="110">
        <v>455.17687999999998</v>
      </c>
      <c r="D1218">
        <v>2388316</v>
      </c>
      <c r="E1218">
        <f t="shared" si="20"/>
        <v>-1.1051646388248737E-2</v>
      </c>
      <c r="F1218">
        <v>1.1619762743615647E-2</v>
      </c>
    </row>
    <row r="1219" spans="2:6" x14ac:dyDescent="0.3">
      <c r="B1219" s="109">
        <v>43619</v>
      </c>
      <c r="C1219" s="110">
        <v>460.26355000000001</v>
      </c>
      <c r="D1219">
        <v>1110001</v>
      </c>
      <c r="E1219">
        <f t="shared" si="20"/>
        <v>-1.1381239102893237E-2</v>
      </c>
      <c r="F1219">
        <v>1.1606378670759643E-2</v>
      </c>
    </row>
    <row r="1220" spans="2:6" x14ac:dyDescent="0.3">
      <c r="B1220" s="109">
        <v>43616</v>
      </c>
      <c r="C1220" s="110">
        <v>465.56222500000001</v>
      </c>
      <c r="D1220">
        <v>2396092</v>
      </c>
      <c r="E1220">
        <f t="shared" si="20"/>
        <v>6.967996628857831E-3</v>
      </c>
      <c r="F1220">
        <v>1.1592281791719783E-2</v>
      </c>
    </row>
    <row r="1221" spans="2:6" x14ac:dyDescent="0.3">
      <c r="B1221" s="109">
        <v>43615</v>
      </c>
      <c r="C1221" s="110">
        <v>462.34063700000002</v>
      </c>
      <c r="D1221">
        <v>1987907</v>
      </c>
      <c r="E1221">
        <f t="shared" si="20"/>
        <v>1.1124521700641488E-2</v>
      </c>
      <c r="F1221">
        <v>1.1587721974361864E-2</v>
      </c>
    </row>
    <row r="1222" spans="2:6" x14ac:dyDescent="0.3">
      <c r="B1222" s="109">
        <v>43614</v>
      </c>
      <c r="C1222" s="110">
        <v>457.25390599999997</v>
      </c>
      <c r="D1222">
        <v>2286617</v>
      </c>
      <c r="E1222">
        <f t="shared" si="20"/>
        <v>4.0021919184221044E-3</v>
      </c>
      <c r="F1222">
        <v>1.1583077415473486E-2</v>
      </c>
    </row>
    <row r="1223" spans="2:6" x14ac:dyDescent="0.3">
      <c r="B1223" s="109">
        <v>43613</v>
      </c>
      <c r="C1223" s="110">
        <v>455.43118299999998</v>
      </c>
      <c r="D1223">
        <v>1558052</v>
      </c>
      <c r="E1223">
        <f t="shared" si="20"/>
        <v>-1.2083695955327212E-3</v>
      </c>
      <c r="F1223">
        <v>1.157949050850271E-2</v>
      </c>
    </row>
    <row r="1224" spans="2:6" x14ac:dyDescent="0.3">
      <c r="B1224" s="109">
        <v>43612</v>
      </c>
      <c r="C1224" s="110">
        <v>455.98217799999998</v>
      </c>
      <c r="D1224">
        <v>2627359</v>
      </c>
      <c r="E1224">
        <f t="shared" si="20"/>
        <v>1.3759096128365567E-2</v>
      </c>
      <c r="F1224">
        <v>1.157407795675125E-2</v>
      </c>
    </row>
    <row r="1225" spans="2:6" x14ac:dyDescent="0.3">
      <c r="B1225" s="109">
        <v>43609</v>
      </c>
      <c r="C1225" s="110">
        <v>449.79342700000001</v>
      </c>
      <c r="D1225">
        <v>11985480</v>
      </c>
      <c r="E1225">
        <f t="shared" si="20"/>
        <v>-3.15778611269808E-2</v>
      </c>
      <c r="F1225">
        <v>1.1563385783137647E-2</v>
      </c>
    </row>
    <row r="1226" spans="2:6" x14ac:dyDescent="0.3">
      <c r="B1226" s="109">
        <v>43608</v>
      </c>
      <c r="C1226" s="110">
        <v>464.460083</v>
      </c>
      <c r="D1226">
        <v>3917318</v>
      </c>
      <c r="E1226">
        <f t="shared" si="20"/>
        <v>-1.1636374051878007E-2</v>
      </c>
      <c r="F1226">
        <v>1.1560298888984466E-2</v>
      </c>
    </row>
    <row r="1227" spans="2:6" x14ac:dyDescent="0.3">
      <c r="B1227" s="109">
        <v>43607</v>
      </c>
      <c r="C1227" s="110">
        <v>469.92834499999998</v>
      </c>
      <c r="D1227">
        <v>1801505</v>
      </c>
      <c r="E1227">
        <f t="shared" ref="E1227:E1290" si="21">C1227/C1228-1</f>
        <v>1.7717953075922832E-2</v>
      </c>
      <c r="F1227">
        <v>1.1551487310294872E-2</v>
      </c>
    </row>
    <row r="1228" spans="2:6" x14ac:dyDescent="0.3">
      <c r="B1228" s="109">
        <v>43606</v>
      </c>
      <c r="C1228" s="110">
        <v>461.74713100000002</v>
      </c>
      <c r="D1228">
        <v>1254387</v>
      </c>
      <c r="E1228">
        <f t="shared" si="21"/>
        <v>-3.3194330974789521E-2</v>
      </c>
      <c r="F1228">
        <v>1.1544881324351941E-2</v>
      </c>
    </row>
    <row r="1229" spans="2:6" x14ac:dyDescent="0.3">
      <c r="B1229" s="109">
        <v>43605</v>
      </c>
      <c r="C1229" s="110">
        <v>477.60076900000001</v>
      </c>
      <c r="D1229">
        <v>1612540</v>
      </c>
      <c r="E1229">
        <f t="shared" si="21"/>
        <v>5.4765149188030549E-2</v>
      </c>
      <c r="F1229">
        <v>1.1540698018831508E-2</v>
      </c>
    </row>
    <row r="1230" spans="2:6" x14ac:dyDescent="0.3">
      <c r="B1230" s="109">
        <v>43602</v>
      </c>
      <c r="C1230" s="110">
        <v>452.80294800000001</v>
      </c>
      <c r="D1230">
        <v>947977</v>
      </c>
      <c r="E1230">
        <f t="shared" si="21"/>
        <v>6.4063638002895829E-3</v>
      </c>
      <c r="F1230">
        <v>1.152217662015409E-2</v>
      </c>
    </row>
    <row r="1231" spans="2:6" x14ac:dyDescent="0.3">
      <c r="B1231" s="109">
        <v>43601</v>
      </c>
      <c r="C1231" s="110">
        <v>449.920593</v>
      </c>
      <c r="D1231">
        <v>1235889</v>
      </c>
      <c r="E1231">
        <f t="shared" si="21"/>
        <v>9.8955106989435659E-3</v>
      </c>
      <c r="F1231">
        <v>1.1518944004019094E-2</v>
      </c>
    </row>
    <row r="1232" spans="2:6" x14ac:dyDescent="0.3">
      <c r="B1232" s="109">
        <v>43600</v>
      </c>
      <c r="C1232" s="110">
        <v>445.512024</v>
      </c>
      <c r="D1232">
        <v>1763892</v>
      </c>
      <c r="E1232">
        <f t="shared" si="21"/>
        <v>-2.2598447529376897E-2</v>
      </c>
      <c r="F1232">
        <v>1.151007902313661E-2</v>
      </c>
    </row>
    <row r="1233" spans="2:6" x14ac:dyDescent="0.3">
      <c r="B1233" s="109">
        <v>43599</v>
      </c>
      <c r="C1233" s="110">
        <v>455.81268299999999</v>
      </c>
      <c r="D1233">
        <v>1760834</v>
      </c>
      <c r="E1233">
        <f t="shared" si="21"/>
        <v>3.733743791904498E-3</v>
      </c>
      <c r="F1233">
        <v>1.1477005988340006E-2</v>
      </c>
    </row>
    <row r="1234" spans="2:6" x14ac:dyDescent="0.3">
      <c r="B1234" s="109">
        <v>43598</v>
      </c>
      <c r="C1234" s="110">
        <v>454.11712599999998</v>
      </c>
      <c r="D1234">
        <v>1504817</v>
      </c>
      <c r="E1234">
        <f t="shared" si="21"/>
        <v>-1.0163569303880404E-2</v>
      </c>
      <c r="F1234">
        <v>1.1465415780614219E-2</v>
      </c>
    </row>
    <row r="1235" spans="2:6" x14ac:dyDescent="0.3">
      <c r="B1235" s="109">
        <v>43595</v>
      </c>
      <c r="C1235" s="110">
        <v>458.779968</v>
      </c>
      <c r="D1235">
        <v>1131188</v>
      </c>
      <c r="E1235">
        <f t="shared" si="21"/>
        <v>8.323785470745193E-4</v>
      </c>
      <c r="F1235">
        <v>1.1414974510910225E-2</v>
      </c>
    </row>
    <row r="1236" spans="2:6" x14ac:dyDescent="0.3">
      <c r="B1236" s="109">
        <v>43594</v>
      </c>
      <c r="C1236" s="110">
        <v>458.39840700000002</v>
      </c>
      <c r="D1236">
        <v>2138657</v>
      </c>
      <c r="E1236">
        <f t="shared" si="21"/>
        <v>2.2310432684559345E-2</v>
      </c>
      <c r="F1236">
        <v>1.1412459732317082E-2</v>
      </c>
    </row>
    <row r="1237" spans="2:6" x14ac:dyDescent="0.3">
      <c r="B1237" s="109">
        <v>43593</v>
      </c>
      <c r="C1237" s="110">
        <v>448.39453099999997</v>
      </c>
      <c r="D1237">
        <v>3009785</v>
      </c>
      <c r="E1237">
        <f t="shared" si="21"/>
        <v>-4.028305206117222E-2</v>
      </c>
      <c r="F1237">
        <v>1.1404977998450416E-2</v>
      </c>
    </row>
    <row r="1238" spans="2:6" x14ac:dyDescent="0.3">
      <c r="B1238" s="109">
        <v>43592</v>
      </c>
      <c r="C1238" s="110">
        <v>467.21539300000001</v>
      </c>
      <c r="D1238">
        <v>1828542</v>
      </c>
      <c r="E1238">
        <f t="shared" si="21"/>
        <v>-3.5257369603630684E-3</v>
      </c>
      <c r="F1238">
        <v>1.1380545796544572E-2</v>
      </c>
    </row>
    <row r="1239" spans="2:6" x14ac:dyDescent="0.3">
      <c r="B1239" s="109">
        <v>43591</v>
      </c>
      <c r="C1239" s="110">
        <v>468.86849999999998</v>
      </c>
      <c r="D1239">
        <v>1380768</v>
      </c>
      <c r="E1239">
        <f t="shared" si="21"/>
        <v>-3.6932485049661068E-3</v>
      </c>
      <c r="F1239">
        <v>1.1374291238770429E-2</v>
      </c>
    </row>
    <row r="1240" spans="2:6" x14ac:dyDescent="0.3">
      <c r="B1240" s="109">
        <v>43588</v>
      </c>
      <c r="C1240" s="110">
        <v>470.60656699999998</v>
      </c>
      <c r="D1240">
        <v>1676483</v>
      </c>
      <c r="E1240">
        <f t="shared" si="21"/>
        <v>-5.4647470237290108E-3</v>
      </c>
      <c r="F1240">
        <v>1.1372888219051802E-2</v>
      </c>
    </row>
    <row r="1241" spans="2:6" x14ac:dyDescent="0.3">
      <c r="B1241" s="109">
        <v>43587</v>
      </c>
      <c r="C1241" s="110">
        <v>473.19244400000002</v>
      </c>
      <c r="D1241">
        <v>1361129</v>
      </c>
      <c r="E1241">
        <f t="shared" si="21"/>
        <v>-2.8036221157777486E-2</v>
      </c>
      <c r="F1241">
        <v>1.133461510792122E-2</v>
      </c>
    </row>
    <row r="1242" spans="2:6" x14ac:dyDescent="0.3">
      <c r="B1242" s="109">
        <v>43585</v>
      </c>
      <c r="C1242" s="110">
        <v>486.84164399999997</v>
      </c>
      <c r="D1242">
        <v>2126339</v>
      </c>
      <c r="E1242">
        <f t="shared" si="21"/>
        <v>-9.5703330665941611E-4</v>
      </c>
      <c r="F1242">
        <v>1.1331664844131062E-2</v>
      </c>
    </row>
    <row r="1243" spans="2:6" x14ac:dyDescent="0.3">
      <c r="B1243" s="109">
        <v>43581</v>
      </c>
      <c r="C1243" s="110">
        <v>487.30801400000001</v>
      </c>
      <c r="D1243">
        <v>1194128</v>
      </c>
      <c r="E1243">
        <f t="shared" si="21"/>
        <v>-1.6498790971379851E-3</v>
      </c>
      <c r="F1243">
        <v>1.1330985500822788E-2</v>
      </c>
    </row>
    <row r="1244" spans="2:6" x14ac:dyDescent="0.3">
      <c r="B1244" s="109">
        <v>43580</v>
      </c>
      <c r="C1244" s="110">
        <v>488.11334199999999</v>
      </c>
      <c r="D1244">
        <v>2045696</v>
      </c>
      <c r="E1244">
        <f t="shared" si="21"/>
        <v>-2.0833305332592644E-2</v>
      </c>
      <c r="F1244">
        <v>1.1312392231285218E-2</v>
      </c>
    </row>
    <row r="1245" spans="2:6" x14ac:dyDescent="0.3">
      <c r="B1245" s="109">
        <v>43579</v>
      </c>
      <c r="C1245" s="110">
        <v>498.498718</v>
      </c>
      <c r="D1245">
        <v>1141566</v>
      </c>
      <c r="E1245">
        <f t="shared" si="21"/>
        <v>1.3007204460738331E-2</v>
      </c>
      <c r="F1245">
        <v>1.1310962753121379E-2</v>
      </c>
    </row>
    <row r="1246" spans="2:6" x14ac:dyDescent="0.3">
      <c r="B1246" s="109">
        <v>43578</v>
      </c>
      <c r="C1246" s="110">
        <v>492.09789999999998</v>
      </c>
      <c r="D1246">
        <v>3281951</v>
      </c>
      <c r="E1246">
        <f t="shared" si="21"/>
        <v>-3.4514372999245202E-2</v>
      </c>
      <c r="F1246">
        <v>1.1307219362872489E-2</v>
      </c>
    </row>
    <row r="1247" spans="2:6" x14ac:dyDescent="0.3">
      <c r="B1247" s="109">
        <v>43577</v>
      </c>
      <c r="C1247" s="110">
        <v>509.68951399999997</v>
      </c>
      <c r="D1247">
        <v>2264556</v>
      </c>
      <c r="E1247">
        <f t="shared" si="21"/>
        <v>2.2014470141778375E-2</v>
      </c>
      <c r="F1247">
        <v>1.1299383057753909E-2</v>
      </c>
    </row>
    <row r="1248" spans="2:6" x14ac:dyDescent="0.3">
      <c r="B1248" s="109">
        <v>43573</v>
      </c>
      <c r="C1248" s="110">
        <v>498.71066300000001</v>
      </c>
      <c r="D1248">
        <v>1731483</v>
      </c>
      <c r="E1248">
        <f t="shared" si="21"/>
        <v>-1.4491512423921549E-2</v>
      </c>
      <c r="F1248">
        <v>1.1295040581022375E-2</v>
      </c>
    </row>
    <row r="1249" spans="2:6" x14ac:dyDescent="0.3">
      <c r="B1249" s="109">
        <v>43571</v>
      </c>
      <c r="C1249" s="110">
        <v>506.04400600000002</v>
      </c>
      <c r="D1249">
        <v>1295156</v>
      </c>
      <c r="E1249">
        <f t="shared" si="21"/>
        <v>4.628534621297975E-3</v>
      </c>
      <c r="F1249">
        <v>1.1277188922449222E-2</v>
      </c>
    </row>
    <row r="1250" spans="2:6" x14ac:dyDescent="0.3">
      <c r="B1250" s="109">
        <v>43570</v>
      </c>
      <c r="C1250" s="110">
        <v>503.71255500000001</v>
      </c>
      <c r="D1250">
        <v>1346350</v>
      </c>
      <c r="E1250">
        <f t="shared" si="21"/>
        <v>-1.3777175745443127E-2</v>
      </c>
      <c r="F1250">
        <v>1.1275991861398271E-2</v>
      </c>
    </row>
    <row r="1251" spans="2:6" x14ac:dyDescent="0.3">
      <c r="B1251" s="109">
        <v>43567</v>
      </c>
      <c r="C1251" s="110">
        <v>510.74923699999999</v>
      </c>
      <c r="D1251">
        <v>1568928</v>
      </c>
      <c r="E1251">
        <f t="shared" si="21"/>
        <v>5.3400752664742868E-3</v>
      </c>
      <c r="F1251">
        <v>1.1264625051285115E-2</v>
      </c>
    </row>
    <row r="1252" spans="2:6" x14ac:dyDescent="0.3">
      <c r="B1252" s="109">
        <v>43566</v>
      </c>
      <c r="C1252" s="110">
        <v>508.03628500000002</v>
      </c>
      <c r="D1252">
        <v>2135526</v>
      </c>
      <c r="E1252">
        <f t="shared" si="21"/>
        <v>4.7783807166785763E-3</v>
      </c>
      <c r="F1252">
        <v>1.1257063752730501E-2</v>
      </c>
    </row>
    <row r="1253" spans="2:6" x14ac:dyDescent="0.3">
      <c r="B1253" s="109">
        <v>43565</v>
      </c>
      <c r="C1253" s="110">
        <v>505.62023900000003</v>
      </c>
      <c r="D1253">
        <v>2412038</v>
      </c>
      <c r="E1253">
        <f t="shared" si="21"/>
        <v>-2.3255808068315398E-2</v>
      </c>
      <c r="F1253">
        <v>1.1248584326953637E-2</v>
      </c>
    </row>
    <row r="1254" spans="2:6" x14ac:dyDescent="0.3">
      <c r="B1254" s="109">
        <v>43564</v>
      </c>
      <c r="C1254" s="110">
        <v>517.65881300000001</v>
      </c>
      <c r="D1254">
        <v>2343318</v>
      </c>
      <c r="E1254">
        <f t="shared" si="21"/>
        <v>-2.6078315200348423E-2</v>
      </c>
      <c r="F1254">
        <v>1.1214301316736508E-2</v>
      </c>
    </row>
    <row r="1255" spans="2:6" x14ac:dyDescent="0.3">
      <c r="B1255" s="109">
        <v>43563</v>
      </c>
      <c r="C1255" s="110">
        <v>531.51995799999997</v>
      </c>
      <c r="D1255">
        <v>1576961</v>
      </c>
      <c r="E1255">
        <f t="shared" si="21"/>
        <v>-1.816620064993324E-2</v>
      </c>
      <c r="F1255">
        <v>1.1210134505048819E-2</v>
      </c>
    </row>
    <row r="1256" spans="2:6" x14ac:dyDescent="0.3">
      <c r="B1256" s="109">
        <v>43560</v>
      </c>
      <c r="C1256" s="110">
        <v>541.35430899999994</v>
      </c>
      <c r="D1256">
        <v>1516938</v>
      </c>
      <c r="E1256">
        <f t="shared" si="21"/>
        <v>1.7771632739178811E-2</v>
      </c>
      <c r="F1256">
        <v>1.1210079067925927E-2</v>
      </c>
    </row>
    <row r="1257" spans="2:6" x14ac:dyDescent="0.3">
      <c r="B1257" s="109">
        <v>43559</v>
      </c>
      <c r="C1257" s="110">
        <v>531.90155000000004</v>
      </c>
      <c r="D1257">
        <v>1684174</v>
      </c>
      <c r="E1257">
        <f t="shared" si="21"/>
        <v>-4.9167967317752526E-3</v>
      </c>
      <c r="F1257">
        <v>1.119699866673618E-2</v>
      </c>
    </row>
    <row r="1258" spans="2:6" x14ac:dyDescent="0.3">
      <c r="B1258" s="109">
        <v>43558</v>
      </c>
      <c r="C1258" s="110">
        <v>534.52972399999999</v>
      </c>
      <c r="D1258">
        <v>2692539</v>
      </c>
      <c r="E1258">
        <f t="shared" si="21"/>
        <v>-1.7606553285359205E-2</v>
      </c>
      <c r="F1258">
        <v>1.1194026772323618E-2</v>
      </c>
    </row>
    <row r="1259" spans="2:6" x14ac:dyDescent="0.3">
      <c r="B1259" s="109">
        <v>43557</v>
      </c>
      <c r="C1259" s="110">
        <v>544.10961899999995</v>
      </c>
      <c r="D1259">
        <v>3404619</v>
      </c>
      <c r="E1259">
        <f t="shared" si="21"/>
        <v>1.9539115156801401E-2</v>
      </c>
      <c r="F1259">
        <v>1.1192607498726082E-2</v>
      </c>
    </row>
    <row r="1260" spans="2:6" x14ac:dyDescent="0.3">
      <c r="B1260" s="109">
        <v>43556</v>
      </c>
      <c r="C1260" s="110">
        <v>533.68194600000004</v>
      </c>
      <c r="D1260">
        <v>2112250</v>
      </c>
      <c r="E1260">
        <f t="shared" si="21"/>
        <v>3.8693318138353305E-2</v>
      </c>
      <c r="F1260">
        <v>1.1170779265524011E-2</v>
      </c>
    </row>
    <row r="1261" spans="2:6" x14ac:dyDescent="0.3">
      <c r="B1261" s="109">
        <v>43552</v>
      </c>
      <c r="C1261" s="110">
        <v>513.80127000000005</v>
      </c>
      <c r="D1261">
        <v>2830495</v>
      </c>
      <c r="E1261">
        <f t="shared" si="21"/>
        <v>2.8510710843632214E-2</v>
      </c>
      <c r="F1261">
        <v>1.1167336084897617E-2</v>
      </c>
    </row>
    <row r="1262" spans="2:6" x14ac:dyDescent="0.3">
      <c r="B1262" s="109">
        <v>43551</v>
      </c>
      <c r="C1262" s="110">
        <v>499.55850199999998</v>
      </c>
      <c r="D1262">
        <v>2146256</v>
      </c>
      <c r="E1262">
        <f t="shared" si="21"/>
        <v>7.6095463460805757E-3</v>
      </c>
      <c r="F1262">
        <v>1.1124521700641488E-2</v>
      </c>
    </row>
    <row r="1263" spans="2:6" x14ac:dyDescent="0.3">
      <c r="B1263" s="109">
        <v>43550</v>
      </c>
      <c r="C1263" s="110">
        <v>495.785797</v>
      </c>
      <c r="D1263">
        <v>1545521</v>
      </c>
      <c r="E1263">
        <f t="shared" si="21"/>
        <v>8.5366037283960416E-3</v>
      </c>
      <c r="F1263">
        <v>1.1108340166135156E-2</v>
      </c>
    </row>
    <row r="1264" spans="2:6" x14ac:dyDescent="0.3">
      <c r="B1264" s="109">
        <v>43549</v>
      </c>
      <c r="C1264" s="110">
        <v>491.589294</v>
      </c>
      <c r="D1264">
        <v>2348575</v>
      </c>
      <c r="E1264">
        <f t="shared" si="21"/>
        <v>-2.7178834654983719E-2</v>
      </c>
      <c r="F1264">
        <v>1.1107930963083268E-2</v>
      </c>
    </row>
    <row r="1265" spans="2:6" x14ac:dyDescent="0.3">
      <c r="B1265" s="109">
        <v>43546</v>
      </c>
      <c r="C1265" s="110">
        <v>505.323395</v>
      </c>
      <c r="D1265">
        <v>2108088</v>
      </c>
      <c r="E1265">
        <f t="shared" si="21"/>
        <v>-3.3249376660290597E-2</v>
      </c>
      <c r="F1265">
        <v>1.1104787196565935E-2</v>
      </c>
    </row>
    <row r="1266" spans="2:6" x14ac:dyDescent="0.3">
      <c r="B1266" s="109">
        <v>43544</v>
      </c>
      <c r="C1266" s="110">
        <v>522.70294200000001</v>
      </c>
      <c r="D1266">
        <v>1434900</v>
      </c>
      <c r="E1266">
        <f t="shared" si="21"/>
        <v>-4.0386377482168889E-3</v>
      </c>
      <c r="F1266">
        <v>1.1097693556320065E-2</v>
      </c>
    </row>
    <row r="1267" spans="2:6" x14ac:dyDescent="0.3">
      <c r="B1267" s="109">
        <v>43543</v>
      </c>
      <c r="C1267" s="110">
        <v>524.82250999999997</v>
      </c>
      <c r="D1267">
        <v>1994472</v>
      </c>
      <c r="E1267">
        <f t="shared" si="21"/>
        <v>1.7728251602044942E-3</v>
      </c>
      <c r="F1267">
        <v>1.1091952379970405E-2</v>
      </c>
    </row>
    <row r="1268" spans="2:6" x14ac:dyDescent="0.3">
      <c r="B1268" s="109">
        <v>43542</v>
      </c>
      <c r="C1268" s="110">
        <v>523.89373799999998</v>
      </c>
      <c r="D1268">
        <v>1376894</v>
      </c>
      <c r="E1268">
        <f t="shared" si="21"/>
        <v>4.7773158240154157E-3</v>
      </c>
      <c r="F1268">
        <v>1.1088206062615846E-2</v>
      </c>
    </row>
    <row r="1269" spans="2:6" x14ac:dyDescent="0.3">
      <c r="B1269" s="109">
        <v>43539</v>
      </c>
      <c r="C1269" s="110">
        <v>521.40283199999999</v>
      </c>
      <c r="D1269">
        <v>3455081</v>
      </c>
      <c r="E1269">
        <f t="shared" si="21"/>
        <v>4.6367046180604277E-3</v>
      </c>
      <c r="F1269">
        <v>1.1087985613153384E-2</v>
      </c>
    </row>
    <row r="1270" spans="2:6" x14ac:dyDescent="0.3">
      <c r="B1270" s="109">
        <v>43538</v>
      </c>
      <c r="C1270" s="110">
        <v>518.996399</v>
      </c>
      <c r="D1270">
        <v>2126244</v>
      </c>
      <c r="E1270">
        <f t="shared" si="21"/>
        <v>3.4284119284722081E-3</v>
      </c>
      <c r="F1270">
        <v>1.1060562449815015E-2</v>
      </c>
    </row>
    <row r="1271" spans="2:6" x14ac:dyDescent="0.3">
      <c r="B1271" s="109">
        <v>43537</v>
      </c>
      <c r="C1271" s="110">
        <v>517.22314500000005</v>
      </c>
      <c r="D1271">
        <v>1481513</v>
      </c>
      <c r="E1271">
        <f t="shared" si="21"/>
        <v>-8.0965824764497318E-3</v>
      </c>
      <c r="F1271">
        <v>1.1027711507677784E-2</v>
      </c>
    </row>
    <row r="1272" spans="2:6" x14ac:dyDescent="0.3">
      <c r="B1272" s="109">
        <v>43536</v>
      </c>
      <c r="C1272" s="110">
        <v>521.44506799999999</v>
      </c>
      <c r="D1272">
        <v>2240423</v>
      </c>
      <c r="E1272">
        <f t="shared" si="21"/>
        <v>1.1346805942658023E-3</v>
      </c>
      <c r="F1272">
        <v>1.1000630877894269E-2</v>
      </c>
    </row>
    <row r="1273" spans="2:6" x14ac:dyDescent="0.3">
      <c r="B1273" s="109">
        <v>43535</v>
      </c>
      <c r="C1273" s="110">
        <v>520.85406499999999</v>
      </c>
      <c r="D1273">
        <v>3036038</v>
      </c>
      <c r="E1273">
        <f t="shared" si="21"/>
        <v>3.5591289917512592E-2</v>
      </c>
      <c r="F1273">
        <v>1.0996919625507529E-2</v>
      </c>
    </row>
    <row r="1274" spans="2:6" x14ac:dyDescent="0.3">
      <c r="B1274" s="109">
        <v>43532</v>
      </c>
      <c r="C1274" s="110">
        <v>502.95330799999999</v>
      </c>
      <c r="D1274">
        <v>2779842</v>
      </c>
      <c r="E1274">
        <f t="shared" si="21"/>
        <v>-2.9411228397572931E-2</v>
      </c>
      <c r="F1274">
        <v>1.0962232315248066E-2</v>
      </c>
    </row>
    <row r="1275" spans="2:6" x14ac:dyDescent="0.3">
      <c r="B1275" s="109">
        <v>43531</v>
      </c>
      <c r="C1275" s="110">
        <v>518.194031</v>
      </c>
      <c r="D1275">
        <v>1821986</v>
      </c>
      <c r="E1275">
        <f t="shared" si="21"/>
        <v>-1.2947570336743541E-2</v>
      </c>
      <c r="F1275">
        <v>1.091402558152188E-2</v>
      </c>
    </row>
    <row r="1276" spans="2:6" x14ac:dyDescent="0.3">
      <c r="B1276" s="109">
        <v>43530</v>
      </c>
      <c r="C1276" s="110">
        <v>524.99139400000001</v>
      </c>
      <c r="D1276">
        <v>2974338</v>
      </c>
      <c r="E1276">
        <f t="shared" si="21"/>
        <v>-6.4718538116359525E-3</v>
      </c>
      <c r="F1276">
        <v>1.0891614988034704E-2</v>
      </c>
    </row>
    <row r="1277" spans="2:6" x14ac:dyDescent="0.3">
      <c r="B1277" s="109">
        <v>43529</v>
      </c>
      <c r="C1277" s="110">
        <v>528.41119400000002</v>
      </c>
      <c r="D1277">
        <v>2057760</v>
      </c>
      <c r="E1277">
        <f t="shared" si="21"/>
        <v>1.607376179276776E-2</v>
      </c>
      <c r="F1277">
        <v>1.0884121591257179E-2</v>
      </c>
    </row>
    <row r="1278" spans="2:6" x14ac:dyDescent="0.3">
      <c r="B1278" s="109">
        <v>43525</v>
      </c>
      <c r="C1278" s="110">
        <v>520.05200200000002</v>
      </c>
      <c r="D1278">
        <v>2541891</v>
      </c>
      <c r="E1278">
        <f t="shared" si="21"/>
        <v>1.2577639804764784E-2</v>
      </c>
      <c r="F1278">
        <v>1.088033465291649E-2</v>
      </c>
    </row>
    <row r="1279" spans="2:6" x14ac:dyDescent="0.3">
      <c r="B1279" s="109">
        <v>43524</v>
      </c>
      <c r="C1279" s="110">
        <v>513.59222399999999</v>
      </c>
      <c r="D1279">
        <v>3597384</v>
      </c>
      <c r="E1279">
        <f t="shared" si="21"/>
        <v>2.4507185333143777E-2</v>
      </c>
      <c r="F1279">
        <v>1.0868555606613928E-2</v>
      </c>
    </row>
    <row r="1280" spans="2:6" x14ac:dyDescent="0.3">
      <c r="B1280" s="109">
        <v>43523</v>
      </c>
      <c r="C1280" s="110">
        <v>501.30660999999998</v>
      </c>
      <c r="D1280">
        <v>4387981</v>
      </c>
      <c r="E1280">
        <f t="shared" si="21"/>
        <v>-1.9001967052219237E-2</v>
      </c>
      <c r="F1280">
        <v>1.0848732708296893E-2</v>
      </c>
    </row>
    <row r="1281" spans="2:6" x14ac:dyDescent="0.3">
      <c r="B1281" s="109">
        <v>43522</v>
      </c>
      <c r="C1281" s="110">
        <v>511.01693699999998</v>
      </c>
      <c r="D1281">
        <v>4706171</v>
      </c>
      <c r="E1281">
        <f t="shared" si="21"/>
        <v>3.0917165567469373E-2</v>
      </c>
      <c r="F1281">
        <v>1.0826169349635428E-2</v>
      </c>
    </row>
    <row r="1282" spans="2:6" x14ac:dyDescent="0.3">
      <c r="B1282" s="109">
        <v>43521</v>
      </c>
      <c r="C1282" s="110">
        <v>495.69155899999998</v>
      </c>
      <c r="D1282">
        <v>1982254</v>
      </c>
      <c r="E1282">
        <f t="shared" si="21"/>
        <v>1.9628031600549267E-3</v>
      </c>
      <c r="F1282">
        <v>1.077984596810122E-2</v>
      </c>
    </row>
    <row r="1283" spans="2:6" x14ac:dyDescent="0.3">
      <c r="B1283" s="109">
        <v>43518</v>
      </c>
      <c r="C1283" s="110">
        <v>494.72052000000002</v>
      </c>
      <c r="D1283">
        <v>3254462</v>
      </c>
      <c r="E1283">
        <f t="shared" si="21"/>
        <v>-2.8933375916977422E-3</v>
      </c>
      <c r="F1283">
        <v>1.0760622453393598E-2</v>
      </c>
    </row>
    <row r="1284" spans="2:6" x14ac:dyDescent="0.3">
      <c r="B1284" s="109">
        <v>43517</v>
      </c>
      <c r="C1284" s="110">
        <v>496.15606700000001</v>
      </c>
      <c r="D1284">
        <v>2753833</v>
      </c>
      <c r="E1284">
        <f t="shared" si="21"/>
        <v>3.5875226478670585E-2</v>
      </c>
      <c r="F1284">
        <v>1.0755994529404456E-2</v>
      </c>
    </row>
    <row r="1285" spans="2:6" x14ac:dyDescent="0.3">
      <c r="B1285" s="109">
        <v>43516</v>
      </c>
      <c r="C1285" s="110">
        <v>478.97280899999998</v>
      </c>
      <c r="D1285">
        <v>2587436</v>
      </c>
      <c r="E1285">
        <f t="shared" si="21"/>
        <v>1.7214769735916624E-2</v>
      </c>
      <c r="F1285">
        <v>1.0740068527454127E-2</v>
      </c>
    </row>
    <row r="1286" spans="2:6" x14ac:dyDescent="0.3">
      <c r="B1286" s="109">
        <v>43515</v>
      </c>
      <c r="C1286" s="110">
        <v>470.86694299999999</v>
      </c>
      <c r="D1286">
        <v>3001178</v>
      </c>
      <c r="E1286">
        <f t="shared" si="21"/>
        <v>2.2273352697521176E-2</v>
      </c>
      <c r="F1286">
        <v>1.073046241973441E-2</v>
      </c>
    </row>
    <row r="1287" spans="2:6" x14ac:dyDescent="0.3">
      <c r="B1287" s="109">
        <v>43514</v>
      </c>
      <c r="C1287" s="110">
        <v>460.60766599999999</v>
      </c>
      <c r="D1287">
        <v>2613726</v>
      </c>
      <c r="E1287">
        <f t="shared" si="21"/>
        <v>-2.7422421484833981E-3</v>
      </c>
      <c r="F1287">
        <v>1.0712571931937642E-2</v>
      </c>
    </row>
    <row r="1288" spans="2:6" x14ac:dyDescent="0.3">
      <c r="B1288" s="109">
        <v>43511</v>
      </c>
      <c r="C1288" s="110">
        <v>461.87423699999999</v>
      </c>
      <c r="D1288">
        <v>3895244</v>
      </c>
      <c r="E1288">
        <f t="shared" si="21"/>
        <v>-5.1335355704498764E-2</v>
      </c>
      <c r="F1288">
        <v>1.0711033051026053E-2</v>
      </c>
    </row>
    <row r="1289" spans="2:6" x14ac:dyDescent="0.3">
      <c r="B1289" s="109">
        <v>43510</v>
      </c>
      <c r="C1289" s="110">
        <v>486.86776700000001</v>
      </c>
      <c r="D1289">
        <v>4102027</v>
      </c>
      <c r="E1289">
        <f t="shared" si="21"/>
        <v>3.2631719214900379E-2</v>
      </c>
      <c r="F1289">
        <v>1.0680064646904075E-2</v>
      </c>
    </row>
    <row r="1290" spans="2:6" x14ac:dyDescent="0.3">
      <c r="B1290" s="109">
        <v>43508</v>
      </c>
      <c r="C1290" s="110">
        <v>471.482483</v>
      </c>
      <c r="D1290">
        <v>4646752</v>
      </c>
      <c r="E1290">
        <f t="shared" si="21"/>
        <v>-2.3081450221443478E-2</v>
      </c>
      <c r="F1290">
        <v>1.0671036797638145E-2</v>
      </c>
    </row>
    <row r="1291" spans="2:6" x14ac:dyDescent="0.3">
      <c r="B1291" s="109">
        <v>43507</v>
      </c>
      <c r="C1291" s="110">
        <v>482.62210099999999</v>
      </c>
      <c r="D1291">
        <v>12331734</v>
      </c>
      <c r="E1291">
        <f t="shared" ref="E1291:E1354" si="22">C1291/C1292-1</f>
        <v>0.10182351202877737</v>
      </c>
      <c r="F1291">
        <v>1.0652319424236945E-2</v>
      </c>
    </row>
    <row r="1292" spans="2:6" x14ac:dyDescent="0.3">
      <c r="B1292" s="109">
        <v>43504</v>
      </c>
      <c r="C1292" s="110">
        <v>438.02123999999998</v>
      </c>
      <c r="D1292">
        <v>1606621</v>
      </c>
      <c r="E1292">
        <f t="shared" si="22"/>
        <v>-2.1320609366488941E-2</v>
      </c>
      <c r="F1292">
        <v>1.0637134580836927E-2</v>
      </c>
    </row>
    <row r="1293" spans="2:6" x14ac:dyDescent="0.3">
      <c r="B1293" s="109">
        <v>43503</v>
      </c>
      <c r="C1293" s="110">
        <v>447.56356799999998</v>
      </c>
      <c r="D1293">
        <v>1745074</v>
      </c>
      <c r="E1293">
        <f t="shared" si="22"/>
        <v>-2.0605155713413814E-2</v>
      </c>
      <c r="F1293">
        <v>1.0634804767547967E-2</v>
      </c>
    </row>
    <row r="1294" spans="2:6" x14ac:dyDescent="0.3">
      <c r="B1294" s="109">
        <v>43502</v>
      </c>
      <c r="C1294" s="110">
        <v>456.97970600000002</v>
      </c>
      <c r="D1294">
        <v>1734832</v>
      </c>
      <c r="E1294">
        <f t="shared" si="22"/>
        <v>4.1283307193379137E-2</v>
      </c>
      <c r="F1294">
        <v>1.063293014955291E-2</v>
      </c>
    </row>
    <row r="1295" spans="2:6" x14ac:dyDescent="0.3">
      <c r="B1295" s="109">
        <v>43501</v>
      </c>
      <c r="C1295" s="110">
        <v>438.86203</v>
      </c>
      <c r="D1295">
        <v>1066230</v>
      </c>
      <c r="E1295">
        <f t="shared" si="22"/>
        <v>-4.0068600974015878E-3</v>
      </c>
      <c r="F1295">
        <v>1.0606872274896206E-2</v>
      </c>
    </row>
    <row r="1296" spans="2:6" x14ac:dyDescent="0.3">
      <c r="B1296" s="109">
        <v>43500</v>
      </c>
      <c r="C1296" s="110">
        <v>440.62756300000001</v>
      </c>
      <c r="D1296">
        <v>1014065</v>
      </c>
      <c r="E1296">
        <f t="shared" si="22"/>
        <v>-1.5127229198074743E-2</v>
      </c>
      <c r="F1296">
        <v>1.0598640610005816E-2</v>
      </c>
    </row>
    <row r="1297" spans="2:6" x14ac:dyDescent="0.3">
      <c r="B1297" s="109">
        <v>43497</v>
      </c>
      <c r="C1297" s="110">
        <v>447.39541600000001</v>
      </c>
      <c r="D1297">
        <v>1629734</v>
      </c>
      <c r="E1297">
        <f t="shared" si="22"/>
        <v>3.8674242926208802E-3</v>
      </c>
      <c r="F1297">
        <v>1.0535088280084759E-2</v>
      </c>
    </row>
    <row r="1298" spans="2:6" x14ac:dyDescent="0.3">
      <c r="B1298" s="109">
        <v>43496</v>
      </c>
      <c r="C1298" s="110">
        <v>445.67181399999998</v>
      </c>
      <c r="D1298">
        <v>1704334</v>
      </c>
      <c r="E1298">
        <f t="shared" si="22"/>
        <v>-6.6525523060207981E-3</v>
      </c>
      <c r="F1298">
        <v>1.0532711331019851E-2</v>
      </c>
    </row>
    <row r="1299" spans="2:6" x14ac:dyDescent="0.3">
      <c r="B1299" s="109">
        <v>43495</v>
      </c>
      <c r="C1299" s="110">
        <v>448.65652499999999</v>
      </c>
      <c r="D1299">
        <v>1604734</v>
      </c>
      <c r="E1299">
        <f t="shared" si="22"/>
        <v>3.7499971403942567E-4</v>
      </c>
      <c r="F1299">
        <v>1.0527301830466351E-2</v>
      </c>
    </row>
    <row r="1300" spans="2:6" x14ac:dyDescent="0.3">
      <c r="B1300" s="109">
        <v>43494</v>
      </c>
      <c r="C1300" s="110">
        <v>448.48834199999999</v>
      </c>
      <c r="D1300">
        <v>2410506</v>
      </c>
      <c r="E1300">
        <f t="shared" si="22"/>
        <v>2.0662405658540273E-3</v>
      </c>
      <c r="F1300">
        <v>1.0523666840967394E-2</v>
      </c>
    </row>
    <row r="1301" spans="2:6" x14ac:dyDescent="0.3">
      <c r="B1301" s="109">
        <v>43493</v>
      </c>
      <c r="C1301" s="110">
        <v>447.56356799999998</v>
      </c>
      <c r="D1301">
        <v>4524193</v>
      </c>
      <c r="E1301">
        <f t="shared" si="22"/>
        <v>5.2386986105127153E-2</v>
      </c>
      <c r="F1301">
        <v>1.0477502523402515E-2</v>
      </c>
    </row>
    <row r="1302" spans="2:6" x14ac:dyDescent="0.3">
      <c r="B1302" s="109">
        <v>43490</v>
      </c>
      <c r="C1302" s="110">
        <v>425.28420999999997</v>
      </c>
      <c r="D1302">
        <v>3808529</v>
      </c>
      <c r="E1302">
        <f t="shared" si="22"/>
        <v>-4.0132663150277081E-2</v>
      </c>
      <c r="F1302">
        <v>1.0474505941150403E-2</v>
      </c>
    </row>
    <row r="1303" spans="2:6" x14ac:dyDescent="0.3">
      <c r="B1303" s="109">
        <v>43489</v>
      </c>
      <c r="C1303" s="110">
        <v>443.06561299999998</v>
      </c>
      <c r="D1303">
        <v>2113026</v>
      </c>
      <c r="E1303">
        <f t="shared" si="22"/>
        <v>-4.6274912082252539E-3</v>
      </c>
      <c r="F1303">
        <v>1.0472197003590811E-2</v>
      </c>
    </row>
    <row r="1304" spans="2:6" x14ac:dyDescent="0.3">
      <c r="B1304" s="109">
        <v>43488</v>
      </c>
      <c r="C1304" s="110">
        <v>445.125427</v>
      </c>
      <c r="D1304">
        <v>3412724</v>
      </c>
      <c r="E1304">
        <f t="shared" si="22"/>
        <v>1.9643588698695202E-2</v>
      </c>
      <c r="F1304">
        <v>1.0448445157938524E-2</v>
      </c>
    </row>
    <row r="1305" spans="2:6" x14ac:dyDescent="0.3">
      <c r="B1305" s="109">
        <v>43487</v>
      </c>
      <c r="C1305" s="110">
        <v>436.55001800000002</v>
      </c>
      <c r="D1305">
        <v>2492481</v>
      </c>
      <c r="E1305">
        <f t="shared" si="22"/>
        <v>1.3962183200152856E-2</v>
      </c>
      <c r="F1305">
        <v>1.0446163667487074E-2</v>
      </c>
    </row>
    <row r="1306" spans="2:6" x14ac:dyDescent="0.3">
      <c r="B1306" s="109">
        <v>43486</v>
      </c>
      <c r="C1306" s="110">
        <v>430.53875699999998</v>
      </c>
      <c r="D1306">
        <v>4003904</v>
      </c>
      <c r="E1306">
        <f t="shared" si="22"/>
        <v>-2.4942932703284737E-2</v>
      </c>
      <c r="F1306">
        <v>1.0412825887076371E-2</v>
      </c>
    </row>
    <row r="1307" spans="2:6" x14ac:dyDescent="0.3">
      <c r="B1307" s="109">
        <v>43483</v>
      </c>
      <c r="C1307" s="110">
        <v>441.552368</v>
      </c>
      <c r="D1307">
        <v>6658747</v>
      </c>
      <c r="E1307">
        <f t="shared" si="22"/>
        <v>-7.036022243913076E-2</v>
      </c>
      <c r="F1307">
        <v>1.0407911234923573E-2</v>
      </c>
    </row>
    <row r="1308" spans="2:6" x14ac:dyDescent="0.3">
      <c r="B1308" s="109">
        <v>43482</v>
      </c>
      <c r="C1308" s="110">
        <v>474.97146600000002</v>
      </c>
      <c r="D1308">
        <v>1087914</v>
      </c>
      <c r="E1308">
        <f t="shared" si="22"/>
        <v>-1.4822479687504386E-2</v>
      </c>
      <c r="F1308">
        <v>1.039664375779048E-2</v>
      </c>
    </row>
    <row r="1309" spans="2:6" x14ac:dyDescent="0.3">
      <c r="B1309" s="109">
        <v>43481</v>
      </c>
      <c r="C1309" s="110">
        <v>482.11764499999998</v>
      </c>
      <c r="D1309">
        <v>1265311</v>
      </c>
      <c r="E1309">
        <f t="shared" si="22"/>
        <v>-1.0525438269058496E-2</v>
      </c>
      <c r="F1309">
        <v>1.0394075167201144E-2</v>
      </c>
    </row>
    <row r="1310" spans="2:6" x14ac:dyDescent="0.3">
      <c r="B1310" s="109">
        <v>43480</v>
      </c>
      <c r="C1310" s="110">
        <v>487.24612400000001</v>
      </c>
      <c r="D1310">
        <v>1174492</v>
      </c>
      <c r="E1310">
        <f t="shared" si="22"/>
        <v>9.4978718713800703E-4</v>
      </c>
      <c r="F1310">
        <v>1.0377644115626916E-2</v>
      </c>
    </row>
    <row r="1311" spans="2:6" x14ac:dyDescent="0.3">
      <c r="B1311" s="109">
        <v>43479</v>
      </c>
      <c r="C1311" s="110">
        <v>486.78378300000003</v>
      </c>
      <c r="D1311">
        <v>853454</v>
      </c>
      <c r="E1311">
        <f t="shared" si="22"/>
        <v>-1.6810995562020148E-2</v>
      </c>
      <c r="F1311">
        <v>1.0349720541436458E-2</v>
      </c>
    </row>
    <row r="1312" spans="2:6" x14ac:dyDescent="0.3">
      <c r="B1312" s="109">
        <v>43476</v>
      </c>
      <c r="C1312" s="110">
        <v>495.10702500000002</v>
      </c>
      <c r="D1312">
        <v>859286</v>
      </c>
      <c r="E1312">
        <f t="shared" si="22"/>
        <v>-1.9490201623857395E-3</v>
      </c>
      <c r="F1312">
        <v>1.0343207752427919E-2</v>
      </c>
    </row>
    <row r="1313" spans="2:6" x14ac:dyDescent="0.3">
      <c r="B1313" s="109">
        <v>43475</v>
      </c>
      <c r="C1313" s="110">
        <v>496.07388300000002</v>
      </c>
      <c r="D1313">
        <v>727989</v>
      </c>
      <c r="E1313">
        <f t="shared" si="22"/>
        <v>1.9528262601404833E-3</v>
      </c>
      <c r="F1313">
        <v>1.0334500219085108E-2</v>
      </c>
    </row>
    <row r="1314" spans="2:6" x14ac:dyDescent="0.3">
      <c r="B1314" s="109">
        <v>43474</v>
      </c>
      <c r="C1314" s="110">
        <v>495.10702500000002</v>
      </c>
      <c r="D1314">
        <v>966892</v>
      </c>
      <c r="E1314">
        <f t="shared" si="22"/>
        <v>-1.8254286286872423E-2</v>
      </c>
      <c r="F1314">
        <v>1.0332580179625017E-2</v>
      </c>
    </row>
    <row r="1315" spans="2:6" x14ac:dyDescent="0.3">
      <c r="B1315" s="109">
        <v>43473</v>
      </c>
      <c r="C1315" s="110">
        <v>504.31289700000002</v>
      </c>
      <c r="D1315">
        <v>854643</v>
      </c>
      <c r="E1315">
        <f t="shared" si="22"/>
        <v>7.5584611256096501E-3</v>
      </c>
      <c r="F1315">
        <v>1.0330159726398724E-2</v>
      </c>
    </row>
    <row r="1316" spans="2:6" x14ac:dyDescent="0.3">
      <c r="B1316" s="109">
        <v>43472</v>
      </c>
      <c r="C1316" s="110">
        <v>500.52966300000003</v>
      </c>
      <c r="D1316">
        <v>854838</v>
      </c>
      <c r="E1316">
        <f t="shared" si="22"/>
        <v>5.319292106674478E-3</v>
      </c>
      <c r="F1316">
        <v>1.0293995769594E-2</v>
      </c>
    </row>
    <row r="1317" spans="2:6" x14ac:dyDescent="0.3">
      <c r="B1317" s="109">
        <v>43469</v>
      </c>
      <c r="C1317" s="110">
        <v>497.88128699999999</v>
      </c>
      <c r="D1317">
        <v>1195297</v>
      </c>
      <c r="E1317">
        <f t="shared" si="22"/>
        <v>1.213451783475894E-2</v>
      </c>
      <c r="F1317">
        <v>1.0237983900417857E-2</v>
      </c>
    </row>
    <row r="1318" spans="2:6" x14ac:dyDescent="0.3">
      <c r="B1318" s="109">
        <v>43468</v>
      </c>
      <c r="C1318" s="110">
        <v>491.91217</v>
      </c>
      <c r="D1318">
        <v>1543898</v>
      </c>
      <c r="E1318">
        <f t="shared" si="22"/>
        <v>-3.2252704528561882E-2</v>
      </c>
      <c r="F1318">
        <v>1.0213816869321546E-2</v>
      </c>
    </row>
    <row r="1319" spans="2:6" x14ac:dyDescent="0.3">
      <c r="B1319" s="109">
        <v>43467</v>
      </c>
      <c r="C1319" s="110">
        <v>508.30642699999999</v>
      </c>
      <c r="D1319">
        <v>1205671</v>
      </c>
      <c r="E1319">
        <f t="shared" si="22"/>
        <v>-5.3467989867048704E-3</v>
      </c>
      <c r="F1319">
        <v>1.0210891880461759E-2</v>
      </c>
    </row>
    <row r="1320" spans="2:6" x14ac:dyDescent="0.3">
      <c r="B1320" s="109">
        <v>43466</v>
      </c>
      <c r="C1320" s="110">
        <v>511.03884900000003</v>
      </c>
      <c r="D1320">
        <v>1393145</v>
      </c>
      <c r="E1320">
        <f t="shared" si="22"/>
        <v>1.6478566118394156E-4</v>
      </c>
      <c r="F1320">
        <v>1.0201594289077631E-2</v>
      </c>
    </row>
    <row r="1321" spans="2:6" x14ac:dyDescent="0.3">
      <c r="B1321" s="109">
        <v>43465</v>
      </c>
      <c r="C1321" s="110">
        <v>510.95465100000001</v>
      </c>
      <c r="D1321">
        <v>2495824</v>
      </c>
      <c r="E1321">
        <f t="shared" si="22"/>
        <v>-1.227045658042214E-2</v>
      </c>
      <c r="F1321">
        <v>1.019688703016608E-2</v>
      </c>
    </row>
    <row r="1322" spans="2:6" x14ac:dyDescent="0.3">
      <c r="B1322" s="109">
        <v>43462</v>
      </c>
      <c r="C1322" s="110">
        <v>517.30218500000001</v>
      </c>
      <c r="D1322">
        <v>3387769</v>
      </c>
      <c r="E1322">
        <f t="shared" si="22"/>
        <v>4.9641521846271575E-2</v>
      </c>
      <c r="F1322">
        <v>1.0180868799681164E-2</v>
      </c>
    </row>
    <row r="1323" spans="2:6" x14ac:dyDescent="0.3">
      <c r="B1323" s="109">
        <v>43461</v>
      </c>
      <c r="C1323" s="110">
        <v>492.83700599999997</v>
      </c>
      <c r="D1323">
        <v>1479694</v>
      </c>
      <c r="E1323">
        <f t="shared" si="22"/>
        <v>1.8946752232635422E-2</v>
      </c>
      <c r="F1323">
        <v>1.017841806297981E-2</v>
      </c>
    </row>
    <row r="1324" spans="2:6" x14ac:dyDescent="0.3">
      <c r="B1324" s="109">
        <v>43460</v>
      </c>
      <c r="C1324" s="110">
        <v>483.67297400000001</v>
      </c>
      <c r="D1324">
        <v>2305953</v>
      </c>
      <c r="E1324">
        <f t="shared" si="22"/>
        <v>-2.8600528224664856E-3</v>
      </c>
      <c r="F1324">
        <v>1.0166562550432356E-2</v>
      </c>
    </row>
    <row r="1325" spans="2:6" x14ac:dyDescent="0.3">
      <c r="B1325" s="109">
        <v>43458</v>
      </c>
      <c r="C1325" s="110">
        <v>485.060272</v>
      </c>
      <c r="D1325">
        <v>1228147</v>
      </c>
      <c r="E1325">
        <f t="shared" si="22"/>
        <v>-2.3607937465177087E-2</v>
      </c>
      <c r="F1325">
        <v>1.0163115132769684E-2</v>
      </c>
    </row>
    <row r="1326" spans="2:6" x14ac:dyDescent="0.3">
      <c r="B1326" s="109">
        <v>43455</v>
      </c>
      <c r="C1326" s="110">
        <v>496.78842200000003</v>
      </c>
      <c r="D1326">
        <v>1018579</v>
      </c>
      <c r="E1326">
        <f t="shared" si="22"/>
        <v>-9.9691159563290999E-3</v>
      </c>
      <c r="F1326">
        <v>1.015480135989022E-2</v>
      </c>
    </row>
    <row r="1327" spans="2:6" x14ac:dyDescent="0.3">
      <c r="B1327" s="109">
        <v>43454</v>
      </c>
      <c r="C1327" s="110">
        <v>501.79083300000002</v>
      </c>
      <c r="D1327">
        <v>1388554</v>
      </c>
      <c r="E1327">
        <f t="shared" si="22"/>
        <v>-8.3615500026446021E-5</v>
      </c>
      <c r="F1327">
        <v>1.0112704170935904E-2</v>
      </c>
    </row>
    <row r="1328" spans="2:6" x14ac:dyDescent="0.3">
      <c r="B1328" s="109">
        <v>43453</v>
      </c>
      <c r="C1328" s="110">
        <v>501.83279399999998</v>
      </c>
      <c r="D1328">
        <v>1470396</v>
      </c>
      <c r="E1328">
        <f t="shared" si="22"/>
        <v>1.3670636798334801E-2</v>
      </c>
      <c r="F1328">
        <v>1.0112599258368382E-2</v>
      </c>
    </row>
    <row r="1329" spans="2:6" x14ac:dyDescent="0.3">
      <c r="B1329" s="109">
        <v>43452</v>
      </c>
      <c r="C1329" s="110">
        <v>495.06494099999998</v>
      </c>
      <c r="D1329">
        <v>2031643</v>
      </c>
      <c r="E1329">
        <f t="shared" si="22"/>
        <v>2.5156780733447182E-2</v>
      </c>
      <c r="F1329">
        <v>1.0111887912245932E-2</v>
      </c>
    </row>
    <row r="1330" spans="2:6" x14ac:dyDescent="0.3">
      <c r="B1330" s="109">
        <v>43451</v>
      </c>
      <c r="C1330" s="110">
        <v>482.91632099999998</v>
      </c>
      <c r="D1330">
        <v>1435521</v>
      </c>
      <c r="E1330">
        <f t="shared" si="22"/>
        <v>-1.9981846487259203E-3</v>
      </c>
      <c r="F1330">
        <v>1.0111114515164665E-2</v>
      </c>
    </row>
    <row r="1331" spans="2:6" x14ac:dyDescent="0.3">
      <c r="B1331" s="109">
        <v>43448</v>
      </c>
      <c r="C1331" s="110">
        <v>483.88320900000002</v>
      </c>
      <c r="D1331">
        <v>2321754</v>
      </c>
      <c r="E1331">
        <f t="shared" si="22"/>
        <v>2.6484540451532146E-2</v>
      </c>
      <c r="F1331">
        <v>1.0102170720953652E-2</v>
      </c>
    </row>
    <row r="1332" spans="2:6" x14ac:dyDescent="0.3">
      <c r="B1332" s="109">
        <v>43447</v>
      </c>
      <c r="C1332" s="110">
        <v>471.398438</v>
      </c>
      <c r="D1332">
        <v>1700878</v>
      </c>
      <c r="E1332">
        <f t="shared" si="22"/>
        <v>-1.0762137773691061E-2</v>
      </c>
      <c r="F1332">
        <v>1.0099946467450271E-2</v>
      </c>
    </row>
    <row r="1333" spans="2:6" x14ac:dyDescent="0.3">
      <c r="B1333" s="109">
        <v>43446</v>
      </c>
      <c r="C1333" s="110">
        <v>476.52688599999999</v>
      </c>
      <c r="D1333">
        <v>2017692</v>
      </c>
      <c r="E1333">
        <f t="shared" si="22"/>
        <v>1.2595159211022722E-2</v>
      </c>
      <c r="F1333">
        <v>1.0068655000450955E-2</v>
      </c>
    </row>
    <row r="1334" spans="2:6" x14ac:dyDescent="0.3">
      <c r="B1334" s="109">
        <v>43445</v>
      </c>
      <c r="C1334" s="110">
        <v>470.59960899999999</v>
      </c>
      <c r="D1334">
        <v>2653942</v>
      </c>
      <c r="E1334">
        <f t="shared" si="22"/>
        <v>-2.6606309368157333E-2</v>
      </c>
      <c r="F1334">
        <v>1.0063945659113394E-2</v>
      </c>
    </row>
    <row r="1335" spans="2:6" x14ac:dyDescent="0.3">
      <c r="B1335" s="109">
        <v>43444</v>
      </c>
      <c r="C1335" s="110">
        <v>483.46276899999998</v>
      </c>
      <c r="D1335">
        <v>995614</v>
      </c>
      <c r="E1335">
        <f t="shared" si="22"/>
        <v>-3.2635415844564419E-2</v>
      </c>
      <c r="F1335">
        <v>1.0055895976164519E-2</v>
      </c>
    </row>
    <row r="1336" spans="2:6" x14ac:dyDescent="0.3">
      <c r="B1336" s="109">
        <v>43441</v>
      </c>
      <c r="C1336" s="110">
        <v>499.77307100000002</v>
      </c>
      <c r="D1336">
        <v>2028229</v>
      </c>
      <c r="E1336">
        <f t="shared" si="22"/>
        <v>6.3484537381981454E-3</v>
      </c>
      <c r="F1336">
        <v>1.005050713739597E-2</v>
      </c>
    </row>
    <row r="1337" spans="2:6" x14ac:dyDescent="0.3">
      <c r="B1337" s="109">
        <v>43440</v>
      </c>
      <c r="C1337" s="110">
        <v>496.62029999999999</v>
      </c>
      <c r="D1337">
        <v>2957408</v>
      </c>
      <c r="E1337">
        <f t="shared" si="22"/>
        <v>2.9363245591669918E-2</v>
      </c>
      <c r="F1337">
        <v>1.0031884760013821E-2</v>
      </c>
    </row>
    <row r="1338" spans="2:6" x14ac:dyDescent="0.3">
      <c r="B1338" s="109">
        <v>43439</v>
      </c>
      <c r="C1338" s="110">
        <v>482.45388800000001</v>
      </c>
      <c r="D1338">
        <v>2056326</v>
      </c>
      <c r="E1338">
        <f t="shared" si="22"/>
        <v>-2.7455577620077998E-2</v>
      </c>
      <c r="F1338">
        <v>1.002710332597978E-2</v>
      </c>
    </row>
    <row r="1339" spans="2:6" x14ac:dyDescent="0.3">
      <c r="B1339" s="109">
        <v>43438</v>
      </c>
      <c r="C1339" s="110">
        <v>496.07388300000002</v>
      </c>
      <c r="D1339">
        <v>1245127</v>
      </c>
      <c r="E1339">
        <f t="shared" si="22"/>
        <v>-8.5691812479955498E-3</v>
      </c>
      <c r="F1339">
        <v>1.0002713469129398E-2</v>
      </c>
    </row>
    <row r="1340" spans="2:6" x14ac:dyDescent="0.3">
      <c r="B1340" s="109">
        <v>43437</v>
      </c>
      <c r="C1340" s="110">
        <v>500.36157200000002</v>
      </c>
      <c r="D1340">
        <v>1216634</v>
      </c>
      <c r="E1340">
        <f t="shared" si="22"/>
        <v>6.0857217489229676E-3</v>
      </c>
      <c r="F1340">
        <v>9.9999158858523618E-3</v>
      </c>
    </row>
    <row r="1341" spans="2:6" x14ac:dyDescent="0.3">
      <c r="B1341" s="109">
        <v>43434</v>
      </c>
      <c r="C1341" s="110">
        <v>497.33492999999999</v>
      </c>
      <c r="D1341">
        <v>3289607</v>
      </c>
      <c r="E1341">
        <f t="shared" si="22"/>
        <v>-4.0080921227367727E-2</v>
      </c>
      <c r="F1341">
        <v>9.9991381059754136E-3</v>
      </c>
    </row>
    <row r="1342" spans="2:6" x14ac:dyDescent="0.3">
      <c r="B1342" s="109">
        <v>43433</v>
      </c>
      <c r="C1342" s="110">
        <v>518.10089100000005</v>
      </c>
      <c r="D1342">
        <v>1524447</v>
      </c>
      <c r="E1342">
        <f t="shared" si="22"/>
        <v>9.1705002451321072E-3</v>
      </c>
      <c r="F1342">
        <v>9.9965618941406653E-3</v>
      </c>
    </row>
    <row r="1343" spans="2:6" x14ac:dyDescent="0.3">
      <c r="B1343" s="109">
        <v>43432</v>
      </c>
      <c r="C1343" s="110">
        <v>513.39282200000002</v>
      </c>
      <c r="D1343">
        <v>1121991</v>
      </c>
      <c r="E1343">
        <f t="shared" si="22"/>
        <v>-1.8797313195311194E-3</v>
      </c>
      <c r="F1343">
        <v>9.9839494531603901E-3</v>
      </c>
    </row>
    <row r="1344" spans="2:6" x14ac:dyDescent="0.3">
      <c r="B1344" s="109">
        <v>43431</v>
      </c>
      <c r="C1344" s="110">
        <v>514.35968000000003</v>
      </c>
      <c r="D1344">
        <v>1510252</v>
      </c>
      <c r="E1344">
        <f t="shared" si="22"/>
        <v>1.5604094499820143E-2</v>
      </c>
      <c r="F1344">
        <v>9.9731677599006474E-3</v>
      </c>
    </row>
    <row r="1345" spans="2:6" x14ac:dyDescent="0.3">
      <c r="B1345" s="109">
        <v>43430</v>
      </c>
      <c r="C1345" s="110">
        <v>506.45687900000001</v>
      </c>
      <c r="D1345">
        <v>1780157</v>
      </c>
      <c r="E1345">
        <f t="shared" si="22"/>
        <v>3.9166808006647624E-3</v>
      </c>
      <c r="F1345">
        <v>9.9465059015830803E-3</v>
      </c>
    </row>
    <row r="1346" spans="2:6" x14ac:dyDescent="0.3">
      <c r="B1346" s="109">
        <v>43426</v>
      </c>
      <c r="C1346" s="110">
        <v>504.48098800000002</v>
      </c>
      <c r="D1346">
        <v>2196166</v>
      </c>
      <c r="E1346">
        <f t="shared" si="22"/>
        <v>-3.4280383476615661E-2</v>
      </c>
      <c r="F1346">
        <v>9.9407483366009686E-3</v>
      </c>
    </row>
    <row r="1347" spans="2:6" x14ac:dyDescent="0.3">
      <c r="B1347" s="109">
        <v>43425</v>
      </c>
      <c r="C1347" s="110">
        <v>522.38867200000004</v>
      </c>
      <c r="D1347">
        <v>1155435</v>
      </c>
      <c r="E1347">
        <f t="shared" si="22"/>
        <v>2.019514815170842E-2</v>
      </c>
      <c r="F1347">
        <v>9.9320897116068618E-3</v>
      </c>
    </row>
    <row r="1348" spans="2:6" x14ac:dyDescent="0.3">
      <c r="B1348" s="109">
        <v>43424</v>
      </c>
      <c r="C1348" s="110">
        <v>512.04779099999996</v>
      </c>
      <c r="D1348">
        <v>1519601</v>
      </c>
      <c r="E1348">
        <f t="shared" si="22"/>
        <v>-1.2964749013037569E-2</v>
      </c>
      <c r="F1348">
        <v>9.9278812972234398E-3</v>
      </c>
    </row>
    <row r="1349" spans="2:6" x14ac:dyDescent="0.3">
      <c r="B1349" s="109">
        <v>43423</v>
      </c>
      <c r="C1349" s="110">
        <v>518.77355999999997</v>
      </c>
      <c r="D1349">
        <v>1209850</v>
      </c>
      <c r="E1349">
        <f t="shared" si="22"/>
        <v>1.4634549262182883E-2</v>
      </c>
      <c r="F1349">
        <v>9.8955106989435659E-3</v>
      </c>
    </row>
    <row r="1350" spans="2:6" x14ac:dyDescent="0.3">
      <c r="B1350" s="109">
        <v>43420</v>
      </c>
      <c r="C1350" s="110">
        <v>511.29104599999999</v>
      </c>
      <c r="D1350">
        <v>2642885</v>
      </c>
      <c r="E1350">
        <f t="shared" si="22"/>
        <v>1.9359637269244168E-2</v>
      </c>
      <c r="F1350">
        <v>9.8942555315875147E-3</v>
      </c>
    </row>
    <row r="1351" spans="2:6" x14ac:dyDescent="0.3">
      <c r="B1351" s="109">
        <v>43419</v>
      </c>
      <c r="C1351" s="110">
        <v>501.58062699999999</v>
      </c>
      <c r="D1351">
        <v>1935051</v>
      </c>
      <c r="E1351">
        <f t="shared" si="22"/>
        <v>-2.7943142353450079E-2</v>
      </c>
      <c r="F1351">
        <v>9.8707254907492992E-3</v>
      </c>
    </row>
    <row r="1352" spans="2:6" x14ac:dyDescent="0.3">
      <c r="B1352" s="109">
        <v>43418</v>
      </c>
      <c r="C1352" s="110">
        <v>515.99926800000003</v>
      </c>
      <c r="D1352">
        <v>1803487</v>
      </c>
      <c r="E1352">
        <f t="shared" si="22"/>
        <v>8.1310455931546954E-3</v>
      </c>
      <c r="F1352">
        <v>9.8693647583996125E-3</v>
      </c>
    </row>
    <row r="1353" spans="2:6" x14ac:dyDescent="0.3">
      <c r="B1353" s="109">
        <v>43417</v>
      </c>
      <c r="C1353" s="110">
        <v>511.83749399999999</v>
      </c>
      <c r="D1353">
        <v>1279624</v>
      </c>
      <c r="E1353">
        <f t="shared" si="22"/>
        <v>-1.0921509794895035E-2</v>
      </c>
      <c r="F1353">
        <v>9.8655726939445021E-3</v>
      </c>
    </row>
    <row r="1354" spans="2:6" x14ac:dyDescent="0.3">
      <c r="B1354" s="109">
        <v>43416</v>
      </c>
      <c r="C1354" s="110">
        <v>517.48925799999995</v>
      </c>
      <c r="D1354">
        <v>1036722</v>
      </c>
      <c r="E1354">
        <f t="shared" si="22"/>
        <v>-9.2176112497012186E-3</v>
      </c>
      <c r="F1354">
        <v>9.8557756957236009E-3</v>
      </c>
    </row>
    <row r="1355" spans="2:6" x14ac:dyDescent="0.3">
      <c r="B1355" s="109">
        <v>43413</v>
      </c>
      <c r="C1355" s="110">
        <v>522.30364999999995</v>
      </c>
      <c r="D1355">
        <v>2075753</v>
      </c>
      <c r="E1355">
        <f t="shared" ref="E1355:E1418" si="23">C1355/C1356-1</f>
        <v>2.2958038041379192E-2</v>
      </c>
      <c r="F1355">
        <v>9.838612414165171E-3</v>
      </c>
    </row>
    <row r="1356" spans="2:6" x14ac:dyDescent="0.3">
      <c r="B1356" s="109">
        <v>43411</v>
      </c>
      <c r="C1356" s="110">
        <v>510.58169600000002</v>
      </c>
      <c r="D1356">
        <v>258661</v>
      </c>
      <c r="E1356">
        <f t="shared" si="23"/>
        <v>3.7036419483289507E-3</v>
      </c>
      <c r="F1356">
        <v>9.8322242267481208E-3</v>
      </c>
    </row>
    <row r="1357" spans="2:6" x14ac:dyDescent="0.3">
      <c r="B1357" s="109">
        <v>43410</v>
      </c>
      <c r="C1357" s="110">
        <v>508.69766199999998</v>
      </c>
      <c r="D1357">
        <v>2368118</v>
      </c>
      <c r="E1357">
        <f t="shared" si="23"/>
        <v>-1.6909518090985953E-2</v>
      </c>
      <c r="F1357">
        <v>9.7850964243146876E-3</v>
      </c>
    </row>
    <row r="1358" spans="2:6" x14ac:dyDescent="0.3">
      <c r="B1358" s="109">
        <v>43409</v>
      </c>
      <c r="C1358" s="110">
        <v>517.44744900000001</v>
      </c>
      <c r="D1358">
        <v>4985520</v>
      </c>
      <c r="E1358">
        <f t="shared" si="23"/>
        <v>-6.8154149454033419E-2</v>
      </c>
      <c r="F1358">
        <v>9.7588653689950622E-3</v>
      </c>
    </row>
    <row r="1359" spans="2:6" x14ac:dyDescent="0.3">
      <c r="B1359" s="109">
        <v>43406</v>
      </c>
      <c r="C1359" s="110">
        <v>555.29296899999997</v>
      </c>
      <c r="D1359">
        <v>2037639</v>
      </c>
      <c r="E1359">
        <f t="shared" si="23"/>
        <v>-1.35356507027381E-2</v>
      </c>
      <c r="F1359">
        <v>9.7421173412639561E-3</v>
      </c>
    </row>
    <row r="1360" spans="2:6" x14ac:dyDescent="0.3">
      <c r="B1360" s="109">
        <v>43405</v>
      </c>
      <c r="C1360" s="110">
        <v>562.91235400000005</v>
      </c>
      <c r="D1360">
        <v>1395195</v>
      </c>
      <c r="E1360">
        <f t="shared" si="23"/>
        <v>3.3115459833636951E-2</v>
      </c>
      <c r="F1360">
        <v>9.7334470285670438E-3</v>
      </c>
    </row>
    <row r="1361" spans="2:6" x14ac:dyDescent="0.3">
      <c r="B1361" s="109">
        <v>43404</v>
      </c>
      <c r="C1361" s="110">
        <v>544.86877400000003</v>
      </c>
      <c r="D1361">
        <v>1470385</v>
      </c>
      <c r="E1361">
        <f t="shared" si="23"/>
        <v>-1.0743310518249727E-3</v>
      </c>
      <c r="F1361">
        <v>9.7285204807215919E-3</v>
      </c>
    </row>
    <row r="1362" spans="2:6" x14ac:dyDescent="0.3">
      <c r="B1362" s="109">
        <v>43403</v>
      </c>
      <c r="C1362" s="110">
        <v>545.45477300000005</v>
      </c>
      <c r="D1362">
        <v>1210908</v>
      </c>
      <c r="E1362">
        <f t="shared" si="23"/>
        <v>3.2338628136883152E-3</v>
      </c>
      <c r="F1362">
        <v>9.7259405395293541E-3</v>
      </c>
    </row>
    <row r="1363" spans="2:6" x14ac:dyDescent="0.3">
      <c r="B1363" s="109">
        <v>43402</v>
      </c>
      <c r="C1363" s="110">
        <v>543.69653300000004</v>
      </c>
      <c r="D1363">
        <v>1361228</v>
      </c>
      <c r="E1363">
        <f t="shared" si="23"/>
        <v>4.7169831852843735E-2</v>
      </c>
      <c r="F1363">
        <v>9.7219093564415715E-3</v>
      </c>
    </row>
    <row r="1364" spans="2:6" x14ac:dyDescent="0.3">
      <c r="B1364" s="109">
        <v>43399</v>
      </c>
      <c r="C1364" s="110">
        <v>519.20568800000001</v>
      </c>
      <c r="D1364">
        <v>1388966</v>
      </c>
      <c r="E1364">
        <f t="shared" si="23"/>
        <v>7.6369954675210572E-3</v>
      </c>
      <c r="F1364">
        <v>9.6961618615556411E-3</v>
      </c>
    </row>
    <row r="1365" spans="2:6" x14ac:dyDescent="0.3">
      <c r="B1365" s="109">
        <v>43398</v>
      </c>
      <c r="C1365" s="110">
        <v>515.27056900000002</v>
      </c>
      <c r="D1365">
        <v>2397886</v>
      </c>
      <c r="E1365">
        <f t="shared" si="23"/>
        <v>-5.0820955795844669E-2</v>
      </c>
      <c r="F1365">
        <v>9.6761003299050685E-3</v>
      </c>
    </row>
    <row r="1366" spans="2:6" x14ac:dyDescent="0.3">
      <c r="B1366" s="109">
        <v>43397</v>
      </c>
      <c r="C1366" s="110">
        <v>542.85919200000001</v>
      </c>
      <c r="D1366">
        <v>1145474</v>
      </c>
      <c r="E1366">
        <f t="shared" si="23"/>
        <v>2.5545574253527104E-2</v>
      </c>
      <c r="F1366">
        <v>9.6708268165643929E-3</v>
      </c>
    </row>
    <row r="1367" spans="2:6" x14ac:dyDescent="0.3">
      <c r="B1367" s="109">
        <v>43396</v>
      </c>
      <c r="C1367" s="110">
        <v>529.33697500000005</v>
      </c>
      <c r="D1367">
        <v>1104021</v>
      </c>
      <c r="E1367">
        <f t="shared" si="23"/>
        <v>-1.4189728064952556E-2</v>
      </c>
      <c r="F1367">
        <v>9.6613824856150998E-3</v>
      </c>
    </row>
    <row r="1368" spans="2:6" x14ac:dyDescent="0.3">
      <c r="B1368" s="109">
        <v>43395</v>
      </c>
      <c r="C1368" s="110">
        <v>536.95623799999998</v>
      </c>
      <c r="D1368">
        <v>1172851</v>
      </c>
      <c r="E1368">
        <f t="shared" si="23"/>
        <v>6.2374874450843443E-4</v>
      </c>
      <c r="F1368">
        <v>9.5832325035971611E-3</v>
      </c>
    </row>
    <row r="1369" spans="2:6" x14ac:dyDescent="0.3">
      <c r="B1369" s="109">
        <v>43392</v>
      </c>
      <c r="C1369" s="110">
        <v>536.62152100000003</v>
      </c>
      <c r="D1369">
        <v>1387550</v>
      </c>
      <c r="E1369">
        <f t="shared" si="23"/>
        <v>-2.0180236660841233E-2</v>
      </c>
      <c r="F1369">
        <v>9.5456214387090732E-3</v>
      </c>
    </row>
    <row r="1370" spans="2:6" x14ac:dyDescent="0.3">
      <c r="B1370" s="109">
        <v>43390</v>
      </c>
      <c r="C1370" s="110">
        <v>547.67370600000004</v>
      </c>
      <c r="D1370">
        <v>1051869</v>
      </c>
      <c r="E1370">
        <f t="shared" si="23"/>
        <v>-2.4386620929074176E-2</v>
      </c>
      <c r="F1370">
        <v>9.5449413089503388E-3</v>
      </c>
    </row>
    <row r="1371" spans="2:6" x14ac:dyDescent="0.3">
      <c r="B1371" s="109">
        <v>43389</v>
      </c>
      <c r="C1371" s="110">
        <v>561.36346400000002</v>
      </c>
      <c r="D1371">
        <v>1303962</v>
      </c>
      <c r="E1371">
        <f t="shared" si="23"/>
        <v>3.2335450163318846E-2</v>
      </c>
      <c r="F1371">
        <v>9.5380313258486282E-3</v>
      </c>
    </row>
    <row r="1372" spans="2:6" x14ac:dyDescent="0.3">
      <c r="B1372" s="109">
        <v>43388</v>
      </c>
      <c r="C1372" s="110">
        <v>543.78008999999997</v>
      </c>
      <c r="D1372">
        <v>1604860</v>
      </c>
      <c r="E1372">
        <f t="shared" si="23"/>
        <v>-6.8814875757887695E-3</v>
      </c>
      <c r="F1372">
        <v>9.5299037375109474E-3</v>
      </c>
    </row>
    <row r="1373" spans="2:6" x14ac:dyDescent="0.3">
      <c r="B1373" s="109">
        <v>43385</v>
      </c>
      <c r="C1373" s="110">
        <v>547.54803500000003</v>
      </c>
      <c r="D1373">
        <v>895866</v>
      </c>
      <c r="E1373">
        <f t="shared" si="23"/>
        <v>2.741557066147382E-2</v>
      </c>
      <c r="F1373">
        <v>9.5213613293538835E-3</v>
      </c>
    </row>
    <row r="1374" spans="2:6" x14ac:dyDescent="0.3">
      <c r="B1374" s="109">
        <v>43384</v>
      </c>
      <c r="C1374" s="110">
        <v>532.93725600000005</v>
      </c>
      <c r="D1374">
        <v>2237762</v>
      </c>
      <c r="E1374">
        <f t="shared" si="23"/>
        <v>-1.0954812871599828E-2</v>
      </c>
      <c r="F1374">
        <v>9.4921508854488579E-3</v>
      </c>
    </row>
    <row r="1375" spans="2:6" x14ac:dyDescent="0.3">
      <c r="B1375" s="109">
        <v>43383</v>
      </c>
      <c r="C1375" s="110">
        <v>538.840149</v>
      </c>
      <c r="D1375">
        <v>1317224</v>
      </c>
      <c r="E1375">
        <f t="shared" si="23"/>
        <v>5.3790562457408431E-2</v>
      </c>
      <c r="F1375">
        <v>9.4825885528835308E-3</v>
      </c>
    </row>
    <row r="1376" spans="2:6" x14ac:dyDescent="0.3">
      <c r="B1376" s="109">
        <v>43382</v>
      </c>
      <c r="C1376" s="110">
        <v>511.33514400000001</v>
      </c>
      <c r="D1376">
        <v>1459709</v>
      </c>
      <c r="E1376">
        <f t="shared" si="23"/>
        <v>-1.4443632072181467E-2</v>
      </c>
      <c r="F1376">
        <v>9.4795538686902603E-3</v>
      </c>
    </row>
    <row r="1377" spans="2:6" x14ac:dyDescent="0.3">
      <c r="B1377" s="109">
        <v>43381</v>
      </c>
      <c r="C1377" s="110">
        <v>518.82891800000004</v>
      </c>
      <c r="D1377">
        <v>1606358</v>
      </c>
      <c r="E1377">
        <f t="shared" si="23"/>
        <v>1.49044992005678E-2</v>
      </c>
      <c r="F1377">
        <v>9.476467961297308E-3</v>
      </c>
    </row>
    <row r="1378" spans="2:6" x14ac:dyDescent="0.3">
      <c r="B1378" s="109">
        <v>43378</v>
      </c>
      <c r="C1378" s="110">
        <v>511.20959499999998</v>
      </c>
      <c r="D1378">
        <v>1817267</v>
      </c>
      <c r="E1378">
        <f t="shared" si="23"/>
        <v>-4.3923989441341127E-2</v>
      </c>
      <c r="F1378">
        <v>9.4604740190322723E-3</v>
      </c>
    </row>
    <row r="1379" spans="2:6" x14ac:dyDescent="0.3">
      <c r="B1379" s="109">
        <v>43377</v>
      </c>
      <c r="C1379" s="110">
        <v>534.69555700000001</v>
      </c>
      <c r="D1379">
        <v>1636830</v>
      </c>
      <c r="E1379">
        <f t="shared" si="23"/>
        <v>1.6069893632522536E-2</v>
      </c>
      <c r="F1379">
        <v>9.4602387688680345E-3</v>
      </c>
    </row>
    <row r="1380" spans="2:6" x14ac:dyDescent="0.3">
      <c r="B1380" s="109">
        <v>43376</v>
      </c>
      <c r="C1380" s="110">
        <v>526.23895300000004</v>
      </c>
      <c r="D1380">
        <v>1678602</v>
      </c>
      <c r="E1380">
        <f t="shared" si="23"/>
        <v>-3.8476340017368438E-2</v>
      </c>
      <c r="F1380">
        <v>9.4268619020572153E-3</v>
      </c>
    </row>
    <row r="1381" spans="2:6" x14ac:dyDescent="0.3">
      <c r="B1381" s="109">
        <v>43374</v>
      </c>
      <c r="C1381" s="110">
        <v>547.29693599999996</v>
      </c>
      <c r="D1381">
        <v>1674675</v>
      </c>
      <c r="E1381">
        <f t="shared" si="23"/>
        <v>6.4143166287190967E-2</v>
      </c>
      <c r="F1381">
        <v>9.4233979642692756E-3</v>
      </c>
    </row>
    <row r="1382" spans="2:6" x14ac:dyDescent="0.3">
      <c r="B1382" s="109">
        <v>43371</v>
      </c>
      <c r="C1382" s="110">
        <v>514.30761700000005</v>
      </c>
      <c r="D1382">
        <v>1835618</v>
      </c>
      <c r="E1382">
        <f t="shared" si="23"/>
        <v>-9.2739885465215055E-3</v>
      </c>
      <c r="F1382">
        <v>9.4114872791408732E-3</v>
      </c>
    </row>
    <row r="1383" spans="2:6" x14ac:dyDescent="0.3">
      <c r="B1383" s="109">
        <v>43370</v>
      </c>
      <c r="C1383" s="110">
        <v>519.12194799999997</v>
      </c>
      <c r="D1383">
        <v>1805574</v>
      </c>
      <c r="E1383">
        <f t="shared" si="23"/>
        <v>-2.3622019757379653E-2</v>
      </c>
      <c r="F1383">
        <v>9.408342207676057E-3</v>
      </c>
    </row>
    <row r="1384" spans="2:6" x14ac:dyDescent="0.3">
      <c r="B1384" s="109">
        <v>43369</v>
      </c>
      <c r="C1384" s="110">
        <v>531.68133499999999</v>
      </c>
      <c r="D1384">
        <v>1198987</v>
      </c>
      <c r="E1384">
        <f t="shared" si="23"/>
        <v>-7.6576449121733559E-3</v>
      </c>
      <c r="F1384">
        <v>9.3823706836040355E-3</v>
      </c>
    </row>
    <row r="1385" spans="2:6" x14ac:dyDescent="0.3">
      <c r="B1385" s="109">
        <v>43368</v>
      </c>
      <c r="C1385" s="110">
        <v>535.78417999999999</v>
      </c>
      <c r="D1385">
        <v>1293877</v>
      </c>
      <c r="E1385">
        <f t="shared" si="23"/>
        <v>1.1619762743615647E-2</v>
      </c>
      <c r="F1385">
        <v>9.3733569430280994E-3</v>
      </c>
    </row>
    <row r="1386" spans="2:6" x14ac:dyDescent="0.3">
      <c r="B1386" s="109">
        <v>43367</v>
      </c>
      <c r="C1386" s="110">
        <v>529.63000499999998</v>
      </c>
      <c r="D1386">
        <v>1279338</v>
      </c>
      <c r="E1386">
        <f t="shared" si="23"/>
        <v>-4.7507723854804396E-2</v>
      </c>
      <c r="F1386">
        <v>9.3703329447967221E-3</v>
      </c>
    </row>
    <row r="1387" spans="2:6" x14ac:dyDescent="0.3">
      <c r="B1387" s="109">
        <v>43364</v>
      </c>
      <c r="C1387" s="110">
        <v>556.04650900000001</v>
      </c>
      <c r="D1387">
        <v>2013841</v>
      </c>
      <c r="E1387">
        <f t="shared" si="23"/>
        <v>1.366099289188849E-2</v>
      </c>
      <c r="F1387">
        <v>9.350006176213288E-3</v>
      </c>
    </row>
    <row r="1388" spans="2:6" x14ac:dyDescent="0.3">
      <c r="B1388" s="109">
        <v>43362</v>
      </c>
      <c r="C1388" s="110">
        <v>548.55273399999999</v>
      </c>
      <c r="D1388">
        <v>1840229</v>
      </c>
      <c r="E1388">
        <f t="shared" si="23"/>
        <v>-2.5799255623412454E-2</v>
      </c>
      <c r="F1388">
        <v>9.3474862869749042E-3</v>
      </c>
    </row>
    <row r="1389" spans="2:6" x14ac:dyDescent="0.3">
      <c r="B1389" s="109">
        <v>43361</v>
      </c>
      <c r="C1389" s="110">
        <v>563.07977300000005</v>
      </c>
      <c r="D1389">
        <v>918190</v>
      </c>
      <c r="E1389">
        <f t="shared" si="23"/>
        <v>-3.4824910114731322E-3</v>
      </c>
      <c r="F1389">
        <v>9.3414858723019911E-3</v>
      </c>
    </row>
    <row r="1390" spans="2:6" x14ac:dyDescent="0.3">
      <c r="B1390" s="109">
        <v>43360</v>
      </c>
      <c r="C1390" s="110">
        <v>565.04754600000001</v>
      </c>
      <c r="D1390">
        <v>1310606</v>
      </c>
      <c r="E1390">
        <f t="shared" si="23"/>
        <v>-1.90421183582411E-2</v>
      </c>
      <c r="F1390">
        <v>9.3371966847968224E-3</v>
      </c>
    </row>
    <row r="1391" spans="2:6" x14ac:dyDescent="0.3">
      <c r="B1391" s="109">
        <v>43357</v>
      </c>
      <c r="C1391" s="110">
        <v>576.01611300000002</v>
      </c>
      <c r="D1391">
        <v>1096951</v>
      </c>
      <c r="E1391">
        <f t="shared" si="23"/>
        <v>1.1170779265524011E-2</v>
      </c>
      <c r="F1391">
        <v>9.3308173241002379E-3</v>
      </c>
    </row>
    <row r="1392" spans="2:6" x14ac:dyDescent="0.3">
      <c r="B1392" s="109">
        <v>43355</v>
      </c>
      <c r="C1392" s="110">
        <v>569.652649</v>
      </c>
      <c r="D1392">
        <v>2350925</v>
      </c>
      <c r="E1392">
        <f t="shared" si="23"/>
        <v>2.0474013591099238E-2</v>
      </c>
      <c r="F1392">
        <v>9.3274178011260034E-3</v>
      </c>
    </row>
    <row r="1393" spans="2:6" x14ac:dyDescent="0.3">
      <c r="B1393" s="109">
        <v>43354</v>
      </c>
      <c r="C1393" s="110">
        <v>558.22357199999999</v>
      </c>
      <c r="D1393">
        <v>3409869</v>
      </c>
      <c r="E1393">
        <f t="shared" si="23"/>
        <v>-3.565487378811838E-2</v>
      </c>
      <c r="F1393">
        <v>9.2871426147234093E-3</v>
      </c>
    </row>
    <row r="1394" spans="2:6" x14ac:dyDescent="0.3">
      <c r="B1394" s="109">
        <v>43353</v>
      </c>
      <c r="C1394" s="110">
        <v>578.86285399999997</v>
      </c>
      <c r="D1394">
        <v>1273816</v>
      </c>
      <c r="E1394">
        <f t="shared" si="23"/>
        <v>-5.1801679933859424E-3</v>
      </c>
      <c r="F1394">
        <v>9.2792179751393089E-3</v>
      </c>
    </row>
    <row r="1395" spans="2:6" x14ac:dyDescent="0.3">
      <c r="B1395" s="109">
        <v>43350</v>
      </c>
      <c r="C1395" s="110">
        <v>581.87707499999999</v>
      </c>
      <c r="D1395">
        <v>2542904</v>
      </c>
      <c r="E1395">
        <f t="shared" si="23"/>
        <v>-4.084586484986108E-3</v>
      </c>
      <c r="F1395">
        <v>9.2599527825905081E-3</v>
      </c>
    </row>
    <row r="1396" spans="2:6" x14ac:dyDescent="0.3">
      <c r="B1396" s="109">
        <v>43349</v>
      </c>
      <c r="C1396" s="110">
        <v>584.26355000000001</v>
      </c>
      <c r="D1396">
        <v>4635427</v>
      </c>
      <c r="E1396">
        <f t="shared" si="23"/>
        <v>-3.1236498767714949E-2</v>
      </c>
      <c r="F1396">
        <v>9.2562258969097755E-3</v>
      </c>
    </row>
    <row r="1397" spans="2:6" x14ac:dyDescent="0.3">
      <c r="B1397" s="109">
        <v>43348</v>
      </c>
      <c r="C1397" s="110">
        <v>603.10235599999999</v>
      </c>
      <c r="D1397">
        <v>2182780</v>
      </c>
      <c r="E1397">
        <f t="shared" si="23"/>
        <v>-4.4921246671673076E-3</v>
      </c>
      <c r="F1397">
        <v>9.2283945465045925E-3</v>
      </c>
    </row>
    <row r="1398" spans="2:6" x14ac:dyDescent="0.3">
      <c r="B1398" s="109">
        <v>43347</v>
      </c>
      <c r="C1398" s="110">
        <v>605.82379200000003</v>
      </c>
      <c r="D1398">
        <v>2733473</v>
      </c>
      <c r="E1398">
        <f t="shared" si="23"/>
        <v>-7.0166268876508342E-2</v>
      </c>
      <c r="F1398">
        <v>9.2208373677271638E-3</v>
      </c>
    </row>
    <row r="1399" spans="2:6" x14ac:dyDescent="0.3">
      <c r="B1399" s="109">
        <v>43346</v>
      </c>
      <c r="C1399" s="110">
        <v>651.53991699999995</v>
      </c>
      <c r="D1399">
        <v>1371446</v>
      </c>
      <c r="E1399">
        <f t="shared" si="23"/>
        <v>1.5596480063797546E-2</v>
      </c>
      <c r="F1399">
        <v>9.1790111222218584E-3</v>
      </c>
    </row>
    <row r="1400" spans="2:6" x14ac:dyDescent="0.3">
      <c r="B1400" s="109">
        <v>43343</v>
      </c>
      <c r="C1400" s="110">
        <v>641.53424099999995</v>
      </c>
      <c r="D1400">
        <v>951479</v>
      </c>
      <c r="E1400">
        <f t="shared" si="23"/>
        <v>1.5687366890482224E-3</v>
      </c>
      <c r="F1400">
        <v>9.1705002451321072E-3</v>
      </c>
    </row>
    <row r="1401" spans="2:6" x14ac:dyDescent="0.3">
      <c r="B1401" s="109">
        <v>43342</v>
      </c>
      <c r="C1401" s="110">
        <v>640.52941899999996</v>
      </c>
      <c r="D1401">
        <v>1246447</v>
      </c>
      <c r="E1401">
        <f t="shared" si="23"/>
        <v>-3.9713268069202501E-3</v>
      </c>
      <c r="F1401">
        <v>9.1573698926272762E-3</v>
      </c>
    </row>
    <row r="1402" spans="2:6" x14ac:dyDescent="0.3">
      <c r="B1402" s="109">
        <v>43341</v>
      </c>
      <c r="C1402" s="110">
        <v>643.08331299999998</v>
      </c>
      <c r="D1402">
        <v>817913</v>
      </c>
      <c r="E1402">
        <f t="shared" si="23"/>
        <v>-4.8588366540337491E-3</v>
      </c>
      <c r="F1402">
        <v>9.1338921505057513E-3</v>
      </c>
    </row>
    <row r="1403" spans="2:6" x14ac:dyDescent="0.3">
      <c r="B1403" s="109">
        <v>43340</v>
      </c>
      <c r="C1403" s="110">
        <v>646.223206</v>
      </c>
      <c r="D1403">
        <v>1772375</v>
      </c>
      <c r="E1403">
        <f t="shared" si="23"/>
        <v>3.8369239947235734E-3</v>
      </c>
      <c r="F1403">
        <v>9.0945465054412811E-3</v>
      </c>
    </row>
    <row r="1404" spans="2:6" x14ac:dyDescent="0.3">
      <c r="B1404" s="109">
        <v>43339</v>
      </c>
      <c r="C1404" s="110">
        <v>643.75317399999994</v>
      </c>
      <c r="D1404">
        <v>1491964</v>
      </c>
      <c r="E1404">
        <f t="shared" si="23"/>
        <v>-1.9498858327715585E-4</v>
      </c>
      <c r="F1404">
        <v>9.0851504041082887E-3</v>
      </c>
    </row>
    <row r="1405" spans="2:6" x14ac:dyDescent="0.3">
      <c r="B1405" s="109">
        <v>43336</v>
      </c>
      <c r="C1405" s="110">
        <v>643.87872300000004</v>
      </c>
      <c r="D1405">
        <v>2693673</v>
      </c>
      <c r="E1405">
        <f t="shared" si="23"/>
        <v>-3.4101738217085842E-2</v>
      </c>
      <c r="F1405">
        <v>9.0600290884492729E-3</v>
      </c>
    </row>
    <row r="1406" spans="2:6" x14ac:dyDescent="0.3">
      <c r="B1406" s="109">
        <v>43335</v>
      </c>
      <c r="C1406" s="110">
        <v>666.61132799999996</v>
      </c>
      <c r="D1406">
        <v>1705339</v>
      </c>
      <c r="E1406">
        <f t="shared" si="23"/>
        <v>-3.691313266716123E-3</v>
      </c>
      <c r="F1406">
        <v>9.054678731704735E-3</v>
      </c>
    </row>
    <row r="1407" spans="2:6" x14ac:dyDescent="0.3">
      <c r="B1407" s="109">
        <v>43333</v>
      </c>
      <c r="C1407" s="110">
        <v>669.08111599999995</v>
      </c>
      <c r="D1407">
        <v>2370038</v>
      </c>
      <c r="E1407">
        <f t="shared" si="23"/>
        <v>8.1369388927885478E-3</v>
      </c>
      <c r="F1407">
        <v>9.0494175664233012E-3</v>
      </c>
    </row>
    <row r="1408" spans="2:6" x14ac:dyDescent="0.3">
      <c r="B1408" s="109">
        <v>43332</v>
      </c>
      <c r="C1408" s="110">
        <v>663.68078600000001</v>
      </c>
      <c r="D1408">
        <v>1099298</v>
      </c>
      <c r="E1408">
        <f t="shared" si="23"/>
        <v>1.1097693556320065E-2</v>
      </c>
      <c r="F1408">
        <v>9.0465802318782096E-3</v>
      </c>
    </row>
    <row r="1409" spans="2:6" x14ac:dyDescent="0.3">
      <c r="B1409" s="109">
        <v>43329</v>
      </c>
      <c r="C1409" s="110">
        <v>656.39630099999999</v>
      </c>
      <c r="D1409">
        <v>1402773</v>
      </c>
      <c r="E1409">
        <f t="shared" si="23"/>
        <v>4.7119941710580537E-3</v>
      </c>
      <c r="F1409">
        <v>9.0383401815878894E-3</v>
      </c>
    </row>
    <row r="1410" spans="2:6" x14ac:dyDescent="0.3">
      <c r="B1410" s="109">
        <v>43328</v>
      </c>
      <c r="C1410" s="110">
        <v>653.31787099999997</v>
      </c>
      <c r="D1410">
        <v>1974728</v>
      </c>
      <c r="E1410">
        <f t="shared" si="23"/>
        <v>8.0877113726045557E-3</v>
      </c>
      <c r="F1410">
        <v>9.006806496176134E-3</v>
      </c>
    </row>
    <row r="1411" spans="2:6" x14ac:dyDescent="0.3">
      <c r="B1411" s="109">
        <v>43326</v>
      </c>
      <c r="C1411" s="110">
        <v>648.07641599999999</v>
      </c>
      <c r="D1411">
        <v>3588530</v>
      </c>
      <c r="E1411">
        <f t="shared" si="23"/>
        <v>2.1305761892339126E-2</v>
      </c>
      <c r="F1411">
        <v>9.0011329429260378E-3</v>
      </c>
    </row>
    <row r="1412" spans="2:6" x14ac:dyDescent="0.3">
      <c r="B1412" s="109">
        <v>43325</v>
      </c>
      <c r="C1412" s="110">
        <v>634.55670199999997</v>
      </c>
      <c r="D1412">
        <v>7274698</v>
      </c>
      <c r="E1412">
        <f t="shared" si="23"/>
        <v>-7.6857717552944016E-2</v>
      </c>
      <c r="F1412">
        <v>8.9794247529206839E-3</v>
      </c>
    </row>
    <row r="1413" spans="2:6" x14ac:dyDescent="0.3">
      <c r="B1413" s="109">
        <v>43322</v>
      </c>
      <c r="C1413" s="110">
        <v>687.38775599999997</v>
      </c>
      <c r="D1413">
        <v>1403854</v>
      </c>
      <c r="E1413">
        <f t="shared" si="23"/>
        <v>-5.2375767828376496E-3</v>
      </c>
      <c r="F1413">
        <v>8.974197056430322E-3</v>
      </c>
    </row>
    <row r="1414" spans="2:6" x14ac:dyDescent="0.3">
      <c r="B1414" s="109">
        <v>43321</v>
      </c>
      <c r="C1414" s="110">
        <v>691.00695800000005</v>
      </c>
      <c r="D1414">
        <v>879309</v>
      </c>
      <c r="E1414">
        <f t="shared" si="23"/>
        <v>1.3916813077494927E-2</v>
      </c>
      <c r="F1414">
        <v>8.9668354974041797E-3</v>
      </c>
    </row>
    <row r="1415" spans="2:6" x14ac:dyDescent="0.3">
      <c r="B1415" s="109">
        <v>43320</v>
      </c>
      <c r="C1415" s="110">
        <v>681.52233899999999</v>
      </c>
      <c r="D1415">
        <v>1668217</v>
      </c>
      <c r="E1415">
        <f t="shared" si="23"/>
        <v>6.5742474616838908E-3</v>
      </c>
      <c r="F1415">
        <v>8.9420563388284968E-3</v>
      </c>
    </row>
    <row r="1416" spans="2:6" x14ac:dyDescent="0.3">
      <c r="B1416" s="109">
        <v>43319</v>
      </c>
      <c r="C1416" s="110">
        <v>677.07110599999999</v>
      </c>
      <c r="D1416">
        <v>738689</v>
      </c>
      <c r="E1416">
        <f t="shared" si="23"/>
        <v>7.4899202291356382E-3</v>
      </c>
      <c r="F1416">
        <v>8.9285606114208882E-3</v>
      </c>
    </row>
    <row r="1417" spans="2:6" x14ac:dyDescent="0.3">
      <c r="B1417" s="109">
        <v>43318</v>
      </c>
      <c r="C1417" s="110">
        <v>672.037598</v>
      </c>
      <c r="D1417">
        <v>974388</v>
      </c>
      <c r="E1417">
        <f t="shared" si="23"/>
        <v>2.7933544090001927E-3</v>
      </c>
      <c r="F1417">
        <v>8.9181204452268847E-3</v>
      </c>
    </row>
    <row r="1418" spans="2:6" x14ac:dyDescent="0.3">
      <c r="B1418" s="109">
        <v>43315</v>
      </c>
      <c r="C1418" s="110">
        <v>670.16558799999996</v>
      </c>
      <c r="D1418">
        <v>956430</v>
      </c>
      <c r="E1418">
        <f t="shared" si="23"/>
        <v>7.7568874208973071E-3</v>
      </c>
      <c r="F1418">
        <v>8.8838918058251615E-3</v>
      </c>
    </row>
    <row r="1419" spans="2:6" x14ac:dyDescent="0.3">
      <c r="B1419" s="109">
        <v>43314</v>
      </c>
      <c r="C1419" s="110">
        <v>665.00720200000001</v>
      </c>
      <c r="D1419">
        <v>1835396</v>
      </c>
      <c r="E1419">
        <f t="shared" ref="E1419:E1482" si="24">C1419/C1420-1</f>
        <v>8.4531418041637885E-3</v>
      </c>
      <c r="F1419">
        <v>8.878491270158495E-3</v>
      </c>
    </row>
    <row r="1420" spans="2:6" x14ac:dyDescent="0.3">
      <c r="B1420" s="109">
        <v>43313</v>
      </c>
      <c r="C1420" s="110">
        <v>659.43292199999996</v>
      </c>
      <c r="D1420">
        <v>1382661</v>
      </c>
      <c r="E1420">
        <f t="shared" si="24"/>
        <v>2.6285034896617931E-2</v>
      </c>
      <c r="F1420">
        <v>8.8715823246909853E-3</v>
      </c>
    </row>
    <row r="1421" spans="2:6" x14ac:dyDescent="0.3">
      <c r="B1421" s="109">
        <v>43312</v>
      </c>
      <c r="C1421" s="110">
        <v>642.54363999999998</v>
      </c>
      <c r="D1421">
        <v>1419025</v>
      </c>
      <c r="E1421">
        <f t="shared" si="24"/>
        <v>-2.8406542805654578E-3</v>
      </c>
      <c r="F1421">
        <v>8.8657703695476098E-3</v>
      </c>
    </row>
    <row r="1422" spans="2:6" x14ac:dyDescent="0.3">
      <c r="B1422" s="109">
        <v>43311</v>
      </c>
      <c r="C1422" s="110">
        <v>644.37408400000004</v>
      </c>
      <c r="D1422">
        <v>1410274</v>
      </c>
      <c r="E1422">
        <f t="shared" si="24"/>
        <v>8.3992391987353088E-4</v>
      </c>
      <c r="F1422">
        <v>8.8484116927720624E-3</v>
      </c>
    </row>
    <row r="1423" spans="2:6" x14ac:dyDescent="0.3">
      <c r="B1423" s="109">
        <v>43308</v>
      </c>
      <c r="C1423" s="110">
        <v>643.83331299999998</v>
      </c>
      <c r="D1423">
        <v>1183524</v>
      </c>
      <c r="E1423">
        <f t="shared" si="24"/>
        <v>9.2599527825905081E-3</v>
      </c>
      <c r="F1423">
        <v>8.8393883125434947E-3</v>
      </c>
    </row>
    <row r="1424" spans="2:6" x14ac:dyDescent="0.3">
      <c r="B1424" s="109">
        <v>43307</v>
      </c>
      <c r="C1424" s="110">
        <v>637.92614700000001</v>
      </c>
      <c r="D1424">
        <v>1123004</v>
      </c>
      <c r="E1424">
        <f t="shared" si="24"/>
        <v>1.6982839977082165E-3</v>
      </c>
      <c r="F1424">
        <v>8.8148559820497852E-3</v>
      </c>
    </row>
    <row r="1425" spans="2:6" x14ac:dyDescent="0.3">
      <c r="B1425" s="109">
        <v>43306</v>
      </c>
      <c r="C1425" s="110">
        <v>636.844604</v>
      </c>
      <c r="D1425">
        <v>1771204</v>
      </c>
      <c r="E1425">
        <f t="shared" si="24"/>
        <v>-2.8123248964580405E-2</v>
      </c>
      <c r="F1425">
        <v>8.8074764349561629E-3</v>
      </c>
    </row>
    <row r="1426" spans="2:6" x14ac:dyDescent="0.3">
      <c r="B1426" s="109">
        <v>43305</v>
      </c>
      <c r="C1426" s="110">
        <v>655.27301</v>
      </c>
      <c r="D1426">
        <v>1533807</v>
      </c>
      <c r="E1426">
        <f t="shared" si="24"/>
        <v>7.9342009449321349E-3</v>
      </c>
      <c r="F1426">
        <v>8.8072269078409704E-3</v>
      </c>
    </row>
    <row r="1427" spans="2:6" x14ac:dyDescent="0.3">
      <c r="B1427" s="109">
        <v>43304</v>
      </c>
      <c r="C1427" s="110">
        <v>650.114868</v>
      </c>
      <c r="D1427">
        <v>1397780</v>
      </c>
      <c r="E1427">
        <f t="shared" si="24"/>
        <v>2.6267540199851558E-2</v>
      </c>
      <c r="F1427">
        <v>8.8041832343368487E-3</v>
      </c>
    </row>
    <row r="1428" spans="2:6" x14ac:dyDescent="0.3">
      <c r="B1428" s="109">
        <v>43301</v>
      </c>
      <c r="C1428" s="110">
        <v>633.47503700000004</v>
      </c>
      <c r="D1428">
        <v>921369</v>
      </c>
      <c r="E1428">
        <f t="shared" si="24"/>
        <v>9.4795538686902603E-3</v>
      </c>
      <c r="F1428">
        <v>8.7960392267751875E-3</v>
      </c>
    </row>
    <row r="1429" spans="2:6" x14ac:dyDescent="0.3">
      <c r="B1429" s="109">
        <v>43300</v>
      </c>
      <c r="C1429" s="110">
        <v>627.52636700000005</v>
      </c>
      <c r="D1429">
        <v>1140240</v>
      </c>
      <c r="E1429">
        <f t="shared" si="24"/>
        <v>-3.1833578916620198E-2</v>
      </c>
      <c r="F1429">
        <v>8.7908712357336327E-3</v>
      </c>
    </row>
    <row r="1430" spans="2:6" x14ac:dyDescent="0.3">
      <c r="B1430" s="109">
        <v>43299</v>
      </c>
      <c r="C1430" s="110">
        <v>648.15960700000005</v>
      </c>
      <c r="D1430">
        <v>1915236</v>
      </c>
      <c r="E1430">
        <f t="shared" si="24"/>
        <v>1.9432333535926549E-2</v>
      </c>
      <c r="F1430">
        <v>8.780535863288863E-3</v>
      </c>
    </row>
    <row r="1431" spans="2:6" x14ac:dyDescent="0.3">
      <c r="B1431" s="109">
        <v>43298</v>
      </c>
      <c r="C1431" s="110">
        <v>635.80444299999999</v>
      </c>
      <c r="D1431">
        <v>1509119</v>
      </c>
      <c r="E1431">
        <f t="shared" si="24"/>
        <v>2.7150259178183367E-2</v>
      </c>
      <c r="F1431">
        <v>8.7731571847486922E-3</v>
      </c>
    </row>
    <row r="1432" spans="2:6" x14ac:dyDescent="0.3">
      <c r="B1432" s="109">
        <v>43297</v>
      </c>
      <c r="C1432" s="110">
        <v>618.99847399999999</v>
      </c>
      <c r="D1432">
        <v>1496471</v>
      </c>
      <c r="E1432">
        <f t="shared" si="24"/>
        <v>-5.313396085099753E-2</v>
      </c>
      <c r="F1432">
        <v>8.7628537060999712E-3</v>
      </c>
    </row>
    <row r="1433" spans="2:6" x14ac:dyDescent="0.3">
      <c r="B1433" s="109">
        <v>43294</v>
      </c>
      <c r="C1433" s="110">
        <v>653.73394800000005</v>
      </c>
      <c r="D1433">
        <v>937282</v>
      </c>
      <c r="E1433">
        <f t="shared" si="24"/>
        <v>-2.6020786392910722E-3</v>
      </c>
      <c r="F1433">
        <v>8.7574397923968483E-3</v>
      </c>
    </row>
    <row r="1434" spans="2:6" x14ac:dyDescent="0.3">
      <c r="B1434" s="109">
        <v>43293</v>
      </c>
      <c r="C1434" s="110">
        <v>655.43945299999996</v>
      </c>
      <c r="D1434">
        <v>952713</v>
      </c>
      <c r="E1434">
        <f t="shared" si="24"/>
        <v>-1.561914578144441E-2</v>
      </c>
      <c r="F1434">
        <v>8.7408969581606044E-3</v>
      </c>
    </row>
    <row r="1435" spans="2:6" x14ac:dyDescent="0.3">
      <c r="B1435" s="109">
        <v>43292</v>
      </c>
      <c r="C1435" s="110">
        <v>665.839294</v>
      </c>
      <c r="D1435">
        <v>1211003</v>
      </c>
      <c r="E1435">
        <f t="shared" si="24"/>
        <v>-1.1181897065372759E-2</v>
      </c>
      <c r="F1435">
        <v>8.7308181140430818E-3</v>
      </c>
    </row>
    <row r="1436" spans="2:6" x14ac:dyDescent="0.3">
      <c r="B1436" s="109">
        <v>43291</v>
      </c>
      <c r="C1436" s="110">
        <v>673.36883499999999</v>
      </c>
      <c r="D1436">
        <v>1039636</v>
      </c>
      <c r="E1436">
        <f t="shared" si="24"/>
        <v>-4.3671683593634603E-3</v>
      </c>
      <c r="F1436">
        <v>8.7195138595956845E-3</v>
      </c>
    </row>
    <row r="1437" spans="2:6" x14ac:dyDescent="0.3">
      <c r="B1437" s="109">
        <v>43290</v>
      </c>
      <c r="C1437" s="110">
        <v>676.32244900000001</v>
      </c>
      <c r="D1437">
        <v>1769175</v>
      </c>
      <c r="E1437">
        <f t="shared" si="24"/>
        <v>2.3674785159431444E-2</v>
      </c>
      <c r="F1437">
        <v>8.6839189001706174E-3</v>
      </c>
    </row>
    <row r="1438" spans="2:6" x14ac:dyDescent="0.3">
      <c r="B1438" s="109">
        <v>43287</v>
      </c>
      <c r="C1438" s="110">
        <v>660.680969</v>
      </c>
      <c r="D1438">
        <v>1753706</v>
      </c>
      <c r="E1438">
        <f t="shared" si="24"/>
        <v>3.0228162613065379E-2</v>
      </c>
      <c r="F1438">
        <v>8.6809347828693539E-3</v>
      </c>
    </row>
    <row r="1439" spans="2:6" x14ac:dyDescent="0.3">
      <c r="B1439" s="109">
        <v>43286</v>
      </c>
      <c r="C1439" s="110">
        <v>641.29577600000005</v>
      </c>
      <c r="D1439">
        <v>1247504</v>
      </c>
      <c r="E1439">
        <f t="shared" si="24"/>
        <v>-2.7810818228031997E-2</v>
      </c>
      <c r="F1439">
        <v>8.6592903380398045E-3</v>
      </c>
    </row>
    <row r="1440" spans="2:6" x14ac:dyDescent="0.3">
      <c r="B1440" s="109">
        <v>43285</v>
      </c>
      <c r="C1440" s="110">
        <v>659.64093000000003</v>
      </c>
      <c r="D1440">
        <v>1328667</v>
      </c>
      <c r="E1440">
        <f t="shared" si="24"/>
        <v>-3.1532820435486997E-4</v>
      </c>
      <c r="F1440">
        <v>8.6504076150339948E-3</v>
      </c>
    </row>
    <row r="1441" spans="2:6" x14ac:dyDescent="0.3">
      <c r="B1441" s="109">
        <v>43284</v>
      </c>
      <c r="C1441" s="110">
        <v>659.84899900000005</v>
      </c>
      <c r="D1441">
        <v>1151034</v>
      </c>
      <c r="E1441">
        <f t="shared" si="24"/>
        <v>1.4259057564240729E-2</v>
      </c>
      <c r="F1441">
        <v>8.6503911594526528E-3</v>
      </c>
    </row>
    <row r="1442" spans="2:6" x14ac:dyDescent="0.3">
      <c r="B1442" s="109">
        <v>43283</v>
      </c>
      <c r="C1442" s="110">
        <v>650.57244900000001</v>
      </c>
      <c r="D1442">
        <v>2225664</v>
      </c>
      <c r="E1442">
        <f t="shared" si="24"/>
        <v>-4.4721510550149723E-4</v>
      </c>
      <c r="F1442">
        <v>8.6425931566720404E-3</v>
      </c>
    </row>
    <row r="1443" spans="2:6" x14ac:dyDescent="0.3">
      <c r="B1443" s="109">
        <v>43280</v>
      </c>
      <c r="C1443" s="110">
        <v>650.86352499999998</v>
      </c>
      <c r="D1443">
        <v>1508172</v>
      </c>
      <c r="E1443">
        <f t="shared" si="24"/>
        <v>4.17168544722335E-3</v>
      </c>
      <c r="F1443">
        <v>8.6340396716078072E-3</v>
      </c>
    </row>
    <row r="1444" spans="2:6" x14ac:dyDescent="0.3">
      <c r="B1444" s="109">
        <v>43279</v>
      </c>
      <c r="C1444" s="110">
        <v>648.15960700000005</v>
      </c>
      <c r="D1444">
        <v>2098237</v>
      </c>
      <c r="E1444">
        <f t="shared" si="24"/>
        <v>-2.7463854620270456E-2</v>
      </c>
      <c r="F1444">
        <v>8.6273474701623609E-3</v>
      </c>
    </row>
    <row r="1445" spans="2:6" x14ac:dyDescent="0.3">
      <c r="B1445" s="109">
        <v>43278</v>
      </c>
      <c r="C1445" s="110">
        <v>666.463257</v>
      </c>
      <c r="D1445">
        <v>2185435</v>
      </c>
      <c r="E1445">
        <f t="shared" si="24"/>
        <v>-1.2146900790056869E-2</v>
      </c>
      <c r="F1445">
        <v>8.6260168414222793E-3</v>
      </c>
    </row>
    <row r="1446" spans="2:6" x14ac:dyDescent="0.3">
      <c r="B1446" s="109">
        <v>43277</v>
      </c>
      <c r="C1446" s="110">
        <v>674.65826400000003</v>
      </c>
      <c r="D1446">
        <v>3073456</v>
      </c>
      <c r="E1446">
        <f t="shared" si="24"/>
        <v>7.7671252677626867E-3</v>
      </c>
      <c r="F1446">
        <v>8.5982896797889286E-3</v>
      </c>
    </row>
    <row r="1447" spans="2:6" x14ac:dyDescent="0.3">
      <c r="B1447" s="109">
        <v>43276</v>
      </c>
      <c r="C1447" s="110">
        <v>669.45849599999997</v>
      </c>
      <c r="D1447">
        <v>2256991</v>
      </c>
      <c r="E1447">
        <f t="shared" si="24"/>
        <v>-3.7615143728575218E-2</v>
      </c>
      <c r="F1447">
        <v>8.5807591668076721E-3</v>
      </c>
    </row>
    <row r="1448" spans="2:6" x14ac:dyDescent="0.3">
      <c r="B1448" s="109">
        <v>43273</v>
      </c>
      <c r="C1448" s="110">
        <v>695.62451199999998</v>
      </c>
      <c r="D1448">
        <v>1999138</v>
      </c>
      <c r="E1448">
        <f t="shared" si="24"/>
        <v>-4.8797697576639099E-3</v>
      </c>
      <c r="F1448">
        <v>8.5578579869316496E-3</v>
      </c>
    </row>
    <row r="1449" spans="2:6" x14ac:dyDescent="0.3">
      <c r="B1449" s="109">
        <v>43272</v>
      </c>
      <c r="C1449" s="110">
        <v>699.03564500000005</v>
      </c>
      <c r="D1449">
        <v>4150664</v>
      </c>
      <c r="E1449">
        <f t="shared" si="24"/>
        <v>9.5323548106818201E-4</v>
      </c>
      <c r="F1449">
        <v>8.5366037283960416E-3</v>
      </c>
    </row>
    <row r="1450" spans="2:6" x14ac:dyDescent="0.3">
      <c r="B1450" s="109">
        <v>43271</v>
      </c>
      <c r="C1450" s="110">
        <v>698.36993399999994</v>
      </c>
      <c r="D1450">
        <v>1602532</v>
      </c>
      <c r="E1450">
        <f t="shared" si="24"/>
        <v>-2.6105141404346721E-2</v>
      </c>
      <c r="F1450">
        <v>8.5289150408396353E-3</v>
      </c>
    </row>
    <row r="1451" spans="2:6" x14ac:dyDescent="0.3">
      <c r="B1451" s="109">
        <v>43270</v>
      </c>
      <c r="C1451" s="110">
        <v>717.08966099999998</v>
      </c>
      <c r="D1451">
        <v>1514817</v>
      </c>
      <c r="E1451">
        <f t="shared" si="24"/>
        <v>-2.3951199992398475E-2</v>
      </c>
      <c r="F1451">
        <v>8.5149808968933982E-3</v>
      </c>
    </row>
    <row r="1452" spans="2:6" x14ac:dyDescent="0.3">
      <c r="B1452" s="109">
        <v>43269</v>
      </c>
      <c r="C1452" s="110">
        <v>734.68627900000001</v>
      </c>
      <c r="D1452">
        <v>1373908</v>
      </c>
      <c r="E1452">
        <f t="shared" si="24"/>
        <v>-2.7745570908306205E-2</v>
      </c>
      <c r="F1452">
        <v>8.4965553362303936E-3</v>
      </c>
    </row>
    <row r="1453" spans="2:6" x14ac:dyDescent="0.3">
      <c r="B1453" s="109">
        <v>43266</v>
      </c>
      <c r="C1453" s="110">
        <v>755.65228300000001</v>
      </c>
      <c r="D1453">
        <v>959908</v>
      </c>
      <c r="E1453">
        <f t="shared" si="24"/>
        <v>-4.3845945194691538E-3</v>
      </c>
      <c r="F1453">
        <v>8.4940255075101057E-3</v>
      </c>
    </row>
    <row r="1454" spans="2:6" x14ac:dyDescent="0.3">
      <c r="B1454" s="109">
        <v>43265</v>
      </c>
      <c r="C1454" s="110">
        <v>758.98010299999999</v>
      </c>
      <c r="D1454">
        <v>1054505</v>
      </c>
      <c r="E1454">
        <f t="shared" si="24"/>
        <v>-2.1978242965840944E-2</v>
      </c>
      <c r="F1454">
        <v>8.4862930349494103E-3</v>
      </c>
    </row>
    <row r="1455" spans="2:6" x14ac:dyDescent="0.3">
      <c r="B1455" s="109">
        <v>43264</v>
      </c>
      <c r="C1455" s="110">
        <v>776.03601100000003</v>
      </c>
      <c r="D1455">
        <v>1125687</v>
      </c>
      <c r="E1455">
        <f t="shared" si="24"/>
        <v>-5.7029132479109457E-3</v>
      </c>
      <c r="F1455">
        <v>8.4576642316835926E-3</v>
      </c>
    </row>
    <row r="1456" spans="2:6" x14ac:dyDescent="0.3">
      <c r="B1456" s="109">
        <v>43263</v>
      </c>
      <c r="C1456" s="110">
        <v>780.48706100000004</v>
      </c>
      <c r="D1456">
        <v>957683</v>
      </c>
      <c r="E1456">
        <f t="shared" si="24"/>
        <v>2.1784159239473189E-2</v>
      </c>
      <c r="F1456">
        <v>8.4531418041637885E-3</v>
      </c>
    </row>
    <row r="1457" spans="2:6" x14ac:dyDescent="0.3">
      <c r="B1457" s="109">
        <v>43262</v>
      </c>
      <c r="C1457" s="110">
        <v>763.84729000000004</v>
      </c>
      <c r="D1457">
        <v>721519</v>
      </c>
      <c r="E1457">
        <f t="shared" si="24"/>
        <v>-3.3111273979087308E-3</v>
      </c>
      <c r="F1457">
        <v>8.4513681316511491E-3</v>
      </c>
    </row>
    <row r="1458" spans="2:6" x14ac:dyDescent="0.3">
      <c r="B1458" s="109">
        <v>43259</v>
      </c>
      <c r="C1458" s="110">
        <v>766.38488800000005</v>
      </c>
      <c r="D1458">
        <v>1606003</v>
      </c>
      <c r="E1458">
        <f t="shared" si="24"/>
        <v>-8.3433276673476886E-3</v>
      </c>
      <c r="F1458">
        <v>8.4429804544721154E-3</v>
      </c>
    </row>
    <row r="1459" spans="2:6" x14ac:dyDescent="0.3">
      <c r="B1459" s="109">
        <v>43258</v>
      </c>
      <c r="C1459" s="110">
        <v>772.83288600000003</v>
      </c>
      <c r="D1459">
        <v>1126381</v>
      </c>
      <c r="E1459">
        <f t="shared" si="24"/>
        <v>3.0450808351726977E-2</v>
      </c>
      <c r="F1459">
        <v>8.4097692930953372E-3</v>
      </c>
    </row>
    <row r="1460" spans="2:6" x14ac:dyDescent="0.3">
      <c r="B1460" s="109">
        <v>43257</v>
      </c>
      <c r="C1460" s="110">
        <v>749.99493399999994</v>
      </c>
      <c r="D1460">
        <v>1573889</v>
      </c>
      <c r="E1460">
        <f t="shared" si="24"/>
        <v>-1.1632850585985288E-3</v>
      </c>
      <c r="F1460">
        <v>8.3840213391590535E-3</v>
      </c>
    </row>
    <row r="1461" spans="2:6" x14ac:dyDescent="0.3">
      <c r="B1461" s="109">
        <v>43256</v>
      </c>
      <c r="C1461" s="110">
        <v>750.86840800000004</v>
      </c>
      <c r="D1461">
        <v>1313360</v>
      </c>
      <c r="E1461">
        <f t="shared" si="24"/>
        <v>-1.955459015000105E-2</v>
      </c>
      <c r="F1461">
        <v>8.3710534488088406E-3</v>
      </c>
    </row>
    <row r="1462" spans="2:6" x14ac:dyDescent="0.3">
      <c r="B1462" s="109">
        <v>43255</v>
      </c>
      <c r="C1462" s="110">
        <v>765.84417699999995</v>
      </c>
      <c r="D1462">
        <v>3220041</v>
      </c>
      <c r="E1462">
        <f t="shared" si="24"/>
        <v>3.8294522370353912E-2</v>
      </c>
      <c r="F1462">
        <v>8.3593770982670623E-3</v>
      </c>
    </row>
    <row r="1463" spans="2:6" x14ac:dyDescent="0.3">
      <c r="B1463" s="109">
        <v>43252</v>
      </c>
      <c r="C1463" s="110">
        <v>737.598206</v>
      </c>
      <c r="D1463">
        <v>1602686</v>
      </c>
      <c r="E1463">
        <f t="shared" si="24"/>
        <v>-3.3838028312316304E-2</v>
      </c>
      <c r="F1463">
        <v>8.3586693047692506E-3</v>
      </c>
    </row>
    <row r="1464" spans="2:6" x14ac:dyDescent="0.3">
      <c r="B1464" s="109">
        <v>43251</v>
      </c>
      <c r="C1464" s="110">
        <v>763.43121299999996</v>
      </c>
      <c r="D1464">
        <v>891362</v>
      </c>
      <c r="E1464">
        <f t="shared" si="24"/>
        <v>-1.9920257609885139E-2</v>
      </c>
      <c r="F1464">
        <v>8.3528335463700643E-3</v>
      </c>
    </row>
    <row r="1465" spans="2:6" x14ac:dyDescent="0.3">
      <c r="B1465" s="109">
        <v>43250</v>
      </c>
      <c r="C1465" s="110">
        <v>778.94805899999994</v>
      </c>
      <c r="D1465">
        <v>718883</v>
      </c>
      <c r="E1465">
        <f t="shared" si="24"/>
        <v>-4.2010356710882046E-3</v>
      </c>
      <c r="F1465">
        <v>8.3123577411789995E-3</v>
      </c>
    </row>
    <row r="1466" spans="2:6" x14ac:dyDescent="0.3">
      <c r="B1466" s="109">
        <v>43249</v>
      </c>
      <c r="C1466" s="110">
        <v>782.23425299999997</v>
      </c>
      <c r="D1466">
        <v>964670</v>
      </c>
      <c r="E1466">
        <f t="shared" si="24"/>
        <v>-2.0697343647390065E-3</v>
      </c>
      <c r="F1466">
        <v>8.3030287190315466E-3</v>
      </c>
    </row>
    <row r="1467" spans="2:6" x14ac:dyDescent="0.3">
      <c r="B1467" s="109">
        <v>43248</v>
      </c>
      <c r="C1467" s="110">
        <v>783.856628</v>
      </c>
      <c r="D1467">
        <v>1028036</v>
      </c>
      <c r="E1467">
        <f t="shared" si="24"/>
        <v>-8.3154221612677937E-3</v>
      </c>
      <c r="F1467">
        <v>8.2982684148120711E-3</v>
      </c>
    </row>
    <row r="1468" spans="2:6" x14ac:dyDescent="0.3">
      <c r="B1468" s="109">
        <v>43245</v>
      </c>
      <c r="C1468" s="110">
        <v>790.42938200000003</v>
      </c>
      <c r="D1468">
        <v>887884</v>
      </c>
      <c r="E1468">
        <f t="shared" si="24"/>
        <v>1.6041909708069513E-2</v>
      </c>
      <c r="F1468">
        <v>8.2902542376053212E-3</v>
      </c>
    </row>
    <row r="1469" spans="2:6" x14ac:dyDescent="0.3">
      <c r="B1469" s="109">
        <v>43244</v>
      </c>
      <c r="C1469" s="110">
        <v>777.94958499999996</v>
      </c>
      <c r="D1469">
        <v>688541</v>
      </c>
      <c r="E1469">
        <f t="shared" si="24"/>
        <v>-1.9213092401811904E-3</v>
      </c>
      <c r="F1469">
        <v>8.2713615530485285E-3</v>
      </c>
    </row>
    <row r="1470" spans="2:6" x14ac:dyDescent="0.3">
      <c r="B1470" s="109">
        <v>43243</v>
      </c>
      <c r="C1470" s="110">
        <v>779.44714399999998</v>
      </c>
      <c r="D1470">
        <v>952170</v>
      </c>
      <c r="E1470">
        <f t="shared" si="24"/>
        <v>-1.0665829350152478E-2</v>
      </c>
      <c r="F1470">
        <v>8.2635516665503506E-3</v>
      </c>
    </row>
    <row r="1471" spans="2:6" x14ac:dyDescent="0.3">
      <c r="B1471" s="109">
        <v>43242</v>
      </c>
      <c r="C1471" s="110">
        <v>787.85022000000004</v>
      </c>
      <c r="D1471">
        <v>1132120</v>
      </c>
      <c r="E1471">
        <f t="shared" si="24"/>
        <v>7.5545494401534352E-3</v>
      </c>
      <c r="F1471">
        <v>8.23904478255022E-3</v>
      </c>
    </row>
    <row r="1472" spans="2:6" x14ac:dyDescent="0.3">
      <c r="B1472" s="109">
        <v>43241</v>
      </c>
      <c r="C1472" s="110">
        <v>781.942993</v>
      </c>
      <c r="D1472">
        <v>1415004</v>
      </c>
      <c r="E1472">
        <f t="shared" si="24"/>
        <v>-1.3073735452301061E-2</v>
      </c>
      <c r="F1472">
        <v>8.2282443386101356E-3</v>
      </c>
    </row>
    <row r="1473" spans="2:6" x14ac:dyDescent="0.3">
      <c r="B1473" s="109">
        <v>43238</v>
      </c>
      <c r="C1473" s="110">
        <v>792.301331</v>
      </c>
      <c r="D1473">
        <v>1308284</v>
      </c>
      <c r="E1473">
        <f t="shared" si="24"/>
        <v>-2.313181507821882E-2</v>
      </c>
      <c r="F1473">
        <v>8.2234158797322987E-3</v>
      </c>
    </row>
    <row r="1474" spans="2:6" x14ac:dyDescent="0.3">
      <c r="B1474" s="109">
        <v>43237</v>
      </c>
      <c r="C1474" s="110">
        <v>811.06268299999999</v>
      </c>
      <c r="D1474">
        <v>2860709</v>
      </c>
      <c r="E1474">
        <f t="shared" si="24"/>
        <v>-3.4755680394703559E-3</v>
      </c>
      <c r="F1474">
        <v>8.201896271584852E-3</v>
      </c>
    </row>
    <row r="1475" spans="2:6" x14ac:dyDescent="0.3">
      <c r="B1475" s="109">
        <v>43236</v>
      </c>
      <c r="C1475" s="110">
        <v>813.89141800000004</v>
      </c>
      <c r="D1475">
        <v>2201404</v>
      </c>
      <c r="E1475">
        <f t="shared" si="24"/>
        <v>1.1477005988340006E-2</v>
      </c>
      <c r="F1475">
        <v>8.2001744685340494E-3</v>
      </c>
    </row>
    <row r="1476" spans="2:6" x14ac:dyDescent="0.3">
      <c r="B1476" s="109">
        <v>43235</v>
      </c>
      <c r="C1476" s="110">
        <v>804.65637200000003</v>
      </c>
      <c r="D1476">
        <v>4248695</v>
      </c>
      <c r="E1476">
        <f t="shared" si="24"/>
        <v>4.0487945457432506E-3</v>
      </c>
      <c r="F1476">
        <v>8.1997820522201614E-3</v>
      </c>
    </row>
    <row r="1477" spans="2:6" x14ac:dyDescent="0.3">
      <c r="B1477" s="109">
        <v>43234</v>
      </c>
      <c r="C1477" s="110">
        <v>801.41162099999997</v>
      </c>
      <c r="D1477">
        <v>11010934</v>
      </c>
      <c r="E1477">
        <f t="shared" si="24"/>
        <v>0.1090962788587988</v>
      </c>
      <c r="F1477">
        <v>8.1940952793910782E-3</v>
      </c>
    </row>
    <row r="1478" spans="2:6" x14ac:dyDescent="0.3">
      <c r="B1478" s="109">
        <v>43231</v>
      </c>
      <c r="C1478" s="110">
        <v>722.58074999999997</v>
      </c>
      <c r="D1478">
        <v>1693466</v>
      </c>
      <c r="E1478">
        <f t="shared" si="24"/>
        <v>1.5551746802425548E-2</v>
      </c>
      <c r="F1478">
        <v>8.1868586282118905E-3</v>
      </c>
    </row>
    <row r="1479" spans="2:6" x14ac:dyDescent="0.3">
      <c r="B1479" s="109">
        <v>43230</v>
      </c>
      <c r="C1479" s="110">
        <v>711.51544200000001</v>
      </c>
      <c r="D1479">
        <v>733478</v>
      </c>
      <c r="E1479">
        <f t="shared" si="24"/>
        <v>-1.7068027071356684E-2</v>
      </c>
      <c r="F1479">
        <v>8.1689780488660713E-3</v>
      </c>
    </row>
    <row r="1480" spans="2:6" x14ac:dyDescent="0.3">
      <c r="B1480" s="109">
        <v>43229</v>
      </c>
      <c r="C1480" s="110">
        <v>723.87048300000004</v>
      </c>
      <c r="D1480">
        <v>831099</v>
      </c>
      <c r="E1480">
        <f t="shared" si="24"/>
        <v>-4.6902505507576686E-3</v>
      </c>
      <c r="F1480">
        <v>8.1657528291356751E-3</v>
      </c>
    </row>
    <row r="1481" spans="2:6" x14ac:dyDescent="0.3">
      <c r="B1481" s="109">
        <v>43228</v>
      </c>
      <c r="C1481" s="110">
        <v>727.28161599999999</v>
      </c>
      <c r="D1481">
        <v>664193</v>
      </c>
      <c r="E1481">
        <f t="shared" si="24"/>
        <v>-1.0190752754057675E-2</v>
      </c>
      <c r="F1481">
        <v>8.1369388927885478E-3</v>
      </c>
    </row>
    <row r="1482" spans="2:6" x14ac:dyDescent="0.3">
      <c r="B1482" s="109">
        <v>43227</v>
      </c>
      <c r="C1482" s="110">
        <v>734.76946999999996</v>
      </c>
      <c r="D1482">
        <v>1027583</v>
      </c>
      <c r="E1482">
        <f t="shared" si="24"/>
        <v>2.275625896394784E-2</v>
      </c>
      <c r="F1482">
        <v>8.1310455931546954E-3</v>
      </c>
    </row>
    <row r="1483" spans="2:6" x14ac:dyDescent="0.3">
      <c r="B1483" s="109">
        <v>43224</v>
      </c>
      <c r="C1483" s="110">
        <v>718.42089799999997</v>
      </c>
      <c r="D1483">
        <v>710447</v>
      </c>
      <c r="E1483">
        <f t="shared" ref="E1483:E1546" si="25">C1483/C1484-1</f>
        <v>5.4141783920231834E-3</v>
      </c>
      <c r="F1483">
        <v>8.1184763707768948E-3</v>
      </c>
    </row>
    <row r="1484" spans="2:6" x14ac:dyDescent="0.3">
      <c r="B1484" s="109">
        <v>43223</v>
      </c>
      <c r="C1484" s="110">
        <v>714.55218500000001</v>
      </c>
      <c r="D1484">
        <v>1188472</v>
      </c>
      <c r="E1484">
        <f t="shared" si="25"/>
        <v>-1.4854320430541135E-2</v>
      </c>
      <c r="F1484">
        <v>8.1148039607830125E-3</v>
      </c>
    </row>
    <row r="1485" spans="2:6" x14ac:dyDescent="0.3">
      <c r="B1485" s="109">
        <v>43222</v>
      </c>
      <c r="C1485" s="110">
        <v>725.32641599999999</v>
      </c>
      <c r="D1485">
        <v>1858861</v>
      </c>
      <c r="E1485">
        <f t="shared" si="25"/>
        <v>-9.0929575756135694E-3</v>
      </c>
      <c r="F1485">
        <v>8.0936950396945928E-3</v>
      </c>
    </row>
    <row r="1486" spans="2:6" x14ac:dyDescent="0.3">
      <c r="B1486" s="109">
        <v>43220</v>
      </c>
      <c r="C1486" s="110">
        <v>731.98230000000001</v>
      </c>
      <c r="D1486">
        <v>502573</v>
      </c>
      <c r="E1486">
        <f t="shared" si="25"/>
        <v>9.350006176213288E-3</v>
      </c>
      <c r="F1486">
        <v>8.0887055716307721E-3</v>
      </c>
    </row>
    <row r="1487" spans="2:6" x14ac:dyDescent="0.3">
      <c r="B1487" s="109">
        <v>43217</v>
      </c>
      <c r="C1487" s="110">
        <v>725.20165999999995</v>
      </c>
      <c r="D1487">
        <v>889800</v>
      </c>
      <c r="E1487">
        <f t="shared" si="25"/>
        <v>-4.2266527309614554E-3</v>
      </c>
      <c r="F1487">
        <v>8.0877113726045557E-3</v>
      </c>
    </row>
    <row r="1488" spans="2:6" x14ac:dyDescent="0.3">
      <c r="B1488" s="109">
        <v>43216</v>
      </c>
      <c r="C1488" s="110">
        <v>728.27984600000002</v>
      </c>
      <c r="D1488">
        <v>1118526</v>
      </c>
      <c r="E1488">
        <f t="shared" si="25"/>
        <v>1.2608923386520754E-2</v>
      </c>
      <c r="F1488">
        <v>8.0772251553171692E-3</v>
      </c>
    </row>
    <row r="1489" spans="2:6" x14ac:dyDescent="0.3">
      <c r="B1489" s="109">
        <v>43215</v>
      </c>
      <c r="C1489" s="110">
        <v>719.211365</v>
      </c>
      <c r="D1489">
        <v>962446</v>
      </c>
      <c r="E1489">
        <f t="shared" si="25"/>
        <v>-4.3192562807664592E-3</v>
      </c>
      <c r="F1489">
        <v>8.0756822031646802E-3</v>
      </c>
    </row>
    <row r="1490" spans="2:6" x14ac:dyDescent="0.3">
      <c r="B1490" s="109">
        <v>43214</v>
      </c>
      <c r="C1490" s="110">
        <v>722.33129899999994</v>
      </c>
      <c r="D1490">
        <v>1161997</v>
      </c>
      <c r="E1490">
        <f t="shared" si="25"/>
        <v>-1.273584731267674E-2</v>
      </c>
      <c r="F1490">
        <v>8.0743004793604189E-3</v>
      </c>
    </row>
    <row r="1491" spans="2:6" x14ac:dyDescent="0.3">
      <c r="B1491" s="109">
        <v>43213</v>
      </c>
      <c r="C1491" s="110">
        <v>731.64947500000005</v>
      </c>
      <c r="D1491">
        <v>920163</v>
      </c>
      <c r="E1491">
        <f t="shared" si="25"/>
        <v>-6.7767913186420614E-3</v>
      </c>
      <c r="F1491">
        <v>8.0458061515307211E-3</v>
      </c>
    </row>
    <row r="1492" spans="2:6" x14ac:dyDescent="0.3">
      <c r="B1492" s="109">
        <v>43210</v>
      </c>
      <c r="C1492" s="110">
        <v>736.64154099999996</v>
      </c>
      <c r="D1492">
        <v>1274126</v>
      </c>
      <c r="E1492">
        <f t="shared" si="25"/>
        <v>-3.2719504775797659E-2</v>
      </c>
      <c r="F1492">
        <v>8.0401574423907274E-3</v>
      </c>
    </row>
    <row r="1493" spans="2:6" x14ac:dyDescent="0.3">
      <c r="B1493" s="109">
        <v>43209</v>
      </c>
      <c r="C1493" s="110">
        <v>761.55938700000002</v>
      </c>
      <c r="D1493">
        <v>2467766</v>
      </c>
      <c r="E1493">
        <f t="shared" si="25"/>
        <v>1.7564239703496742E-2</v>
      </c>
      <c r="F1493">
        <v>8.0345435899107365E-3</v>
      </c>
    </row>
    <row r="1494" spans="2:6" x14ac:dyDescent="0.3">
      <c r="B1494" s="109">
        <v>43208</v>
      </c>
      <c r="C1494" s="110">
        <v>748.41406300000006</v>
      </c>
      <c r="D1494">
        <v>2886581</v>
      </c>
      <c r="E1494">
        <f t="shared" si="25"/>
        <v>2.3204482650621916E-2</v>
      </c>
      <c r="F1494">
        <v>7.9730445091061863E-3</v>
      </c>
    </row>
    <row r="1495" spans="2:6" x14ac:dyDescent="0.3">
      <c r="B1495" s="109">
        <v>43207</v>
      </c>
      <c r="C1495" s="110">
        <v>731.44134499999996</v>
      </c>
      <c r="D1495">
        <v>1047147</v>
      </c>
      <c r="E1495">
        <f t="shared" si="25"/>
        <v>-1.0968782786047848E-2</v>
      </c>
      <c r="F1495">
        <v>7.952341913458616E-3</v>
      </c>
    </row>
    <row r="1496" spans="2:6" x14ac:dyDescent="0.3">
      <c r="B1496" s="109">
        <v>43206</v>
      </c>
      <c r="C1496" s="110">
        <v>739.55334500000004</v>
      </c>
      <c r="D1496">
        <v>1194190</v>
      </c>
      <c r="E1496">
        <f t="shared" si="25"/>
        <v>1.0343207752427919E-2</v>
      </c>
      <c r="F1496">
        <v>7.9342009449321349E-3</v>
      </c>
    </row>
    <row r="1497" spans="2:6" x14ac:dyDescent="0.3">
      <c r="B1497" s="109">
        <v>43203</v>
      </c>
      <c r="C1497" s="110">
        <v>731.98230000000001</v>
      </c>
      <c r="D1497">
        <v>1560005</v>
      </c>
      <c r="E1497">
        <f t="shared" si="25"/>
        <v>2.0412856060295193E-2</v>
      </c>
      <c r="F1497">
        <v>7.9280363087883554E-3</v>
      </c>
    </row>
    <row r="1498" spans="2:6" x14ac:dyDescent="0.3">
      <c r="B1498" s="109">
        <v>43202</v>
      </c>
      <c r="C1498" s="110">
        <v>717.33935499999995</v>
      </c>
      <c r="D1498">
        <v>1407226</v>
      </c>
      <c r="E1498">
        <f t="shared" si="25"/>
        <v>-1.3331775272576674E-2</v>
      </c>
      <c r="F1498">
        <v>7.9144915666287119E-3</v>
      </c>
    </row>
    <row r="1499" spans="2:6" x14ac:dyDescent="0.3">
      <c r="B1499" s="109">
        <v>43201</v>
      </c>
      <c r="C1499" s="110">
        <v>727.03198199999997</v>
      </c>
      <c r="D1499">
        <v>823764</v>
      </c>
      <c r="E1499">
        <f t="shared" si="25"/>
        <v>-4.7833797079087637E-3</v>
      </c>
      <c r="F1499">
        <v>7.8805504339101162E-3</v>
      </c>
    </row>
    <row r="1500" spans="2:6" x14ac:dyDescent="0.3">
      <c r="B1500" s="109">
        <v>43200</v>
      </c>
      <c r="C1500" s="110">
        <v>730.52636700000005</v>
      </c>
      <c r="D1500">
        <v>903949</v>
      </c>
      <c r="E1500">
        <f t="shared" si="25"/>
        <v>-9.102794342009668E-4</v>
      </c>
      <c r="F1500">
        <v>7.8673471574470799E-3</v>
      </c>
    </row>
    <row r="1501" spans="2:6" x14ac:dyDescent="0.3">
      <c r="B1501" s="109">
        <v>43199</v>
      </c>
      <c r="C1501" s="110">
        <v>731.191956</v>
      </c>
      <c r="D1501">
        <v>1430752</v>
      </c>
      <c r="E1501">
        <f t="shared" si="25"/>
        <v>-1.2306094976607396E-2</v>
      </c>
      <c r="F1501">
        <v>7.8564255567132868E-3</v>
      </c>
    </row>
    <row r="1502" spans="2:6" x14ac:dyDescent="0.3">
      <c r="B1502" s="109">
        <v>43196</v>
      </c>
      <c r="C1502" s="110">
        <v>740.30218500000001</v>
      </c>
      <c r="D1502">
        <v>1559116</v>
      </c>
      <c r="E1502">
        <f t="shared" si="25"/>
        <v>1.9185707496164994E-2</v>
      </c>
      <c r="F1502">
        <v>7.8471921672784717E-3</v>
      </c>
    </row>
    <row r="1503" spans="2:6" x14ac:dyDescent="0.3">
      <c r="B1503" s="109">
        <v>43195</v>
      </c>
      <c r="C1503" s="110">
        <v>726.36633300000005</v>
      </c>
      <c r="D1503">
        <v>1284847</v>
      </c>
      <c r="E1503">
        <f t="shared" si="25"/>
        <v>1.4054290758685806E-2</v>
      </c>
      <c r="F1503">
        <v>7.8180595946495401E-3</v>
      </c>
    </row>
    <row r="1504" spans="2:6" x14ac:dyDescent="0.3">
      <c r="B1504" s="109">
        <v>43194</v>
      </c>
      <c r="C1504" s="110">
        <v>716.29925500000002</v>
      </c>
      <c r="D1504">
        <v>1438630</v>
      </c>
      <c r="E1504">
        <f t="shared" si="25"/>
        <v>-3.6968786041989832E-2</v>
      </c>
      <c r="F1504">
        <v>7.8070110764649758E-3</v>
      </c>
    </row>
    <row r="1505" spans="2:6" x14ac:dyDescent="0.3">
      <c r="B1505" s="109">
        <v>43193</v>
      </c>
      <c r="C1505" s="110">
        <v>743.79650900000001</v>
      </c>
      <c r="D1505">
        <v>2855127</v>
      </c>
      <c r="E1505">
        <f t="shared" si="25"/>
        <v>3.9534845972553523E-2</v>
      </c>
      <c r="F1505">
        <v>7.8024233952393995E-3</v>
      </c>
    </row>
    <row r="1506" spans="2:6" x14ac:dyDescent="0.3">
      <c r="B1506" s="109">
        <v>43192</v>
      </c>
      <c r="C1506" s="110">
        <v>715.50897199999997</v>
      </c>
      <c r="D1506">
        <v>919291</v>
      </c>
      <c r="E1506">
        <f t="shared" si="25"/>
        <v>1.3434103821119869E-2</v>
      </c>
      <c r="F1506">
        <v>7.7671252677626867E-3</v>
      </c>
    </row>
    <row r="1507" spans="2:6" x14ac:dyDescent="0.3">
      <c r="B1507" s="109">
        <v>43187</v>
      </c>
      <c r="C1507" s="110">
        <v>706.02417000000003</v>
      </c>
      <c r="D1507">
        <v>1538269</v>
      </c>
      <c r="E1507">
        <f t="shared" si="25"/>
        <v>-1.6686199865498463E-2</v>
      </c>
      <c r="F1507">
        <v>7.7639622514780182E-3</v>
      </c>
    </row>
    <row r="1508" spans="2:6" x14ac:dyDescent="0.3">
      <c r="B1508" s="109">
        <v>43186</v>
      </c>
      <c r="C1508" s="110">
        <v>718.00494400000002</v>
      </c>
      <c r="D1508">
        <v>1690585</v>
      </c>
      <c r="E1508">
        <f t="shared" si="25"/>
        <v>-2.1969179589789167E-3</v>
      </c>
      <c r="F1508">
        <v>7.7638034778664267E-3</v>
      </c>
    </row>
    <row r="1509" spans="2:6" x14ac:dyDescent="0.3">
      <c r="B1509" s="109">
        <v>43185</v>
      </c>
      <c r="C1509" s="110">
        <v>719.58581500000003</v>
      </c>
      <c r="D1509">
        <v>1632356</v>
      </c>
      <c r="E1509">
        <f t="shared" si="25"/>
        <v>4.0481426249493246E-2</v>
      </c>
      <c r="F1509">
        <v>7.7568874208973071E-3</v>
      </c>
    </row>
    <row r="1510" spans="2:6" x14ac:dyDescent="0.3">
      <c r="B1510" s="109">
        <v>43182</v>
      </c>
      <c r="C1510" s="110">
        <v>691.589294</v>
      </c>
      <c r="D1510">
        <v>1422906</v>
      </c>
      <c r="E1510">
        <f t="shared" si="25"/>
        <v>-2.0041286345063081E-2</v>
      </c>
      <c r="F1510">
        <v>7.7371893959525817E-3</v>
      </c>
    </row>
    <row r="1511" spans="2:6" x14ac:dyDescent="0.3">
      <c r="B1511" s="109">
        <v>43181</v>
      </c>
      <c r="C1511" s="110">
        <v>705.73309300000005</v>
      </c>
      <c r="D1511">
        <v>1767625</v>
      </c>
      <c r="E1511">
        <f t="shared" si="25"/>
        <v>-2.5392065026460076E-2</v>
      </c>
      <c r="F1511">
        <v>7.7314351237316448E-3</v>
      </c>
    </row>
    <row r="1512" spans="2:6" x14ac:dyDescent="0.3">
      <c r="B1512" s="109">
        <v>43180</v>
      </c>
      <c r="C1512" s="110">
        <v>724.11999500000002</v>
      </c>
      <c r="D1512">
        <v>1666802</v>
      </c>
      <c r="E1512">
        <f t="shared" si="25"/>
        <v>-2.168790341281257E-2</v>
      </c>
      <c r="F1512">
        <v>7.730153328000311E-3</v>
      </c>
    </row>
    <row r="1513" spans="2:6" x14ac:dyDescent="0.3">
      <c r="B1513" s="109">
        <v>43179</v>
      </c>
      <c r="C1513" s="110">
        <v>740.17279099999996</v>
      </c>
      <c r="D1513">
        <v>1006750</v>
      </c>
      <c r="E1513">
        <f t="shared" si="25"/>
        <v>-1.6642807022612005E-2</v>
      </c>
      <c r="F1513">
        <v>7.7295446113168076E-3</v>
      </c>
    </row>
    <row r="1514" spans="2:6" x14ac:dyDescent="0.3">
      <c r="B1514" s="109">
        <v>43178</v>
      </c>
      <c r="C1514" s="110">
        <v>752.69982900000002</v>
      </c>
      <c r="D1514">
        <v>1271551</v>
      </c>
      <c r="E1514">
        <f t="shared" si="25"/>
        <v>4.5950470839670743E-3</v>
      </c>
      <c r="F1514">
        <v>7.6934178176024659E-3</v>
      </c>
    </row>
    <row r="1515" spans="2:6" x14ac:dyDescent="0.3">
      <c r="B1515" s="109">
        <v>43175</v>
      </c>
      <c r="C1515" s="110">
        <v>749.25695800000005</v>
      </c>
      <c r="D1515">
        <v>2564212</v>
      </c>
      <c r="E1515">
        <f t="shared" si="25"/>
        <v>-1.9061763055309044E-2</v>
      </c>
      <c r="F1515">
        <v>7.6892647618895804E-3</v>
      </c>
    </row>
    <row r="1516" spans="2:6" x14ac:dyDescent="0.3">
      <c r="B1516" s="109">
        <v>43174</v>
      </c>
      <c r="C1516" s="110">
        <v>763.81664999999998</v>
      </c>
      <c r="D1516">
        <v>1665722</v>
      </c>
      <c r="E1516">
        <f t="shared" si="25"/>
        <v>-1.1700115743722761E-2</v>
      </c>
      <c r="F1516">
        <v>7.685982378889733E-3</v>
      </c>
    </row>
    <row r="1517" spans="2:6" x14ac:dyDescent="0.3">
      <c r="B1517" s="109">
        <v>43173</v>
      </c>
      <c r="C1517" s="110">
        <v>772.85919200000001</v>
      </c>
      <c r="D1517">
        <v>2102164</v>
      </c>
      <c r="E1517">
        <f t="shared" si="25"/>
        <v>3.4823615820038789E-2</v>
      </c>
      <c r="F1517">
        <v>7.6527608425767113E-3</v>
      </c>
    </row>
    <row r="1518" spans="2:6" x14ac:dyDescent="0.3">
      <c r="B1518" s="109">
        <v>43172</v>
      </c>
      <c r="C1518" s="110">
        <v>746.851135</v>
      </c>
      <c r="D1518">
        <v>1310159</v>
      </c>
      <c r="E1518">
        <f t="shared" si="25"/>
        <v>8.1184763707768948E-3</v>
      </c>
      <c r="F1518">
        <v>7.6464319445448403E-3</v>
      </c>
    </row>
    <row r="1519" spans="2:6" x14ac:dyDescent="0.3">
      <c r="B1519" s="109">
        <v>43171</v>
      </c>
      <c r="C1519" s="110">
        <v>740.83667000000003</v>
      </c>
      <c r="D1519">
        <v>1531117</v>
      </c>
      <c r="E1519">
        <f t="shared" si="25"/>
        <v>1.5580860344301728E-2</v>
      </c>
      <c r="F1519">
        <v>7.6369954675210572E-3</v>
      </c>
    </row>
    <row r="1520" spans="2:6" x14ac:dyDescent="0.3">
      <c r="B1520" s="109">
        <v>43168</v>
      </c>
      <c r="C1520" s="110">
        <v>729.47088599999995</v>
      </c>
      <c r="D1520">
        <v>1641001</v>
      </c>
      <c r="E1520">
        <f t="shared" si="25"/>
        <v>-2.1260205163292079E-2</v>
      </c>
      <c r="F1520">
        <v>7.635274174301987E-3</v>
      </c>
    </row>
    <row r="1521" spans="2:6" x14ac:dyDescent="0.3">
      <c r="B1521" s="109">
        <v>43167</v>
      </c>
      <c r="C1521" s="110">
        <v>745.31646699999999</v>
      </c>
      <c r="D1521">
        <v>1771894</v>
      </c>
      <c r="E1521">
        <f t="shared" si="25"/>
        <v>8.8148559820497852E-3</v>
      </c>
      <c r="F1521">
        <v>7.6296370222495025E-3</v>
      </c>
    </row>
    <row r="1522" spans="2:6" x14ac:dyDescent="0.3">
      <c r="B1522" s="109">
        <v>43166</v>
      </c>
      <c r="C1522" s="110">
        <v>738.80401600000005</v>
      </c>
      <c r="D1522">
        <v>1549813</v>
      </c>
      <c r="E1522">
        <f t="shared" si="25"/>
        <v>-3.9113189637350332E-2</v>
      </c>
      <c r="F1522">
        <v>7.6295981575424943E-3</v>
      </c>
    </row>
    <row r="1523" spans="2:6" x14ac:dyDescent="0.3">
      <c r="B1523" s="109">
        <v>43165</v>
      </c>
      <c r="C1523" s="110">
        <v>768.87725799999998</v>
      </c>
      <c r="D1523">
        <v>1701591</v>
      </c>
      <c r="E1523">
        <f t="shared" si="25"/>
        <v>1.5949735710214741E-2</v>
      </c>
      <c r="F1523">
        <v>7.6195373885081796E-3</v>
      </c>
    </row>
    <row r="1524" spans="2:6" x14ac:dyDescent="0.3">
      <c r="B1524" s="109">
        <v>43164</v>
      </c>
      <c r="C1524" s="110">
        <v>756.80639599999995</v>
      </c>
      <c r="D1524">
        <v>624119</v>
      </c>
      <c r="E1524">
        <f t="shared" si="25"/>
        <v>-4.7999416056047073E-3</v>
      </c>
      <c r="F1524">
        <v>7.6095463460805757E-3</v>
      </c>
    </row>
    <row r="1525" spans="2:6" x14ac:dyDescent="0.3">
      <c r="B1525" s="109">
        <v>43160</v>
      </c>
      <c r="C1525" s="110">
        <v>760.45654300000001</v>
      </c>
      <c r="D1525">
        <v>732700</v>
      </c>
      <c r="E1525">
        <f t="shared" si="25"/>
        <v>-1.2017723661000179E-2</v>
      </c>
      <c r="F1525">
        <v>7.6079126159309673E-3</v>
      </c>
    </row>
    <row r="1526" spans="2:6" x14ac:dyDescent="0.3">
      <c r="B1526" s="109">
        <v>43159</v>
      </c>
      <c r="C1526" s="110">
        <v>769.70666500000004</v>
      </c>
      <c r="D1526">
        <v>1038261</v>
      </c>
      <c r="E1526">
        <f t="shared" si="25"/>
        <v>-2.3882190050442231E-2</v>
      </c>
      <c r="F1526">
        <v>7.5656501607272997E-3</v>
      </c>
    </row>
    <row r="1527" spans="2:6" x14ac:dyDescent="0.3">
      <c r="B1527" s="109">
        <v>43158</v>
      </c>
      <c r="C1527" s="110">
        <v>788.53869599999996</v>
      </c>
      <c r="D1527">
        <v>935091</v>
      </c>
      <c r="E1527">
        <f t="shared" si="25"/>
        <v>2.5312729623301333E-3</v>
      </c>
      <c r="F1527">
        <v>7.5646134756379713E-3</v>
      </c>
    </row>
    <row r="1528" spans="2:6" x14ac:dyDescent="0.3">
      <c r="B1528" s="109">
        <v>43157</v>
      </c>
      <c r="C1528" s="110">
        <v>786.547729</v>
      </c>
      <c r="D1528">
        <v>1210962</v>
      </c>
      <c r="E1528">
        <f t="shared" si="25"/>
        <v>2.1054153293561972E-2</v>
      </c>
      <c r="F1528">
        <v>7.5584611256096501E-3</v>
      </c>
    </row>
    <row r="1529" spans="2:6" x14ac:dyDescent="0.3">
      <c r="B1529" s="109">
        <v>43154</v>
      </c>
      <c r="C1529" s="110">
        <v>770.32910200000003</v>
      </c>
      <c r="D1529">
        <v>852264</v>
      </c>
      <c r="E1529">
        <f t="shared" si="25"/>
        <v>2.2294578308999835E-2</v>
      </c>
      <c r="F1529">
        <v>7.5545494401534352E-3</v>
      </c>
    </row>
    <row r="1530" spans="2:6" x14ac:dyDescent="0.3">
      <c r="B1530" s="109">
        <v>43153</v>
      </c>
      <c r="C1530" s="110">
        <v>753.52948000000004</v>
      </c>
      <c r="D1530">
        <v>1563651</v>
      </c>
      <c r="E1530">
        <f t="shared" si="25"/>
        <v>-2.6317094660316065E-2</v>
      </c>
      <c r="F1530">
        <v>7.5334513524880631E-3</v>
      </c>
    </row>
    <row r="1531" spans="2:6" x14ac:dyDescent="0.3">
      <c r="B1531" s="109">
        <v>43152</v>
      </c>
      <c r="C1531" s="110">
        <v>773.89617899999996</v>
      </c>
      <c r="D1531">
        <v>1671516</v>
      </c>
      <c r="E1531">
        <f t="shared" si="25"/>
        <v>2.6180999308265118E-2</v>
      </c>
      <c r="F1531">
        <v>7.5307687720442829E-3</v>
      </c>
    </row>
    <row r="1532" spans="2:6" x14ac:dyDescent="0.3">
      <c r="B1532" s="109">
        <v>43151</v>
      </c>
      <c r="C1532" s="110">
        <v>754.15173300000004</v>
      </c>
      <c r="D1532">
        <v>1907738</v>
      </c>
      <c r="E1532">
        <f t="shared" si="25"/>
        <v>2.3935484785903682E-2</v>
      </c>
      <c r="F1532">
        <v>7.4899202291356382E-3</v>
      </c>
    </row>
    <row r="1533" spans="2:6" x14ac:dyDescent="0.3">
      <c r="B1533" s="109">
        <v>43150</v>
      </c>
      <c r="C1533" s="110">
        <v>736.52270499999997</v>
      </c>
      <c r="D1533">
        <v>2692590</v>
      </c>
      <c r="E1533">
        <f t="shared" si="25"/>
        <v>-4.031970318515532E-2</v>
      </c>
      <c r="F1533">
        <v>7.4729401242368265E-3</v>
      </c>
    </row>
    <row r="1534" spans="2:6" x14ac:dyDescent="0.3">
      <c r="B1534" s="109">
        <v>43147</v>
      </c>
      <c r="C1534" s="110">
        <v>767.46673599999997</v>
      </c>
      <c r="D1534">
        <v>1996290</v>
      </c>
      <c r="E1534">
        <f t="shared" si="25"/>
        <v>-5.3170504993998779E-2</v>
      </c>
      <c r="F1534">
        <v>7.4520664367470069E-3</v>
      </c>
    </row>
    <row r="1535" spans="2:6" x14ac:dyDescent="0.3">
      <c r="B1535" s="109">
        <v>43146</v>
      </c>
      <c r="C1535" s="110">
        <v>810.56488000000002</v>
      </c>
      <c r="D1535">
        <v>929208</v>
      </c>
      <c r="E1535">
        <f t="shared" si="25"/>
        <v>-1.8880081571515439E-2</v>
      </c>
      <c r="F1535">
        <v>7.4329843729132872E-3</v>
      </c>
    </row>
    <row r="1536" spans="2:6" x14ac:dyDescent="0.3">
      <c r="B1536" s="109">
        <v>43145</v>
      </c>
      <c r="C1536" s="110">
        <v>826.16290300000003</v>
      </c>
      <c r="D1536">
        <v>1579126</v>
      </c>
      <c r="E1536">
        <f t="shared" si="25"/>
        <v>1.3501140624569308E-2</v>
      </c>
      <c r="F1536">
        <v>7.4302350576112008E-3</v>
      </c>
    </row>
    <row r="1537" spans="2:6" x14ac:dyDescent="0.3">
      <c r="B1537" s="109">
        <v>43143</v>
      </c>
      <c r="C1537" s="110">
        <v>815.15734899999995</v>
      </c>
      <c r="D1537">
        <v>1436715</v>
      </c>
      <c r="E1537">
        <f t="shared" si="25"/>
        <v>1.1863902020471162E-2</v>
      </c>
      <c r="F1537">
        <v>7.4212149856378584E-3</v>
      </c>
    </row>
    <row r="1538" spans="2:6" x14ac:dyDescent="0.3">
      <c r="B1538" s="109">
        <v>43140</v>
      </c>
      <c r="C1538" s="110">
        <v>805.59979199999998</v>
      </c>
      <c r="D1538">
        <v>1086075</v>
      </c>
      <c r="E1538">
        <f t="shared" si="25"/>
        <v>-3.2785330883329356E-2</v>
      </c>
      <c r="F1538">
        <v>7.4137468685480101E-3</v>
      </c>
    </row>
    <row r="1539" spans="2:6" x14ac:dyDescent="0.3">
      <c r="B1539" s="109">
        <v>43139</v>
      </c>
      <c r="C1539" s="110">
        <v>832.90692100000001</v>
      </c>
      <c r="D1539">
        <v>1927256</v>
      </c>
      <c r="E1539">
        <f t="shared" si="25"/>
        <v>7.8716133475855488E-2</v>
      </c>
      <c r="F1539">
        <v>7.4108005383666242E-3</v>
      </c>
    </row>
    <row r="1540" spans="2:6" x14ac:dyDescent="0.3">
      <c r="B1540" s="109">
        <v>43138</v>
      </c>
      <c r="C1540" s="110">
        <v>772.12799099999995</v>
      </c>
      <c r="D1540">
        <v>557855</v>
      </c>
      <c r="E1540">
        <f t="shared" si="25"/>
        <v>-2.8319141073933629E-3</v>
      </c>
      <c r="F1540">
        <v>7.4073233821785323E-3</v>
      </c>
    </row>
    <row r="1541" spans="2:6" x14ac:dyDescent="0.3">
      <c r="B1541" s="109">
        <v>43137</v>
      </c>
      <c r="C1541" s="110">
        <v>774.32080099999996</v>
      </c>
      <c r="D1541">
        <v>1007848</v>
      </c>
      <c r="E1541">
        <f t="shared" si="25"/>
        <v>-1.871845208495948E-2</v>
      </c>
      <c r="F1541">
        <v>7.3686730738729E-3</v>
      </c>
    </row>
    <row r="1542" spans="2:6" x14ac:dyDescent="0.3">
      <c r="B1542" s="109">
        <v>43136</v>
      </c>
      <c r="C1542" s="110">
        <v>789.09136999999998</v>
      </c>
      <c r="D1542">
        <v>822601</v>
      </c>
      <c r="E1542">
        <f t="shared" si="25"/>
        <v>4.7197283855360261E-4</v>
      </c>
      <c r="F1542">
        <v>7.3576772863033213E-3</v>
      </c>
    </row>
    <row r="1543" spans="2:6" x14ac:dyDescent="0.3">
      <c r="B1543" s="109">
        <v>43133</v>
      </c>
      <c r="C1543" s="110">
        <v>788.71911599999999</v>
      </c>
      <c r="D1543">
        <v>1040044</v>
      </c>
      <c r="E1543">
        <f t="shared" si="25"/>
        <v>-5.8524262271279381E-2</v>
      </c>
      <c r="F1543">
        <v>7.3352727548585683E-3</v>
      </c>
    </row>
    <row r="1544" spans="2:6" x14ac:dyDescent="0.3">
      <c r="B1544" s="109">
        <v>43132</v>
      </c>
      <c r="C1544" s="110">
        <v>837.74768100000006</v>
      </c>
      <c r="D1544">
        <v>651336</v>
      </c>
      <c r="E1544">
        <f t="shared" si="25"/>
        <v>-1.1714206644125147E-2</v>
      </c>
      <c r="F1544">
        <v>7.3343363659839067E-3</v>
      </c>
    </row>
    <row r="1545" spans="2:6" x14ac:dyDescent="0.3">
      <c r="B1545" s="109">
        <v>43131</v>
      </c>
      <c r="C1545" s="110">
        <v>847.67755099999999</v>
      </c>
      <c r="D1545">
        <v>491600</v>
      </c>
      <c r="E1545">
        <f t="shared" si="25"/>
        <v>-3.0654543919486077E-3</v>
      </c>
      <c r="F1545">
        <v>7.2415078305190228E-3</v>
      </c>
    </row>
    <row r="1546" spans="2:6" x14ac:dyDescent="0.3">
      <c r="B1546" s="109">
        <v>43130</v>
      </c>
      <c r="C1546" s="110">
        <v>850.28405799999996</v>
      </c>
      <c r="D1546">
        <v>479265</v>
      </c>
      <c r="E1546">
        <f t="shared" si="25"/>
        <v>6.3167793884886247E-3</v>
      </c>
      <c r="F1546">
        <v>7.239247381012115E-3</v>
      </c>
    </row>
    <row r="1547" spans="2:6" x14ac:dyDescent="0.3">
      <c r="B1547" s="109">
        <v>43129</v>
      </c>
      <c r="C1547" s="110">
        <v>844.94671600000004</v>
      </c>
      <c r="D1547">
        <v>431187</v>
      </c>
      <c r="E1547">
        <f t="shared" ref="E1547:E1610" si="26">C1547/C1548-1</f>
        <v>-1.2189291319174789E-2</v>
      </c>
      <c r="F1547">
        <v>7.211280140061449E-3</v>
      </c>
    </row>
    <row r="1548" spans="2:6" x14ac:dyDescent="0.3">
      <c r="B1548" s="109">
        <v>43125</v>
      </c>
      <c r="C1548" s="110">
        <v>855.373108</v>
      </c>
      <c r="D1548">
        <v>1019610</v>
      </c>
      <c r="E1548">
        <f t="shared" si="26"/>
        <v>9.6838467180226928E-5</v>
      </c>
      <c r="F1548">
        <v>7.2106646600300639E-3</v>
      </c>
    </row>
    <row r="1549" spans="2:6" x14ac:dyDescent="0.3">
      <c r="B1549" s="109">
        <v>43124</v>
      </c>
      <c r="C1549" s="110">
        <v>855.29028300000004</v>
      </c>
      <c r="D1549">
        <v>491618</v>
      </c>
      <c r="E1549">
        <f t="shared" si="26"/>
        <v>-6.5360680051477216E-3</v>
      </c>
      <c r="F1549">
        <v>7.2042421332416673E-3</v>
      </c>
    </row>
    <row r="1550" spans="2:6" x14ac:dyDescent="0.3">
      <c r="B1550" s="109">
        <v>43123</v>
      </c>
      <c r="C1550" s="110">
        <v>860.91729699999996</v>
      </c>
      <c r="D1550">
        <v>547311</v>
      </c>
      <c r="E1550">
        <f t="shared" si="26"/>
        <v>6.5302261472015566E-3</v>
      </c>
      <c r="F1550">
        <v>7.1967402321670981E-3</v>
      </c>
    </row>
    <row r="1551" spans="2:6" x14ac:dyDescent="0.3">
      <c r="B1551" s="109">
        <v>43122</v>
      </c>
      <c r="C1551" s="110">
        <v>855.33178699999996</v>
      </c>
      <c r="D1551">
        <v>482950</v>
      </c>
      <c r="E1551">
        <f t="shared" si="26"/>
        <v>-1.5758946738868684E-2</v>
      </c>
      <c r="F1551">
        <v>7.1959869737754367E-3</v>
      </c>
    </row>
    <row r="1552" spans="2:6" x14ac:dyDescent="0.3">
      <c r="B1552" s="109">
        <v>43119</v>
      </c>
      <c r="C1552" s="110">
        <v>869.02673300000004</v>
      </c>
      <c r="D1552">
        <v>1066033</v>
      </c>
      <c r="E1552">
        <f t="shared" si="26"/>
        <v>1.077984596810122E-2</v>
      </c>
      <c r="F1552">
        <v>7.1792240628043569E-3</v>
      </c>
    </row>
    <row r="1553" spans="2:6" x14ac:dyDescent="0.3">
      <c r="B1553" s="109">
        <v>43118</v>
      </c>
      <c r="C1553" s="110">
        <v>859.75866699999995</v>
      </c>
      <c r="D1553">
        <v>646908</v>
      </c>
      <c r="E1553">
        <f t="shared" si="26"/>
        <v>-1.8097833986771894E-2</v>
      </c>
      <c r="F1553">
        <v>7.165227248631556E-3</v>
      </c>
    </row>
    <row r="1554" spans="2:6" x14ac:dyDescent="0.3">
      <c r="B1554" s="109">
        <v>43117</v>
      </c>
      <c r="C1554" s="110">
        <v>875.60522500000002</v>
      </c>
      <c r="D1554">
        <v>986876</v>
      </c>
      <c r="E1554">
        <f t="shared" si="26"/>
        <v>-1.9459797174991134E-2</v>
      </c>
      <c r="F1554">
        <v>7.1632359888651465E-3</v>
      </c>
    </row>
    <row r="1555" spans="2:6" x14ac:dyDescent="0.3">
      <c r="B1555" s="109">
        <v>43116</v>
      </c>
      <c r="C1555" s="110">
        <v>892.982483</v>
      </c>
      <c r="D1555">
        <v>1403769</v>
      </c>
      <c r="E1555">
        <f t="shared" si="26"/>
        <v>5.2632869515791825E-3</v>
      </c>
      <c r="F1555">
        <v>7.1624044701181777E-3</v>
      </c>
    </row>
    <row r="1556" spans="2:6" x14ac:dyDescent="0.3">
      <c r="B1556" s="109">
        <v>43115</v>
      </c>
      <c r="C1556" s="110">
        <v>888.30706799999996</v>
      </c>
      <c r="D1556">
        <v>864427</v>
      </c>
      <c r="E1556">
        <f t="shared" si="26"/>
        <v>-3.3422292811863263E-3</v>
      </c>
      <c r="F1556">
        <v>7.1603515169094134E-3</v>
      </c>
    </row>
    <row r="1557" spans="2:6" x14ac:dyDescent="0.3">
      <c r="B1557" s="109">
        <v>43112</v>
      </c>
      <c r="C1557" s="110">
        <v>891.28594999999996</v>
      </c>
      <c r="D1557">
        <v>1978981</v>
      </c>
      <c r="E1557">
        <f t="shared" si="26"/>
        <v>3.210029942300352E-2</v>
      </c>
      <c r="F1557">
        <v>7.1591112566942172E-3</v>
      </c>
    </row>
    <row r="1558" spans="2:6" x14ac:dyDescent="0.3">
      <c r="B1558" s="109">
        <v>43111</v>
      </c>
      <c r="C1558" s="110">
        <v>863.565247</v>
      </c>
      <c r="D1558">
        <v>663460</v>
      </c>
      <c r="E1558">
        <f t="shared" si="26"/>
        <v>2.0985081342805634E-2</v>
      </c>
      <c r="F1558">
        <v>7.1428530280381874E-3</v>
      </c>
    </row>
    <row r="1559" spans="2:6" x14ac:dyDescent="0.3">
      <c r="B1559" s="109">
        <v>43110</v>
      </c>
      <c r="C1559" s="110">
        <v>845.81573500000002</v>
      </c>
      <c r="D1559">
        <v>829545</v>
      </c>
      <c r="E1559">
        <f t="shared" si="26"/>
        <v>-1.026357703632963E-2</v>
      </c>
      <c r="F1559">
        <v>7.1347594990966989E-3</v>
      </c>
    </row>
    <row r="1560" spans="2:6" x14ac:dyDescent="0.3">
      <c r="B1560" s="109">
        <v>43109</v>
      </c>
      <c r="C1560" s="110">
        <v>854.58685300000002</v>
      </c>
      <c r="D1560">
        <v>717350</v>
      </c>
      <c r="E1560">
        <f t="shared" si="26"/>
        <v>-1.1202331239872021E-2</v>
      </c>
      <c r="F1560">
        <v>7.1096775214869457E-3</v>
      </c>
    </row>
    <row r="1561" spans="2:6" x14ac:dyDescent="0.3">
      <c r="B1561" s="109">
        <v>43108</v>
      </c>
      <c r="C1561" s="110">
        <v>864.26867700000003</v>
      </c>
      <c r="D1561">
        <v>812859</v>
      </c>
      <c r="E1561">
        <f t="shared" si="26"/>
        <v>6.2624837523848065E-3</v>
      </c>
      <c r="F1561">
        <v>7.0958324935481709E-3</v>
      </c>
    </row>
    <row r="1562" spans="2:6" x14ac:dyDescent="0.3">
      <c r="B1562" s="109">
        <v>43105</v>
      </c>
      <c r="C1562" s="110">
        <v>858.88989300000003</v>
      </c>
      <c r="D1562">
        <v>1065076</v>
      </c>
      <c r="E1562">
        <f t="shared" si="26"/>
        <v>9.4825885528835308E-3</v>
      </c>
      <c r="F1562">
        <v>7.0752095005564009E-3</v>
      </c>
    </row>
    <row r="1563" spans="2:6" x14ac:dyDescent="0.3">
      <c r="B1563" s="109">
        <v>43104</v>
      </c>
      <c r="C1563" s="110">
        <v>850.82189900000003</v>
      </c>
      <c r="D1563">
        <v>1460645</v>
      </c>
      <c r="E1563">
        <f t="shared" si="26"/>
        <v>2.3390120673161263E-2</v>
      </c>
      <c r="F1563">
        <v>7.0693748418233504E-3</v>
      </c>
    </row>
    <row r="1564" spans="2:6" x14ac:dyDescent="0.3">
      <c r="B1564" s="109">
        <v>43103</v>
      </c>
      <c r="C1564" s="110">
        <v>831.37591599999996</v>
      </c>
      <c r="D1564">
        <v>779309</v>
      </c>
      <c r="E1564">
        <f t="shared" si="26"/>
        <v>9.5456214387090732E-3</v>
      </c>
      <c r="F1564">
        <v>7.060792102923541E-3</v>
      </c>
    </row>
    <row r="1565" spans="2:6" x14ac:dyDescent="0.3">
      <c r="B1565" s="109">
        <v>43102</v>
      </c>
      <c r="C1565" s="110">
        <v>823.51495399999999</v>
      </c>
      <c r="D1565">
        <v>723049</v>
      </c>
      <c r="E1565">
        <f t="shared" si="26"/>
        <v>-2.8056012061893343E-3</v>
      </c>
      <c r="F1565">
        <v>7.0584426804318756E-3</v>
      </c>
    </row>
    <row r="1566" spans="2:6" x14ac:dyDescent="0.3">
      <c r="B1566" s="109">
        <v>43101</v>
      </c>
      <c r="C1566" s="110">
        <v>825.831909</v>
      </c>
      <c r="D1566">
        <v>743452</v>
      </c>
      <c r="E1566">
        <f t="shared" si="26"/>
        <v>7.9280363087883554E-3</v>
      </c>
      <c r="F1566">
        <v>7.0566534507647827E-3</v>
      </c>
    </row>
    <row r="1567" spans="2:6" x14ac:dyDescent="0.3">
      <c r="B1567" s="109">
        <v>43098</v>
      </c>
      <c r="C1567" s="110">
        <v>819.33618200000001</v>
      </c>
      <c r="D1567">
        <v>660611</v>
      </c>
      <c r="E1567">
        <f t="shared" si="26"/>
        <v>-9.4536492188849186E-3</v>
      </c>
      <c r="F1567">
        <v>7.0324677296751403E-3</v>
      </c>
    </row>
    <row r="1568" spans="2:6" x14ac:dyDescent="0.3">
      <c r="B1568" s="109">
        <v>43097</v>
      </c>
      <c r="C1568" s="110">
        <v>827.15582300000005</v>
      </c>
      <c r="D1568">
        <v>939043</v>
      </c>
      <c r="E1568">
        <f t="shared" si="26"/>
        <v>-5.6204834251474267E-3</v>
      </c>
      <c r="F1568">
        <v>7.0175292223904062E-3</v>
      </c>
    </row>
    <row r="1569" spans="2:6" x14ac:dyDescent="0.3">
      <c r="B1569" s="109">
        <v>43096</v>
      </c>
      <c r="C1569" s="110">
        <v>831.83111599999995</v>
      </c>
      <c r="D1569">
        <v>1558799</v>
      </c>
      <c r="E1569">
        <f t="shared" si="26"/>
        <v>5.8032847924400777E-3</v>
      </c>
      <c r="F1569">
        <v>7.0165861514281946E-3</v>
      </c>
    </row>
    <row r="1570" spans="2:6" x14ac:dyDescent="0.3">
      <c r="B1570" s="109">
        <v>43095</v>
      </c>
      <c r="C1570" s="110">
        <v>827.03161599999999</v>
      </c>
      <c r="D1570">
        <v>2444017</v>
      </c>
      <c r="E1570">
        <f t="shared" si="26"/>
        <v>-5.0255528718401443E-5</v>
      </c>
      <c r="F1570">
        <v>6.9903623393232639E-3</v>
      </c>
    </row>
    <row r="1571" spans="2:6" x14ac:dyDescent="0.3">
      <c r="B1571" s="109">
        <v>43091</v>
      </c>
      <c r="C1571" s="110">
        <v>827.07318099999998</v>
      </c>
      <c r="D1571">
        <v>3398360</v>
      </c>
      <c r="E1571">
        <f t="shared" si="26"/>
        <v>1.6888854783025486E-2</v>
      </c>
      <c r="F1571">
        <v>6.967996628857831E-3</v>
      </c>
    </row>
    <row r="1572" spans="2:6" x14ac:dyDescent="0.3">
      <c r="B1572" s="109">
        <v>43090</v>
      </c>
      <c r="C1572" s="110">
        <v>813.33685300000002</v>
      </c>
      <c r="D1572">
        <v>6615016</v>
      </c>
      <c r="E1572">
        <f t="shared" si="26"/>
        <v>4.9546258210907856E-2</v>
      </c>
      <c r="F1572">
        <v>6.9631590829615231E-3</v>
      </c>
    </row>
    <row r="1573" spans="2:6" x14ac:dyDescent="0.3">
      <c r="B1573" s="109">
        <v>43089</v>
      </c>
      <c r="C1573" s="110">
        <v>774.94140600000003</v>
      </c>
      <c r="D1573">
        <v>1615208</v>
      </c>
      <c r="E1573">
        <f t="shared" si="26"/>
        <v>-4.9936672559744988E-3</v>
      </c>
      <c r="F1573">
        <v>6.9495794905563013E-3</v>
      </c>
    </row>
    <row r="1574" spans="2:6" x14ac:dyDescent="0.3">
      <c r="B1574" s="109">
        <v>43088</v>
      </c>
      <c r="C1574" s="110">
        <v>778.83062700000005</v>
      </c>
      <c r="D1574">
        <v>2436571</v>
      </c>
      <c r="E1574">
        <f t="shared" si="26"/>
        <v>-1.0564868903876201E-2</v>
      </c>
      <c r="F1574">
        <v>6.8873469621644201E-3</v>
      </c>
    </row>
    <row r="1575" spans="2:6" x14ac:dyDescent="0.3">
      <c r="B1575" s="109">
        <v>43087</v>
      </c>
      <c r="C1575" s="110">
        <v>787.14672900000005</v>
      </c>
      <c r="D1575">
        <v>2142777</v>
      </c>
      <c r="E1575">
        <f t="shared" si="26"/>
        <v>1.7923716403399181E-2</v>
      </c>
      <c r="F1575">
        <v>6.855497376089259E-3</v>
      </c>
    </row>
    <row r="1576" spans="2:6" x14ac:dyDescent="0.3">
      <c r="B1576" s="109">
        <v>43084</v>
      </c>
      <c r="C1576" s="110">
        <v>773.28656000000001</v>
      </c>
      <c r="D1576">
        <v>1355024</v>
      </c>
      <c r="E1576">
        <f t="shared" si="26"/>
        <v>2.354863671243268E-2</v>
      </c>
      <c r="F1576">
        <v>6.8262536325802703E-3</v>
      </c>
    </row>
    <row r="1577" spans="2:6" x14ac:dyDescent="0.3">
      <c r="B1577" s="109">
        <v>43083</v>
      </c>
      <c r="C1577" s="110">
        <v>755.49566700000003</v>
      </c>
      <c r="D1577">
        <v>1934187</v>
      </c>
      <c r="E1577">
        <f t="shared" si="26"/>
        <v>-3.5466622161767214E-3</v>
      </c>
      <c r="F1577">
        <v>6.796649429230861E-3</v>
      </c>
    </row>
    <row r="1578" spans="2:6" x14ac:dyDescent="0.3">
      <c r="B1578" s="109">
        <v>43082</v>
      </c>
      <c r="C1578" s="110">
        <v>758.18469200000004</v>
      </c>
      <c r="D1578">
        <v>3924204</v>
      </c>
      <c r="E1578">
        <f t="shared" si="26"/>
        <v>2.7704278675478866E-2</v>
      </c>
      <c r="F1578">
        <v>6.7930598129946063E-3</v>
      </c>
    </row>
    <row r="1579" spans="2:6" x14ac:dyDescent="0.3">
      <c r="B1579" s="109">
        <v>43081</v>
      </c>
      <c r="C1579" s="110">
        <v>737.74597200000005</v>
      </c>
      <c r="D1579">
        <v>839961</v>
      </c>
      <c r="E1579">
        <f t="shared" si="26"/>
        <v>-1.6166324534054199E-2</v>
      </c>
      <c r="F1579">
        <v>6.7595155461281919E-3</v>
      </c>
    </row>
    <row r="1580" spans="2:6" x14ac:dyDescent="0.3">
      <c r="B1580" s="109">
        <v>43080</v>
      </c>
      <c r="C1580" s="110">
        <v>749.86859100000004</v>
      </c>
      <c r="D1580">
        <v>1683039</v>
      </c>
      <c r="E1580">
        <f t="shared" si="26"/>
        <v>4.9348428182502957E-3</v>
      </c>
      <c r="F1580">
        <v>6.7558889758831953E-3</v>
      </c>
    </row>
    <row r="1581" spans="2:6" x14ac:dyDescent="0.3">
      <c r="B1581" s="109">
        <v>43077</v>
      </c>
      <c r="C1581" s="110">
        <v>746.18627900000001</v>
      </c>
      <c r="D1581">
        <v>1852664</v>
      </c>
      <c r="E1581">
        <f t="shared" si="26"/>
        <v>5.148118355111575E-2</v>
      </c>
      <c r="F1581">
        <v>6.7448054471233032E-3</v>
      </c>
    </row>
    <row r="1582" spans="2:6" x14ac:dyDescent="0.3">
      <c r="B1582" s="109">
        <v>43076</v>
      </c>
      <c r="C1582" s="110">
        <v>709.65252699999996</v>
      </c>
      <c r="D1582">
        <v>1196478</v>
      </c>
      <c r="E1582">
        <f t="shared" si="26"/>
        <v>1.8224880600016702E-2</v>
      </c>
      <c r="F1582">
        <v>6.7262027114229905E-3</v>
      </c>
    </row>
    <row r="1583" spans="2:6" x14ac:dyDescent="0.3">
      <c r="B1583" s="109">
        <v>43075</v>
      </c>
      <c r="C1583" s="110">
        <v>696.95068400000002</v>
      </c>
      <c r="D1583">
        <v>630614</v>
      </c>
      <c r="E1583">
        <f t="shared" si="26"/>
        <v>-1.8128039297177989E-2</v>
      </c>
      <c r="F1583">
        <v>6.7240592392905363E-3</v>
      </c>
    </row>
    <row r="1584" spans="2:6" x14ac:dyDescent="0.3">
      <c r="B1584" s="109">
        <v>43074</v>
      </c>
      <c r="C1584" s="110">
        <v>709.81829800000003</v>
      </c>
      <c r="D1584">
        <v>759829</v>
      </c>
      <c r="E1584">
        <f t="shared" si="26"/>
        <v>7.1624044701181777E-3</v>
      </c>
      <c r="F1584">
        <v>6.7229278337572751E-3</v>
      </c>
    </row>
    <row r="1585" spans="2:6" x14ac:dyDescent="0.3">
      <c r="B1585" s="109">
        <v>43073</v>
      </c>
      <c r="C1585" s="110">
        <v>704.77044699999999</v>
      </c>
      <c r="D1585">
        <v>1337118</v>
      </c>
      <c r="E1585">
        <f t="shared" si="26"/>
        <v>-3.2185101621141632E-3</v>
      </c>
      <c r="F1585">
        <v>6.7183959738443821E-3</v>
      </c>
    </row>
    <row r="1586" spans="2:6" x14ac:dyDescent="0.3">
      <c r="B1586" s="109">
        <v>43070</v>
      </c>
      <c r="C1586" s="110">
        <v>707.04608199999996</v>
      </c>
      <c r="D1586">
        <v>1326174</v>
      </c>
      <c r="E1586">
        <f t="shared" si="26"/>
        <v>-1.7421736537107213E-2</v>
      </c>
      <c r="F1586">
        <v>6.7132521411974455E-3</v>
      </c>
    </row>
    <row r="1587" spans="2:6" x14ac:dyDescent="0.3">
      <c r="B1587" s="109">
        <v>43069</v>
      </c>
      <c r="C1587" s="110">
        <v>719.58245799999997</v>
      </c>
      <c r="D1587">
        <v>634354</v>
      </c>
      <c r="E1587">
        <f t="shared" si="26"/>
        <v>-1.4506012993112827E-2</v>
      </c>
      <c r="F1587">
        <v>6.7117346974396863E-3</v>
      </c>
    </row>
    <row r="1588" spans="2:6" x14ac:dyDescent="0.3">
      <c r="B1588" s="109">
        <v>43068</v>
      </c>
      <c r="C1588" s="110">
        <v>730.17437700000005</v>
      </c>
      <c r="D1588">
        <v>590545</v>
      </c>
      <c r="E1588">
        <f t="shared" si="26"/>
        <v>-5.5784214341394467E-3</v>
      </c>
      <c r="F1588">
        <v>6.6892740302326725E-3</v>
      </c>
    </row>
    <row r="1589" spans="2:6" x14ac:dyDescent="0.3">
      <c r="B1589" s="109">
        <v>43067</v>
      </c>
      <c r="C1589" s="110">
        <v>734.27044699999999</v>
      </c>
      <c r="D1589">
        <v>1395602</v>
      </c>
      <c r="E1589">
        <f t="shared" si="26"/>
        <v>3.6761367474176243E-3</v>
      </c>
      <c r="F1589">
        <v>6.6805456419634091E-3</v>
      </c>
    </row>
    <row r="1590" spans="2:6" x14ac:dyDescent="0.3">
      <c r="B1590" s="109">
        <v>43066</v>
      </c>
      <c r="C1590" s="110">
        <v>731.58105499999999</v>
      </c>
      <c r="D1590">
        <v>982950</v>
      </c>
      <c r="E1590">
        <f t="shared" si="26"/>
        <v>7.6934178176024659E-3</v>
      </c>
      <c r="F1590">
        <v>6.6686238342492654E-3</v>
      </c>
    </row>
    <row r="1591" spans="2:6" x14ac:dyDescent="0.3">
      <c r="B1591" s="109">
        <v>43063</v>
      </c>
      <c r="C1591" s="110">
        <v>725.99566700000003</v>
      </c>
      <c r="D1591">
        <v>652002</v>
      </c>
      <c r="E1591">
        <f t="shared" si="26"/>
        <v>-2.0472147614153391E-3</v>
      </c>
      <c r="F1591">
        <v>6.6674167801266115E-3</v>
      </c>
    </row>
    <row r="1592" spans="2:6" x14ac:dyDescent="0.3">
      <c r="B1592" s="109">
        <v>43062</v>
      </c>
      <c r="C1592" s="110">
        <v>727.48498500000005</v>
      </c>
      <c r="D1592">
        <v>1592211</v>
      </c>
      <c r="E1592">
        <f t="shared" si="26"/>
        <v>5.3171902141448957E-3</v>
      </c>
      <c r="F1592">
        <v>6.6588021747520099E-3</v>
      </c>
    </row>
    <row r="1593" spans="2:6" x14ac:dyDescent="0.3">
      <c r="B1593" s="109">
        <v>43061</v>
      </c>
      <c r="C1593" s="110">
        <v>723.63726799999995</v>
      </c>
      <c r="D1593">
        <v>2409739</v>
      </c>
      <c r="E1593">
        <f t="shared" si="26"/>
        <v>3.0217440566270293E-2</v>
      </c>
      <c r="F1593">
        <v>6.6553625919956172E-3</v>
      </c>
    </row>
    <row r="1594" spans="2:6" x14ac:dyDescent="0.3">
      <c r="B1594" s="109">
        <v>43060</v>
      </c>
      <c r="C1594" s="110">
        <v>702.41216999999995</v>
      </c>
      <c r="D1594">
        <v>1288479</v>
      </c>
      <c r="E1594">
        <f t="shared" si="26"/>
        <v>1.5856738416269112E-2</v>
      </c>
      <c r="F1594">
        <v>6.6546663628659353E-3</v>
      </c>
    </row>
    <row r="1595" spans="2:6" x14ac:dyDescent="0.3">
      <c r="B1595" s="109">
        <v>43059</v>
      </c>
      <c r="C1595" s="110">
        <v>691.44805899999994</v>
      </c>
      <c r="D1595">
        <v>598348</v>
      </c>
      <c r="E1595">
        <f t="shared" si="26"/>
        <v>-8.2486875383459557E-3</v>
      </c>
      <c r="F1595">
        <v>6.6514795858696463E-3</v>
      </c>
    </row>
    <row r="1596" spans="2:6" x14ac:dyDescent="0.3">
      <c r="B1596" s="109">
        <v>43056</v>
      </c>
      <c r="C1596" s="110">
        <v>697.19903599999998</v>
      </c>
      <c r="D1596">
        <v>550164</v>
      </c>
      <c r="E1596">
        <f t="shared" si="26"/>
        <v>-5.9327886726423529E-4</v>
      </c>
      <c r="F1596">
        <v>6.6269342585847379E-3</v>
      </c>
    </row>
    <row r="1597" spans="2:6" x14ac:dyDescent="0.3">
      <c r="B1597" s="109">
        <v>43055</v>
      </c>
      <c r="C1597" s="110">
        <v>697.61291500000004</v>
      </c>
      <c r="D1597">
        <v>771052</v>
      </c>
      <c r="E1597">
        <f t="shared" si="26"/>
        <v>1.6897323941379883E-2</v>
      </c>
      <c r="F1597">
        <v>6.6128394082314301E-3</v>
      </c>
    </row>
    <row r="1598" spans="2:6" x14ac:dyDescent="0.3">
      <c r="B1598" s="109">
        <v>43054</v>
      </c>
      <c r="C1598" s="110">
        <v>686.02099599999997</v>
      </c>
      <c r="D1598">
        <v>731657</v>
      </c>
      <c r="E1598">
        <f t="shared" si="26"/>
        <v>-2.3831932977247727E-2</v>
      </c>
      <c r="F1598">
        <v>6.6113541302381673E-3</v>
      </c>
    </row>
    <row r="1599" spans="2:6" x14ac:dyDescent="0.3">
      <c r="B1599" s="109">
        <v>43053</v>
      </c>
      <c r="C1599" s="110">
        <v>702.76934800000004</v>
      </c>
      <c r="D1599">
        <v>697674</v>
      </c>
      <c r="E1599">
        <f t="shared" si="26"/>
        <v>-5.7195745564097011E-3</v>
      </c>
      <c r="F1599">
        <v>6.6102314274156804E-3</v>
      </c>
    </row>
    <row r="1600" spans="2:6" x14ac:dyDescent="0.3">
      <c r="B1600" s="109">
        <v>43052</v>
      </c>
      <c r="C1600" s="110">
        <v>706.81201199999998</v>
      </c>
      <c r="D1600">
        <v>1027809</v>
      </c>
      <c r="E1600">
        <f t="shared" si="26"/>
        <v>-1.8052609802039044E-2</v>
      </c>
      <c r="F1600">
        <v>6.5742474616838908E-3</v>
      </c>
    </row>
    <row r="1601" spans="2:6" x14ac:dyDescent="0.3">
      <c r="B1601" s="109">
        <v>43049</v>
      </c>
      <c r="C1601" s="110">
        <v>719.80639599999995</v>
      </c>
      <c r="D1601">
        <v>982654</v>
      </c>
      <c r="E1601">
        <f t="shared" si="26"/>
        <v>-1.1276088597468648E-2</v>
      </c>
      <c r="F1601">
        <v>6.5625657931172032E-3</v>
      </c>
    </row>
    <row r="1602" spans="2:6" x14ac:dyDescent="0.3">
      <c r="B1602" s="109">
        <v>43048</v>
      </c>
      <c r="C1602" s="110">
        <v>728.01556400000004</v>
      </c>
      <c r="D1602">
        <v>954037</v>
      </c>
      <c r="E1602">
        <f t="shared" si="26"/>
        <v>1.1752482381707896E-2</v>
      </c>
      <c r="F1602">
        <v>6.5536946061899304E-3</v>
      </c>
    </row>
    <row r="1603" spans="2:6" x14ac:dyDescent="0.3">
      <c r="B1603" s="109">
        <v>43047</v>
      </c>
      <c r="C1603" s="110">
        <v>719.55895999999996</v>
      </c>
      <c r="D1603">
        <v>686062</v>
      </c>
      <c r="E1603">
        <f t="shared" si="26"/>
        <v>-7.5105639050480066E-3</v>
      </c>
      <c r="F1603">
        <v>6.5431514572587002E-3</v>
      </c>
    </row>
    <row r="1604" spans="2:6" x14ac:dyDescent="0.3">
      <c r="B1604" s="109">
        <v>43046</v>
      </c>
      <c r="C1604" s="110">
        <v>725.00414999999998</v>
      </c>
      <c r="D1604">
        <v>1114376</v>
      </c>
      <c r="E1604">
        <f t="shared" si="26"/>
        <v>-2.7770074855348437E-2</v>
      </c>
      <c r="F1604">
        <v>6.5302261472015566E-3</v>
      </c>
    </row>
    <row r="1605" spans="2:6" x14ac:dyDescent="0.3">
      <c r="B1605" s="109">
        <v>43045</v>
      </c>
      <c r="C1605" s="110">
        <v>745.71264599999995</v>
      </c>
      <c r="D1605">
        <v>2296474</v>
      </c>
      <c r="E1605">
        <f t="shared" si="26"/>
        <v>2.5296322042464459E-2</v>
      </c>
      <c r="F1605">
        <v>6.5160719671080169E-3</v>
      </c>
    </row>
    <row r="1606" spans="2:6" x14ac:dyDescent="0.3">
      <c r="B1606" s="109">
        <v>43042</v>
      </c>
      <c r="C1606" s="110">
        <v>727.31426999999996</v>
      </c>
      <c r="D1606">
        <v>1707335</v>
      </c>
      <c r="E1606">
        <f t="shared" si="26"/>
        <v>3.135429242461174E-2</v>
      </c>
      <c r="F1606">
        <v>6.5096687955374932E-3</v>
      </c>
    </row>
    <row r="1607" spans="2:6" x14ac:dyDescent="0.3">
      <c r="B1607" s="109">
        <v>43041</v>
      </c>
      <c r="C1607" s="110">
        <v>705.203125</v>
      </c>
      <c r="D1607">
        <v>509044</v>
      </c>
      <c r="E1607">
        <f t="shared" si="26"/>
        <v>1.6992576475491905E-3</v>
      </c>
      <c r="F1607">
        <v>6.5031342829462435E-3</v>
      </c>
    </row>
    <row r="1608" spans="2:6" x14ac:dyDescent="0.3">
      <c r="B1608" s="109">
        <v>43040</v>
      </c>
      <c r="C1608" s="110">
        <v>704.00683600000002</v>
      </c>
      <c r="D1608">
        <v>1189898</v>
      </c>
      <c r="E1608">
        <f t="shared" si="26"/>
        <v>-3.7361470449545076E-3</v>
      </c>
      <c r="F1608">
        <v>6.4949961878724149E-3</v>
      </c>
    </row>
    <row r="1609" spans="2:6" x14ac:dyDescent="0.3">
      <c r="B1609" s="109">
        <v>43039</v>
      </c>
      <c r="C1609" s="110">
        <v>706.646973</v>
      </c>
      <c r="D1609">
        <v>1707119</v>
      </c>
      <c r="E1609">
        <f t="shared" si="26"/>
        <v>2.6793632385209598E-2</v>
      </c>
      <c r="F1609">
        <v>6.4861316641673383E-3</v>
      </c>
    </row>
    <row r="1610" spans="2:6" x14ac:dyDescent="0.3">
      <c r="B1610" s="109">
        <v>43038</v>
      </c>
      <c r="C1610" s="110">
        <v>688.20739700000001</v>
      </c>
      <c r="D1610">
        <v>792812</v>
      </c>
      <c r="E1610">
        <f t="shared" si="26"/>
        <v>-1.1026109752397928E-2</v>
      </c>
      <c r="F1610">
        <v>6.4825589262509364E-3</v>
      </c>
    </row>
    <row r="1611" spans="2:6" x14ac:dyDescent="0.3">
      <c r="B1611" s="109">
        <v>43035</v>
      </c>
      <c r="C1611" s="110">
        <v>695.88024900000005</v>
      </c>
      <c r="D1611">
        <v>1358801</v>
      </c>
      <c r="E1611">
        <f t="shared" ref="E1611:E1674" si="27">C1611/C1612-1</f>
        <v>3.3766389062381164E-2</v>
      </c>
      <c r="F1611">
        <v>6.4685814108171868E-3</v>
      </c>
    </row>
    <row r="1612" spans="2:6" x14ac:dyDescent="0.3">
      <c r="B1612" s="109">
        <v>43034</v>
      </c>
      <c r="C1612" s="110">
        <v>673.15039100000001</v>
      </c>
      <c r="D1612">
        <v>1012270</v>
      </c>
      <c r="E1612">
        <f t="shared" si="27"/>
        <v>1.002710332597978E-2</v>
      </c>
      <c r="F1612">
        <v>6.4601851213219597E-3</v>
      </c>
    </row>
    <row r="1613" spans="2:6" x14ac:dyDescent="0.3">
      <c r="B1613" s="109">
        <v>43033</v>
      </c>
      <c r="C1613" s="110">
        <v>666.46765100000005</v>
      </c>
      <c r="D1613">
        <v>475248</v>
      </c>
      <c r="E1613">
        <f t="shared" si="27"/>
        <v>3.5405212658727869E-3</v>
      </c>
      <c r="F1613">
        <v>6.442766069118866E-3</v>
      </c>
    </row>
    <row r="1614" spans="2:6" x14ac:dyDescent="0.3">
      <c r="B1614" s="109">
        <v>43032</v>
      </c>
      <c r="C1614" s="110">
        <v>664.11633300000005</v>
      </c>
      <c r="D1614">
        <v>507655</v>
      </c>
      <c r="E1614">
        <f t="shared" si="27"/>
        <v>1.3684876951409741E-3</v>
      </c>
      <c r="F1614">
        <v>6.4380249462712147E-3</v>
      </c>
    </row>
    <row r="1615" spans="2:6" x14ac:dyDescent="0.3">
      <c r="B1615" s="109">
        <v>43031</v>
      </c>
      <c r="C1615" s="110">
        <v>663.20874000000003</v>
      </c>
      <c r="D1615">
        <v>641254</v>
      </c>
      <c r="E1615">
        <f t="shared" si="27"/>
        <v>-5.5054087166853671E-3</v>
      </c>
      <c r="F1615">
        <v>6.4365198203724105E-3</v>
      </c>
    </row>
    <row r="1616" spans="2:6" x14ac:dyDescent="0.3">
      <c r="B1616" s="109">
        <v>43027</v>
      </c>
      <c r="C1616" s="110">
        <v>666.88018799999998</v>
      </c>
      <c r="D1616">
        <v>112449</v>
      </c>
      <c r="E1616">
        <f t="shared" si="27"/>
        <v>-6.697282995958842E-3</v>
      </c>
      <c r="F1616">
        <v>6.4241563777287514E-3</v>
      </c>
    </row>
    <row r="1617" spans="2:6" x14ac:dyDescent="0.3">
      <c r="B1617" s="109">
        <v>43026</v>
      </c>
      <c r="C1617" s="110">
        <v>671.37658699999997</v>
      </c>
      <c r="D1617">
        <v>743518</v>
      </c>
      <c r="E1617">
        <f t="shared" si="27"/>
        <v>-2.51270819206173E-3</v>
      </c>
      <c r="F1617">
        <v>6.4103349501001272E-3</v>
      </c>
    </row>
    <row r="1618" spans="2:6" x14ac:dyDescent="0.3">
      <c r="B1618" s="109">
        <v>43025</v>
      </c>
      <c r="C1618" s="110">
        <v>673.06781000000001</v>
      </c>
      <c r="D1618">
        <v>700019</v>
      </c>
      <c r="E1618">
        <f t="shared" si="27"/>
        <v>-1.4687923059470975E-3</v>
      </c>
      <c r="F1618">
        <v>6.4063638002895829E-3</v>
      </c>
    </row>
    <row r="1619" spans="2:6" x14ac:dyDescent="0.3">
      <c r="B1619" s="109">
        <v>43024</v>
      </c>
      <c r="C1619" s="110">
        <v>674.057861</v>
      </c>
      <c r="D1619">
        <v>1407593</v>
      </c>
      <c r="E1619">
        <f t="shared" si="27"/>
        <v>2.1505158362822963E-2</v>
      </c>
      <c r="F1619">
        <v>6.4003560140279969E-3</v>
      </c>
    </row>
    <row r="1620" spans="2:6" x14ac:dyDescent="0.3">
      <c r="B1620" s="109">
        <v>43021</v>
      </c>
      <c r="C1620" s="110">
        <v>659.86730999999997</v>
      </c>
      <c r="D1620">
        <v>671444</v>
      </c>
      <c r="E1620">
        <f t="shared" si="27"/>
        <v>7.2415078305190228E-3</v>
      </c>
      <c r="F1620">
        <v>6.3809754584047695E-3</v>
      </c>
    </row>
    <row r="1621" spans="2:6" x14ac:dyDescent="0.3">
      <c r="B1621" s="109">
        <v>43020</v>
      </c>
      <c r="C1621" s="110">
        <v>655.12323000000004</v>
      </c>
      <c r="D1621">
        <v>801867</v>
      </c>
      <c r="E1621">
        <f t="shared" si="27"/>
        <v>1.3400326367065896E-2</v>
      </c>
      <c r="F1621">
        <v>6.3601773022996522E-3</v>
      </c>
    </row>
    <row r="1622" spans="2:6" x14ac:dyDescent="0.3">
      <c r="B1622" s="109">
        <v>43019</v>
      </c>
      <c r="C1622" s="110">
        <v>646.46044900000004</v>
      </c>
      <c r="D1622">
        <v>1804332</v>
      </c>
      <c r="E1622">
        <f t="shared" si="27"/>
        <v>-4.1763105745509232E-2</v>
      </c>
      <c r="F1622">
        <v>6.359690520353567E-3</v>
      </c>
    </row>
    <row r="1623" spans="2:6" x14ac:dyDescent="0.3">
      <c r="B1623" s="109">
        <v>43018</v>
      </c>
      <c r="C1623" s="110">
        <v>674.63531499999999</v>
      </c>
      <c r="D1623">
        <v>1870830</v>
      </c>
      <c r="E1623">
        <f t="shared" si="27"/>
        <v>3.0238030618341849E-2</v>
      </c>
      <c r="F1623">
        <v>6.3484537381981454E-3</v>
      </c>
    </row>
    <row r="1624" spans="2:6" x14ac:dyDescent="0.3">
      <c r="B1624" s="109">
        <v>43017</v>
      </c>
      <c r="C1624" s="110">
        <v>654.83441200000004</v>
      </c>
      <c r="D1624">
        <v>1080642</v>
      </c>
      <c r="E1624">
        <f t="shared" si="27"/>
        <v>1.1275991861398271E-2</v>
      </c>
      <c r="F1624">
        <v>6.3412257509365411E-3</v>
      </c>
    </row>
    <row r="1625" spans="2:6" x14ac:dyDescent="0.3">
      <c r="B1625" s="109">
        <v>43014</v>
      </c>
      <c r="C1625" s="110">
        <v>647.53283699999997</v>
      </c>
      <c r="D1625">
        <v>844932</v>
      </c>
      <c r="E1625">
        <f t="shared" si="27"/>
        <v>5.2514966290813092E-3</v>
      </c>
      <c r="F1625">
        <v>6.3167793884886247E-3</v>
      </c>
    </row>
    <row r="1626" spans="2:6" x14ac:dyDescent="0.3">
      <c r="B1626" s="109">
        <v>43013</v>
      </c>
      <c r="C1626" s="110">
        <v>644.15008499999999</v>
      </c>
      <c r="D1626">
        <v>1023700</v>
      </c>
      <c r="E1626">
        <f t="shared" si="27"/>
        <v>1.60723971559662E-2</v>
      </c>
      <c r="F1626">
        <v>6.3066772039683805E-3</v>
      </c>
    </row>
    <row r="1627" spans="2:6" x14ac:dyDescent="0.3">
      <c r="B1627" s="109">
        <v>43012</v>
      </c>
      <c r="C1627" s="110">
        <v>633.96081500000003</v>
      </c>
      <c r="D1627">
        <v>770646</v>
      </c>
      <c r="E1627">
        <f t="shared" si="27"/>
        <v>2.3476987469714938E-3</v>
      </c>
      <c r="F1627">
        <v>6.298416359230119E-3</v>
      </c>
    </row>
    <row r="1628" spans="2:6" x14ac:dyDescent="0.3">
      <c r="B1628" s="109">
        <v>43011</v>
      </c>
      <c r="C1628" s="110">
        <v>632.47595200000001</v>
      </c>
      <c r="D1628">
        <v>957349</v>
      </c>
      <c r="E1628">
        <f t="shared" si="27"/>
        <v>5.9706924926250515E-3</v>
      </c>
      <c r="F1628">
        <v>6.2898352966365145E-3</v>
      </c>
    </row>
    <row r="1629" spans="2:6" x14ac:dyDescent="0.3">
      <c r="B1629" s="109">
        <v>43007</v>
      </c>
      <c r="C1629" s="110">
        <v>628.72204599999998</v>
      </c>
      <c r="D1629">
        <v>1731092</v>
      </c>
      <c r="E1629">
        <f t="shared" si="27"/>
        <v>3.8640185082329692E-2</v>
      </c>
      <c r="F1629">
        <v>6.2687701595247614E-3</v>
      </c>
    </row>
    <row r="1630" spans="2:6" x14ac:dyDescent="0.3">
      <c r="B1630" s="109">
        <v>43006</v>
      </c>
      <c r="C1630" s="110">
        <v>605.331909</v>
      </c>
      <c r="D1630">
        <v>2597410</v>
      </c>
      <c r="E1630">
        <f t="shared" si="27"/>
        <v>-1.3645108703305264E-2</v>
      </c>
      <c r="F1630">
        <v>6.2624837523848065E-3</v>
      </c>
    </row>
    <row r="1631" spans="2:6" x14ac:dyDescent="0.3">
      <c r="B1631" s="109">
        <v>43005</v>
      </c>
      <c r="C1631" s="110">
        <v>613.70599400000003</v>
      </c>
      <c r="D1631">
        <v>1311763</v>
      </c>
      <c r="E1631">
        <f t="shared" si="27"/>
        <v>-3.5839677625390753E-2</v>
      </c>
      <c r="F1631">
        <v>6.2593291582115906E-3</v>
      </c>
    </row>
    <row r="1632" spans="2:6" x14ac:dyDescent="0.3">
      <c r="B1632" s="109">
        <v>43004</v>
      </c>
      <c r="C1632" s="110">
        <v>636.51861599999995</v>
      </c>
      <c r="D1632">
        <v>2439743</v>
      </c>
      <c r="E1632">
        <f t="shared" si="27"/>
        <v>-1.5252893599383199E-2</v>
      </c>
      <c r="F1632">
        <v>6.2547887208002084E-3</v>
      </c>
    </row>
    <row r="1633" spans="2:6" x14ac:dyDescent="0.3">
      <c r="B1633" s="109">
        <v>43003</v>
      </c>
      <c r="C1633" s="110">
        <v>646.377747</v>
      </c>
      <c r="D1633">
        <v>1638011</v>
      </c>
      <c r="E1633">
        <f t="shared" si="27"/>
        <v>-4.4281900106685423E-2</v>
      </c>
      <c r="F1633">
        <v>6.239049317404044E-3</v>
      </c>
    </row>
    <row r="1634" spans="2:6" x14ac:dyDescent="0.3">
      <c r="B1634" s="109">
        <v>43000</v>
      </c>
      <c r="C1634" s="110">
        <v>676.32678199999998</v>
      </c>
      <c r="D1634">
        <v>2079777</v>
      </c>
      <c r="E1634">
        <f t="shared" si="27"/>
        <v>-1.1813623945348573E-2</v>
      </c>
      <c r="F1634">
        <v>6.2121074066783244E-3</v>
      </c>
    </row>
    <row r="1635" spans="2:6" x14ac:dyDescent="0.3">
      <c r="B1635" s="109">
        <v>42999</v>
      </c>
      <c r="C1635" s="110">
        <v>684.41216999999995</v>
      </c>
      <c r="D1635">
        <v>800734</v>
      </c>
      <c r="E1635">
        <f t="shared" si="27"/>
        <v>-1.4376413763795171E-2</v>
      </c>
      <c r="F1635">
        <v>6.1914218289027545E-3</v>
      </c>
    </row>
    <row r="1636" spans="2:6" x14ac:dyDescent="0.3">
      <c r="B1636" s="109">
        <v>42998</v>
      </c>
      <c r="C1636" s="110">
        <v>694.395081</v>
      </c>
      <c r="D1636">
        <v>694476</v>
      </c>
      <c r="E1636">
        <f t="shared" si="27"/>
        <v>-1.023100414161382E-2</v>
      </c>
      <c r="F1636">
        <v>6.1887210348701149E-3</v>
      </c>
    </row>
    <row r="1637" spans="2:6" x14ac:dyDescent="0.3">
      <c r="B1637" s="109">
        <v>42997</v>
      </c>
      <c r="C1637" s="110">
        <v>701.57287599999995</v>
      </c>
      <c r="D1637">
        <v>1737374</v>
      </c>
      <c r="E1637">
        <f t="shared" si="27"/>
        <v>7.648586925155243E-4</v>
      </c>
      <c r="F1637">
        <v>6.1587597046051101E-3</v>
      </c>
    </row>
    <row r="1638" spans="2:6" x14ac:dyDescent="0.3">
      <c r="B1638" s="109">
        <v>42996</v>
      </c>
      <c r="C1638" s="110">
        <v>701.03668200000004</v>
      </c>
      <c r="D1638">
        <v>1820741</v>
      </c>
      <c r="E1638">
        <f t="shared" si="27"/>
        <v>3.1064196023527613E-2</v>
      </c>
      <c r="F1638">
        <v>6.153328817544601E-3</v>
      </c>
    </row>
    <row r="1639" spans="2:6" x14ac:dyDescent="0.3">
      <c r="B1639" s="109">
        <v>42993</v>
      </c>
      <c r="C1639" s="110">
        <v>679.91564900000003</v>
      </c>
      <c r="D1639">
        <v>1210009</v>
      </c>
      <c r="E1639">
        <f t="shared" si="27"/>
        <v>-1.4705905539207809E-2</v>
      </c>
      <c r="F1639">
        <v>6.1462558582887628E-3</v>
      </c>
    </row>
    <row r="1640" spans="2:6" x14ac:dyDescent="0.3">
      <c r="B1640" s="109">
        <v>42992</v>
      </c>
      <c r="C1640" s="110">
        <v>690.06366000000003</v>
      </c>
      <c r="D1640">
        <v>1521241</v>
      </c>
      <c r="E1640">
        <f t="shared" si="27"/>
        <v>2.9415265096908172E-2</v>
      </c>
      <c r="F1640">
        <v>6.1361669944826058E-3</v>
      </c>
    </row>
    <row r="1641" spans="2:6" x14ac:dyDescent="0.3">
      <c r="B1641" s="109">
        <v>42991</v>
      </c>
      <c r="C1641" s="110">
        <v>670.34527600000001</v>
      </c>
      <c r="D1641">
        <v>786333</v>
      </c>
      <c r="E1641">
        <f t="shared" si="27"/>
        <v>-1.6641268175818347E-2</v>
      </c>
      <c r="F1641">
        <v>6.124782545087859E-3</v>
      </c>
    </row>
    <row r="1642" spans="2:6" x14ac:dyDescent="0.3">
      <c r="B1642" s="109">
        <v>42990</v>
      </c>
      <c r="C1642" s="110">
        <v>681.68945299999996</v>
      </c>
      <c r="D1642">
        <v>792563</v>
      </c>
      <c r="E1642">
        <f t="shared" si="27"/>
        <v>-2.5954953176797746E-3</v>
      </c>
      <c r="F1642">
        <v>6.1001661852240208E-3</v>
      </c>
    </row>
    <row r="1643" spans="2:6" x14ac:dyDescent="0.3">
      <c r="B1643" s="109">
        <v>42989</v>
      </c>
      <c r="C1643" s="110">
        <v>683.46337900000003</v>
      </c>
      <c r="D1643">
        <v>1234361</v>
      </c>
      <c r="E1643">
        <f t="shared" si="27"/>
        <v>2.6581524337182749E-2</v>
      </c>
      <c r="F1643">
        <v>6.0883218964622454E-3</v>
      </c>
    </row>
    <row r="1644" spans="2:6" x14ac:dyDescent="0.3">
      <c r="B1644" s="109">
        <v>42986</v>
      </c>
      <c r="C1644" s="110">
        <v>665.76629600000001</v>
      </c>
      <c r="D1644">
        <v>1976105</v>
      </c>
      <c r="E1644">
        <f t="shared" si="27"/>
        <v>-3.144662002500298E-2</v>
      </c>
      <c r="F1644">
        <v>6.0857217489229676E-3</v>
      </c>
    </row>
    <row r="1645" spans="2:6" x14ac:dyDescent="0.3">
      <c r="B1645" s="109">
        <v>42985</v>
      </c>
      <c r="C1645" s="110">
        <v>687.38214100000005</v>
      </c>
      <c r="D1645">
        <v>1207476</v>
      </c>
      <c r="E1645">
        <f t="shared" si="27"/>
        <v>7.2036850748191661E-4</v>
      </c>
      <c r="F1645">
        <v>6.0660605111784172E-3</v>
      </c>
    </row>
    <row r="1646" spans="2:6" x14ac:dyDescent="0.3">
      <c r="B1646" s="109">
        <v>42984</v>
      </c>
      <c r="C1646" s="110">
        <v>686.88732900000002</v>
      </c>
      <c r="D1646">
        <v>2312131</v>
      </c>
      <c r="E1646">
        <f t="shared" si="27"/>
        <v>7.685982378889733E-3</v>
      </c>
      <c r="F1646">
        <v>6.062215324724507E-3</v>
      </c>
    </row>
    <row r="1647" spans="2:6" x14ac:dyDescent="0.3">
      <c r="B1647" s="109">
        <v>42983</v>
      </c>
      <c r="C1647" s="110">
        <v>681.64819299999999</v>
      </c>
      <c r="D1647">
        <v>4700287</v>
      </c>
      <c r="E1647">
        <f t="shared" si="27"/>
        <v>2.3284596860175588E-2</v>
      </c>
      <c r="F1647">
        <v>6.0345555794718564E-3</v>
      </c>
    </row>
    <row r="1648" spans="2:6" x14ac:dyDescent="0.3">
      <c r="B1648" s="109">
        <v>42982</v>
      </c>
      <c r="C1648" s="110">
        <v>666.13745100000006</v>
      </c>
      <c r="D1648">
        <v>5820546</v>
      </c>
      <c r="E1648">
        <f t="shared" si="27"/>
        <v>5.08914138414851E-2</v>
      </c>
      <c r="F1648">
        <v>6.0339973206136044E-3</v>
      </c>
    </row>
    <row r="1649" spans="2:6" x14ac:dyDescent="0.3">
      <c r="B1649" s="109">
        <v>42979</v>
      </c>
      <c r="C1649" s="110">
        <v>633.87847899999997</v>
      </c>
      <c r="D1649">
        <v>6404704</v>
      </c>
      <c r="E1649">
        <f t="shared" si="27"/>
        <v>0.10316599288271044</v>
      </c>
      <c r="F1649">
        <v>6.0224059549989217E-3</v>
      </c>
    </row>
    <row r="1650" spans="2:6" x14ac:dyDescent="0.3">
      <c r="B1650" s="109">
        <v>42978</v>
      </c>
      <c r="C1650" s="110">
        <v>574.59936500000003</v>
      </c>
      <c r="D1650">
        <v>788332</v>
      </c>
      <c r="E1650">
        <f t="shared" si="27"/>
        <v>-1.093512266349328E-2</v>
      </c>
      <c r="F1650">
        <v>6.0128416741755952E-3</v>
      </c>
    </row>
    <row r="1651" spans="2:6" x14ac:dyDescent="0.3">
      <c r="B1651" s="109">
        <v>42977</v>
      </c>
      <c r="C1651" s="110">
        <v>580.95214799999997</v>
      </c>
      <c r="D1651">
        <v>797134</v>
      </c>
      <c r="E1651">
        <f t="shared" si="27"/>
        <v>3.920620836939559E-3</v>
      </c>
      <c r="F1651">
        <v>6.010248246564931E-3</v>
      </c>
    </row>
    <row r="1652" spans="2:6" x14ac:dyDescent="0.3">
      <c r="B1652" s="109">
        <v>42976</v>
      </c>
      <c r="C1652" s="110">
        <v>578.68335000000002</v>
      </c>
      <c r="D1652">
        <v>642314</v>
      </c>
      <c r="E1652">
        <f t="shared" si="27"/>
        <v>-1.9706374554138373E-2</v>
      </c>
      <c r="F1652">
        <v>6.0000721995194795E-3</v>
      </c>
    </row>
    <row r="1653" spans="2:6" x14ac:dyDescent="0.3">
      <c r="B1653" s="109">
        <v>42975</v>
      </c>
      <c r="C1653" s="110">
        <v>590.31634499999996</v>
      </c>
      <c r="D1653">
        <v>547833</v>
      </c>
      <c r="E1653">
        <f t="shared" si="27"/>
        <v>4.2811833509333042E-3</v>
      </c>
      <c r="F1653">
        <v>5.9772591832270017E-3</v>
      </c>
    </row>
    <row r="1654" spans="2:6" x14ac:dyDescent="0.3">
      <c r="B1654" s="109">
        <v>42971</v>
      </c>
      <c r="C1654" s="110">
        <v>587.79986599999995</v>
      </c>
      <c r="D1654">
        <v>749708</v>
      </c>
      <c r="E1654">
        <f t="shared" si="27"/>
        <v>-3.0785933922844455E-3</v>
      </c>
      <c r="F1654">
        <v>5.9772081491598072E-3</v>
      </c>
    </row>
    <row r="1655" spans="2:6" x14ac:dyDescent="0.3">
      <c r="B1655" s="109">
        <v>42970</v>
      </c>
      <c r="C1655" s="110">
        <v>589.61505099999999</v>
      </c>
      <c r="D1655">
        <v>1148207</v>
      </c>
      <c r="E1655">
        <f t="shared" si="27"/>
        <v>2.3634204182543472E-2</v>
      </c>
      <c r="F1655">
        <v>5.9706924926250515E-3</v>
      </c>
    </row>
    <row r="1656" spans="2:6" x14ac:dyDescent="0.3">
      <c r="B1656" s="109">
        <v>42969</v>
      </c>
      <c r="C1656" s="110">
        <v>576.00170900000001</v>
      </c>
      <c r="D1656">
        <v>2082592</v>
      </c>
      <c r="E1656">
        <f t="shared" si="27"/>
        <v>-2.9336580197332873E-2</v>
      </c>
      <c r="F1656">
        <v>5.9564699514353947E-3</v>
      </c>
    </row>
    <row r="1657" spans="2:6" x14ac:dyDescent="0.3">
      <c r="B1657" s="109">
        <v>42968</v>
      </c>
      <c r="C1657" s="110">
        <v>593.41033900000002</v>
      </c>
      <c r="D1657">
        <v>1144055</v>
      </c>
      <c r="E1657">
        <f t="shared" si="27"/>
        <v>-2.790892506020326E-2</v>
      </c>
      <c r="F1657">
        <v>5.9513265801083293E-3</v>
      </c>
    </row>
    <row r="1658" spans="2:6" x14ac:dyDescent="0.3">
      <c r="B1658" s="109">
        <v>42965</v>
      </c>
      <c r="C1658" s="110">
        <v>610.44726600000001</v>
      </c>
      <c r="D1658">
        <v>684046</v>
      </c>
      <c r="E1658">
        <f t="shared" si="27"/>
        <v>-1.381497530015896E-2</v>
      </c>
      <c r="F1658">
        <v>5.9506644439006884E-3</v>
      </c>
    </row>
    <row r="1659" spans="2:6" x14ac:dyDescent="0.3">
      <c r="B1659" s="109">
        <v>42964</v>
      </c>
      <c r="C1659" s="110">
        <v>618.99871800000005</v>
      </c>
      <c r="D1659">
        <v>1000983</v>
      </c>
      <c r="E1659">
        <f t="shared" si="27"/>
        <v>5.811818585353512E-3</v>
      </c>
      <c r="F1659">
        <v>5.9502271016240726E-3</v>
      </c>
    </row>
    <row r="1660" spans="2:6" x14ac:dyDescent="0.3">
      <c r="B1660" s="109">
        <v>42963</v>
      </c>
      <c r="C1660" s="110">
        <v>615.42199700000003</v>
      </c>
      <c r="D1660">
        <v>714027</v>
      </c>
      <c r="E1660">
        <f t="shared" si="27"/>
        <v>-2.9971177991192643E-3</v>
      </c>
      <c r="F1660">
        <v>5.9394033496051879E-3</v>
      </c>
    </row>
    <row r="1661" spans="2:6" x14ac:dyDescent="0.3">
      <c r="B1661" s="109">
        <v>42961</v>
      </c>
      <c r="C1661" s="110">
        <v>617.27203399999996</v>
      </c>
      <c r="D1661">
        <v>2204323</v>
      </c>
      <c r="E1661">
        <f t="shared" si="27"/>
        <v>6.196067935929972E-2</v>
      </c>
      <c r="F1661">
        <v>5.9163985229804261E-3</v>
      </c>
    </row>
    <row r="1662" spans="2:6" x14ac:dyDescent="0.3">
      <c r="B1662" s="109">
        <v>42958</v>
      </c>
      <c r="C1662" s="110">
        <v>581.25695800000005</v>
      </c>
      <c r="D1662">
        <v>1691825</v>
      </c>
      <c r="E1662">
        <f t="shared" si="27"/>
        <v>3.8337294140015521E-2</v>
      </c>
      <c r="F1662">
        <v>5.9130129358366812E-3</v>
      </c>
    </row>
    <row r="1663" spans="2:6" x14ac:dyDescent="0.3">
      <c r="B1663" s="109">
        <v>42957</v>
      </c>
      <c r="C1663" s="110">
        <v>559.79589799999997</v>
      </c>
      <c r="D1663">
        <v>1126577</v>
      </c>
      <c r="E1663">
        <f t="shared" si="27"/>
        <v>-3.5079069765004744E-2</v>
      </c>
      <c r="F1663">
        <v>5.9081911305931545E-3</v>
      </c>
    </row>
    <row r="1664" spans="2:6" x14ac:dyDescent="0.3">
      <c r="B1664" s="109">
        <v>42956</v>
      </c>
      <c r="C1664" s="110">
        <v>580.14691200000004</v>
      </c>
      <c r="D1664">
        <v>1648664</v>
      </c>
      <c r="E1664">
        <f t="shared" si="27"/>
        <v>-2.7632165927533814E-2</v>
      </c>
      <c r="F1664">
        <v>5.8999513166091422E-3</v>
      </c>
    </row>
    <row r="1665" spans="2:6" x14ac:dyDescent="0.3">
      <c r="B1665" s="109">
        <v>42955</v>
      </c>
      <c r="C1665" s="110">
        <v>596.63317900000004</v>
      </c>
      <c r="D1665">
        <v>1470821</v>
      </c>
      <c r="E1665">
        <f t="shared" si="27"/>
        <v>-3.8430938393443026E-2</v>
      </c>
      <c r="F1665">
        <v>5.8871092088144117E-3</v>
      </c>
    </row>
    <row r="1666" spans="2:6" x14ac:dyDescent="0.3">
      <c r="B1666" s="109">
        <v>42954</v>
      </c>
      <c r="C1666" s="110">
        <v>620.47875999999997</v>
      </c>
      <c r="D1666">
        <v>1869755</v>
      </c>
      <c r="E1666">
        <f t="shared" si="27"/>
        <v>-4.0315454236448223E-2</v>
      </c>
      <c r="F1666">
        <v>5.8678471035125135E-3</v>
      </c>
    </row>
    <row r="1667" spans="2:6" x14ac:dyDescent="0.3">
      <c r="B1667" s="109">
        <v>42951</v>
      </c>
      <c r="C1667" s="110">
        <v>646.54449499999998</v>
      </c>
      <c r="D1667">
        <v>508339</v>
      </c>
      <c r="E1667">
        <f t="shared" si="27"/>
        <v>-1.2806323458158575E-2</v>
      </c>
      <c r="F1667">
        <v>5.8182871780845247E-3</v>
      </c>
    </row>
    <row r="1668" spans="2:6" x14ac:dyDescent="0.3">
      <c r="B1668" s="109">
        <v>42950</v>
      </c>
      <c r="C1668" s="110">
        <v>654.93176300000005</v>
      </c>
      <c r="D1668">
        <v>882736</v>
      </c>
      <c r="E1668">
        <f t="shared" si="27"/>
        <v>-2.504521288049455E-3</v>
      </c>
      <c r="F1668">
        <v>5.8155771768066966E-3</v>
      </c>
    </row>
    <row r="1669" spans="2:6" x14ac:dyDescent="0.3">
      <c r="B1669" s="109">
        <v>42949</v>
      </c>
      <c r="C1669" s="110">
        <v>656.57617200000004</v>
      </c>
      <c r="D1669">
        <v>608808</v>
      </c>
      <c r="E1669">
        <f t="shared" si="27"/>
        <v>2.0512528664196505E-2</v>
      </c>
      <c r="F1669">
        <v>5.811818585353512E-3</v>
      </c>
    </row>
    <row r="1670" spans="2:6" x14ac:dyDescent="0.3">
      <c r="B1670" s="109">
        <v>42948</v>
      </c>
      <c r="C1670" s="110">
        <v>643.37884499999996</v>
      </c>
      <c r="D1670">
        <v>1079849</v>
      </c>
      <c r="E1670">
        <f t="shared" si="27"/>
        <v>2.6909969372019837E-3</v>
      </c>
      <c r="F1670">
        <v>5.8103399879101403E-3</v>
      </c>
    </row>
    <row r="1671" spans="2:6" x14ac:dyDescent="0.3">
      <c r="B1671" s="109">
        <v>42947</v>
      </c>
      <c r="C1671" s="110">
        <v>641.65216099999998</v>
      </c>
      <c r="D1671">
        <v>690147</v>
      </c>
      <c r="E1671">
        <f t="shared" si="27"/>
        <v>-2.101358241166118E-2</v>
      </c>
      <c r="F1671">
        <v>5.8032847924400777E-3</v>
      </c>
    </row>
    <row r="1672" spans="2:6" x14ac:dyDescent="0.3">
      <c r="B1672" s="109">
        <v>42944</v>
      </c>
      <c r="C1672" s="110">
        <v>655.42498799999998</v>
      </c>
      <c r="D1672">
        <v>453447</v>
      </c>
      <c r="E1672">
        <f t="shared" si="27"/>
        <v>3.0829084382919536E-3</v>
      </c>
      <c r="F1672">
        <v>5.7952916686567768E-3</v>
      </c>
    </row>
    <row r="1673" spans="2:6" x14ac:dyDescent="0.3">
      <c r="B1673" s="109">
        <v>42943</v>
      </c>
      <c r="C1673" s="110">
        <v>653.41058299999997</v>
      </c>
      <c r="D1673">
        <v>512775</v>
      </c>
      <c r="E1673">
        <f t="shared" si="27"/>
        <v>-1.2059169294652783E-2</v>
      </c>
      <c r="F1673">
        <v>5.7950857446691373E-3</v>
      </c>
    </row>
    <row r="1674" spans="2:6" x14ac:dyDescent="0.3">
      <c r="B1674" s="109">
        <v>42942</v>
      </c>
      <c r="C1674" s="110">
        <v>661.38635299999999</v>
      </c>
      <c r="D1674">
        <v>437994</v>
      </c>
      <c r="E1674">
        <f t="shared" si="27"/>
        <v>-1.1247943010563977E-2</v>
      </c>
      <c r="F1674">
        <v>5.7909153545605552E-3</v>
      </c>
    </row>
    <row r="1675" spans="2:6" x14ac:dyDescent="0.3">
      <c r="B1675" s="109">
        <v>42941</v>
      </c>
      <c r="C1675" s="110">
        <v>668.91021699999999</v>
      </c>
      <c r="D1675">
        <v>731782</v>
      </c>
      <c r="E1675">
        <f t="shared" ref="E1675:E1738" si="28">C1675/C1676-1</f>
        <v>3.5778135322479532E-3</v>
      </c>
      <c r="F1675">
        <v>5.7893853655954786E-3</v>
      </c>
    </row>
    <row r="1676" spans="2:6" x14ac:dyDescent="0.3">
      <c r="B1676" s="109">
        <v>42940</v>
      </c>
      <c r="C1676" s="110">
        <v>666.52551300000005</v>
      </c>
      <c r="D1676">
        <v>721563</v>
      </c>
      <c r="E1676">
        <f t="shared" si="28"/>
        <v>5.3330643819642365E-3</v>
      </c>
      <c r="F1676">
        <v>5.7868795782665128E-3</v>
      </c>
    </row>
    <row r="1677" spans="2:6" x14ac:dyDescent="0.3">
      <c r="B1677" s="109">
        <v>42937</v>
      </c>
      <c r="C1677" s="110">
        <v>662.98974599999997</v>
      </c>
      <c r="D1677">
        <v>1702883</v>
      </c>
      <c r="E1677">
        <f t="shared" si="28"/>
        <v>-2.3554414460355999E-2</v>
      </c>
      <c r="F1677">
        <v>5.743822199168136E-3</v>
      </c>
    </row>
    <row r="1678" spans="2:6" x14ac:dyDescent="0.3">
      <c r="B1678" s="109">
        <v>42936</v>
      </c>
      <c r="C1678" s="110">
        <v>678.98278800000003</v>
      </c>
      <c r="D1678">
        <v>627323</v>
      </c>
      <c r="E1678">
        <f t="shared" si="28"/>
        <v>-1.2969201163281485E-2</v>
      </c>
      <c r="F1678">
        <v>5.7246764021026131E-3</v>
      </c>
    </row>
    <row r="1679" spans="2:6" x14ac:dyDescent="0.3">
      <c r="B1679" s="109">
        <v>42935</v>
      </c>
      <c r="C1679" s="110">
        <v>687.904358</v>
      </c>
      <c r="D1679">
        <v>1112241</v>
      </c>
      <c r="E1679">
        <f t="shared" si="28"/>
        <v>1.0996919625507529E-2</v>
      </c>
      <c r="F1679">
        <v>5.7183735713912665E-3</v>
      </c>
    </row>
    <row r="1680" spans="2:6" x14ac:dyDescent="0.3">
      <c r="B1680" s="109">
        <v>42934</v>
      </c>
      <c r="C1680" s="110">
        <v>680.42181400000004</v>
      </c>
      <c r="D1680">
        <v>1277675</v>
      </c>
      <c r="E1680">
        <f t="shared" si="28"/>
        <v>-5.3486901948343046E-3</v>
      </c>
      <c r="F1680">
        <v>5.7133425233366619E-3</v>
      </c>
    </row>
    <row r="1681" spans="2:6" x14ac:dyDescent="0.3">
      <c r="B1681" s="109">
        <v>42933</v>
      </c>
      <c r="C1681" s="110">
        <v>684.08074999999997</v>
      </c>
      <c r="D1681">
        <v>855970</v>
      </c>
      <c r="E1681">
        <f t="shared" si="28"/>
        <v>1.2032691469676671E-3</v>
      </c>
      <c r="F1681">
        <v>5.7061594184457665E-3</v>
      </c>
    </row>
    <row r="1682" spans="2:6" x14ac:dyDescent="0.3">
      <c r="B1682" s="109">
        <v>42930</v>
      </c>
      <c r="C1682" s="110">
        <v>683.25860599999999</v>
      </c>
      <c r="D1682">
        <v>1150827</v>
      </c>
      <c r="E1682">
        <f t="shared" si="28"/>
        <v>2.1106567939130905E-3</v>
      </c>
      <c r="F1682">
        <v>5.6737468475416275E-3</v>
      </c>
    </row>
    <row r="1683" spans="2:6" x14ac:dyDescent="0.3">
      <c r="B1683" s="109">
        <v>42929</v>
      </c>
      <c r="C1683" s="110">
        <v>681.81951900000001</v>
      </c>
      <c r="D1683">
        <v>889313</v>
      </c>
      <c r="E1683">
        <f t="shared" si="28"/>
        <v>3.3878808944987071E-3</v>
      </c>
      <c r="F1683">
        <v>5.6666220811074641E-3</v>
      </c>
    </row>
    <row r="1684" spans="2:6" x14ac:dyDescent="0.3">
      <c r="B1684" s="109">
        <v>42928</v>
      </c>
      <c r="C1684" s="110">
        <v>679.51739499999996</v>
      </c>
      <c r="D1684">
        <v>488691</v>
      </c>
      <c r="E1684">
        <f t="shared" si="28"/>
        <v>8.974197056430322E-3</v>
      </c>
      <c r="F1684">
        <v>5.64894750987599E-3</v>
      </c>
    </row>
    <row r="1685" spans="2:6" x14ac:dyDescent="0.3">
      <c r="B1685" s="109">
        <v>42927</v>
      </c>
      <c r="C1685" s="110">
        <v>673.47351100000003</v>
      </c>
      <c r="D1685">
        <v>644855</v>
      </c>
      <c r="E1685">
        <f t="shared" si="28"/>
        <v>-1.3192972801325586E-2</v>
      </c>
      <c r="F1685">
        <v>5.6449271305312188E-3</v>
      </c>
    </row>
    <row r="1686" spans="2:6" x14ac:dyDescent="0.3">
      <c r="B1686" s="109">
        <v>42926</v>
      </c>
      <c r="C1686" s="110">
        <v>682.47741699999995</v>
      </c>
      <c r="D1686">
        <v>249337</v>
      </c>
      <c r="E1686">
        <f t="shared" si="28"/>
        <v>2.4155592086794186E-3</v>
      </c>
      <c r="F1686">
        <v>5.6365606229251686E-3</v>
      </c>
    </row>
    <row r="1687" spans="2:6" x14ac:dyDescent="0.3">
      <c r="B1687" s="109">
        <v>42923</v>
      </c>
      <c r="C1687" s="110">
        <v>680.83282499999996</v>
      </c>
      <c r="D1687">
        <v>946311</v>
      </c>
      <c r="E1687">
        <f t="shared" si="28"/>
        <v>3.0284813899328356E-3</v>
      </c>
      <c r="F1687">
        <v>5.6113529017098873E-3</v>
      </c>
    </row>
    <row r="1688" spans="2:6" x14ac:dyDescent="0.3">
      <c r="B1688" s="109">
        <v>42922</v>
      </c>
      <c r="C1688" s="110">
        <v>678.77716099999998</v>
      </c>
      <c r="D1688">
        <v>535313</v>
      </c>
      <c r="E1688">
        <f t="shared" si="28"/>
        <v>6.6665688669309553E-4</v>
      </c>
      <c r="F1688">
        <v>5.609803556128945E-3</v>
      </c>
    </row>
    <row r="1689" spans="2:6" x14ac:dyDescent="0.3">
      <c r="B1689" s="109">
        <v>42921</v>
      </c>
      <c r="C1689" s="110">
        <v>678.32495100000006</v>
      </c>
      <c r="D1689">
        <v>503279</v>
      </c>
      <c r="E1689">
        <f t="shared" si="28"/>
        <v>1.1587721974361864E-2</v>
      </c>
      <c r="F1689">
        <v>5.5944701487153914E-3</v>
      </c>
    </row>
    <row r="1690" spans="2:6" x14ac:dyDescent="0.3">
      <c r="B1690" s="109">
        <v>42920</v>
      </c>
      <c r="C1690" s="110">
        <v>670.55474900000002</v>
      </c>
      <c r="D1690">
        <v>798634</v>
      </c>
      <c r="E1690">
        <f t="shared" si="28"/>
        <v>-1.3308924113416776E-2</v>
      </c>
      <c r="F1690">
        <v>5.5801077205284155E-3</v>
      </c>
    </row>
    <row r="1691" spans="2:6" x14ac:dyDescent="0.3">
      <c r="B1691" s="109">
        <v>42919</v>
      </c>
      <c r="C1691" s="110">
        <v>679.59948699999995</v>
      </c>
      <c r="D1691">
        <v>879044</v>
      </c>
      <c r="E1691">
        <f t="shared" si="28"/>
        <v>1.2371239513020882E-2</v>
      </c>
      <c r="F1691">
        <v>5.5571630215818235E-3</v>
      </c>
    </row>
    <row r="1692" spans="2:6" x14ac:dyDescent="0.3">
      <c r="B1692" s="109">
        <v>42916</v>
      </c>
      <c r="C1692" s="110">
        <v>671.29473900000005</v>
      </c>
      <c r="D1692">
        <v>742834</v>
      </c>
      <c r="E1692">
        <f t="shared" si="28"/>
        <v>1.1898893713004899E-2</v>
      </c>
      <c r="F1692">
        <v>5.5535842424752069E-3</v>
      </c>
    </row>
    <row r="1693" spans="2:6" x14ac:dyDescent="0.3">
      <c r="B1693" s="109">
        <v>42915</v>
      </c>
      <c r="C1693" s="110">
        <v>663.40100099999995</v>
      </c>
      <c r="D1693">
        <v>929631</v>
      </c>
      <c r="E1693">
        <f t="shared" si="28"/>
        <v>-1.5469406939480068E-3</v>
      </c>
      <c r="F1693">
        <v>5.5357671693310184E-3</v>
      </c>
    </row>
    <row r="1694" spans="2:6" x14ac:dyDescent="0.3">
      <c r="B1694" s="109">
        <v>42914</v>
      </c>
      <c r="C1694" s="110">
        <v>664.42883300000005</v>
      </c>
      <c r="D1694">
        <v>1113431</v>
      </c>
      <c r="E1694">
        <f t="shared" si="28"/>
        <v>2.0007644045245687E-2</v>
      </c>
      <c r="F1694">
        <v>5.5131345385459607E-3</v>
      </c>
    </row>
    <row r="1695" spans="2:6" x14ac:dyDescent="0.3">
      <c r="B1695" s="109">
        <v>42913</v>
      </c>
      <c r="C1695" s="110">
        <v>651.39593500000001</v>
      </c>
      <c r="D1695">
        <v>839963</v>
      </c>
      <c r="E1695">
        <f t="shared" si="28"/>
        <v>-2.1069017998418094E-2</v>
      </c>
      <c r="F1695">
        <v>5.4784113598445039E-3</v>
      </c>
    </row>
    <row r="1696" spans="2:6" x14ac:dyDescent="0.3">
      <c r="B1696" s="109">
        <v>42909</v>
      </c>
      <c r="C1696" s="110">
        <v>665.41558799999996</v>
      </c>
      <c r="D1696">
        <v>797264</v>
      </c>
      <c r="E1696">
        <f t="shared" si="28"/>
        <v>-2.8044346308988444E-2</v>
      </c>
      <c r="F1696">
        <v>5.4679429553792236E-3</v>
      </c>
    </row>
    <row r="1697" spans="2:6" x14ac:dyDescent="0.3">
      <c r="B1697" s="109">
        <v>42908</v>
      </c>
      <c r="C1697" s="110">
        <v>684.61517300000003</v>
      </c>
      <c r="D1697">
        <v>579345</v>
      </c>
      <c r="E1697">
        <f t="shared" si="28"/>
        <v>-1.8507653776783206E-2</v>
      </c>
      <c r="F1697">
        <v>5.4606532517142981E-3</v>
      </c>
    </row>
    <row r="1698" spans="2:6" x14ac:dyDescent="0.3">
      <c r="B1698" s="109">
        <v>42907</v>
      </c>
      <c r="C1698" s="110">
        <v>697.524719</v>
      </c>
      <c r="D1698">
        <v>789946</v>
      </c>
      <c r="E1698">
        <f t="shared" si="28"/>
        <v>3.4301854469342974E-3</v>
      </c>
      <c r="F1698">
        <v>5.441546339051806E-3</v>
      </c>
    </row>
    <row r="1699" spans="2:6" x14ac:dyDescent="0.3">
      <c r="B1699" s="109">
        <v>42906</v>
      </c>
      <c r="C1699" s="110">
        <v>695.14025900000001</v>
      </c>
      <c r="D1699">
        <v>901402</v>
      </c>
      <c r="E1699">
        <f t="shared" si="28"/>
        <v>-1.6347599473085506E-2</v>
      </c>
      <c r="F1699">
        <v>5.4249413076954411E-3</v>
      </c>
    </row>
    <row r="1700" spans="2:6" x14ac:dyDescent="0.3">
      <c r="B1700" s="109">
        <v>42905</v>
      </c>
      <c r="C1700" s="110">
        <v>706.692993</v>
      </c>
      <c r="D1700">
        <v>1578452</v>
      </c>
      <c r="E1700">
        <f t="shared" si="28"/>
        <v>2.4374330901318686E-2</v>
      </c>
      <c r="F1700">
        <v>5.4229813099864188E-3</v>
      </c>
    </row>
    <row r="1701" spans="2:6" x14ac:dyDescent="0.3">
      <c r="B1701" s="109">
        <v>42902</v>
      </c>
      <c r="C1701" s="110">
        <v>689.87768600000004</v>
      </c>
      <c r="D1701">
        <v>1352925</v>
      </c>
      <c r="E1701">
        <f t="shared" si="28"/>
        <v>1.727786212834137E-2</v>
      </c>
      <c r="F1701">
        <v>5.4141783920231834E-3</v>
      </c>
    </row>
    <row r="1702" spans="2:6" x14ac:dyDescent="0.3">
      <c r="B1702" s="109">
        <v>42901</v>
      </c>
      <c r="C1702" s="110">
        <v>678.16052200000001</v>
      </c>
      <c r="D1702">
        <v>1081690</v>
      </c>
      <c r="E1702">
        <f t="shared" si="28"/>
        <v>-2.6605336317356842E-3</v>
      </c>
      <c r="F1702">
        <v>5.3924076255911224E-3</v>
      </c>
    </row>
    <row r="1703" spans="2:6" x14ac:dyDescent="0.3">
      <c r="B1703" s="109">
        <v>42900</v>
      </c>
      <c r="C1703" s="110">
        <v>679.969604</v>
      </c>
      <c r="D1703">
        <v>1058937</v>
      </c>
      <c r="E1703">
        <f t="shared" si="28"/>
        <v>1.7158710193059035E-2</v>
      </c>
      <c r="F1703">
        <v>5.3543794584935966E-3</v>
      </c>
    </row>
    <row r="1704" spans="2:6" x14ac:dyDescent="0.3">
      <c r="B1704" s="109">
        <v>42899</v>
      </c>
      <c r="C1704" s="110">
        <v>668.49902299999997</v>
      </c>
      <c r="D1704">
        <v>845617</v>
      </c>
      <c r="E1704">
        <f t="shared" si="28"/>
        <v>5.441546339051806E-3</v>
      </c>
      <c r="F1704">
        <v>5.3444604457548728E-3</v>
      </c>
    </row>
    <row r="1705" spans="2:6" x14ac:dyDescent="0.3">
      <c r="B1705" s="109">
        <v>42898</v>
      </c>
      <c r="C1705" s="110">
        <v>664.88104199999998</v>
      </c>
      <c r="D1705">
        <v>1435923</v>
      </c>
      <c r="E1705">
        <f t="shared" si="28"/>
        <v>1.6212136182453207E-2</v>
      </c>
      <c r="F1705">
        <v>5.3404789271251918E-3</v>
      </c>
    </row>
    <row r="1706" spans="2:6" x14ac:dyDescent="0.3">
      <c r="B1706" s="109">
        <v>42895</v>
      </c>
      <c r="C1706" s="110">
        <v>654.273865</v>
      </c>
      <c r="D1706">
        <v>1724424</v>
      </c>
      <c r="E1706">
        <f t="shared" si="28"/>
        <v>-2.8033778350460947E-2</v>
      </c>
      <c r="F1706">
        <v>5.3400752664742868E-3</v>
      </c>
    </row>
    <row r="1707" spans="2:6" x14ac:dyDescent="0.3">
      <c r="B1707" s="109">
        <v>42894</v>
      </c>
      <c r="C1707" s="110">
        <v>673.14465299999995</v>
      </c>
      <c r="D1707">
        <v>889642</v>
      </c>
      <c r="E1707">
        <f t="shared" si="28"/>
        <v>-8.0574637295721674E-3</v>
      </c>
      <c r="F1707">
        <v>5.3379417968852927E-3</v>
      </c>
    </row>
    <row r="1708" spans="2:6" x14ac:dyDescent="0.3">
      <c r="B1708" s="109">
        <v>42893</v>
      </c>
      <c r="C1708" s="110">
        <v>678.61254899999994</v>
      </c>
      <c r="D1708">
        <v>805638</v>
      </c>
      <c r="E1708">
        <f t="shared" si="28"/>
        <v>1.4006259055303616E-2</v>
      </c>
      <c r="F1708">
        <v>5.3330643819642365E-3</v>
      </c>
    </row>
    <row r="1709" spans="2:6" x14ac:dyDescent="0.3">
      <c r="B1709" s="109">
        <v>42892</v>
      </c>
      <c r="C1709" s="110">
        <v>669.239014</v>
      </c>
      <c r="D1709">
        <v>1601229</v>
      </c>
      <c r="E1709">
        <f t="shared" si="28"/>
        <v>-3.1013833299850635E-2</v>
      </c>
      <c r="F1709">
        <v>5.3202071062410372E-3</v>
      </c>
    </row>
    <row r="1710" spans="2:6" x14ac:dyDescent="0.3">
      <c r="B1710" s="109">
        <v>42891</v>
      </c>
      <c r="C1710" s="110">
        <v>690.658997</v>
      </c>
      <c r="D1710">
        <v>1607276</v>
      </c>
      <c r="E1710">
        <f t="shared" si="28"/>
        <v>6.7117346974396863E-3</v>
      </c>
      <c r="F1710">
        <v>5.319292106674478E-3</v>
      </c>
    </row>
    <row r="1711" spans="2:6" x14ac:dyDescent="0.3">
      <c r="B1711" s="109">
        <v>42888</v>
      </c>
      <c r="C1711" s="110">
        <v>686.05438200000003</v>
      </c>
      <c r="D1711">
        <v>1889892</v>
      </c>
      <c r="E1711">
        <f t="shared" si="28"/>
        <v>3.8136404269042634E-2</v>
      </c>
      <c r="F1711">
        <v>5.3171902141448957E-3</v>
      </c>
    </row>
    <row r="1712" spans="2:6" x14ac:dyDescent="0.3">
      <c r="B1712" s="109">
        <v>42887</v>
      </c>
      <c r="C1712" s="110">
        <v>660.85186799999997</v>
      </c>
      <c r="D1712">
        <v>946980</v>
      </c>
      <c r="E1712">
        <f t="shared" si="28"/>
        <v>7.1428530280381874E-3</v>
      </c>
      <c r="F1712">
        <v>5.3167001735145991E-3</v>
      </c>
    </row>
    <row r="1713" spans="2:6" x14ac:dyDescent="0.3">
      <c r="B1713" s="109">
        <v>42886</v>
      </c>
      <c r="C1713" s="110">
        <v>656.16497800000002</v>
      </c>
      <c r="D1713">
        <v>3353867</v>
      </c>
      <c r="E1713">
        <f t="shared" si="28"/>
        <v>2.5046773160997127E-4</v>
      </c>
      <c r="F1713">
        <v>5.2823917996773773E-3</v>
      </c>
    </row>
    <row r="1714" spans="2:6" x14ac:dyDescent="0.3">
      <c r="B1714" s="109">
        <v>42885</v>
      </c>
      <c r="C1714" s="110">
        <v>656.00067100000001</v>
      </c>
      <c r="D1714">
        <v>1140494</v>
      </c>
      <c r="E1714">
        <f t="shared" si="28"/>
        <v>2.0922812742809382E-2</v>
      </c>
      <c r="F1714">
        <v>5.2632869515791825E-3</v>
      </c>
    </row>
    <row r="1715" spans="2:6" x14ac:dyDescent="0.3">
      <c r="B1715" s="109">
        <v>42884</v>
      </c>
      <c r="C1715" s="110">
        <v>642.55658000000005</v>
      </c>
      <c r="D1715">
        <v>1085310</v>
      </c>
      <c r="E1715">
        <f t="shared" si="28"/>
        <v>-3.3935085555827693E-2</v>
      </c>
      <c r="F1715">
        <v>5.2514966290813092E-3</v>
      </c>
    </row>
    <row r="1716" spans="2:6" x14ac:dyDescent="0.3">
      <c r="B1716" s="109">
        <v>42881</v>
      </c>
      <c r="C1716" s="110">
        <v>665.127747</v>
      </c>
      <c r="D1716">
        <v>1007416</v>
      </c>
      <c r="E1716">
        <f t="shared" si="28"/>
        <v>2.0629782405698016E-2</v>
      </c>
      <c r="F1716">
        <v>5.2466852027182043E-3</v>
      </c>
    </row>
    <row r="1717" spans="2:6" x14ac:dyDescent="0.3">
      <c r="B1717" s="109">
        <v>42880</v>
      </c>
      <c r="C1717" s="110">
        <v>651.68365500000004</v>
      </c>
      <c r="D1717">
        <v>1615153</v>
      </c>
      <c r="E1717">
        <f t="shared" si="28"/>
        <v>1.1808971655548284E-2</v>
      </c>
      <c r="F1717">
        <v>5.2291088930922491E-3</v>
      </c>
    </row>
    <row r="1718" spans="2:6" x14ac:dyDescent="0.3">
      <c r="B1718" s="109">
        <v>42879</v>
      </c>
      <c r="C1718" s="110">
        <v>644.07775900000001</v>
      </c>
      <c r="D1718">
        <v>1590566</v>
      </c>
      <c r="E1718">
        <f t="shared" si="28"/>
        <v>-3.7123753485738709E-2</v>
      </c>
      <c r="F1718">
        <v>5.2163613256053232E-3</v>
      </c>
    </row>
    <row r="1719" spans="2:6" x14ac:dyDescent="0.3">
      <c r="B1719" s="109">
        <v>42878</v>
      </c>
      <c r="C1719" s="110">
        <v>668.91021699999999</v>
      </c>
      <c r="D1719">
        <v>1768982</v>
      </c>
      <c r="E1719">
        <f t="shared" si="28"/>
        <v>-3.7106807620560955E-2</v>
      </c>
      <c r="F1719">
        <v>5.1972333647873903E-3</v>
      </c>
    </row>
    <row r="1720" spans="2:6" x14ac:dyDescent="0.3">
      <c r="B1720" s="109">
        <v>42877</v>
      </c>
      <c r="C1720" s="110">
        <v>694.68786599999999</v>
      </c>
      <c r="D1720">
        <v>1969975</v>
      </c>
      <c r="E1720">
        <f t="shared" si="28"/>
        <v>-8.857505956835543E-3</v>
      </c>
      <c r="F1720">
        <v>5.1920159332685678E-3</v>
      </c>
    </row>
    <row r="1721" spans="2:6" x14ac:dyDescent="0.3">
      <c r="B1721" s="109">
        <v>42874</v>
      </c>
      <c r="C1721" s="110">
        <v>700.89605700000004</v>
      </c>
      <c r="D1721">
        <v>4223048</v>
      </c>
      <c r="E1721">
        <f t="shared" si="28"/>
        <v>-2.1748091478269949E-2</v>
      </c>
      <c r="F1721">
        <v>5.1915634446633163E-3</v>
      </c>
    </row>
    <row r="1722" spans="2:6" x14ac:dyDescent="0.3">
      <c r="B1722" s="109">
        <v>42873</v>
      </c>
      <c r="C1722" s="110">
        <v>716.47808799999996</v>
      </c>
      <c r="D1722">
        <v>2436703</v>
      </c>
      <c r="E1722">
        <f t="shared" si="28"/>
        <v>-1.7698828053498428E-2</v>
      </c>
      <c r="F1722">
        <v>5.1864894593214306E-3</v>
      </c>
    </row>
    <row r="1723" spans="2:6" x14ac:dyDescent="0.3">
      <c r="B1723" s="109">
        <v>42872</v>
      </c>
      <c r="C1723" s="110">
        <v>729.38738999999998</v>
      </c>
      <c r="D1723">
        <v>500545</v>
      </c>
      <c r="E1723">
        <f t="shared" si="28"/>
        <v>-8.5504069367416946E-3</v>
      </c>
      <c r="F1723">
        <v>5.1722631875164016E-3</v>
      </c>
    </row>
    <row r="1724" spans="2:6" x14ac:dyDescent="0.3">
      <c r="B1724" s="109">
        <v>42871</v>
      </c>
      <c r="C1724" s="110">
        <v>735.67773399999999</v>
      </c>
      <c r="D1724">
        <v>1110184</v>
      </c>
      <c r="E1724">
        <f t="shared" si="28"/>
        <v>-1.91845548225128E-2</v>
      </c>
      <c r="F1724">
        <v>5.1336823842873525E-3</v>
      </c>
    </row>
    <row r="1725" spans="2:6" x14ac:dyDescent="0.3">
      <c r="B1725" s="109">
        <v>42870</v>
      </c>
      <c r="C1725" s="110">
        <v>750.06744400000002</v>
      </c>
      <c r="D1725">
        <v>2193488</v>
      </c>
      <c r="E1725">
        <f t="shared" si="28"/>
        <v>3.2250908042456672E-2</v>
      </c>
      <c r="F1725">
        <v>5.1313790444305063E-3</v>
      </c>
    </row>
    <row r="1726" spans="2:6" x14ac:dyDescent="0.3">
      <c r="B1726" s="109">
        <v>42867</v>
      </c>
      <c r="C1726" s="110">
        <v>726.63287400000002</v>
      </c>
      <c r="D1726">
        <v>1077613</v>
      </c>
      <c r="E1726">
        <f t="shared" si="28"/>
        <v>-2.697647408939241E-2</v>
      </c>
      <c r="F1726">
        <v>5.1249535533559598E-3</v>
      </c>
    </row>
    <row r="1727" spans="2:6" x14ac:dyDescent="0.3">
      <c r="B1727" s="109">
        <v>42866</v>
      </c>
      <c r="C1727" s="110">
        <v>746.77832000000001</v>
      </c>
      <c r="D1727">
        <v>3057817</v>
      </c>
      <c r="E1727">
        <f t="shared" si="28"/>
        <v>5.2985536984520243E-2</v>
      </c>
      <c r="F1727">
        <v>5.1198046310734213E-3</v>
      </c>
    </row>
    <row r="1728" spans="2:6" x14ac:dyDescent="0.3">
      <c r="B1728" s="109">
        <v>42865</v>
      </c>
      <c r="C1728" s="110">
        <v>709.20092799999998</v>
      </c>
      <c r="D1728">
        <v>614581</v>
      </c>
      <c r="E1728">
        <f t="shared" si="28"/>
        <v>4.1913222960079377E-3</v>
      </c>
      <c r="F1728">
        <v>5.1189573272543143E-3</v>
      </c>
    </row>
    <row r="1729" spans="2:6" x14ac:dyDescent="0.3">
      <c r="B1729" s="109">
        <v>42864</v>
      </c>
      <c r="C1729" s="110">
        <v>706.24084500000004</v>
      </c>
      <c r="D1729">
        <v>585202</v>
      </c>
      <c r="E1729">
        <f t="shared" si="28"/>
        <v>2.7438195216626937E-3</v>
      </c>
      <c r="F1729">
        <v>5.1002153167885034E-3</v>
      </c>
    </row>
    <row r="1730" spans="2:6" x14ac:dyDescent="0.3">
      <c r="B1730" s="109">
        <v>42863</v>
      </c>
      <c r="C1730" s="110">
        <v>704.30835000000002</v>
      </c>
      <c r="D1730">
        <v>1057509</v>
      </c>
      <c r="E1730">
        <f t="shared" si="28"/>
        <v>4.455965124778194E-3</v>
      </c>
      <c r="F1730">
        <v>5.0829943325054749E-3</v>
      </c>
    </row>
    <row r="1731" spans="2:6" x14ac:dyDescent="0.3">
      <c r="B1731" s="109">
        <v>42860</v>
      </c>
      <c r="C1731" s="110">
        <v>701.183899</v>
      </c>
      <c r="D1731">
        <v>1320656</v>
      </c>
      <c r="E1731">
        <f t="shared" si="28"/>
        <v>-4.1746217314295286E-2</v>
      </c>
      <c r="F1731">
        <v>5.076072891283534E-3</v>
      </c>
    </row>
    <row r="1732" spans="2:6" x14ac:dyDescent="0.3">
      <c r="B1732" s="109">
        <v>42859</v>
      </c>
      <c r="C1732" s="110">
        <v>731.73089600000003</v>
      </c>
      <c r="D1732">
        <v>1224522</v>
      </c>
      <c r="E1732">
        <f t="shared" si="28"/>
        <v>1.0446163667487074E-2</v>
      </c>
      <c r="F1732">
        <v>5.0547620513665681E-3</v>
      </c>
    </row>
    <row r="1733" spans="2:6" x14ac:dyDescent="0.3">
      <c r="B1733" s="109">
        <v>42858</v>
      </c>
      <c r="C1733" s="110">
        <v>724.16613800000005</v>
      </c>
      <c r="D1733">
        <v>2199508</v>
      </c>
      <c r="E1733">
        <f t="shared" si="28"/>
        <v>-4.6809782861460203E-2</v>
      </c>
      <c r="F1733">
        <v>5.0450006408098158E-3</v>
      </c>
    </row>
    <row r="1734" spans="2:6" x14ac:dyDescent="0.3">
      <c r="B1734" s="109">
        <v>42857</v>
      </c>
      <c r="C1734" s="110">
        <v>759.728882</v>
      </c>
      <c r="D1734">
        <v>640362</v>
      </c>
      <c r="E1734">
        <f t="shared" si="28"/>
        <v>2.386823585297293E-3</v>
      </c>
      <c r="F1734">
        <v>5.0420471633831898E-3</v>
      </c>
    </row>
    <row r="1735" spans="2:6" x14ac:dyDescent="0.3">
      <c r="B1735" s="109">
        <v>42853</v>
      </c>
      <c r="C1735" s="110">
        <v>757.91986099999997</v>
      </c>
      <c r="D1735">
        <v>702274</v>
      </c>
      <c r="E1735">
        <f t="shared" si="28"/>
        <v>-2.2731699815382589E-3</v>
      </c>
      <c r="F1735">
        <v>5.029861140866787E-3</v>
      </c>
    </row>
    <row r="1736" spans="2:6" x14ac:dyDescent="0.3">
      <c r="B1736" s="109">
        <v>42852</v>
      </c>
      <c r="C1736" s="110">
        <v>759.64666699999998</v>
      </c>
      <c r="D1736">
        <v>1336379</v>
      </c>
      <c r="E1736">
        <f t="shared" si="28"/>
        <v>-5.4100354867592237E-4</v>
      </c>
      <c r="F1736">
        <v>5.0031335915219355E-3</v>
      </c>
    </row>
    <row r="1737" spans="2:6" x14ac:dyDescent="0.3">
      <c r="B1737" s="109">
        <v>42851</v>
      </c>
      <c r="C1737" s="110">
        <v>760.057861</v>
      </c>
      <c r="D1737">
        <v>2204238</v>
      </c>
      <c r="E1737">
        <f t="shared" si="28"/>
        <v>-2.7509906288152308E-3</v>
      </c>
      <c r="F1737">
        <v>4.9873854082649327E-3</v>
      </c>
    </row>
    <row r="1738" spans="2:6" x14ac:dyDescent="0.3">
      <c r="B1738" s="109">
        <v>42850</v>
      </c>
      <c r="C1738" s="110">
        <v>762.15454099999999</v>
      </c>
      <c r="D1738">
        <v>1728513</v>
      </c>
      <c r="E1738">
        <f t="shared" si="28"/>
        <v>-2.7973594958878856E-3</v>
      </c>
      <c r="F1738">
        <v>4.9799182336056624E-3</v>
      </c>
    </row>
    <row r="1739" spans="2:6" x14ac:dyDescent="0.3">
      <c r="B1739" s="109">
        <v>42849</v>
      </c>
      <c r="C1739" s="110">
        <v>764.29254200000003</v>
      </c>
      <c r="D1739">
        <v>1707457</v>
      </c>
      <c r="E1739">
        <f t="shared" ref="E1739:E1802" si="29">C1739/C1740-1</f>
        <v>-7.7391647636203542E-3</v>
      </c>
      <c r="F1739">
        <v>4.9658515197392727E-3</v>
      </c>
    </row>
    <row r="1740" spans="2:6" x14ac:dyDescent="0.3">
      <c r="B1740" s="109">
        <v>42846</v>
      </c>
      <c r="C1740" s="110">
        <v>770.25366199999996</v>
      </c>
      <c r="D1740">
        <v>4930680</v>
      </c>
      <c r="E1740">
        <f t="shared" si="29"/>
        <v>4.4081148645541912E-2</v>
      </c>
      <c r="F1740">
        <v>4.9649240261395722E-3</v>
      </c>
    </row>
    <row r="1741" spans="2:6" x14ac:dyDescent="0.3">
      <c r="B1741" s="109">
        <v>42845</v>
      </c>
      <c r="C1741" s="110">
        <v>737.733521</v>
      </c>
      <c r="D1741">
        <v>5272933</v>
      </c>
      <c r="E1741">
        <f t="shared" si="29"/>
        <v>6.3726563240903422E-2</v>
      </c>
      <c r="F1741">
        <v>4.963651603083985E-3</v>
      </c>
    </row>
    <row r="1742" spans="2:6" x14ac:dyDescent="0.3">
      <c r="B1742" s="109">
        <v>42844</v>
      </c>
      <c r="C1742" s="110">
        <v>693.53680399999996</v>
      </c>
      <c r="D1742">
        <v>4168936</v>
      </c>
      <c r="E1742">
        <f t="shared" si="29"/>
        <v>5.3456469657039651E-2</v>
      </c>
      <c r="F1742">
        <v>4.9348428182502957E-3</v>
      </c>
    </row>
    <row r="1743" spans="2:6" x14ac:dyDescent="0.3">
      <c r="B1743" s="109">
        <v>42843</v>
      </c>
      <c r="C1743" s="110">
        <v>658.34405500000003</v>
      </c>
      <c r="D1743">
        <v>1561055</v>
      </c>
      <c r="E1743">
        <f t="shared" si="29"/>
        <v>1.4508294609809846E-2</v>
      </c>
      <c r="F1743">
        <v>4.9343822745222532E-3</v>
      </c>
    </row>
    <row r="1744" spans="2:6" x14ac:dyDescent="0.3">
      <c r="B1744" s="109">
        <v>42842</v>
      </c>
      <c r="C1744" s="110">
        <v>648.92919900000004</v>
      </c>
      <c r="D1744">
        <v>377102</v>
      </c>
      <c r="E1744">
        <f t="shared" si="29"/>
        <v>9.5299037375109474E-3</v>
      </c>
      <c r="F1744">
        <v>4.9039562238815115E-3</v>
      </c>
    </row>
    <row r="1745" spans="2:6" x14ac:dyDescent="0.3">
      <c r="B1745" s="109">
        <v>42838</v>
      </c>
      <c r="C1745" s="110">
        <v>642.80334500000004</v>
      </c>
      <c r="D1745">
        <v>721651</v>
      </c>
      <c r="E1745">
        <f t="shared" si="29"/>
        <v>-3.632327181806172E-3</v>
      </c>
      <c r="F1745">
        <v>4.8926073371178269E-3</v>
      </c>
    </row>
    <row r="1746" spans="2:6" x14ac:dyDescent="0.3">
      <c r="B1746" s="109">
        <v>42837</v>
      </c>
      <c r="C1746" s="110">
        <v>645.14672900000005</v>
      </c>
      <c r="D1746">
        <v>721069</v>
      </c>
      <c r="E1746">
        <f t="shared" si="29"/>
        <v>-1.1216106227479594E-2</v>
      </c>
      <c r="F1746">
        <v>4.8756796205098318E-3</v>
      </c>
    </row>
    <row r="1747" spans="2:6" x14ac:dyDescent="0.3">
      <c r="B1747" s="109">
        <v>42836</v>
      </c>
      <c r="C1747" s="110">
        <v>652.46484399999997</v>
      </c>
      <c r="D1747">
        <v>605561</v>
      </c>
      <c r="E1747">
        <f t="shared" si="29"/>
        <v>9.2208373677271638E-3</v>
      </c>
      <c r="F1747">
        <v>4.8729387788648548E-3</v>
      </c>
    </row>
    <row r="1748" spans="2:6" x14ac:dyDescent="0.3">
      <c r="B1748" s="109">
        <v>42835</v>
      </c>
      <c r="C1748" s="110">
        <v>646.50354000000004</v>
      </c>
      <c r="D1748">
        <v>819867</v>
      </c>
      <c r="E1748">
        <f t="shared" si="29"/>
        <v>1.6352308522840087E-2</v>
      </c>
      <c r="F1748">
        <v>4.8273330228836286E-3</v>
      </c>
    </row>
    <row r="1749" spans="2:6" x14ac:dyDescent="0.3">
      <c r="B1749" s="109">
        <v>42832</v>
      </c>
      <c r="C1749" s="110">
        <v>636.10180700000001</v>
      </c>
      <c r="D1749">
        <v>724581</v>
      </c>
      <c r="E1749">
        <f t="shared" si="29"/>
        <v>-1.6714423819507163E-2</v>
      </c>
      <c r="F1749">
        <v>4.8100919504769912E-3</v>
      </c>
    </row>
    <row r="1750" spans="2:6" x14ac:dyDescent="0.3">
      <c r="B1750" s="109">
        <v>42831</v>
      </c>
      <c r="C1750" s="110">
        <v>646.91461200000003</v>
      </c>
      <c r="D1750">
        <v>1096960</v>
      </c>
      <c r="E1750">
        <f t="shared" si="29"/>
        <v>-1.1310133463820593E-2</v>
      </c>
      <c r="F1750">
        <v>4.7783807166785763E-3</v>
      </c>
    </row>
    <row r="1751" spans="2:6" x14ac:dyDescent="0.3">
      <c r="B1751" s="109">
        <v>42830</v>
      </c>
      <c r="C1751" s="110">
        <v>654.31500200000005</v>
      </c>
      <c r="D1751">
        <v>1028046</v>
      </c>
      <c r="E1751">
        <f t="shared" si="29"/>
        <v>6.2854792909727841E-4</v>
      </c>
      <c r="F1751">
        <v>4.7773158240154157E-3</v>
      </c>
    </row>
    <row r="1752" spans="2:6" x14ac:dyDescent="0.3">
      <c r="B1752" s="109">
        <v>42828</v>
      </c>
      <c r="C1752" s="110">
        <v>653.90399200000002</v>
      </c>
      <c r="D1752">
        <v>618986</v>
      </c>
      <c r="E1752">
        <f t="shared" si="29"/>
        <v>5.8182871780845247E-3</v>
      </c>
      <c r="F1752">
        <v>4.7634935742455475E-3</v>
      </c>
    </row>
    <row r="1753" spans="2:6" x14ac:dyDescent="0.3">
      <c r="B1753" s="109">
        <v>42825</v>
      </c>
      <c r="C1753" s="110">
        <v>650.121399</v>
      </c>
      <c r="D1753">
        <v>628659</v>
      </c>
      <c r="E1753">
        <f t="shared" si="29"/>
        <v>3.044657963232833E-3</v>
      </c>
      <c r="F1753">
        <v>4.7567684819804779E-3</v>
      </c>
    </row>
    <row r="1754" spans="2:6" x14ac:dyDescent="0.3">
      <c r="B1754" s="109">
        <v>42824</v>
      </c>
      <c r="C1754" s="110">
        <v>648.14801</v>
      </c>
      <c r="D1754">
        <v>1282392</v>
      </c>
      <c r="E1754">
        <f t="shared" si="29"/>
        <v>-1.4568283514253544E-3</v>
      </c>
      <c r="F1754">
        <v>4.7515405548244072E-3</v>
      </c>
    </row>
    <row r="1755" spans="2:6" x14ac:dyDescent="0.3">
      <c r="B1755" s="109">
        <v>42823</v>
      </c>
      <c r="C1755" s="110">
        <v>649.09362799999997</v>
      </c>
      <c r="D1755">
        <v>1628004</v>
      </c>
      <c r="E1755">
        <f t="shared" si="29"/>
        <v>1.0237983900417857E-2</v>
      </c>
      <c r="F1755">
        <v>4.751408842142979E-3</v>
      </c>
    </row>
    <row r="1756" spans="2:6" x14ac:dyDescent="0.3">
      <c r="B1756" s="109">
        <v>42822</v>
      </c>
      <c r="C1756" s="110">
        <v>642.51556400000004</v>
      </c>
      <c r="D1756">
        <v>2104017</v>
      </c>
      <c r="E1756">
        <f t="shared" si="29"/>
        <v>2.7684883401625671E-2</v>
      </c>
      <c r="F1756">
        <v>4.7398688210136264E-3</v>
      </c>
    </row>
    <row r="1757" spans="2:6" x14ac:dyDescent="0.3">
      <c r="B1757" s="109">
        <v>42821</v>
      </c>
      <c r="C1757" s="110">
        <v>625.20678699999996</v>
      </c>
      <c r="D1757">
        <v>777498</v>
      </c>
      <c r="E1757">
        <f t="shared" si="29"/>
        <v>5.8871092088144117E-3</v>
      </c>
      <c r="F1757">
        <v>4.7291668015299049E-3</v>
      </c>
    </row>
    <row r="1758" spans="2:6" x14ac:dyDescent="0.3">
      <c r="B1758" s="109">
        <v>42818</v>
      </c>
      <c r="C1758" s="110">
        <v>621.54766800000004</v>
      </c>
      <c r="D1758">
        <v>594422</v>
      </c>
      <c r="E1758">
        <f t="shared" si="29"/>
        <v>7.060792102923541E-3</v>
      </c>
      <c r="F1758">
        <v>4.7284831109017933E-3</v>
      </c>
    </row>
    <row r="1759" spans="2:6" x14ac:dyDescent="0.3">
      <c r="B1759" s="109">
        <v>42817</v>
      </c>
      <c r="C1759" s="110">
        <v>617.18981900000006</v>
      </c>
      <c r="D1759">
        <v>547053</v>
      </c>
      <c r="E1759">
        <f t="shared" si="29"/>
        <v>1.0637134580836927E-2</v>
      </c>
      <c r="F1759">
        <v>4.7119941710580537E-3</v>
      </c>
    </row>
    <row r="1760" spans="2:6" x14ac:dyDescent="0.3">
      <c r="B1760" s="109">
        <v>42816</v>
      </c>
      <c r="C1760" s="110">
        <v>610.69378700000004</v>
      </c>
      <c r="D1760">
        <v>778374</v>
      </c>
      <c r="E1760">
        <f t="shared" si="29"/>
        <v>-1.289239175264123E-2</v>
      </c>
      <c r="F1760">
        <v>4.6771689335585176E-3</v>
      </c>
    </row>
    <row r="1761" spans="2:6" x14ac:dyDescent="0.3">
      <c r="B1761" s="109">
        <v>42815</v>
      </c>
      <c r="C1761" s="110">
        <v>618.66992200000004</v>
      </c>
      <c r="D1761">
        <v>1034750</v>
      </c>
      <c r="E1761">
        <f t="shared" si="29"/>
        <v>-4.6653508143701394E-3</v>
      </c>
      <c r="F1761">
        <v>4.6754274723777023E-3</v>
      </c>
    </row>
    <row r="1762" spans="2:6" x14ac:dyDescent="0.3">
      <c r="B1762" s="109">
        <v>42814</v>
      </c>
      <c r="C1762" s="110">
        <v>621.56976299999997</v>
      </c>
      <c r="D1762">
        <v>1266945</v>
      </c>
      <c r="E1762">
        <f t="shared" si="29"/>
        <v>1.2979502958113232E-2</v>
      </c>
      <c r="F1762">
        <v>4.675248204526028E-3</v>
      </c>
    </row>
    <row r="1763" spans="2:6" x14ac:dyDescent="0.3">
      <c r="B1763" s="109">
        <v>42811</v>
      </c>
      <c r="C1763" s="110">
        <v>613.60546899999997</v>
      </c>
      <c r="D1763">
        <v>901485</v>
      </c>
      <c r="E1763">
        <f t="shared" si="29"/>
        <v>-1.6303434122397653E-2</v>
      </c>
      <c r="F1763">
        <v>4.6750850315562253E-3</v>
      </c>
    </row>
    <row r="1764" spans="2:6" x14ac:dyDescent="0.3">
      <c r="B1764" s="109">
        <v>42810</v>
      </c>
      <c r="C1764" s="110">
        <v>623.77514599999995</v>
      </c>
      <c r="D1764">
        <v>1273326</v>
      </c>
      <c r="E1764">
        <f t="shared" si="29"/>
        <v>1.9014924306693715E-2</v>
      </c>
      <c r="F1764">
        <v>4.6712872540339845E-3</v>
      </c>
    </row>
    <row r="1765" spans="2:6" x14ac:dyDescent="0.3">
      <c r="B1765" s="109">
        <v>42809</v>
      </c>
      <c r="C1765" s="110">
        <v>612.13543700000002</v>
      </c>
      <c r="D1765">
        <v>969982</v>
      </c>
      <c r="E1765">
        <f t="shared" si="29"/>
        <v>1.195102336769116E-2</v>
      </c>
      <c r="F1765">
        <v>4.6706435162109372E-3</v>
      </c>
    </row>
    <row r="1766" spans="2:6" x14ac:dyDescent="0.3">
      <c r="B1766" s="109">
        <v>42808</v>
      </c>
      <c r="C1766" s="110">
        <v>604.90618900000004</v>
      </c>
      <c r="D1766">
        <v>910855</v>
      </c>
      <c r="E1766">
        <f t="shared" si="29"/>
        <v>-6.7732511046544319E-3</v>
      </c>
      <c r="F1766">
        <v>4.6680400539911293E-3</v>
      </c>
    </row>
    <row r="1767" spans="2:6" x14ac:dyDescent="0.3">
      <c r="B1767" s="109">
        <v>42804</v>
      </c>
      <c r="C1767" s="110">
        <v>609.03131099999996</v>
      </c>
      <c r="D1767">
        <v>1753934</v>
      </c>
      <c r="E1767">
        <f t="shared" si="29"/>
        <v>4.9873854082649327E-3</v>
      </c>
      <c r="F1767">
        <v>4.657926624825004E-3</v>
      </c>
    </row>
    <row r="1768" spans="2:6" x14ac:dyDescent="0.3">
      <c r="B1768" s="109">
        <v>42803</v>
      </c>
      <c r="C1768" s="110">
        <v>606.00891100000001</v>
      </c>
      <c r="D1768">
        <v>998097</v>
      </c>
      <c r="E1768">
        <f t="shared" si="29"/>
        <v>4.8756796205098318E-3</v>
      </c>
      <c r="F1768">
        <v>4.6516357364685401E-3</v>
      </c>
    </row>
    <row r="1769" spans="2:6" x14ac:dyDescent="0.3">
      <c r="B1769" s="109">
        <v>42802</v>
      </c>
      <c r="C1769" s="110">
        <v>603.06854199999998</v>
      </c>
      <c r="D1769">
        <v>1114606</v>
      </c>
      <c r="E1769">
        <f t="shared" si="29"/>
        <v>-6.7264563983276959E-3</v>
      </c>
      <c r="F1769">
        <v>4.6410168900237192E-3</v>
      </c>
    </row>
    <row r="1770" spans="2:6" x14ac:dyDescent="0.3">
      <c r="B1770" s="109">
        <v>42801</v>
      </c>
      <c r="C1770" s="110">
        <v>607.15252699999996</v>
      </c>
      <c r="D1770">
        <v>1768914</v>
      </c>
      <c r="E1770">
        <f t="shared" si="29"/>
        <v>1.0055895976164519E-2</v>
      </c>
      <c r="F1770">
        <v>4.6367046180604277E-3</v>
      </c>
    </row>
    <row r="1771" spans="2:6" x14ac:dyDescent="0.3">
      <c r="B1771" s="109">
        <v>42800</v>
      </c>
      <c r="C1771" s="110">
        <v>601.10784899999999</v>
      </c>
      <c r="D1771">
        <v>1528384</v>
      </c>
      <c r="E1771">
        <f t="shared" si="29"/>
        <v>1.3356773155693169E-2</v>
      </c>
      <c r="F1771">
        <v>4.6333364841468772E-3</v>
      </c>
    </row>
    <row r="1772" spans="2:6" x14ac:dyDescent="0.3">
      <c r="B1772" s="109">
        <v>42797</v>
      </c>
      <c r="C1772" s="110">
        <v>593.18481399999996</v>
      </c>
      <c r="D1772">
        <v>2134131</v>
      </c>
      <c r="E1772">
        <f t="shared" si="29"/>
        <v>2.6213653661681491E-2</v>
      </c>
      <c r="F1772">
        <v>4.628534621297975E-3</v>
      </c>
    </row>
    <row r="1773" spans="2:6" x14ac:dyDescent="0.3">
      <c r="B1773" s="109">
        <v>42796</v>
      </c>
      <c r="C1773" s="110">
        <v>578.03247099999999</v>
      </c>
      <c r="D1773">
        <v>1236859</v>
      </c>
      <c r="E1773">
        <f t="shared" si="29"/>
        <v>-2.2582857426548308E-2</v>
      </c>
      <c r="F1773">
        <v>4.5950470839670743E-3</v>
      </c>
    </row>
    <row r="1774" spans="2:6" x14ac:dyDescent="0.3">
      <c r="B1774" s="109">
        <v>42795</v>
      </c>
      <c r="C1774" s="110">
        <v>591.38769500000001</v>
      </c>
      <c r="D1774">
        <v>930696</v>
      </c>
      <c r="E1774">
        <f t="shared" si="29"/>
        <v>1.514286161224665E-2</v>
      </c>
      <c r="F1774">
        <v>4.5823247477676521E-3</v>
      </c>
    </row>
    <row r="1775" spans="2:6" x14ac:dyDescent="0.3">
      <c r="B1775" s="109">
        <v>42794</v>
      </c>
      <c r="C1775" s="110">
        <v>582.56597899999997</v>
      </c>
      <c r="D1775">
        <v>1620592</v>
      </c>
      <c r="E1775">
        <f t="shared" si="29"/>
        <v>6.0660605111784172E-3</v>
      </c>
      <c r="F1775">
        <v>4.5686043825545752E-3</v>
      </c>
    </row>
    <row r="1776" spans="2:6" x14ac:dyDescent="0.3">
      <c r="B1776" s="109">
        <v>42793</v>
      </c>
      <c r="C1776" s="110">
        <v>579.053406</v>
      </c>
      <c r="D1776">
        <v>1449244</v>
      </c>
      <c r="E1776">
        <f t="shared" si="29"/>
        <v>5.4606532517142981E-3</v>
      </c>
      <c r="F1776">
        <v>4.5677016983523E-3</v>
      </c>
    </row>
    <row r="1777" spans="2:6" x14ac:dyDescent="0.3">
      <c r="B1777" s="109">
        <v>42789</v>
      </c>
      <c r="C1777" s="110">
        <v>575.90856900000006</v>
      </c>
      <c r="D1777">
        <v>1756629</v>
      </c>
      <c r="E1777">
        <f t="shared" si="29"/>
        <v>1.1331664844131062E-2</v>
      </c>
      <c r="F1777">
        <v>4.5627748622871778E-3</v>
      </c>
    </row>
    <row r="1778" spans="2:6" x14ac:dyDescent="0.3">
      <c r="B1778" s="109">
        <v>42788</v>
      </c>
      <c r="C1778" s="110">
        <v>569.45568800000001</v>
      </c>
      <c r="D1778">
        <v>1865835</v>
      </c>
      <c r="E1778">
        <f t="shared" si="29"/>
        <v>-8.1100359981307601E-3</v>
      </c>
      <c r="F1778">
        <v>4.540558196028277E-3</v>
      </c>
    </row>
    <row r="1779" spans="2:6" x14ac:dyDescent="0.3">
      <c r="B1779" s="109">
        <v>42787</v>
      </c>
      <c r="C1779" s="110">
        <v>574.11175500000002</v>
      </c>
      <c r="D1779">
        <v>2455514</v>
      </c>
      <c r="E1779">
        <f t="shared" si="29"/>
        <v>6.5160719671080169E-3</v>
      </c>
      <c r="F1779">
        <v>4.5388035193203446E-3</v>
      </c>
    </row>
    <row r="1780" spans="2:6" x14ac:dyDescent="0.3">
      <c r="B1780" s="109">
        <v>42786</v>
      </c>
      <c r="C1780" s="110">
        <v>570.39502000000005</v>
      </c>
      <c r="D1780">
        <v>5079112</v>
      </c>
      <c r="E1780">
        <f t="shared" si="29"/>
        <v>-6.6855141493084025E-3</v>
      </c>
      <c r="F1780">
        <v>4.5282762239962082E-3</v>
      </c>
    </row>
    <row r="1781" spans="2:6" x14ac:dyDescent="0.3">
      <c r="B1781" s="109">
        <v>42783</v>
      </c>
      <c r="C1781" s="110">
        <v>574.23406999999997</v>
      </c>
      <c r="D1781">
        <v>1839076</v>
      </c>
      <c r="E1781">
        <f t="shared" si="29"/>
        <v>-2.1572971207180269E-2</v>
      </c>
      <c r="F1781">
        <v>4.5163542257908862E-3</v>
      </c>
    </row>
    <row r="1782" spans="2:6" x14ac:dyDescent="0.3">
      <c r="B1782" s="109">
        <v>42782</v>
      </c>
      <c r="C1782" s="110">
        <v>586.89514199999996</v>
      </c>
      <c r="D1782">
        <v>2598251</v>
      </c>
      <c r="E1782">
        <f t="shared" si="29"/>
        <v>3.6068808083020709E-3</v>
      </c>
      <c r="F1782">
        <v>4.4914019496733459E-3</v>
      </c>
    </row>
    <row r="1783" spans="2:6" x14ac:dyDescent="0.3">
      <c r="B1783" s="109">
        <v>42781</v>
      </c>
      <c r="C1783" s="110">
        <v>584.785889</v>
      </c>
      <c r="D1783">
        <v>1667848</v>
      </c>
      <c r="E1783">
        <f t="shared" si="29"/>
        <v>-1.6842836805236017E-2</v>
      </c>
      <c r="F1783">
        <v>4.4848463564253205E-3</v>
      </c>
    </row>
    <row r="1784" spans="2:6" x14ac:dyDescent="0.3">
      <c r="B1784" s="109">
        <v>42780</v>
      </c>
      <c r="C1784" s="110">
        <v>594.80407700000001</v>
      </c>
      <c r="D1784">
        <v>7005925</v>
      </c>
      <c r="E1784">
        <f t="shared" si="29"/>
        <v>2.8833785961457581E-2</v>
      </c>
      <c r="F1784">
        <v>4.4692245125548258E-3</v>
      </c>
    </row>
    <row r="1785" spans="2:6" x14ac:dyDescent="0.3">
      <c r="B1785" s="109">
        <v>42779</v>
      </c>
      <c r="C1785" s="110">
        <v>578.134277</v>
      </c>
      <c r="D1785">
        <v>2915711</v>
      </c>
      <c r="E1785">
        <f t="shared" si="29"/>
        <v>-1.6083536086933248E-2</v>
      </c>
      <c r="F1785">
        <v>4.4576213490035155E-3</v>
      </c>
    </row>
    <row r="1786" spans="2:6" x14ac:dyDescent="0.3">
      <c r="B1786" s="109">
        <v>42776</v>
      </c>
      <c r="C1786" s="110">
        <v>587.58471699999996</v>
      </c>
      <c r="D1786">
        <v>3516652</v>
      </c>
      <c r="E1786">
        <f t="shared" si="29"/>
        <v>-1.8030039045200841E-2</v>
      </c>
      <c r="F1786">
        <v>4.455965124778194E-3</v>
      </c>
    </row>
    <row r="1787" spans="2:6" x14ac:dyDescent="0.3">
      <c r="B1787" s="109">
        <v>42775</v>
      </c>
      <c r="C1787" s="110">
        <v>598.37341300000003</v>
      </c>
      <c r="D1787">
        <v>7885759</v>
      </c>
      <c r="E1787">
        <f t="shared" si="29"/>
        <v>4.6386166929669459E-2</v>
      </c>
      <c r="F1787">
        <v>4.4467375502288409E-3</v>
      </c>
    </row>
    <row r="1788" spans="2:6" x14ac:dyDescent="0.3">
      <c r="B1788" s="109">
        <v>42774</v>
      </c>
      <c r="C1788" s="110">
        <v>571.84759499999996</v>
      </c>
      <c r="D1788">
        <v>5455376</v>
      </c>
      <c r="E1788">
        <f t="shared" si="29"/>
        <v>1.7170679926593824E-2</v>
      </c>
      <c r="F1788">
        <v>4.4389802973767711E-3</v>
      </c>
    </row>
    <row r="1789" spans="2:6" x14ac:dyDescent="0.3">
      <c r="B1789" s="109">
        <v>42773</v>
      </c>
      <c r="C1789" s="110">
        <v>562.19433600000002</v>
      </c>
      <c r="D1789">
        <v>3006476</v>
      </c>
      <c r="E1789">
        <f t="shared" si="29"/>
        <v>5.5131345385459607E-3</v>
      </c>
      <c r="F1789">
        <v>4.4233382639067287E-3</v>
      </c>
    </row>
    <row r="1790" spans="2:6" x14ac:dyDescent="0.3">
      <c r="B1790" s="109">
        <v>42772</v>
      </c>
      <c r="C1790" s="110">
        <v>559.11187700000005</v>
      </c>
      <c r="D1790">
        <v>7073587</v>
      </c>
      <c r="E1790">
        <f t="shared" si="29"/>
        <v>8.6340396716078072E-3</v>
      </c>
      <c r="F1790">
        <v>4.4226750156877159E-3</v>
      </c>
    </row>
    <row r="1791" spans="2:6" x14ac:dyDescent="0.3">
      <c r="B1791" s="109">
        <v>42769</v>
      </c>
      <c r="C1791" s="110">
        <v>554.32580600000006</v>
      </c>
      <c r="D1791">
        <v>25957860</v>
      </c>
      <c r="E1791">
        <f t="shared" si="29"/>
        <v>0.23873808879052549</v>
      </c>
      <c r="F1791">
        <v>4.4210422338919475E-3</v>
      </c>
    </row>
    <row r="1792" spans="2:6" x14ac:dyDescent="0.3">
      <c r="B1792" s="109">
        <v>42768</v>
      </c>
      <c r="C1792" s="110">
        <v>447.49234000000001</v>
      </c>
      <c r="D1792">
        <v>1509668</v>
      </c>
      <c r="E1792">
        <f t="shared" si="29"/>
        <v>2.271192117192733E-3</v>
      </c>
      <c r="F1792">
        <v>4.4184747872508812E-3</v>
      </c>
    </row>
    <row r="1793" spans="2:6" x14ac:dyDescent="0.3">
      <c r="B1793" s="109">
        <v>42767</v>
      </c>
      <c r="C1793" s="110">
        <v>446.47830199999999</v>
      </c>
      <c r="D1793">
        <v>1107148</v>
      </c>
      <c r="E1793">
        <f t="shared" si="29"/>
        <v>3.9274886904346662E-2</v>
      </c>
      <c r="F1793">
        <v>4.4025944314303178E-3</v>
      </c>
    </row>
    <row r="1794" spans="2:6" x14ac:dyDescent="0.3">
      <c r="B1794" s="109">
        <v>42766</v>
      </c>
      <c r="C1794" s="110">
        <v>429.605591</v>
      </c>
      <c r="D1794">
        <v>1183197</v>
      </c>
      <c r="E1794">
        <f t="shared" si="29"/>
        <v>-7.0309682716730437E-3</v>
      </c>
      <c r="F1794">
        <v>4.3880244797958046E-3</v>
      </c>
    </row>
    <row r="1795" spans="2:6" x14ac:dyDescent="0.3">
      <c r="B1795" s="109">
        <v>42765</v>
      </c>
      <c r="C1795" s="110">
        <v>432.64752199999998</v>
      </c>
      <c r="D1795">
        <v>706806</v>
      </c>
      <c r="E1795">
        <f t="shared" si="29"/>
        <v>-8.0901879416778177E-3</v>
      </c>
      <c r="F1795">
        <v>4.3641592946896957E-3</v>
      </c>
    </row>
    <row r="1796" spans="2:6" x14ac:dyDescent="0.3">
      <c r="B1796" s="109">
        <v>42762</v>
      </c>
      <c r="C1796" s="110">
        <v>436.17626999999999</v>
      </c>
      <c r="D1796">
        <v>843435</v>
      </c>
      <c r="E1796">
        <f t="shared" si="29"/>
        <v>-1.2071350115112622E-3</v>
      </c>
      <c r="F1796">
        <v>4.3316777881556856E-3</v>
      </c>
    </row>
    <row r="1797" spans="2:6" x14ac:dyDescent="0.3">
      <c r="B1797" s="109">
        <v>42760</v>
      </c>
      <c r="C1797" s="110">
        <v>436.70343000000003</v>
      </c>
      <c r="D1797">
        <v>2088689</v>
      </c>
      <c r="E1797">
        <f t="shared" si="29"/>
        <v>2.5819213447186851E-2</v>
      </c>
      <c r="F1797">
        <v>4.3246250816790788E-3</v>
      </c>
    </row>
    <row r="1798" spans="2:6" x14ac:dyDescent="0.3">
      <c r="B1798" s="109">
        <v>42759</v>
      </c>
      <c r="C1798" s="110">
        <v>425.711884</v>
      </c>
      <c r="D1798">
        <v>928265</v>
      </c>
      <c r="E1798">
        <f t="shared" si="29"/>
        <v>1.039664375779048E-2</v>
      </c>
      <c r="F1798">
        <v>4.3223016915869827E-3</v>
      </c>
    </row>
    <row r="1799" spans="2:6" x14ac:dyDescent="0.3">
      <c r="B1799" s="109">
        <v>42758</v>
      </c>
      <c r="C1799" s="110">
        <v>421.33145100000002</v>
      </c>
      <c r="D1799">
        <v>881714</v>
      </c>
      <c r="E1799">
        <f t="shared" si="29"/>
        <v>3.090019913862152E-3</v>
      </c>
      <c r="F1799">
        <v>4.3074223441170734E-3</v>
      </c>
    </row>
    <row r="1800" spans="2:6" x14ac:dyDescent="0.3">
      <c r="B1800" s="109">
        <v>42755</v>
      </c>
      <c r="C1800" s="110">
        <v>420.03353900000002</v>
      </c>
      <c r="D1800">
        <v>1686119</v>
      </c>
      <c r="E1800">
        <f t="shared" si="29"/>
        <v>-2.274218428982977E-2</v>
      </c>
      <c r="F1800">
        <v>4.3043096772765743E-3</v>
      </c>
    </row>
    <row r="1801" spans="2:6" x14ac:dyDescent="0.3">
      <c r="B1801" s="109">
        <v>42754</v>
      </c>
      <c r="C1801" s="110">
        <v>429.80831899999998</v>
      </c>
      <c r="D1801">
        <v>959478</v>
      </c>
      <c r="E1801">
        <f t="shared" si="29"/>
        <v>6.5536946061899304E-3</v>
      </c>
      <c r="F1801">
        <v>4.296298412169941E-3</v>
      </c>
    </row>
    <row r="1802" spans="2:6" x14ac:dyDescent="0.3">
      <c r="B1802" s="109">
        <v>42753</v>
      </c>
      <c r="C1802" s="110">
        <v>427.00982699999997</v>
      </c>
      <c r="D1802">
        <v>1059881</v>
      </c>
      <c r="E1802">
        <f t="shared" si="29"/>
        <v>2.0938891834136886E-3</v>
      </c>
      <c r="F1802">
        <v>4.2838464756231875E-3</v>
      </c>
    </row>
    <row r="1803" spans="2:6" x14ac:dyDescent="0.3">
      <c r="B1803" s="109">
        <v>42752</v>
      </c>
      <c r="C1803" s="110">
        <v>426.11758400000002</v>
      </c>
      <c r="D1803">
        <v>965613</v>
      </c>
      <c r="E1803">
        <f t="shared" ref="E1803:E1866" si="30">C1803/C1804-1</f>
        <v>-3.4144940890195041E-3</v>
      </c>
      <c r="F1803">
        <v>4.2811833509333042E-3</v>
      </c>
    </row>
    <row r="1804" spans="2:6" x14ac:dyDescent="0.3">
      <c r="B1804" s="109">
        <v>42751</v>
      </c>
      <c r="C1804" s="110">
        <v>427.57754499999999</v>
      </c>
      <c r="D1804">
        <v>1121785</v>
      </c>
      <c r="E1804">
        <f t="shared" si="30"/>
        <v>-7.5316013044050001E-3</v>
      </c>
      <c r="F1804">
        <v>4.2774694747877984E-3</v>
      </c>
    </row>
    <row r="1805" spans="2:6" x14ac:dyDescent="0.3">
      <c r="B1805" s="109">
        <v>42748</v>
      </c>
      <c r="C1805" s="110">
        <v>430.82232699999997</v>
      </c>
      <c r="D1805">
        <v>1191775</v>
      </c>
      <c r="E1805">
        <f t="shared" si="30"/>
        <v>-1.5113554334025392E-2</v>
      </c>
      <c r="F1805">
        <v>4.2373774593036373E-3</v>
      </c>
    </row>
    <row r="1806" spans="2:6" x14ac:dyDescent="0.3">
      <c r="B1806" s="109">
        <v>42747</v>
      </c>
      <c r="C1806" s="110">
        <v>437.43350199999998</v>
      </c>
      <c r="D1806">
        <v>1291545</v>
      </c>
      <c r="E1806">
        <f t="shared" si="30"/>
        <v>5.5944701487153914E-3</v>
      </c>
      <c r="F1806">
        <v>4.2201016103413647E-3</v>
      </c>
    </row>
    <row r="1807" spans="2:6" x14ac:dyDescent="0.3">
      <c r="B1807" s="109">
        <v>42746</v>
      </c>
      <c r="C1807" s="110">
        <v>434.999908</v>
      </c>
      <c r="D1807">
        <v>913951</v>
      </c>
      <c r="E1807">
        <f t="shared" si="30"/>
        <v>4.3074223441170734E-3</v>
      </c>
      <c r="F1807">
        <v>4.2193499562952486E-3</v>
      </c>
    </row>
    <row r="1808" spans="2:6" x14ac:dyDescent="0.3">
      <c r="B1808" s="109">
        <v>42745</v>
      </c>
      <c r="C1808" s="110">
        <v>433.13421599999998</v>
      </c>
      <c r="D1808">
        <v>1554649</v>
      </c>
      <c r="E1808">
        <f t="shared" si="30"/>
        <v>-9.6449939401053175E-3</v>
      </c>
      <c r="F1808">
        <v>4.2132854876135717E-3</v>
      </c>
    </row>
    <row r="1809" spans="2:6" x14ac:dyDescent="0.3">
      <c r="B1809" s="109">
        <v>42744</v>
      </c>
      <c r="C1809" s="110">
        <v>437.35247800000002</v>
      </c>
      <c r="D1809">
        <v>1740385</v>
      </c>
      <c r="E1809">
        <f t="shared" si="30"/>
        <v>1.3344941618316231E-2</v>
      </c>
      <c r="F1809">
        <v>4.2116520653521228E-3</v>
      </c>
    </row>
    <row r="1810" spans="2:6" x14ac:dyDescent="0.3">
      <c r="B1810" s="109">
        <v>42741</v>
      </c>
      <c r="C1810" s="110">
        <v>431.592896</v>
      </c>
      <c r="D1810">
        <v>1644288</v>
      </c>
      <c r="E1810">
        <f t="shared" si="30"/>
        <v>-3.7603017074150369E-4</v>
      </c>
      <c r="F1810">
        <v>4.2115296765212751E-3</v>
      </c>
    </row>
    <row r="1811" spans="2:6" x14ac:dyDescent="0.3">
      <c r="B1811" s="109">
        <v>42740</v>
      </c>
      <c r="C1811" s="110">
        <v>431.75524899999999</v>
      </c>
      <c r="D1811">
        <v>3285801</v>
      </c>
      <c r="E1811">
        <f t="shared" si="30"/>
        <v>1.5937963363112928E-2</v>
      </c>
      <c r="F1811">
        <v>4.2106020951402368E-3</v>
      </c>
    </row>
    <row r="1812" spans="2:6" x14ac:dyDescent="0.3">
      <c r="B1812" s="109">
        <v>42739</v>
      </c>
      <c r="C1812" s="110">
        <v>424.98190299999999</v>
      </c>
      <c r="D1812">
        <v>2823509</v>
      </c>
      <c r="E1812">
        <f t="shared" si="30"/>
        <v>6.6877424176237099E-4</v>
      </c>
      <c r="F1812">
        <v>4.2099377954583073E-3</v>
      </c>
    </row>
    <row r="1813" spans="2:6" x14ac:dyDescent="0.3">
      <c r="B1813" s="109">
        <v>42738</v>
      </c>
      <c r="C1813" s="110">
        <v>424.69787600000001</v>
      </c>
      <c r="D1813">
        <v>2866014</v>
      </c>
      <c r="E1813">
        <f t="shared" si="30"/>
        <v>4.3759915999197485E-2</v>
      </c>
      <c r="F1813">
        <v>4.1913222960079377E-3</v>
      </c>
    </row>
    <row r="1814" spans="2:6" x14ac:dyDescent="0.3">
      <c r="B1814" s="109">
        <v>42737</v>
      </c>
      <c r="C1814" s="110">
        <v>406.89230300000003</v>
      </c>
      <c r="D1814">
        <v>975535</v>
      </c>
      <c r="E1814">
        <f t="shared" si="30"/>
        <v>1.8683956004017954E-2</v>
      </c>
      <c r="F1814">
        <v>4.17168544722335E-3</v>
      </c>
    </row>
    <row r="1815" spans="2:6" x14ac:dyDescent="0.3">
      <c r="B1815" s="109">
        <v>42734</v>
      </c>
      <c r="C1815" s="110">
        <v>399.42938199999998</v>
      </c>
      <c r="D1815">
        <v>1129114</v>
      </c>
      <c r="E1815">
        <f t="shared" si="30"/>
        <v>7.1591112566942172E-3</v>
      </c>
      <c r="F1815">
        <v>4.1588063833706279E-3</v>
      </c>
    </row>
    <row r="1816" spans="2:6" x14ac:dyDescent="0.3">
      <c r="B1816" s="109">
        <v>42733</v>
      </c>
      <c r="C1816" s="110">
        <v>396.590149</v>
      </c>
      <c r="D1816">
        <v>2266969</v>
      </c>
      <c r="E1816">
        <f t="shared" si="30"/>
        <v>2.0241990689847E-2</v>
      </c>
      <c r="F1816">
        <v>4.1572697489880017E-3</v>
      </c>
    </row>
    <row r="1817" spans="2:6" x14ac:dyDescent="0.3">
      <c r="B1817" s="109">
        <v>42732</v>
      </c>
      <c r="C1817" s="110">
        <v>388.72164900000001</v>
      </c>
      <c r="D1817">
        <v>1219602</v>
      </c>
      <c r="E1817">
        <f t="shared" si="30"/>
        <v>-6.32458731324681E-3</v>
      </c>
      <c r="F1817">
        <v>4.1427971003833441E-3</v>
      </c>
    </row>
    <row r="1818" spans="2:6" x14ac:dyDescent="0.3">
      <c r="B1818" s="109">
        <v>42731</v>
      </c>
      <c r="C1818" s="110">
        <v>391.19580100000002</v>
      </c>
      <c r="D1818">
        <v>2403695</v>
      </c>
      <c r="E1818">
        <f t="shared" si="30"/>
        <v>2.2907953105275158E-2</v>
      </c>
      <c r="F1818">
        <v>4.1343065507102317E-3</v>
      </c>
    </row>
    <row r="1819" spans="2:6" x14ac:dyDescent="0.3">
      <c r="B1819" s="109">
        <v>42730</v>
      </c>
      <c r="C1819" s="110">
        <v>382.43499800000001</v>
      </c>
      <c r="D1819">
        <v>1035206</v>
      </c>
      <c r="E1819">
        <f t="shared" si="30"/>
        <v>-3.6185043893759206E-2</v>
      </c>
      <c r="F1819">
        <v>4.119336624966774E-3</v>
      </c>
    </row>
    <row r="1820" spans="2:6" x14ac:dyDescent="0.3">
      <c r="B1820" s="109">
        <v>42727</v>
      </c>
      <c r="C1820" s="110">
        <v>396.79296900000003</v>
      </c>
      <c r="D1820">
        <v>1552722</v>
      </c>
      <c r="E1820">
        <f t="shared" si="30"/>
        <v>2.1511930320021744E-3</v>
      </c>
      <c r="F1820">
        <v>4.106403545050652E-3</v>
      </c>
    </row>
    <row r="1821" spans="2:6" x14ac:dyDescent="0.3">
      <c r="B1821" s="109">
        <v>42726</v>
      </c>
      <c r="C1821" s="110">
        <v>395.94122299999998</v>
      </c>
      <c r="D1821">
        <v>1925524</v>
      </c>
      <c r="E1821">
        <f t="shared" si="30"/>
        <v>-2.3504459175354153E-3</v>
      </c>
      <c r="F1821">
        <v>4.0983381976815725E-3</v>
      </c>
    </row>
    <row r="1822" spans="2:6" x14ac:dyDescent="0.3">
      <c r="B1822" s="109">
        <v>42725</v>
      </c>
      <c r="C1822" s="110">
        <v>396.874054</v>
      </c>
      <c r="D1822">
        <v>1352847</v>
      </c>
      <c r="E1822">
        <f t="shared" si="30"/>
        <v>-7.4053229177225566E-3</v>
      </c>
      <c r="F1822">
        <v>4.0865254761281999E-3</v>
      </c>
    </row>
    <row r="1823" spans="2:6" x14ac:dyDescent="0.3">
      <c r="B1823" s="109">
        <v>42724</v>
      </c>
      <c r="C1823" s="110">
        <v>399.83496100000002</v>
      </c>
      <c r="D1823">
        <v>3268083</v>
      </c>
      <c r="E1823">
        <f t="shared" si="30"/>
        <v>1.5451349597540354E-2</v>
      </c>
      <c r="F1823">
        <v>4.0807878151400967E-3</v>
      </c>
    </row>
    <row r="1824" spans="2:6" x14ac:dyDescent="0.3">
      <c r="B1824" s="109">
        <v>42723</v>
      </c>
      <c r="C1824" s="110">
        <v>393.75097699999998</v>
      </c>
      <c r="D1824">
        <v>1626335</v>
      </c>
      <c r="E1824">
        <f t="shared" si="30"/>
        <v>-1.8005320943982217E-2</v>
      </c>
      <c r="F1824">
        <v>4.0731644061191563E-3</v>
      </c>
    </row>
    <row r="1825" spans="2:6" x14ac:dyDescent="0.3">
      <c r="B1825" s="109">
        <v>42720</v>
      </c>
      <c r="C1825" s="110">
        <v>400.97058099999998</v>
      </c>
      <c r="D1825">
        <v>1490510</v>
      </c>
      <c r="E1825">
        <f t="shared" si="30"/>
        <v>-3.3271232411781204E-3</v>
      </c>
      <c r="F1825">
        <v>4.0487945457432506E-3</v>
      </c>
    </row>
    <row r="1826" spans="2:6" x14ac:dyDescent="0.3">
      <c r="B1826" s="109">
        <v>42719</v>
      </c>
      <c r="C1826" s="110">
        <v>402.30911300000002</v>
      </c>
      <c r="D1826">
        <v>1886137</v>
      </c>
      <c r="E1826">
        <f t="shared" si="30"/>
        <v>-6.410873158422703E-3</v>
      </c>
      <c r="F1826">
        <v>4.0250560832804094E-3</v>
      </c>
    </row>
    <row r="1827" spans="2:6" x14ac:dyDescent="0.3">
      <c r="B1827" s="109">
        <v>42718</v>
      </c>
      <c r="C1827" s="110">
        <v>404.90490699999998</v>
      </c>
      <c r="D1827">
        <v>2487435</v>
      </c>
      <c r="E1827">
        <f t="shared" si="30"/>
        <v>4.5282762239962082E-3</v>
      </c>
      <c r="F1827">
        <v>4.0162085681449966E-3</v>
      </c>
    </row>
    <row r="1828" spans="2:6" x14ac:dyDescent="0.3">
      <c r="B1828" s="109">
        <v>42717</v>
      </c>
      <c r="C1828" s="110">
        <v>403.07965100000001</v>
      </c>
      <c r="D1828">
        <v>2897850</v>
      </c>
      <c r="E1828">
        <f t="shared" si="30"/>
        <v>-4.408064421206781E-3</v>
      </c>
      <c r="F1828">
        <v>4.0021919184221044E-3</v>
      </c>
    </row>
    <row r="1829" spans="2:6" x14ac:dyDescent="0.3">
      <c r="B1829" s="109">
        <v>42716</v>
      </c>
      <c r="C1829" s="110">
        <v>404.86431900000002</v>
      </c>
      <c r="D1829">
        <v>5155723</v>
      </c>
      <c r="E1829">
        <f t="shared" si="30"/>
        <v>-3.5369158898055253E-2</v>
      </c>
      <c r="F1829">
        <v>3.989140703446914E-3</v>
      </c>
    </row>
    <row r="1830" spans="2:6" x14ac:dyDescent="0.3">
      <c r="B1830" s="109">
        <v>42713</v>
      </c>
      <c r="C1830" s="110">
        <v>419.70907599999998</v>
      </c>
      <c r="D1830">
        <v>9975348</v>
      </c>
      <c r="E1830">
        <f t="shared" si="30"/>
        <v>7.5228642221435216E-2</v>
      </c>
      <c r="F1830">
        <v>3.9837947641645499E-3</v>
      </c>
    </row>
    <row r="1831" spans="2:6" x14ac:dyDescent="0.3">
      <c r="B1831" s="109">
        <v>42712</v>
      </c>
      <c r="C1831" s="110">
        <v>390.34402499999999</v>
      </c>
      <c r="D1831">
        <v>2189619</v>
      </c>
      <c r="E1831">
        <f t="shared" si="30"/>
        <v>2.3720675293996685E-2</v>
      </c>
      <c r="F1831">
        <v>3.9587599124029094E-3</v>
      </c>
    </row>
    <row r="1832" spans="2:6" x14ac:dyDescent="0.3">
      <c r="B1832" s="109">
        <v>42711</v>
      </c>
      <c r="C1832" s="110">
        <v>381.29934700000001</v>
      </c>
      <c r="D1832">
        <v>3013800</v>
      </c>
      <c r="E1832">
        <f t="shared" si="30"/>
        <v>-8.542248721142065E-3</v>
      </c>
      <c r="F1832">
        <v>3.9278501503656749E-3</v>
      </c>
    </row>
    <row r="1833" spans="2:6" x14ac:dyDescent="0.3">
      <c r="B1833" s="109">
        <v>42710</v>
      </c>
      <c r="C1833" s="110">
        <v>384.584564</v>
      </c>
      <c r="D1833">
        <v>9650153</v>
      </c>
      <c r="E1833">
        <f t="shared" si="30"/>
        <v>-3.7555821406464962E-2</v>
      </c>
      <c r="F1833">
        <v>3.9254110899027417E-3</v>
      </c>
    </row>
    <row r="1834" spans="2:6" x14ac:dyDescent="0.3">
      <c r="B1834" s="109">
        <v>42709</v>
      </c>
      <c r="C1834" s="110">
        <v>399.59155299999998</v>
      </c>
      <c r="D1834">
        <v>11644194</v>
      </c>
      <c r="E1834">
        <f t="shared" si="30"/>
        <v>0.12800524019757598</v>
      </c>
      <c r="F1834">
        <v>3.920620836939559E-3</v>
      </c>
    </row>
    <row r="1835" spans="2:6" x14ac:dyDescent="0.3">
      <c r="B1835" s="109">
        <v>42706</v>
      </c>
      <c r="C1835" s="110">
        <v>354.24618500000003</v>
      </c>
      <c r="D1835">
        <v>1620218</v>
      </c>
      <c r="E1835">
        <f t="shared" si="30"/>
        <v>-5.4352455431324609E-2</v>
      </c>
      <c r="F1835">
        <v>3.9166808006647624E-3</v>
      </c>
    </row>
    <row r="1836" spans="2:6" x14ac:dyDescent="0.3">
      <c r="B1836" s="109">
        <v>42705</v>
      </c>
      <c r="C1836" s="110">
        <v>374.60699499999998</v>
      </c>
      <c r="D1836">
        <v>828448</v>
      </c>
      <c r="E1836">
        <f t="shared" si="30"/>
        <v>-1.9116214394076181E-2</v>
      </c>
      <c r="F1836">
        <v>3.9039415380932585E-3</v>
      </c>
    </row>
    <row r="1837" spans="2:6" x14ac:dyDescent="0.3">
      <c r="B1837" s="109">
        <v>42704</v>
      </c>
      <c r="C1837" s="110">
        <v>381.907623</v>
      </c>
      <c r="D1837">
        <v>1042622</v>
      </c>
      <c r="E1837">
        <f t="shared" si="30"/>
        <v>1.301756763925721E-2</v>
      </c>
      <c r="F1837">
        <v>3.9023648495593033E-3</v>
      </c>
    </row>
    <row r="1838" spans="2:6" x14ac:dyDescent="0.3">
      <c r="B1838" s="109">
        <v>42703</v>
      </c>
      <c r="C1838" s="110">
        <v>377</v>
      </c>
      <c r="D1838">
        <v>1207382</v>
      </c>
      <c r="E1838">
        <f t="shared" si="30"/>
        <v>8.7908712357336327E-3</v>
      </c>
      <c r="F1838">
        <v>3.8796532742759737E-3</v>
      </c>
    </row>
    <row r="1839" spans="2:6" x14ac:dyDescent="0.3">
      <c r="B1839" s="109">
        <v>42702</v>
      </c>
      <c r="C1839" s="110">
        <v>373.71472199999999</v>
      </c>
      <c r="D1839">
        <v>868048</v>
      </c>
      <c r="E1839">
        <f t="shared" si="30"/>
        <v>1.8485213398879985E-3</v>
      </c>
      <c r="F1839">
        <v>3.8725304779463343E-3</v>
      </c>
    </row>
    <row r="1840" spans="2:6" x14ac:dyDescent="0.3">
      <c r="B1840" s="109">
        <v>42699</v>
      </c>
      <c r="C1840" s="110">
        <v>373.02517699999999</v>
      </c>
      <c r="D1840">
        <v>1288564</v>
      </c>
      <c r="E1840">
        <f t="shared" si="30"/>
        <v>3.4766151102460841E-2</v>
      </c>
      <c r="F1840">
        <v>3.8674242926208802E-3</v>
      </c>
    </row>
    <row r="1841" spans="2:6" x14ac:dyDescent="0.3">
      <c r="B1841" s="109">
        <v>42698</v>
      </c>
      <c r="C1841" s="110">
        <v>360.49224900000002</v>
      </c>
      <c r="D1841">
        <v>1986595</v>
      </c>
      <c r="E1841">
        <f t="shared" si="30"/>
        <v>-7.1493804710274222E-3</v>
      </c>
      <c r="F1841">
        <v>3.8369239947235734E-3</v>
      </c>
    </row>
    <row r="1842" spans="2:6" x14ac:dyDescent="0.3">
      <c r="B1842" s="109">
        <v>42697</v>
      </c>
      <c r="C1842" s="110">
        <v>363.08810399999999</v>
      </c>
      <c r="D1842">
        <v>1569489</v>
      </c>
      <c r="E1842">
        <f t="shared" si="30"/>
        <v>-8.4180961318838232E-3</v>
      </c>
      <c r="F1842">
        <v>3.8238522968121469E-3</v>
      </c>
    </row>
    <row r="1843" spans="2:6" x14ac:dyDescent="0.3">
      <c r="B1843" s="109">
        <v>42696</v>
      </c>
      <c r="C1843" s="110">
        <v>366.17056300000002</v>
      </c>
      <c r="D1843">
        <v>1366608</v>
      </c>
      <c r="E1843">
        <f t="shared" si="30"/>
        <v>2.8714412908429132E-2</v>
      </c>
      <c r="F1843">
        <v>3.8160291160744819E-3</v>
      </c>
    </row>
    <row r="1844" spans="2:6" x14ac:dyDescent="0.3">
      <c r="B1844" s="109">
        <v>42695</v>
      </c>
      <c r="C1844" s="110">
        <v>355.94967700000001</v>
      </c>
      <c r="D1844">
        <v>2017622</v>
      </c>
      <c r="E1844">
        <f t="shared" si="30"/>
        <v>-4.3695976363356315E-2</v>
      </c>
      <c r="F1844">
        <v>3.7904727992783549E-3</v>
      </c>
    </row>
    <row r="1845" spans="2:6" x14ac:dyDescent="0.3">
      <c r="B1845" s="109">
        <v>42692</v>
      </c>
      <c r="C1845" s="110">
        <v>372.21392800000001</v>
      </c>
      <c r="D1845">
        <v>1625788</v>
      </c>
      <c r="E1845">
        <f t="shared" si="30"/>
        <v>-4.2966331743214514E-2</v>
      </c>
      <c r="F1845">
        <v>3.7674576627406697E-3</v>
      </c>
    </row>
    <row r="1846" spans="2:6" x14ac:dyDescent="0.3">
      <c r="B1846" s="109">
        <v>42691</v>
      </c>
      <c r="C1846" s="110">
        <v>388.92459100000002</v>
      </c>
      <c r="D1846">
        <v>933386</v>
      </c>
      <c r="E1846">
        <f t="shared" si="30"/>
        <v>-2.3324060495897303E-2</v>
      </c>
      <c r="F1846">
        <v>3.7462243931296602E-3</v>
      </c>
    </row>
    <row r="1847" spans="2:6" x14ac:dyDescent="0.3">
      <c r="B1847" s="109">
        <v>42690</v>
      </c>
      <c r="C1847" s="110">
        <v>398.21252399999997</v>
      </c>
      <c r="D1847">
        <v>894790</v>
      </c>
      <c r="E1847">
        <f t="shared" si="30"/>
        <v>4.296298412169941E-3</v>
      </c>
      <c r="F1847">
        <v>3.733743791904498E-3</v>
      </c>
    </row>
    <row r="1848" spans="2:6" x14ac:dyDescent="0.3">
      <c r="B1848" s="109">
        <v>42689</v>
      </c>
      <c r="C1848" s="110">
        <v>396.50900300000001</v>
      </c>
      <c r="D1848">
        <v>1570574</v>
      </c>
      <c r="E1848">
        <f t="shared" si="30"/>
        <v>-2.288879210655792E-2</v>
      </c>
      <c r="F1848">
        <v>3.7179812561642933E-3</v>
      </c>
    </row>
    <row r="1849" spans="2:6" x14ac:dyDescent="0.3">
      <c r="B1849" s="109">
        <v>42685</v>
      </c>
      <c r="C1849" s="110">
        <v>405.797211</v>
      </c>
      <c r="D1849">
        <v>1083494</v>
      </c>
      <c r="E1849">
        <f t="shared" si="30"/>
        <v>-6.0827766221279389E-2</v>
      </c>
      <c r="F1849">
        <v>3.7146294765342258E-3</v>
      </c>
    </row>
    <row r="1850" spans="2:6" x14ac:dyDescent="0.3">
      <c r="B1850" s="109">
        <v>42684</v>
      </c>
      <c r="C1850" s="110">
        <v>432.07965100000001</v>
      </c>
      <c r="D1850">
        <v>1609726</v>
      </c>
      <c r="E1850">
        <f t="shared" si="30"/>
        <v>5.6844959655202087E-2</v>
      </c>
      <c r="F1850">
        <v>3.706041281633432E-3</v>
      </c>
    </row>
    <row r="1851" spans="2:6" x14ac:dyDescent="0.3">
      <c r="B1851" s="109">
        <v>42683</v>
      </c>
      <c r="C1851" s="110">
        <v>408.839203</v>
      </c>
      <c r="D1851">
        <v>1668045</v>
      </c>
      <c r="E1851">
        <f t="shared" si="30"/>
        <v>-4.1278259594260458E-2</v>
      </c>
      <c r="F1851">
        <v>3.7036419483289507E-3</v>
      </c>
    </row>
    <row r="1852" spans="2:6" x14ac:dyDescent="0.3">
      <c r="B1852" s="109">
        <v>42682</v>
      </c>
      <c r="C1852" s="110">
        <v>426.44198599999999</v>
      </c>
      <c r="D1852">
        <v>744554</v>
      </c>
      <c r="E1852">
        <f t="shared" si="30"/>
        <v>-5.1095681909841817E-3</v>
      </c>
      <c r="F1852">
        <v>3.698785806245386E-3</v>
      </c>
    </row>
    <row r="1853" spans="2:6" x14ac:dyDescent="0.3">
      <c r="B1853" s="109">
        <v>42681</v>
      </c>
      <c r="C1853" s="110">
        <v>428.63211100000001</v>
      </c>
      <c r="D1853">
        <v>923076</v>
      </c>
      <c r="E1853">
        <f t="shared" si="30"/>
        <v>1.4105944772719425E-2</v>
      </c>
      <c r="F1853">
        <v>3.6974590578660038E-3</v>
      </c>
    </row>
    <row r="1854" spans="2:6" x14ac:dyDescent="0.3">
      <c r="B1854" s="109">
        <v>42678</v>
      </c>
      <c r="C1854" s="110">
        <v>422.66995200000002</v>
      </c>
      <c r="D1854">
        <v>1177487</v>
      </c>
      <c r="E1854">
        <f t="shared" si="30"/>
        <v>-1.4841905882072681E-2</v>
      </c>
      <c r="F1854">
        <v>3.6854597797217892E-3</v>
      </c>
    </row>
    <row r="1855" spans="2:6" x14ac:dyDescent="0.3">
      <c r="B1855" s="109">
        <v>42677</v>
      </c>
      <c r="C1855" s="110">
        <v>429.037689</v>
      </c>
      <c r="D1855">
        <v>929825</v>
      </c>
      <c r="E1855">
        <f t="shared" si="30"/>
        <v>-1.0292078950494665E-2</v>
      </c>
      <c r="F1855">
        <v>3.6761367474176243E-3</v>
      </c>
    </row>
    <row r="1856" spans="2:6" x14ac:dyDescent="0.3">
      <c r="B1856" s="109">
        <v>42676</v>
      </c>
      <c r="C1856" s="110">
        <v>433.49929800000001</v>
      </c>
      <c r="D1856">
        <v>1167366</v>
      </c>
      <c r="E1856">
        <f t="shared" si="30"/>
        <v>-1.5837739127666617E-2</v>
      </c>
      <c r="F1856">
        <v>3.6682650677757334E-3</v>
      </c>
    </row>
    <row r="1857" spans="2:6" x14ac:dyDescent="0.3">
      <c r="B1857" s="109">
        <v>42675</v>
      </c>
      <c r="C1857" s="110">
        <v>440.47543300000001</v>
      </c>
      <c r="D1857">
        <v>1276384</v>
      </c>
      <c r="E1857">
        <f t="shared" si="30"/>
        <v>-7.3126062708024353E-3</v>
      </c>
      <c r="F1857">
        <v>3.648167650486922E-3</v>
      </c>
    </row>
    <row r="1858" spans="2:6" x14ac:dyDescent="0.3">
      <c r="B1858" s="109">
        <v>42671</v>
      </c>
      <c r="C1858" s="110">
        <v>443.72018400000002</v>
      </c>
      <c r="D1858">
        <v>1611813</v>
      </c>
      <c r="E1858">
        <f t="shared" si="30"/>
        <v>2.2812154604820778E-2</v>
      </c>
      <c r="F1858">
        <v>3.6468761548109629E-3</v>
      </c>
    </row>
    <row r="1859" spans="2:6" x14ac:dyDescent="0.3">
      <c r="B1859" s="109">
        <v>42670</v>
      </c>
      <c r="C1859" s="110">
        <v>433.82373000000001</v>
      </c>
      <c r="D1859">
        <v>1536117</v>
      </c>
      <c r="E1859">
        <f t="shared" si="30"/>
        <v>-9.170699313185926E-3</v>
      </c>
      <c r="F1859">
        <v>3.6442122853674874E-3</v>
      </c>
    </row>
    <row r="1860" spans="2:6" x14ac:dyDescent="0.3">
      <c r="B1860" s="109">
        <v>42669</v>
      </c>
      <c r="C1860" s="110">
        <v>437.83902</v>
      </c>
      <c r="D1860">
        <v>2035099</v>
      </c>
      <c r="E1860">
        <f t="shared" si="30"/>
        <v>1.3900299943475192E-2</v>
      </c>
      <c r="F1860">
        <v>3.6317703064603357E-3</v>
      </c>
    </row>
    <row r="1861" spans="2:6" x14ac:dyDescent="0.3">
      <c r="B1861" s="109">
        <v>42668</v>
      </c>
      <c r="C1861" s="110">
        <v>431.836365</v>
      </c>
      <c r="D1861">
        <v>894105</v>
      </c>
      <c r="E1861">
        <f t="shared" si="30"/>
        <v>-3.2762721352792568E-3</v>
      </c>
      <c r="F1861">
        <v>3.6188303120128218E-3</v>
      </c>
    </row>
    <row r="1862" spans="2:6" x14ac:dyDescent="0.3">
      <c r="B1862" s="109">
        <v>42667</v>
      </c>
      <c r="C1862" s="110">
        <v>433.25582900000001</v>
      </c>
      <c r="D1862">
        <v>1273414</v>
      </c>
      <c r="E1862">
        <f t="shared" si="30"/>
        <v>4.3246250816790788E-3</v>
      </c>
      <c r="F1862">
        <v>3.6182596843357118E-3</v>
      </c>
    </row>
    <row r="1863" spans="2:6" x14ac:dyDescent="0.3">
      <c r="B1863" s="109">
        <v>42664</v>
      </c>
      <c r="C1863" s="110">
        <v>431.39022799999998</v>
      </c>
      <c r="D1863">
        <v>1067374</v>
      </c>
      <c r="E1863">
        <f t="shared" si="30"/>
        <v>-1.0236181603840766E-2</v>
      </c>
      <c r="F1863">
        <v>3.6068808083020709E-3</v>
      </c>
    </row>
    <row r="1864" spans="2:6" x14ac:dyDescent="0.3">
      <c r="B1864" s="109">
        <v>42663</v>
      </c>
      <c r="C1864" s="110">
        <v>435.85168499999997</v>
      </c>
      <c r="D1864">
        <v>1815730</v>
      </c>
      <c r="E1864">
        <f t="shared" si="30"/>
        <v>7.6892647618895804E-3</v>
      </c>
      <c r="F1864">
        <v>3.5778135322479532E-3</v>
      </c>
    </row>
    <row r="1865" spans="2:6" x14ac:dyDescent="0.3">
      <c r="B1865" s="109">
        <v>42662</v>
      </c>
      <c r="C1865" s="110">
        <v>432.52587899999997</v>
      </c>
      <c r="D1865">
        <v>1523273</v>
      </c>
      <c r="E1865">
        <f t="shared" si="30"/>
        <v>-1.8590202023383462E-2</v>
      </c>
      <c r="F1865">
        <v>3.5677652758230316E-3</v>
      </c>
    </row>
    <row r="1866" spans="2:6" x14ac:dyDescent="0.3">
      <c r="B1866" s="109">
        <v>42661</v>
      </c>
      <c r="C1866" s="110">
        <v>440.71893299999999</v>
      </c>
      <c r="D1866">
        <v>1708916</v>
      </c>
      <c r="E1866">
        <f t="shared" si="30"/>
        <v>3.4364681110935935E-2</v>
      </c>
      <c r="F1866">
        <v>3.554400851613515E-3</v>
      </c>
    </row>
    <row r="1867" spans="2:6" x14ac:dyDescent="0.3">
      <c r="B1867" s="109">
        <v>42660</v>
      </c>
      <c r="C1867" s="110">
        <v>426.07693499999999</v>
      </c>
      <c r="D1867">
        <v>995047</v>
      </c>
      <c r="E1867">
        <f t="shared" ref="E1867:E1930" si="31">C1867/C1868-1</f>
        <v>-3.0814629797356829E-2</v>
      </c>
      <c r="F1867">
        <v>3.5431208498368783E-3</v>
      </c>
    </row>
    <row r="1868" spans="2:6" x14ac:dyDescent="0.3">
      <c r="B1868" s="109">
        <v>42657</v>
      </c>
      <c r="C1868" s="110">
        <v>439.62377900000001</v>
      </c>
      <c r="D1868">
        <v>1394236</v>
      </c>
      <c r="E1868">
        <f t="shared" si="31"/>
        <v>1.0535088280084759E-2</v>
      </c>
      <c r="F1868">
        <v>3.5405212658727869E-3</v>
      </c>
    </row>
    <row r="1869" spans="2:6" x14ac:dyDescent="0.3">
      <c r="B1869" s="109">
        <v>42656</v>
      </c>
      <c r="C1869" s="110">
        <v>435.04058800000001</v>
      </c>
      <c r="D1869">
        <v>2655510</v>
      </c>
      <c r="E1869">
        <f t="shared" si="31"/>
        <v>-3.8113106991288004E-2</v>
      </c>
      <c r="F1869">
        <v>3.5168396561575666E-3</v>
      </c>
    </row>
    <row r="1870" spans="2:6" x14ac:dyDescent="0.3">
      <c r="B1870" s="109">
        <v>42653</v>
      </c>
      <c r="C1870" s="110">
        <v>452.27832000000001</v>
      </c>
      <c r="D1870">
        <v>2342105</v>
      </c>
      <c r="E1870">
        <f t="shared" si="31"/>
        <v>-9.4161338628337976E-3</v>
      </c>
      <c r="F1870">
        <v>3.5055203127645207E-3</v>
      </c>
    </row>
    <row r="1871" spans="2:6" x14ac:dyDescent="0.3">
      <c r="B1871" s="109">
        <v>42650</v>
      </c>
      <c r="C1871" s="110">
        <v>456.57751500000001</v>
      </c>
      <c r="D1871">
        <v>3770810</v>
      </c>
      <c r="E1871">
        <f t="shared" si="31"/>
        <v>7.3628784894504085E-2</v>
      </c>
      <c r="F1871">
        <v>3.5019544174885731E-3</v>
      </c>
    </row>
    <row r="1872" spans="2:6" x14ac:dyDescent="0.3">
      <c r="B1872" s="109">
        <v>42649</v>
      </c>
      <c r="C1872" s="110">
        <v>425.265717</v>
      </c>
      <c r="D1872">
        <v>1319397</v>
      </c>
      <c r="E1872">
        <f t="shared" si="31"/>
        <v>-5.9728178756548456E-3</v>
      </c>
      <c r="F1872">
        <v>3.4967392042679624E-3</v>
      </c>
    </row>
    <row r="1873" spans="2:6" x14ac:dyDescent="0.3">
      <c r="B1873" s="109">
        <v>42648</v>
      </c>
      <c r="C1873" s="110">
        <v>427.82101399999999</v>
      </c>
      <c r="D1873">
        <v>764743</v>
      </c>
      <c r="E1873">
        <f t="shared" si="31"/>
        <v>6.6805456419634091E-3</v>
      </c>
      <c r="F1873">
        <v>3.4919906533805722E-3</v>
      </c>
    </row>
    <row r="1874" spans="2:6" x14ac:dyDescent="0.3">
      <c r="B1874" s="109">
        <v>42647</v>
      </c>
      <c r="C1874" s="110">
        <v>424.98190299999999</v>
      </c>
      <c r="D1874">
        <v>1075509</v>
      </c>
      <c r="E1874">
        <f t="shared" si="31"/>
        <v>-1.3835108868109014E-2</v>
      </c>
      <c r="F1874">
        <v>3.4812057341278013E-3</v>
      </c>
    </row>
    <row r="1875" spans="2:6" x14ac:dyDescent="0.3">
      <c r="B1875" s="109">
        <v>42646</v>
      </c>
      <c r="C1875" s="110">
        <v>430.94406099999998</v>
      </c>
      <c r="D1875">
        <v>2381563</v>
      </c>
      <c r="E1875">
        <f t="shared" si="31"/>
        <v>5.1668054422330245E-2</v>
      </c>
      <c r="F1875">
        <v>3.4523257023235665E-3</v>
      </c>
    </row>
    <row r="1876" spans="2:6" x14ac:dyDescent="0.3">
      <c r="B1876" s="109">
        <v>42643</v>
      </c>
      <c r="C1876" s="110">
        <v>409.77194200000002</v>
      </c>
      <c r="D1876">
        <v>1042348</v>
      </c>
      <c r="E1876">
        <f t="shared" si="31"/>
        <v>4.9880273043005907E-2</v>
      </c>
      <c r="F1876">
        <v>3.442047971849771E-3</v>
      </c>
    </row>
    <row r="1877" spans="2:6" x14ac:dyDescent="0.3">
      <c r="B1877" s="109">
        <v>42642</v>
      </c>
      <c r="C1877" s="110">
        <v>390.30349699999999</v>
      </c>
      <c r="D1877">
        <v>2643146</v>
      </c>
      <c r="E1877">
        <f t="shared" si="31"/>
        <v>-4.4389265825345525E-2</v>
      </c>
      <c r="F1877">
        <v>3.4384468475729957E-3</v>
      </c>
    </row>
    <row r="1878" spans="2:6" x14ac:dyDescent="0.3">
      <c r="B1878" s="109">
        <v>42641</v>
      </c>
      <c r="C1878" s="110">
        <v>408.43356299999999</v>
      </c>
      <c r="D1878">
        <v>1263764</v>
      </c>
      <c r="E1878">
        <f t="shared" si="31"/>
        <v>1.7891347273301328E-2</v>
      </c>
      <c r="F1878">
        <v>3.4340449993712774E-3</v>
      </c>
    </row>
    <row r="1879" spans="2:6" x14ac:dyDescent="0.3">
      <c r="B1879" s="109">
        <v>42640</v>
      </c>
      <c r="C1879" s="110">
        <v>401.25457799999998</v>
      </c>
      <c r="D1879">
        <v>2865514</v>
      </c>
      <c r="E1879">
        <f t="shared" si="31"/>
        <v>-4.8282997461652766E-3</v>
      </c>
      <c r="F1879">
        <v>3.4301854469342974E-3</v>
      </c>
    </row>
    <row r="1880" spans="2:6" x14ac:dyDescent="0.3">
      <c r="B1880" s="109">
        <v>42639</v>
      </c>
      <c r="C1880" s="110">
        <v>403.20135499999998</v>
      </c>
      <c r="D1880">
        <v>1656526</v>
      </c>
      <c r="E1880">
        <f t="shared" si="31"/>
        <v>1.5111988161282675E-3</v>
      </c>
      <c r="F1880">
        <v>3.4284119284722081E-3</v>
      </c>
    </row>
    <row r="1881" spans="2:6" x14ac:dyDescent="0.3">
      <c r="B1881" s="109">
        <v>42636</v>
      </c>
      <c r="C1881" s="110">
        <v>402.59295700000001</v>
      </c>
      <c r="D1881">
        <v>1081488</v>
      </c>
      <c r="E1881">
        <f t="shared" si="31"/>
        <v>-2.3512098312212681E-2</v>
      </c>
      <c r="F1881">
        <v>3.420025417797401E-3</v>
      </c>
    </row>
    <row r="1882" spans="2:6" x14ac:dyDescent="0.3">
      <c r="B1882" s="109">
        <v>42635</v>
      </c>
      <c r="C1882" s="110">
        <v>412.28668199999998</v>
      </c>
      <c r="D1882">
        <v>1451645</v>
      </c>
      <c r="E1882">
        <f t="shared" si="31"/>
        <v>4.0110247477492367E-2</v>
      </c>
      <c r="F1882">
        <v>3.3975220353419378E-3</v>
      </c>
    </row>
    <row r="1883" spans="2:6" x14ac:dyDescent="0.3">
      <c r="B1883" s="109">
        <v>42634</v>
      </c>
      <c r="C1883" s="110">
        <v>396.38748199999998</v>
      </c>
      <c r="D1883">
        <v>1137891</v>
      </c>
      <c r="E1883">
        <f t="shared" si="31"/>
        <v>2.3594247850100558E-3</v>
      </c>
      <c r="F1883">
        <v>3.3884448901595476E-3</v>
      </c>
    </row>
    <row r="1884" spans="2:6" x14ac:dyDescent="0.3">
      <c r="B1884" s="109">
        <v>42633</v>
      </c>
      <c r="C1884" s="110">
        <v>395.45443699999998</v>
      </c>
      <c r="D1884">
        <v>1144561</v>
      </c>
      <c r="E1884">
        <f t="shared" si="31"/>
        <v>-6.2177302388255473E-3</v>
      </c>
      <c r="F1884">
        <v>3.3878808944987071E-3</v>
      </c>
    </row>
    <row r="1885" spans="2:6" x14ac:dyDescent="0.3">
      <c r="B1885" s="109">
        <v>42632</v>
      </c>
      <c r="C1885" s="110">
        <v>397.92865</v>
      </c>
      <c r="D1885">
        <v>1476011</v>
      </c>
      <c r="E1885">
        <f t="shared" si="31"/>
        <v>-9.8899941578758366E-3</v>
      </c>
      <c r="F1885">
        <v>3.3842146099876125E-3</v>
      </c>
    </row>
    <row r="1886" spans="2:6" x14ac:dyDescent="0.3">
      <c r="B1886" s="109">
        <v>42629</v>
      </c>
      <c r="C1886" s="110">
        <v>401.90347300000002</v>
      </c>
      <c r="D1886">
        <v>2882379</v>
      </c>
      <c r="E1886">
        <f t="shared" si="31"/>
        <v>-2.5951000426806203E-2</v>
      </c>
      <c r="F1886">
        <v>3.3540259721156485E-3</v>
      </c>
    </row>
    <row r="1887" spans="2:6" x14ac:dyDescent="0.3">
      <c r="B1887" s="109">
        <v>42628</v>
      </c>
      <c r="C1887" s="110">
        <v>412.61114500000002</v>
      </c>
      <c r="D1887">
        <v>3622448</v>
      </c>
      <c r="E1887">
        <f t="shared" si="31"/>
        <v>5.583811000809713E-2</v>
      </c>
      <c r="F1887">
        <v>3.3360116985821087E-3</v>
      </c>
    </row>
    <row r="1888" spans="2:6" x14ac:dyDescent="0.3">
      <c r="B1888" s="109">
        <v>42627</v>
      </c>
      <c r="C1888" s="110">
        <v>390.79016100000001</v>
      </c>
      <c r="D1888">
        <v>1761310</v>
      </c>
      <c r="E1888">
        <f t="shared" si="31"/>
        <v>6.440565071778992E-2</v>
      </c>
      <c r="F1888">
        <v>3.3187217137258251E-3</v>
      </c>
    </row>
    <row r="1889" spans="2:6" x14ac:dyDescent="0.3">
      <c r="B1889" s="109">
        <v>42625</v>
      </c>
      <c r="C1889" s="110">
        <v>367.14401199999998</v>
      </c>
      <c r="D1889">
        <v>849052</v>
      </c>
      <c r="E1889">
        <f t="shared" si="31"/>
        <v>-4.8560181285010717E-2</v>
      </c>
      <c r="F1889">
        <v>3.3164589019147872E-3</v>
      </c>
    </row>
    <row r="1890" spans="2:6" x14ac:dyDescent="0.3">
      <c r="B1890" s="109">
        <v>42622</v>
      </c>
      <c r="C1890" s="110">
        <v>385.88253800000001</v>
      </c>
      <c r="D1890">
        <v>813227</v>
      </c>
      <c r="E1890">
        <f t="shared" si="31"/>
        <v>-1.7250156583659582E-2</v>
      </c>
      <c r="F1890">
        <v>3.311401894386945E-3</v>
      </c>
    </row>
    <row r="1891" spans="2:6" x14ac:dyDescent="0.3">
      <c r="B1891" s="109">
        <v>42621</v>
      </c>
      <c r="C1891" s="110">
        <v>392.655914</v>
      </c>
      <c r="D1891">
        <v>909941</v>
      </c>
      <c r="E1891">
        <f t="shared" si="31"/>
        <v>-9.8188904701204116E-3</v>
      </c>
      <c r="F1891">
        <v>3.2936856470231479E-3</v>
      </c>
    </row>
    <row r="1892" spans="2:6" x14ac:dyDescent="0.3">
      <c r="B1892" s="109">
        <v>42620</v>
      </c>
      <c r="C1892" s="110">
        <v>396.54959100000002</v>
      </c>
      <c r="D1892">
        <v>1018488</v>
      </c>
      <c r="E1892">
        <f t="shared" si="31"/>
        <v>1.8225129086712144E-2</v>
      </c>
      <c r="F1892">
        <v>3.2629117268287988E-3</v>
      </c>
    </row>
    <row r="1893" spans="2:6" x14ac:dyDescent="0.3">
      <c r="B1893" s="109">
        <v>42619</v>
      </c>
      <c r="C1893" s="110">
        <v>389.45178199999998</v>
      </c>
      <c r="D1893">
        <v>1445827</v>
      </c>
      <c r="E1893">
        <f t="shared" si="31"/>
        <v>2.1272284517535933E-2</v>
      </c>
      <c r="F1893">
        <v>3.2501924352057454E-3</v>
      </c>
    </row>
    <row r="1894" spans="2:6" x14ac:dyDescent="0.3">
      <c r="B1894" s="109">
        <v>42615</v>
      </c>
      <c r="C1894" s="110">
        <v>381.33981299999999</v>
      </c>
      <c r="D1894">
        <v>696913</v>
      </c>
      <c r="E1894">
        <f t="shared" si="31"/>
        <v>7.0693748418233504E-3</v>
      </c>
      <c r="F1894">
        <v>3.2482187593367851E-3</v>
      </c>
    </row>
    <row r="1895" spans="2:6" x14ac:dyDescent="0.3">
      <c r="B1895" s="109">
        <v>42614</v>
      </c>
      <c r="C1895" s="110">
        <v>378.66290300000003</v>
      </c>
      <c r="D1895">
        <v>664779</v>
      </c>
      <c r="E1895">
        <f t="shared" si="31"/>
        <v>-1.1854456290731008E-2</v>
      </c>
      <c r="F1895">
        <v>3.2446288096255049E-3</v>
      </c>
    </row>
    <row r="1896" spans="2:6" x14ac:dyDescent="0.3">
      <c r="B1896" s="109">
        <v>42613</v>
      </c>
      <c r="C1896" s="110">
        <v>383.20559700000001</v>
      </c>
      <c r="D1896">
        <v>1077276</v>
      </c>
      <c r="E1896">
        <f t="shared" si="31"/>
        <v>-4.2158447879147021E-3</v>
      </c>
      <c r="F1896">
        <v>3.2393361669358356E-3</v>
      </c>
    </row>
    <row r="1897" spans="2:6" x14ac:dyDescent="0.3">
      <c r="B1897" s="109">
        <v>42612</v>
      </c>
      <c r="C1897" s="110">
        <v>384.82797199999999</v>
      </c>
      <c r="D1897">
        <v>1000974</v>
      </c>
      <c r="E1897">
        <f t="shared" si="31"/>
        <v>1.5628215586848127E-2</v>
      </c>
      <c r="F1897">
        <v>3.2338628136883152E-3</v>
      </c>
    </row>
    <row r="1898" spans="2:6" x14ac:dyDescent="0.3">
      <c r="B1898" s="109">
        <v>42611</v>
      </c>
      <c r="C1898" s="110">
        <v>378.906342</v>
      </c>
      <c r="D1898">
        <v>808224</v>
      </c>
      <c r="E1898">
        <f t="shared" si="31"/>
        <v>-5.4293618460719006E-3</v>
      </c>
      <c r="F1898">
        <v>3.2314327336666615E-3</v>
      </c>
    </row>
    <row r="1899" spans="2:6" x14ac:dyDescent="0.3">
      <c r="B1899" s="109">
        <v>42608</v>
      </c>
      <c r="C1899" s="110">
        <v>380.97479199999998</v>
      </c>
      <c r="D1899">
        <v>895389</v>
      </c>
      <c r="E1899">
        <f t="shared" si="31"/>
        <v>4.4914019496733459E-3</v>
      </c>
      <c r="F1899">
        <v>3.2305248349848714E-3</v>
      </c>
    </row>
    <row r="1900" spans="2:6" x14ac:dyDescent="0.3">
      <c r="B1900" s="109">
        <v>42607</v>
      </c>
      <c r="C1900" s="110">
        <v>379.27133199999997</v>
      </c>
      <c r="D1900">
        <v>1171073</v>
      </c>
      <c r="E1900">
        <f t="shared" si="31"/>
        <v>8.3030287190315466E-3</v>
      </c>
      <c r="F1900">
        <v>3.2048375495752346E-3</v>
      </c>
    </row>
    <row r="1901" spans="2:6" x14ac:dyDescent="0.3">
      <c r="B1901" s="109">
        <v>42606</v>
      </c>
      <c r="C1901" s="110">
        <v>376.14816300000001</v>
      </c>
      <c r="D1901">
        <v>826079</v>
      </c>
      <c r="E1901">
        <f t="shared" si="31"/>
        <v>-2.152085805991133E-3</v>
      </c>
      <c r="F1901">
        <v>3.194465493344234E-3</v>
      </c>
    </row>
    <row r="1902" spans="2:6" x14ac:dyDescent="0.3">
      <c r="B1902" s="109">
        <v>42605</v>
      </c>
      <c r="C1902" s="110">
        <v>376.95941199999999</v>
      </c>
      <c r="D1902">
        <v>1361993</v>
      </c>
      <c r="E1902">
        <f t="shared" si="31"/>
        <v>1.2749345586014593E-2</v>
      </c>
      <c r="F1902">
        <v>3.1686922211608959E-3</v>
      </c>
    </row>
    <row r="1903" spans="2:6" x14ac:dyDescent="0.3">
      <c r="B1903" s="109">
        <v>42604</v>
      </c>
      <c r="C1903" s="110">
        <v>372.21392800000001</v>
      </c>
      <c r="D1903">
        <v>5025105</v>
      </c>
      <c r="E1903">
        <f t="shared" si="31"/>
        <v>-4.7831741004494166E-2</v>
      </c>
      <c r="F1903">
        <v>3.148375423440708E-3</v>
      </c>
    </row>
    <row r="1904" spans="2:6" x14ac:dyDescent="0.3">
      <c r="B1904" s="109">
        <v>42601</v>
      </c>
      <c r="C1904" s="110">
        <v>390.91192599999999</v>
      </c>
      <c r="D1904">
        <v>2798534</v>
      </c>
      <c r="E1904">
        <f t="shared" si="31"/>
        <v>-4.4415172109186773E-3</v>
      </c>
      <c r="F1904">
        <v>3.1187721936820623E-3</v>
      </c>
    </row>
    <row r="1905" spans="2:6" x14ac:dyDescent="0.3">
      <c r="B1905" s="109">
        <v>42600</v>
      </c>
      <c r="C1905" s="110">
        <v>392.655914</v>
      </c>
      <c r="D1905">
        <v>3774233</v>
      </c>
      <c r="E1905">
        <f t="shared" si="31"/>
        <v>4.8294699300867494E-2</v>
      </c>
      <c r="F1905">
        <v>3.1185419845465301E-3</v>
      </c>
    </row>
    <row r="1906" spans="2:6" x14ac:dyDescent="0.3">
      <c r="B1906" s="109">
        <v>42599</v>
      </c>
      <c r="C1906" s="110">
        <v>374.56634500000001</v>
      </c>
      <c r="D1906">
        <v>2231915</v>
      </c>
      <c r="E1906">
        <f t="shared" si="31"/>
        <v>8.8484116927720624E-3</v>
      </c>
      <c r="F1906">
        <v>3.0918372177917153E-3</v>
      </c>
    </row>
    <row r="1907" spans="2:6" x14ac:dyDescent="0.3">
      <c r="B1907" s="109">
        <v>42598</v>
      </c>
      <c r="C1907" s="110">
        <v>371.28109699999999</v>
      </c>
      <c r="D1907">
        <v>1143660</v>
      </c>
      <c r="E1907">
        <f t="shared" si="31"/>
        <v>-1.8539255764989937E-3</v>
      </c>
      <c r="F1907">
        <v>3.090019913862152E-3</v>
      </c>
    </row>
    <row r="1908" spans="2:6" x14ac:dyDescent="0.3">
      <c r="B1908" s="109">
        <v>42594</v>
      </c>
      <c r="C1908" s="110">
        <v>371.97070300000001</v>
      </c>
      <c r="D1908">
        <v>800007</v>
      </c>
      <c r="E1908">
        <f t="shared" si="31"/>
        <v>-3.2675227329692635E-4</v>
      </c>
      <c r="F1908">
        <v>3.0829084382919536E-3</v>
      </c>
    </row>
    <row r="1909" spans="2:6" x14ac:dyDescent="0.3">
      <c r="B1909" s="109">
        <v>42593</v>
      </c>
      <c r="C1909" s="110">
        <v>372.092285</v>
      </c>
      <c r="D1909">
        <v>1246039</v>
      </c>
      <c r="E1909">
        <f t="shared" si="31"/>
        <v>-4.4493395195099872E-3</v>
      </c>
      <c r="F1909">
        <v>3.0806208131488599E-3</v>
      </c>
    </row>
    <row r="1910" spans="2:6" x14ac:dyDescent="0.3">
      <c r="B1910" s="109">
        <v>42592</v>
      </c>
      <c r="C1910" s="110">
        <v>373.75524899999999</v>
      </c>
      <c r="D1910">
        <v>1433800</v>
      </c>
      <c r="E1910">
        <f t="shared" si="31"/>
        <v>-7.5894467125325882E-4</v>
      </c>
      <c r="F1910">
        <v>3.0767824433091118E-3</v>
      </c>
    </row>
    <row r="1911" spans="2:6" x14ac:dyDescent="0.3">
      <c r="B1911" s="109">
        <v>42591</v>
      </c>
      <c r="C1911" s="110">
        <v>374.03912400000002</v>
      </c>
      <c r="D1911">
        <v>1259169</v>
      </c>
      <c r="E1911">
        <f t="shared" si="31"/>
        <v>-1.0302721466710407E-2</v>
      </c>
      <c r="F1911">
        <v>3.0732719663455477E-3</v>
      </c>
    </row>
    <row r="1912" spans="2:6" x14ac:dyDescent="0.3">
      <c r="B1912" s="109">
        <v>42590</v>
      </c>
      <c r="C1912" s="110">
        <v>377.932861</v>
      </c>
      <c r="D1912">
        <v>1227384</v>
      </c>
      <c r="E1912">
        <f t="shared" si="31"/>
        <v>8.2234158797322987E-3</v>
      </c>
      <c r="F1912">
        <v>3.0588225009267056E-3</v>
      </c>
    </row>
    <row r="1913" spans="2:6" x14ac:dyDescent="0.3">
      <c r="B1913" s="109">
        <v>42587</v>
      </c>
      <c r="C1913" s="110">
        <v>374.85031099999998</v>
      </c>
      <c r="D1913">
        <v>1041617</v>
      </c>
      <c r="E1913">
        <f t="shared" si="31"/>
        <v>2.1687223286299684E-3</v>
      </c>
      <c r="F1913">
        <v>3.044657963232833E-3</v>
      </c>
    </row>
    <row r="1914" spans="2:6" x14ac:dyDescent="0.3">
      <c r="B1914" s="109">
        <v>42586</v>
      </c>
      <c r="C1914" s="110">
        <v>374.03912400000002</v>
      </c>
      <c r="D1914">
        <v>1919766</v>
      </c>
      <c r="E1914">
        <f t="shared" si="31"/>
        <v>2.3756656753487482E-2</v>
      </c>
      <c r="F1914">
        <v>3.033038846728342E-3</v>
      </c>
    </row>
    <row r="1915" spans="2:6" x14ac:dyDescent="0.3">
      <c r="B1915" s="109">
        <v>42585</v>
      </c>
      <c r="C1915" s="110">
        <v>365.35940599999998</v>
      </c>
      <c r="D1915">
        <v>1896648</v>
      </c>
      <c r="E1915">
        <f t="shared" si="31"/>
        <v>-1.4765232338494139E-2</v>
      </c>
      <c r="F1915">
        <v>3.0284813899328356E-3</v>
      </c>
    </row>
    <row r="1916" spans="2:6" x14ac:dyDescent="0.3">
      <c r="B1916" s="109">
        <v>42584</v>
      </c>
      <c r="C1916" s="110">
        <v>370.83486900000003</v>
      </c>
      <c r="D1916">
        <v>1613886</v>
      </c>
      <c r="E1916">
        <f t="shared" si="31"/>
        <v>-3.3918120723724576E-2</v>
      </c>
      <c r="F1916">
        <v>3.0275116949156633E-3</v>
      </c>
    </row>
    <row r="1917" spans="2:6" x14ac:dyDescent="0.3">
      <c r="B1917" s="109">
        <v>42583</v>
      </c>
      <c r="C1917" s="110">
        <v>383.85449199999999</v>
      </c>
      <c r="D1917">
        <v>6474412</v>
      </c>
      <c r="E1917">
        <f t="shared" si="31"/>
        <v>5.3897377954050807E-2</v>
      </c>
      <c r="F1917">
        <v>3.022653426289601E-3</v>
      </c>
    </row>
    <row r="1918" spans="2:6" x14ac:dyDescent="0.3">
      <c r="B1918" s="109">
        <v>42580</v>
      </c>
      <c r="C1918" s="110">
        <v>364.22378500000002</v>
      </c>
      <c r="D1918">
        <v>1628546</v>
      </c>
      <c r="E1918">
        <f t="shared" si="31"/>
        <v>4.0250560832804094E-3</v>
      </c>
      <c r="F1918">
        <v>3.0200973354159721E-3</v>
      </c>
    </row>
    <row r="1919" spans="2:6" x14ac:dyDescent="0.3">
      <c r="B1919" s="109">
        <v>42579</v>
      </c>
      <c r="C1919" s="110">
        <v>362.76364100000001</v>
      </c>
      <c r="D1919">
        <v>4048546</v>
      </c>
      <c r="E1919">
        <f t="shared" si="31"/>
        <v>3.6384679356423533E-2</v>
      </c>
      <c r="F1919">
        <v>3.0127200285989808E-3</v>
      </c>
    </row>
    <row r="1920" spans="2:6" x14ac:dyDescent="0.3">
      <c r="B1920" s="109">
        <v>42578</v>
      </c>
      <c r="C1920" s="110">
        <v>350.027985</v>
      </c>
      <c r="D1920">
        <v>1728892</v>
      </c>
      <c r="E1920">
        <f t="shared" si="31"/>
        <v>2.323053039473999E-3</v>
      </c>
      <c r="F1920">
        <v>2.9880659508334517E-3</v>
      </c>
    </row>
    <row r="1921" spans="2:6" x14ac:dyDescent="0.3">
      <c r="B1921" s="109">
        <v>42577</v>
      </c>
      <c r="C1921" s="110">
        <v>349.21673600000003</v>
      </c>
      <c r="D1921">
        <v>3532158</v>
      </c>
      <c r="E1921">
        <f t="shared" si="31"/>
        <v>-8.0645486568570179E-3</v>
      </c>
      <c r="F1921">
        <v>2.9877618065952127E-3</v>
      </c>
    </row>
    <row r="1922" spans="2:6" x14ac:dyDescent="0.3">
      <c r="B1922" s="109">
        <v>42576</v>
      </c>
      <c r="C1922" s="110">
        <v>352.05590799999999</v>
      </c>
      <c r="D1922">
        <v>2340469</v>
      </c>
      <c r="E1922">
        <f t="shared" si="31"/>
        <v>1.9856680458279152E-2</v>
      </c>
      <c r="F1922">
        <v>2.9853794799348243E-3</v>
      </c>
    </row>
    <row r="1923" spans="2:6" x14ac:dyDescent="0.3">
      <c r="B1923" s="109">
        <v>42573</v>
      </c>
      <c r="C1923" s="110">
        <v>345.20135499999998</v>
      </c>
      <c r="D1923">
        <v>3132538</v>
      </c>
      <c r="E1923">
        <f t="shared" si="31"/>
        <v>4.4294130410267529E-2</v>
      </c>
      <c r="F1923">
        <v>2.985266284280863E-3</v>
      </c>
    </row>
    <row r="1924" spans="2:6" x14ac:dyDescent="0.3">
      <c r="B1924" s="109">
        <v>42572</v>
      </c>
      <c r="C1924" s="110">
        <v>330.55950899999999</v>
      </c>
      <c r="D1924">
        <v>5963673</v>
      </c>
      <c r="E1924">
        <f t="shared" si="31"/>
        <v>1.7351500983940449E-2</v>
      </c>
      <c r="F1924">
        <v>2.9689024053489721E-3</v>
      </c>
    </row>
    <row r="1925" spans="2:6" x14ac:dyDescent="0.3">
      <c r="B1925" s="109">
        <v>42571</v>
      </c>
      <c r="C1925" s="110">
        <v>324.92163099999999</v>
      </c>
      <c r="D1925">
        <v>2139290</v>
      </c>
      <c r="E1925">
        <f t="shared" si="31"/>
        <v>4.6231973824625738E-2</v>
      </c>
      <c r="F1925">
        <v>2.9547285109687849E-3</v>
      </c>
    </row>
    <row r="1926" spans="2:6" x14ac:dyDescent="0.3">
      <c r="B1926" s="109">
        <v>42570</v>
      </c>
      <c r="C1926" s="110">
        <v>310.56366000000003</v>
      </c>
      <c r="D1926">
        <v>575073</v>
      </c>
      <c r="E1926">
        <f t="shared" si="31"/>
        <v>3.0127200285989808E-3</v>
      </c>
      <c r="F1926">
        <v>2.9537047209304834E-3</v>
      </c>
    </row>
    <row r="1927" spans="2:6" x14ac:dyDescent="0.3">
      <c r="B1927" s="109">
        <v>42569</v>
      </c>
      <c r="C1927" s="110">
        <v>309.63082900000001</v>
      </c>
      <c r="D1927">
        <v>611279</v>
      </c>
      <c r="E1927">
        <f t="shared" si="31"/>
        <v>-2.2534915295235991E-2</v>
      </c>
      <c r="F1927">
        <v>2.9399855581648815E-3</v>
      </c>
    </row>
    <row r="1928" spans="2:6" x14ac:dyDescent="0.3">
      <c r="B1928" s="109">
        <v>42566</v>
      </c>
      <c r="C1928" s="110">
        <v>316.76919600000002</v>
      </c>
      <c r="D1928">
        <v>1505819</v>
      </c>
      <c r="E1928">
        <f t="shared" si="31"/>
        <v>2.5613846912087013E-4</v>
      </c>
      <c r="F1928">
        <v>2.9272095480448179E-3</v>
      </c>
    </row>
    <row r="1929" spans="2:6" x14ac:dyDescent="0.3">
      <c r="B1929" s="109">
        <v>42565</v>
      </c>
      <c r="C1929" s="110">
        <v>316.68808000000001</v>
      </c>
      <c r="D1929">
        <v>1473758</v>
      </c>
      <c r="E1929">
        <f t="shared" si="31"/>
        <v>4.5667435502747988E-2</v>
      </c>
      <c r="F1929">
        <v>2.9113873682435898E-3</v>
      </c>
    </row>
    <row r="1930" spans="2:6" x14ac:dyDescent="0.3">
      <c r="B1930" s="109">
        <v>42564</v>
      </c>
      <c r="C1930" s="110">
        <v>302.85736100000003</v>
      </c>
      <c r="D1930">
        <v>565994</v>
      </c>
      <c r="E1930">
        <f t="shared" si="31"/>
        <v>-8.8929706968763345E-3</v>
      </c>
      <c r="F1930">
        <v>2.8827818246071057E-3</v>
      </c>
    </row>
    <row r="1931" spans="2:6" x14ac:dyDescent="0.3">
      <c r="B1931" s="109">
        <v>42563</v>
      </c>
      <c r="C1931" s="110">
        <v>305.57482900000002</v>
      </c>
      <c r="D1931">
        <v>816547</v>
      </c>
      <c r="E1931">
        <f t="shared" ref="E1931:E1994" si="32">C1931/C1932-1</f>
        <v>-1.7731320128281158E-2</v>
      </c>
      <c r="F1931">
        <v>2.8755232776418449E-3</v>
      </c>
    </row>
    <row r="1932" spans="2:6" x14ac:dyDescent="0.3">
      <c r="B1932" s="109">
        <v>42562</v>
      </c>
      <c r="C1932" s="110">
        <v>311.09088100000002</v>
      </c>
      <c r="D1932">
        <v>715095</v>
      </c>
      <c r="E1932">
        <f t="shared" si="32"/>
        <v>1.1873484810431156E-2</v>
      </c>
      <c r="F1932">
        <v>2.8752802338589678E-3</v>
      </c>
    </row>
    <row r="1933" spans="2:6" x14ac:dyDescent="0.3">
      <c r="B1933" s="109">
        <v>42559</v>
      </c>
      <c r="C1933" s="110">
        <v>307.44049100000001</v>
      </c>
      <c r="D1933">
        <v>890390</v>
      </c>
      <c r="E1933">
        <f t="shared" si="32"/>
        <v>-6.8135473284474113E-3</v>
      </c>
      <c r="F1933">
        <v>2.870837582300112E-3</v>
      </c>
    </row>
    <row r="1934" spans="2:6" x14ac:dyDescent="0.3">
      <c r="B1934" s="109">
        <v>42558</v>
      </c>
      <c r="C1934" s="110">
        <v>309.549622</v>
      </c>
      <c r="D1934">
        <v>1233849</v>
      </c>
      <c r="E1934">
        <f t="shared" si="32"/>
        <v>2.9265192301137333E-2</v>
      </c>
      <c r="F1934">
        <v>2.8707079559411319E-3</v>
      </c>
    </row>
    <row r="1935" spans="2:6" x14ac:dyDescent="0.3">
      <c r="B1935" s="109">
        <v>42556</v>
      </c>
      <c r="C1935" s="110">
        <v>300.74816900000002</v>
      </c>
      <c r="D1935">
        <v>1001799</v>
      </c>
      <c r="E1935">
        <f t="shared" si="32"/>
        <v>-5.8990885673675386E-3</v>
      </c>
      <c r="F1935">
        <v>2.8653047004054688E-3</v>
      </c>
    </row>
    <row r="1936" spans="2:6" x14ac:dyDescent="0.3">
      <c r="B1936" s="109">
        <v>42555</v>
      </c>
      <c r="C1936" s="110">
        <v>302.53283699999997</v>
      </c>
      <c r="D1936">
        <v>763037</v>
      </c>
      <c r="E1936">
        <f t="shared" si="32"/>
        <v>7.5646134756379713E-3</v>
      </c>
      <c r="F1936">
        <v>2.8603945408045561E-3</v>
      </c>
    </row>
    <row r="1937" spans="2:6" x14ac:dyDescent="0.3">
      <c r="B1937" s="109">
        <v>42552</v>
      </c>
      <c r="C1937" s="110">
        <v>300.26147500000002</v>
      </c>
      <c r="D1937">
        <v>1057654</v>
      </c>
      <c r="E1937">
        <f t="shared" si="32"/>
        <v>1.7035057066171255E-2</v>
      </c>
      <c r="F1937">
        <v>2.8403295855141675E-3</v>
      </c>
    </row>
    <row r="1938" spans="2:6" x14ac:dyDescent="0.3">
      <c r="B1938" s="109">
        <v>42551</v>
      </c>
      <c r="C1938" s="110">
        <v>295.23217799999998</v>
      </c>
      <c r="D1938">
        <v>1191866</v>
      </c>
      <c r="E1938">
        <f t="shared" si="32"/>
        <v>2.1757653566969237E-2</v>
      </c>
      <c r="F1938">
        <v>2.8325520234215862E-3</v>
      </c>
    </row>
    <row r="1939" spans="2:6" x14ac:dyDescent="0.3">
      <c r="B1939" s="109">
        <v>42550</v>
      </c>
      <c r="C1939" s="110">
        <v>288.945404</v>
      </c>
      <c r="D1939">
        <v>946655</v>
      </c>
      <c r="E1939">
        <f t="shared" si="32"/>
        <v>2.3919161833692026E-3</v>
      </c>
      <c r="F1939">
        <v>2.8132433187908479E-3</v>
      </c>
    </row>
    <row r="1940" spans="2:6" x14ac:dyDescent="0.3">
      <c r="B1940" s="109">
        <v>42549</v>
      </c>
      <c r="C1940" s="110">
        <v>288.25592</v>
      </c>
      <c r="D1940">
        <v>493087</v>
      </c>
      <c r="E1940">
        <f t="shared" si="32"/>
        <v>1.5500027389614424E-3</v>
      </c>
      <c r="F1940">
        <v>2.8132381758920744E-3</v>
      </c>
    </row>
    <row r="1941" spans="2:6" x14ac:dyDescent="0.3">
      <c r="B1941" s="109">
        <v>42548</v>
      </c>
      <c r="C1941" s="110">
        <v>287.80981400000002</v>
      </c>
      <c r="D1941">
        <v>705661</v>
      </c>
      <c r="E1941">
        <f t="shared" si="32"/>
        <v>1.5164463257024252E-2</v>
      </c>
      <c r="F1941">
        <v>2.8099408614525867E-3</v>
      </c>
    </row>
    <row r="1942" spans="2:6" x14ac:dyDescent="0.3">
      <c r="B1942" s="109">
        <v>42545</v>
      </c>
      <c r="C1942" s="110">
        <v>283.51052900000002</v>
      </c>
      <c r="D1942">
        <v>703791</v>
      </c>
      <c r="E1942">
        <f t="shared" si="32"/>
        <v>-3.6526156084299766E-2</v>
      </c>
      <c r="F1942">
        <v>2.8025899169832336E-3</v>
      </c>
    </row>
    <row r="1943" spans="2:6" x14ac:dyDescent="0.3">
      <c r="B1943" s="109">
        <v>42544</v>
      </c>
      <c r="C1943" s="110">
        <v>294.258667</v>
      </c>
      <c r="D1943">
        <v>534290</v>
      </c>
      <c r="E1943">
        <f t="shared" si="32"/>
        <v>-9.4212291263175985E-3</v>
      </c>
      <c r="F1943">
        <v>2.7973646083521153E-3</v>
      </c>
    </row>
    <row r="1944" spans="2:6" x14ac:dyDescent="0.3">
      <c r="B1944" s="109">
        <v>42543</v>
      </c>
      <c r="C1944" s="110">
        <v>297.05731200000002</v>
      </c>
      <c r="D1944">
        <v>453609</v>
      </c>
      <c r="E1944">
        <f t="shared" si="32"/>
        <v>2.8755232776418449E-3</v>
      </c>
      <c r="F1944">
        <v>2.7933544090001927E-3</v>
      </c>
    </row>
    <row r="1945" spans="2:6" x14ac:dyDescent="0.3">
      <c r="B1945" s="109">
        <v>42542</v>
      </c>
      <c r="C1945" s="110">
        <v>296.20556599999998</v>
      </c>
      <c r="D1945">
        <v>1098266</v>
      </c>
      <c r="E1945">
        <f t="shared" si="32"/>
        <v>-1.5635632937651134E-2</v>
      </c>
      <c r="F1945">
        <v>2.7903281264494151E-3</v>
      </c>
    </row>
    <row r="1946" spans="2:6" x14ac:dyDescent="0.3">
      <c r="B1946" s="109">
        <v>42541</v>
      </c>
      <c r="C1946" s="110">
        <v>300.91049199999998</v>
      </c>
      <c r="D1946">
        <v>769610</v>
      </c>
      <c r="E1946">
        <f t="shared" si="32"/>
        <v>2.2968919250885289E-3</v>
      </c>
      <c r="F1946">
        <v>2.7867274255821695E-3</v>
      </c>
    </row>
    <row r="1947" spans="2:6" x14ac:dyDescent="0.3">
      <c r="B1947" s="109">
        <v>42538</v>
      </c>
      <c r="C1947" s="110">
        <v>300.22091699999999</v>
      </c>
      <c r="D1947">
        <v>943684</v>
      </c>
      <c r="E1947">
        <f t="shared" si="32"/>
        <v>-1.2276712857202332E-2</v>
      </c>
      <c r="F1947">
        <v>2.7780196887978725E-3</v>
      </c>
    </row>
    <row r="1948" spans="2:6" x14ac:dyDescent="0.3">
      <c r="B1948" s="109">
        <v>42537</v>
      </c>
      <c r="C1948" s="110">
        <v>303.95245399999999</v>
      </c>
      <c r="D1948">
        <v>1526857</v>
      </c>
      <c r="E1948">
        <f t="shared" si="32"/>
        <v>-1.5243001625511399E-2</v>
      </c>
      <c r="F1948">
        <v>2.7438195216626937E-3</v>
      </c>
    </row>
    <row r="1949" spans="2:6" x14ac:dyDescent="0.3">
      <c r="B1949" s="109">
        <v>42536</v>
      </c>
      <c r="C1949" s="110">
        <v>308.65731799999998</v>
      </c>
      <c r="D1949">
        <v>2268193</v>
      </c>
      <c r="E1949">
        <f t="shared" si="32"/>
        <v>1.8605049218215042E-2</v>
      </c>
      <c r="F1949">
        <v>2.7437533462830732E-3</v>
      </c>
    </row>
    <row r="1950" spans="2:6" x14ac:dyDescent="0.3">
      <c r="B1950" s="109">
        <v>42535</v>
      </c>
      <c r="C1950" s="110">
        <v>303.01962300000002</v>
      </c>
      <c r="D1950">
        <v>1123087</v>
      </c>
      <c r="E1950">
        <f t="shared" si="32"/>
        <v>2.3705442166048529E-2</v>
      </c>
      <c r="F1950">
        <v>2.7291620109450854E-3</v>
      </c>
    </row>
    <row r="1951" spans="2:6" x14ac:dyDescent="0.3">
      <c r="B1951" s="109">
        <v>42534</v>
      </c>
      <c r="C1951" s="110">
        <v>296.002747</v>
      </c>
      <c r="D1951">
        <v>487652</v>
      </c>
      <c r="E1951">
        <f t="shared" si="32"/>
        <v>-1.2315836735267593E-2</v>
      </c>
      <c r="F1951">
        <v>2.7142298874973658E-3</v>
      </c>
    </row>
    <row r="1952" spans="2:6" x14ac:dyDescent="0.3">
      <c r="B1952" s="109">
        <v>42531</v>
      </c>
      <c r="C1952" s="110">
        <v>299.69372600000003</v>
      </c>
      <c r="D1952">
        <v>1880280</v>
      </c>
      <c r="E1952">
        <f t="shared" si="32"/>
        <v>3.1119330542442869E-2</v>
      </c>
      <c r="F1952">
        <v>2.6909969372019837E-3</v>
      </c>
    </row>
    <row r="1953" spans="2:6" x14ac:dyDescent="0.3">
      <c r="B1953" s="109">
        <v>42530</v>
      </c>
      <c r="C1953" s="110">
        <v>290.64892600000002</v>
      </c>
      <c r="D1953">
        <v>380680</v>
      </c>
      <c r="E1953">
        <f t="shared" si="32"/>
        <v>-1.2544105398758498E-3</v>
      </c>
      <c r="F1953">
        <v>2.6709696645568215E-3</v>
      </c>
    </row>
    <row r="1954" spans="2:6" x14ac:dyDescent="0.3">
      <c r="B1954" s="109">
        <v>42529</v>
      </c>
      <c r="C1954" s="110">
        <v>291.01397700000001</v>
      </c>
      <c r="D1954">
        <v>652689</v>
      </c>
      <c r="E1954">
        <f t="shared" si="32"/>
        <v>-4.4401649211053273E-3</v>
      </c>
      <c r="F1954">
        <v>2.6443519444674379E-3</v>
      </c>
    </row>
    <row r="1955" spans="2:6" x14ac:dyDescent="0.3">
      <c r="B1955" s="109">
        <v>42528</v>
      </c>
      <c r="C1955" s="110">
        <v>292.31189000000001</v>
      </c>
      <c r="D1955">
        <v>459273</v>
      </c>
      <c r="E1955">
        <f t="shared" si="32"/>
        <v>-6.6158697035081371E-3</v>
      </c>
      <c r="F1955">
        <v>2.6350778545509712E-3</v>
      </c>
    </row>
    <row r="1956" spans="2:6" x14ac:dyDescent="0.3">
      <c r="B1956" s="109">
        <v>42527</v>
      </c>
      <c r="C1956" s="110">
        <v>294.258667</v>
      </c>
      <c r="D1956">
        <v>398505</v>
      </c>
      <c r="E1956">
        <f t="shared" si="32"/>
        <v>-1.3801936305068985E-4</v>
      </c>
      <c r="F1956">
        <v>2.6025661552295798E-3</v>
      </c>
    </row>
    <row r="1957" spans="2:6" x14ac:dyDescent="0.3">
      <c r="B1957" s="109">
        <v>42524</v>
      </c>
      <c r="C1957" s="110">
        <v>294.299286</v>
      </c>
      <c r="D1957">
        <v>735857</v>
      </c>
      <c r="E1957">
        <f t="shared" si="32"/>
        <v>-1.6802127363393926E-2</v>
      </c>
      <c r="F1957">
        <v>2.5901737977258588E-3</v>
      </c>
    </row>
    <row r="1958" spans="2:6" x14ac:dyDescent="0.3">
      <c r="B1958" s="109">
        <v>42523</v>
      </c>
      <c r="C1958" s="110">
        <v>299.328644</v>
      </c>
      <c r="D1958">
        <v>1280725</v>
      </c>
      <c r="E1958">
        <f t="shared" si="32"/>
        <v>1.3457835035084909E-2</v>
      </c>
      <c r="F1958">
        <v>2.57370395801515E-3</v>
      </c>
    </row>
    <row r="1959" spans="2:6" x14ac:dyDescent="0.3">
      <c r="B1959" s="109">
        <v>42522</v>
      </c>
      <c r="C1959" s="110">
        <v>295.35382099999998</v>
      </c>
      <c r="D1959">
        <v>1219125</v>
      </c>
      <c r="E1959">
        <f t="shared" si="32"/>
        <v>-2.8936974998000298E-2</v>
      </c>
      <c r="F1959">
        <v>2.5692974251123601E-3</v>
      </c>
    </row>
    <row r="1960" spans="2:6" x14ac:dyDescent="0.3">
      <c r="B1960" s="109">
        <v>42521</v>
      </c>
      <c r="C1960" s="110">
        <v>304.15515099999999</v>
      </c>
      <c r="D1960">
        <v>915344</v>
      </c>
      <c r="E1960">
        <f t="shared" si="32"/>
        <v>-1.0163974471091963E-2</v>
      </c>
      <c r="F1960">
        <v>2.5677974530329273E-3</v>
      </c>
    </row>
    <row r="1961" spans="2:6" x14ac:dyDescent="0.3">
      <c r="B1961" s="109">
        <v>42520</v>
      </c>
      <c r="C1961" s="110">
        <v>307.27832000000001</v>
      </c>
      <c r="D1961">
        <v>791088</v>
      </c>
      <c r="E1961">
        <f t="shared" si="32"/>
        <v>-9.1551526891777701E-3</v>
      </c>
      <c r="F1961">
        <v>2.5666321529456138E-3</v>
      </c>
    </row>
    <row r="1962" spans="2:6" x14ac:dyDescent="0.3">
      <c r="B1962" s="109">
        <v>42517</v>
      </c>
      <c r="C1962" s="110">
        <v>310.11749300000002</v>
      </c>
      <c r="D1962">
        <v>1128671</v>
      </c>
      <c r="E1962">
        <f t="shared" si="32"/>
        <v>1.1108340166135156E-2</v>
      </c>
      <c r="F1962">
        <v>2.5655647220237388E-3</v>
      </c>
    </row>
    <row r="1963" spans="2:6" x14ac:dyDescent="0.3">
      <c r="B1963" s="109">
        <v>42516</v>
      </c>
      <c r="C1963" s="110">
        <v>306.71044899999998</v>
      </c>
      <c r="D1963">
        <v>1281137</v>
      </c>
      <c r="E1963">
        <f t="shared" si="32"/>
        <v>2.3690160218540202E-2</v>
      </c>
      <c r="F1963">
        <v>2.5312729623301333E-3</v>
      </c>
    </row>
    <row r="1964" spans="2:6" x14ac:dyDescent="0.3">
      <c r="B1964" s="109">
        <v>42515</v>
      </c>
      <c r="C1964" s="110">
        <v>299.61257899999998</v>
      </c>
      <c r="D1964">
        <v>1183114</v>
      </c>
      <c r="E1964">
        <f t="shared" si="32"/>
        <v>2.6399799215029551E-2</v>
      </c>
      <c r="F1964">
        <v>2.5309236646808841E-3</v>
      </c>
    </row>
    <row r="1965" spans="2:6" x14ac:dyDescent="0.3">
      <c r="B1965" s="109">
        <v>42514</v>
      </c>
      <c r="C1965" s="110">
        <v>291.90631100000002</v>
      </c>
      <c r="D1965">
        <v>1128503</v>
      </c>
      <c r="E1965">
        <f t="shared" si="32"/>
        <v>-1.6669013270147026E-2</v>
      </c>
      <c r="F1965">
        <v>2.5206497402781025E-3</v>
      </c>
    </row>
    <row r="1966" spans="2:6" x14ac:dyDescent="0.3">
      <c r="B1966" s="109">
        <v>42513</v>
      </c>
      <c r="C1966" s="110">
        <v>296.85458399999999</v>
      </c>
      <c r="D1966">
        <v>1543420</v>
      </c>
      <c r="E1966">
        <f t="shared" si="32"/>
        <v>-2.3351908848217473E-2</v>
      </c>
      <c r="F1966">
        <v>2.5182060059147915E-3</v>
      </c>
    </row>
    <row r="1967" spans="2:6" x14ac:dyDescent="0.3">
      <c r="B1967" s="109">
        <v>42510</v>
      </c>
      <c r="C1967" s="110">
        <v>303.95245399999999</v>
      </c>
      <c r="D1967">
        <v>3560086</v>
      </c>
      <c r="E1967">
        <f t="shared" si="32"/>
        <v>9.9731677599006474E-3</v>
      </c>
      <c r="F1967">
        <v>2.5163813201014573E-3</v>
      </c>
    </row>
    <row r="1968" spans="2:6" x14ac:dyDescent="0.3">
      <c r="B1968" s="109">
        <v>42509</v>
      </c>
      <c r="C1968" s="110">
        <v>300.95101899999997</v>
      </c>
      <c r="D1968">
        <v>10755477</v>
      </c>
      <c r="E1968">
        <f t="shared" si="32"/>
        <v>-0.1320622849837233</v>
      </c>
      <c r="F1968">
        <v>2.4856122515608536E-3</v>
      </c>
    </row>
    <row r="1969" spans="2:6" x14ac:dyDescent="0.3">
      <c r="B1969" s="109">
        <v>42508</v>
      </c>
      <c r="C1969" s="110">
        <v>346.74264499999998</v>
      </c>
      <c r="D1969">
        <v>2664017</v>
      </c>
      <c r="E1969">
        <f t="shared" si="32"/>
        <v>-1.2817488046510728E-2</v>
      </c>
      <c r="F1969">
        <v>2.4799492965565939E-3</v>
      </c>
    </row>
    <row r="1970" spans="2:6" x14ac:dyDescent="0.3">
      <c r="B1970" s="109">
        <v>42507</v>
      </c>
      <c r="C1970" s="110">
        <v>351.24471999999997</v>
      </c>
      <c r="D1970">
        <v>7074966</v>
      </c>
      <c r="E1970">
        <f t="shared" si="32"/>
        <v>9.8845509743949789E-2</v>
      </c>
      <c r="F1970">
        <v>2.4699358059927512E-3</v>
      </c>
    </row>
    <row r="1971" spans="2:6" x14ac:dyDescent="0.3">
      <c r="B1971" s="109">
        <v>42506</v>
      </c>
      <c r="C1971" s="110">
        <v>319.648865</v>
      </c>
      <c r="D1971">
        <v>1006692</v>
      </c>
      <c r="E1971">
        <f t="shared" si="32"/>
        <v>7.4137468685480101E-3</v>
      </c>
      <c r="F1971">
        <v>2.4616803911214902E-3</v>
      </c>
    </row>
    <row r="1972" spans="2:6" x14ac:dyDescent="0.3">
      <c r="B1972" s="109">
        <v>42503</v>
      </c>
      <c r="C1972" s="110">
        <v>317.29650900000001</v>
      </c>
      <c r="D1972">
        <v>1657974</v>
      </c>
      <c r="E1972">
        <f t="shared" si="32"/>
        <v>2.4489597089671022E-2</v>
      </c>
      <c r="F1972">
        <v>2.4580725088709787E-3</v>
      </c>
    </row>
    <row r="1973" spans="2:6" x14ac:dyDescent="0.3">
      <c r="B1973" s="109">
        <v>42502</v>
      </c>
      <c r="C1973" s="110">
        <v>309.711792</v>
      </c>
      <c r="D1973">
        <v>711909</v>
      </c>
      <c r="E1973">
        <f t="shared" si="32"/>
        <v>3.2170520368701494E-2</v>
      </c>
      <c r="F1973">
        <v>2.440335197791299E-3</v>
      </c>
    </row>
    <row r="1974" spans="2:6" x14ac:dyDescent="0.3">
      <c r="B1974" s="109">
        <v>42501</v>
      </c>
      <c r="C1974" s="110">
        <v>300.05874599999999</v>
      </c>
      <c r="D1974">
        <v>690738</v>
      </c>
      <c r="E1974">
        <f t="shared" si="32"/>
        <v>2.5648287386825563E-2</v>
      </c>
      <c r="F1974">
        <v>2.4155592086794186E-3</v>
      </c>
    </row>
    <row r="1975" spans="2:6" x14ac:dyDescent="0.3">
      <c r="B1975" s="109">
        <v>42500</v>
      </c>
      <c r="C1975" s="110">
        <v>292.555206</v>
      </c>
      <c r="D1975">
        <v>338382</v>
      </c>
      <c r="E1975">
        <f t="shared" si="32"/>
        <v>-8.7948033081548527E-3</v>
      </c>
      <c r="F1975">
        <v>2.4139969916030513E-3</v>
      </c>
    </row>
    <row r="1976" spans="2:6" x14ac:dyDescent="0.3">
      <c r="B1976" s="109">
        <v>42499</v>
      </c>
      <c r="C1976" s="110">
        <v>295.15100100000001</v>
      </c>
      <c r="D1976">
        <v>416500</v>
      </c>
      <c r="E1976">
        <f t="shared" si="32"/>
        <v>3.542972768199304E-2</v>
      </c>
      <c r="F1976">
        <v>2.4086284645916667E-3</v>
      </c>
    </row>
    <row r="1977" spans="2:6" x14ac:dyDescent="0.3">
      <c r="B1977" s="109">
        <v>42496</v>
      </c>
      <c r="C1977" s="110">
        <v>285.05169699999999</v>
      </c>
      <c r="D1977">
        <v>275430</v>
      </c>
      <c r="E1977">
        <f t="shared" si="32"/>
        <v>-1.1115896596330166E-2</v>
      </c>
      <c r="F1977">
        <v>2.3919161833692026E-3</v>
      </c>
    </row>
    <row r="1978" spans="2:6" x14ac:dyDescent="0.3">
      <c r="B1978" s="109">
        <v>42495</v>
      </c>
      <c r="C1978" s="110">
        <v>288.25592</v>
      </c>
      <c r="D1978">
        <v>394315</v>
      </c>
      <c r="E1978">
        <f t="shared" si="32"/>
        <v>8.3710534488088406E-3</v>
      </c>
      <c r="F1978">
        <v>2.386823585297293E-3</v>
      </c>
    </row>
    <row r="1979" spans="2:6" x14ac:dyDescent="0.3">
      <c r="B1979" s="109">
        <v>42494</v>
      </c>
      <c r="C1979" s="110">
        <v>285.86294600000002</v>
      </c>
      <c r="D1979">
        <v>484755</v>
      </c>
      <c r="E1979">
        <f t="shared" si="32"/>
        <v>-3.3196103790012699E-2</v>
      </c>
      <c r="F1979">
        <v>2.3655244041440593E-3</v>
      </c>
    </row>
    <row r="1980" spans="2:6" x14ac:dyDescent="0.3">
      <c r="B1980" s="109">
        <v>42493</v>
      </c>
      <c r="C1980" s="110">
        <v>295.678314</v>
      </c>
      <c r="D1980">
        <v>373179</v>
      </c>
      <c r="E1980">
        <f t="shared" si="32"/>
        <v>-1.3931965506524424E-2</v>
      </c>
      <c r="F1980">
        <v>2.3644907538962201E-3</v>
      </c>
    </row>
    <row r="1981" spans="2:6" x14ac:dyDescent="0.3">
      <c r="B1981" s="109">
        <v>42492</v>
      </c>
      <c r="C1981" s="110">
        <v>299.85589599999997</v>
      </c>
      <c r="D1981">
        <v>587924</v>
      </c>
      <c r="E1981">
        <f t="shared" si="32"/>
        <v>-7.5176979184699011E-3</v>
      </c>
      <c r="F1981">
        <v>2.3594247850100558E-3</v>
      </c>
    </row>
    <row r="1982" spans="2:6" x14ac:dyDescent="0.3">
      <c r="B1982" s="109">
        <v>42489</v>
      </c>
      <c r="C1982" s="110">
        <v>302.12719700000002</v>
      </c>
      <c r="D1982">
        <v>1384338</v>
      </c>
      <c r="E1982">
        <f t="shared" si="32"/>
        <v>4.8859271034967566E-2</v>
      </c>
      <c r="F1982">
        <v>2.3570806114796561E-3</v>
      </c>
    </row>
    <row r="1983" spans="2:6" x14ac:dyDescent="0.3">
      <c r="B1983" s="109">
        <v>42488</v>
      </c>
      <c r="C1983" s="110">
        <v>288.05313100000001</v>
      </c>
      <c r="D1983">
        <v>408133</v>
      </c>
      <c r="E1983">
        <f t="shared" si="32"/>
        <v>-3.7874100391420695E-3</v>
      </c>
      <c r="F1983">
        <v>2.3476987469714938E-3</v>
      </c>
    </row>
    <row r="1984" spans="2:6" x14ac:dyDescent="0.3">
      <c r="B1984" s="109">
        <v>42487</v>
      </c>
      <c r="C1984" s="110">
        <v>289.14825400000001</v>
      </c>
      <c r="D1984">
        <v>284333</v>
      </c>
      <c r="E1984">
        <f t="shared" si="32"/>
        <v>-5.6054322964682601E-4</v>
      </c>
      <c r="F1984">
        <v>2.3374481006834813E-3</v>
      </c>
    </row>
    <row r="1985" spans="2:6" x14ac:dyDescent="0.3">
      <c r="B1985" s="109">
        <v>42486</v>
      </c>
      <c r="C1985" s="110">
        <v>289.31042500000001</v>
      </c>
      <c r="D1985">
        <v>226794</v>
      </c>
      <c r="E1985">
        <f t="shared" si="32"/>
        <v>1.122659952320415E-3</v>
      </c>
      <c r="F1985">
        <v>2.323053039473999E-3</v>
      </c>
    </row>
    <row r="1986" spans="2:6" x14ac:dyDescent="0.3">
      <c r="B1986" s="109">
        <v>42485</v>
      </c>
      <c r="C1986" s="110">
        <v>288.98599200000001</v>
      </c>
      <c r="D1986">
        <v>313039</v>
      </c>
      <c r="E1986">
        <f t="shared" si="32"/>
        <v>-3.0780955584923664E-3</v>
      </c>
      <c r="F1986">
        <v>2.3099814907328042E-3</v>
      </c>
    </row>
    <row r="1987" spans="2:6" x14ac:dyDescent="0.3">
      <c r="B1987" s="109">
        <v>42482</v>
      </c>
      <c r="C1987" s="110">
        <v>289.878265</v>
      </c>
      <c r="D1987">
        <v>369556</v>
      </c>
      <c r="E1987">
        <f t="shared" si="32"/>
        <v>1.1606378670759643E-2</v>
      </c>
      <c r="F1987">
        <v>2.3079440935886986E-3</v>
      </c>
    </row>
    <row r="1988" spans="2:6" x14ac:dyDescent="0.3">
      <c r="B1988" s="109">
        <v>42481</v>
      </c>
      <c r="C1988" s="110">
        <v>286.55242900000002</v>
      </c>
      <c r="D1988">
        <v>450797</v>
      </c>
      <c r="E1988">
        <f t="shared" si="32"/>
        <v>-9.5329990269102938E-3</v>
      </c>
      <c r="F1988">
        <v>2.2976689023890273E-3</v>
      </c>
    </row>
    <row r="1989" spans="2:6" x14ac:dyDescent="0.3">
      <c r="B1989" s="109">
        <v>42480</v>
      </c>
      <c r="C1989" s="110">
        <v>289.31042500000001</v>
      </c>
      <c r="D1989">
        <v>324021</v>
      </c>
      <c r="E1989">
        <f t="shared" si="32"/>
        <v>-1.3006899454071186E-2</v>
      </c>
      <c r="F1989">
        <v>2.2968919250885289E-3</v>
      </c>
    </row>
    <row r="1990" spans="2:6" x14ac:dyDescent="0.3">
      <c r="B1990" s="109">
        <v>42478</v>
      </c>
      <c r="C1990" s="110">
        <v>293.12304699999999</v>
      </c>
      <c r="D1990">
        <v>437880</v>
      </c>
      <c r="E1990">
        <f t="shared" si="32"/>
        <v>6.8262536325802703E-3</v>
      </c>
      <c r="F1990">
        <v>2.293283192588369E-3</v>
      </c>
    </row>
    <row r="1991" spans="2:6" x14ac:dyDescent="0.3">
      <c r="B1991" s="109">
        <v>42473</v>
      </c>
      <c r="C1991" s="110">
        <v>291.13568099999998</v>
      </c>
      <c r="D1991">
        <v>367340</v>
      </c>
      <c r="E1991">
        <f t="shared" si="32"/>
        <v>-2.6399908839245256E-3</v>
      </c>
      <c r="F1991">
        <v>2.2899013868213913E-3</v>
      </c>
    </row>
    <row r="1992" spans="2:6" x14ac:dyDescent="0.3">
      <c r="B1992" s="109">
        <v>42472</v>
      </c>
      <c r="C1992" s="110">
        <v>291.90631100000002</v>
      </c>
      <c r="D1992">
        <v>754458</v>
      </c>
      <c r="E1992">
        <f t="shared" si="32"/>
        <v>1.3091451103467877E-2</v>
      </c>
      <c r="F1992">
        <v>2.271192117192733E-3</v>
      </c>
    </row>
    <row r="1993" spans="2:6" x14ac:dyDescent="0.3">
      <c r="B1993" s="109">
        <v>42471</v>
      </c>
      <c r="C1993" s="110">
        <v>288.13421599999998</v>
      </c>
      <c r="D1993">
        <v>317882</v>
      </c>
      <c r="E1993">
        <f t="shared" si="32"/>
        <v>-2.2471048535098737E-3</v>
      </c>
      <c r="F1993">
        <v>2.2603070442790418E-3</v>
      </c>
    </row>
    <row r="1994" spans="2:6" x14ac:dyDescent="0.3">
      <c r="B1994" s="109">
        <v>42468</v>
      </c>
      <c r="C1994" s="110">
        <v>288.783142</v>
      </c>
      <c r="D1994">
        <v>166971</v>
      </c>
      <c r="E1994">
        <f t="shared" si="32"/>
        <v>6.3601773022996522E-3</v>
      </c>
      <c r="F1994">
        <v>2.2389172231129795E-3</v>
      </c>
    </row>
    <row r="1995" spans="2:6" x14ac:dyDescent="0.3">
      <c r="B1995" s="109">
        <v>42467</v>
      </c>
      <c r="C1995" s="110">
        <v>286.95803799999999</v>
      </c>
      <c r="D1995">
        <v>299773</v>
      </c>
      <c r="E1995">
        <f t="shared" ref="E1995:E2058" si="33">C1995/C1996-1</f>
        <v>-1.6268070648492894E-2</v>
      </c>
      <c r="F1995">
        <v>2.2085138173255636E-3</v>
      </c>
    </row>
    <row r="1996" spans="2:6" x14ac:dyDescent="0.3">
      <c r="B1996" s="109">
        <v>42466</v>
      </c>
      <c r="C1996" s="110">
        <v>291.70349099999999</v>
      </c>
      <c r="D1996">
        <v>317082</v>
      </c>
      <c r="E1996">
        <f t="shared" si="33"/>
        <v>-2.7799958618113241E-4</v>
      </c>
      <c r="F1996">
        <v>2.2065800367683241E-3</v>
      </c>
    </row>
    <row r="1997" spans="2:6" x14ac:dyDescent="0.3">
      <c r="B1997" s="109">
        <v>42465</v>
      </c>
      <c r="C1997" s="110">
        <v>291.78460699999999</v>
      </c>
      <c r="D1997">
        <v>505678</v>
      </c>
      <c r="E1997">
        <f t="shared" si="33"/>
        <v>-4.0416005092654084E-2</v>
      </c>
      <c r="F1997">
        <v>2.1981217555138155E-3</v>
      </c>
    </row>
    <row r="1998" spans="2:6" x14ac:dyDescent="0.3">
      <c r="B1998" s="109">
        <v>42464</v>
      </c>
      <c r="C1998" s="110">
        <v>304.07406600000002</v>
      </c>
      <c r="D1998">
        <v>286600</v>
      </c>
      <c r="E1998">
        <f t="shared" si="33"/>
        <v>-7.4143819113893228E-3</v>
      </c>
      <c r="F1998">
        <v>2.1687223286299684E-3</v>
      </c>
    </row>
    <row r="1999" spans="2:6" x14ac:dyDescent="0.3">
      <c r="B1999" s="109">
        <v>42461</v>
      </c>
      <c r="C1999" s="110">
        <v>306.34542800000003</v>
      </c>
      <c r="D1999">
        <v>353922</v>
      </c>
      <c r="E1999">
        <f t="shared" si="33"/>
        <v>5.2984945480205603E-4</v>
      </c>
      <c r="F1999">
        <v>2.1583446460209377E-3</v>
      </c>
    </row>
    <row r="2000" spans="2:6" x14ac:dyDescent="0.3">
      <c r="B2000" s="109">
        <v>42460</v>
      </c>
      <c r="C2000" s="110">
        <v>306.18319700000001</v>
      </c>
      <c r="D2000">
        <v>1092415</v>
      </c>
      <c r="E2000">
        <f t="shared" si="33"/>
        <v>1.7385480259829444E-2</v>
      </c>
      <c r="F2000">
        <v>2.1516667056531436E-3</v>
      </c>
    </row>
    <row r="2001" spans="2:6" x14ac:dyDescent="0.3">
      <c r="B2001" s="109">
        <v>42459</v>
      </c>
      <c r="C2001" s="110">
        <v>300.95101899999997</v>
      </c>
      <c r="D2001">
        <v>438252</v>
      </c>
      <c r="E2001">
        <f t="shared" si="33"/>
        <v>1.1312392231285218E-2</v>
      </c>
      <c r="F2001">
        <v>2.1511930320021744E-3</v>
      </c>
    </row>
    <row r="2002" spans="2:6" x14ac:dyDescent="0.3">
      <c r="B2002" s="109">
        <v>42458</v>
      </c>
      <c r="C2002" s="110">
        <v>297.58462500000002</v>
      </c>
      <c r="D2002">
        <v>560864</v>
      </c>
      <c r="E2002">
        <f t="shared" si="33"/>
        <v>8.3840213391590535E-3</v>
      </c>
      <c r="F2002">
        <v>2.149060241111389E-3</v>
      </c>
    </row>
    <row r="2003" spans="2:6" x14ac:dyDescent="0.3">
      <c r="B2003" s="109">
        <v>42457</v>
      </c>
      <c r="C2003" s="110">
        <v>295.11041299999999</v>
      </c>
      <c r="D2003">
        <v>646438</v>
      </c>
      <c r="E2003">
        <f t="shared" si="33"/>
        <v>-1.795165294002754E-2</v>
      </c>
      <c r="F2003">
        <v>2.1310933685800837E-3</v>
      </c>
    </row>
    <row r="2004" spans="2:6" x14ac:dyDescent="0.3">
      <c r="B2004" s="109">
        <v>42452</v>
      </c>
      <c r="C2004" s="110">
        <v>300.504974</v>
      </c>
      <c r="D2004">
        <v>805852</v>
      </c>
      <c r="E2004">
        <f t="shared" si="33"/>
        <v>1.368226103250314E-2</v>
      </c>
      <c r="F2004">
        <v>2.1214853964410807E-3</v>
      </c>
    </row>
    <row r="2005" spans="2:6" x14ac:dyDescent="0.3">
      <c r="B2005" s="109">
        <v>42451</v>
      </c>
      <c r="C2005" s="110">
        <v>296.44888300000002</v>
      </c>
      <c r="D2005">
        <v>436562</v>
      </c>
      <c r="E2005">
        <f t="shared" si="33"/>
        <v>2.7437533462830732E-3</v>
      </c>
      <c r="F2005">
        <v>2.117951659888373E-3</v>
      </c>
    </row>
    <row r="2006" spans="2:6" x14ac:dyDescent="0.3">
      <c r="B2006" s="109">
        <v>42450</v>
      </c>
      <c r="C2006" s="110">
        <v>295.63772599999999</v>
      </c>
      <c r="D2006">
        <v>495018</v>
      </c>
      <c r="E2006">
        <f t="shared" si="33"/>
        <v>6.2121074066783244E-3</v>
      </c>
      <c r="F2006">
        <v>2.1141131491506648E-3</v>
      </c>
    </row>
    <row r="2007" spans="2:6" x14ac:dyDescent="0.3">
      <c r="B2007" s="109">
        <v>42447</v>
      </c>
      <c r="C2007" s="110">
        <v>293.81253099999998</v>
      </c>
      <c r="D2007">
        <v>405613</v>
      </c>
      <c r="E2007">
        <f t="shared" si="33"/>
        <v>1.1214301316736508E-2</v>
      </c>
      <c r="F2007">
        <v>2.1106567939130905E-3</v>
      </c>
    </row>
    <row r="2008" spans="2:6" x14ac:dyDescent="0.3">
      <c r="B2008" s="109">
        <v>42446</v>
      </c>
      <c r="C2008" s="110">
        <v>290.554169</v>
      </c>
      <c r="D2008">
        <v>636906</v>
      </c>
      <c r="E2008">
        <f t="shared" si="33"/>
        <v>7.8564255567132868E-3</v>
      </c>
      <c r="F2008">
        <v>2.1013569665786491E-3</v>
      </c>
    </row>
    <row r="2009" spans="2:6" x14ac:dyDescent="0.3">
      <c r="B2009" s="109">
        <v>42445</v>
      </c>
      <c r="C2009" s="110">
        <v>288.28924599999999</v>
      </c>
      <c r="D2009">
        <v>1125121</v>
      </c>
      <c r="E2009">
        <f t="shared" si="33"/>
        <v>-2.6118601540197073E-3</v>
      </c>
      <c r="F2009">
        <v>2.0938891834136886E-3</v>
      </c>
    </row>
    <row r="2010" spans="2:6" x14ac:dyDescent="0.3">
      <c r="B2010" s="109">
        <v>42444</v>
      </c>
      <c r="C2010" s="110">
        <v>289.04418900000002</v>
      </c>
      <c r="D2010">
        <v>733704</v>
      </c>
      <c r="E2010">
        <f t="shared" si="33"/>
        <v>-1.4096032606179532E-2</v>
      </c>
      <c r="F2010">
        <v>2.0769801640343477E-3</v>
      </c>
    </row>
    <row r="2011" spans="2:6" x14ac:dyDescent="0.3">
      <c r="B2011" s="109">
        <v>42443</v>
      </c>
      <c r="C2011" s="110">
        <v>293.17681900000002</v>
      </c>
      <c r="D2011">
        <v>1952627</v>
      </c>
      <c r="E2011">
        <f t="shared" si="33"/>
        <v>7.2383998518383841E-2</v>
      </c>
      <c r="F2011">
        <v>2.0762646551404362E-3</v>
      </c>
    </row>
    <row r="2012" spans="2:6" x14ac:dyDescent="0.3">
      <c r="B2012" s="109">
        <v>42440</v>
      </c>
      <c r="C2012" s="110">
        <v>273.38790899999998</v>
      </c>
      <c r="D2012">
        <v>637943</v>
      </c>
      <c r="E2012">
        <f t="shared" si="33"/>
        <v>6.4365198203724105E-3</v>
      </c>
      <c r="F2012">
        <v>2.075549886311201E-3</v>
      </c>
    </row>
    <row r="2013" spans="2:6" x14ac:dyDescent="0.3">
      <c r="B2013" s="109">
        <v>42439</v>
      </c>
      <c r="C2013" s="110">
        <v>271.63949600000001</v>
      </c>
      <c r="D2013">
        <v>418915</v>
      </c>
      <c r="E2013">
        <f t="shared" si="33"/>
        <v>-1.0566311057162214E-2</v>
      </c>
      <c r="F2013">
        <v>2.0750598681060772E-3</v>
      </c>
    </row>
    <row r="2014" spans="2:6" x14ac:dyDescent="0.3">
      <c r="B2014" s="109">
        <v>42438</v>
      </c>
      <c r="C2014" s="110">
        <v>274.54037499999998</v>
      </c>
      <c r="D2014">
        <v>678807</v>
      </c>
      <c r="E2014">
        <f t="shared" si="33"/>
        <v>1.6328448860198463E-2</v>
      </c>
      <c r="F2014">
        <v>2.0748331281150723E-3</v>
      </c>
    </row>
    <row r="2015" spans="2:6" x14ac:dyDescent="0.3">
      <c r="B2015" s="109">
        <v>42437</v>
      </c>
      <c r="C2015" s="110">
        <v>270.12957799999998</v>
      </c>
      <c r="D2015">
        <v>837664</v>
      </c>
      <c r="E2015">
        <f t="shared" si="33"/>
        <v>-2.0884341630845071E-2</v>
      </c>
      <c r="F2015">
        <v>2.0662405658540273E-3</v>
      </c>
    </row>
    <row r="2016" spans="2:6" x14ac:dyDescent="0.3">
      <c r="B2016" s="109">
        <v>42433</v>
      </c>
      <c r="C2016" s="110">
        <v>275.89138800000001</v>
      </c>
      <c r="D2016">
        <v>590004</v>
      </c>
      <c r="E2016">
        <f t="shared" si="33"/>
        <v>-1.4379091468050831E-3</v>
      </c>
      <c r="F2016">
        <v>2.0629822968383227E-3</v>
      </c>
    </row>
    <row r="2017" spans="2:6" x14ac:dyDescent="0.3">
      <c r="B2017" s="109">
        <v>42432</v>
      </c>
      <c r="C2017" s="110">
        <v>276.28866599999998</v>
      </c>
      <c r="D2017">
        <v>600544</v>
      </c>
      <c r="E2017">
        <f t="shared" si="33"/>
        <v>-2.0014233609141119E-2</v>
      </c>
      <c r="F2017">
        <v>2.0510695720126204E-3</v>
      </c>
    </row>
    <row r="2018" spans="2:6" x14ac:dyDescent="0.3">
      <c r="B2018" s="109">
        <v>42431</v>
      </c>
      <c r="C2018" s="110">
        <v>281.93130500000001</v>
      </c>
      <c r="D2018">
        <v>1073267</v>
      </c>
      <c r="E2018">
        <f t="shared" si="33"/>
        <v>4.9401107330605543E-2</v>
      </c>
      <c r="F2018">
        <v>2.0510189970925907E-3</v>
      </c>
    </row>
    <row r="2019" spans="2:6" x14ac:dyDescent="0.3">
      <c r="B2019" s="109">
        <v>42430</v>
      </c>
      <c r="C2019" s="110">
        <v>268.65924100000001</v>
      </c>
      <c r="D2019">
        <v>691294</v>
      </c>
      <c r="E2019">
        <f t="shared" si="33"/>
        <v>5.4100025955118758E-2</v>
      </c>
      <c r="F2019">
        <v>2.0393637647804219E-3</v>
      </c>
    </row>
    <row r="2020" spans="2:6" x14ac:dyDescent="0.3">
      <c r="B2020" s="109">
        <v>42429</v>
      </c>
      <c r="C2020" s="110">
        <v>254.87072800000001</v>
      </c>
      <c r="D2020">
        <v>732701</v>
      </c>
      <c r="E2020">
        <f t="shared" si="33"/>
        <v>3.442047971849771E-3</v>
      </c>
      <c r="F2020">
        <v>1.9739380681558227E-3</v>
      </c>
    </row>
    <row r="2021" spans="2:6" x14ac:dyDescent="0.3">
      <c r="B2021" s="109">
        <v>42426</v>
      </c>
      <c r="C2021" s="110">
        <v>253.99646000000001</v>
      </c>
      <c r="D2021">
        <v>543710</v>
      </c>
      <c r="E2021">
        <f t="shared" si="33"/>
        <v>7.4073233821785323E-3</v>
      </c>
      <c r="F2021">
        <v>1.9629396518801023E-3</v>
      </c>
    </row>
    <row r="2022" spans="2:6" x14ac:dyDescent="0.3">
      <c r="B2022" s="109">
        <v>42425</v>
      </c>
      <c r="C2022" s="110">
        <v>252.12886</v>
      </c>
      <c r="D2022">
        <v>1447990</v>
      </c>
      <c r="E2022">
        <f t="shared" si="33"/>
        <v>-2.0681914155904702E-2</v>
      </c>
      <c r="F2022">
        <v>1.9628031600549267E-3</v>
      </c>
    </row>
    <row r="2023" spans="2:6" x14ac:dyDescent="0.3">
      <c r="B2023" s="109">
        <v>42424</v>
      </c>
      <c r="C2023" s="110">
        <v>257.45349099999999</v>
      </c>
      <c r="D2023">
        <v>806587</v>
      </c>
      <c r="E2023">
        <f t="shared" si="33"/>
        <v>-1.2498291936719808E-2</v>
      </c>
      <c r="F2023">
        <v>1.9528262601404833E-3</v>
      </c>
    </row>
    <row r="2024" spans="2:6" x14ac:dyDescent="0.3">
      <c r="B2024" s="109">
        <v>42423</v>
      </c>
      <c r="C2024" s="110">
        <v>260.71194500000001</v>
      </c>
      <c r="D2024">
        <v>690714</v>
      </c>
      <c r="E2024">
        <f t="shared" si="33"/>
        <v>-3.0393059385115384E-3</v>
      </c>
      <c r="F2024">
        <v>1.9439505746357E-3</v>
      </c>
    </row>
    <row r="2025" spans="2:6" x14ac:dyDescent="0.3">
      <c r="B2025" s="109">
        <v>42422</v>
      </c>
      <c r="C2025" s="110">
        <v>261.50674400000003</v>
      </c>
      <c r="D2025">
        <v>430856</v>
      </c>
      <c r="E2025">
        <f t="shared" si="33"/>
        <v>2.5901737977258588E-3</v>
      </c>
      <c r="F2025">
        <v>1.9351905671032288E-3</v>
      </c>
    </row>
    <row r="2026" spans="2:6" x14ac:dyDescent="0.3">
      <c r="B2026" s="109">
        <v>42419</v>
      </c>
      <c r="C2026" s="110">
        <v>260.83114599999999</v>
      </c>
      <c r="D2026">
        <v>789453</v>
      </c>
      <c r="E2026">
        <f t="shared" si="33"/>
        <v>-1.6924095762592573E-2</v>
      </c>
      <c r="F2026">
        <v>1.9274569469664993E-3</v>
      </c>
    </row>
    <row r="2027" spans="2:6" x14ac:dyDescent="0.3">
      <c r="B2027" s="109">
        <v>42418</v>
      </c>
      <c r="C2027" s="110">
        <v>265.32147200000003</v>
      </c>
      <c r="D2027">
        <v>804270</v>
      </c>
      <c r="E2027">
        <f t="shared" si="33"/>
        <v>2.1013569665786491E-3</v>
      </c>
      <c r="F2027">
        <v>1.921563852875785E-3</v>
      </c>
    </row>
    <row r="2028" spans="2:6" x14ac:dyDescent="0.3">
      <c r="B2028" s="109">
        <v>42417</v>
      </c>
      <c r="C2028" s="110">
        <v>264.765106</v>
      </c>
      <c r="D2028">
        <v>756389</v>
      </c>
      <c r="E2028">
        <f t="shared" si="33"/>
        <v>-9.3665660420115815E-3</v>
      </c>
      <c r="F2028">
        <v>1.9177902022948778E-3</v>
      </c>
    </row>
    <row r="2029" spans="2:6" x14ac:dyDescent="0.3">
      <c r="B2029" s="109">
        <v>42416</v>
      </c>
      <c r="C2029" s="110">
        <v>267.26849399999998</v>
      </c>
      <c r="D2029">
        <v>822067</v>
      </c>
      <c r="E2029">
        <f t="shared" si="33"/>
        <v>-2.2537046363724333E-2</v>
      </c>
      <c r="F2029">
        <v>1.9105395277492221E-3</v>
      </c>
    </row>
    <row r="2030" spans="2:6" x14ac:dyDescent="0.3">
      <c r="B2030" s="109">
        <v>42415</v>
      </c>
      <c r="C2030" s="110">
        <v>273.43081699999999</v>
      </c>
      <c r="D2030">
        <v>863372</v>
      </c>
      <c r="E2030">
        <f t="shared" si="33"/>
        <v>4.8787976512389752E-2</v>
      </c>
      <c r="F2030">
        <v>1.9103517285232741E-3</v>
      </c>
    </row>
    <row r="2031" spans="2:6" x14ac:dyDescent="0.3">
      <c r="B2031" s="109">
        <v>42412</v>
      </c>
      <c r="C2031" s="110">
        <v>260.71124300000002</v>
      </c>
      <c r="D2031">
        <v>1421935</v>
      </c>
      <c r="E2031">
        <f t="shared" si="33"/>
        <v>9.9465059015830803E-3</v>
      </c>
      <c r="F2031">
        <v>1.9047454821665699E-3</v>
      </c>
    </row>
    <row r="2032" spans="2:6" x14ac:dyDescent="0.3">
      <c r="B2032" s="109">
        <v>42411</v>
      </c>
      <c r="C2032" s="110">
        <v>258.14361600000001</v>
      </c>
      <c r="D2032">
        <v>881187</v>
      </c>
      <c r="E2032">
        <f t="shared" si="33"/>
        <v>-4.4590806628128643E-2</v>
      </c>
      <c r="F2032">
        <v>1.89969269768131E-3</v>
      </c>
    </row>
    <row r="2033" spans="2:6" x14ac:dyDescent="0.3">
      <c r="B2033" s="109">
        <v>42410</v>
      </c>
      <c r="C2033" s="110">
        <v>270.19168100000002</v>
      </c>
      <c r="D2033">
        <v>1038904</v>
      </c>
      <c r="E2033">
        <f t="shared" si="33"/>
        <v>-1.5827216774025876E-2</v>
      </c>
      <c r="F2033">
        <v>1.8702144393953901E-3</v>
      </c>
    </row>
    <row r="2034" spans="2:6" x14ac:dyDescent="0.3">
      <c r="B2034" s="109">
        <v>42409</v>
      </c>
      <c r="C2034" s="110">
        <v>274.536835</v>
      </c>
      <c r="D2034">
        <v>746515</v>
      </c>
      <c r="E2034">
        <f t="shared" si="33"/>
        <v>-4.4406072622577009E-3</v>
      </c>
      <c r="F2034">
        <v>1.8485213398879985E-3</v>
      </c>
    </row>
    <row r="2035" spans="2:6" x14ac:dyDescent="0.3">
      <c r="B2035" s="109">
        <v>42408</v>
      </c>
      <c r="C2035" s="110">
        <v>275.76138300000002</v>
      </c>
      <c r="D2035">
        <v>576671</v>
      </c>
      <c r="E2035">
        <f t="shared" si="33"/>
        <v>-5.4138885182111185E-3</v>
      </c>
      <c r="F2035">
        <v>1.8397393832556563E-3</v>
      </c>
    </row>
    <row r="2036" spans="2:6" x14ac:dyDescent="0.3">
      <c r="B2036" s="109">
        <v>42405</v>
      </c>
      <c r="C2036" s="110">
        <v>277.262451</v>
      </c>
      <c r="D2036">
        <v>526990</v>
      </c>
      <c r="E2036">
        <f t="shared" si="33"/>
        <v>3.7699239692729591E-2</v>
      </c>
      <c r="F2036">
        <v>1.8341218617028421E-3</v>
      </c>
    </row>
    <row r="2037" spans="2:6" x14ac:dyDescent="0.3">
      <c r="B2037" s="109">
        <v>42404</v>
      </c>
      <c r="C2037" s="110">
        <v>267.18960600000003</v>
      </c>
      <c r="D2037">
        <v>1153104</v>
      </c>
      <c r="E2037">
        <f t="shared" si="33"/>
        <v>-3.7563863246610429E-2</v>
      </c>
      <c r="F2037">
        <v>1.8212504007590891E-3</v>
      </c>
    </row>
    <row r="2038" spans="2:6" x14ac:dyDescent="0.3">
      <c r="B2038" s="109">
        <v>42403</v>
      </c>
      <c r="C2038" s="110">
        <v>277.61801100000002</v>
      </c>
      <c r="D2038">
        <v>827214</v>
      </c>
      <c r="E2038">
        <f t="shared" si="33"/>
        <v>-1.7612165231881804E-2</v>
      </c>
      <c r="F2038">
        <v>1.8157948249561962E-3</v>
      </c>
    </row>
    <row r="2039" spans="2:6" x14ac:dyDescent="0.3">
      <c r="B2039" s="109">
        <v>42402</v>
      </c>
      <c r="C2039" s="110">
        <v>282.595123</v>
      </c>
      <c r="D2039">
        <v>916991</v>
      </c>
      <c r="E2039">
        <f t="shared" si="33"/>
        <v>-4.7784376033838005E-2</v>
      </c>
      <c r="F2039">
        <v>1.8115502843438769E-3</v>
      </c>
    </row>
    <row r="2040" spans="2:6" x14ac:dyDescent="0.3">
      <c r="B2040" s="109">
        <v>42401</v>
      </c>
      <c r="C2040" s="110">
        <v>296.77639799999997</v>
      </c>
      <c r="D2040">
        <v>802029</v>
      </c>
      <c r="E2040">
        <f t="shared" si="33"/>
        <v>-9.3614245143036623E-3</v>
      </c>
      <c r="F2040">
        <v>1.8008304287586707E-3</v>
      </c>
    </row>
    <row r="2041" spans="2:6" x14ac:dyDescent="0.3">
      <c r="B2041" s="109">
        <v>42398</v>
      </c>
      <c r="C2041" s="110">
        <v>299.58090199999998</v>
      </c>
      <c r="D2041">
        <v>1635962</v>
      </c>
      <c r="E2041">
        <f t="shared" si="33"/>
        <v>7.1186504214858282E-2</v>
      </c>
      <c r="F2041">
        <v>1.7809651769014057E-3</v>
      </c>
    </row>
    <row r="2042" spans="2:6" x14ac:dyDescent="0.3">
      <c r="B2042" s="109">
        <v>42397</v>
      </c>
      <c r="C2042" s="110">
        <v>279.67202800000001</v>
      </c>
      <c r="D2042">
        <v>1302849</v>
      </c>
      <c r="E2042">
        <f t="shared" si="33"/>
        <v>2.8325520234215862E-3</v>
      </c>
      <c r="F2042">
        <v>1.7728251602044942E-3</v>
      </c>
    </row>
    <row r="2043" spans="2:6" x14ac:dyDescent="0.3">
      <c r="B2043" s="109">
        <v>42396</v>
      </c>
      <c r="C2043" s="110">
        <v>278.88207999999997</v>
      </c>
      <c r="D2043">
        <v>662794</v>
      </c>
      <c r="E2043">
        <f t="shared" si="33"/>
        <v>-5.9136681170935956E-3</v>
      </c>
      <c r="F2043">
        <v>1.7619402760082892E-3</v>
      </c>
    </row>
    <row r="2044" spans="2:6" x14ac:dyDescent="0.3">
      <c r="B2044" s="109">
        <v>42394</v>
      </c>
      <c r="C2044" s="110">
        <v>280.54110700000001</v>
      </c>
      <c r="D2044">
        <v>748038</v>
      </c>
      <c r="E2044">
        <f t="shared" si="33"/>
        <v>1.4571656491377372E-2</v>
      </c>
      <c r="F2044">
        <v>1.7172858060652274E-3</v>
      </c>
    </row>
    <row r="2045" spans="2:6" x14ac:dyDescent="0.3">
      <c r="B2045" s="109">
        <v>42391</v>
      </c>
      <c r="C2045" s="110">
        <v>276.51187099999999</v>
      </c>
      <c r="D2045">
        <v>741387</v>
      </c>
      <c r="E2045">
        <f t="shared" si="33"/>
        <v>6.7595155461281919E-3</v>
      </c>
      <c r="F2045">
        <v>1.7112609942124823E-3</v>
      </c>
    </row>
    <row r="2046" spans="2:6" x14ac:dyDescent="0.3">
      <c r="B2046" s="109">
        <v>42390</v>
      </c>
      <c r="C2046" s="110">
        <v>274.65533399999998</v>
      </c>
      <c r="D2046">
        <v>952909</v>
      </c>
      <c r="E2046">
        <f t="shared" si="33"/>
        <v>1.6371888154710801E-2</v>
      </c>
      <c r="F2046">
        <v>1.7051389734727973E-3</v>
      </c>
    </row>
    <row r="2047" spans="2:6" x14ac:dyDescent="0.3">
      <c r="B2047" s="109">
        <v>42389</v>
      </c>
      <c r="C2047" s="110">
        <v>270.23113999999998</v>
      </c>
      <c r="D2047">
        <v>2302597</v>
      </c>
      <c r="E2047">
        <f t="shared" si="33"/>
        <v>-7.4915674604380311E-2</v>
      </c>
      <c r="F2047">
        <v>1.6992576475491905E-3</v>
      </c>
    </row>
    <row r="2048" spans="2:6" x14ac:dyDescent="0.3">
      <c r="B2048" s="109">
        <v>42388</v>
      </c>
      <c r="C2048" s="110">
        <v>292.11514299999999</v>
      </c>
      <c r="D2048">
        <v>1084457</v>
      </c>
      <c r="E2048">
        <f t="shared" si="33"/>
        <v>9.8322242267481208E-3</v>
      </c>
      <c r="F2048">
        <v>1.6982839977082165E-3</v>
      </c>
    </row>
    <row r="2049" spans="2:6" x14ac:dyDescent="0.3">
      <c r="B2049" s="109">
        <v>42387</v>
      </c>
      <c r="C2049" s="110">
        <v>289.27096599999999</v>
      </c>
      <c r="D2049">
        <v>624698</v>
      </c>
      <c r="E2049">
        <f t="shared" si="33"/>
        <v>-3.083629268120891E-2</v>
      </c>
      <c r="F2049">
        <v>1.6243744787298731E-3</v>
      </c>
    </row>
    <row r="2050" spans="2:6" x14ac:dyDescent="0.3">
      <c r="B2050" s="109">
        <v>42384</v>
      </c>
      <c r="C2050" s="110">
        <v>298.47482300000001</v>
      </c>
      <c r="D2050">
        <v>476749</v>
      </c>
      <c r="E2050">
        <f t="shared" si="33"/>
        <v>-3.8921408589174478E-2</v>
      </c>
      <c r="F2050">
        <v>1.6153882161509259E-3</v>
      </c>
    </row>
    <row r="2051" spans="2:6" x14ac:dyDescent="0.3">
      <c r="B2051" s="109">
        <v>42383</v>
      </c>
      <c r="C2051" s="110">
        <v>310.56234699999999</v>
      </c>
      <c r="D2051">
        <v>1020122</v>
      </c>
      <c r="E2051">
        <f t="shared" si="33"/>
        <v>-2.7100628343012412E-2</v>
      </c>
      <c r="F2051">
        <v>1.6096408654211469E-3</v>
      </c>
    </row>
    <row r="2052" spans="2:6" x14ac:dyDescent="0.3">
      <c r="B2052" s="109">
        <v>42382</v>
      </c>
      <c r="C2052" s="110">
        <v>319.21322600000002</v>
      </c>
      <c r="D2052">
        <v>1455388</v>
      </c>
      <c r="E2052">
        <f t="shared" si="33"/>
        <v>-2.1670693061539126E-2</v>
      </c>
      <c r="F2052">
        <v>1.6085355905268717E-3</v>
      </c>
    </row>
    <row r="2053" spans="2:6" x14ac:dyDescent="0.3">
      <c r="B2053" s="109">
        <v>42381</v>
      </c>
      <c r="C2053" s="110">
        <v>326.28402699999998</v>
      </c>
      <c r="D2053">
        <v>804463</v>
      </c>
      <c r="E2053">
        <f t="shared" si="33"/>
        <v>1.337262032473463E-2</v>
      </c>
      <c r="F2053">
        <v>1.5869311181646584E-3</v>
      </c>
    </row>
    <row r="2054" spans="2:6" x14ac:dyDescent="0.3">
      <c r="B2054" s="109">
        <v>42380</v>
      </c>
      <c r="C2054" s="110">
        <v>321.97833300000002</v>
      </c>
      <c r="D2054">
        <v>2502129</v>
      </c>
      <c r="E2054">
        <f t="shared" si="33"/>
        <v>-3.8457029288801792E-2</v>
      </c>
      <c r="F2054">
        <v>1.5793444359488706E-3</v>
      </c>
    </row>
    <row r="2055" spans="2:6" x14ac:dyDescent="0.3">
      <c r="B2055" s="109">
        <v>42377</v>
      </c>
      <c r="C2055" s="110">
        <v>334.85589599999997</v>
      </c>
      <c r="D2055">
        <v>719627</v>
      </c>
      <c r="E2055">
        <f t="shared" si="33"/>
        <v>3.4410987006494365E-2</v>
      </c>
      <c r="F2055">
        <v>1.5687366890482224E-3</v>
      </c>
    </row>
    <row r="2056" spans="2:6" x14ac:dyDescent="0.3">
      <c r="B2056" s="109">
        <v>42376</v>
      </c>
      <c r="C2056" s="110">
        <v>323.71649200000002</v>
      </c>
      <c r="D2056">
        <v>953740</v>
      </c>
      <c r="E2056">
        <f t="shared" si="33"/>
        <v>-2.8337531884971234E-2</v>
      </c>
      <c r="F2056">
        <v>1.5661080693536444E-3</v>
      </c>
    </row>
    <row r="2057" spans="2:6" x14ac:dyDescent="0.3">
      <c r="B2057" s="109">
        <v>42375</v>
      </c>
      <c r="C2057" s="110">
        <v>333.15734900000001</v>
      </c>
      <c r="D2057">
        <v>423078</v>
      </c>
      <c r="E2057">
        <f t="shared" si="33"/>
        <v>-9.9776686318372443E-3</v>
      </c>
      <c r="F2057">
        <v>1.5500027389614424E-3</v>
      </c>
    </row>
    <row r="2058" spans="2:6" x14ac:dyDescent="0.3">
      <c r="B2058" s="109">
        <v>42374</v>
      </c>
      <c r="C2058" s="110">
        <v>336.51498400000003</v>
      </c>
      <c r="D2058">
        <v>597243</v>
      </c>
      <c r="E2058">
        <f t="shared" si="33"/>
        <v>1.1277188922449222E-2</v>
      </c>
      <c r="F2058">
        <v>1.521586922360374E-3</v>
      </c>
    </row>
    <row r="2059" spans="2:6" x14ac:dyDescent="0.3">
      <c r="B2059" s="109">
        <v>42373</v>
      </c>
      <c r="C2059" s="110">
        <v>332.76236</v>
      </c>
      <c r="D2059">
        <v>577750</v>
      </c>
      <c r="E2059">
        <f t="shared" ref="E2059:E2122" si="34">C2059/C2060-1</f>
        <v>-2.2624484892303731E-2</v>
      </c>
      <c r="F2059">
        <v>1.5185259671623985E-3</v>
      </c>
    </row>
    <row r="2060" spans="2:6" x14ac:dyDescent="0.3">
      <c r="B2060" s="109">
        <v>42370</v>
      </c>
      <c r="C2060" s="110">
        <v>340.46521000000001</v>
      </c>
      <c r="D2060">
        <v>645348</v>
      </c>
      <c r="E2060">
        <f t="shared" si="34"/>
        <v>1.0671036797638145E-2</v>
      </c>
      <c r="F2060">
        <v>1.5176461111106043E-3</v>
      </c>
    </row>
    <row r="2061" spans="2:6" x14ac:dyDescent="0.3">
      <c r="B2061" s="109">
        <v>42369</v>
      </c>
      <c r="C2061" s="110">
        <v>336.870453</v>
      </c>
      <c r="D2061">
        <v>1641899</v>
      </c>
      <c r="E2061">
        <f t="shared" si="34"/>
        <v>3.0075664638710364E-2</v>
      </c>
      <c r="F2061">
        <v>1.5135205404732677E-3</v>
      </c>
    </row>
    <row r="2062" spans="2:6" x14ac:dyDescent="0.3">
      <c r="B2062" s="109">
        <v>42368</v>
      </c>
      <c r="C2062" s="110">
        <v>327.03466800000001</v>
      </c>
      <c r="D2062">
        <v>556454</v>
      </c>
      <c r="E2062">
        <f t="shared" si="34"/>
        <v>-2.413503929430405E-4</v>
      </c>
      <c r="F2062">
        <v>1.5116784444884068E-3</v>
      </c>
    </row>
    <row r="2063" spans="2:6" x14ac:dyDescent="0.3">
      <c r="B2063" s="109">
        <v>42367</v>
      </c>
      <c r="C2063" s="110">
        <v>327.11361699999998</v>
      </c>
      <c r="D2063">
        <v>447441</v>
      </c>
      <c r="E2063">
        <f t="shared" si="34"/>
        <v>-8.619454073491073E-3</v>
      </c>
      <c r="F2063">
        <v>1.5111988161282675E-3</v>
      </c>
    </row>
    <row r="2064" spans="2:6" x14ac:dyDescent="0.3">
      <c r="B2064" s="109">
        <v>42366</v>
      </c>
      <c r="C2064" s="110">
        <v>329.957672</v>
      </c>
      <c r="D2064">
        <v>1046231</v>
      </c>
      <c r="E2064">
        <f t="shared" si="34"/>
        <v>9.0600290884492729E-3</v>
      </c>
      <c r="F2064">
        <v>1.4912377340317029E-3</v>
      </c>
    </row>
    <row r="2065" spans="2:6" x14ac:dyDescent="0.3">
      <c r="B2065" s="109">
        <v>42362</v>
      </c>
      <c r="C2065" s="110">
        <v>326.99508700000001</v>
      </c>
      <c r="D2065">
        <v>1731256</v>
      </c>
      <c r="E2065">
        <f t="shared" si="34"/>
        <v>5.1575200187310433E-2</v>
      </c>
      <c r="F2065">
        <v>1.4875737801713917E-3</v>
      </c>
    </row>
    <row r="2066" spans="2:6" x14ac:dyDescent="0.3">
      <c r="B2066" s="109">
        <v>42361</v>
      </c>
      <c r="C2066" s="110">
        <v>310.95739700000001</v>
      </c>
      <c r="D2066">
        <v>489106</v>
      </c>
      <c r="E2066">
        <f t="shared" si="34"/>
        <v>1.5217926109198698E-2</v>
      </c>
      <c r="F2066">
        <v>1.4735342103424642E-3</v>
      </c>
    </row>
    <row r="2067" spans="2:6" x14ac:dyDescent="0.3">
      <c r="B2067" s="109">
        <v>42360</v>
      </c>
      <c r="C2067" s="110">
        <v>306.29620399999999</v>
      </c>
      <c r="D2067">
        <v>1095751</v>
      </c>
      <c r="E2067">
        <f t="shared" si="34"/>
        <v>6.359690520353567E-3</v>
      </c>
      <c r="F2067">
        <v>1.46436057195376E-3</v>
      </c>
    </row>
    <row r="2068" spans="2:6" x14ac:dyDescent="0.3">
      <c r="B2068" s="109">
        <v>42359</v>
      </c>
      <c r="C2068" s="110">
        <v>304.36056500000001</v>
      </c>
      <c r="D2068">
        <v>705360</v>
      </c>
      <c r="E2068">
        <f t="shared" si="34"/>
        <v>-6.0632089068901607E-3</v>
      </c>
      <c r="F2068">
        <v>1.4534893977971031E-3</v>
      </c>
    </row>
    <row r="2069" spans="2:6" x14ac:dyDescent="0.3">
      <c r="B2069" s="109">
        <v>42356</v>
      </c>
      <c r="C2069" s="110">
        <v>306.21722399999999</v>
      </c>
      <c r="D2069">
        <v>790723</v>
      </c>
      <c r="E2069">
        <f t="shared" si="34"/>
        <v>-1.9726845955563177E-2</v>
      </c>
      <c r="F2069">
        <v>1.4384931329278761E-3</v>
      </c>
    </row>
    <row r="2070" spans="2:6" x14ac:dyDescent="0.3">
      <c r="B2070" s="109">
        <v>42355</v>
      </c>
      <c r="C2070" s="110">
        <v>312.37948599999999</v>
      </c>
      <c r="D2070">
        <v>993929</v>
      </c>
      <c r="E2070">
        <f t="shared" si="34"/>
        <v>1.4757027159309377E-2</v>
      </c>
      <c r="F2070">
        <v>1.4309204935363251E-3</v>
      </c>
    </row>
    <row r="2071" spans="2:6" x14ac:dyDescent="0.3">
      <c r="B2071" s="109">
        <v>42354</v>
      </c>
      <c r="C2071" s="110">
        <v>307.83673099999999</v>
      </c>
      <c r="D2071">
        <v>1383290</v>
      </c>
      <c r="E2071">
        <f t="shared" si="34"/>
        <v>1.7362709742361648E-2</v>
      </c>
      <c r="F2071">
        <v>1.3853355943407308E-3</v>
      </c>
    </row>
    <row r="2072" spans="2:6" x14ac:dyDescent="0.3">
      <c r="B2072" s="109">
        <v>42353</v>
      </c>
      <c r="C2072" s="110">
        <v>302.58306900000002</v>
      </c>
      <c r="D2072">
        <v>640418</v>
      </c>
      <c r="E2072">
        <f t="shared" si="34"/>
        <v>7.6295981575424943E-3</v>
      </c>
      <c r="F2072">
        <v>1.3812459692359447E-3</v>
      </c>
    </row>
    <row r="2073" spans="2:6" x14ac:dyDescent="0.3">
      <c r="B2073" s="109">
        <v>42352</v>
      </c>
      <c r="C2073" s="110">
        <v>300.29196200000001</v>
      </c>
      <c r="D2073">
        <v>569038</v>
      </c>
      <c r="E2073">
        <f t="shared" si="34"/>
        <v>1.0537547886229071E-3</v>
      </c>
      <c r="F2073">
        <v>1.3684876951409741E-3</v>
      </c>
    </row>
    <row r="2074" spans="2:6" x14ac:dyDescent="0.3">
      <c r="B2074" s="109">
        <v>42349</v>
      </c>
      <c r="C2074" s="110">
        <v>299.97586100000001</v>
      </c>
      <c r="D2074">
        <v>800576</v>
      </c>
      <c r="E2074">
        <f t="shared" si="34"/>
        <v>-1.8736683083050987E-2</v>
      </c>
      <c r="F2074">
        <v>1.3407512941434607E-3</v>
      </c>
    </row>
    <row r="2075" spans="2:6" x14ac:dyDescent="0.3">
      <c r="B2075" s="109">
        <v>42348</v>
      </c>
      <c r="C2075" s="110">
        <v>305.70373499999999</v>
      </c>
      <c r="D2075">
        <v>821998</v>
      </c>
      <c r="E2075">
        <f t="shared" si="34"/>
        <v>2.5848939860993347E-2</v>
      </c>
      <c r="F2075">
        <v>1.3359273127797611E-3</v>
      </c>
    </row>
    <row r="2076" spans="2:6" x14ac:dyDescent="0.3">
      <c r="B2076" s="109">
        <v>42347</v>
      </c>
      <c r="C2076" s="110">
        <v>298.00073200000003</v>
      </c>
      <c r="D2076">
        <v>1019414</v>
      </c>
      <c r="E2076">
        <f t="shared" si="34"/>
        <v>-1.5272380707134325E-2</v>
      </c>
      <c r="F2076">
        <v>1.3064282655905757E-3</v>
      </c>
    </row>
    <row r="2077" spans="2:6" x14ac:dyDescent="0.3">
      <c r="B2077" s="109">
        <v>42346</v>
      </c>
      <c r="C2077" s="110">
        <v>302.62249800000001</v>
      </c>
      <c r="D2077">
        <v>833901</v>
      </c>
      <c r="E2077">
        <f t="shared" si="34"/>
        <v>1.188733777765405E-2</v>
      </c>
      <c r="F2077">
        <v>1.3046498996238665E-3</v>
      </c>
    </row>
    <row r="2078" spans="2:6" x14ac:dyDescent="0.3">
      <c r="B2078" s="109">
        <v>42345</v>
      </c>
      <c r="C2078" s="110">
        <v>299.06738300000001</v>
      </c>
      <c r="D2078">
        <v>1003227</v>
      </c>
      <c r="E2078">
        <f t="shared" si="34"/>
        <v>-3.4557398203586387E-2</v>
      </c>
      <c r="F2078">
        <v>1.2937653921687442E-3</v>
      </c>
    </row>
    <row r="2079" spans="2:6" x14ac:dyDescent="0.3">
      <c r="B2079" s="109">
        <v>42342</v>
      </c>
      <c r="C2079" s="110">
        <v>309.77230800000001</v>
      </c>
      <c r="D2079">
        <v>767853</v>
      </c>
      <c r="E2079">
        <f t="shared" si="34"/>
        <v>-8.2207155007502086E-3</v>
      </c>
      <c r="F2079">
        <v>1.2884039976250872E-3</v>
      </c>
    </row>
    <row r="2080" spans="2:6" x14ac:dyDescent="0.3">
      <c r="B2080" s="109">
        <v>42341</v>
      </c>
      <c r="C2080" s="110">
        <v>312.339966</v>
      </c>
      <c r="D2080">
        <v>745443</v>
      </c>
      <c r="E2080">
        <f t="shared" si="34"/>
        <v>-1.1377591066807802E-2</v>
      </c>
      <c r="F2080">
        <v>1.2408308193627704E-3</v>
      </c>
    </row>
    <row r="2081" spans="2:6" x14ac:dyDescent="0.3">
      <c r="B2081" s="109">
        <v>42340</v>
      </c>
      <c r="C2081" s="110">
        <v>315.93454000000003</v>
      </c>
      <c r="D2081">
        <v>2157067</v>
      </c>
      <c r="E2081">
        <f t="shared" si="34"/>
        <v>-2.5030881499188418E-4</v>
      </c>
      <c r="F2081">
        <v>1.233346285235859E-3</v>
      </c>
    </row>
    <row r="2082" spans="2:6" x14ac:dyDescent="0.3">
      <c r="B2082" s="109">
        <v>42339</v>
      </c>
      <c r="C2082" s="110">
        <v>316.01364100000001</v>
      </c>
      <c r="D2082">
        <v>1015301</v>
      </c>
      <c r="E2082">
        <f t="shared" si="34"/>
        <v>-8.0593768357466455E-3</v>
      </c>
      <c r="F2082">
        <v>1.2148275217234161E-3</v>
      </c>
    </row>
    <row r="2083" spans="2:6" x14ac:dyDescent="0.3">
      <c r="B2083" s="109">
        <v>42338</v>
      </c>
      <c r="C2083" s="110">
        <v>318.58120700000001</v>
      </c>
      <c r="D2083">
        <v>3007741</v>
      </c>
      <c r="E2083">
        <f t="shared" si="34"/>
        <v>2.2568710150909332E-2</v>
      </c>
      <c r="F2083">
        <v>1.2051785924138692E-3</v>
      </c>
    </row>
    <row r="2084" spans="2:6" x14ac:dyDescent="0.3">
      <c r="B2084" s="109">
        <v>42335</v>
      </c>
      <c r="C2084" s="110">
        <v>311.54992700000003</v>
      </c>
      <c r="D2084">
        <v>840238</v>
      </c>
      <c r="E2084">
        <f t="shared" si="34"/>
        <v>1.1672889433268274E-2</v>
      </c>
      <c r="F2084">
        <v>1.2032691469676671E-3</v>
      </c>
    </row>
    <row r="2085" spans="2:6" x14ac:dyDescent="0.3">
      <c r="B2085" s="109">
        <v>42334</v>
      </c>
      <c r="C2085" s="110">
        <v>307.95519999999999</v>
      </c>
      <c r="D2085">
        <v>1733104</v>
      </c>
      <c r="E2085">
        <f t="shared" si="34"/>
        <v>1.8951587229605771E-2</v>
      </c>
      <c r="F2085">
        <v>1.1762654798999073E-3</v>
      </c>
    </row>
    <row r="2086" spans="2:6" x14ac:dyDescent="0.3">
      <c r="B2086" s="109">
        <v>42332</v>
      </c>
      <c r="C2086" s="110">
        <v>302.227509</v>
      </c>
      <c r="D2086">
        <v>636242</v>
      </c>
      <c r="E2086">
        <f t="shared" si="34"/>
        <v>-4.5537618963813475E-3</v>
      </c>
      <c r="F2086">
        <v>1.1644494427878183E-3</v>
      </c>
    </row>
    <row r="2087" spans="2:6" x14ac:dyDescent="0.3">
      <c r="B2087" s="109">
        <v>42331</v>
      </c>
      <c r="C2087" s="110">
        <v>303.61007699999999</v>
      </c>
      <c r="D2087">
        <v>765339</v>
      </c>
      <c r="E2087">
        <f t="shared" si="34"/>
        <v>8.5289150408396353E-3</v>
      </c>
      <c r="F2087">
        <v>1.1626543103342435E-3</v>
      </c>
    </row>
    <row r="2088" spans="2:6" x14ac:dyDescent="0.3">
      <c r="B2088" s="109">
        <v>42328</v>
      </c>
      <c r="C2088" s="110">
        <v>301.04251099999999</v>
      </c>
      <c r="D2088">
        <v>876564</v>
      </c>
      <c r="E2088">
        <f t="shared" si="34"/>
        <v>-6.5545420999257864E-4</v>
      </c>
      <c r="F2088">
        <v>1.1346805942658023E-3</v>
      </c>
    </row>
    <row r="2089" spans="2:6" x14ac:dyDescent="0.3">
      <c r="B2089" s="109">
        <v>42327</v>
      </c>
      <c r="C2089" s="110">
        <v>301.23996</v>
      </c>
      <c r="D2089">
        <v>439681</v>
      </c>
      <c r="E2089">
        <f t="shared" si="34"/>
        <v>1.5175651326222894E-2</v>
      </c>
      <c r="F2089">
        <v>1.122659952320415E-3</v>
      </c>
    </row>
    <row r="2090" spans="2:6" x14ac:dyDescent="0.3">
      <c r="B2090" s="109">
        <v>42326</v>
      </c>
      <c r="C2090" s="110">
        <v>296.736786</v>
      </c>
      <c r="D2090">
        <v>594057</v>
      </c>
      <c r="E2090">
        <f t="shared" si="34"/>
        <v>-2.2511406877504858E-2</v>
      </c>
      <c r="F2090">
        <v>1.1027976542323792E-3</v>
      </c>
    </row>
    <row r="2091" spans="2:6" x14ac:dyDescent="0.3">
      <c r="B2091" s="109">
        <v>42325</v>
      </c>
      <c r="C2091" s="110">
        <v>303.57058699999999</v>
      </c>
      <c r="D2091">
        <v>1073668</v>
      </c>
      <c r="E2091">
        <f t="shared" si="34"/>
        <v>1.2249586793928735E-2</v>
      </c>
      <c r="F2091">
        <v>1.0911045623576143E-3</v>
      </c>
    </row>
    <row r="2092" spans="2:6" x14ac:dyDescent="0.3">
      <c r="B2092" s="109">
        <v>42324</v>
      </c>
      <c r="C2092" s="110">
        <v>299.896973</v>
      </c>
      <c r="D2092">
        <v>750958</v>
      </c>
      <c r="E2092">
        <f t="shared" si="34"/>
        <v>1.0111887912245932E-2</v>
      </c>
      <c r="F2092">
        <v>1.0855760960801764E-3</v>
      </c>
    </row>
    <row r="2093" spans="2:6" x14ac:dyDescent="0.3">
      <c r="B2093" s="109">
        <v>42321</v>
      </c>
      <c r="C2093" s="110">
        <v>296.89480600000002</v>
      </c>
      <c r="D2093">
        <v>832136</v>
      </c>
      <c r="E2093">
        <f t="shared" si="34"/>
        <v>1.3620872026770758E-2</v>
      </c>
      <c r="F2093">
        <v>1.0771548212951121E-3</v>
      </c>
    </row>
    <row r="2094" spans="2:6" x14ac:dyDescent="0.3">
      <c r="B2094" s="109">
        <v>42318</v>
      </c>
      <c r="C2094" s="110">
        <v>292.90518200000002</v>
      </c>
      <c r="D2094">
        <v>679411</v>
      </c>
      <c r="E2094">
        <f t="shared" si="34"/>
        <v>-3.6281004302382014E-3</v>
      </c>
      <c r="F2094">
        <v>1.0537547886229071E-3</v>
      </c>
    </row>
    <row r="2095" spans="2:6" x14ac:dyDescent="0.3">
      <c r="B2095" s="109">
        <v>42317</v>
      </c>
      <c r="C2095" s="110">
        <v>293.97174100000001</v>
      </c>
      <c r="D2095">
        <v>897510</v>
      </c>
      <c r="E2095">
        <f t="shared" si="34"/>
        <v>2.2674323054452161E-2</v>
      </c>
      <c r="F2095">
        <v>1.0493213223712328E-3</v>
      </c>
    </row>
    <row r="2096" spans="2:6" x14ac:dyDescent="0.3">
      <c r="B2096" s="109">
        <v>42314</v>
      </c>
      <c r="C2096" s="110">
        <v>287.45391799999999</v>
      </c>
      <c r="D2096">
        <v>1252285</v>
      </c>
      <c r="E2096">
        <f t="shared" si="34"/>
        <v>-4.8135825500644325E-2</v>
      </c>
      <c r="F2096">
        <v>9.7781854663714363E-4</v>
      </c>
    </row>
    <row r="2097" spans="2:6" x14ac:dyDescent="0.3">
      <c r="B2097" s="109">
        <v>42313</v>
      </c>
      <c r="C2097" s="110">
        <v>301.99047899999999</v>
      </c>
      <c r="D2097">
        <v>2731878</v>
      </c>
      <c r="E2097">
        <f t="shared" si="34"/>
        <v>-4.5572181014280622E-3</v>
      </c>
      <c r="F2097">
        <v>9.7584499512182177E-4</v>
      </c>
    </row>
    <row r="2098" spans="2:6" x14ac:dyDescent="0.3">
      <c r="B2098" s="109">
        <v>42312</v>
      </c>
      <c r="C2098" s="110">
        <v>303.37301600000001</v>
      </c>
      <c r="D2098">
        <v>861249</v>
      </c>
      <c r="E2098">
        <f t="shared" si="34"/>
        <v>4.4467375502288409E-3</v>
      </c>
      <c r="F2098">
        <v>9.6742253604786832E-4</v>
      </c>
    </row>
    <row r="2099" spans="2:6" x14ac:dyDescent="0.3">
      <c r="B2099" s="109">
        <v>42311</v>
      </c>
      <c r="C2099" s="110">
        <v>302.029968</v>
      </c>
      <c r="D2099">
        <v>1227254</v>
      </c>
      <c r="E2099">
        <f t="shared" si="34"/>
        <v>-1.214472407416356E-2</v>
      </c>
      <c r="F2099">
        <v>9.5323548106818201E-4</v>
      </c>
    </row>
    <row r="2100" spans="2:6" x14ac:dyDescent="0.3">
      <c r="B2100" s="109">
        <v>42310</v>
      </c>
      <c r="C2100" s="110">
        <v>305.743134</v>
      </c>
      <c r="D2100">
        <v>1101360</v>
      </c>
      <c r="E2100">
        <f t="shared" si="34"/>
        <v>-2.4820351368992966E-2</v>
      </c>
      <c r="F2100">
        <v>9.5292578702732555E-4</v>
      </c>
    </row>
    <row r="2101" spans="2:6" x14ac:dyDescent="0.3">
      <c r="B2101" s="109">
        <v>42307</v>
      </c>
      <c r="C2101" s="110">
        <v>313.52493299999998</v>
      </c>
      <c r="D2101">
        <v>3590377</v>
      </c>
      <c r="E2101">
        <f t="shared" si="34"/>
        <v>5.265215267117429E-2</v>
      </c>
      <c r="F2101">
        <v>9.4978718713800703E-4</v>
      </c>
    </row>
    <row r="2102" spans="2:6" x14ac:dyDescent="0.3">
      <c r="B2102" s="109">
        <v>42306</v>
      </c>
      <c r="C2102" s="110">
        <v>297.84286500000002</v>
      </c>
      <c r="D2102">
        <v>1091510</v>
      </c>
      <c r="E2102">
        <f t="shared" si="34"/>
        <v>-9.3282173375680566E-3</v>
      </c>
      <c r="F2102">
        <v>9.3224013603321332E-4</v>
      </c>
    </row>
    <row r="2103" spans="2:6" x14ac:dyDescent="0.3">
      <c r="B2103" s="109">
        <v>42305</v>
      </c>
      <c r="C2103" s="110">
        <v>300.64736900000003</v>
      </c>
      <c r="D2103">
        <v>4017948</v>
      </c>
      <c r="E2103">
        <f t="shared" si="34"/>
        <v>-1.2071711964580012E-2</v>
      </c>
      <c r="F2103">
        <v>9.3056508683986294E-4</v>
      </c>
    </row>
    <row r="2104" spans="2:6" x14ac:dyDescent="0.3">
      <c r="B2104" s="109">
        <v>42304</v>
      </c>
      <c r="C2104" s="110">
        <v>304.32104500000003</v>
      </c>
      <c r="D2104">
        <v>592432</v>
      </c>
      <c r="E2104">
        <f t="shared" si="34"/>
        <v>8.7731571847486922E-3</v>
      </c>
      <c r="F2104">
        <v>9.2856820369213722E-4</v>
      </c>
    </row>
    <row r="2105" spans="2:6" x14ac:dyDescent="0.3">
      <c r="B2105" s="109">
        <v>42303</v>
      </c>
      <c r="C2105" s="110">
        <v>301.67440800000003</v>
      </c>
      <c r="D2105">
        <v>608563</v>
      </c>
      <c r="E2105">
        <f t="shared" si="34"/>
        <v>1.1656712639248168E-2</v>
      </c>
      <c r="F2105">
        <v>9.1508398555295578E-4</v>
      </c>
    </row>
    <row r="2106" spans="2:6" x14ac:dyDescent="0.3">
      <c r="B2106" s="109">
        <v>42300</v>
      </c>
      <c r="C2106" s="110">
        <v>298.198395</v>
      </c>
      <c r="D2106">
        <v>1646910</v>
      </c>
      <c r="E2106">
        <f t="shared" si="34"/>
        <v>-2.0627788454700147E-2</v>
      </c>
      <c r="F2106">
        <v>8.8426644915817754E-4</v>
      </c>
    </row>
    <row r="2107" spans="2:6" x14ac:dyDescent="0.3">
      <c r="B2107" s="109">
        <v>42298</v>
      </c>
      <c r="C2107" s="110">
        <v>304.47912600000001</v>
      </c>
      <c r="D2107">
        <v>1933556</v>
      </c>
      <c r="E2107">
        <f t="shared" si="34"/>
        <v>2.4591098207998208E-2</v>
      </c>
      <c r="F2107">
        <v>8.7386566796565646E-4</v>
      </c>
    </row>
    <row r="2108" spans="2:6" x14ac:dyDescent="0.3">
      <c r="B2108" s="109">
        <v>42297</v>
      </c>
      <c r="C2108" s="110">
        <v>297.171356</v>
      </c>
      <c r="D2108">
        <v>568719</v>
      </c>
      <c r="E2108">
        <f t="shared" si="34"/>
        <v>1.0477502523402515E-2</v>
      </c>
      <c r="F2108">
        <v>8.6948858066260293E-4</v>
      </c>
    </row>
    <row r="2109" spans="2:6" x14ac:dyDescent="0.3">
      <c r="B2109" s="109">
        <v>42296</v>
      </c>
      <c r="C2109" s="110">
        <v>294.09002700000002</v>
      </c>
      <c r="D2109">
        <v>526579</v>
      </c>
      <c r="E2109">
        <f t="shared" si="34"/>
        <v>8.8072269078409704E-3</v>
      </c>
      <c r="F2109">
        <v>8.4932514573088369E-4</v>
      </c>
    </row>
    <row r="2110" spans="2:6" x14ac:dyDescent="0.3">
      <c r="B2110" s="109">
        <v>42293</v>
      </c>
      <c r="C2110" s="110">
        <v>291.52252199999998</v>
      </c>
      <c r="D2110">
        <v>765404</v>
      </c>
      <c r="E2110">
        <f t="shared" si="34"/>
        <v>8.1352816011426299E-4</v>
      </c>
      <c r="F2110">
        <v>8.4551985212444336E-4</v>
      </c>
    </row>
    <row r="2111" spans="2:6" x14ac:dyDescent="0.3">
      <c r="B2111" s="109">
        <v>42292</v>
      </c>
      <c r="C2111" s="110">
        <v>291.28555299999999</v>
      </c>
      <c r="D2111">
        <v>961571</v>
      </c>
      <c r="E2111">
        <f t="shared" si="34"/>
        <v>2.3455801427387124E-2</v>
      </c>
      <c r="F2111">
        <v>8.3992391987353088E-4</v>
      </c>
    </row>
    <row r="2112" spans="2:6" x14ac:dyDescent="0.3">
      <c r="B2112" s="109">
        <v>42291</v>
      </c>
      <c r="C2112" s="110">
        <v>284.609802</v>
      </c>
      <c r="D2112">
        <v>899237</v>
      </c>
      <c r="E2112">
        <f t="shared" si="34"/>
        <v>-1.6382147548545278E-2</v>
      </c>
      <c r="F2112">
        <v>8.323785470745193E-4</v>
      </c>
    </row>
    <row r="2113" spans="2:6" x14ac:dyDescent="0.3">
      <c r="B2113" s="109">
        <v>42290</v>
      </c>
      <c r="C2113" s="110">
        <v>289.34997600000003</v>
      </c>
      <c r="D2113">
        <v>983918</v>
      </c>
      <c r="E2113">
        <f t="shared" si="34"/>
        <v>3.3291187833830449E-2</v>
      </c>
      <c r="F2113">
        <v>8.3013418236799197E-4</v>
      </c>
    </row>
    <row r="2114" spans="2:6" x14ac:dyDescent="0.3">
      <c r="B2114" s="109">
        <v>42289</v>
      </c>
      <c r="C2114" s="110">
        <v>280.02752700000002</v>
      </c>
      <c r="D2114">
        <v>524462</v>
      </c>
      <c r="E2114">
        <f t="shared" si="34"/>
        <v>5.2466852027182043E-3</v>
      </c>
      <c r="F2114">
        <v>8.1577999420989755E-4</v>
      </c>
    </row>
    <row r="2115" spans="2:6" x14ac:dyDescent="0.3">
      <c r="B2115" s="109">
        <v>42286</v>
      </c>
      <c r="C2115" s="110">
        <v>278.56597900000003</v>
      </c>
      <c r="D2115">
        <v>509796</v>
      </c>
      <c r="E2115">
        <f t="shared" si="34"/>
        <v>-1.0245550726251662E-2</v>
      </c>
      <c r="F2115">
        <v>8.1352816011426299E-4</v>
      </c>
    </row>
    <row r="2116" spans="2:6" x14ac:dyDescent="0.3">
      <c r="B2116" s="109">
        <v>42285</v>
      </c>
      <c r="C2116" s="110">
        <v>281.44958500000001</v>
      </c>
      <c r="D2116">
        <v>860956</v>
      </c>
      <c r="E2116">
        <f t="shared" si="34"/>
        <v>1.1642863741921916E-2</v>
      </c>
      <c r="F2116">
        <v>7.7512489440478838E-4</v>
      </c>
    </row>
    <row r="2117" spans="2:6" x14ac:dyDescent="0.3">
      <c r="B2117" s="109">
        <v>42284</v>
      </c>
      <c r="C2117" s="110">
        <v>278.210419</v>
      </c>
      <c r="D2117">
        <v>935523</v>
      </c>
      <c r="E2117">
        <f t="shared" si="34"/>
        <v>-1.6065830186070329E-2</v>
      </c>
      <c r="F2117">
        <v>7.7356582974386079E-4</v>
      </c>
    </row>
    <row r="2118" spans="2:6" x14ac:dyDescent="0.3">
      <c r="B2118" s="109">
        <v>42283</v>
      </c>
      <c r="C2118" s="110">
        <v>282.75308200000001</v>
      </c>
      <c r="D2118">
        <v>1029053</v>
      </c>
      <c r="E2118">
        <f t="shared" si="34"/>
        <v>-2.3065670813757988E-2</v>
      </c>
      <c r="F2118">
        <v>7.6765800196310074E-4</v>
      </c>
    </row>
    <row r="2119" spans="2:6" x14ac:dyDescent="0.3">
      <c r="B2119" s="109">
        <v>42282</v>
      </c>
      <c r="C2119" s="110">
        <v>289.42895499999997</v>
      </c>
      <c r="D2119">
        <v>789755</v>
      </c>
      <c r="E2119">
        <f t="shared" si="34"/>
        <v>-2.7291131696516313E-4</v>
      </c>
      <c r="F2119">
        <v>7.648586925155243E-4</v>
      </c>
    </row>
    <row r="2120" spans="2:6" x14ac:dyDescent="0.3">
      <c r="B2120" s="109">
        <v>42278</v>
      </c>
      <c r="C2120" s="110">
        <v>289.50796500000001</v>
      </c>
      <c r="D2120">
        <v>919106</v>
      </c>
      <c r="E2120">
        <f t="shared" si="34"/>
        <v>2.0041818661341582E-2</v>
      </c>
      <c r="F2120">
        <v>7.2253432515800853E-4</v>
      </c>
    </row>
    <row r="2121" spans="2:6" x14ac:dyDescent="0.3">
      <c r="B2121" s="109">
        <v>42277</v>
      </c>
      <c r="C2121" s="110">
        <v>283.81970200000001</v>
      </c>
      <c r="D2121">
        <v>765222</v>
      </c>
      <c r="E2121">
        <f t="shared" si="34"/>
        <v>3.6317703064603357E-3</v>
      </c>
      <c r="F2121">
        <v>7.2036850748191661E-4</v>
      </c>
    </row>
    <row r="2122" spans="2:6" x14ac:dyDescent="0.3">
      <c r="B2122" s="109">
        <v>42276</v>
      </c>
      <c r="C2122" s="110">
        <v>282.792664</v>
      </c>
      <c r="D2122">
        <v>1528064</v>
      </c>
      <c r="E2122">
        <f t="shared" si="34"/>
        <v>2.5206497402781025E-3</v>
      </c>
      <c r="F2122">
        <v>7.1522861922379555E-4</v>
      </c>
    </row>
    <row r="2123" spans="2:6" x14ac:dyDescent="0.3">
      <c r="B2123" s="109">
        <v>42275</v>
      </c>
      <c r="C2123" s="110">
        <v>282.08163500000001</v>
      </c>
      <c r="D2123">
        <v>1381739</v>
      </c>
      <c r="E2123">
        <f t="shared" ref="E2123:E2186" si="35">C2123/C2124-1</f>
        <v>-5.0777844820279361E-2</v>
      </c>
      <c r="F2123">
        <v>7.1444021785316281E-4</v>
      </c>
    </row>
    <row r="2124" spans="2:6" x14ac:dyDescent="0.3">
      <c r="B2124" s="109">
        <v>42271</v>
      </c>
      <c r="C2124" s="110">
        <v>297.171356</v>
      </c>
      <c r="D2124">
        <v>2661504</v>
      </c>
      <c r="E2124">
        <f t="shared" si="35"/>
        <v>2.7872661571397339E-2</v>
      </c>
      <c r="F2124">
        <v>7.1348987023056587E-4</v>
      </c>
    </row>
    <row r="2125" spans="2:6" x14ac:dyDescent="0.3">
      <c r="B2125" s="109">
        <v>42270</v>
      </c>
      <c r="C2125" s="110">
        <v>289.11300699999998</v>
      </c>
      <c r="D2125">
        <v>1161150</v>
      </c>
      <c r="E2125">
        <f t="shared" si="35"/>
        <v>1.4695848109301135E-2</v>
      </c>
      <c r="F2125">
        <v>7.024643912449946E-4</v>
      </c>
    </row>
    <row r="2126" spans="2:6" x14ac:dyDescent="0.3">
      <c r="B2126" s="109">
        <v>42269</v>
      </c>
      <c r="C2126" s="110">
        <v>284.92578099999997</v>
      </c>
      <c r="D2126">
        <v>2275089</v>
      </c>
      <c r="E2126">
        <f t="shared" si="35"/>
        <v>1.3346529427552323E-2</v>
      </c>
      <c r="F2126">
        <v>6.9328338623741992E-4</v>
      </c>
    </row>
    <row r="2127" spans="2:6" x14ac:dyDescent="0.3">
      <c r="B2127" s="109">
        <v>42268</v>
      </c>
      <c r="C2127" s="110">
        <v>281.17309599999999</v>
      </c>
      <c r="D2127">
        <v>1840418</v>
      </c>
      <c r="E2127">
        <f t="shared" si="35"/>
        <v>2.2553948836970816E-2</v>
      </c>
      <c r="F2127">
        <v>6.6877424176237099E-4</v>
      </c>
    </row>
    <row r="2128" spans="2:6" x14ac:dyDescent="0.3">
      <c r="B2128" s="109">
        <v>42265</v>
      </c>
      <c r="C2128" s="110">
        <v>274.971405</v>
      </c>
      <c r="D2128">
        <v>1497750</v>
      </c>
      <c r="E2128">
        <f t="shared" si="35"/>
        <v>9.8655726939445021E-3</v>
      </c>
      <c r="F2128">
        <v>6.6665688669309553E-4</v>
      </c>
    </row>
    <row r="2129" spans="2:6" x14ac:dyDescent="0.3">
      <c r="B2129" s="109">
        <v>42263</v>
      </c>
      <c r="C2129" s="110">
        <v>272.28515599999997</v>
      </c>
      <c r="D2129">
        <v>1097821</v>
      </c>
      <c r="E2129">
        <f t="shared" si="35"/>
        <v>6.4241563777287514E-3</v>
      </c>
      <c r="F2129">
        <v>6.5360333804975745E-4</v>
      </c>
    </row>
    <row r="2130" spans="2:6" x14ac:dyDescent="0.3">
      <c r="B2130" s="109">
        <v>42262</v>
      </c>
      <c r="C2130" s="110">
        <v>270.54711900000001</v>
      </c>
      <c r="D2130">
        <v>1722883</v>
      </c>
      <c r="E2130">
        <f t="shared" si="35"/>
        <v>-6.0950807453573619E-3</v>
      </c>
      <c r="F2130">
        <v>6.5227234132492207E-4</v>
      </c>
    </row>
    <row r="2131" spans="2:6" x14ac:dyDescent="0.3">
      <c r="B2131" s="109">
        <v>42261</v>
      </c>
      <c r="C2131" s="110">
        <v>272.20623799999998</v>
      </c>
      <c r="D2131">
        <v>1798681</v>
      </c>
      <c r="E2131">
        <f t="shared" si="35"/>
        <v>8.0458061515307211E-3</v>
      </c>
      <c r="F2131">
        <v>6.4442121796104423E-4</v>
      </c>
    </row>
    <row r="2132" spans="2:6" x14ac:dyDescent="0.3">
      <c r="B2132" s="109">
        <v>42258</v>
      </c>
      <c r="C2132" s="110">
        <v>270.03359999999998</v>
      </c>
      <c r="D2132">
        <v>3198979</v>
      </c>
      <c r="E2132">
        <f t="shared" si="35"/>
        <v>-7.4052579515996309E-3</v>
      </c>
      <c r="F2132">
        <v>6.3803910740212189E-4</v>
      </c>
    </row>
    <row r="2133" spans="2:6" x14ac:dyDescent="0.3">
      <c r="B2133" s="109">
        <v>42257</v>
      </c>
      <c r="C2133" s="110">
        <v>272.04818699999998</v>
      </c>
      <c r="D2133">
        <v>3216026</v>
      </c>
      <c r="E2133">
        <f t="shared" si="35"/>
        <v>-7.1081799736528395E-2</v>
      </c>
      <c r="F2133">
        <v>6.2854792909727841E-4</v>
      </c>
    </row>
    <row r="2134" spans="2:6" x14ac:dyDescent="0.3">
      <c r="B2134" s="109">
        <v>42256</v>
      </c>
      <c r="C2134" s="110">
        <v>292.86560100000003</v>
      </c>
      <c r="D2134">
        <v>1567870</v>
      </c>
      <c r="E2134">
        <f t="shared" si="35"/>
        <v>-1.4750984167096082E-2</v>
      </c>
      <c r="F2134">
        <v>6.2374874450843443E-4</v>
      </c>
    </row>
    <row r="2135" spans="2:6" x14ac:dyDescent="0.3">
      <c r="B2135" s="109">
        <v>42255</v>
      </c>
      <c r="C2135" s="110">
        <v>297.250336</v>
      </c>
      <c r="D2135">
        <v>1993285</v>
      </c>
      <c r="E2135">
        <f t="shared" si="35"/>
        <v>1.7992410754435584E-2</v>
      </c>
      <c r="F2135">
        <v>6.186338923890311E-4</v>
      </c>
    </row>
    <row r="2136" spans="2:6" x14ac:dyDescent="0.3">
      <c r="B2136" s="109">
        <v>42254</v>
      </c>
      <c r="C2136" s="110">
        <v>291.99661300000002</v>
      </c>
      <c r="D2136">
        <v>2859787</v>
      </c>
      <c r="E2136">
        <f t="shared" si="35"/>
        <v>-4.6562574298371073E-2</v>
      </c>
      <c r="F2136">
        <v>6.1426330609437585E-4</v>
      </c>
    </row>
    <row r="2137" spans="2:6" x14ac:dyDescent="0.3">
      <c r="B2137" s="109">
        <v>42251</v>
      </c>
      <c r="C2137" s="110">
        <v>306.25671399999999</v>
      </c>
      <c r="D2137">
        <v>2435335</v>
      </c>
      <c r="E2137">
        <f t="shared" si="35"/>
        <v>4.0392063722927585E-2</v>
      </c>
      <c r="F2137">
        <v>5.5641778297887967E-4</v>
      </c>
    </row>
    <row r="2138" spans="2:6" x14ac:dyDescent="0.3">
      <c r="B2138" s="109">
        <v>42250</v>
      </c>
      <c r="C2138" s="110">
        <v>294.36663800000002</v>
      </c>
      <c r="D2138">
        <v>1990609</v>
      </c>
      <c r="E2138">
        <f t="shared" si="35"/>
        <v>2.1516667056531436E-3</v>
      </c>
      <c r="F2138">
        <v>5.2984945480205603E-4</v>
      </c>
    </row>
    <row r="2139" spans="2:6" x14ac:dyDescent="0.3">
      <c r="B2139" s="109">
        <v>42249</v>
      </c>
      <c r="C2139" s="110">
        <v>293.73461900000001</v>
      </c>
      <c r="D2139">
        <v>2797661</v>
      </c>
      <c r="E2139">
        <f t="shared" si="35"/>
        <v>7.3790601257532229E-2</v>
      </c>
      <c r="F2139">
        <v>5.2792212342844813E-4</v>
      </c>
    </row>
    <row r="2140" spans="2:6" x14ac:dyDescent="0.3">
      <c r="B2140" s="109">
        <v>42248</v>
      </c>
      <c r="C2140" s="110">
        <v>273.54925500000002</v>
      </c>
      <c r="D2140">
        <v>2273702</v>
      </c>
      <c r="E2140">
        <f t="shared" si="35"/>
        <v>1.0063945659113394E-2</v>
      </c>
      <c r="F2140">
        <v>5.2023905081521882E-4</v>
      </c>
    </row>
    <row r="2141" spans="2:6" x14ac:dyDescent="0.3">
      <c r="B2141" s="109">
        <v>42247</v>
      </c>
      <c r="C2141" s="110">
        <v>270.82369999999997</v>
      </c>
      <c r="D2141">
        <v>2587101</v>
      </c>
      <c r="E2141">
        <f t="shared" si="35"/>
        <v>2.4353933572784259E-2</v>
      </c>
      <c r="F2141">
        <v>5.109965030611896E-4</v>
      </c>
    </row>
    <row r="2142" spans="2:6" x14ac:dyDescent="0.3">
      <c r="B2142" s="109">
        <v>42244</v>
      </c>
      <c r="C2142" s="110">
        <v>264.38488799999999</v>
      </c>
      <c r="D2142">
        <v>1459445</v>
      </c>
      <c r="E2142">
        <f t="shared" si="35"/>
        <v>-1.6891662791180151E-2</v>
      </c>
      <c r="F2142">
        <v>4.7197283855360261E-4</v>
      </c>
    </row>
    <row r="2143" spans="2:6" x14ac:dyDescent="0.3">
      <c r="B2143" s="109">
        <v>42243</v>
      </c>
      <c r="C2143" s="110">
        <v>268.92752100000001</v>
      </c>
      <c r="D2143">
        <v>2339393</v>
      </c>
      <c r="E2143">
        <f t="shared" si="35"/>
        <v>4.529384360017219E-2</v>
      </c>
      <c r="F2143">
        <v>4.7048512748970595E-4</v>
      </c>
    </row>
    <row r="2144" spans="2:6" x14ac:dyDescent="0.3">
      <c r="B2144" s="109">
        <v>42242</v>
      </c>
      <c r="C2144" s="110">
        <v>257.27456699999999</v>
      </c>
      <c r="D2144">
        <v>1342997</v>
      </c>
      <c r="E2144">
        <f t="shared" si="35"/>
        <v>1.0394075167201144E-2</v>
      </c>
      <c r="F2144">
        <v>4.5762076489896941E-4</v>
      </c>
    </row>
    <row r="2145" spans="2:6" x14ac:dyDescent="0.3">
      <c r="B2145" s="109">
        <v>42241</v>
      </c>
      <c r="C2145" s="110">
        <v>254.62794500000001</v>
      </c>
      <c r="D2145">
        <v>2978969</v>
      </c>
      <c r="E2145">
        <f t="shared" si="35"/>
        <v>7.9370446288373309E-2</v>
      </c>
      <c r="F2145">
        <v>4.5146021486308641E-4</v>
      </c>
    </row>
    <row r="2146" spans="2:6" x14ac:dyDescent="0.3">
      <c r="B2146" s="109">
        <v>42240</v>
      </c>
      <c r="C2146" s="110">
        <v>235.90412900000001</v>
      </c>
      <c r="D2146">
        <v>2151426</v>
      </c>
      <c r="E2146">
        <f t="shared" si="35"/>
        <v>-0.11669876874381835</v>
      </c>
      <c r="F2146">
        <v>4.4887990944508793E-4</v>
      </c>
    </row>
    <row r="2147" spans="2:6" x14ac:dyDescent="0.3">
      <c r="B2147" s="109">
        <v>42237</v>
      </c>
      <c r="C2147" s="110">
        <v>267.07098400000001</v>
      </c>
      <c r="D2147">
        <v>2477436</v>
      </c>
      <c r="E2147">
        <f t="shared" si="35"/>
        <v>-2.000311328676041E-2</v>
      </c>
      <c r="F2147">
        <v>4.4566983962734952E-4</v>
      </c>
    </row>
    <row r="2148" spans="2:6" x14ac:dyDescent="0.3">
      <c r="B2148" s="109">
        <v>42236</v>
      </c>
      <c r="C2148" s="110">
        <v>272.52227800000003</v>
      </c>
      <c r="D2148">
        <v>2219812</v>
      </c>
      <c r="E2148">
        <f t="shared" si="35"/>
        <v>-2.0862725185364139E-2</v>
      </c>
      <c r="F2148">
        <v>4.1750307730992198E-4</v>
      </c>
    </row>
    <row r="2149" spans="2:6" x14ac:dyDescent="0.3">
      <c r="B2149" s="109">
        <v>42235</v>
      </c>
      <c r="C2149" s="110">
        <v>278.328979</v>
      </c>
      <c r="D2149">
        <v>1846104</v>
      </c>
      <c r="E2149">
        <f t="shared" si="35"/>
        <v>1.4542996659785423E-2</v>
      </c>
      <c r="F2149">
        <v>3.9204831924810613E-4</v>
      </c>
    </row>
    <row r="2150" spans="2:6" x14ac:dyDescent="0.3">
      <c r="B2150" s="109">
        <v>42234</v>
      </c>
      <c r="C2150" s="110">
        <v>274.33926400000001</v>
      </c>
      <c r="D2150">
        <v>3370991</v>
      </c>
      <c r="E2150">
        <f t="shared" si="35"/>
        <v>-4.5623500598798494E-2</v>
      </c>
      <c r="F2150">
        <v>3.7499971403942567E-4</v>
      </c>
    </row>
    <row r="2151" spans="2:6" x14ac:dyDescent="0.3">
      <c r="B2151" s="109">
        <v>42233</v>
      </c>
      <c r="C2151" s="110">
        <v>287.45391799999999</v>
      </c>
      <c r="D2151">
        <v>2933508</v>
      </c>
      <c r="E2151">
        <f t="shared" si="35"/>
        <v>3.8977611098490517E-2</v>
      </c>
      <c r="F2151">
        <v>3.5387860578484087E-4</v>
      </c>
    </row>
    <row r="2152" spans="2:6" x14ac:dyDescent="0.3">
      <c r="B2152" s="109">
        <v>42230</v>
      </c>
      <c r="C2152" s="110">
        <v>276.669983</v>
      </c>
      <c r="D2152">
        <v>3088429</v>
      </c>
      <c r="E2152">
        <f t="shared" si="35"/>
        <v>5.4501666825087725E-2</v>
      </c>
      <c r="F2152">
        <v>3.494030765940348E-4</v>
      </c>
    </row>
    <row r="2153" spans="2:6" x14ac:dyDescent="0.3">
      <c r="B2153" s="109">
        <v>42229</v>
      </c>
      <c r="C2153" s="110">
        <v>262.370361</v>
      </c>
      <c r="D2153">
        <v>1451976</v>
      </c>
      <c r="E2153">
        <f t="shared" si="35"/>
        <v>1.5441112167382087E-2</v>
      </c>
      <c r="F2153">
        <v>3.4122325802110609E-4</v>
      </c>
    </row>
    <row r="2154" spans="2:6" x14ac:dyDescent="0.3">
      <c r="B2154" s="109">
        <v>42228</v>
      </c>
      <c r="C2154" s="110">
        <v>258.38067599999999</v>
      </c>
      <c r="D2154">
        <v>2676248</v>
      </c>
      <c r="E2154">
        <f t="shared" si="35"/>
        <v>-4.4830354858494625E-2</v>
      </c>
      <c r="F2154">
        <v>3.3481360831255635E-4</v>
      </c>
    </row>
    <row r="2155" spans="2:6" x14ac:dyDescent="0.3">
      <c r="B2155" s="109">
        <v>42227</v>
      </c>
      <c r="C2155" s="110">
        <v>270.50762900000001</v>
      </c>
      <c r="D2155">
        <v>4466634</v>
      </c>
      <c r="E2155">
        <f t="shared" si="35"/>
        <v>3.5168396561575666E-3</v>
      </c>
      <c r="F2155">
        <v>3.0208526650454814E-4</v>
      </c>
    </row>
    <row r="2156" spans="2:6" x14ac:dyDescent="0.3">
      <c r="B2156" s="109">
        <v>42226</v>
      </c>
      <c r="C2156" s="110">
        <v>269.55963100000002</v>
      </c>
      <c r="D2156">
        <v>3260259</v>
      </c>
      <c r="E2156">
        <f t="shared" si="35"/>
        <v>1.1412459732317082E-2</v>
      </c>
      <c r="F2156">
        <v>2.8333037339955958E-4</v>
      </c>
    </row>
    <row r="2157" spans="2:6" x14ac:dyDescent="0.3">
      <c r="B2157" s="109">
        <v>42223</v>
      </c>
      <c r="C2157" s="110">
        <v>266.51800500000002</v>
      </c>
      <c r="D2157">
        <v>2566991</v>
      </c>
      <c r="E2157">
        <f t="shared" si="35"/>
        <v>-3.2826650628471565E-2</v>
      </c>
      <c r="F2157">
        <v>2.8302354121878537E-4</v>
      </c>
    </row>
    <row r="2158" spans="2:6" x14ac:dyDescent="0.3">
      <c r="B2158" s="109">
        <v>42222</v>
      </c>
      <c r="C2158" s="110">
        <v>275.56384300000002</v>
      </c>
      <c r="D2158">
        <v>2115940</v>
      </c>
      <c r="E2158">
        <f t="shared" si="35"/>
        <v>-1.2037815750906233E-2</v>
      </c>
      <c r="F2158">
        <v>2.786612612819539E-4</v>
      </c>
    </row>
    <row r="2159" spans="2:6" x14ac:dyDescent="0.3">
      <c r="B2159" s="109">
        <v>42221</v>
      </c>
      <c r="C2159" s="110">
        <v>278.921448</v>
      </c>
      <c r="D2159">
        <v>4510412</v>
      </c>
      <c r="E2159">
        <f t="shared" si="35"/>
        <v>2.8302354121878537E-4</v>
      </c>
      <c r="F2159">
        <v>2.7834181159813731E-4</v>
      </c>
    </row>
    <row r="2160" spans="2:6" x14ac:dyDescent="0.3">
      <c r="B2160" s="109">
        <v>42220</v>
      </c>
      <c r="C2160" s="110">
        <v>278.84252900000001</v>
      </c>
      <c r="D2160">
        <v>4642925</v>
      </c>
      <c r="E2160">
        <f t="shared" si="35"/>
        <v>-5.628332852132667E-2</v>
      </c>
      <c r="F2160">
        <v>2.7448657843720525E-4</v>
      </c>
    </row>
    <row r="2161" spans="2:6" x14ac:dyDescent="0.3">
      <c r="B2161" s="109">
        <v>42219</v>
      </c>
      <c r="C2161" s="110">
        <v>295.47271699999999</v>
      </c>
      <c r="D2161">
        <v>9421342</v>
      </c>
      <c r="E2161">
        <f t="shared" si="35"/>
        <v>0.1104511232068297</v>
      </c>
      <c r="F2161">
        <v>2.6497022484295307E-4</v>
      </c>
    </row>
    <row r="2162" spans="2:6" x14ac:dyDescent="0.3">
      <c r="B2162" s="109">
        <v>42216</v>
      </c>
      <c r="C2162" s="110">
        <v>266.08349600000003</v>
      </c>
      <c r="D2162">
        <v>10256417</v>
      </c>
      <c r="E2162">
        <f t="shared" si="35"/>
        <v>8.9086778803066036E-2</v>
      </c>
      <c r="F2162">
        <v>2.5613846912087013E-4</v>
      </c>
    </row>
    <row r="2163" spans="2:6" x14ac:dyDescent="0.3">
      <c r="B2163" s="109">
        <v>42215</v>
      </c>
      <c r="C2163" s="110">
        <v>244.317993</v>
      </c>
      <c r="D2163">
        <v>6824893</v>
      </c>
      <c r="E2163">
        <f t="shared" si="35"/>
        <v>1.8442107174529543E-2</v>
      </c>
      <c r="F2163">
        <v>2.5046773160997127E-4</v>
      </c>
    </row>
    <row r="2164" spans="2:6" x14ac:dyDescent="0.3">
      <c r="B2164" s="109">
        <v>42214</v>
      </c>
      <c r="C2164" s="110">
        <v>239.893845</v>
      </c>
      <c r="D2164">
        <v>3828528</v>
      </c>
      <c r="E2164">
        <f t="shared" si="35"/>
        <v>0.104181741581298</v>
      </c>
      <c r="F2164">
        <v>2.2204119046653759E-4</v>
      </c>
    </row>
    <row r="2165" spans="2:6" x14ac:dyDescent="0.3">
      <c r="B2165" s="109">
        <v>42213</v>
      </c>
      <c r="C2165" s="110">
        <v>217.25938400000001</v>
      </c>
      <c r="D2165">
        <v>2794100</v>
      </c>
      <c r="E2165">
        <f t="shared" si="35"/>
        <v>-5.9346302709807675E-2</v>
      </c>
      <c r="F2165">
        <v>2.2031316060999728E-4</v>
      </c>
    </row>
    <row r="2166" spans="2:6" x14ac:dyDescent="0.3">
      <c r="B2166" s="109">
        <v>42212</v>
      </c>
      <c r="C2166" s="110">
        <v>230.966385</v>
      </c>
      <c r="D2166">
        <v>3958563</v>
      </c>
      <c r="E2166">
        <f t="shared" si="35"/>
        <v>4.5226595091682809E-2</v>
      </c>
      <c r="F2166">
        <v>2.0087376027722037E-4</v>
      </c>
    </row>
    <row r="2167" spans="2:6" x14ac:dyDescent="0.3">
      <c r="B2167" s="109">
        <v>42209</v>
      </c>
      <c r="C2167" s="110">
        <v>220.97254899999999</v>
      </c>
      <c r="D2167">
        <v>2450568</v>
      </c>
      <c r="E2167">
        <f t="shared" si="35"/>
        <v>2.0244318847488563E-2</v>
      </c>
      <c r="F2167">
        <v>1.9673908725903466E-4</v>
      </c>
    </row>
    <row r="2168" spans="2:6" x14ac:dyDescent="0.3">
      <c r="B2168" s="109">
        <v>42208</v>
      </c>
      <c r="C2168" s="110">
        <v>216.587875</v>
      </c>
      <c r="D2168">
        <v>4107748</v>
      </c>
      <c r="E2168">
        <f t="shared" si="35"/>
        <v>6.2391287950835705E-2</v>
      </c>
      <c r="F2168">
        <v>1.9591570353538756E-4</v>
      </c>
    </row>
    <row r="2169" spans="2:6" x14ac:dyDescent="0.3">
      <c r="B2169" s="109">
        <v>42207</v>
      </c>
      <c r="C2169" s="110">
        <v>203.86827099999999</v>
      </c>
      <c r="D2169">
        <v>2451626</v>
      </c>
      <c r="E2169">
        <f t="shared" si="35"/>
        <v>-1.6577877420358988E-2</v>
      </c>
      <c r="F2169">
        <v>1.8972747248424682E-4</v>
      </c>
    </row>
    <row r="2170" spans="2:6" x14ac:dyDescent="0.3">
      <c r="B2170" s="109">
        <v>42206</v>
      </c>
      <c r="C2170" s="110">
        <v>207.304947</v>
      </c>
      <c r="D2170">
        <v>1379547</v>
      </c>
      <c r="E2170">
        <f t="shared" si="35"/>
        <v>-8.6890041305981436E-3</v>
      </c>
      <c r="F2170">
        <v>1.6856215089844362E-4</v>
      </c>
    </row>
    <row r="2171" spans="2:6" x14ac:dyDescent="0.3">
      <c r="B2171" s="109">
        <v>42205</v>
      </c>
      <c r="C2171" s="110">
        <v>209.12200899999999</v>
      </c>
      <c r="D2171">
        <v>1538707</v>
      </c>
      <c r="E2171">
        <f t="shared" si="35"/>
        <v>-1.1391238083294453E-2</v>
      </c>
      <c r="F2171">
        <v>1.6478566118394156E-4</v>
      </c>
    </row>
    <row r="2172" spans="2:6" x14ac:dyDescent="0.3">
      <c r="B2172" s="109">
        <v>42202</v>
      </c>
      <c r="C2172" s="110">
        <v>211.53161600000001</v>
      </c>
      <c r="D2172">
        <v>1784305</v>
      </c>
      <c r="E2172">
        <f t="shared" si="35"/>
        <v>-7.7820383456360664E-3</v>
      </c>
      <c r="F2172">
        <v>1.6242905575203359E-4</v>
      </c>
    </row>
    <row r="2173" spans="2:6" x14ac:dyDescent="0.3">
      <c r="B2173" s="109">
        <v>42201</v>
      </c>
      <c r="C2173" s="110">
        <v>213.190674</v>
      </c>
      <c r="D2173">
        <v>1872493</v>
      </c>
      <c r="E2173">
        <f t="shared" si="35"/>
        <v>9.7285204807215919E-3</v>
      </c>
      <c r="F2173">
        <v>1.549271344625236E-4</v>
      </c>
    </row>
    <row r="2174" spans="2:6" x14ac:dyDescent="0.3">
      <c r="B2174" s="109">
        <v>42200</v>
      </c>
      <c r="C2174" s="110">
        <v>211.136627</v>
      </c>
      <c r="D2174">
        <v>3074257</v>
      </c>
      <c r="E2174">
        <f t="shared" si="35"/>
        <v>-4.228599850836634E-2</v>
      </c>
      <c r="F2174">
        <v>1.3536415454917794E-4</v>
      </c>
    </row>
    <row r="2175" spans="2:6" x14ac:dyDescent="0.3">
      <c r="B2175" s="109">
        <v>42199</v>
      </c>
      <c r="C2175" s="110">
        <v>220.45895400000001</v>
      </c>
      <c r="D2175">
        <v>1066556</v>
      </c>
      <c r="E2175">
        <f t="shared" si="35"/>
        <v>5.0420471633831898E-3</v>
      </c>
      <c r="F2175">
        <v>1.3308572626069548E-4</v>
      </c>
    </row>
    <row r="2176" spans="2:6" x14ac:dyDescent="0.3">
      <c r="B2176" s="109">
        <v>42198</v>
      </c>
      <c r="C2176" s="110">
        <v>219.35296600000001</v>
      </c>
      <c r="D2176">
        <v>1814852</v>
      </c>
      <c r="E2176">
        <f t="shared" si="35"/>
        <v>8.7195138595956845E-3</v>
      </c>
      <c r="F2176">
        <v>1.3106334560442079E-4</v>
      </c>
    </row>
    <row r="2177" spans="2:6" x14ac:dyDescent="0.3">
      <c r="B2177" s="109">
        <v>42195</v>
      </c>
      <c r="C2177" s="110">
        <v>217.45684800000001</v>
      </c>
      <c r="D2177">
        <v>3063871</v>
      </c>
      <c r="E2177">
        <f t="shared" si="35"/>
        <v>-1.0603800226427817E-2</v>
      </c>
      <c r="F2177">
        <v>1.1408861387462998E-4</v>
      </c>
    </row>
    <row r="2178" spans="2:6" x14ac:dyDescent="0.3">
      <c r="B2178" s="109">
        <v>42194</v>
      </c>
      <c r="C2178" s="110">
        <v>219.78743</v>
      </c>
      <c r="D2178">
        <v>1152247</v>
      </c>
      <c r="E2178">
        <f t="shared" si="35"/>
        <v>-3.5818204648334628E-3</v>
      </c>
      <c r="F2178">
        <v>1.1246489673077953E-4</v>
      </c>
    </row>
    <row r="2179" spans="2:6" x14ac:dyDescent="0.3">
      <c r="B2179" s="109">
        <v>42193</v>
      </c>
      <c r="C2179" s="110">
        <v>220.57749899999999</v>
      </c>
      <c r="D2179">
        <v>1088645</v>
      </c>
      <c r="E2179">
        <f t="shared" si="35"/>
        <v>-2.6838512515904078E-2</v>
      </c>
      <c r="F2179">
        <v>1.1241246026783003E-4</v>
      </c>
    </row>
    <row r="2180" spans="2:6" x14ac:dyDescent="0.3">
      <c r="B2180" s="109">
        <v>42192</v>
      </c>
      <c r="C2180" s="110">
        <v>226.66073600000001</v>
      </c>
      <c r="D2180">
        <v>1306984</v>
      </c>
      <c r="E2180">
        <f t="shared" si="35"/>
        <v>-1.7398807885917744E-3</v>
      </c>
      <c r="F2180">
        <v>1.1144749570179968E-4</v>
      </c>
    </row>
    <row r="2181" spans="2:6" x14ac:dyDescent="0.3">
      <c r="B2181" s="109">
        <v>42191</v>
      </c>
      <c r="C2181" s="110">
        <v>227.05578600000001</v>
      </c>
      <c r="D2181">
        <v>2693767</v>
      </c>
      <c r="E2181">
        <f t="shared" si="35"/>
        <v>1.6805205476496443E-2</v>
      </c>
      <c r="F2181">
        <v>1.0705497194729574E-4</v>
      </c>
    </row>
    <row r="2182" spans="2:6" x14ac:dyDescent="0.3">
      <c r="B2182" s="109">
        <v>42188</v>
      </c>
      <c r="C2182" s="110">
        <v>223.30313100000001</v>
      </c>
      <c r="D2182">
        <v>1294338</v>
      </c>
      <c r="E2182">
        <f t="shared" si="35"/>
        <v>-1.5894044591128198E-3</v>
      </c>
      <c r="F2182">
        <v>9.6838467180226928E-5</v>
      </c>
    </row>
    <row r="2183" spans="2:6" x14ac:dyDescent="0.3">
      <c r="B2183" s="109">
        <v>42187</v>
      </c>
      <c r="C2183" s="110">
        <v>223.658615</v>
      </c>
      <c r="D2183">
        <v>3550140</v>
      </c>
      <c r="E2183">
        <f t="shared" si="35"/>
        <v>1.0349720541436458E-2</v>
      </c>
      <c r="F2183">
        <v>0</v>
      </c>
    </row>
    <row r="2184" spans="2:6" x14ac:dyDescent="0.3">
      <c r="B2184" s="109">
        <v>42186</v>
      </c>
      <c r="C2184" s="110">
        <v>221.36752300000001</v>
      </c>
      <c r="D2184">
        <v>1987771</v>
      </c>
      <c r="E2184">
        <f t="shared" si="35"/>
        <v>-8.1417965994766694E-3</v>
      </c>
      <c r="F2184">
        <v>0</v>
      </c>
    </row>
    <row r="2185" spans="2:6" x14ac:dyDescent="0.3">
      <c r="B2185" s="109">
        <v>42185</v>
      </c>
      <c r="C2185" s="110">
        <v>223.18464700000001</v>
      </c>
      <c r="D2185">
        <v>6176591</v>
      </c>
      <c r="E2185">
        <f t="shared" si="35"/>
        <v>8.9285606114208882E-3</v>
      </c>
      <c r="F2185">
        <v>0</v>
      </c>
    </row>
    <row r="2186" spans="2:6" x14ac:dyDescent="0.3">
      <c r="B2186" s="109">
        <v>42184</v>
      </c>
      <c r="C2186" s="110">
        <v>221.209564</v>
      </c>
      <c r="D2186">
        <v>3388726</v>
      </c>
      <c r="E2186">
        <f t="shared" si="35"/>
        <v>-3.2480973677447289E-2</v>
      </c>
      <c r="F2186">
        <v>0</v>
      </c>
    </row>
    <row r="2187" spans="2:6" x14ac:dyDescent="0.3">
      <c r="B2187" s="109">
        <v>42181</v>
      </c>
      <c r="C2187" s="110">
        <v>228.63587999999999</v>
      </c>
      <c r="D2187">
        <v>3757835</v>
      </c>
      <c r="E2187">
        <f t="shared" ref="E2187:E2250" si="36">C2187/C2188-1</f>
        <v>-4.9853378483373234E-3</v>
      </c>
      <c r="F2187">
        <v>0</v>
      </c>
    </row>
    <row r="2188" spans="2:6" x14ac:dyDescent="0.3">
      <c r="B2188" s="109">
        <v>42180</v>
      </c>
      <c r="C2188" s="110">
        <v>229.781418</v>
      </c>
      <c r="D2188">
        <v>5369656</v>
      </c>
      <c r="E2188">
        <f t="shared" si="36"/>
        <v>-7.8456138199544112E-3</v>
      </c>
      <c r="F2188">
        <v>0</v>
      </c>
    </row>
    <row r="2189" spans="2:6" x14ac:dyDescent="0.3">
      <c r="B2189" s="109">
        <v>42179</v>
      </c>
      <c r="C2189" s="110">
        <v>231.59845000000001</v>
      </c>
      <c r="D2189">
        <v>11428933</v>
      </c>
      <c r="E2189">
        <f t="shared" si="36"/>
        <v>-8.9596222412266502E-2</v>
      </c>
      <c r="F2189">
        <v>0</v>
      </c>
    </row>
    <row r="2190" spans="2:6" x14ac:dyDescent="0.3">
      <c r="B2190" s="109">
        <v>42178</v>
      </c>
      <c r="C2190" s="110">
        <v>254.39091500000001</v>
      </c>
      <c r="D2190">
        <v>2350764</v>
      </c>
      <c r="E2190">
        <f t="shared" si="36"/>
        <v>-3.3468429814416334E-2</v>
      </c>
      <c r="F2190">
        <v>0</v>
      </c>
    </row>
    <row r="2191" spans="2:6" x14ac:dyDescent="0.3">
      <c r="B2191" s="109">
        <v>42177</v>
      </c>
      <c r="C2191" s="110">
        <v>263.19979899999998</v>
      </c>
      <c r="D2191">
        <v>2004039</v>
      </c>
      <c r="E2191">
        <f t="shared" si="36"/>
        <v>-2.2461949689455141E-3</v>
      </c>
      <c r="F2191">
        <v>0</v>
      </c>
    </row>
    <row r="2192" spans="2:6" x14ac:dyDescent="0.3">
      <c r="B2192" s="109">
        <v>42174</v>
      </c>
      <c r="C2192" s="110">
        <v>263.792328</v>
      </c>
      <c r="D2192">
        <v>4327609</v>
      </c>
      <c r="E2192">
        <f t="shared" si="36"/>
        <v>7.8837024196797501E-2</v>
      </c>
      <c r="F2192">
        <v>0</v>
      </c>
    </row>
    <row r="2193" spans="2:6" x14ac:dyDescent="0.3">
      <c r="B2193" s="109">
        <v>42173</v>
      </c>
      <c r="C2193" s="110">
        <v>244.515457</v>
      </c>
      <c r="D2193">
        <v>570246</v>
      </c>
      <c r="E2193">
        <f t="shared" si="36"/>
        <v>-8.3309293131018647E-3</v>
      </c>
      <c r="F2193">
        <v>0</v>
      </c>
    </row>
    <row r="2194" spans="2:6" x14ac:dyDescent="0.3">
      <c r="B2194" s="109">
        <v>42172</v>
      </c>
      <c r="C2194" s="110">
        <v>246.56961100000001</v>
      </c>
      <c r="D2194">
        <v>1056297</v>
      </c>
      <c r="E2194">
        <f t="shared" si="36"/>
        <v>6.124782545087859E-3</v>
      </c>
      <c r="F2194">
        <v>-5.0255528718401443E-5</v>
      </c>
    </row>
    <row r="2195" spans="2:6" x14ac:dyDescent="0.3">
      <c r="B2195" s="109">
        <v>42171</v>
      </c>
      <c r="C2195" s="110">
        <v>245.06861900000001</v>
      </c>
      <c r="D2195">
        <v>1518303</v>
      </c>
      <c r="E2195">
        <f t="shared" si="36"/>
        <v>2.1234947497739132E-2</v>
      </c>
      <c r="F2195">
        <v>-8.3615500026446021E-5</v>
      </c>
    </row>
    <row r="2196" spans="2:6" x14ac:dyDescent="0.3">
      <c r="B2196" s="109">
        <v>42170</v>
      </c>
      <c r="C2196" s="110">
        <v>239.97280900000001</v>
      </c>
      <c r="D2196">
        <v>5056227</v>
      </c>
      <c r="E2196">
        <f t="shared" si="36"/>
        <v>5.8362273743421733E-2</v>
      </c>
      <c r="F2196">
        <v>-1.1763850016632826E-4</v>
      </c>
    </row>
    <row r="2197" spans="2:6" x14ac:dyDescent="0.3">
      <c r="B2197" s="109">
        <v>42167</v>
      </c>
      <c r="C2197" s="110">
        <v>226.73976099999999</v>
      </c>
      <c r="D2197">
        <v>2639802</v>
      </c>
      <c r="E2197">
        <f t="shared" si="36"/>
        <v>-2.953107028778601E-3</v>
      </c>
      <c r="F2197">
        <v>-1.2057634911810666E-4</v>
      </c>
    </row>
    <row r="2198" spans="2:6" x14ac:dyDescent="0.3">
      <c r="B2198" s="109">
        <v>42166</v>
      </c>
      <c r="C2198" s="110">
        <v>227.41133099999999</v>
      </c>
      <c r="D2198">
        <v>2551222</v>
      </c>
      <c r="E2198">
        <f t="shared" si="36"/>
        <v>-2.5228211574450765E-2</v>
      </c>
      <c r="F2198">
        <v>-1.2924746149722832E-4</v>
      </c>
    </row>
    <row r="2199" spans="2:6" x14ac:dyDescent="0.3">
      <c r="B2199" s="109">
        <v>42165</v>
      </c>
      <c r="C2199" s="110">
        <v>233.296997</v>
      </c>
      <c r="D2199">
        <v>4062518</v>
      </c>
      <c r="E2199">
        <f t="shared" si="36"/>
        <v>1.4776409082592812E-2</v>
      </c>
      <c r="F2199">
        <v>-1.3516756784548445E-4</v>
      </c>
    </row>
    <row r="2200" spans="2:6" x14ac:dyDescent="0.3">
      <c r="B2200" s="109">
        <v>42164</v>
      </c>
      <c r="C2200" s="110">
        <v>229.899902</v>
      </c>
      <c r="D2200">
        <v>4631656</v>
      </c>
      <c r="E2200">
        <f t="shared" si="36"/>
        <v>4.4320722341370855E-2</v>
      </c>
      <c r="F2200">
        <v>-1.366552091143225E-4</v>
      </c>
    </row>
    <row r="2201" spans="2:6" x14ac:dyDescent="0.3">
      <c r="B2201" s="109">
        <v>42163</v>
      </c>
      <c r="C2201" s="110">
        <v>220.14300499999999</v>
      </c>
      <c r="D2201">
        <v>14851790</v>
      </c>
      <c r="E2201">
        <f t="shared" si="36"/>
        <v>-0.21815355955558668</v>
      </c>
      <c r="F2201">
        <v>-1.3801936305068985E-4</v>
      </c>
    </row>
    <row r="2202" spans="2:6" x14ac:dyDescent="0.3">
      <c r="B2202" s="109">
        <v>42160</v>
      </c>
      <c r="C2202" s="110">
        <v>281.568085</v>
      </c>
      <c r="D2202">
        <v>481314</v>
      </c>
      <c r="E2202">
        <f t="shared" si="36"/>
        <v>-8.347403529652242E-3</v>
      </c>
      <c r="F2202">
        <v>-1.54247257537099E-4</v>
      </c>
    </row>
    <row r="2203" spans="2:6" x14ac:dyDescent="0.3">
      <c r="B2203" s="109">
        <v>42159</v>
      </c>
      <c r="C2203" s="110">
        <v>283.93823200000003</v>
      </c>
      <c r="D2203">
        <v>465552</v>
      </c>
      <c r="E2203">
        <f t="shared" si="36"/>
        <v>2.8473204779225991E-2</v>
      </c>
      <c r="F2203">
        <v>-1.6541732179897739E-4</v>
      </c>
    </row>
    <row r="2204" spans="2:6" x14ac:dyDescent="0.3">
      <c r="B2204" s="109">
        <v>42158</v>
      </c>
      <c r="C2204" s="110">
        <v>276.07742300000001</v>
      </c>
      <c r="D2204">
        <v>390233</v>
      </c>
      <c r="E2204">
        <f t="shared" si="36"/>
        <v>-1.7294692754129093E-2</v>
      </c>
      <c r="F2204">
        <v>-1.8630627443150249E-4</v>
      </c>
    </row>
    <row r="2205" spans="2:6" x14ac:dyDescent="0.3">
      <c r="B2205" s="109">
        <v>42157</v>
      </c>
      <c r="C2205" s="110">
        <v>280.936127</v>
      </c>
      <c r="D2205">
        <v>380037</v>
      </c>
      <c r="E2205">
        <f t="shared" si="36"/>
        <v>-2.0115608071101132E-2</v>
      </c>
      <c r="F2205">
        <v>-1.9498858327715585E-4</v>
      </c>
    </row>
    <row r="2206" spans="2:6" x14ac:dyDescent="0.3">
      <c r="B2206" s="109">
        <v>42156</v>
      </c>
      <c r="C2206" s="110">
        <v>286.70333900000003</v>
      </c>
      <c r="D2206">
        <v>449446</v>
      </c>
      <c r="E2206">
        <f t="shared" si="36"/>
        <v>-4.2985260121821578E-2</v>
      </c>
      <c r="F2206">
        <v>-2.0245696096399257E-4</v>
      </c>
    </row>
    <row r="2207" spans="2:6" x14ac:dyDescent="0.3">
      <c r="B2207" s="109">
        <v>42153</v>
      </c>
      <c r="C2207" s="110">
        <v>299.58090199999998</v>
      </c>
      <c r="D2207">
        <v>421126</v>
      </c>
      <c r="E2207">
        <f t="shared" si="36"/>
        <v>-2.0281569012740697E-2</v>
      </c>
      <c r="F2207">
        <v>-2.0989915922497993E-4</v>
      </c>
    </row>
    <row r="2208" spans="2:6" x14ac:dyDescent="0.3">
      <c r="B2208" s="109">
        <v>42152</v>
      </c>
      <c r="C2208" s="110">
        <v>305.78265399999998</v>
      </c>
      <c r="D2208">
        <v>783386</v>
      </c>
      <c r="E2208">
        <f t="shared" si="36"/>
        <v>1.9089016646323786E-2</v>
      </c>
      <c r="F2208">
        <v>-2.1655560983879774E-4</v>
      </c>
    </row>
    <row r="2209" spans="2:6" x14ac:dyDescent="0.3">
      <c r="B2209" s="109">
        <v>42151</v>
      </c>
      <c r="C2209" s="110">
        <v>300.05490099999997</v>
      </c>
      <c r="D2209">
        <v>617802</v>
      </c>
      <c r="E2209">
        <f t="shared" si="36"/>
        <v>2.3305540279072945E-2</v>
      </c>
      <c r="F2209">
        <v>-2.3638757236432717E-4</v>
      </c>
    </row>
    <row r="2210" spans="2:6" x14ac:dyDescent="0.3">
      <c r="B2210" s="109">
        <v>42150</v>
      </c>
      <c r="C2210" s="110">
        <v>293.22122200000001</v>
      </c>
      <c r="D2210">
        <v>441901</v>
      </c>
      <c r="E2210">
        <f t="shared" si="36"/>
        <v>2.1467647601303375E-2</v>
      </c>
      <c r="F2210">
        <v>-2.413503929430405E-4</v>
      </c>
    </row>
    <row r="2211" spans="2:6" x14ac:dyDescent="0.3">
      <c r="B2211" s="109">
        <v>42149</v>
      </c>
      <c r="C2211" s="110">
        <v>287.05874599999999</v>
      </c>
      <c r="D2211">
        <v>354435</v>
      </c>
      <c r="E2211">
        <f t="shared" si="36"/>
        <v>1.5795116888835947E-2</v>
      </c>
      <c r="F2211">
        <v>-2.5030881499188418E-4</v>
      </c>
    </row>
    <row r="2212" spans="2:6" x14ac:dyDescent="0.3">
      <c r="B2212" s="109">
        <v>42146</v>
      </c>
      <c r="C2212" s="110">
        <v>282.595123</v>
      </c>
      <c r="D2212">
        <v>619077</v>
      </c>
      <c r="E2212">
        <f t="shared" si="36"/>
        <v>-5.2838747059570368E-3</v>
      </c>
      <c r="F2212">
        <v>-2.7291131696516313E-4</v>
      </c>
    </row>
    <row r="2213" spans="2:6" x14ac:dyDescent="0.3">
      <c r="B2213" s="109">
        <v>42145</v>
      </c>
      <c r="C2213" s="110">
        <v>284.09625199999999</v>
      </c>
      <c r="D2213">
        <v>442040</v>
      </c>
      <c r="E2213">
        <f t="shared" si="36"/>
        <v>1.481584235802047E-2</v>
      </c>
      <c r="F2213">
        <v>-2.7499384246454373E-4</v>
      </c>
    </row>
    <row r="2214" spans="2:6" x14ac:dyDescent="0.3">
      <c r="B2214" s="109">
        <v>42144</v>
      </c>
      <c r="C2214" s="110">
        <v>279.948578</v>
      </c>
      <c r="D2214">
        <v>345253</v>
      </c>
      <c r="E2214">
        <f t="shared" si="36"/>
        <v>1.0407911234923573E-2</v>
      </c>
      <c r="F2214">
        <v>-2.7799958618113241E-4</v>
      </c>
    </row>
    <row r="2215" spans="2:6" x14ac:dyDescent="0.3">
      <c r="B2215" s="109">
        <v>42143</v>
      </c>
      <c r="C2215" s="110">
        <v>277.064911</v>
      </c>
      <c r="D2215">
        <v>650425</v>
      </c>
      <c r="E2215">
        <f t="shared" si="36"/>
        <v>-3.3618122598844336E-2</v>
      </c>
      <c r="F2215">
        <v>-2.8718502896751819E-4</v>
      </c>
    </row>
    <row r="2216" spans="2:6" x14ac:dyDescent="0.3">
      <c r="B2216" s="109">
        <v>42142</v>
      </c>
      <c r="C2216" s="110">
        <v>286.70333900000003</v>
      </c>
      <c r="D2216">
        <v>449670</v>
      </c>
      <c r="E2216">
        <f t="shared" si="36"/>
        <v>4.47676636870038E-2</v>
      </c>
      <c r="F2216">
        <v>-2.9339633815628208E-4</v>
      </c>
    </row>
    <row r="2217" spans="2:6" x14ac:dyDescent="0.3">
      <c r="B2217" s="109">
        <v>42139</v>
      </c>
      <c r="C2217" s="110">
        <v>274.418274</v>
      </c>
      <c r="D2217">
        <v>479470</v>
      </c>
      <c r="E2217">
        <f t="shared" si="36"/>
        <v>-2.2925477079699941E-2</v>
      </c>
      <c r="F2217">
        <v>-2.9685788319488982E-4</v>
      </c>
    </row>
    <row r="2218" spans="2:6" x14ac:dyDescent="0.3">
      <c r="B2218" s="109">
        <v>42138</v>
      </c>
      <c r="C2218" s="110">
        <v>280.857056</v>
      </c>
      <c r="D2218">
        <v>357412</v>
      </c>
      <c r="E2218">
        <f t="shared" si="36"/>
        <v>1.4120807152721015E-2</v>
      </c>
      <c r="F2218">
        <v>-3.0873599787484274E-4</v>
      </c>
    </row>
    <row r="2219" spans="2:6" x14ac:dyDescent="0.3">
      <c r="B2219" s="109">
        <v>42137</v>
      </c>
      <c r="C2219" s="110">
        <v>276.94635</v>
      </c>
      <c r="D2219">
        <v>516474</v>
      </c>
      <c r="E2219">
        <f t="shared" si="36"/>
        <v>-2.0810232986487986E-2</v>
      </c>
      <c r="F2219">
        <v>-3.1227834880054317E-4</v>
      </c>
    </row>
    <row r="2220" spans="2:6" x14ac:dyDescent="0.3">
      <c r="B2220" s="109">
        <v>42136</v>
      </c>
      <c r="C2220" s="110">
        <v>282.83215300000001</v>
      </c>
      <c r="D2220">
        <v>474896</v>
      </c>
      <c r="E2220">
        <f t="shared" si="36"/>
        <v>-2.465615839355817E-2</v>
      </c>
      <c r="F2220">
        <v>-3.1532820435486997E-4</v>
      </c>
    </row>
    <row r="2221" spans="2:6" x14ac:dyDescent="0.3">
      <c r="B2221" s="109">
        <v>42135</v>
      </c>
      <c r="C2221" s="110">
        <v>289.98199499999998</v>
      </c>
      <c r="D2221">
        <v>315240</v>
      </c>
      <c r="E2221">
        <f t="shared" si="36"/>
        <v>1.3530263306346546E-2</v>
      </c>
      <c r="F2221">
        <v>-3.1597440250441533E-4</v>
      </c>
    </row>
    <row r="2222" spans="2:6" x14ac:dyDescent="0.3">
      <c r="B2222" s="109">
        <v>42132</v>
      </c>
      <c r="C2222" s="110">
        <v>286.11084</v>
      </c>
      <c r="D2222">
        <v>617206</v>
      </c>
      <c r="E2222">
        <f t="shared" si="36"/>
        <v>2.2444690991630489E-2</v>
      </c>
      <c r="F2222">
        <v>-3.2675227329692635E-4</v>
      </c>
    </row>
    <row r="2223" spans="2:6" x14ac:dyDescent="0.3">
      <c r="B2223" s="109">
        <v>42131</v>
      </c>
      <c r="C2223" s="110">
        <v>279.83013899999997</v>
      </c>
      <c r="D2223">
        <v>980775</v>
      </c>
      <c r="E2223">
        <f t="shared" si="36"/>
        <v>3.2804051938188916E-2</v>
      </c>
      <c r="F2223">
        <v>-3.3172773466483285E-4</v>
      </c>
    </row>
    <row r="2224" spans="2:6" x14ac:dyDescent="0.3">
      <c r="B2224" s="109">
        <v>42130</v>
      </c>
      <c r="C2224" s="110">
        <v>270.942139</v>
      </c>
      <c r="D2224">
        <v>524515</v>
      </c>
      <c r="E2224">
        <f t="shared" si="36"/>
        <v>-4.0162080322693972E-2</v>
      </c>
      <c r="F2224">
        <v>-3.3711756394994019E-4</v>
      </c>
    </row>
    <row r="2225" spans="2:6" x14ac:dyDescent="0.3">
      <c r="B2225" s="109">
        <v>42129</v>
      </c>
      <c r="C2225" s="110">
        <v>282.27905299999998</v>
      </c>
      <c r="D2225">
        <v>341360</v>
      </c>
      <c r="E2225">
        <f t="shared" si="36"/>
        <v>-1.6786041750710967E-2</v>
      </c>
      <c r="F2225">
        <v>-3.4234040111313924E-4</v>
      </c>
    </row>
    <row r="2226" spans="2:6" x14ac:dyDescent="0.3">
      <c r="B2226" s="109">
        <v>42128</v>
      </c>
      <c r="C2226" s="110">
        <v>287.098297</v>
      </c>
      <c r="D2226">
        <v>589508</v>
      </c>
      <c r="E2226">
        <f t="shared" si="36"/>
        <v>6.424627850311504E-2</v>
      </c>
      <c r="F2226">
        <v>-3.6264542849784309E-4</v>
      </c>
    </row>
    <row r="2227" spans="2:6" x14ac:dyDescent="0.3">
      <c r="B2227" s="109">
        <v>42124</v>
      </c>
      <c r="C2227" s="110">
        <v>269.76678500000003</v>
      </c>
      <c r="D2227">
        <v>1028605</v>
      </c>
      <c r="E2227">
        <f t="shared" si="36"/>
        <v>-3.3021731097991891E-3</v>
      </c>
      <c r="F2227">
        <v>-3.671083770624417E-4</v>
      </c>
    </row>
    <row r="2228" spans="2:6" x14ac:dyDescent="0.3">
      <c r="B2228" s="109">
        <v>42123</v>
      </c>
      <c r="C2228" s="110">
        <v>270.66055299999999</v>
      </c>
      <c r="D2228">
        <v>413954</v>
      </c>
      <c r="E2228">
        <f t="shared" si="36"/>
        <v>-4.1464488805457167E-3</v>
      </c>
      <c r="F2228">
        <v>-3.7289855156241725E-4</v>
      </c>
    </row>
    <row r="2229" spans="2:6" x14ac:dyDescent="0.3">
      <c r="B2229" s="109">
        <v>42122</v>
      </c>
      <c r="C2229" s="110">
        <v>271.78750600000001</v>
      </c>
      <c r="D2229">
        <v>700646</v>
      </c>
      <c r="E2229">
        <f t="shared" si="36"/>
        <v>-1.2425938805514014E-2</v>
      </c>
      <c r="F2229">
        <v>-3.7603017074150369E-4</v>
      </c>
    </row>
    <row r="2230" spans="2:6" x14ac:dyDescent="0.3">
      <c r="B2230" s="109">
        <v>42121</v>
      </c>
      <c r="C2230" s="110">
        <v>275.20721400000002</v>
      </c>
      <c r="D2230">
        <v>536569</v>
      </c>
      <c r="E2230">
        <f t="shared" si="36"/>
        <v>-2.3944551666306158E-3</v>
      </c>
      <c r="F2230">
        <v>-3.966100152559271E-4</v>
      </c>
    </row>
    <row r="2231" spans="2:6" x14ac:dyDescent="0.3">
      <c r="B2231" s="109">
        <v>42118</v>
      </c>
      <c r="C2231" s="110">
        <v>275.86776700000001</v>
      </c>
      <c r="D2231">
        <v>412527</v>
      </c>
      <c r="E2231">
        <f t="shared" si="36"/>
        <v>-2.8095680160805658E-3</v>
      </c>
      <c r="F2231">
        <v>-4.1193554242580088E-4</v>
      </c>
    </row>
    <row r="2232" spans="2:6" x14ac:dyDescent="0.3">
      <c r="B2232" s="109">
        <v>42117</v>
      </c>
      <c r="C2232" s="110">
        <v>276.64501999999999</v>
      </c>
      <c r="D2232">
        <v>593500</v>
      </c>
      <c r="E2232">
        <f t="shared" si="36"/>
        <v>-1.0562897055891196E-2</v>
      </c>
      <c r="F2232">
        <v>-4.2284149078986033E-4</v>
      </c>
    </row>
    <row r="2233" spans="2:6" x14ac:dyDescent="0.3">
      <c r="B2233" s="109">
        <v>42116</v>
      </c>
      <c r="C2233" s="110">
        <v>279.598389</v>
      </c>
      <c r="D2233">
        <v>628152</v>
      </c>
      <c r="E2233">
        <f t="shared" si="36"/>
        <v>5.5641778297887967E-4</v>
      </c>
      <c r="F2233">
        <v>-4.2580946494419347E-4</v>
      </c>
    </row>
    <row r="2234" spans="2:6" x14ac:dyDescent="0.3">
      <c r="B2234" s="109">
        <v>42115</v>
      </c>
      <c r="C2234" s="110">
        <v>279.442902</v>
      </c>
      <c r="D2234">
        <v>666740</v>
      </c>
      <c r="E2234">
        <f t="shared" si="36"/>
        <v>2.7834181159813731E-4</v>
      </c>
      <c r="F2234">
        <v>-4.2865741654807277E-4</v>
      </c>
    </row>
    <row r="2235" spans="2:6" x14ac:dyDescent="0.3">
      <c r="B2235" s="109">
        <v>42114</v>
      </c>
      <c r="C2235" s="110">
        <v>279.36514299999999</v>
      </c>
      <c r="D2235">
        <v>561262</v>
      </c>
      <c r="E2235">
        <f t="shared" si="36"/>
        <v>-3.5292582023432217E-2</v>
      </c>
      <c r="F2235">
        <v>-4.4721510550149723E-4</v>
      </c>
    </row>
    <row r="2236" spans="2:6" x14ac:dyDescent="0.3">
      <c r="B2236" s="109">
        <v>42111</v>
      </c>
      <c r="C2236" s="110">
        <v>289.58535799999999</v>
      </c>
      <c r="D2236">
        <v>415092</v>
      </c>
      <c r="E2236">
        <f t="shared" si="36"/>
        <v>5.9394033496051879E-3</v>
      </c>
      <c r="F2236">
        <v>-4.6174448323033079E-4</v>
      </c>
    </row>
    <row r="2237" spans="2:6" x14ac:dyDescent="0.3">
      <c r="B2237" s="109">
        <v>42110</v>
      </c>
      <c r="C2237" s="110">
        <v>287.87554899999998</v>
      </c>
      <c r="D2237">
        <v>1152544</v>
      </c>
      <c r="E2237">
        <f t="shared" si="36"/>
        <v>-3.1000548333990907E-2</v>
      </c>
      <c r="F2237">
        <v>-4.7073051233670338E-4</v>
      </c>
    </row>
    <row r="2238" spans="2:6" x14ac:dyDescent="0.3">
      <c r="B2238" s="109">
        <v>42109</v>
      </c>
      <c r="C2238" s="110">
        <v>297.08535799999999</v>
      </c>
      <c r="D2238">
        <v>1130261</v>
      </c>
      <c r="E2238">
        <f t="shared" si="36"/>
        <v>-2.6114618892132291E-2</v>
      </c>
      <c r="F2238">
        <v>-4.7465726098305794E-4</v>
      </c>
    </row>
    <row r="2239" spans="2:6" x14ac:dyDescent="0.3">
      <c r="B2239" s="109">
        <v>42107</v>
      </c>
      <c r="C2239" s="110">
        <v>305.05166600000001</v>
      </c>
      <c r="D2239">
        <v>1084644</v>
      </c>
      <c r="E2239">
        <f t="shared" si="36"/>
        <v>3.194465493344234E-3</v>
      </c>
      <c r="F2239">
        <v>-4.7821594147678947E-4</v>
      </c>
    </row>
    <row r="2240" spans="2:6" x14ac:dyDescent="0.3">
      <c r="B2240" s="109">
        <v>42104</v>
      </c>
      <c r="C2240" s="110">
        <v>304.08029199999999</v>
      </c>
      <c r="D2240">
        <v>953951</v>
      </c>
      <c r="E2240">
        <f t="shared" si="36"/>
        <v>1.1374291238770429E-2</v>
      </c>
      <c r="F2240">
        <v>-4.8185914585441303E-4</v>
      </c>
    </row>
    <row r="2241" spans="2:6" x14ac:dyDescent="0.3">
      <c r="B2241" s="109">
        <v>42103</v>
      </c>
      <c r="C2241" s="110">
        <v>300.66049199999998</v>
      </c>
      <c r="D2241">
        <v>1577648</v>
      </c>
      <c r="E2241">
        <f t="shared" si="36"/>
        <v>3.5019544174885731E-3</v>
      </c>
      <c r="F2241">
        <v>-4.8951845284062045E-4</v>
      </c>
    </row>
    <row r="2242" spans="2:6" x14ac:dyDescent="0.3">
      <c r="B2242" s="109">
        <v>42102</v>
      </c>
      <c r="C2242" s="110">
        <v>299.611267</v>
      </c>
      <c r="D2242">
        <v>2704661</v>
      </c>
      <c r="E2242">
        <f t="shared" si="36"/>
        <v>-5.0375639805558148E-2</v>
      </c>
      <c r="F2242">
        <v>-4.9490241662719647E-4</v>
      </c>
    </row>
    <row r="2243" spans="2:6" x14ac:dyDescent="0.3">
      <c r="B2243" s="109">
        <v>42101</v>
      </c>
      <c r="C2243" s="110">
        <v>315.50503500000002</v>
      </c>
      <c r="D2243">
        <v>1513897</v>
      </c>
      <c r="E2243">
        <f t="shared" si="36"/>
        <v>-1.2407680255501985E-2</v>
      </c>
      <c r="F2243">
        <v>-5.0167378102528026E-4</v>
      </c>
    </row>
    <row r="2244" spans="2:6" x14ac:dyDescent="0.3">
      <c r="B2244" s="109">
        <v>42100</v>
      </c>
      <c r="C2244" s="110">
        <v>319.46890300000001</v>
      </c>
      <c r="D2244">
        <v>3279710</v>
      </c>
      <c r="E2244">
        <f t="shared" si="36"/>
        <v>-9.8574273516568556E-2</v>
      </c>
      <c r="F2244">
        <v>-5.4100354867592237E-4</v>
      </c>
    </row>
    <row r="2245" spans="2:6" x14ac:dyDescent="0.3">
      <c r="B2245" s="109">
        <v>42095</v>
      </c>
      <c r="C2245" s="110">
        <v>354.404022</v>
      </c>
      <c r="D2245">
        <v>943497</v>
      </c>
      <c r="E2245">
        <f t="shared" si="36"/>
        <v>3.2024351002151619E-2</v>
      </c>
      <c r="F2245">
        <v>-5.6054322964682601E-4</v>
      </c>
    </row>
    <row r="2246" spans="2:6" x14ac:dyDescent="0.3">
      <c r="B2246" s="109">
        <v>42094</v>
      </c>
      <c r="C2246" s="110">
        <v>343.40664700000002</v>
      </c>
      <c r="D2246">
        <v>387218</v>
      </c>
      <c r="E2246">
        <f t="shared" si="36"/>
        <v>3.9769266161739925E-2</v>
      </c>
      <c r="F2246">
        <v>-5.8175972777874119E-4</v>
      </c>
    </row>
    <row r="2247" spans="2:6" x14ac:dyDescent="0.3">
      <c r="B2247" s="109">
        <v>42093</v>
      </c>
      <c r="C2247" s="110">
        <v>330.271973</v>
      </c>
      <c r="D2247">
        <v>214437</v>
      </c>
      <c r="E2247">
        <f t="shared" si="36"/>
        <v>6.9903623393232639E-3</v>
      </c>
      <c r="F2247">
        <v>-5.8304847683954275E-4</v>
      </c>
    </row>
    <row r="2248" spans="2:6" x14ac:dyDescent="0.3">
      <c r="B2248" s="109">
        <v>42090</v>
      </c>
      <c r="C2248" s="110">
        <v>327.97927900000002</v>
      </c>
      <c r="D2248">
        <v>247706</v>
      </c>
      <c r="E2248">
        <f t="shared" si="36"/>
        <v>-2.0767814306739685E-2</v>
      </c>
      <c r="F2248">
        <v>-5.9033611660419538E-4</v>
      </c>
    </row>
    <row r="2249" spans="2:6" x14ac:dyDescent="0.3">
      <c r="B2249" s="109">
        <v>42089</v>
      </c>
      <c r="C2249" s="110">
        <v>334.93515000000002</v>
      </c>
      <c r="D2249">
        <v>531262</v>
      </c>
      <c r="E2249">
        <f t="shared" si="36"/>
        <v>2.839742267113321E-2</v>
      </c>
      <c r="F2249">
        <v>-5.9327886726423529E-4</v>
      </c>
    </row>
    <row r="2250" spans="2:6" x14ac:dyDescent="0.3">
      <c r="B2250" s="109">
        <v>42088</v>
      </c>
      <c r="C2250" s="110">
        <v>325.68649299999998</v>
      </c>
      <c r="D2250">
        <v>229296</v>
      </c>
      <c r="E2250">
        <f t="shared" si="36"/>
        <v>1.1465415780614219E-2</v>
      </c>
      <c r="F2250">
        <v>-6.0406057561390725E-4</v>
      </c>
    </row>
    <row r="2251" spans="2:6" x14ac:dyDescent="0.3">
      <c r="B2251" s="109">
        <v>42087</v>
      </c>
      <c r="C2251" s="110">
        <v>321.99468999999999</v>
      </c>
      <c r="D2251">
        <v>417226</v>
      </c>
      <c r="E2251">
        <f t="shared" ref="E2251:E2314" si="37">C2251/C2252-1</f>
        <v>4.7284831109017933E-3</v>
      </c>
      <c r="F2251">
        <v>-6.1009147677648645E-4</v>
      </c>
    </row>
    <row r="2252" spans="2:6" x14ac:dyDescent="0.3">
      <c r="B2252" s="109">
        <v>42086</v>
      </c>
      <c r="C2252" s="110">
        <v>320.479309</v>
      </c>
      <c r="D2252">
        <v>279688</v>
      </c>
      <c r="E2252">
        <f t="shared" si="37"/>
        <v>-3.283668961725883E-2</v>
      </c>
      <c r="F2252">
        <v>-6.2651641450495177E-4</v>
      </c>
    </row>
    <row r="2253" spans="2:6" x14ac:dyDescent="0.3">
      <c r="B2253" s="109">
        <v>42083</v>
      </c>
      <c r="C2253" s="110">
        <v>331.36007699999999</v>
      </c>
      <c r="D2253">
        <v>1562126</v>
      </c>
      <c r="E2253">
        <f t="shared" si="37"/>
        <v>-2.7153231527518473E-2</v>
      </c>
      <c r="F2253">
        <v>-6.3120627428214782E-4</v>
      </c>
    </row>
    <row r="2254" spans="2:6" x14ac:dyDescent="0.3">
      <c r="B2254" s="109">
        <v>42082</v>
      </c>
      <c r="C2254" s="110">
        <v>340.60870399999999</v>
      </c>
      <c r="D2254">
        <v>468365</v>
      </c>
      <c r="E2254">
        <f t="shared" si="37"/>
        <v>2.5163813201014573E-3</v>
      </c>
      <c r="F2254">
        <v>-6.4149669758539751E-4</v>
      </c>
    </row>
    <row r="2255" spans="2:6" x14ac:dyDescent="0.3">
      <c r="B2255" s="109">
        <v>42081</v>
      </c>
      <c r="C2255" s="110">
        <v>339.75375400000001</v>
      </c>
      <c r="D2255">
        <v>214902</v>
      </c>
      <c r="E2255">
        <f t="shared" si="37"/>
        <v>2.0629822968383227E-3</v>
      </c>
      <c r="F2255">
        <v>-6.4478497748043928E-4</v>
      </c>
    </row>
    <row r="2256" spans="2:6" x14ac:dyDescent="0.3">
      <c r="B2256" s="109">
        <v>42080</v>
      </c>
      <c r="C2256" s="110">
        <v>339.05429099999998</v>
      </c>
      <c r="D2256">
        <v>408127</v>
      </c>
      <c r="E2256">
        <f t="shared" si="37"/>
        <v>4.5536186540857893E-2</v>
      </c>
      <c r="F2256">
        <v>-6.4805064492867714E-4</v>
      </c>
    </row>
    <row r="2257" spans="2:6" x14ac:dyDescent="0.3">
      <c r="B2257" s="109">
        <v>42079</v>
      </c>
      <c r="C2257" s="110">
        <v>324.28747600000003</v>
      </c>
      <c r="D2257">
        <v>740151</v>
      </c>
      <c r="E2257">
        <f t="shared" si="37"/>
        <v>-1.0773933457380869E-3</v>
      </c>
      <c r="F2257">
        <v>-6.5502669697059535E-4</v>
      </c>
    </row>
    <row r="2258" spans="2:6" x14ac:dyDescent="0.3">
      <c r="B2258" s="109">
        <v>42076</v>
      </c>
      <c r="C2258" s="110">
        <v>324.63723800000002</v>
      </c>
      <c r="D2258">
        <v>520744</v>
      </c>
      <c r="E2258">
        <f t="shared" si="37"/>
        <v>2.0393637647804219E-3</v>
      </c>
      <c r="F2258">
        <v>-6.5545420999257864E-4</v>
      </c>
    </row>
    <row r="2259" spans="2:6" x14ac:dyDescent="0.3">
      <c r="B2259" s="109">
        <v>42075</v>
      </c>
      <c r="C2259" s="110">
        <v>323.97653200000002</v>
      </c>
      <c r="D2259">
        <v>519717</v>
      </c>
      <c r="E2259">
        <f t="shared" si="37"/>
        <v>2.7989899521462913E-2</v>
      </c>
      <c r="F2259">
        <v>-6.578551302860447E-4</v>
      </c>
    </row>
    <row r="2260" spans="2:6" x14ac:dyDescent="0.3">
      <c r="B2260" s="109">
        <v>42074</v>
      </c>
      <c r="C2260" s="110">
        <v>315.15536500000002</v>
      </c>
      <c r="D2260">
        <v>504116</v>
      </c>
      <c r="E2260">
        <f t="shared" si="37"/>
        <v>-7.2188374201564431E-2</v>
      </c>
      <c r="F2260">
        <v>-6.5816945888119704E-4</v>
      </c>
    </row>
    <row r="2261" spans="2:6" x14ac:dyDescent="0.3">
      <c r="B2261" s="109">
        <v>42073</v>
      </c>
      <c r="C2261" s="110">
        <v>339.67602499999998</v>
      </c>
      <c r="D2261">
        <v>241621</v>
      </c>
      <c r="E2261">
        <f t="shared" si="37"/>
        <v>2.293283192588369E-3</v>
      </c>
      <c r="F2261">
        <v>-6.7105662570543512E-4</v>
      </c>
    </row>
    <row r="2262" spans="2:6" x14ac:dyDescent="0.3">
      <c r="B2262" s="109">
        <v>42072</v>
      </c>
      <c r="C2262" s="110">
        <v>338.89883400000002</v>
      </c>
      <c r="D2262">
        <v>399432</v>
      </c>
      <c r="E2262">
        <f t="shared" si="37"/>
        <v>5.1864894593214306E-3</v>
      </c>
      <c r="F2262">
        <v>-6.8268695701045878E-4</v>
      </c>
    </row>
    <row r="2263" spans="2:6" x14ac:dyDescent="0.3">
      <c r="B2263" s="109">
        <v>42068</v>
      </c>
      <c r="C2263" s="110">
        <v>337.15020800000002</v>
      </c>
      <c r="D2263">
        <v>348879</v>
      </c>
      <c r="E2263">
        <f t="shared" si="37"/>
        <v>2.8693673770001427E-2</v>
      </c>
      <c r="F2263">
        <v>-6.9181674821905403E-4</v>
      </c>
    </row>
    <row r="2264" spans="2:6" x14ac:dyDescent="0.3">
      <c r="B2264" s="109">
        <v>42067</v>
      </c>
      <c r="C2264" s="110">
        <v>327.74597199999999</v>
      </c>
      <c r="D2264">
        <v>425526</v>
      </c>
      <c r="E2264">
        <f t="shared" si="37"/>
        <v>-3.3089758009142711E-3</v>
      </c>
      <c r="F2264">
        <v>-6.9789272830522719E-4</v>
      </c>
    </row>
    <row r="2265" spans="2:6" x14ac:dyDescent="0.3">
      <c r="B2265" s="109">
        <v>42066</v>
      </c>
      <c r="C2265" s="110">
        <v>328.83407599999998</v>
      </c>
      <c r="D2265">
        <v>532423</v>
      </c>
      <c r="E2265">
        <f t="shared" si="37"/>
        <v>9.7850964243146876E-3</v>
      </c>
      <c r="F2265">
        <v>-7.0855867725427846E-4</v>
      </c>
    </row>
    <row r="2266" spans="2:6" x14ac:dyDescent="0.3">
      <c r="B2266" s="109">
        <v>42065</v>
      </c>
      <c r="C2266" s="110">
        <v>325.647583</v>
      </c>
      <c r="D2266">
        <v>641089</v>
      </c>
      <c r="E2266">
        <f t="shared" si="37"/>
        <v>-1.9309388841723285E-2</v>
      </c>
      <c r="F2266">
        <v>-7.27759201393674E-4</v>
      </c>
    </row>
    <row r="2267" spans="2:6" x14ac:dyDescent="0.3">
      <c r="B2267" s="109">
        <v>42062</v>
      </c>
      <c r="C2267" s="110">
        <v>332.05944799999997</v>
      </c>
      <c r="D2267">
        <v>392795</v>
      </c>
      <c r="E2267">
        <f t="shared" si="37"/>
        <v>-7.0884036628494629E-3</v>
      </c>
      <c r="F2267">
        <v>-7.3872387110096582E-4</v>
      </c>
    </row>
    <row r="2268" spans="2:6" x14ac:dyDescent="0.3">
      <c r="B2268" s="109">
        <v>42061</v>
      </c>
      <c r="C2268" s="110">
        <v>334.43002300000001</v>
      </c>
      <c r="D2268">
        <v>510906</v>
      </c>
      <c r="E2268">
        <f t="shared" si="37"/>
        <v>-1.6681841602624425E-2</v>
      </c>
      <c r="F2268">
        <v>-7.4249036097817633E-4</v>
      </c>
    </row>
    <row r="2269" spans="2:6" x14ac:dyDescent="0.3">
      <c r="B2269" s="109">
        <v>42060</v>
      </c>
      <c r="C2269" s="110">
        <v>340.10357699999997</v>
      </c>
      <c r="D2269">
        <v>951615</v>
      </c>
      <c r="E2269">
        <f t="shared" si="37"/>
        <v>-1.828353643619085E-2</v>
      </c>
      <c r="F2269">
        <v>-7.5080518336656521E-4</v>
      </c>
    </row>
    <row r="2270" spans="2:6" x14ac:dyDescent="0.3">
      <c r="B2270" s="109">
        <v>42059</v>
      </c>
      <c r="C2270" s="110">
        <v>346.43768299999999</v>
      </c>
      <c r="D2270">
        <v>796318</v>
      </c>
      <c r="E2270">
        <f t="shared" si="37"/>
        <v>3.4102772850030938E-2</v>
      </c>
      <c r="F2270">
        <v>-7.5292726227449425E-4</v>
      </c>
    </row>
    <row r="2271" spans="2:6" x14ac:dyDescent="0.3">
      <c r="B2271" s="109">
        <v>42058</v>
      </c>
      <c r="C2271" s="110">
        <v>335.01281699999998</v>
      </c>
      <c r="D2271">
        <v>476386</v>
      </c>
      <c r="E2271">
        <f t="shared" si="37"/>
        <v>2.2085138173255636E-3</v>
      </c>
      <c r="F2271">
        <v>-7.5816923674298931E-4</v>
      </c>
    </row>
    <row r="2272" spans="2:6" x14ac:dyDescent="0.3">
      <c r="B2272" s="109">
        <v>42055</v>
      </c>
      <c r="C2272" s="110">
        <v>334.27456699999999</v>
      </c>
      <c r="D2272">
        <v>543367</v>
      </c>
      <c r="E2272">
        <f t="shared" si="37"/>
        <v>-1.285277539500107E-2</v>
      </c>
      <c r="F2272">
        <v>-7.5894467125325882E-4</v>
      </c>
    </row>
    <row r="2273" spans="2:6" x14ac:dyDescent="0.3">
      <c r="B2273" s="109">
        <v>42054</v>
      </c>
      <c r="C2273" s="110">
        <v>338.62686200000002</v>
      </c>
      <c r="D2273">
        <v>561944</v>
      </c>
      <c r="E2273">
        <f t="shared" si="37"/>
        <v>1.0201594289077631E-2</v>
      </c>
      <c r="F2273">
        <v>-7.6197701020830344E-4</v>
      </c>
    </row>
    <row r="2274" spans="2:6" x14ac:dyDescent="0.3">
      <c r="B2274" s="109">
        <v>42053</v>
      </c>
      <c r="C2274" s="110">
        <v>335.20721400000002</v>
      </c>
      <c r="D2274">
        <v>575764</v>
      </c>
      <c r="E2274">
        <f t="shared" si="37"/>
        <v>9.2856820369213722E-4</v>
      </c>
      <c r="F2274">
        <v>-7.6303608892269725E-4</v>
      </c>
    </row>
    <row r="2275" spans="2:6" x14ac:dyDescent="0.3">
      <c r="B2275" s="109">
        <v>42051</v>
      </c>
      <c r="C2275" s="110">
        <v>334.89623999999998</v>
      </c>
      <c r="D2275">
        <v>318961</v>
      </c>
      <c r="E2275">
        <f t="shared" si="37"/>
        <v>-1.5535757996136157E-2</v>
      </c>
      <c r="F2275">
        <v>-7.9738943926088712E-4</v>
      </c>
    </row>
    <row r="2276" spans="2:6" x14ac:dyDescent="0.3">
      <c r="B2276" s="109">
        <v>42048</v>
      </c>
      <c r="C2276" s="110">
        <v>340.18121300000001</v>
      </c>
      <c r="D2276">
        <v>456675</v>
      </c>
      <c r="E2276">
        <f t="shared" si="37"/>
        <v>1.1087985613153384E-2</v>
      </c>
      <c r="F2276">
        <v>-8.0116086404147246E-4</v>
      </c>
    </row>
    <row r="2277" spans="2:6" x14ac:dyDescent="0.3">
      <c r="B2277" s="109">
        <v>42047</v>
      </c>
      <c r="C2277" s="110">
        <v>336.45065299999999</v>
      </c>
      <c r="D2277">
        <v>1007312</v>
      </c>
      <c r="E2277">
        <f t="shared" si="37"/>
        <v>-4.6174448323033079E-4</v>
      </c>
      <c r="F2277">
        <v>-8.029614584479372E-4</v>
      </c>
    </row>
    <row r="2278" spans="2:6" x14ac:dyDescent="0.3">
      <c r="B2278" s="109">
        <v>42046</v>
      </c>
      <c r="C2278" s="110">
        <v>336.60607900000002</v>
      </c>
      <c r="D2278">
        <v>805993</v>
      </c>
      <c r="E2278">
        <f t="shared" si="37"/>
        <v>4.4369108573903526E-2</v>
      </c>
      <c r="F2278">
        <v>-8.1279709772918984E-4</v>
      </c>
    </row>
    <row r="2279" spans="2:6" x14ac:dyDescent="0.3">
      <c r="B2279" s="109">
        <v>42045</v>
      </c>
      <c r="C2279" s="110">
        <v>322.30566399999998</v>
      </c>
      <c r="D2279">
        <v>872042</v>
      </c>
      <c r="E2279">
        <f t="shared" si="37"/>
        <v>1.091402558152188E-2</v>
      </c>
      <c r="F2279">
        <v>-8.2770072645810266E-4</v>
      </c>
    </row>
    <row r="2280" spans="2:6" x14ac:dyDescent="0.3">
      <c r="B2280" s="109">
        <v>42044</v>
      </c>
      <c r="C2280" s="110">
        <v>318.82598899999999</v>
      </c>
      <c r="D2280">
        <v>2939887</v>
      </c>
      <c r="E2280">
        <f t="shared" si="37"/>
        <v>9.4082288287669735E-2</v>
      </c>
      <c r="F2280">
        <v>-8.2851125974570117E-4</v>
      </c>
    </row>
    <row r="2281" spans="2:6" x14ac:dyDescent="0.3">
      <c r="B2281" s="109">
        <v>42041</v>
      </c>
      <c r="C2281" s="110">
        <v>291.409515</v>
      </c>
      <c r="D2281">
        <v>1233239</v>
      </c>
      <c r="E2281">
        <f t="shared" si="37"/>
        <v>-5.8438610100052579E-2</v>
      </c>
      <c r="F2281">
        <v>-8.5793794532140755E-4</v>
      </c>
    </row>
    <row r="2282" spans="2:6" x14ac:dyDescent="0.3">
      <c r="B2282" s="109">
        <v>42040</v>
      </c>
      <c r="C2282" s="110">
        <v>309.49603300000001</v>
      </c>
      <c r="D2282">
        <v>368125</v>
      </c>
      <c r="E2282">
        <f t="shared" si="37"/>
        <v>-2.2345497699266748E-2</v>
      </c>
      <c r="F2282">
        <v>-8.9639910153627156E-4</v>
      </c>
    </row>
    <row r="2283" spans="2:6" x14ac:dyDescent="0.3">
      <c r="B2283" s="109">
        <v>42039</v>
      </c>
      <c r="C2283" s="110">
        <v>316.56994600000002</v>
      </c>
      <c r="D2283">
        <v>444791</v>
      </c>
      <c r="E2283">
        <f t="shared" si="37"/>
        <v>-2.8902957491763193E-3</v>
      </c>
      <c r="F2283">
        <v>-9.102794342009668E-4</v>
      </c>
    </row>
    <row r="2284" spans="2:6" x14ac:dyDescent="0.3">
      <c r="B2284" s="109">
        <v>42038</v>
      </c>
      <c r="C2284" s="110">
        <v>317.48757899999998</v>
      </c>
      <c r="D2284">
        <v>519288</v>
      </c>
      <c r="E2284">
        <f t="shared" si="37"/>
        <v>1.2807788896772365E-2</v>
      </c>
      <c r="F2284">
        <v>-9.3765385874444718E-4</v>
      </c>
    </row>
    <row r="2285" spans="2:6" x14ac:dyDescent="0.3">
      <c r="B2285" s="109">
        <v>42037</v>
      </c>
      <c r="C2285" s="110">
        <v>313.47268700000001</v>
      </c>
      <c r="D2285">
        <v>495819</v>
      </c>
      <c r="E2285">
        <f t="shared" si="37"/>
        <v>6.0128416741755952E-3</v>
      </c>
      <c r="F2285">
        <v>-9.5160466127020005E-4</v>
      </c>
    </row>
    <row r="2286" spans="2:6" x14ac:dyDescent="0.3">
      <c r="B2286" s="109">
        <v>42034</v>
      </c>
      <c r="C2286" s="110">
        <v>311.59909099999999</v>
      </c>
      <c r="D2286">
        <v>611384</v>
      </c>
      <c r="E2286">
        <f t="shared" si="37"/>
        <v>-1.7837577844991293E-2</v>
      </c>
      <c r="F2286">
        <v>-9.5428667925046007E-4</v>
      </c>
    </row>
    <row r="2287" spans="2:6" x14ac:dyDescent="0.3">
      <c r="B2287" s="109">
        <v>42033</v>
      </c>
      <c r="C2287" s="110">
        <v>317.25820900000002</v>
      </c>
      <c r="D2287">
        <v>1348849</v>
      </c>
      <c r="E2287">
        <f t="shared" si="37"/>
        <v>2.5587100853849076E-2</v>
      </c>
      <c r="F2287">
        <v>-9.5703330665941611E-4</v>
      </c>
    </row>
    <row r="2288" spans="2:6" x14ac:dyDescent="0.3">
      <c r="B2288" s="109">
        <v>42032</v>
      </c>
      <c r="C2288" s="110">
        <v>309.34301799999997</v>
      </c>
      <c r="D2288">
        <v>2361688</v>
      </c>
      <c r="E2288">
        <f t="shared" si="37"/>
        <v>5.7183735713912665E-3</v>
      </c>
      <c r="F2288">
        <v>-9.6382894495972149E-4</v>
      </c>
    </row>
    <row r="2289" spans="2:6" x14ac:dyDescent="0.3">
      <c r="B2289" s="109">
        <v>42031</v>
      </c>
      <c r="C2289" s="110">
        <v>307.584137</v>
      </c>
      <c r="D2289">
        <v>1176910</v>
      </c>
      <c r="E2289">
        <f t="shared" si="37"/>
        <v>1.0680064646904075E-2</v>
      </c>
      <c r="F2289">
        <v>-9.950835098208044E-4</v>
      </c>
    </row>
    <row r="2290" spans="2:6" x14ac:dyDescent="0.3">
      <c r="B2290" s="109">
        <v>42027</v>
      </c>
      <c r="C2290" s="110">
        <v>304.33383199999997</v>
      </c>
      <c r="D2290">
        <v>1030541</v>
      </c>
      <c r="E2290">
        <f t="shared" si="37"/>
        <v>1.6474837972032974E-2</v>
      </c>
      <c r="F2290">
        <v>-1.0132463508703005E-3</v>
      </c>
    </row>
    <row r="2291" spans="2:6" x14ac:dyDescent="0.3">
      <c r="B2291" s="109">
        <v>42026</v>
      </c>
      <c r="C2291" s="110">
        <v>299.40124500000002</v>
      </c>
      <c r="D2291">
        <v>2822934</v>
      </c>
      <c r="E2291">
        <f t="shared" si="37"/>
        <v>-5.0564043793410618E-2</v>
      </c>
      <c r="F2291">
        <v>-1.0416111514763848E-3</v>
      </c>
    </row>
    <row r="2292" spans="2:6" x14ac:dyDescent="0.3">
      <c r="B2292" s="109">
        <v>42025</v>
      </c>
      <c r="C2292" s="110">
        <v>315.34643599999998</v>
      </c>
      <c r="D2292">
        <v>2122750</v>
      </c>
      <c r="E2292">
        <f t="shared" si="37"/>
        <v>6.4685814108171868E-3</v>
      </c>
      <c r="F2292">
        <v>-1.052745141808642E-3</v>
      </c>
    </row>
    <row r="2293" spans="2:6" x14ac:dyDescent="0.3">
      <c r="B2293" s="109">
        <v>42024</v>
      </c>
      <c r="C2293" s="110">
        <v>313.31970200000001</v>
      </c>
      <c r="D2293">
        <v>555772</v>
      </c>
      <c r="E2293">
        <f t="shared" si="37"/>
        <v>1.185443891021043E-2</v>
      </c>
      <c r="F2293">
        <v>-1.0578462974247804E-3</v>
      </c>
    </row>
    <row r="2294" spans="2:6" x14ac:dyDescent="0.3">
      <c r="B2294" s="109">
        <v>42023</v>
      </c>
      <c r="C2294" s="110">
        <v>309.64898699999998</v>
      </c>
      <c r="D2294">
        <v>1081386</v>
      </c>
      <c r="E2294">
        <f t="shared" si="37"/>
        <v>-3.1687013350576554E-2</v>
      </c>
      <c r="F2294">
        <v>-1.0743310518249727E-3</v>
      </c>
    </row>
    <row r="2295" spans="2:6" x14ac:dyDescent="0.3">
      <c r="B2295" s="109">
        <v>42020</v>
      </c>
      <c r="C2295" s="110">
        <v>319.78192100000001</v>
      </c>
      <c r="D2295">
        <v>4644769</v>
      </c>
      <c r="E2295">
        <f t="shared" si="37"/>
        <v>0.11402667196821925</v>
      </c>
      <c r="F2295">
        <v>-1.0773933457380869E-3</v>
      </c>
    </row>
    <row r="2296" spans="2:6" x14ac:dyDescent="0.3">
      <c r="B2296" s="109">
        <v>42019</v>
      </c>
      <c r="C2296" s="110">
        <v>287.05050699999998</v>
      </c>
      <c r="D2296">
        <v>354045</v>
      </c>
      <c r="E2296">
        <f t="shared" si="37"/>
        <v>2.6528345843165102E-2</v>
      </c>
      <c r="F2296">
        <v>-1.0850176752374985E-3</v>
      </c>
    </row>
    <row r="2297" spans="2:6" x14ac:dyDescent="0.3">
      <c r="B2297" s="109">
        <v>42018</v>
      </c>
      <c r="C2297" s="110">
        <v>279.63232399999998</v>
      </c>
      <c r="D2297">
        <v>505696</v>
      </c>
      <c r="E2297">
        <f t="shared" si="37"/>
        <v>-1.4420366201030155E-2</v>
      </c>
      <c r="F2297">
        <v>-1.0887668697655561E-3</v>
      </c>
    </row>
    <row r="2298" spans="2:6" x14ac:dyDescent="0.3">
      <c r="B2298" s="109">
        <v>42017</v>
      </c>
      <c r="C2298" s="110">
        <v>283.723724</v>
      </c>
      <c r="D2298">
        <v>352194</v>
      </c>
      <c r="E2298">
        <f t="shared" si="37"/>
        <v>-1.7348547412616822E-2</v>
      </c>
      <c r="F2298">
        <v>-1.0992058759212719E-3</v>
      </c>
    </row>
    <row r="2299" spans="2:6" x14ac:dyDescent="0.3">
      <c r="B2299" s="109">
        <v>42016</v>
      </c>
      <c r="C2299" s="110">
        <v>288.73281900000001</v>
      </c>
      <c r="D2299">
        <v>1420289</v>
      </c>
      <c r="E2299">
        <f t="shared" si="37"/>
        <v>6.758046713534438E-2</v>
      </c>
      <c r="F2299">
        <v>-1.119576925136756E-3</v>
      </c>
    </row>
    <row r="2300" spans="2:6" x14ac:dyDescent="0.3">
      <c r="B2300" s="109">
        <v>42013</v>
      </c>
      <c r="C2300" s="110">
        <v>270.45532200000002</v>
      </c>
      <c r="D2300">
        <v>1419141</v>
      </c>
      <c r="E2300">
        <f t="shared" si="37"/>
        <v>1.6966579356787248E-2</v>
      </c>
      <c r="F2300">
        <v>-1.1244068831707255E-3</v>
      </c>
    </row>
    <row r="2301" spans="2:6" x14ac:dyDescent="0.3">
      <c r="B2301" s="109">
        <v>42012</v>
      </c>
      <c r="C2301" s="110">
        <v>265.94317599999999</v>
      </c>
      <c r="D2301">
        <v>1563077</v>
      </c>
      <c r="E2301">
        <f t="shared" si="37"/>
        <v>1.577308629016505E-2</v>
      </c>
      <c r="F2301">
        <v>-1.1297024273841938E-3</v>
      </c>
    </row>
    <row r="2302" spans="2:6" x14ac:dyDescent="0.3">
      <c r="B2302" s="109">
        <v>42011</v>
      </c>
      <c r="C2302" s="110">
        <v>261.81356799999998</v>
      </c>
      <c r="D2302">
        <v>710010</v>
      </c>
      <c r="E2302">
        <f t="shared" si="37"/>
        <v>-2.1996983222503097E-2</v>
      </c>
      <c r="F2302">
        <v>-1.138099651081026E-3</v>
      </c>
    </row>
    <row r="2303" spans="2:6" x14ac:dyDescent="0.3">
      <c r="B2303" s="109">
        <v>42010</v>
      </c>
      <c r="C2303" s="110">
        <v>267.70220899999998</v>
      </c>
      <c r="D2303">
        <v>843509</v>
      </c>
      <c r="E2303">
        <f t="shared" si="37"/>
        <v>-5.391868031304492E-2</v>
      </c>
      <c r="F2303">
        <v>-1.1529845657485271E-3</v>
      </c>
    </row>
    <row r="2304" spans="2:6" x14ac:dyDescent="0.3">
      <c r="B2304" s="109">
        <v>42009</v>
      </c>
      <c r="C2304" s="110">
        <v>282.95898399999999</v>
      </c>
      <c r="D2304">
        <v>420774</v>
      </c>
      <c r="E2304">
        <f t="shared" si="37"/>
        <v>-1.5171793118578636E-2</v>
      </c>
      <c r="F2304">
        <v>-1.1632850585985288E-3</v>
      </c>
    </row>
    <row r="2305" spans="2:6" x14ac:dyDescent="0.3">
      <c r="B2305" s="109">
        <v>42006</v>
      </c>
      <c r="C2305" s="110">
        <v>287.31811499999998</v>
      </c>
      <c r="D2305">
        <v>405229</v>
      </c>
      <c r="E2305">
        <f t="shared" si="37"/>
        <v>-7.6599641598911195E-3</v>
      </c>
      <c r="F2305">
        <v>-1.1827408765199277E-3</v>
      </c>
    </row>
    <row r="2306" spans="2:6" x14ac:dyDescent="0.3">
      <c r="B2306" s="109">
        <v>42005</v>
      </c>
      <c r="C2306" s="110">
        <v>289.53595000000001</v>
      </c>
      <c r="D2306">
        <v>465381</v>
      </c>
      <c r="E2306">
        <f t="shared" si="37"/>
        <v>-6.2989290464618986E-3</v>
      </c>
      <c r="F2306">
        <v>-1.1869700807201067E-3</v>
      </c>
    </row>
    <row r="2307" spans="2:6" x14ac:dyDescent="0.3">
      <c r="B2307" s="109">
        <v>42004</v>
      </c>
      <c r="C2307" s="110">
        <v>291.37127700000002</v>
      </c>
      <c r="D2307">
        <v>1193010</v>
      </c>
      <c r="E2307">
        <f t="shared" si="37"/>
        <v>-1.2825868989194356E-2</v>
      </c>
      <c r="F2307">
        <v>-1.2065852600628979E-3</v>
      </c>
    </row>
    <row r="2308" spans="2:6" x14ac:dyDescent="0.3">
      <c r="B2308" s="109">
        <v>42003</v>
      </c>
      <c r="C2308" s="110">
        <v>295.15692100000001</v>
      </c>
      <c r="D2308">
        <v>810134</v>
      </c>
      <c r="E2308">
        <f t="shared" si="37"/>
        <v>-7.2023184455866085E-3</v>
      </c>
      <c r="F2308">
        <v>-1.2071350115112622E-3</v>
      </c>
    </row>
    <row r="2309" spans="2:6" x14ac:dyDescent="0.3">
      <c r="B2309" s="109">
        <v>42002</v>
      </c>
      <c r="C2309" s="110">
        <v>297.298157</v>
      </c>
      <c r="D2309">
        <v>736006</v>
      </c>
      <c r="E2309">
        <f t="shared" si="37"/>
        <v>1.197454125859565E-2</v>
      </c>
      <c r="F2309">
        <v>-1.2083695955327212E-3</v>
      </c>
    </row>
    <row r="2310" spans="2:6" x14ac:dyDescent="0.3">
      <c r="B2310" s="109">
        <v>41999</v>
      </c>
      <c r="C2310" s="110">
        <v>293.78027300000002</v>
      </c>
      <c r="D2310">
        <v>1180640</v>
      </c>
      <c r="E2310">
        <f t="shared" si="37"/>
        <v>2.8651514013921409E-2</v>
      </c>
      <c r="F2310">
        <v>-1.2229371678457168E-3</v>
      </c>
    </row>
    <row r="2311" spans="2:6" x14ac:dyDescent="0.3">
      <c r="B2311" s="109">
        <v>41997</v>
      </c>
      <c r="C2311" s="110">
        <v>285.59747299999998</v>
      </c>
      <c r="D2311">
        <v>1169432</v>
      </c>
      <c r="E2311">
        <f t="shared" si="37"/>
        <v>2.6384625415783569E-2</v>
      </c>
      <c r="F2311">
        <v>-1.2420422228615058E-3</v>
      </c>
    </row>
    <row r="2312" spans="2:6" x14ac:dyDescent="0.3">
      <c r="B2312" s="109">
        <v>41996</v>
      </c>
      <c r="C2312" s="110">
        <v>278.25579800000003</v>
      </c>
      <c r="D2312">
        <v>1022074</v>
      </c>
      <c r="E2312">
        <f t="shared" si="37"/>
        <v>1.3227575140146941E-2</v>
      </c>
      <c r="F2312">
        <v>-1.2453424097523813E-3</v>
      </c>
    </row>
    <row r="2313" spans="2:6" x14ac:dyDescent="0.3">
      <c r="B2313" s="109">
        <v>41995</v>
      </c>
      <c r="C2313" s="110">
        <v>274.623199</v>
      </c>
      <c r="D2313">
        <v>918541</v>
      </c>
      <c r="E2313">
        <f t="shared" si="37"/>
        <v>3.4274357748319995E-2</v>
      </c>
      <c r="F2313">
        <v>-1.2544105398758498E-3</v>
      </c>
    </row>
    <row r="2314" spans="2:6" x14ac:dyDescent="0.3">
      <c r="B2314" s="109">
        <v>41992</v>
      </c>
      <c r="C2314" s="110">
        <v>265.522583</v>
      </c>
      <c r="D2314">
        <v>923204</v>
      </c>
      <c r="E2314">
        <f t="shared" si="37"/>
        <v>-2.9896489369406587E-2</v>
      </c>
      <c r="F2314">
        <v>-1.266101055940827E-3</v>
      </c>
    </row>
    <row r="2315" spans="2:6" x14ac:dyDescent="0.3">
      <c r="B2315" s="109">
        <v>41991</v>
      </c>
      <c r="C2315" s="110">
        <v>273.70541400000002</v>
      </c>
      <c r="D2315">
        <v>1340074</v>
      </c>
      <c r="E2315">
        <f t="shared" ref="E2315:E2378" si="38">C2315/C2316-1</f>
        <v>4.2680018487185389E-2</v>
      </c>
      <c r="F2315">
        <v>-1.2866624175957853E-3</v>
      </c>
    </row>
    <row r="2316" spans="2:6" x14ac:dyDescent="0.3">
      <c r="B2316" s="109">
        <v>41990</v>
      </c>
      <c r="C2316" s="110">
        <v>262.50183099999998</v>
      </c>
      <c r="D2316">
        <v>1380340</v>
      </c>
      <c r="E2316">
        <f t="shared" si="38"/>
        <v>1.8546279118085263E-2</v>
      </c>
      <c r="F2316">
        <v>-1.2896957746767468E-3</v>
      </c>
    </row>
    <row r="2317" spans="2:6" x14ac:dyDescent="0.3">
      <c r="B2317" s="109">
        <v>41989</v>
      </c>
      <c r="C2317" s="110">
        <v>257.72204599999998</v>
      </c>
      <c r="D2317">
        <v>1398464</v>
      </c>
      <c r="E2317">
        <f t="shared" si="38"/>
        <v>-3.6179244704413249E-2</v>
      </c>
      <c r="F2317">
        <v>-1.3078921197150484E-3</v>
      </c>
    </row>
    <row r="2318" spans="2:6" x14ac:dyDescent="0.3">
      <c r="B2318" s="109">
        <v>41988</v>
      </c>
      <c r="C2318" s="110">
        <v>267.39623999999998</v>
      </c>
      <c r="D2318">
        <v>769174</v>
      </c>
      <c r="E2318">
        <f t="shared" si="38"/>
        <v>1.4360158031189174E-2</v>
      </c>
      <c r="F2318">
        <v>-1.3278449874144505E-3</v>
      </c>
    </row>
    <row r="2319" spans="2:6" x14ac:dyDescent="0.3">
      <c r="B2319" s="109">
        <v>41985</v>
      </c>
      <c r="C2319" s="110">
        <v>263.610748</v>
      </c>
      <c r="D2319">
        <v>2150608</v>
      </c>
      <c r="E2319">
        <f t="shared" si="38"/>
        <v>-8.4097249396293261E-2</v>
      </c>
      <c r="F2319">
        <v>-1.347490987681832E-3</v>
      </c>
    </row>
    <row r="2320" spans="2:6" x14ac:dyDescent="0.3">
      <c r="B2320" s="109">
        <v>41984</v>
      </c>
      <c r="C2320" s="110">
        <v>287.81521600000002</v>
      </c>
      <c r="D2320">
        <v>793149</v>
      </c>
      <c r="E2320">
        <f t="shared" si="38"/>
        <v>1.3308572626069548E-4</v>
      </c>
      <c r="F2320">
        <v>-1.3493446841572609E-3</v>
      </c>
    </row>
    <row r="2321" spans="2:6" x14ac:dyDescent="0.3">
      <c r="B2321" s="109">
        <v>41983</v>
      </c>
      <c r="C2321" s="110">
        <v>287.77691700000003</v>
      </c>
      <c r="D2321">
        <v>1213725</v>
      </c>
      <c r="E2321">
        <f t="shared" si="38"/>
        <v>1.7164094562607257E-2</v>
      </c>
      <c r="F2321">
        <v>-1.3509601060633925E-3</v>
      </c>
    </row>
    <row r="2322" spans="2:6" x14ac:dyDescent="0.3">
      <c r="B2322" s="109">
        <v>41982</v>
      </c>
      <c r="C2322" s="110">
        <v>282.92083700000001</v>
      </c>
      <c r="D2322">
        <v>1227865</v>
      </c>
      <c r="E2322">
        <f t="shared" si="38"/>
        <v>-2.5934318751247298E-2</v>
      </c>
      <c r="F2322">
        <v>-1.3551042228703292E-3</v>
      </c>
    </row>
    <row r="2323" spans="2:6" x14ac:dyDescent="0.3">
      <c r="B2323" s="109">
        <v>41981</v>
      </c>
      <c r="C2323" s="110">
        <v>290.453552</v>
      </c>
      <c r="D2323">
        <v>1264880</v>
      </c>
      <c r="E2323">
        <f t="shared" si="38"/>
        <v>1.6322961898047605E-2</v>
      </c>
      <c r="F2323">
        <v>-1.3727978496993476E-3</v>
      </c>
    </row>
    <row r="2324" spans="2:6" x14ac:dyDescent="0.3">
      <c r="B2324" s="109">
        <v>41978</v>
      </c>
      <c r="C2324" s="110">
        <v>285.788635</v>
      </c>
      <c r="D2324">
        <v>1093073</v>
      </c>
      <c r="E2324">
        <f t="shared" si="38"/>
        <v>-3.0677467172312012E-3</v>
      </c>
      <c r="F2324">
        <v>-1.4099769984511346E-3</v>
      </c>
    </row>
    <row r="2325" spans="2:6" x14ac:dyDescent="0.3">
      <c r="B2325" s="109">
        <v>41977</v>
      </c>
      <c r="C2325" s="110">
        <v>286.66806000000003</v>
      </c>
      <c r="D2325">
        <v>3009759</v>
      </c>
      <c r="E2325">
        <f t="shared" si="38"/>
        <v>4.6774294088881119E-2</v>
      </c>
      <c r="F2325">
        <v>-1.4265556618971997E-3</v>
      </c>
    </row>
    <row r="2326" spans="2:6" x14ac:dyDescent="0.3">
      <c r="B2326" s="109">
        <v>41976</v>
      </c>
      <c r="C2326" s="110">
        <v>273.858521</v>
      </c>
      <c r="D2326">
        <v>4809333</v>
      </c>
      <c r="E2326">
        <f t="shared" si="38"/>
        <v>0.12574714954357735</v>
      </c>
      <c r="F2326">
        <v>-1.4379091468050831E-3</v>
      </c>
    </row>
    <row r="2327" spans="2:6" x14ac:dyDescent="0.3">
      <c r="B2327" s="109">
        <v>41975</v>
      </c>
      <c r="C2327" s="110">
        <v>243.26823400000001</v>
      </c>
      <c r="D2327">
        <v>1497722</v>
      </c>
      <c r="E2327">
        <f t="shared" si="38"/>
        <v>2.2007797647994654E-2</v>
      </c>
      <c r="F2327">
        <v>-1.4437470784443018E-3</v>
      </c>
    </row>
    <row r="2328" spans="2:6" x14ac:dyDescent="0.3">
      <c r="B2328" s="109">
        <v>41974</v>
      </c>
      <c r="C2328" s="110">
        <v>238.02972399999999</v>
      </c>
      <c r="D2328">
        <v>1110259</v>
      </c>
      <c r="E2328">
        <f t="shared" si="38"/>
        <v>-3.0373678522605085E-2</v>
      </c>
      <c r="F2328">
        <v>-1.4568283514253544E-3</v>
      </c>
    </row>
    <row r="2329" spans="2:6" x14ac:dyDescent="0.3">
      <c r="B2329" s="109">
        <v>41971</v>
      </c>
      <c r="C2329" s="110">
        <v>245.48603800000001</v>
      </c>
      <c r="D2329">
        <v>1192289</v>
      </c>
      <c r="E2329">
        <f t="shared" si="38"/>
        <v>8.1657528291356751E-3</v>
      </c>
      <c r="F2329">
        <v>-1.4664421271760597E-3</v>
      </c>
    </row>
    <row r="2330" spans="2:6" x14ac:dyDescent="0.3">
      <c r="B2330" s="109">
        <v>41970</v>
      </c>
      <c r="C2330" s="110">
        <v>243.49769599999999</v>
      </c>
      <c r="D2330">
        <v>1536236</v>
      </c>
      <c r="E2330">
        <f t="shared" si="38"/>
        <v>-8.5629134509904725E-3</v>
      </c>
      <c r="F2330">
        <v>-1.4687923059470975E-3</v>
      </c>
    </row>
    <row r="2331" spans="2:6" x14ac:dyDescent="0.3">
      <c r="B2331" s="109">
        <v>41969</v>
      </c>
      <c r="C2331" s="110">
        <v>245.60075399999999</v>
      </c>
      <c r="D2331">
        <v>394329</v>
      </c>
      <c r="E2331">
        <f t="shared" si="38"/>
        <v>5.9513265801083293E-3</v>
      </c>
      <c r="F2331">
        <v>-1.4858421290067092E-3</v>
      </c>
    </row>
    <row r="2332" spans="2:6" x14ac:dyDescent="0.3">
      <c r="B2332" s="109">
        <v>41968</v>
      </c>
      <c r="C2332" s="110">
        <v>244.147751</v>
      </c>
      <c r="D2332">
        <v>706861</v>
      </c>
      <c r="E2332">
        <f t="shared" si="38"/>
        <v>-1.8597884109704865E-2</v>
      </c>
      <c r="F2332">
        <v>-1.4863417146092628E-3</v>
      </c>
    </row>
    <row r="2333" spans="2:6" x14ac:dyDescent="0.3">
      <c r="B2333" s="109">
        <v>41967</v>
      </c>
      <c r="C2333" s="110">
        <v>248.774429</v>
      </c>
      <c r="D2333">
        <v>553655</v>
      </c>
      <c r="E2333">
        <f t="shared" si="38"/>
        <v>2.2152052890334284E-2</v>
      </c>
      <c r="F2333">
        <v>-1.4958630323461675E-3</v>
      </c>
    </row>
    <row r="2334" spans="2:6" x14ac:dyDescent="0.3">
      <c r="B2334" s="109">
        <v>41964</v>
      </c>
      <c r="C2334" s="110">
        <v>243.38299599999999</v>
      </c>
      <c r="D2334">
        <v>577212</v>
      </c>
      <c r="E2334">
        <f t="shared" si="38"/>
        <v>2.5950979470146462E-2</v>
      </c>
      <c r="F2334">
        <v>-1.4975899028281114E-3</v>
      </c>
    </row>
    <row r="2335" spans="2:6" x14ac:dyDescent="0.3">
      <c r="B2335" s="109">
        <v>41963</v>
      </c>
      <c r="C2335" s="110">
        <v>237.22673</v>
      </c>
      <c r="D2335">
        <v>403422</v>
      </c>
      <c r="E2335">
        <f t="shared" si="38"/>
        <v>-1.8199093402404332E-2</v>
      </c>
      <c r="F2335">
        <v>-1.5003174276297937E-3</v>
      </c>
    </row>
    <row r="2336" spans="2:6" x14ac:dyDescent="0.3">
      <c r="B2336" s="109">
        <v>41962</v>
      </c>
      <c r="C2336" s="110">
        <v>241.62406899999999</v>
      </c>
      <c r="D2336">
        <v>585034</v>
      </c>
      <c r="E2336">
        <f t="shared" si="38"/>
        <v>-1.2502157075508502E-2</v>
      </c>
      <c r="F2336">
        <v>-1.5174532363410043E-3</v>
      </c>
    </row>
    <row r="2337" spans="2:6" x14ac:dyDescent="0.3">
      <c r="B2337" s="109">
        <v>41961</v>
      </c>
      <c r="C2337" s="110">
        <v>244.68313599999999</v>
      </c>
      <c r="D2337">
        <v>675520</v>
      </c>
      <c r="E2337">
        <f t="shared" si="38"/>
        <v>1.1060562449815015E-2</v>
      </c>
      <c r="F2337">
        <v>-1.5346224007115605E-3</v>
      </c>
    </row>
    <row r="2338" spans="2:6" x14ac:dyDescent="0.3">
      <c r="B2338" s="109">
        <v>41960</v>
      </c>
      <c r="C2338" s="110">
        <v>242.00640899999999</v>
      </c>
      <c r="D2338">
        <v>803203</v>
      </c>
      <c r="E2338">
        <f t="shared" si="38"/>
        <v>-3.1597440250441533E-4</v>
      </c>
      <c r="F2338">
        <v>-1.5467980209515897E-3</v>
      </c>
    </row>
    <row r="2339" spans="2:6" x14ac:dyDescent="0.3">
      <c r="B2339" s="109">
        <v>41957</v>
      </c>
      <c r="C2339" s="110">
        <v>242.08290099999999</v>
      </c>
      <c r="D2339">
        <v>568559</v>
      </c>
      <c r="E2339">
        <f t="shared" si="38"/>
        <v>-2.8391826209796633E-2</v>
      </c>
      <c r="F2339">
        <v>-1.5469406939480068E-3</v>
      </c>
    </row>
    <row r="2340" spans="2:6" x14ac:dyDescent="0.3">
      <c r="B2340" s="109">
        <v>41956</v>
      </c>
      <c r="C2340" s="110">
        <v>249.15692100000001</v>
      </c>
      <c r="D2340">
        <v>458478</v>
      </c>
      <c r="E2340">
        <f t="shared" si="38"/>
        <v>6.1426330609437585E-4</v>
      </c>
      <c r="F2340">
        <v>-1.5891364269062791E-3</v>
      </c>
    </row>
    <row r="2341" spans="2:6" x14ac:dyDescent="0.3">
      <c r="B2341" s="109">
        <v>41955</v>
      </c>
      <c r="C2341" s="110">
        <v>249.00396699999999</v>
      </c>
      <c r="D2341">
        <v>554566</v>
      </c>
      <c r="E2341">
        <f t="shared" si="38"/>
        <v>1.1882735712651638E-2</v>
      </c>
      <c r="F2341">
        <v>-1.5894044591128198E-3</v>
      </c>
    </row>
    <row r="2342" spans="2:6" x14ac:dyDescent="0.3">
      <c r="B2342" s="109">
        <v>41954</v>
      </c>
      <c r="C2342" s="110">
        <v>246.07986500000001</v>
      </c>
      <c r="D2342">
        <v>342148</v>
      </c>
      <c r="E2342">
        <f t="shared" si="38"/>
        <v>-1.54247257537099E-4</v>
      </c>
      <c r="F2342">
        <v>-1.6037860569724227E-3</v>
      </c>
    </row>
    <row r="2343" spans="2:6" x14ac:dyDescent="0.3">
      <c r="B2343" s="109">
        <v>41953</v>
      </c>
      <c r="C2343" s="110">
        <v>246.117828</v>
      </c>
      <c r="D2343">
        <v>1209346</v>
      </c>
      <c r="E2343">
        <f t="shared" si="38"/>
        <v>-1.8481464588016028E-3</v>
      </c>
      <c r="F2343">
        <v>-1.6199504499773143E-3</v>
      </c>
    </row>
    <row r="2344" spans="2:6" x14ac:dyDescent="0.3">
      <c r="B2344" s="109">
        <v>41950</v>
      </c>
      <c r="C2344" s="110">
        <v>246.573532</v>
      </c>
      <c r="D2344">
        <v>435058</v>
      </c>
      <c r="E2344">
        <f t="shared" si="38"/>
        <v>-1.9480668060001927E-2</v>
      </c>
      <c r="F2344">
        <v>-1.6201036510363753E-3</v>
      </c>
    </row>
    <row r="2345" spans="2:6" x14ac:dyDescent="0.3">
      <c r="B2345" s="109">
        <v>41948</v>
      </c>
      <c r="C2345" s="110">
        <v>251.47238200000001</v>
      </c>
      <c r="D2345">
        <v>361770</v>
      </c>
      <c r="E2345">
        <f t="shared" si="38"/>
        <v>2.57370395801515E-3</v>
      </c>
      <c r="F2345">
        <v>-1.6208244625409707E-3</v>
      </c>
    </row>
    <row r="2346" spans="2:6" x14ac:dyDescent="0.3">
      <c r="B2346" s="109">
        <v>41946</v>
      </c>
      <c r="C2346" s="110">
        <v>250.82682800000001</v>
      </c>
      <c r="D2346">
        <v>389291</v>
      </c>
      <c r="E2346">
        <f t="shared" si="38"/>
        <v>1.1330985500822788E-2</v>
      </c>
      <c r="F2346">
        <v>-1.6481168664478352E-3</v>
      </c>
    </row>
    <row r="2347" spans="2:6" x14ac:dyDescent="0.3">
      <c r="B2347" s="109">
        <v>41943</v>
      </c>
      <c r="C2347" s="110">
        <v>248.01655600000001</v>
      </c>
      <c r="D2347">
        <v>311123</v>
      </c>
      <c r="E2347">
        <f t="shared" si="38"/>
        <v>2.2866274086552396E-2</v>
      </c>
      <c r="F2347">
        <v>-1.6498790971379851E-3</v>
      </c>
    </row>
    <row r="2348" spans="2:6" x14ac:dyDescent="0.3">
      <c r="B2348" s="109">
        <v>41942</v>
      </c>
      <c r="C2348" s="110">
        <v>242.47212200000001</v>
      </c>
      <c r="D2348">
        <v>1168026</v>
      </c>
      <c r="E2348">
        <f t="shared" si="38"/>
        <v>-6.2651641450495177E-4</v>
      </c>
      <c r="F2348">
        <v>-1.6506099052734369E-3</v>
      </c>
    </row>
    <row r="2349" spans="2:6" x14ac:dyDescent="0.3">
      <c r="B2349" s="109">
        <v>41941</v>
      </c>
      <c r="C2349" s="110">
        <v>242.62413000000001</v>
      </c>
      <c r="D2349">
        <v>1522965</v>
      </c>
      <c r="E2349">
        <f t="shared" si="38"/>
        <v>3.1316027176954808E-2</v>
      </c>
      <c r="F2349">
        <v>-1.662668895309416E-3</v>
      </c>
    </row>
    <row r="2350" spans="2:6" x14ac:dyDescent="0.3">
      <c r="B2350" s="109">
        <v>41940</v>
      </c>
      <c r="C2350" s="110">
        <v>235.256821</v>
      </c>
      <c r="D2350">
        <v>396174</v>
      </c>
      <c r="E2350">
        <f t="shared" si="38"/>
        <v>-1.5729450853037119E-2</v>
      </c>
      <c r="F2350">
        <v>-1.6636145672249691E-3</v>
      </c>
    </row>
    <row r="2351" spans="2:6" x14ac:dyDescent="0.3">
      <c r="B2351" s="109">
        <v>41939</v>
      </c>
      <c r="C2351" s="110">
        <v>239.01641799999999</v>
      </c>
      <c r="D2351">
        <v>435267</v>
      </c>
      <c r="E2351">
        <f t="shared" si="38"/>
        <v>1.7952380119660161E-2</v>
      </c>
      <c r="F2351">
        <v>-1.6661391221372002E-3</v>
      </c>
    </row>
    <row r="2352" spans="2:6" x14ac:dyDescent="0.3">
      <c r="B2352" s="109">
        <v>41934</v>
      </c>
      <c r="C2352" s="110">
        <v>234.80117799999999</v>
      </c>
      <c r="D2352">
        <v>854389</v>
      </c>
      <c r="E2352">
        <f t="shared" si="38"/>
        <v>-2.5811905351225128E-3</v>
      </c>
      <c r="F2352">
        <v>-1.6745558464115184E-3</v>
      </c>
    </row>
    <row r="2353" spans="2:6" x14ac:dyDescent="0.3">
      <c r="B2353" s="109">
        <v>41933</v>
      </c>
      <c r="C2353" s="110">
        <v>235.40881300000001</v>
      </c>
      <c r="D2353">
        <v>750362</v>
      </c>
      <c r="E2353">
        <f t="shared" si="38"/>
        <v>-6.4478497748043928E-4</v>
      </c>
      <c r="F2353">
        <v>-1.6746905782185628E-3</v>
      </c>
    </row>
    <row r="2354" spans="2:6" x14ac:dyDescent="0.3">
      <c r="B2354" s="109">
        <v>41932</v>
      </c>
      <c r="C2354" s="110">
        <v>235.560699</v>
      </c>
      <c r="D2354">
        <v>483468</v>
      </c>
      <c r="E2354">
        <f t="shared" si="38"/>
        <v>7.635274174301987E-3</v>
      </c>
      <c r="F2354">
        <v>-1.691966005275547E-3</v>
      </c>
    </row>
    <row r="2355" spans="2:6" x14ac:dyDescent="0.3">
      <c r="B2355" s="109">
        <v>41929</v>
      </c>
      <c r="C2355" s="110">
        <v>233.775757</v>
      </c>
      <c r="D2355">
        <v>468440</v>
      </c>
      <c r="E2355">
        <f t="shared" si="38"/>
        <v>5.5535842424752069E-3</v>
      </c>
      <c r="F2355">
        <v>-1.7103661295758688E-3</v>
      </c>
    </row>
    <row r="2356" spans="2:6" x14ac:dyDescent="0.3">
      <c r="B2356" s="109">
        <v>41928</v>
      </c>
      <c r="C2356" s="110">
        <v>232.484634</v>
      </c>
      <c r="D2356">
        <v>794848</v>
      </c>
      <c r="E2356">
        <f t="shared" si="38"/>
        <v>-5.361843329643956E-3</v>
      </c>
      <c r="F2356">
        <v>-1.7201739835072116E-3</v>
      </c>
    </row>
    <row r="2357" spans="2:6" x14ac:dyDescent="0.3">
      <c r="B2357" s="109">
        <v>41927</v>
      </c>
      <c r="C2357" s="110">
        <v>233.7379</v>
      </c>
      <c r="D2357">
        <v>0</v>
      </c>
      <c r="E2357">
        <f t="shared" si="38"/>
        <v>0</v>
      </c>
      <c r="F2357">
        <v>-1.7225961133749967E-3</v>
      </c>
    </row>
    <row r="2358" spans="2:6" x14ac:dyDescent="0.3">
      <c r="B2358" s="109">
        <v>41926</v>
      </c>
      <c r="C2358" s="110">
        <v>233.7379</v>
      </c>
      <c r="D2358">
        <v>971416</v>
      </c>
      <c r="E2358">
        <f t="shared" si="38"/>
        <v>-5.6560379398687521E-2</v>
      </c>
      <c r="F2358">
        <v>-1.7265236704919751E-3</v>
      </c>
    </row>
    <row r="2359" spans="2:6" x14ac:dyDescent="0.3">
      <c r="B2359" s="109">
        <v>41925</v>
      </c>
      <c r="C2359" s="110">
        <v>247.750778</v>
      </c>
      <c r="D2359">
        <v>614142</v>
      </c>
      <c r="E2359">
        <f t="shared" si="38"/>
        <v>-2.539615702421627E-2</v>
      </c>
      <c r="F2359">
        <v>-1.7342152427947122E-3</v>
      </c>
    </row>
    <row r="2360" spans="2:6" x14ac:dyDescent="0.3">
      <c r="B2360" s="109">
        <v>41922</v>
      </c>
      <c r="C2360" s="110">
        <v>254.20665</v>
      </c>
      <c r="D2360">
        <v>589826</v>
      </c>
      <c r="E2360">
        <f t="shared" si="38"/>
        <v>-1.5877571527966095E-2</v>
      </c>
      <c r="F2360">
        <v>-1.7398807885917744E-3</v>
      </c>
    </row>
    <row r="2361" spans="2:6" x14ac:dyDescent="0.3">
      <c r="B2361" s="109">
        <v>41921</v>
      </c>
      <c r="C2361" s="110">
        <v>258.307953</v>
      </c>
      <c r="D2361">
        <v>470662</v>
      </c>
      <c r="E2361">
        <f t="shared" si="38"/>
        <v>-4.8279307620122669E-3</v>
      </c>
      <c r="F2361">
        <v>-1.7477566377325227E-3</v>
      </c>
    </row>
    <row r="2362" spans="2:6" x14ac:dyDescent="0.3">
      <c r="B2362" s="109">
        <v>41920</v>
      </c>
      <c r="C2362" s="110">
        <v>259.56109600000002</v>
      </c>
      <c r="D2362">
        <v>509191</v>
      </c>
      <c r="E2362">
        <f t="shared" si="38"/>
        <v>1.8629059796161807E-2</v>
      </c>
      <c r="F2362">
        <v>-1.7610474314674329E-3</v>
      </c>
    </row>
    <row r="2363" spans="2:6" x14ac:dyDescent="0.3">
      <c r="B2363" s="109">
        <v>41919</v>
      </c>
      <c r="C2363" s="110">
        <v>254.81414799999999</v>
      </c>
      <c r="D2363">
        <v>519327</v>
      </c>
      <c r="E2363">
        <f t="shared" si="38"/>
        <v>-2.1152529899604144E-2</v>
      </c>
      <c r="F2363">
        <v>-1.7879744404817322E-3</v>
      </c>
    </row>
    <row r="2364" spans="2:6" x14ac:dyDescent="0.3">
      <c r="B2364" s="109">
        <v>41913</v>
      </c>
      <c r="C2364" s="110">
        <v>260.32058699999999</v>
      </c>
      <c r="D2364">
        <v>664193</v>
      </c>
      <c r="E2364">
        <f t="shared" si="38"/>
        <v>1.3603377814737527E-2</v>
      </c>
      <c r="F2364">
        <v>-1.7885222971303349E-3</v>
      </c>
    </row>
    <row r="2365" spans="2:6" x14ac:dyDescent="0.3">
      <c r="B2365" s="109">
        <v>41912</v>
      </c>
      <c r="C2365" s="110">
        <v>256.82687399999998</v>
      </c>
      <c r="D2365">
        <v>457852</v>
      </c>
      <c r="E2365">
        <f t="shared" si="38"/>
        <v>1.6228471579987636E-2</v>
      </c>
      <c r="F2365">
        <v>-1.8034951804241084E-3</v>
      </c>
    </row>
    <row r="2366" spans="2:6" x14ac:dyDescent="0.3">
      <c r="B2366" s="109">
        <v>41911</v>
      </c>
      <c r="C2366" s="110">
        <v>252.725525</v>
      </c>
      <c r="D2366">
        <v>856080</v>
      </c>
      <c r="E2366">
        <f t="shared" si="38"/>
        <v>3.0983754148908194E-2</v>
      </c>
      <c r="F2366">
        <v>-1.8081089992870725E-3</v>
      </c>
    </row>
    <row r="2367" spans="2:6" x14ac:dyDescent="0.3">
      <c r="B2367" s="109">
        <v>41908</v>
      </c>
      <c r="C2367" s="110">
        <v>245.13046299999999</v>
      </c>
      <c r="D2367">
        <v>633440</v>
      </c>
      <c r="E2367">
        <f t="shared" si="38"/>
        <v>3.420025417797401E-3</v>
      </c>
      <c r="F2367">
        <v>-1.8268712332035753E-3</v>
      </c>
    </row>
    <row r="2368" spans="2:6" x14ac:dyDescent="0.3">
      <c r="B2368" s="109">
        <v>41907</v>
      </c>
      <c r="C2368" s="110">
        <v>244.29496800000001</v>
      </c>
      <c r="D2368">
        <v>1018710</v>
      </c>
      <c r="E2368">
        <f t="shared" si="38"/>
        <v>-1.2420422228615058E-3</v>
      </c>
      <c r="F2368">
        <v>-1.8481464588016028E-3</v>
      </c>
    </row>
    <row r="2369" spans="2:6" x14ac:dyDescent="0.3">
      <c r="B2369" s="109">
        <v>41906</v>
      </c>
      <c r="C2369" s="110">
        <v>244.59877</v>
      </c>
      <c r="D2369">
        <v>338543</v>
      </c>
      <c r="E2369">
        <f t="shared" si="38"/>
        <v>-2.879994681958109E-2</v>
      </c>
      <c r="F2369">
        <v>-1.8539255764989937E-3</v>
      </c>
    </row>
    <row r="2370" spans="2:6" x14ac:dyDescent="0.3">
      <c r="B2370" s="109">
        <v>41905</v>
      </c>
      <c r="C2370" s="110">
        <v>251.85209699999999</v>
      </c>
      <c r="D2370">
        <v>543251</v>
      </c>
      <c r="E2370">
        <f t="shared" si="38"/>
        <v>-3.6058288933698002E-3</v>
      </c>
      <c r="F2370">
        <v>-1.8553096242009959E-3</v>
      </c>
    </row>
    <row r="2371" spans="2:6" x14ac:dyDescent="0.3">
      <c r="B2371" s="109">
        <v>41904</v>
      </c>
      <c r="C2371" s="110">
        <v>252.763519</v>
      </c>
      <c r="D2371">
        <v>1457852</v>
      </c>
      <c r="E2371">
        <f t="shared" si="38"/>
        <v>-3.143168869139612E-2</v>
      </c>
      <c r="F2371">
        <v>-1.8762348312777455E-3</v>
      </c>
    </row>
    <row r="2372" spans="2:6" x14ac:dyDescent="0.3">
      <c r="B2372" s="109">
        <v>41901</v>
      </c>
      <c r="C2372" s="110">
        <v>260.96612499999998</v>
      </c>
      <c r="D2372">
        <v>1485302</v>
      </c>
      <c r="E2372">
        <f t="shared" si="38"/>
        <v>5.1189573272543143E-3</v>
      </c>
      <c r="F2372">
        <v>-1.8797313195311194E-3</v>
      </c>
    </row>
    <row r="2373" spans="2:6" x14ac:dyDescent="0.3">
      <c r="B2373" s="109">
        <v>41900</v>
      </c>
      <c r="C2373" s="110">
        <v>259.63705399999998</v>
      </c>
      <c r="D2373">
        <v>1076149</v>
      </c>
      <c r="E2373">
        <f t="shared" si="38"/>
        <v>2.7867274255821695E-3</v>
      </c>
      <c r="F2373">
        <v>-1.8803874756536665E-3</v>
      </c>
    </row>
    <row r="2374" spans="2:6" x14ac:dyDescent="0.3">
      <c r="B2374" s="109">
        <v>41899</v>
      </c>
      <c r="C2374" s="110">
        <v>258.915527</v>
      </c>
      <c r="D2374">
        <v>794495</v>
      </c>
      <c r="E2374">
        <f t="shared" si="38"/>
        <v>-1.402744223199448E-2</v>
      </c>
      <c r="F2374">
        <v>-1.8856825801084609E-3</v>
      </c>
    </row>
    <row r="2375" spans="2:6" x14ac:dyDescent="0.3">
      <c r="B2375" s="109">
        <v>41898</v>
      </c>
      <c r="C2375" s="110">
        <v>262.59912100000003</v>
      </c>
      <c r="D2375">
        <v>518660</v>
      </c>
      <c r="E2375">
        <f t="shared" si="38"/>
        <v>-3.2123058630373902E-2</v>
      </c>
      <c r="F2375">
        <v>-1.8886405720279775E-3</v>
      </c>
    </row>
    <row r="2376" spans="2:6" x14ac:dyDescent="0.3">
      <c r="B2376" s="109">
        <v>41897</v>
      </c>
      <c r="C2376" s="110">
        <v>271.31457499999999</v>
      </c>
      <c r="D2376">
        <v>872967</v>
      </c>
      <c r="E2376">
        <f t="shared" si="38"/>
        <v>3.1411134244998085E-2</v>
      </c>
      <c r="F2376">
        <v>-1.8907269753191125E-3</v>
      </c>
    </row>
    <row r="2377" spans="2:6" x14ac:dyDescent="0.3">
      <c r="B2377" s="109">
        <v>41894</v>
      </c>
      <c r="C2377" s="110">
        <v>263.05181900000002</v>
      </c>
      <c r="D2377">
        <v>509842</v>
      </c>
      <c r="E2377">
        <f t="shared" si="38"/>
        <v>5.0450006408098158E-3</v>
      </c>
      <c r="F2377">
        <v>-1.8982456987217677E-3</v>
      </c>
    </row>
    <row r="2378" spans="2:6" x14ac:dyDescent="0.3">
      <c r="B2378" s="109">
        <v>41893</v>
      </c>
      <c r="C2378" s="110">
        <v>261.73138399999999</v>
      </c>
      <c r="D2378">
        <v>564450</v>
      </c>
      <c r="E2378">
        <f t="shared" si="38"/>
        <v>-1.3088262772018577E-2</v>
      </c>
      <c r="F2378">
        <v>-1.9110971944719113E-3</v>
      </c>
    </row>
    <row r="2379" spans="2:6" x14ac:dyDescent="0.3">
      <c r="B2379" s="109">
        <v>41892</v>
      </c>
      <c r="C2379" s="110">
        <v>265.20242300000001</v>
      </c>
      <c r="D2379">
        <v>2417759</v>
      </c>
      <c r="E2379">
        <f t="shared" ref="E2379:E2442" si="39">C2379/C2380-1</f>
        <v>4.1427971003833441E-3</v>
      </c>
      <c r="F2379">
        <v>-1.9213092401811904E-3</v>
      </c>
    </row>
    <row r="2380" spans="2:6" x14ac:dyDescent="0.3">
      <c r="B2380" s="109">
        <v>41891</v>
      </c>
      <c r="C2380" s="110">
        <v>264.10827599999999</v>
      </c>
      <c r="D2380">
        <v>1038650</v>
      </c>
      <c r="E2380">
        <f t="shared" si="39"/>
        <v>-9.0599065073379004E-3</v>
      </c>
      <c r="F2380">
        <v>-1.9233812902792469E-3</v>
      </c>
    </row>
    <row r="2381" spans="2:6" x14ac:dyDescent="0.3">
      <c r="B2381" s="109">
        <v>41890</v>
      </c>
      <c r="C2381" s="110">
        <v>266.52294899999998</v>
      </c>
      <c r="D2381">
        <v>1546988</v>
      </c>
      <c r="E2381">
        <f t="shared" si="39"/>
        <v>-2.4848357584662972E-2</v>
      </c>
      <c r="F2381">
        <v>-1.9408731021917092E-3</v>
      </c>
    </row>
    <row r="2382" spans="2:6" x14ac:dyDescent="0.3">
      <c r="B2382" s="109">
        <v>41887</v>
      </c>
      <c r="C2382" s="110">
        <v>273.31436200000002</v>
      </c>
      <c r="D2382">
        <v>543117</v>
      </c>
      <c r="E2382">
        <f t="shared" si="39"/>
        <v>-8.8929936782733421E-3</v>
      </c>
      <c r="F2382">
        <v>-1.9490201623857395E-3</v>
      </c>
    </row>
    <row r="2383" spans="2:6" x14ac:dyDescent="0.3">
      <c r="B2383" s="109">
        <v>41886</v>
      </c>
      <c r="C2383" s="110">
        <v>275.76675399999999</v>
      </c>
      <c r="D2383">
        <v>1855372</v>
      </c>
      <c r="E2383">
        <f t="shared" si="39"/>
        <v>-1.5888110874518802E-2</v>
      </c>
      <c r="F2383">
        <v>-1.9699075150996226E-3</v>
      </c>
    </row>
    <row r="2384" spans="2:6" x14ac:dyDescent="0.3">
      <c r="B2384" s="109">
        <v>41885</v>
      </c>
      <c r="C2384" s="110">
        <v>280.21890300000001</v>
      </c>
      <c r="D2384">
        <v>1229802</v>
      </c>
      <c r="E2384">
        <f t="shared" si="39"/>
        <v>1.9072599136910284E-2</v>
      </c>
      <c r="F2384">
        <v>-1.9719839361592717E-3</v>
      </c>
    </row>
    <row r="2385" spans="2:6" x14ac:dyDescent="0.3">
      <c r="B2385" s="109">
        <v>41884</v>
      </c>
      <c r="C2385" s="110">
        <v>274.97442599999999</v>
      </c>
      <c r="D2385">
        <v>799835</v>
      </c>
      <c r="E2385">
        <f t="shared" si="39"/>
        <v>-9.9172419429464087E-3</v>
      </c>
      <c r="F2385">
        <v>-1.9751133470476967E-3</v>
      </c>
    </row>
    <row r="2386" spans="2:6" x14ac:dyDescent="0.3">
      <c r="B2386" s="109">
        <v>41883</v>
      </c>
      <c r="C2386" s="110">
        <v>277.72872899999999</v>
      </c>
      <c r="D2386">
        <v>1574092</v>
      </c>
      <c r="E2386">
        <f t="shared" si="39"/>
        <v>4.5002817904590486E-2</v>
      </c>
      <c r="F2386">
        <v>-1.9761723418265653E-3</v>
      </c>
    </row>
    <row r="2387" spans="2:6" x14ac:dyDescent="0.3">
      <c r="B2387" s="109">
        <v>41879</v>
      </c>
      <c r="C2387" s="110">
        <v>265.76840199999998</v>
      </c>
      <c r="D2387">
        <v>2622943</v>
      </c>
      <c r="E2387">
        <f t="shared" si="39"/>
        <v>-6.6280698902823065E-3</v>
      </c>
      <c r="F2387">
        <v>-1.9916129117292236E-3</v>
      </c>
    </row>
    <row r="2388" spans="2:6" x14ac:dyDescent="0.3">
      <c r="B2388" s="109">
        <v>41878</v>
      </c>
      <c r="C2388" s="110">
        <v>267.54168700000002</v>
      </c>
      <c r="D2388">
        <v>1005419</v>
      </c>
      <c r="E2388">
        <f t="shared" si="39"/>
        <v>-1.3769175896837238E-2</v>
      </c>
      <c r="F2388">
        <v>-1.9970751973573675E-3</v>
      </c>
    </row>
    <row r="2389" spans="2:6" x14ac:dyDescent="0.3">
      <c r="B2389" s="109">
        <v>41877</v>
      </c>
      <c r="C2389" s="110">
        <v>271.27694700000001</v>
      </c>
      <c r="D2389">
        <v>771894</v>
      </c>
      <c r="E2389">
        <f t="shared" si="39"/>
        <v>-7.180437492722902E-3</v>
      </c>
      <c r="F2389">
        <v>-1.9981846487259203E-3</v>
      </c>
    </row>
    <row r="2390" spans="2:6" x14ac:dyDescent="0.3">
      <c r="B2390" s="109">
        <v>41876</v>
      </c>
      <c r="C2390" s="110">
        <v>273.238922</v>
      </c>
      <c r="D2390">
        <v>464125</v>
      </c>
      <c r="E2390">
        <f t="shared" si="39"/>
        <v>-7.2652022707310193E-3</v>
      </c>
      <c r="F2390">
        <v>-2.0016756190541773E-3</v>
      </c>
    </row>
    <row r="2391" spans="2:6" x14ac:dyDescent="0.3">
      <c r="B2391" s="109">
        <v>41873</v>
      </c>
      <c r="C2391" s="110">
        <v>275.238586</v>
      </c>
      <c r="D2391">
        <v>931460</v>
      </c>
      <c r="E2391">
        <f t="shared" si="39"/>
        <v>-1.0444893376147957E-2</v>
      </c>
      <c r="F2391">
        <v>-2.0472147614153391E-3</v>
      </c>
    </row>
    <row r="2392" spans="2:6" x14ac:dyDescent="0.3">
      <c r="B2392" s="109">
        <v>41872</v>
      </c>
      <c r="C2392" s="110">
        <v>278.14376800000002</v>
      </c>
      <c r="D2392">
        <v>1376930</v>
      </c>
      <c r="E2392">
        <f t="shared" si="39"/>
        <v>-1.1663590336263074E-2</v>
      </c>
      <c r="F2392">
        <v>-2.0604327846210913E-3</v>
      </c>
    </row>
    <row r="2393" spans="2:6" x14ac:dyDescent="0.3">
      <c r="B2393" s="109">
        <v>41871</v>
      </c>
      <c r="C2393" s="110">
        <v>281.42620799999997</v>
      </c>
      <c r="D2393">
        <v>1940519</v>
      </c>
      <c r="E2393">
        <f t="shared" si="39"/>
        <v>2.1221028853970481E-2</v>
      </c>
      <c r="F2393">
        <v>-2.0657679518027994E-3</v>
      </c>
    </row>
    <row r="2394" spans="2:6" x14ac:dyDescent="0.3">
      <c r="B2394" s="109">
        <v>41870</v>
      </c>
      <c r="C2394" s="110">
        <v>275.57815599999998</v>
      </c>
      <c r="D2394">
        <v>1491477</v>
      </c>
      <c r="E2394">
        <f t="shared" si="39"/>
        <v>-1.2839547962742892E-2</v>
      </c>
      <c r="F2394">
        <v>-2.0697343647390065E-3</v>
      </c>
    </row>
    <row r="2395" spans="2:6" x14ac:dyDescent="0.3">
      <c r="B2395" s="109">
        <v>41869</v>
      </c>
      <c r="C2395" s="110">
        <v>279.16247600000003</v>
      </c>
      <c r="D2395">
        <v>1435949</v>
      </c>
      <c r="E2395">
        <f t="shared" si="39"/>
        <v>1.6243744787298731E-3</v>
      </c>
      <c r="F2395">
        <v>-2.0817326369634293E-3</v>
      </c>
    </row>
    <row r="2396" spans="2:6" x14ac:dyDescent="0.3">
      <c r="B2396" s="109">
        <v>41865</v>
      </c>
      <c r="C2396" s="110">
        <v>278.70974699999999</v>
      </c>
      <c r="D2396">
        <v>1096361</v>
      </c>
      <c r="E2396">
        <f t="shared" si="39"/>
        <v>-1.1772582266860399E-2</v>
      </c>
      <c r="F2396">
        <v>-2.0822168801805097E-3</v>
      </c>
    </row>
    <row r="2397" spans="2:6" x14ac:dyDescent="0.3">
      <c r="B2397" s="109">
        <v>41864</v>
      </c>
      <c r="C2397" s="110">
        <v>282.029968</v>
      </c>
      <c r="D2397">
        <v>716239</v>
      </c>
      <c r="E2397">
        <f t="shared" si="39"/>
        <v>-5.0432053296427082E-2</v>
      </c>
      <c r="F2397">
        <v>-2.0928013858773076E-3</v>
      </c>
    </row>
    <row r="2398" spans="2:6" x14ac:dyDescent="0.3">
      <c r="B2398" s="109">
        <v>41863</v>
      </c>
      <c r="C2398" s="110">
        <v>297.00872800000002</v>
      </c>
      <c r="D2398">
        <v>719496</v>
      </c>
      <c r="E2398">
        <f t="shared" si="39"/>
        <v>-4.7765168365219157E-3</v>
      </c>
      <c r="F2398">
        <v>-2.1072284098750949E-3</v>
      </c>
    </row>
    <row r="2399" spans="2:6" x14ac:dyDescent="0.3">
      <c r="B2399" s="109">
        <v>41862</v>
      </c>
      <c r="C2399" s="110">
        <v>298.43420400000002</v>
      </c>
      <c r="D2399">
        <v>593047</v>
      </c>
      <c r="E2399">
        <f t="shared" si="39"/>
        <v>-5.1168777604378324E-2</v>
      </c>
      <c r="F2399">
        <v>-2.152085805991133E-3</v>
      </c>
    </row>
    <row r="2400" spans="2:6" x14ac:dyDescent="0.3">
      <c r="B2400" s="109">
        <v>41859</v>
      </c>
      <c r="C2400" s="110">
        <v>314.52822900000001</v>
      </c>
      <c r="D2400">
        <v>752553</v>
      </c>
      <c r="E2400">
        <f t="shared" si="39"/>
        <v>-7.5759208853104498E-3</v>
      </c>
      <c r="F2400">
        <v>-2.1538971102412763E-3</v>
      </c>
    </row>
    <row r="2401" spans="2:6" x14ac:dyDescent="0.3">
      <c r="B2401" s="109">
        <v>41858</v>
      </c>
      <c r="C2401" s="110">
        <v>316.92926</v>
      </c>
      <c r="D2401">
        <v>634423</v>
      </c>
      <c r="E2401">
        <f t="shared" si="39"/>
        <v>8.1148039607830125E-3</v>
      </c>
      <c r="F2401">
        <v>-2.1764095523716387E-3</v>
      </c>
    </row>
    <row r="2402" spans="2:6" x14ac:dyDescent="0.3">
      <c r="B2402" s="109">
        <v>41857</v>
      </c>
      <c r="C2402" s="110">
        <v>314.37814300000002</v>
      </c>
      <c r="D2402">
        <v>490652</v>
      </c>
      <c r="E2402">
        <f t="shared" si="39"/>
        <v>4.6754274723777023E-3</v>
      </c>
      <c r="F2402">
        <v>-2.1821270184861907E-3</v>
      </c>
    </row>
    <row r="2403" spans="2:6" x14ac:dyDescent="0.3">
      <c r="B2403" s="109">
        <v>41856</v>
      </c>
      <c r="C2403" s="110">
        <v>312.91513099999997</v>
      </c>
      <c r="D2403">
        <v>502158</v>
      </c>
      <c r="E2403">
        <f t="shared" si="39"/>
        <v>2.1555519226632125E-2</v>
      </c>
      <c r="F2403">
        <v>-2.1880274580403647E-3</v>
      </c>
    </row>
    <row r="2404" spans="2:6" x14ac:dyDescent="0.3">
      <c r="B2404" s="109">
        <v>41855</v>
      </c>
      <c r="C2404" s="110">
        <v>306.312408</v>
      </c>
      <c r="D2404">
        <v>461234</v>
      </c>
      <c r="E2404">
        <f t="shared" si="39"/>
        <v>5.7893853655954786E-3</v>
      </c>
      <c r="F2404">
        <v>-2.1969179589789167E-3</v>
      </c>
    </row>
    <row r="2405" spans="2:6" x14ac:dyDescent="0.3">
      <c r="B2405" s="109">
        <v>41852</v>
      </c>
      <c r="C2405" s="110">
        <v>304.54925500000002</v>
      </c>
      <c r="D2405">
        <v>621950</v>
      </c>
      <c r="E2405">
        <f t="shared" si="39"/>
        <v>-4.4378802404238971E-2</v>
      </c>
      <c r="F2405">
        <v>-2.2030388683932367E-3</v>
      </c>
    </row>
    <row r="2406" spans="2:6" x14ac:dyDescent="0.3">
      <c r="B2406" s="109">
        <v>41851</v>
      </c>
      <c r="C2406" s="110">
        <v>318.69244400000002</v>
      </c>
      <c r="D2406">
        <v>1663858</v>
      </c>
      <c r="E2406">
        <f t="shared" si="39"/>
        <v>4.6697759089471935E-2</v>
      </c>
      <c r="F2406">
        <v>-2.206195151842727E-3</v>
      </c>
    </row>
    <row r="2407" spans="2:6" x14ac:dyDescent="0.3">
      <c r="B2407" s="109">
        <v>41850</v>
      </c>
      <c r="C2407" s="110">
        <v>304.47418199999998</v>
      </c>
      <c r="D2407">
        <v>1007905</v>
      </c>
      <c r="E2407">
        <f t="shared" si="39"/>
        <v>1.0332580179625017E-2</v>
      </c>
      <c r="F2407">
        <v>-2.206797128711413E-3</v>
      </c>
    </row>
    <row r="2408" spans="2:6" x14ac:dyDescent="0.3">
      <c r="B2408" s="109">
        <v>41848</v>
      </c>
      <c r="C2408" s="110">
        <v>301.36035199999998</v>
      </c>
      <c r="D2408">
        <v>593865</v>
      </c>
      <c r="E2408">
        <f t="shared" si="39"/>
        <v>-2.1440074847407731E-2</v>
      </c>
      <c r="F2408">
        <v>-2.2076736807844499E-3</v>
      </c>
    </row>
    <row r="2409" spans="2:6" x14ac:dyDescent="0.3">
      <c r="B2409" s="109">
        <v>41845</v>
      </c>
      <c r="C2409" s="110">
        <v>307.96310399999999</v>
      </c>
      <c r="D2409">
        <v>1447046</v>
      </c>
      <c r="E2409">
        <f t="shared" si="39"/>
        <v>8.3528335463700643E-3</v>
      </c>
      <c r="F2409">
        <v>-2.2205773377816929E-3</v>
      </c>
    </row>
    <row r="2410" spans="2:6" x14ac:dyDescent="0.3">
      <c r="B2410" s="109">
        <v>41844</v>
      </c>
      <c r="C2410" s="110">
        <v>305.41204800000003</v>
      </c>
      <c r="D2410">
        <v>2293924</v>
      </c>
      <c r="E2410">
        <f t="shared" si="39"/>
        <v>-4.549213485761483E-2</v>
      </c>
      <c r="F2410">
        <v>-2.2294788013506039E-3</v>
      </c>
    </row>
    <row r="2411" spans="2:6" x14ac:dyDescent="0.3">
      <c r="B2411" s="109">
        <v>41843</v>
      </c>
      <c r="C2411" s="110">
        <v>319.96807899999999</v>
      </c>
      <c r="D2411">
        <v>3773290</v>
      </c>
      <c r="E2411">
        <f t="shared" si="39"/>
        <v>-7.554701605792602E-2</v>
      </c>
      <c r="F2411">
        <v>-2.2430391412325834E-3</v>
      </c>
    </row>
    <row r="2412" spans="2:6" x14ac:dyDescent="0.3">
      <c r="B2412" s="109">
        <v>41842</v>
      </c>
      <c r="C2412" s="110">
        <v>346.11611900000003</v>
      </c>
      <c r="D2412">
        <v>258060</v>
      </c>
      <c r="E2412">
        <f t="shared" si="39"/>
        <v>-5.283389094168256E-3</v>
      </c>
      <c r="F2412">
        <v>-2.2461949689455141E-3</v>
      </c>
    </row>
    <row r="2413" spans="2:6" x14ac:dyDescent="0.3">
      <c r="B2413" s="109">
        <v>41841</v>
      </c>
      <c r="C2413" s="110">
        <v>347.954498</v>
      </c>
      <c r="D2413">
        <v>228365</v>
      </c>
      <c r="E2413">
        <f t="shared" si="39"/>
        <v>3.6313316231193049E-2</v>
      </c>
      <c r="F2413">
        <v>-2.2471048535098737E-3</v>
      </c>
    </row>
    <row r="2414" spans="2:6" x14ac:dyDescent="0.3">
      <c r="B2414" s="109">
        <v>41838</v>
      </c>
      <c r="C2414" s="110">
        <v>335.76187099999999</v>
      </c>
      <c r="D2414">
        <v>135927</v>
      </c>
      <c r="E2414">
        <f t="shared" si="39"/>
        <v>-1.0722035713866873E-2</v>
      </c>
      <c r="F2414">
        <v>-2.2731699815382589E-3</v>
      </c>
    </row>
    <row r="2415" spans="2:6" x14ac:dyDescent="0.3">
      <c r="B2415" s="109">
        <v>41837</v>
      </c>
      <c r="C2415" s="110">
        <v>339.40093999999999</v>
      </c>
      <c r="D2415">
        <v>289132</v>
      </c>
      <c r="E2415">
        <f t="shared" si="39"/>
        <v>8.3593770982670623E-3</v>
      </c>
      <c r="F2415">
        <v>-2.2848155768074863E-3</v>
      </c>
    </row>
    <row r="2416" spans="2:6" x14ac:dyDescent="0.3">
      <c r="B2416" s="109">
        <v>41836</v>
      </c>
      <c r="C2416" s="110">
        <v>336.58728000000002</v>
      </c>
      <c r="D2416">
        <v>433223</v>
      </c>
      <c r="E2416">
        <f t="shared" si="39"/>
        <v>2.0937504831323617E-2</v>
      </c>
      <c r="F2416">
        <v>-2.2935864498845326E-3</v>
      </c>
    </row>
    <row r="2417" spans="2:6" x14ac:dyDescent="0.3">
      <c r="B2417" s="109">
        <v>41835</v>
      </c>
      <c r="C2417" s="110">
        <v>329.68450899999999</v>
      </c>
      <c r="D2417">
        <v>199274</v>
      </c>
      <c r="E2417">
        <f t="shared" si="39"/>
        <v>1.7247276851195537E-2</v>
      </c>
      <c r="F2417">
        <v>-2.299314454811463E-3</v>
      </c>
    </row>
    <row r="2418" spans="2:6" x14ac:dyDescent="0.3">
      <c r="B2418" s="109">
        <v>41834</v>
      </c>
      <c r="C2418" s="110">
        <v>324.09475700000002</v>
      </c>
      <c r="D2418">
        <v>298332</v>
      </c>
      <c r="E2418">
        <f t="shared" si="39"/>
        <v>-2.4282553003802554E-2</v>
      </c>
      <c r="F2418">
        <v>-2.3030217220805227E-3</v>
      </c>
    </row>
    <row r="2419" spans="2:6" x14ac:dyDescent="0.3">
      <c r="B2419" s="109">
        <v>41831</v>
      </c>
      <c r="C2419" s="110">
        <v>332.160461</v>
      </c>
      <c r="D2419">
        <v>339118</v>
      </c>
      <c r="E2419">
        <f t="shared" si="39"/>
        <v>-1.5675599179902688E-2</v>
      </c>
      <c r="F2419">
        <v>-2.331427908315753E-3</v>
      </c>
    </row>
    <row r="2420" spans="2:6" x14ac:dyDescent="0.3">
      <c r="B2420" s="109">
        <v>41830</v>
      </c>
      <c r="C2420" s="110">
        <v>337.45019500000001</v>
      </c>
      <c r="D2420">
        <v>240250</v>
      </c>
      <c r="E2420">
        <f t="shared" si="39"/>
        <v>-1.3273145476458192E-2</v>
      </c>
      <c r="F2420">
        <v>-2.3336492098264827E-3</v>
      </c>
    </row>
    <row r="2421" spans="2:6" x14ac:dyDescent="0.3">
      <c r="B2421" s="109">
        <v>41829</v>
      </c>
      <c r="C2421" s="110">
        <v>341.98947099999998</v>
      </c>
      <c r="D2421">
        <v>503974</v>
      </c>
      <c r="E2421">
        <f t="shared" si="39"/>
        <v>-2.1363483065209521E-2</v>
      </c>
      <c r="F2421">
        <v>-2.3362588823766517E-3</v>
      </c>
    </row>
    <row r="2422" spans="2:6" x14ac:dyDescent="0.3">
      <c r="B2422" s="109">
        <v>41828</v>
      </c>
      <c r="C2422" s="110">
        <v>349.45504799999998</v>
      </c>
      <c r="D2422">
        <v>395907</v>
      </c>
      <c r="E2422">
        <f t="shared" si="39"/>
        <v>-9.7798868971028519E-3</v>
      </c>
      <c r="F2422">
        <v>-2.3412713051044198E-3</v>
      </c>
    </row>
    <row r="2423" spans="2:6" x14ac:dyDescent="0.3">
      <c r="B2423" s="109">
        <v>41827</v>
      </c>
      <c r="C2423" s="110">
        <v>352.90643299999999</v>
      </c>
      <c r="D2423">
        <v>333492</v>
      </c>
      <c r="E2423">
        <f t="shared" si="39"/>
        <v>2.985266284280863E-3</v>
      </c>
      <c r="F2423">
        <v>-2.3504459175354153E-3</v>
      </c>
    </row>
    <row r="2424" spans="2:6" x14ac:dyDescent="0.3">
      <c r="B2424" s="109">
        <v>41824</v>
      </c>
      <c r="C2424" s="110">
        <v>351.85604899999998</v>
      </c>
      <c r="D2424">
        <v>566527</v>
      </c>
      <c r="E2424">
        <f t="shared" si="39"/>
        <v>1.3288938611173196E-2</v>
      </c>
      <c r="F2424">
        <v>-2.3571678155098752E-3</v>
      </c>
    </row>
    <row r="2425" spans="2:6" x14ac:dyDescent="0.3">
      <c r="B2425" s="109">
        <v>41823</v>
      </c>
      <c r="C2425" s="110">
        <v>347.24157700000001</v>
      </c>
      <c r="D2425">
        <v>289286</v>
      </c>
      <c r="E2425">
        <f t="shared" si="39"/>
        <v>-3.4455132305337699E-3</v>
      </c>
      <c r="F2425">
        <v>-2.3628483800066657E-3</v>
      </c>
    </row>
    <row r="2426" spans="2:6" x14ac:dyDescent="0.3">
      <c r="B2426" s="109">
        <v>41822</v>
      </c>
      <c r="C2426" s="110">
        <v>348.442139</v>
      </c>
      <c r="D2426">
        <v>277266</v>
      </c>
      <c r="E2426">
        <f t="shared" si="39"/>
        <v>6.6113541302381673E-3</v>
      </c>
      <c r="F2426">
        <v>-2.3634021271472516E-3</v>
      </c>
    </row>
    <row r="2427" spans="2:6" x14ac:dyDescent="0.3">
      <c r="B2427" s="109">
        <v>41821</v>
      </c>
      <c r="C2427" s="110">
        <v>346.153595</v>
      </c>
      <c r="D2427">
        <v>304116</v>
      </c>
      <c r="E2427">
        <f t="shared" si="39"/>
        <v>5.2291088930922491E-3</v>
      </c>
      <c r="F2427">
        <v>-2.3673331067126657E-3</v>
      </c>
    </row>
    <row r="2428" spans="2:6" x14ac:dyDescent="0.3">
      <c r="B2428" s="109">
        <v>41820</v>
      </c>
      <c r="C2428" s="110">
        <v>344.352936</v>
      </c>
      <c r="D2428">
        <v>196700</v>
      </c>
      <c r="E2428">
        <f t="shared" si="39"/>
        <v>1.3358314715356645E-2</v>
      </c>
      <c r="F2428">
        <v>-2.3710244250507717E-3</v>
      </c>
    </row>
    <row r="2429" spans="2:6" x14ac:dyDescent="0.3">
      <c r="B2429" s="109">
        <v>41817</v>
      </c>
      <c r="C2429" s="110">
        <v>339.81359900000001</v>
      </c>
      <c r="D2429">
        <v>678974</v>
      </c>
      <c r="E2429">
        <f t="shared" si="39"/>
        <v>7.7356582974386079E-4</v>
      </c>
      <c r="F2429">
        <v>-2.3743021450542967E-3</v>
      </c>
    </row>
    <row r="2430" spans="2:6" x14ac:dyDescent="0.3">
      <c r="B2430" s="109">
        <v>41816</v>
      </c>
      <c r="C2430" s="110">
        <v>339.55093399999998</v>
      </c>
      <c r="D2430">
        <v>875975</v>
      </c>
      <c r="E2430">
        <f t="shared" si="39"/>
        <v>2.5260423961335654E-2</v>
      </c>
      <c r="F2430">
        <v>-2.3747350522765887E-3</v>
      </c>
    </row>
    <row r="2431" spans="2:6" x14ac:dyDescent="0.3">
      <c r="B2431" s="109">
        <v>41815</v>
      </c>
      <c r="C2431" s="110">
        <v>331.18505900000002</v>
      </c>
      <c r="D2431">
        <v>338247</v>
      </c>
      <c r="E2431">
        <f t="shared" si="39"/>
        <v>2.9537047209304834E-3</v>
      </c>
      <c r="F2431">
        <v>-2.3944551666306158E-3</v>
      </c>
    </row>
    <row r="2432" spans="2:6" x14ac:dyDescent="0.3">
      <c r="B2432" s="109">
        <v>41814</v>
      </c>
      <c r="C2432" s="110">
        <v>330.20971700000001</v>
      </c>
      <c r="D2432">
        <v>504415</v>
      </c>
      <c r="E2432">
        <f t="shared" si="39"/>
        <v>-5.1987440542791141E-3</v>
      </c>
      <c r="F2432">
        <v>-2.4035726425957193E-3</v>
      </c>
    </row>
    <row r="2433" spans="2:6" x14ac:dyDescent="0.3">
      <c r="B2433" s="109">
        <v>41813</v>
      </c>
      <c r="C2433" s="110">
        <v>331.93536399999999</v>
      </c>
      <c r="D2433">
        <v>736071</v>
      </c>
      <c r="E2433">
        <f t="shared" si="39"/>
        <v>2.9076788783438223E-2</v>
      </c>
      <c r="F2433">
        <v>-2.415325350078712E-3</v>
      </c>
    </row>
    <row r="2434" spans="2:6" x14ac:dyDescent="0.3">
      <c r="B2434" s="109">
        <v>41810</v>
      </c>
      <c r="C2434" s="110">
        <v>322.55645800000002</v>
      </c>
      <c r="D2434">
        <v>714643</v>
      </c>
      <c r="E2434">
        <f t="shared" si="39"/>
        <v>2.3693307917430628E-2</v>
      </c>
      <c r="F2434">
        <v>-2.4524422999065987E-3</v>
      </c>
    </row>
    <row r="2435" spans="2:6" x14ac:dyDescent="0.3">
      <c r="B2435" s="109">
        <v>41809</v>
      </c>
      <c r="C2435" s="110">
        <v>315.090912</v>
      </c>
      <c r="D2435">
        <v>601434</v>
      </c>
      <c r="E2435">
        <f t="shared" si="39"/>
        <v>-3.6775036258284155E-3</v>
      </c>
      <c r="F2435">
        <v>-2.4566798369768383E-3</v>
      </c>
    </row>
    <row r="2436" spans="2:6" x14ac:dyDescent="0.3">
      <c r="B2436" s="109">
        <v>41808</v>
      </c>
      <c r="C2436" s="110">
        <v>316.25393700000001</v>
      </c>
      <c r="D2436">
        <v>884031</v>
      </c>
      <c r="E2436">
        <f t="shared" si="39"/>
        <v>-3.0142938621664728E-2</v>
      </c>
      <c r="F2436">
        <v>-2.4591663252746532E-3</v>
      </c>
    </row>
    <row r="2437" spans="2:6" x14ac:dyDescent="0.3">
      <c r="B2437" s="109">
        <v>41807</v>
      </c>
      <c r="C2437" s="110">
        <v>326.08303799999999</v>
      </c>
      <c r="D2437">
        <v>489311</v>
      </c>
      <c r="E2437">
        <f t="shared" si="39"/>
        <v>-2.0729837234280235E-2</v>
      </c>
      <c r="F2437">
        <v>-2.4593427539676416E-3</v>
      </c>
    </row>
    <row r="2438" spans="2:6" x14ac:dyDescent="0.3">
      <c r="B2438" s="109">
        <v>41806</v>
      </c>
      <c r="C2438" s="110">
        <v>332.98577899999998</v>
      </c>
      <c r="D2438">
        <v>273271</v>
      </c>
      <c r="E2438">
        <f t="shared" si="39"/>
        <v>1.1246489673077953E-4</v>
      </c>
      <c r="F2438">
        <v>-2.4760260001823742E-3</v>
      </c>
    </row>
    <row r="2439" spans="2:6" x14ac:dyDescent="0.3">
      <c r="B2439" s="109">
        <v>41803</v>
      </c>
      <c r="C2439" s="110">
        <v>332.94833399999999</v>
      </c>
      <c r="D2439">
        <v>509067</v>
      </c>
      <c r="E2439">
        <f t="shared" si="39"/>
        <v>-9.707632286159007E-3</v>
      </c>
      <c r="F2439">
        <v>-2.4937552487890313E-3</v>
      </c>
    </row>
    <row r="2440" spans="2:6" x14ac:dyDescent="0.3">
      <c r="B2440" s="109">
        <v>41802</v>
      </c>
      <c r="C2440" s="110">
        <v>336.21215799999999</v>
      </c>
      <c r="D2440">
        <v>367399</v>
      </c>
      <c r="E2440">
        <f t="shared" si="39"/>
        <v>6.062215324724507E-3</v>
      </c>
      <c r="F2440">
        <v>-2.504521288049455E-3</v>
      </c>
    </row>
    <row r="2441" spans="2:6" x14ac:dyDescent="0.3">
      <c r="B2441" s="109">
        <v>41801</v>
      </c>
      <c r="C2441" s="110">
        <v>334.18624899999998</v>
      </c>
      <c r="D2441">
        <v>562331</v>
      </c>
      <c r="E2441">
        <f t="shared" si="39"/>
        <v>-3.1423286576416576E-2</v>
      </c>
      <c r="F2441">
        <v>-2.5055055197323872E-3</v>
      </c>
    </row>
    <row r="2442" spans="2:6" x14ac:dyDescent="0.3">
      <c r="B2442" s="109">
        <v>41800</v>
      </c>
      <c r="C2442" s="110">
        <v>345.02816799999999</v>
      </c>
      <c r="D2442">
        <v>904864</v>
      </c>
      <c r="E2442">
        <f t="shared" si="39"/>
        <v>-1.0436822201873919E-2</v>
      </c>
      <c r="F2442">
        <v>-2.51270819206173E-3</v>
      </c>
    </row>
    <row r="2443" spans="2:6" x14ac:dyDescent="0.3">
      <c r="B2443" s="109">
        <v>41799</v>
      </c>
      <c r="C2443" s="110">
        <v>348.667145</v>
      </c>
      <c r="D2443">
        <v>2029779</v>
      </c>
      <c r="E2443">
        <f t="shared" ref="E2443:E2506" si="40">C2443/C2444-1</f>
        <v>8.7653437729702466E-2</v>
      </c>
      <c r="F2443">
        <v>-2.5728738566864751E-3</v>
      </c>
    </row>
    <row r="2444" spans="2:6" x14ac:dyDescent="0.3">
      <c r="B2444" s="109">
        <v>41796</v>
      </c>
      <c r="C2444" s="110">
        <v>320.56823700000001</v>
      </c>
      <c r="D2444">
        <v>569477</v>
      </c>
      <c r="E2444">
        <f t="shared" si="40"/>
        <v>-9.6198427242203399E-3</v>
      </c>
      <c r="F2444">
        <v>-2.5811905351225128E-3</v>
      </c>
    </row>
    <row r="2445" spans="2:6" x14ac:dyDescent="0.3">
      <c r="B2445" s="109">
        <v>41795</v>
      </c>
      <c r="C2445" s="110">
        <v>323.682007</v>
      </c>
      <c r="D2445">
        <v>723911</v>
      </c>
      <c r="E2445">
        <f t="shared" si="40"/>
        <v>1.3032811017922974E-2</v>
      </c>
      <c r="F2445">
        <v>-2.5842251433249031E-3</v>
      </c>
    </row>
    <row r="2446" spans="2:6" x14ac:dyDescent="0.3">
      <c r="B2446" s="109">
        <v>41794</v>
      </c>
      <c r="C2446" s="110">
        <v>319.51779199999999</v>
      </c>
      <c r="D2446">
        <v>615430</v>
      </c>
      <c r="E2446">
        <f t="shared" si="40"/>
        <v>2.117951659888373E-3</v>
      </c>
      <c r="F2446">
        <v>-2.5845716454057088E-3</v>
      </c>
    </row>
    <row r="2447" spans="2:6" x14ac:dyDescent="0.3">
      <c r="B2447" s="109">
        <v>41793</v>
      </c>
      <c r="C2447" s="110">
        <v>318.84249899999998</v>
      </c>
      <c r="D2447">
        <v>692939</v>
      </c>
      <c r="E2447">
        <f t="shared" si="40"/>
        <v>1.4079414161588755E-2</v>
      </c>
      <c r="F2447">
        <v>-2.5914484231407409E-3</v>
      </c>
    </row>
    <row r="2448" spans="2:6" x14ac:dyDescent="0.3">
      <c r="B2448" s="109">
        <v>41792</v>
      </c>
      <c r="C2448" s="110">
        <v>314.41570999999999</v>
      </c>
      <c r="D2448">
        <v>661362</v>
      </c>
      <c r="E2448">
        <f t="shared" si="40"/>
        <v>1.4034991134812991E-2</v>
      </c>
      <c r="F2448">
        <v>-2.5938378012747565E-3</v>
      </c>
    </row>
    <row r="2449" spans="2:6" x14ac:dyDescent="0.3">
      <c r="B2449" s="109">
        <v>41789</v>
      </c>
      <c r="C2449" s="110">
        <v>310.063965</v>
      </c>
      <c r="D2449">
        <v>647439</v>
      </c>
      <c r="E2449">
        <f t="shared" si="40"/>
        <v>-6.2525771608917813E-3</v>
      </c>
      <c r="F2449">
        <v>-2.5954953176797746E-3</v>
      </c>
    </row>
    <row r="2450" spans="2:6" x14ac:dyDescent="0.3">
      <c r="B2450" s="109">
        <v>41788</v>
      </c>
      <c r="C2450" s="110">
        <v>312.01486199999999</v>
      </c>
      <c r="D2450">
        <v>735759</v>
      </c>
      <c r="E2450">
        <f t="shared" si="40"/>
        <v>1.3527340338847171E-2</v>
      </c>
      <c r="F2450">
        <v>-2.6000766506779627E-3</v>
      </c>
    </row>
    <row r="2451" spans="2:6" x14ac:dyDescent="0.3">
      <c r="B2451" s="109">
        <v>41787</v>
      </c>
      <c r="C2451" s="110">
        <v>307.85046399999999</v>
      </c>
      <c r="D2451">
        <v>211155</v>
      </c>
      <c r="E2451">
        <f t="shared" si="40"/>
        <v>-8.0988118585024749E-3</v>
      </c>
      <c r="F2451">
        <v>-2.6020786392910722E-3</v>
      </c>
    </row>
    <row r="2452" spans="2:6" x14ac:dyDescent="0.3">
      <c r="B2452" s="109">
        <v>41786</v>
      </c>
      <c r="C2452" s="110">
        <v>310.36404399999998</v>
      </c>
      <c r="D2452">
        <v>264963</v>
      </c>
      <c r="E2452">
        <f t="shared" si="40"/>
        <v>-6.0406057561390725E-4</v>
      </c>
      <c r="F2452">
        <v>-2.6053596137889379E-3</v>
      </c>
    </row>
    <row r="2453" spans="2:6" x14ac:dyDescent="0.3">
      <c r="B2453" s="109">
        <v>41785</v>
      </c>
      <c r="C2453" s="110">
        <v>310.55163599999997</v>
      </c>
      <c r="D2453">
        <v>1462857</v>
      </c>
      <c r="E2453">
        <f t="shared" si="40"/>
        <v>-2.8632005403073535E-2</v>
      </c>
      <c r="F2453">
        <v>-2.6074899462077417E-3</v>
      </c>
    </row>
    <row r="2454" spans="2:6" x14ac:dyDescent="0.3">
      <c r="B2454" s="109">
        <v>41782</v>
      </c>
      <c r="C2454" s="110">
        <v>319.705444</v>
      </c>
      <c r="D2454">
        <v>596295</v>
      </c>
      <c r="E2454">
        <f t="shared" si="40"/>
        <v>-1.9558189960190431E-2</v>
      </c>
      <c r="F2454">
        <v>-2.6110639992742435E-3</v>
      </c>
    </row>
    <row r="2455" spans="2:6" x14ac:dyDescent="0.3">
      <c r="B2455" s="109">
        <v>41781</v>
      </c>
      <c r="C2455" s="110">
        <v>326.08303799999999</v>
      </c>
      <c r="D2455">
        <v>600078</v>
      </c>
      <c r="E2455">
        <f t="shared" si="40"/>
        <v>5.4214697060450012E-2</v>
      </c>
      <c r="F2455">
        <v>-2.6118601540197073E-3</v>
      </c>
    </row>
    <row r="2456" spans="2:6" x14ac:dyDescent="0.3">
      <c r="B2456" s="109">
        <v>41780</v>
      </c>
      <c r="C2456" s="110">
        <v>309.31369000000001</v>
      </c>
      <c r="D2456">
        <v>308004</v>
      </c>
      <c r="E2456">
        <f t="shared" si="40"/>
        <v>-3.2049748851184168E-2</v>
      </c>
      <c r="F2456">
        <v>-2.6130122943007761E-3</v>
      </c>
    </row>
    <row r="2457" spans="2:6" x14ac:dyDescent="0.3">
      <c r="B2457" s="109">
        <v>41779</v>
      </c>
      <c r="C2457" s="110">
        <v>319.55535900000001</v>
      </c>
      <c r="D2457">
        <v>844182</v>
      </c>
      <c r="E2457">
        <f t="shared" si="40"/>
        <v>5.6955025325067687E-2</v>
      </c>
      <c r="F2457">
        <v>-2.6338098805671617E-3</v>
      </c>
    </row>
    <row r="2458" spans="2:6" x14ac:dyDescent="0.3">
      <c r="B2458" s="109">
        <v>41778</v>
      </c>
      <c r="C2458" s="110">
        <v>302.33581500000003</v>
      </c>
      <c r="D2458">
        <v>850254</v>
      </c>
      <c r="E2458">
        <f t="shared" si="40"/>
        <v>3.7995668332000854E-2</v>
      </c>
      <c r="F2458">
        <v>-2.6377236052882447E-3</v>
      </c>
    </row>
    <row r="2459" spans="2:6" x14ac:dyDescent="0.3">
      <c r="B2459" s="109">
        <v>41775</v>
      </c>
      <c r="C2459" s="110">
        <v>291.26886000000002</v>
      </c>
      <c r="D2459">
        <v>921952</v>
      </c>
      <c r="E2459">
        <f t="shared" si="40"/>
        <v>4.7349840703460044E-2</v>
      </c>
      <c r="F2459">
        <v>-2.6399908839245256E-3</v>
      </c>
    </row>
    <row r="2460" spans="2:6" x14ac:dyDescent="0.3">
      <c r="B2460" s="109">
        <v>41774</v>
      </c>
      <c r="C2460" s="110">
        <v>278.10082999999997</v>
      </c>
      <c r="D2460">
        <v>783798</v>
      </c>
      <c r="E2460">
        <f t="shared" si="40"/>
        <v>-1.347490987681832E-3</v>
      </c>
      <c r="F2460">
        <v>-2.6605336317356842E-3</v>
      </c>
    </row>
    <row r="2461" spans="2:6" x14ac:dyDescent="0.3">
      <c r="B2461" s="109">
        <v>41773</v>
      </c>
      <c r="C2461" s="110">
        <v>278.47607399999998</v>
      </c>
      <c r="D2461">
        <v>641807</v>
      </c>
      <c r="E2461">
        <f t="shared" si="40"/>
        <v>-2.0583190931420803E-2</v>
      </c>
      <c r="F2461">
        <v>-2.6610089835640283E-3</v>
      </c>
    </row>
    <row r="2462" spans="2:6" x14ac:dyDescent="0.3">
      <c r="B2462" s="109">
        <v>41772</v>
      </c>
      <c r="C2462" s="110">
        <v>284.328461</v>
      </c>
      <c r="D2462">
        <v>954281</v>
      </c>
      <c r="E2462">
        <f t="shared" si="40"/>
        <v>5.2346378711535912E-2</v>
      </c>
      <c r="F2462">
        <v>-2.6678163197553229E-3</v>
      </c>
    </row>
    <row r="2463" spans="2:6" x14ac:dyDescent="0.3">
      <c r="B2463" s="109">
        <v>41771</v>
      </c>
      <c r="C2463" s="110">
        <v>270.18524200000002</v>
      </c>
      <c r="D2463">
        <v>823943</v>
      </c>
      <c r="E2463">
        <f t="shared" si="40"/>
        <v>-9.6260587994617675E-3</v>
      </c>
      <c r="F2463">
        <v>-2.670133017858789E-3</v>
      </c>
    </row>
    <row r="2464" spans="2:6" x14ac:dyDescent="0.3">
      <c r="B2464" s="109">
        <v>41768</v>
      </c>
      <c r="C2464" s="110">
        <v>272.81133999999997</v>
      </c>
      <c r="D2464">
        <v>338326</v>
      </c>
      <c r="E2464">
        <f t="shared" si="40"/>
        <v>-4.1193554242580088E-4</v>
      </c>
      <c r="F2464">
        <v>-2.6745952776734416E-3</v>
      </c>
    </row>
    <row r="2465" spans="2:6" x14ac:dyDescent="0.3">
      <c r="B2465" s="109">
        <v>41767</v>
      </c>
      <c r="C2465" s="110">
        <v>272.923767</v>
      </c>
      <c r="D2465">
        <v>267364</v>
      </c>
      <c r="E2465">
        <f t="shared" si="40"/>
        <v>-2.7499384246454373E-4</v>
      </c>
      <c r="F2465">
        <v>-2.6912292801901661E-3</v>
      </c>
    </row>
    <row r="2466" spans="2:6" x14ac:dyDescent="0.3">
      <c r="B2466" s="109">
        <v>41766</v>
      </c>
      <c r="C2466" s="110">
        <v>272.99883999999997</v>
      </c>
      <c r="D2466">
        <v>246554</v>
      </c>
      <c r="E2466">
        <f t="shared" si="40"/>
        <v>-7.6365058129485019E-3</v>
      </c>
      <c r="F2466">
        <v>-2.7290707064234754E-3</v>
      </c>
    </row>
    <row r="2467" spans="2:6" x14ac:dyDescent="0.3">
      <c r="B2467" s="109">
        <v>41765</v>
      </c>
      <c r="C2467" s="110">
        <v>275.09964000000002</v>
      </c>
      <c r="D2467">
        <v>169442</v>
      </c>
      <c r="E2467">
        <f t="shared" si="40"/>
        <v>-4.8855661034367115E-3</v>
      </c>
      <c r="F2467">
        <v>-2.7338061083076459E-3</v>
      </c>
    </row>
    <row r="2468" spans="2:6" x14ac:dyDescent="0.3">
      <c r="B2468" s="109">
        <v>41764</v>
      </c>
      <c r="C2468" s="110">
        <v>276.45025600000002</v>
      </c>
      <c r="D2468">
        <v>406989</v>
      </c>
      <c r="E2468">
        <f t="shared" si="40"/>
        <v>-2.3973559717122339E-2</v>
      </c>
      <c r="F2468">
        <v>-2.7422421484833981E-3</v>
      </c>
    </row>
    <row r="2469" spans="2:6" x14ac:dyDescent="0.3">
      <c r="B2469" s="109">
        <v>41761</v>
      </c>
      <c r="C2469" s="110">
        <v>283.24054000000001</v>
      </c>
      <c r="D2469">
        <v>332507</v>
      </c>
      <c r="E2469">
        <f t="shared" si="40"/>
        <v>3.989140703446914E-3</v>
      </c>
      <c r="F2469">
        <v>-2.7509906288152308E-3</v>
      </c>
    </row>
    <row r="2470" spans="2:6" x14ac:dyDescent="0.3">
      <c r="B2470" s="109">
        <v>41759</v>
      </c>
      <c r="C2470" s="110">
        <v>282.11514299999999</v>
      </c>
      <c r="D2470">
        <v>498409</v>
      </c>
      <c r="E2470">
        <f t="shared" si="40"/>
        <v>-6.0797351135049027E-3</v>
      </c>
      <c r="F2470">
        <v>-2.7586425537258208E-3</v>
      </c>
    </row>
    <row r="2471" spans="2:6" x14ac:dyDescent="0.3">
      <c r="B2471" s="109">
        <v>41758</v>
      </c>
      <c r="C2471" s="110">
        <v>283.84082000000001</v>
      </c>
      <c r="D2471">
        <v>485074</v>
      </c>
      <c r="E2471">
        <f t="shared" si="40"/>
        <v>-3.7404415168745264E-2</v>
      </c>
      <c r="F2471">
        <v>-2.7959494285904052E-3</v>
      </c>
    </row>
    <row r="2472" spans="2:6" x14ac:dyDescent="0.3">
      <c r="B2472" s="109">
        <v>41757</v>
      </c>
      <c r="C2472" s="110">
        <v>294.87027</v>
      </c>
      <c r="D2472">
        <v>267694</v>
      </c>
      <c r="E2472">
        <f t="shared" si="40"/>
        <v>-1.1818021637898024E-2</v>
      </c>
      <c r="F2472">
        <v>-2.7973594958878856E-3</v>
      </c>
    </row>
    <row r="2473" spans="2:6" x14ac:dyDescent="0.3">
      <c r="B2473" s="109">
        <v>41754</v>
      </c>
      <c r="C2473" s="110">
        <v>298.39672899999999</v>
      </c>
      <c r="D2473">
        <v>730665</v>
      </c>
      <c r="E2473">
        <f t="shared" si="40"/>
        <v>6.9631590829615231E-3</v>
      </c>
      <c r="F2473">
        <v>-2.8056012061893343E-3</v>
      </c>
    </row>
    <row r="2474" spans="2:6" x14ac:dyDescent="0.3">
      <c r="B2474" s="109">
        <v>41753</v>
      </c>
      <c r="C2474" s="110">
        <v>296.33331299999998</v>
      </c>
      <c r="D2474">
        <v>0</v>
      </c>
      <c r="E2474">
        <f t="shared" si="40"/>
        <v>0</v>
      </c>
      <c r="F2474">
        <v>-2.8064779333073497E-3</v>
      </c>
    </row>
    <row r="2475" spans="2:6" x14ac:dyDescent="0.3">
      <c r="B2475" s="109">
        <v>41752</v>
      </c>
      <c r="C2475" s="110">
        <v>296.33331299999998</v>
      </c>
      <c r="D2475">
        <v>561113</v>
      </c>
      <c r="E2475">
        <f t="shared" si="40"/>
        <v>1.6209856014312907E-2</v>
      </c>
      <c r="F2475">
        <v>-2.8095680160805658E-3</v>
      </c>
    </row>
    <row r="2476" spans="2:6" x14ac:dyDescent="0.3">
      <c r="B2476" s="109">
        <v>41751</v>
      </c>
      <c r="C2476" s="110">
        <v>291.60641500000003</v>
      </c>
      <c r="D2476">
        <v>516082</v>
      </c>
      <c r="E2476">
        <f t="shared" si="40"/>
        <v>-9.1779532836728794E-3</v>
      </c>
      <c r="F2476">
        <v>-2.8119977634035731E-3</v>
      </c>
    </row>
    <row r="2477" spans="2:6" x14ac:dyDescent="0.3">
      <c r="B2477" s="109">
        <v>41750</v>
      </c>
      <c r="C2477" s="110">
        <v>294.30755599999998</v>
      </c>
      <c r="D2477">
        <v>206839</v>
      </c>
      <c r="E2477">
        <f t="shared" si="40"/>
        <v>-1.9742234265445857E-2</v>
      </c>
      <c r="F2477">
        <v>-2.8171150366038678E-3</v>
      </c>
    </row>
    <row r="2478" spans="2:6" x14ac:dyDescent="0.3">
      <c r="B2478" s="109">
        <v>41746</v>
      </c>
      <c r="C2478" s="110">
        <v>300.23486300000002</v>
      </c>
      <c r="D2478">
        <v>252856</v>
      </c>
      <c r="E2478">
        <f t="shared" si="40"/>
        <v>1.3550723788334551E-2</v>
      </c>
      <c r="F2478">
        <v>-2.8269613563240981E-3</v>
      </c>
    </row>
    <row r="2479" spans="2:6" x14ac:dyDescent="0.3">
      <c r="B2479" s="109">
        <v>41745</v>
      </c>
      <c r="C2479" s="110">
        <v>296.22085600000003</v>
      </c>
      <c r="D2479">
        <v>199849</v>
      </c>
      <c r="E2479">
        <f t="shared" si="40"/>
        <v>-1.1640800421562569E-2</v>
      </c>
      <c r="F2479">
        <v>-2.8319141073933629E-3</v>
      </c>
    </row>
    <row r="2480" spans="2:6" x14ac:dyDescent="0.3">
      <c r="B2480" s="109">
        <v>41744</v>
      </c>
      <c r="C2480" s="110">
        <v>299.70971700000001</v>
      </c>
      <c r="D2480">
        <v>327997</v>
      </c>
      <c r="E2480">
        <f t="shared" si="40"/>
        <v>8.8393883125434947E-3</v>
      </c>
      <c r="F2480">
        <v>-2.8406542805654578E-3</v>
      </c>
    </row>
    <row r="2481" spans="2:6" x14ac:dyDescent="0.3">
      <c r="B2481" s="109">
        <v>41740</v>
      </c>
      <c r="C2481" s="110">
        <v>297.08367900000002</v>
      </c>
      <c r="D2481">
        <v>379675</v>
      </c>
      <c r="E2481">
        <f t="shared" si="40"/>
        <v>-9.6297941805976173E-3</v>
      </c>
      <c r="F2481">
        <v>-2.8443876631452092E-3</v>
      </c>
    </row>
    <row r="2482" spans="2:6" x14ac:dyDescent="0.3">
      <c r="B2482" s="109">
        <v>41739</v>
      </c>
      <c r="C2482" s="110">
        <v>299.972351</v>
      </c>
      <c r="D2482">
        <v>396593</v>
      </c>
      <c r="E2482">
        <f t="shared" si="40"/>
        <v>-9.2924679009245281E-3</v>
      </c>
      <c r="F2482">
        <v>-2.8508146522535638E-3</v>
      </c>
    </row>
    <row r="2483" spans="2:6" x14ac:dyDescent="0.3">
      <c r="B2483" s="109">
        <v>41738</v>
      </c>
      <c r="C2483" s="110">
        <v>302.78598</v>
      </c>
      <c r="D2483">
        <v>428031</v>
      </c>
      <c r="E2483">
        <f t="shared" si="40"/>
        <v>6.6102314274156804E-3</v>
      </c>
      <c r="F2483">
        <v>-2.8600528224664856E-3</v>
      </c>
    </row>
    <row r="2484" spans="2:6" x14ac:dyDescent="0.3">
      <c r="B2484" s="109">
        <v>41736</v>
      </c>
      <c r="C2484" s="110">
        <v>300.79763800000001</v>
      </c>
      <c r="D2484">
        <v>262145</v>
      </c>
      <c r="E2484">
        <f t="shared" si="40"/>
        <v>-1.0001492381809474E-2</v>
      </c>
      <c r="F2484">
        <v>-2.8902957491763193E-3</v>
      </c>
    </row>
    <row r="2485" spans="2:6" x14ac:dyDescent="0.3">
      <c r="B2485" s="109">
        <v>41733</v>
      </c>
      <c r="C2485" s="110">
        <v>303.836456</v>
      </c>
      <c r="D2485">
        <v>359630</v>
      </c>
      <c r="E2485">
        <f t="shared" si="40"/>
        <v>2.0410959254213434E-2</v>
      </c>
      <c r="F2485">
        <v>-2.8933375916977422E-3</v>
      </c>
    </row>
    <row r="2486" spans="2:6" x14ac:dyDescent="0.3">
      <c r="B2486" s="109">
        <v>41732</v>
      </c>
      <c r="C2486" s="110">
        <v>297.75891100000001</v>
      </c>
      <c r="D2486">
        <v>1139115</v>
      </c>
      <c r="E2486">
        <f t="shared" si="40"/>
        <v>-2.2296373701521599E-2</v>
      </c>
      <c r="F2486">
        <v>-2.9084306511586444E-3</v>
      </c>
    </row>
    <row r="2487" spans="2:6" x14ac:dyDescent="0.3">
      <c r="B2487" s="109">
        <v>41731</v>
      </c>
      <c r="C2487" s="110">
        <v>304.54925500000002</v>
      </c>
      <c r="D2487">
        <v>275552</v>
      </c>
      <c r="E2487">
        <f t="shared" si="40"/>
        <v>1.233346285235859E-3</v>
      </c>
      <c r="F2487">
        <v>-2.9174000887005613E-3</v>
      </c>
    </row>
    <row r="2488" spans="2:6" x14ac:dyDescent="0.3">
      <c r="B2488" s="109">
        <v>41730</v>
      </c>
      <c r="C2488" s="110">
        <v>304.174103</v>
      </c>
      <c r="D2488">
        <v>696152</v>
      </c>
      <c r="E2488">
        <f t="shared" si="40"/>
        <v>9.0851504041082887E-3</v>
      </c>
      <c r="F2488">
        <v>-2.9328706378991543E-3</v>
      </c>
    </row>
    <row r="2489" spans="2:6" x14ac:dyDescent="0.3">
      <c r="B2489" s="109">
        <v>41729</v>
      </c>
      <c r="C2489" s="110">
        <v>301.43551600000001</v>
      </c>
      <c r="D2489">
        <v>1124405</v>
      </c>
      <c r="E2489">
        <f t="shared" si="40"/>
        <v>2.907344370587861E-2</v>
      </c>
      <c r="F2489">
        <v>-2.953107028778601E-3</v>
      </c>
    </row>
    <row r="2490" spans="2:6" x14ac:dyDescent="0.3">
      <c r="B2490" s="109">
        <v>41726</v>
      </c>
      <c r="C2490" s="110">
        <v>292.91934199999997</v>
      </c>
      <c r="D2490">
        <v>992090</v>
      </c>
      <c r="E2490">
        <f t="shared" si="40"/>
        <v>-1.8356055772984048E-2</v>
      </c>
      <c r="F2490">
        <v>-2.9971177991192643E-3</v>
      </c>
    </row>
    <row r="2491" spans="2:6" x14ac:dyDescent="0.3">
      <c r="B2491" s="109">
        <v>41725</v>
      </c>
      <c r="C2491" s="110">
        <v>298.39672899999999</v>
      </c>
      <c r="D2491">
        <v>818887</v>
      </c>
      <c r="E2491">
        <f t="shared" si="40"/>
        <v>1.7265881020614771E-2</v>
      </c>
      <c r="F2491">
        <v>-3.0156121405622294E-3</v>
      </c>
    </row>
    <row r="2492" spans="2:6" x14ac:dyDescent="0.3">
      <c r="B2492" s="109">
        <v>41724</v>
      </c>
      <c r="C2492" s="110">
        <v>293.33209199999999</v>
      </c>
      <c r="D2492">
        <v>422086</v>
      </c>
      <c r="E2492">
        <f t="shared" si="40"/>
        <v>7.6765800196310074E-4</v>
      </c>
      <c r="F2492">
        <v>-3.0318203550273592E-3</v>
      </c>
    </row>
    <row r="2493" spans="2:6" x14ac:dyDescent="0.3">
      <c r="B2493" s="109">
        <v>41723</v>
      </c>
      <c r="C2493" s="110">
        <v>293.10708599999998</v>
      </c>
      <c r="D2493">
        <v>286466</v>
      </c>
      <c r="E2493">
        <f t="shared" si="40"/>
        <v>3.2100587591540775E-2</v>
      </c>
      <c r="F2493">
        <v>-3.0320909545000774E-3</v>
      </c>
    </row>
    <row r="2494" spans="2:6" x14ac:dyDescent="0.3">
      <c r="B2494" s="109">
        <v>41722</v>
      </c>
      <c r="C2494" s="110">
        <v>283.990814</v>
      </c>
      <c r="D2494">
        <v>464640</v>
      </c>
      <c r="E2494">
        <f t="shared" si="40"/>
        <v>-3.6850287035173901E-3</v>
      </c>
      <c r="F2494">
        <v>-3.033586695348256E-3</v>
      </c>
    </row>
    <row r="2495" spans="2:6" x14ac:dyDescent="0.3">
      <c r="B2495" s="109">
        <v>41719</v>
      </c>
      <c r="C2495" s="110">
        <v>285.04119900000001</v>
      </c>
      <c r="D2495">
        <v>561742</v>
      </c>
      <c r="E2495">
        <f t="shared" si="40"/>
        <v>-1.6058395183563889E-2</v>
      </c>
      <c r="F2495">
        <v>-3.0393059385115384E-3</v>
      </c>
    </row>
    <row r="2496" spans="2:6" x14ac:dyDescent="0.3">
      <c r="B2496" s="109">
        <v>41718</v>
      </c>
      <c r="C2496" s="110">
        <v>289.69320699999997</v>
      </c>
      <c r="D2496">
        <v>557655</v>
      </c>
      <c r="E2496">
        <f t="shared" si="40"/>
        <v>1.9137110252795519E-2</v>
      </c>
      <c r="F2496">
        <v>-3.0447269142090949E-3</v>
      </c>
    </row>
    <row r="2497" spans="2:6" x14ac:dyDescent="0.3">
      <c r="B2497" s="109">
        <v>41717</v>
      </c>
      <c r="C2497" s="110">
        <v>284.25341800000001</v>
      </c>
      <c r="D2497">
        <v>754229</v>
      </c>
      <c r="E2497">
        <f t="shared" si="40"/>
        <v>-2.3959703607613014E-2</v>
      </c>
      <c r="F2497">
        <v>-3.0495154803777957E-3</v>
      </c>
    </row>
    <row r="2498" spans="2:6" x14ac:dyDescent="0.3">
      <c r="B2498" s="109">
        <v>41716</v>
      </c>
      <c r="C2498" s="110">
        <v>291.23123199999998</v>
      </c>
      <c r="D2498">
        <v>665555</v>
      </c>
      <c r="E2498">
        <f t="shared" si="40"/>
        <v>2.9985177372472416E-2</v>
      </c>
      <c r="F2498">
        <v>-3.0616634780099572E-3</v>
      </c>
    </row>
    <row r="2499" spans="2:6" x14ac:dyDescent="0.3">
      <c r="B2499" s="109">
        <v>41712</v>
      </c>
      <c r="C2499" s="110">
        <v>282.752838</v>
      </c>
      <c r="D2499">
        <v>341245</v>
      </c>
      <c r="E2499">
        <f t="shared" si="40"/>
        <v>-1.050260021208882E-2</v>
      </c>
      <c r="F2499">
        <v>-3.0654543919486077E-3</v>
      </c>
    </row>
    <row r="2500" spans="2:6" x14ac:dyDescent="0.3">
      <c r="B2500" s="109">
        <v>41711</v>
      </c>
      <c r="C2500" s="110">
        <v>285.75399800000002</v>
      </c>
      <c r="D2500">
        <v>493057</v>
      </c>
      <c r="E2500">
        <f t="shared" si="40"/>
        <v>-3.5578761776528078E-2</v>
      </c>
      <c r="F2500">
        <v>-3.0677467172312012E-3</v>
      </c>
    </row>
    <row r="2501" spans="2:6" x14ac:dyDescent="0.3">
      <c r="B2501" s="109">
        <v>41710</v>
      </c>
      <c r="C2501" s="110">
        <v>296.29583700000001</v>
      </c>
      <c r="D2501">
        <v>569186</v>
      </c>
      <c r="E2501">
        <f t="shared" si="40"/>
        <v>8.2982684148120711E-3</v>
      </c>
      <c r="F2501">
        <v>-3.0695643182867549E-3</v>
      </c>
    </row>
    <row r="2502" spans="2:6" x14ac:dyDescent="0.3">
      <c r="B2502" s="109">
        <v>41709</v>
      </c>
      <c r="C2502" s="110">
        <v>293.85732999999999</v>
      </c>
      <c r="D2502">
        <v>470117</v>
      </c>
      <c r="E2502">
        <f t="shared" si="40"/>
        <v>9.9278812972234398E-3</v>
      </c>
      <c r="F2502">
        <v>-3.0780955584923664E-3</v>
      </c>
    </row>
    <row r="2503" spans="2:6" x14ac:dyDescent="0.3">
      <c r="B2503" s="109">
        <v>41708</v>
      </c>
      <c r="C2503" s="110">
        <v>290.96862800000002</v>
      </c>
      <c r="D2503">
        <v>395118</v>
      </c>
      <c r="E2503">
        <f t="shared" si="40"/>
        <v>-7.6768631132084764E-3</v>
      </c>
      <c r="F2503">
        <v>-3.0785933922844455E-3</v>
      </c>
    </row>
    <row r="2504" spans="2:6" x14ac:dyDescent="0.3">
      <c r="B2504" s="109">
        <v>41705</v>
      </c>
      <c r="C2504" s="110">
        <v>293.21963499999998</v>
      </c>
      <c r="D2504">
        <v>511990</v>
      </c>
      <c r="E2504">
        <f t="shared" si="40"/>
        <v>1.2304356930301852E-2</v>
      </c>
      <c r="F2504">
        <v>-3.085348934354526E-3</v>
      </c>
    </row>
    <row r="2505" spans="2:6" x14ac:dyDescent="0.3">
      <c r="B2505" s="109">
        <v>41704</v>
      </c>
      <c r="C2505" s="110">
        <v>289.65560900000003</v>
      </c>
      <c r="D2505">
        <v>879076</v>
      </c>
      <c r="E2505">
        <f t="shared" si="40"/>
        <v>2.8369610118884392E-2</v>
      </c>
      <c r="F2505">
        <v>-3.0882264594194186E-3</v>
      </c>
    </row>
    <row r="2506" spans="2:6" x14ac:dyDescent="0.3">
      <c r="B2506" s="109">
        <v>41703</v>
      </c>
      <c r="C2506" s="110">
        <v>281.66488600000002</v>
      </c>
      <c r="D2506">
        <v>580809</v>
      </c>
      <c r="E2506">
        <f t="shared" si="40"/>
        <v>1.445747543918996E-2</v>
      </c>
      <c r="F2506">
        <v>-3.1020167706754531E-3</v>
      </c>
    </row>
    <row r="2507" spans="2:6" x14ac:dyDescent="0.3">
      <c r="B2507" s="109">
        <v>41702</v>
      </c>
      <c r="C2507" s="110">
        <v>277.650757</v>
      </c>
      <c r="D2507">
        <v>302911</v>
      </c>
      <c r="E2507">
        <f t="shared" ref="E2507:E2570" si="41">C2507/C2508-1</f>
        <v>1.3557947870277864E-2</v>
      </c>
      <c r="F2507">
        <v>-3.1267868749641492E-3</v>
      </c>
    </row>
    <row r="2508" spans="2:6" x14ac:dyDescent="0.3">
      <c r="B2508" s="109">
        <v>41701</v>
      </c>
      <c r="C2508" s="110">
        <v>273.93673699999999</v>
      </c>
      <c r="D2508">
        <v>342305</v>
      </c>
      <c r="E2508">
        <f t="shared" si="41"/>
        <v>-1.484078365778263E-2</v>
      </c>
      <c r="F2508">
        <v>-3.1470692964705727E-3</v>
      </c>
    </row>
    <row r="2509" spans="2:6" x14ac:dyDescent="0.3">
      <c r="B2509" s="109">
        <v>41698</v>
      </c>
      <c r="C2509" s="110">
        <v>278.06341600000002</v>
      </c>
      <c r="D2509">
        <v>940171</v>
      </c>
      <c r="E2509">
        <f t="shared" si="41"/>
        <v>3.4617563614366409E-2</v>
      </c>
      <c r="F2509">
        <v>-3.1876705300035724E-3</v>
      </c>
    </row>
    <row r="2510" spans="2:6" x14ac:dyDescent="0.3">
      <c r="B2510" s="109">
        <v>41696</v>
      </c>
      <c r="C2510" s="110">
        <v>268.759613</v>
      </c>
      <c r="D2510">
        <v>1057523</v>
      </c>
      <c r="E2510">
        <f t="shared" si="41"/>
        <v>-2.9531325568595279E-2</v>
      </c>
      <c r="F2510">
        <v>-3.2140599015334503E-3</v>
      </c>
    </row>
    <row r="2511" spans="2:6" x14ac:dyDescent="0.3">
      <c r="B2511" s="109">
        <v>41695</v>
      </c>
      <c r="C2511" s="110">
        <v>276.93795799999998</v>
      </c>
      <c r="D2511">
        <v>444649</v>
      </c>
      <c r="E2511">
        <f t="shared" si="41"/>
        <v>1.151007902313661E-2</v>
      </c>
      <c r="F2511">
        <v>-3.2185101621141632E-3</v>
      </c>
    </row>
    <row r="2512" spans="2:6" x14ac:dyDescent="0.3">
      <c r="B2512" s="109">
        <v>41694</v>
      </c>
      <c r="C2512" s="110">
        <v>273.786652</v>
      </c>
      <c r="D2512">
        <v>1142451</v>
      </c>
      <c r="E2512">
        <f t="shared" si="41"/>
        <v>3.3125649482538266E-2</v>
      </c>
      <c r="F2512">
        <v>-3.2229801450455176E-3</v>
      </c>
    </row>
    <row r="2513" spans="2:6" x14ac:dyDescent="0.3">
      <c r="B2513" s="109">
        <v>41691</v>
      </c>
      <c r="C2513" s="110">
        <v>265.00808699999999</v>
      </c>
      <c r="D2513">
        <v>2492760</v>
      </c>
      <c r="E2513">
        <f t="shared" si="41"/>
        <v>3.8517778135269465E-2</v>
      </c>
      <c r="F2513">
        <v>-3.2309506258523246E-3</v>
      </c>
    </row>
    <row r="2514" spans="2:6" x14ac:dyDescent="0.3">
      <c r="B2514" s="109">
        <v>41690</v>
      </c>
      <c r="C2514" s="110">
        <v>255.17915300000001</v>
      </c>
      <c r="D2514">
        <v>1343539</v>
      </c>
      <c r="E2514">
        <f t="shared" si="41"/>
        <v>9.0494175664233012E-3</v>
      </c>
      <c r="F2514">
        <v>-3.2580908630429617E-3</v>
      </c>
    </row>
    <row r="2515" spans="2:6" x14ac:dyDescent="0.3">
      <c r="B2515" s="109">
        <v>41689</v>
      </c>
      <c r="C2515" s="110">
        <v>252.89063999999999</v>
      </c>
      <c r="D2515">
        <v>1121644</v>
      </c>
      <c r="E2515">
        <f t="shared" si="41"/>
        <v>3.3737308626742957E-2</v>
      </c>
      <c r="F2515">
        <v>-3.2598643471726252E-3</v>
      </c>
    </row>
    <row r="2516" spans="2:6" x14ac:dyDescent="0.3">
      <c r="B2516" s="109">
        <v>41688</v>
      </c>
      <c r="C2516" s="110">
        <v>244.637238</v>
      </c>
      <c r="D2516">
        <v>626550</v>
      </c>
      <c r="E2516">
        <f t="shared" si="41"/>
        <v>-1.4955007247917651E-2</v>
      </c>
      <c r="F2516">
        <v>-3.2672137624741859E-3</v>
      </c>
    </row>
    <row r="2517" spans="2:6" x14ac:dyDescent="0.3">
      <c r="B2517" s="109">
        <v>41687</v>
      </c>
      <c r="C2517" s="110">
        <v>248.35133400000001</v>
      </c>
      <c r="D2517">
        <v>535691</v>
      </c>
      <c r="E2517">
        <f t="shared" si="41"/>
        <v>5.4679429553792236E-3</v>
      </c>
      <c r="F2517">
        <v>-3.2756420625968952E-3</v>
      </c>
    </row>
    <row r="2518" spans="2:6" x14ac:dyDescent="0.3">
      <c r="B2518" s="109">
        <v>41684</v>
      </c>
      <c r="C2518" s="110">
        <v>247.00074799999999</v>
      </c>
      <c r="D2518">
        <v>999382</v>
      </c>
      <c r="E2518">
        <f t="shared" si="41"/>
        <v>-2.0383776779532958E-2</v>
      </c>
      <c r="F2518">
        <v>-3.2762721352792568E-3</v>
      </c>
    </row>
    <row r="2519" spans="2:6" x14ac:dyDescent="0.3">
      <c r="B2519" s="109">
        <v>41683</v>
      </c>
      <c r="C2519" s="110">
        <v>252.14032</v>
      </c>
      <c r="D2519">
        <v>536284</v>
      </c>
      <c r="E2519">
        <f t="shared" si="41"/>
        <v>-3.5447714389261753E-2</v>
      </c>
      <c r="F2519">
        <v>-3.2933533371173329E-3</v>
      </c>
    </row>
    <row r="2520" spans="2:6" x14ac:dyDescent="0.3">
      <c r="B2520" s="109">
        <v>41682</v>
      </c>
      <c r="C2520" s="110">
        <v>261.406586</v>
      </c>
      <c r="D2520">
        <v>277815</v>
      </c>
      <c r="E2520">
        <f t="shared" si="41"/>
        <v>-4.9627734891213304E-3</v>
      </c>
      <c r="F2520">
        <v>-3.2992356541658996E-3</v>
      </c>
    </row>
    <row r="2521" spans="2:6" x14ac:dyDescent="0.3">
      <c r="B2521" s="109">
        <v>41681</v>
      </c>
      <c r="C2521" s="110">
        <v>262.71035799999999</v>
      </c>
      <c r="D2521">
        <v>288795</v>
      </c>
      <c r="E2521">
        <f t="shared" si="41"/>
        <v>-1.6592227530039971E-2</v>
      </c>
      <c r="F2521">
        <v>-3.3021731097991891E-3</v>
      </c>
    </row>
    <row r="2522" spans="2:6" x14ac:dyDescent="0.3">
      <c r="B2522" s="109">
        <v>41680</v>
      </c>
      <c r="C2522" s="110">
        <v>267.142853</v>
      </c>
      <c r="D2522">
        <v>302346</v>
      </c>
      <c r="E2522">
        <f t="shared" si="41"/>
        <v>-1.1576551973537019E-2</v>
      </c>
      <c r="F2522">
        <v>-3.3086274757317957E-3</v>
      </c>
    </row>
    <row r="2523" spans="2:6" x14ac:dyDescent="0.3">
      <c r="B2523" s="109">
        <v>41677</v>
      </c>
      <c r="C2523" s="110">
        <v>270.27166699999998</v>
      </c>
      <c r="D2523">
        <v>417851</v>
      </c>
      <c r="E2523">
        <f t="shared" si="41"/>
        <v>-1.7885222971303349E-3</v>
      </c>
      <c r="F2523">
        <v>-3.3089758009142711E-3</v>
      </c>
    </row>
    <row r="2524" spans="2:6" x14ac:dyDescent="0.3">
      <c r="B2524" s="109">
        <v>41676</v>
      </c>
      <c r="C2524" s="110">
        <v>270.75592</v>
      </c>
      <c r="D2524">
        <v>262091</v>
      </c>
      <c r="E2524">
        <f t="shared" si="41"/>
        <v>-1.0992058759212719E-3</v>
      </c>
      <c r="F2524">
        <v>-3.3111273979087308E-3</v>
      </c>
    </row>
    <row r="2525" spans="2:6" x14ac:dyDescent="0.3">
      <c r="B2525" s="109">
        <v>41675</v>
      </c>
      <c r="C2525" s="110">
        <v>271.05386399999998</v>
      </c>
      <c r="D2525">
        <v>563694</v>
      </c>
      <c r="E2525">
        <f t="shared" si="41"/>
        <v>2.2768918952587924E-2</v>
      </c>
      <c r="F2525">
        <v>-3.325140907804558E-3</v>
      </c>
    </row>
    <row r="2526" spans="2:6" x14ac:dyDescent="0.3">
      <c r="B2526" s="109">
        <v>41674</v>
      </c>
      <c r="C2526" s="110">
        <v>265.01965300000001</v>
      </c>
      <c r="D2526">
        <v>240408</v>
      </c>
      <c r="E2526">
        <f t="shared" si="41"/>
        <v>-1.3860091397748464E-2</v>
      </c>
      <c r="F2526">
        <v>-3.3271232411781204E-3</v>
      </c>
    </row>
    <row r="2527" spans="2:6" x14ac:dyDescent="0.3">
      <c r="B2527" s="109">
        <v>41673</v>
      </c>
      <c r="C2527" s="110">
        <v>268.74447600000002</v>
      </c>
      <c r="D2527">
        <v>649236</v>
      </c>
      <c r="E2527">
        <f t="shared" si="41"/>
        <v>6.9328338623741992E-4</v>
      </c>
      <c r="F2527">
        <v>-3.3422292811863263E-3</v>
      </c>
    </row>
    <row r="2528" spans="2:6" x14ac:dyDescent="0.3">
      <c r="B2528" s="109">
        <v>41670</v>
      </c>
      <c r="C2528" s="110">
        <v>268.558289</v>
      </c>
      <c r="D2528">
        <v>243576</v>
      </c>
      <c r="E2528">
        <f t="shared" si="41"/>
        <v>1.6351491371723981E-2</v>
      </c>
      <c r="F2528">
        <v>-3.3433671171435586E-3</v>
      </c>
    </row>
    <row r="2529" spans="2:6" x14ac:dyDescent="0.3">
      <c r="B2529" s="109">
        <v>41669</v>
      </c>
      <c r="C2529" s="110">
        <v>264.23761000000002</v>
      </c>
      <c r="D2529">
        <v>1327565</v>
      </c>
      <c r="E2529">
        <f t="shared" si="41"/>
        <v>-3.2309506258523246E-3</v>
      </c>
      <c r="F2529">
        <v>-3.3657524828463181E-3</v>
      </c>
    </row>
    <row r="2530" spans="2:6" x14ac:dyDescent="0.3">
      <c r="B2530" s="109">
        <v>41668</v>
      </c>
      <c r="C2530" s="110">
        <v>265.09411599999999</v>
      </c>
      <c r="D2530">
        <v>342633</v>
      </c>
      <c r="E2530">
        <f t="shared" si="41"/>
        <v>1.6278630145609263E-2</v>
      </c>
      <c r="F2530">
        <v>-3.3671232578397214E-3</v>
      </c>
    </row>
    <row r="2531" spans="2:6" x14ac:dyDescent="0.3">
      <c r="B2531" s="109">
        <v>41667</v>
      </c>
      <c r="C2531" s="110">
        <v>260.84787</v>
      </c>
      <c r="D2531">
        <v>1238894</v>
      </c>
      <c r="E2531">
        <f t="shared" si="41"/>
        <v>-4.1241508485567735E-3</v>
      </c>
      <c r="F2531">
        <v>-3.3734070234976432E-3</v>
      </c>
    </row>
    <row r="2532" spans="2:6" x14ac:dyDescent="0.3">
      <c r="B2532" s="109">
        <v>41666</v>
      </c>
      <c r="C2532" s="110">
        <v>261.92810100000003</v>
      </c>
      <c r="D2532">
        <v>764991</v>
      </c>
      <c r="E2532">
        <f t="shared" si="41"/>
        <v>-1.4297794495176097E-2</v>
      </c>
      <c r="F2532">
        <v>-3.3844012183045225E-3</v>
      </c>
    </row>
    <row r="2533" spans="2:6" x14ac:dyDescent="0.3">
      <c r="B2533" s="109">
        <v>41663</v>
      </c>
      <c r="C2533" s="110">
        <v>265.727417</v>
      </c>
      <c r="D2533">
        <v>353175</v>
      </c>
      <c r="E2533">
        <f t="shared" si="41"/>
        <v>-1.5863980198959737E-2</v>
      </c>
      <c r="F2533">
        <v>-3.3860153920163283E-3</v>
      </c>
    </row>
    <row r="2534" spans="2:6" x14ac:dyDescent="0.3">
      <c r="B2534" s="109">
        <v>41662</v>
      </c>
      <c r="C2534" s="110">
        <v>270.01086400000003</v>
      </c>
      <c r="D2534">
        <v>115580</v>
      </c>
      <c r="E2534">
        <f t="shared" si="41"/>
        <v>-1.0915826374563564E-2</v>
      </c>
      <c r="F2534">
        <v>-3.4005710304764181E-3</v>
      </c>
    </row>
    <row r="2535" spans="2:6" x14ac:dyDescent="0.3">
      <c r="B2535" s="109">
        <v>41661</v>
      </c>
      <c r="C2535" s="110">
        <v>272.99078400000002</v>
      </c>
      <c r="D2535">
        <v>318224</v>
      </c>
      <c r="E2535">
        <f t="shared" si="41"/>
        <v>2.0510695720126204E-3</v>
      </c>
      <c r="F2535">
        <v>-3.4014316760720975E-3</v>
      </c>
    </row>
    <row r="2536" spans="2:6" x14ac:dyDescent="0.3">
      <c r="B2536" s="109">
        <v>41660</v>
      </c>
      <c r="C2536" s="110">
        <v>272.432007</v>
      </c>
      <c r="D2536">
        <v>344737</v>
      </c>
      <c r="E2536">
        <f t="shared" si="41"/>
        <v>8.9668354974041797E-3</v>
      </c>
      <c r="F2536">
        <v>-3.4144940890195041E-3</v>
      </c>
    </row>
    <row r="2537" spans="2:6" x14ac:dyDescent="0.3">
      <c r="B2537" s="109">
        <v>41659</v>
      </c>
      <c r="C2537" s="110">
        <v>270.01086400000003</v>
      </c>
      <c r="D2537">
        <v>255261</v>
      </c>
      <c r="E2537">
        <f t="shared" si="41"/>
        <v>1.2995796705551399E-2</v>
      </c>
      <c r="F2537">
        <v>-3.4166131770841934E-3</v>
      </c>
    </row>
    <row r="2538" spans="2:6" x14ac:dyDescent="0.3">
      <c r="B2538" s="109">
        <v>41656</v>
      </c>
      <c r="C2538" s="110">
        <v>266.546875</v>
      </c>
      <c r="D2538">
        <v>415850</v>
      </c>
      <c r="E2538">
        <f t="shared" si="41"/>
        <v>-1.7572482153509372E-2</v>
      </c>
      <c r="F2538">
        <v>-3.4300777303204466E-3</v>
      </c>
    </row>
    <row r="2539" spans="2:6" x14ac:dyDescent="0.3">
      <c r="B2539" s="109">
        <v>41655</v>
      </c>
      <c r="C2539" s="110">
        <v>271.31454500000001</v>
      </c>
      <c r="D2539">
        <v>328709</v>
      </c>
      <c r="E2539">
        <f t="shared" si="41"/>
        <v>9.4233979642692756E-3</v>
      </c>
      <c r="F2539">
        <v>-3.431163652615532E-3</v>
      </c>
    </row>
    <row r="2540" spans="2:6" x14ac:dyDescent="0.3">
      <c r="B2540" s="109">
        <v>41654</v>
      </c>
      <c r="C2540" s="110">
        <v>268.78170799999998</v>
      </c>
      <c r="D2540">
        <v>423067</v>
      </c>
      <c r="E2540">
        <f t="shared" si="41"/>
        <v>-4.4150788145582709E-3</v>
      </c>
      <c r="F2540">
        <v>-3.4455132305337699E-3</v>
      </c>
    </row>
    <row r="2541" spans="2:6" x14ac:dyDescent="0.3">
      <c r="B2541" s="109">
        <v>41653</v>
      </c>
      <c r="C2541" s="110">
        <v>269.97366299999999</v>
      </c>
      <c r="D2541">
        <v>369836</v>
      </c>
      <c r="E2541">
        <f t="shared" si="41"/>
        <v>-7.5313879793468264E-3</v>
      </c>
      <c r="F2541">
        <v>-3.4668188545700085E-3</v>
      </c>
    </row>
    <row r="2542" spans="2:6" x14ac:dyDescent="0.3">
      <c r="B2542" s="109">
        <v>41652</v>
      </c>
      <c r="C2542" s="110">
        <v>272.02236900000003</v>
      </c>
      <c r="D2542">
        <v>201869</v>
      </c>
      <c r="E2542">
        <f t="shared" si="41"/>
        <v>2.7448657843720525E-4</v>
      </c>
      <c r="F2542">
        <v>-3.4726654037372517E-3</v>
      </c>
    </row>
    <row r="2543" spans="2:6" x14ac:dyDescent="0.3">
      <c r="B2543" s="109">
        <v>41649</v>
      </c>
      <c r="C2543" s="110">
        <v>271.947723</v>
      </c>
      <c r="D2543">
        <v>415588</v>
      </c>
      <c r="E2543">
        <f t="shared" si="41"/>
        <v>-1.7494439259185812E-2</v>
      </c>
      <c r="F2543">
        <v>-3.4755680394703559E-3</v>
      </c>
    </row>
    <row r="2544" spans="2:6" x14ac:dyDescent="0.3">
      <c r="B2544" s="109">
        <v>41648</v>
      </c>
      <c r="C2544" s="110">
        <v>276.790009</v>
      </c>
      <c r="D2544">
        <v>962960</v>
      </c>
      <c r="E2544">
        <f t="shared" si="41"/>
        <v>-1.8803874756536665E-3</v>
      </c>
      <c r="F2544">
        <v>-3.4824910114731322E-3</v>
      </c>
    </row>
    <row r="2545" spans="2:6" x14ac:dyDescent="0.3">
      <c r="B2545" s="109">
        <v>41647</v>
      </c>
      <c r="C2545" s="110">
        <v>277.31146200000001</v>
      </c>
      <c r="D2545">
        <v>465927</v>
      </c>
      <c r="E2545">
        <f t="shared" si="41"/>
        <v>-5.0784359183569938E-3</v>
      </c>
      <c r="F2545">
        <v>-3.4984289493733556E-3</v>
      </c>
    </row>
    <row r="2546" spans="2:6" x14ac:dyDescent="0.3">
      <c r="B2546" s="109">
        <v>41646</v>
      </c>
      <c r="C2546" s="110">
        <v>278.72695900000002</v>
      </c>
      <c r="D2546">
        <v>786321</v>
      </c>
      <c r="E2546">
        <f t="shared" si="41"/>
        <v>-7.8231787129933172E-3</v>
      </c>
      <c r="F2546">
        <v>-3.4986402792540616E-3</v>
      </c>
    </row>
    <row r="2547" spans="2:6" x14ac:dyDescent="0.3">
      <c r="B2547" s="109">
        <v>41645</v>
      </c>
      <c r="C2547" s="110">
        <v>280.92468300000002</v>
      </c>
      <c r="D2547">
        <v>615387</v>
      </c>
      <c r="E2547">
        <f t="shared" si="41"/>
        <v>1.8501186935449221E-2</v>
      </c>
      <c r="F2547">
        <v>-3.5257369603630684E-3</v>
      </c>
    </row>
    <row r="2548" spans="2:6" x14ac:dyDescent="0.3">
      <c r="B2548" s="109">
        <v>41642</v>
      </c>
      <c r="C2548" s="110">
        <v>275.82165500000002</v>
      </c>
      <c r="D2548">
        <v>491780</v>
      </c>
      <c r="E2548">
        <f t="shared" si="41"/>
        <v>8.1689780488660713E-3</v>
      </c>
      <c r="F2548">
        <v>-3.5460194853499383E-3</v>
      </c>
    </row>
    <row r="2549" spans="2:6" x14ac:dyDescent="0.3">
      <c r="B2549" s="109">
        <v>41641</v>
      </c>
      <c r="C2549" s="110">
        <v>273.58673099999999</v>
      </c>
      <c r="D2549">
        <v>1025525</v>
      </c>
      <c r="E2549">
        <f t="shared" si="41"/>
        <v>-4.5111854202449897E-2</v>
      </c>
      <c r="F2549">
        <v>-3.5466622161767214E-3</v>
      </c>
    </row>
    <row r="2550" spans="2:6" x14ac:dyDescent="0.3">
      <c r="B2550" s="109">
        <v>41640</v>
      </c>
      <c r="C2550" s="110">
        <v>286.51181000000003</v>
      </c>
      <c r="D2550">
        <v>761958</v>
      </c>
      <c r="E2550">
        <f t="shared" si="41"/>
        <v>1.1307219362872489E-2</v>
      </c>
      <c r="F2550">
        <v>-3.5488000824139831E-3</v>
      </c>
    </row>
    <row r="2551" spans="2:6" x14ac:dyDescent="0.3">
      <c r="B2551" s="109">
        <v>41639</v>
      </c>
      <c r="C2551" s="110">
        <v>283.30838</v>
      </c>
      <c r="D2551">
        <v>413186</v>
      </c>
      <c r="E2551">
        <f t="shared" si="41"/>
        <v>1.7252684067308177E-2</v>
      </c>
      <c r="F2551">
        <v>-3.5756134368326586E-3</v>
      </c>
    </row>
    <row r="2552" spans="2:6" x14ac:dyDescent="0.3">
      <c r="B2552" s="109">
        <v>41638</v>
      </c>
      <c r="C2552" s="110">
        <v>278.50344799999999</v>
      </c>
      <c r="D2552">
        <v>182433</v>
      </c>
      <c r="E2552">
        <f t="shared" si="41"/>
        <v>-6.6427385261567107E-3</v>
      </c>
      <c r="F2552">
        <v>-3.5818204648334628E-3</v>
      </c>
    </row>
    <row r="2553" spans="2:6" x14ac:dyDescent="0.3">
      <c r="B2553" s="109">
        <v>41635</v>
      </c>
      <c r="C2553" s="110">
        <v>280.36584499999998</v>
      </c>
      <c r="D2553">
        <v>450923</v>
      </c>
      <c r="E2553">
        <f t="shared" si="41"/>
        <v>5.6113529017098873E-3</v>
      </c>
      <c r="F2553">
        <v>-3.5889680420843062E-3</v>
      </c>
    </row>
    <row r="2554" spans="2:6" x14ac:dyDescent="0.3">
      <c r="B2554" s="109">
        <v>41634</v>
      </c>
      <c r="C2554" s="110">
        <v>278.80139200000002</v>
      </c>
      <c r="D2554">
        <v>878147</v>
      </c>
      <c r="E2554">
        <f t="shared" si="41"/>
        <v>-3.9921993973081049E-3</v>
      </c>
      <c r="F2554">
        <v>-3.5978907699003582E-3</v>
      </c>
    </row>
    <row r="2555" spans="2:6" x14ac:dyDescent="0.3">
      <c r="B2555" s="109">
        <v>41632</v>
      </c>
      <c r="C2555" s="110">
        <v>279.91888399999999</v>
      </c>
      <c r="D2555">
        <v>835320</v>
      </c>
      <c r="E2555">
        <f t="shared" si="41"/>
        <v>1.5678017144772793E-2</v>
      </c>
      <c r="F2555">
        <v>-3.6030156778552591E-3</v>
      </c>
    </row>
    <row r="2556" spans="2:6" x14ac:dyDescent="0.3">
      <c r="B2556" s="109">
        <v>41631</v>
      </c>
      <c r="C2556" s="110">
        <v>275.59805299999999</v>
      </c>
      <c r="D2556">
        <v>413668</v>
      </c>
      <c r="E2556">
        <f t="shared" si="41"/>
        <v>-8.3100248859447889E-3</v>
      </c>
      <c r="F2556">
        <v>-3.6043455051036899E-3</v>
      </c>
    </row>
    <row r="2557" spans="2:6" x14ac:dyDescent="0.3">
      <c r="B2557" s="109">
        <v>41628</v>
      </c>
      <c r="C2557" s="110">
        <v>277.90747099999999</v>
      </c>
      <c r="D2557">
        <v>497969</v>
      </c>
      <c r="E2557">
        <f t="shared" si="41"/>
        <v>1.6208046033432844E-2</v>
      </c>
      <c r="F2557">
        <v>-3.6043455051036899E-3</v>
      </c>
    </row>
    <row r="2558" spans="2:6" x14ac:dyDescent="0.3">
      <c r="B2558" s="109">
        <v>41627</v>
      </c>
      <c r="C2558" s="110">
        <v>273.47497600000003</v>
      </c>
      <c r="D2558">
        <v>558652</v>
      </c>
      <c r="E2558">
        <f t="shared" si="41"/>
        <v>1.5631441064323903E-2</v>
      </c>
      <c r="F2558">
        <v>-3.6058288933698002E-3</v>
      </c>
    </row>
    <row r="2559" spans="2:6" x14ac:dyDescent="0.3">
      <c r="B2559" s="109">
        <v>41626</v>
      </c>
      <c r="C2559" s="110">
        <v>269.265961</v>
      </c>
      <c r="D2559">
        <v>353759</v>
      </c>
      <c r="E2559">
        <f t="shared" si="41"/>
        <v>2.6350778545509712E-3</v>
      </c>
      <c r="F2559">
        <v>-3.6117143998288803E-3</v>
      </c>
    </row>
    <row r="2560" spans="2:6" x14ac:dyDescent="0.3">
      <c r="B2560" s="109">
        <v>41625</v>
      </c>
      <c r="C2560" s="110">
        <v>268.558289</v>
      </c>
      <c r="D2560">
        <v>375870</v>
      </c>
      <c r="E2560">
        <f t="shared" si="41"/>
        <v>-7.9799024667669416E-3</v>
      </c>
      <c r="F2560">
        <v>-3.6196418943456043E-3</v>
      </c>
    </row>
    <row r="2561" spans="2:6" x14ac:dyDescent="0.3">
      <c r="B2561" s="109">
        <v>41624</v>
      </c>
      <c r="C2561" s="110">
        <v>270.71859699999999</v>
      </c>
      <c r="D2561">
        <v>349722</v>
      </c>
      <c r="E2561">
        <f t="shared" si="41"/>
        <v>-2.3336492098264827E-3</v>
      </c>
      <c r="F2561">
        <v>-3.6223366516500155E-3</v>
      </c>
    </row>
    <row r="2562" spans="2:6" x14ac:dyDescent="0.3">
      <c r="B2562" s="109">
        <v>41621</v>
      </c>
      <c r="C2562" s="110">
        <v>271.35183699999999</v>
      </c>
      <c r="D2562">
        <v>729821</v>
      </c>
      <c r="E2562">
        <f t="shared" si="41"/>
        <v>-3.1470692964705727E-3</v>
      </c>
      <c r="F2562">
        <v>-3.6281004302382014E-3</v>
      </c>
    </row>
    <row r="2563" spans="2:6" x14ac:dyDescent="0.3">
      <c r="B2563" s="109">
        <v>41620</v>
      </c>
      <c r="C2563" s="110">
        <v>272.20849600000003</v>
      </c>
      <c r="D2563">
        <v>701174</v>
      </c>
      <c r="E2563">
        <f t="shared" si="41"/>
        <v>-1.6155288556514713E-2</v>
      </c>
      <c r="F2563">
        <v>-3.6321877708400674E-3</v>
      </c>
    </row>
    <row r="2564" spans="2:6" x14ac:dyDescent="0.3">
      <c r="B2564" s="109">
        <v>41619</v>
      </c>
      <c r="C2564" s="110">
        <v>276.678314</v>
      </c>
      <c r="D2564">
        <v>421815</v>
      </c>
      <c r="E2564">
        <f t="shared" si="41"/>
        <v>-1.2759046666398599E-2</v>
      </c>
      <c r="F2564">
        <v>-3.632327181806172E-3</v>
      </c>
    </row>
    <row r="2565" spans="2:6" x14ac:dyDescent="0.3">
      <c r="B2565" s="109">
        <v>41618</v>
      </c>
      <c r="C2565" s="110">
        <v>280.25408900000002</v>
      </c>
      <c r="D2565">
        <v>616557</v>
      </c>
      <c r="E2565">
        <f t="shared" si="41"/>
        <v>-6.0767280760190001E-3</v>
      </c>
      <c r="F2565">
        <v>-3.6372878513954987E-3</v>
      </c>
    </row>
    <row r="2566" spans="2:6" x14ac:dyDescent="0.3">
      <c r="B2566" s="109">
        <v>41617</v>
      </c>
      <c r="C2566" s="110">
        <v>281.96752900000001</v>
      </c>
      <c r="D2566">
        <v>415737</v>
      </c>
      <c r="E2566">
        <f t="shared" si="41"/>
        <v>1.8431271755064094E-2</v>
      </c>
      <c r="F2566">
        <v>-3.6522331629809113E-3</v>
      </c>
    </row>
    <row r="2567" spans="2:6" x14ac:dyDescent="0.3">
      <c r="B2567" s="109">
        <v>41614</v>
      </c>
      <c r="C2567" s="110">
        <v>276.86456299999998</v>
      </c>
      <c r="D2567">
        <v>753124</v>
      </c>
      <c r="E2567">
        <f t="shared" si="41"/>
        <v>-5.2191395945616614E-3</v>
      </c>
      <c r="F2567">
        <v>-3.6590030235640336E-3</v>
      </c>
    </row>
    <row r="2568" spans="2:6" x14ac:dyDescent="0.3">
      <c r="B2568" s="109">
        <v>41613</v>
      </c>
      <c r="C2568" s="110">
        <v>278.317139</v>
      </c>
      <c r="D2568">
        <v>547697</v>
      </c>
      <c r="E2568">
        <f t="shared" si="41"/>
        <v>-1.3337193477358733E-2</v>
      </c>
      <c r="F2568">
        <v>-3.6590682884924952E-3</v>
      </c>
    </row>
    <row r="2569" spans="2:6" x14ac:dyDescent="0.3">
      <c r="B2569" s="109">
        <v>41612</v>
      </c>
      <c r="C2569" s="110">
        <v>282.07928500000003</v>
      </c>
      <c r="D2569">
        <v>1358339</v>
      </c>
      <c r="E2569">
        <f t="shared" si="41"/>
        <v>-1.7641518190961714E-2</v>
      </c>
      <c r="F2569">
        <v>-3.6731058370087499E-3</v>
      </c>
    </row>
    <row r="2570" spans="2:6" x14ac:dyDescent="0.3">
      <c r="B2570" s="109">
        <v>41611</v>
      </c>
      <c r="C2570" s="110">
        <v>287.14495799999997</v>
      </c>
      <c r="D2570">
        <v>3140305</v>
      </c>
      <c r="E2570">
        <f t="shared" si="41"/>
        <v>4.912889241874252E-2</v>
      </c>
      <c r="F2570">
        <v>-3.6732876467557851E-3</v>
      </c>
    </row>
    <row r="2571" spans="2:6" x14ac:dyDescent="0.3">
      <c r="B2571" s="109">
        <v>41610</v>
      </c>
      <c r="C2571" s="110">
        <v>273.69845600000002</v>
      </c>
      <c r="D2571">
        <v>1152822</v>
      </c>
      <c r="E2571">
        <f t="shared" ref="E2571:E2634" si="42">C2571/C2572-1</f>
        <v>-7.027109611648652E-3</v>
      </c>
      <c r="F2571">
        <v>-3.6738093491562873E-3</v>
      </c>
    </row>
    <row r="2572" spans="2:6" x14ac:dyDescent="0.3">
      <c r="B2572" s="109">
        <v>41607</v>
      </c>
      <c r="C2572" s="110">
        <v>275.63537600000001</v>
      </c>
      <c r="D2572">
        <v>841344</v>
      </c>
      <c r="E2572">
        <f t="shared" si="42"/>
        <v>-1.3516756784548445E-4</v>
      </c>
      <c r="F2572">
        <v>-3.6771500758887576E-3</v>
      </c>
    </row>
    <row r="2573" spans="2:6" x14ac:dyDescent="0.3">
      <c r="B2573" s="109">
        <v>41606</v>
      </c>
      <c r="C2573" s="110">
        <v>275.67263800000001</v>
      </c>
      <c r="D2573">
        <v>2282404</v>
      </c>
      <c r="E2573">
        <f t="shared" si="42"/>
        <v>1.0099946467450271E-2</v>
      </c>
      <c r="F2573">
        <v>-3.6775036258284155E-3</v>
      </c>
    </row>
    <row r="2574" spans="2:6" x14ac:dyDescent="0.3">
      <c r="B2574" s="109">
        <v>41605</v>
      </c>
      <c r="C2574" s="110">
        <v>272.91619900000001</v>
      </c>
      <c r="D2574">
        <v>926542</v>
      </c>
      <c r="E2574">
        <f t="shared" si="42"/>
        <v>-2.4497520313722654E-2</v>
      </c>
      <c r="F2574">
        <v>-3.6850287035173901E-3</v>
      </c>
    </row>
    <row r="2575" spans="2:6" x14ac:dyDescent="0.3">
      <c r="B2575" s="109">
        <v>41604</v>
      </c>
      <c r="C2575" s="110">
        <v>279.76986699999998</v>
      </c>
      <c r="D2575">
        <v>770944</v>
      </c>
      <c r="E2575">
        <f t="shared" si="42"/>
        <v>-1.9963562258048517E-2</v>
      </c>
      <c r="F2575">
        <v>-3.6891049293934497E-3</v>
      </c>
    </row>
    <row r="2576" spans="2:6" x14ac:dyDescent="0.3">
      <c r="B2576" s="109">
        <v>41603</v>
      </c>
      <c r="C2576" s="110">
        <v>285.468842</v>
      </c>
      <c r="D2576">
        <v>1011008</v>
      </c>
      <c r="E2576">
        <f t="shared" si="42"/>
        <v>1.4561960590176559E-2</v>
      </c>
      <c r="F2576">
        <v>-3.691313266716123E-3</v>
      </c>
    </row>
    <row r="2577" spans="2:6" x14ac:dyDescent="0.3">
      <c r="B2577" s="109">
        <v>41600</v>
      </c>
      <c r="C2577" s="110">
        <v>281.37152099999997</v>
      </c>
      <c r="D2577">
        <v>472685</v>
      </c>
      <c r="E2577">
        <f t="shared" si="42"/>
        <v>1.0163115132769684E-2</v>
      </c>
      <c r="F2577">
        <v>-3.6932485049661068E-3</v>
      </c>
    </row>
    <row r="2578" spans="2:6" x14ac:dyDescent="0.3">
      <c r="B2578" s="109">
        <v>41599</v>
      </c>
      <c r="C2578" s="110">
        <v>278.54068000000001</v>
      </c>
      <c r="D2578">
        <v>645937</v>
      </c>
      <c r="E2578">
        <f t="shared" si="42"/>
        <v>-2.184416395968658E-2</v>
      </c>
      <c r="F2578">
        <v>-3.7101934581771356E-3</v>
      </c>
    </row>
    <row r="2579" spans="2:6" x14ac:dyDescent="0.3">
      <c r="B2579" s="109">
        <v>41598</v>
      </c>
      <c r="C2579" s="110">
        <v>284.76104700000002</v>
      </c>
      <c r="D2579">
        <v>691272</v>
      </c>
      <c r="E2579">
        <f t="shared" si="42"/>
        <v>-3.7791287792939832E-3</v>
      </c>
      <c r="F2579">
        <v>-3.7229818532142911E-3</v>
      </c>
    </row>
    <row r="2580" spans="2:6" x14ac:dyDescent="0.3">
      <c r="B2580" s="109">
        <v>41597</v>
      </c>
      <c r="C2580" s="110">
        <v>285.84127799999999</v>
      </c>
      <c r="D2580">
        <v>870610</v>
      </c>
      <c r="E2580">
        <f t="shared" si="42"/>
        <v>1.0002713469129398E-2</v>
      </c>
      <c r="F2580">
        <v>-3.7317666713959641E-3</v>
      </c>
    </row>
    <row r="2581" spans="2:6" x14ac:dyDescent="0.3">
      <c r="B2581" s="109">
        <v>41596</v>
      </c>
      <c r="C2581" s="110">
        <v>283.01040599999999</v>
      </c>
      <c r="D2581">
        <v>1079458</v>
      </c>
      <c r="E2581">
        <f t="shared" si="42"/>
        <v>-2.6228871870304649E-2</v>
      </c>
      <c r="F2581">
        <v>-3.7361470449545076E-3</v>
      </c>
    </row>
    <row r="2582" spans="2:6" x14ac:dyDescent="0.3">
      <c r="B2582" s="109">
        <v>41592</v>
      </c>
      <c r="C2582" s="110">
        <v>290.63339200000001</v>
      </c>
      <c r="D2582">
        <v>525805</v>
      </c>
      <c r="E2582">
        <f t="shared" si="42"/>
        <v>2.3856064603207328E-2</v>
      </c>
      <c r="F2582">
        <v>-3.7451746428482924E-3</v>
      </c>
    </row>
    <row r="2583" spans="2:6" x14ac:dyDescent="0.3">
      <c r="B2583" s="109">
        <v>41591</v>
      </c>
      <c r="C2583" s="110">
        <v>283.86157200000002</v>
      </c>
      <c r="D2583">
        <v>433134</v>
      </c>
      <c r="E2583">
        <f t="shared" si="42"/>
        <v>-6.0897168355269482E-3</v>
      </c>
      <c r="F2583">
        <v>-3.7477387771779336E-3</v>
      </c>
    </row>
    <row r="2584" spans="2:6" x14ac:dyDescent="0.3">
      <c r="B2584" s="109">
        <v>41590</v>
      </c>
      <c r="C2584" s="110">
        <v>285.60079999999999</v>
      </c>
      <c r="D2584">
        <v>1936803</v>
      </c>
      <c r="E2584">
        <f t="shared" si="42"/>
        <v>-2.7347260759751912E-2</v>
      </c>
      <c r="F2584">
        <v>-3.7791287792939832E-3</v>
      </c>
    </row>
    <row r="2585" spans="2:6" x14ac:dyDescent="0.3">
      <c r="B2585" s="109">
        <v>41589</v>
      </c>
      <c r="C2585" s="110">
        <v>293.63079800000003</v>
      </c>
      <c r="D2585">
        <v>1399746</v>
      </c>
      <c r="E2585">
        <f t="shared" si="42"/>
        <v>-4.0391700043136969E-2</v>
      </c>
      <c r="F2585">
        <v>-3.7874100391420695E-3</v>
      </c>
    </row>
    <row r="2586" spans="2:6" x14ac:dyDescent="0.3">
      <c r="B2586" s="109">
        <v>41586</v>
      </c>
      <c r="C2586" s="110">
        <v>305.99026500000002</v>
      </c>
      <c r="D2586">
        <v>1446633</v>
      </c>
      <c r="E2586">
        <f t="shared" si="42"/>
        <v>-6.0874403589469273E-2</v>
      </c>
      <c r="F2586">
        <v>-3.7891627771955427E-3</v>
      </c>
    </row>
    <row r="2587" spans="2:6" x14ac:dyDescent="0.3">
      <c r="B2587" s="109">
        <v>41585</v>
      </c>
      <c r="C2587" s="110">
        <v>325.82464599999997</v>
      </c>
      <c r="D2587">
        <v>687419</v>
      </c>
      <c r="E2587">
        <f t="shared" si="42"/>
        <v>-2.1013874017459466E-2</v>
      </c>
      <c r="F2587">
        <v>-3.792449350027427E-3</v>
      </c>
    </row>
    <row r="2588" spans="2:6" x14ac:dyDescent="0.3">
      <c r="B2588" s="109">
        <v>41584</v>
      </c>
      <c r="C2588" s="110">
        <v>332.81845099999998</v>
      </c>
      <c r="D2588">
        <v>384788</v>
      </c>
      <c r="E2588">
        <f t="shared" si="42"/>
        <v>2.2204119046653759E-4</v>
      </c>
      <c r="F2588">
        <v>-3.7930398568638557E-3</v>
      </c>
    </row>
    <row r="2589" spans="2:6" x14ac:dyDescent="0.3">
      <c r="B2589" s="109">
        <v>41583</v>
      </c>
      <c r="C2589" s="110">
        <v>332.74456800000002</v>
      </c>
      <c r="D2589">
        <v>765359</v>
      </c>
      <c r="E2589">
        <f t="shared" si="42"/>
        <v>4.4124751394623685E-2</v>
      </c>
      <c r="F2589">
        <v>-3.7973630500331979E-3</v>
      </c>
    </row>
    <row r="2590" spans="2:6" x14ac:dyDescent="0.3">
      <c r="B2590" s="109">
        <v>41579</v>
      </c>
      <c r="C2590" s="110">
        <v>318.68277</v>
      </c>
      <c r="D2590">
        <v>1314422</v>
      </c>
      <c r="E2590">
        <f t="shared" si="42"/>
        <v>2.4872191817358669E-2</v>
      </c>
      <c r="F2590">
        <v>-3.8103955486082919E-3</v>
      </c>
    </row>
    <row r="2591" spans="2:6" x14ac:dyDescent="0.3">
      <c r="B2591" s="109">
        <v>41578</v>
      </c>
      <c r="C2591" s="110">
        <v>310.94879200000003</v>
      </c>
      <c r="D2591">
        <v>350627</v>
      </c>
      <c r="E2591">
        <f t="shared" si="42"/>
        <v>-7.3246698942653898E-3</v>
      </c>
      <c r="F2591">
        <v>-3.8138805071968873E-3</v>
      </c>
    </row>
    <row r="2592" spans="2:6" x14ac:dyDescent="0.3">
      <c r="B2592" s="109">
        <v>41577</v>
      </c>
      <c r="C2592" s="110">
        <v>313.24319500000001</v>
      </c>
      <c r="D2592">
        <v>175594</v>
      </c>
      <c r="E2592">
        <f t="shared" si="42"/>
        <v>-5.9033611660419538E-4</v>
      </c>
      <c r="F2592">
        <v>-3.8191101661121385E-3</v>
      </c>
    </row>
    <row r="2593" spans="2:6" x14ac:dyDescent="0.3">
      <c r="B2593" s="109">
        <v>41576</v>
      </c>
      <c r="C2593" s="110">
        <v>313.428223</v>
      </c>
      <c r="D2593">
        <v>214923</v>
      </c>
      <c r="E2593">
        <f t="shared" si="42"/>
        <v>5.5801077205284155E-3</v>
      </c>
      <c r="F2593">
        <v>-3.8245964002949773E-3</v>
      </c>
    </row>
    <row r="2594" spans="2:6" x14ac:dyDescent="0.3">
      <c r="B2594" s="109">
        <v>41575</v>
      </c>
      <c r="C2594" s="110">
        <v>311.688965</v>
      </c>
      <c r="D2594">
        <v>128290</v>
      </c>
      <c r="E2594">
        <f t="shared" si="42"/>
        <v>-9.1752003533298598E-3</v>
      </c>
      <c r="F2594">
        <v>-3.8296688256349576E-3</v>
      </c>
    </row>
    <row r="2595" spans="2:6" x14ac:dyDescent="0.3">
      <c r="B2595" s="109">
        <v>41572</v>
      </c>
      <c r="C2595" s="110">
        <v>314.57525600000002</v>
      </c>
      <c r="D2595">
        <v>229198</v>
      </c>
      <c r="E2595">
        <f t="shared" si="42"/>
        <v>2.1214853964410807E-3</v>
      </c>
      <c r="F2595">
        <v>-3.8315015522265572E-3</v>
      </c>
    </row>
    <row r="2596" spans="2:6" x14ac:dyDescent="0.3">
      <c r="B2596" s="109">
        <v>41571</v>
      </c>
      <c r="C2596" s="110">
        <v>313.90930200000003</v>
      </c>
      <c r="D2596">
        <v>340063</v>
      </c>
      <c r="E2596">
        <f t="shared" si="42"/>
        <v>-5.7429266367109433E-3</v>
      </c>
      <c r="F2596">
        <v>-3.8587143706079186E-3</v>
      </c>
    </row>
    <row r="2597" spans="2:6" x14ac:dyDescent="0.3">
      <c r="B2597" s="109">
        <v>41570</v>
      </c>
      <c r="C2597" s="110">
        <v>315.72247299999998</v>
      </c>
      <c r="D2597">
        <v>449750</v>
      </c>
      <c r="E2597">
        <f t="shared" si="42"/>
        <v>3.6468761548109629E-3</v>
      </c>
      <c r="F2597">
        <v>-3.8645392458211969E-3</v>
      </c>
    </row>
    <row r="2598" spans="2:6" x14ac:dyDescent="0.3">
      <c r="B2598" s="109">
        <v>41569</v>
      </c>
      <c r="C2598" s="110">
        <v>314.57525600000002</v>
      </c>
      <c r="D2598">
        <v>698362</v>
      </c>
      <c r="E2598">
        <f t="shared" si="42"/>
        <v>1.5408335667541406E-2</v>
      </c>
      <c r="F2598">
        <v>-3.8721651246810262E-3</v>
      </c>
    </row>
    <row r="2599" spans="2:6" x14ac:dyDescent="0.3">
      <c r="B2599" s="109">
        <v>41568</v>
      </c>
      <c r="C2599" s="110">
        <v>309.80172700000003</v>
      </c>
      <c r="D2599">
        <v>227550</v>
      </c>
      <c r="E2599">
        <f t="shared" si="42"/>
        <v>-8.4096221524638803E-3</v>
      </c>
      <c r="F2599">
        <v>-3.8825376530357003E-3</v>
      </c>
    </row>
    <row r="2600" spans="2:6" x14ac:dyDescent="0.3">
      <c r="B2600" s="109">
        <v>41565</v>
      </c>
      <c r="C2600" s="110">
        <v>312.42913800000002</v>
      </c>
      <c r="D2600">
        <v>279984</v>
      </c>
      <c r="E2600">
        <f t="shared" si="42"/>
        <v>3.6854597797217892E-3</v>
      </c>
      <c r="F2600">
        <v>-3.8859295761114465E-3</v>
      </c>
    </row>
    <row r="2601" spans="2:6" x14ac:dyDescent="0.3">
      <c r="B2601" s="109">
        <v>41564</v>
      </c>
      <c r="C2601" s="110">
        <v>311.28192100000001</v>
      </c>
      <c r="D2601">
        <v>330286</v>
      </c>
      <c r="E2601">
        <f t="shared" si="42"/>
        <v>4.657926624825004E-3</v>
      </c>
      <c r="F2601">
        <v>-3.8952117477584203E-3</v>
      </c>
    </row>
    <row r="2602" spans="2:6" x14ac:dyDescent="0.3">
      <c r="B2602" s="109">
        <v>41562</v>
      </c>
      <c r="C2602" s="110">
        <v>309.83871499999998</v>
      </c>
      <c r="D2602">
        <v>319334</v>
      </c>
      <c r="E2602">
        <f t="shared" si="42"/>
        <v>-7.9385068145949589E-3</v>
      </c>
      <c r="F2602">
        <v>-3.9061174387355901E-3</v>
      </c>
    </row>
    <row r="2603" spans="2:6" x14ac:dyDescent="0.3">
      <c r="B2603" s="109">
        <v>41561</v>
      </c>
      <c r="C2603" s="110">
        <v>312.31805400000002</v>
      </c>
      <c r="D2603">
        <v>186259</v>
      </c>
      <c r="E2603">
        <f t="shared" si="42"/>
        <v>-1.4479131083757202E-2</v>
      </c>
      <c r="F2603">
        <v>-3.9061259748526256E-3</v>
      </c>
    </row>
    <row r="2604" spans="2:6" x14ac:dyDescent="0.3">
      <c r="B2604" s="109">
        <v>41558</v>
      </c>
      <c r="C2604" s="110">
        <v>316.906586</v>
      </c>
      <c r="D2604">
        <v>441915</v>
      </c>
      <c r="E2604">
        <f t="shared" si="42"/>
        <v>1.0740068527454127E-2</v>
      </c>
      <c r="F2604">
        <v>-3.9300319545231277E-3</v>
      </c>
    </row>
    <row r="2605" spans="2:6" x14ac:dyDescent="0.3">
      <c r="B2605" s="109">
        <v>41557</v>
      </c>
      <c r="C2605" s="110">
        <v>313.539154</v>
      </c>
      <c r="D2605">
        <v>427990</v>
      </c>
      <c r="E2605">
        <f t="shared" si="42"/>
        <v>-4.4648667816624688E-3</v>
      </c>
      <c r="F2605">
        <v>-3.9463093285398987E-3</v>
      </c>
    </row>
    <row r="2606" spans="2:6" x14ac:dyDescent="0.3">
      <c r="B2606" s="109">
        <v>41556</v>
      </c>
      <c r="C2606" s="110">
        <v>314.94534299999998</v>
      </c>
      <c r="D2606">
        <v>1113711</v>
      </c>
      <c r="E2606">
        <f t="shared" si="42"/>
        <v>-2.8119977634035731E-3</v>
      </c>
      <c r="F2606">
        <v>-3.9713268069202501E-3</v>
      </c>
    </row>
    <row r="2607" spans="2:6" x14ac:dyDescent="0.3">
      <c r="B2607" s="109">
        <v>41555</v>
      </c>
      <c r="C2607" s="110">
        <v>315.83346599999999</v>
      </c>
      <c r="D2607">
        <v>1074056</v>
      </c>
      <c r="E2607">
        <f t="shared" si="42"/>
        <v>-1.1809230380831814E-2</v>
      </c>
      <c r="F2607">
        <v>-3.9921993973081049E-3</v>
      </c>
    </row>
    <row r="2608" spans="2:6" x14ac:dyDescent="0.3">
      <c r="B2608" s="109">
        <v>41554</v>
      </c>
      <c r="C2608" s="110">
        <v>319.60778800000003</v>
      </c>
      <c r="D2608">
        <v>1371758</v>
      </c>
      <c r="E2608">
        <f t="shared" si="42"/>
        <v>5.6771838560569554E-2</v>
      </c>
      <c r="F2608">
        <v>-3.9987573766502305E-3</v>
      </c>
    </row>
    <row r="2609" spans="2:6" x14ac:dyDescent="0.3">
      <c r="B2609" s="109">
        <v>41551</v>
      </c>
      <c r="C2609" s="110">
        <v>302.437836</v>
      </c>
      <c r="D2609">
        <v>357451</v>
      </c>
      <c r="E2609">
        <f t="shared" si="42"/>
        <v>-3.0495154803777957E-3</v>
      </c>
      <c r="F2609">
        <v>-3.9987799315001071E-3</v>
      </c>
    </row>
    <row r="2610" spans="2:6" x14ac:dyDescent="0.3">
      <c r="B2610" s="109">
        <v>41550</v>
      </c>
      <c r="C2610" s="110">
        <v>303.36294600000002</v>
      </c>
      <c r="D2610">
        <v>1489905</v>
      </c>
      <c r="E2610">
        <f t="shared" si="42"/>
        <v>1.6239119653892686E-2</v>
      </c>
      <c r="F2610">
        <v>-4.0068600974015878E-3</v>
      </c>
    </row>
    <row r="2611" spans="2:6" x14ac:dyDescent="0.3">
      <c r="B2611" s="109">
        <v>41548</v>
      </c>
      <c r="C2611" s="110">
        <v>298.51531999999997</v>
      </c>
      <c r="D2611">
        <v>1193809</v>
      </c>
      <c r="E2611">
        <f t="shared" si="42"/>
        <v>2.581390229660796E-2</v>
      </c>
      <c r="F2611">
        <v>-4.0244940052154288E-3</v>
      </c>
    </row>
    <row r="2612" spans="2:6" x14ac:dyDescent="0.3">
      <c r="B2612" s="109">
        <v>41547</v>
      </c>
      <c r="C2612" s="110">
        <v>291.00338699999998</v>
      </c>
      <c r="D2612">
        <v>210310</v>
      </c>
      <c r="E2612">
        <f t="shared" si="42"/>
        <v>-1.663175017844043E-2</v>
      </c>
      <c r="F2612">
        <v>-4.0257192730651647E-3</v>
      </c>
    </row>
    <row r="2613" spans="2:6" x14ac:dyDescent="0.3">
      <c r="B2613" s="109">
        <v>41544</v>
      </c>
      <c r="C2613" s="110">
        <v>295.92514</v>
      </c>
      <c r="D2613">
        <v>452206</v>
      </c>
      <c r="E2613">
        <f t="shared" si="42"/>
        <v>2.1310933685800837E-3</v>
      </c>
      <c r="F2613">
        <v>-4.0264380805077327E-3</v>
      </c>
    </row>
    <row r="2614" spans="2:6" x14ac:dyDescent="0.3">
      <c r="B2614" s="109">
        <v>41543</v>
      </c>
      <c r="C2614" s="110">
        <v>295.29583700000001</v>
      </c>
      <c r="D2614">
        <v>559554</v>
      </c>
      <c r="E2614">
        <f t="shared" si="42"/>
        <v>2.2603070442790418E-3</v>
      </c>
      <c r="F2614">
        <v>-4.0386377482168889E-3</v>
      </c>
    </row>
    <row r="2615" spans="2:6" x14ac:dyDescent="0.3">
      <c r="B2615" s="109">
        <v>41542</v>
      </c>
      <c r="C2615" s="110">
        <v>294.62988300000001</v>
      </c>
      <c r="D2615">
        <v>381624</v>
      </c>
      <c r="E2615">
        <f t="shared" si="42"/>
        <v>-2.5055055197323872E-3</v>
      </c>
      <c r="F2615">
        <v>-4.0463498001912512E-3</v>
      </c>
    </row>
    <row r="2616" spans="2:6" x14ac:dyDescent="0.3">
      <c r="B2616" s="109">
        <v>41541</v>
      </c>
      <c r="C2616" s="110">
        <v>295.369934</v>
      </c>
      <c r="D2616">
        <v>1198478</v>
      </c>
      <c r="E2616">
        <f t="shared" si="42"/>
        <v>-2.3747350522765887E-3</v>
      </c>
      <c r="F2616">
        <v>-4.0464190134714695E-3</v>
      </c>
    </row>
    <row r="2617" spans="2:6" x14ac:dyDescent="0.3">
      <c r="B2617" s="109">
        <v>41540</v>
      </c>
      <c r="C2617" s="110">
        <v>296.07302900000002</v>
      </c>
      <c r="D2617">
        <v>1406434</v>
      </c>
      <c r="E2617">
        <f t="shared" si="42"/>
        <v>-1.4975899028281114E-3</v>
      </c>
      <c r="F2617">
        <v>-4.0786018383963674E-3</v>
      </c>
    </row>
    <row r="2618" spans="2:6" x14ac:dyDescent="0.3">
      <c r="B2618" s="109">
        <v>41537</v>
      </c>
      <c r="C2618" s="110">
        <v>296.51709</v>
      </c>
      <c r="D2618">
        <v>577894</v>
      </c>
      <c r="E2618">
        <f t="shared" si="42"/>
        <v>-5.0907294556987726E-3</v>
      </c>
      <c r="F2618">
        <v>-4.084586484986108E-3</v>
      </c>
    </row>
    <row r="2619" spans="2:6" x14ac:dyDescent="0.3">
      <c r="B2619" s="109">
        <v>41536</v>
      </c>
      <c r="C2619" s="110">
        <v>298.03430200000003</v>
      </c>
      <c r="D2619">
        <v>1929093</v>
      </c>
      <c r="E2619">
        <f t="shared" si="42"/>
        <v>-6.9051997317299829E-3</v>
      </c>
      <c r="F2619">
        <v>-4.107479721508267E-3</v>
      </c>
    </row>
    <row r="2620" spans="2:6" x14ac:dyDescent="0.3">
      <c r="B2620" s="109">
        <v>41535</v>
      </c>
      <c r="C2620" s="110">
        <v>300.10659800000002</v>
      </c>
      <c r="D2620">
        <v>434543</v>
      </c>
      <c r="E2620">
        <f t="shared" si="42"/>
        <v>-3.9300319545231277E-3</v>
      </c>
      <c r="F2620">
        <v>-4.1241508485567735E-3</v>
      </c>
    </row>
    <row r="2621" spans="2:6" x14ac:dyDescent="0.3">
      <c r="B2621" s="109">
        <v>41534</v>
      </c>
      <c r="C2621" s="110">
        <v>301.29068000000001</v>
      </c>
      <c r="D2621">
        <v>1607985</v>
      </c>
      <c r="E2621">
        <f t="shared" si="42"/>
        <v>2.6993191703943875E-2</v>
      </c>
      <c r="F2621">
        <v>-4.1256398710470821E-3</v>
      </c>
    </row>
    <row r="2622" spans="2:6" x14ac:dyDescent="0.3">
      <c r="B2622" s="109">
        <v>41533</v>
      </c>
      <c r="C2622" s="110">
        <v>293.37164300000001</v>
      </c>
      <c r="D2622">
        <v>1211750</v>
      </c>
      <c r="E2622">
        <f t="shared" si="42"/>
        <v>1.4199655981614434E-2</v>
      </c>
      <c r="F2622">
        <v>-4.1464488805457167E-3</v>
      </c>
    </row>
    <row r="2623" spans="2:6" x14ac:dyDescent="0.3">
      <c r="B2623" s="109">
        <v>41530</v>
      </c>
      <c r="C2623" s="110">
        <v>289.26419099999998</v>
      </c>
      <c r="D2623">
        <v>466922</v>
      </c>
      <c r="E2623">
        <f t="shared" si="42"/>
        <v>2.0510189970925907E-3</v>
      </c>
      <c r="F2623">
        <v>-4.1650715134871064E-3</v>
      </c>
    </row>
    <row r="2624" spans="2:6" x14ac:dyDescent="0.3">
      <c r="B2624" s="109">
        <v>41529</v>
      </c>
      <c r="C2624" s="110">
        <v>288.67211900000001</v>
      </c>
      <c r="D2624">
        <v>751852</v>
      </c>
      <c r="E2624">
        <f t="shared" si="42"/>
        <v>-7.0010196886409748E-3</v>
      </c>
      <c r="F2624">
        <v>-4.1745492662709216E-3</v>
      </c>
    </row>
    <row r="2625" spans="2:6" x14ac:dyDescent="0.3">
      <c r="B2625" s="109">
        <v>41528</v>
      </c>
      <c r="C2625" s="110">
        <v>290.70736699999998</v>
      </c>
      <c r="D2625">
        <v>928492</v>
      </c>
      <c r="E2625">
        <f t="shared" si="42"/>
        <v>-1.9496032990589551E-2</v>
      </c>
      <c r="F2625">
        <v>-4.1787943492676005E-3</v>
      </c>
    </row>
    <row r="2626" spans="2:6" x14ac:dyDescent="0.3">
      <c r="B2626" s="109">
        <v>41527</v>
      </c>
      <c r="C2626" s="110">
        <v>296.48770100000002</v>
      </c>
      <c r="D2626">
        <v>666295</v>
      </c>
      <c r="E2626">
        <f t="shared" si="42"/>
        <v>3.6022801567919371E-2</v>
      </c>
      <c r="F2626">
        <v>-4.1937289707830727E-3</v>
      </c>
    </row>
    <row r="2627" spans="2:6" x14ac:dyDescent="0.3">
      <c r="B2627" s="109">
        <v>41523</v>
      </c>
      <c r="C2627" s="110">
        <v>286.178741</v>
      </c>
      <c r="D2627">
        <v>886338</v>
      </c>
      <c r="E2627">
        <f t="shared" si="42"/>
        <v>-3.1643631675707495E-2</v>
      </c>
      <c r="F2627">
        <v>-4.2010356710882046E-3</v>
      </c>
    </row>
    <row r="2628" spans="2:6" x14ac:dyDescent="0.3">
      <c r="B2628" s="109">
        <v>41522</v>
      </c>
      <c r="C2628" s="110">
        <v>295.530396</v>
      </c>
      <c r="D2628">
        <v>608040</v>
      </c>
      <c r="E2628">
        <f t="shared" si="42"/>
        <v>2.8970524812703236E-2</v>
      </c>
      <c r="F2628">
        <v>-4.2043630228124629E-3</v>
      </c>
    </row>
    <row r="2629" spans="2:6" x14ac:dyDescent="0.3">
      <c r="B2629" s="109">
        <v>41521</v>
      </c>
      <c r="C2629" s="110">
        <v>287.20977800000003</v>
      </c>
      <c r="D2629">
        <v>687579</v>
      </c>
      <c r="E2629">
        <f t="shared" si="42"/>
        <v>-1.1154870953269613E-2</v>
      </c>
      <c r="F2629">
        <v>-4.2096662269593965E-3</v>
      </c>
    </row>
    <row r="2630" spans="2:6" x14ac:dyDescent="0.3">
      <c r="B2630" s="109">
        <v>41520</v>
      </c>
      <c r="C2630" s="110">
        <v>290.44970699999999</v>
      </c>
      <c r="D2630">
        <v>763747</v>
      </c>
      <c r="E2630">
        <f t="shared" si="42"/>
        <v>-5.8704103393121598E-2</v>
      </c>
      <c r="F2630">
        <v>-4.2158447879147021E-3</v>
      </c>
    </row>
    <row r="2631" spans="2:6" x14ac:dyDescent="0.3">
      <c r="B2631" s="109">
        <v>41519</v>
      </c>
      <c r="C2631" s="110">
        <v>308.56366000000003</v>
      </c>
      <c r="D2631">
        <v>794187</v>
      </c>
      <c r="E2631">
        <f t="shared" si="42"/>
        <v>7.4762828404488335E-2</v>
      </c>
      <c r="F2631">
        <v>-4.2176408121706865E-3</v>
      </c>
    </row>
    <row r="2632" spans="2:6" x14ac:dyDescent="0.3">
      <c r="B2632" s="109">
        <v>41516</v>
      </c>
      <c r="C2632" s="110">
        <v>287.09930400000002</v>
      </c>
      <c r="D2632">
        <v>652059</v>
      </c>
      <c r="E2632">
        <f t="shared" si="42"/>
        <v>1.9274569469664993E-3</v>
      </c>
      <c r="F2632">
        <v>-4.2266527309614554E-3</v>
      </c>
    </row>
    <row r="2633" spans="2:6" x14ac:dyDescent="0.3">
      <c r="B2633" s="109">
        <v>41515</v>
      </c>
      <c r="C2633" s="110">
        <v>286.54699699999998</v>
      </c>
      <c r="D2633">
        <v>1502869</v>
      </c>
      <c r="E2633">
        <f t="shared" si="42"/>
        <v>7.0416556772403549E-2</v>
      </c>
      <c r="F2633">
        <v>-4.2395310731729863E-3</v>
      </c>
    </row>
    <row r="2634" spans="2:6" x14ac:dyDescent="0.3">
      <c r="B2634" s="109">
        <v>41514</v>
      </c>
      <c r="C2634" s="110">
        <v>267.69671599999998</v>
      </c>
      <c r="D2634">
        <v>781523</v>
      </c>
      <c r="E2634">
        <f t="shared" si="42"/>
        <v>-3.285459614558095E-2</v>
      </c>
      <c r="F2634">
        <v>-4.2533121720969014E-3</v>
      </c>
    </row>
    <row r="2635" spans="2:6" x14ac:dyDescent="0.3">
      <c r="B2635" s="109">
        <v>41513</v>
      </c>
      <c r="C2635" s="110">
        <v>276.79055799999998</v>
      </c>
      <c r="D2635">
        <v>523099</v>
      </c>
      <c r="E2635">
        <f t="shared" ref="E2635:E2698" si="43">C2635/C2636-1</f>
        <v>-7.9738943926088712E-4</v>
      </c>
      <c r="F2635">
        <v>-4.2671799373867891E-3</v>
      </c>
    </row>
    <row r="2636" spans="2:6" x14ac:dyDescent="0.3">
      <c r="B2636" s="109">
        <v>41512</v>
      </c>
      <c r="C2636" s="110">
        <v>277.01144399999998</v>
      </c>
      <c r="D2636">
        <v>342727</v>
      </c>
      <c r="E2636">
        <f t="shared" si="43"/>
        <v>1.2651575340369092E-2</v>
      </c>
      <c r="F2636">
        <v>-4.2811852926255556E-3</v>
      </c>
    </row>
    <row r="2637" spans="2:6" x14ac:dyDescent="0.3">
      <c r="B2637" s="109">
        <v>41509</v>
      </c>
      <c r="C2637" s="110">
        <v>273.55059799999998</v>
      </c>
      <c r="D2637">
        <v>526898</v>
      </c>
      <c r="E2637">
        <f t="shared" si="43"/>
        <v>-4.8218431810966855E-3</v>
      </c>
      <c r="F2637">
        <v>-4.2989468440379763E-3</v>
      </c>
    </row>
    <row r="2638" spans="2:6" x14ac:dyDescent="0.3">
      <c r="B2638" s="109">
        <v>41508</v>
      </c>
      <c r="C2638" s="110">
        <v>274.87600700000002</v>
      </c>
      <c r="D2638">
        <v>1140567</v>
      </c>
      <c r="E2638">
        <f t="shared" si="43"/>
        <v>-2.1750860638997449E-2</v>
      </c>
      <c r="F2638">
        <v>-4.2997910691222607E-3</v>
      </c>
    </row>
    <row r="2639" spans="2:6" x14ac:dyDescent="0.3">
      <c r="B2639" s="109">
        <v>41507</v>
      </c>
      <c r="C2639" s="110">
        <v>280.98773199999999</v>
      </c>
      <c r="D2639">
        <v>868255</v>
      </c>
      <c r="E2639">
        <f t="shared" si="43"/>
        <v>4.7398688210136264E-3</v>
      </c>
      <c r="F2639">
        <v>-4.3015782781383738E-3</v>
      </c>
    </row>
    <row r="2640" spans="2:6" x14ac:dyDescent="0.3">
      <c r="B2640" s="109">
        <v>41506</v>
      </c>
      <c r="C2640" s="110">
        <v>279.66217</v>
      </c>
      <c r="D2640">
        <v>946825</v>
      </c>
      <c r="E2640">
        <f t="shared" si="43"/>
        <v>-3.6732876467557851E-3</v>
      </c>
      <c r="F2640">
        <v>-4.3065870193955691E-3</v>
      </c>
    </row>
    <row r="2641" spans="2:6" x14ac:dyDescent="0.3">
      <c r="B2641" s="109">
        <v>41505</v>
      </c>
      <c r="C2641" s="110">
        <v>280.69323700000001</v>
      </c>
      <c r="D2641">
        <v>805799</v>
      </c>
      <c r="E2641">
        <f t="shared" si="43"/>
        <v>-1.0255610344514499E-2</v>
      </c>
      <c r="F2641">
        <v>-4.3148364431911945E-3</v>
      </c>
    </row>
    <row r="2642" spans="2:6" x14ac:dyDescent="0.3">
      <c r="B2642" s="109">
        <v>41502</v>
      </c>
      <c r="C2642" s="110">
        <v>283.60174599999999</v>
      </c>
      <c r="D2642">
        <v>1034029</v>
      </c>
      <c r="E2642">
        <f t="shared" si="43"/>
        <v>-9.3124371288598073E-2</v>
      </c>
      <c r="F2642">
        <v>-4.3192562807664592E-3</v>
      </c>
    </row>
    <row r="2643" spans="2:6" x14ac:dyDescent="0.3">
      <c r="B2643" s="109">
        <v>41500</v>
      </c>
      <c r="C2643" s="110">
        <v>312.72396900000001</v>
      </c>
      <c r="D2643">
        <v>535597</v>
      </c>
      <c r="E2643">
        <f t="shared" si="43"/>
        <v>0</v>
      </c>
      <c r="F2643">
        <v>-4.3201019678549279E-3</v>
      </c>
    </row>
    <row r="2644" spans="2:6" x14ac:dyDescent="0.3">
      <c r="B2644" s="109">
        <v>41499</v>
      </c>
      <c r="C2644" s="110">
        <v>312.72396900000001</v>
      </c>
      <c r="D2644">
        <v>792265</v>
      </c>
      <c r="E2644">
        <f t="shared" si="43"/>
        <v>4.8253567764442451E-2</v>
      </c>
      <c r="F2644">
        <v>-4.3206917360651964E-3</v>
      </c>
    </row>
    <row r="2645" spans="2:6" x14ac:dyDescent="0.3">
      <c r="B2645" s="109">
        <v>41498</v>
      </c>
      <c r="C2645" s="110">
        <v>298.328552</v>
      </c>
      <c r="D2645">
        <v>775945</v>
      </c>
      <c r="E2645">
        <f t="shared" si="43"/>
        <v>-1.6387094285855941E-2</v>
      </c>
      <c r="F2645">
        <v>-4.3309982911051703E-3</v>
      </c>
    </row>
    <row r="2646" spans="2:6" x14ac:dyDescent="0.3">
      <c r="B2646" s="109">
        <v>41494</v>
      </c>
      <c r="C2646" s="110">
        <v>303.29873700000002</v>
      </c>
      <c r="D2646">
        <v>253587</v>
      </c>
      <c r="E2646">
        <f t="shared" si="43"/>
        <v>-1.2822242623329871E-2</v>
      </c>
      <c r="F2646">
        <v>-4.3378706567198666E-3</v>
      </c>
    </row>
    <row r="2647" spans="2:6" x14ac:dyDescent="0.3">
      <c r="B2647" s="109">
        <v>41493</v>
      </c>
      <c r="C2647" s="110">
        <v>307.23822000000001</v>
      </c>
      <c r="D2647">
        <v>1035047</v>
      </c>
      <c r="E2647">
        <f t="shared" si="43"/>
        <v>1.360387735750912E-2</v>
      </c>
      <c r="F2647">
        <v>-4.3468009986642464E-3</v>
      </c>
    </row>
    <row r="2648" spans="2:6" x14ac:dyDescent="0.3">
      <c r="B2648" s="109">
        <v>41492</v>
      </c>
      <c r="C2648" s="110">
        <v>303.11468500000001</v>
      </c>
      <c r="D2648">
        <v>616049</v>
      </c>
      <c r="E2648">
        <f t="shared" si="43"/>
        <v>-3.5535541612575994E-2</v>
      </c>
      <c r="F2648">
        <v>-4.3525332688415519E-3</v>
      </c>
    </row>
    <row r="2649" spans="2:6" x14ac:dyDescent="0.3">
      <c r="B2649" s="109">
        <v>41491</v>
      </c>
      <c r="C2649" s="110">
        <v>314.28289799999999</v>
      </c>
      <c r="D2649">
        <v>760234</v>
      </c>
      <c r="E2649">
        <f t="shared" si="43"/>
        <v>9.408342207676057E-3</v>
      </c>
      <c r="F2649">
        <v>-4.3611399932605988E-3</v>
      </c>
    </row>
    <row r="2650" spans="2:6" x14ac:dyDescent="0.3">
      <c r="B2650" s="109">
        <v>41488</v>
      </c>
      <c r="C2650" s="110">
        <v>311.35357699999997</v>
      </c>
      <c r="D2650">
        <v>2392796</v>
      </c>
      <c r="E2650">
        <f t="shared" si="43"/>
        <v>3.6951173169632368E-2</v>
      </c>
      <c r="F2650">
        <v>-4.3671683593634603E-3</v>
      </c>
    </row>
    <row r="2651" spans="2:6" x14ac:dyDescent="0.3">
      <c r="B2651" s="109">
        <v>41487</v>
      </c>
      <c r="C2651" s="110">
        <v>300.258667</v>
      </c>
      <c r="D2651">
        <v>1387337</v>
      </c>
      <c r="E2651">
        <f t="shared" si="43"/>
        <v>1.2721085978027347E-2</v>
      </c>
      <c r="F2651">
        <v>-4.3796469674763916E-3</v>
      </c>
    </row>
    <row r="2652" spans="2:6" x14ac:dyDescent="0.3">
      <c r="B2652" s="109">
        <v>41486</v>
      </c>
      <c r="C2652" s="110">
        <v>296.48703</v>
      </c>
      <c r="D2652">
        <v>1804308</v>
      </c>
      <c r="E2652">
        <f t="shared" si="43"/>
        <v>8.3645840860250065E-2</v>
      </c>
      <c r="F2652">
        <v>-4.3831784591500389E-3</v>
      </c>
    </row>
    <row r="2653" spans="2:6" x14ac:dyDescent="0.3">
      <c r="B2653" s="109">
        <v>41485</v>
      </c>
      <c r="C2653" s="110">
        <v>273.60140999999999</v>
      </c>
      <c r="D2653">
        <v>836331</v>
      </c>
      <c r="E2653">
        <f t="shared" si="43"/>
        <v>-1.0593222897928412E-2</v>
      </c>
      <c r="F2653">
        <v>-4.3845945194691538E-3</v>
      </c>
    </row>
    <row r="2654" spans="2:6" x14ac:dyDescent="0.3">
      <c r="B2654" s="109">
        <v>41484</v>
      </c>
      <c r="C2654" s="110">
        <v>276.53076199999998</v>
      </c>
      <c r="D2654">
        <v>240627</v>
      </c>
      <c r="E2654">
        <f t="shared" si="43"/>
        <v>0</v>
      </c>
      <c r="F2654">
        <v>-4.4001434235848569E-3</v>
      </c>
    </row>
    <row r="2655" spans="2:6" x14ac:dyDescent="0.3">
      <c r="B2655" s="109">
        <v>41481</v>
      </c>
      <c r="C2655" s="110">
        <v>276.53076199999998</v>
      </c>
      <c r="D2655">
        <v>485192</v>
      </c>
      <c r="E2655">
        <f t="shared" si="43"/>
        <v>-2.277487675310863E-2</v>
      </c>
      <c r="F2655">
        <v>-4.4054252191961796E-3</v>
      </c>
    </row>
    <row r="2656" spans="2:6" x14ac:dyDescent="0.3">
      <c r="B2656" s="109">
        <v>41480</v>
      </c>
      <c r="C2656" s="110">
        <v>282.97549400000003</v>
      </c>
      <c r="D2656">
        <v>1013187</v>
      </c>
      <c r="E2656">
        <f t="shared" si="43"/>
        <v>9.9320897116068618E-3</v>
      </c>
      <c r="F2656">
        <v>-4.4055137287932755E-3</v>
      </c>
    </row>
    <row r="2657" spans="2:6" x14ac:dyDescent="0.3">
      <c r="B2657" s="109">
        <v>41479</v>
      </c>
      <c r="C2657" s="110">
        <v>280.19259599999998</v>
      </c>
      <c r="D2657">
        <v>935834</v>
      </c>
      <c r="E2657">
        <f t="shared" si="43"/>
        <v>-6.7965753163147347E-2</v>
      </c>
      <c r="F2657">
        <v>-4.408064421206781E-3</v>
      </c>
    </row>
    <row r="2658" spans="2:6" x14ac:dyDescent="0.3">
      <c r="B2658" s="109">
        <v>41478</v>
      </c>
      <c r="C2658" s="110">
        <v>300.62478599999997</v>
      </c>
      <c r="D2658">
        <v>712253</v>
      </c>
      <c r="E2658">
        <f t="shared" si="43"/>
        <v>3.6878224385311853E-2</v>
      </c>
      <c r="F2658">
        <v>-4.4088566302754595E-3</v>
      </c>
    </row>
    <row r="2659" spans="2:6" x14ac:dyDescent="0.3">
      <c r="B2659" s="109">
        <v>41477</v>
      </c>
      <c r="C2659" s="110">
        <v>289.93258700000001</v>
      </c>
      <c r="D2659">
        <v>661411</v>
      </c>
      <c r="E2659">
        <f t="shared" si="43"/>
        <v>-1.1485708721276522E-2</v>
      </c>
      <c r="F2659">
        <v>-4.4150788145582709E-3</v>
      </c>
    </row>
    <row r="2660" spans="2:6" x14ac:dyDescent="0.3">
      <c r="B2660" s="109">
        <v>41474</v>
      </c>
      <c r="C2660" s="110">
        <v>293.30136099999999</v>
      </c>
      <c r="D2660">
        <v>810660</v>
      </c>
      <c r="E2660">
        <f t="shared" si="43"/>
        <v>-9.6441940591069919E-3</v>
      </c>
      <c r="F2660">
        <v>-4.4379767486780741E-3</v>
      </c>
    </row>
    <row r="2661" spans="2:6" x14ac:dyDescent="0.3">
      <c r="B2661" s="109">
        <v>41473</v>
      </c>
      <c r="C2661" s="110">
        <v>296.15756199999998</v>
      </c>
      <c r="D2661">
        <v>541728</v>
      </c>
      <c r="E2661">
        <f t="shared" si="43"/>
        <v>1.8383279645691308E-2</v>
      </c>
      <c r="F2661">
        <v>-4.4401649211053273E-3</v>
      </c>
    </row>
    <row r="2662" spans="2:6" x14ac:dyDescent="0.3">
      <c r="B2662" s="109">
        <v>41472</v>
      </c>
      <c r="C2662" s="110">
        <v>290.81149299999998</v>
      </c>
      <c r="D2662">
        <v>1263556</v>
      </c>
      <c r="E2662">
        <f t="shared" si="43"/>
        <v>1.5135205404732677E-3</v>
      </c>
      <c r="F2662">
        <v>-4.4406072622577009E-3</v>
      </c>
    </row>
    <row r="2663" spans="2:6" x14ac:dyDescent="0.3">
      <c r="B2663" s="109">
        <v>41471</v>
      </c>
      <c r="C2663" s="110">
        <v>290.37200899999999</v>
      </c>
      <c r="D2663">
        <v>1801494</v>
      </c>
      <c r="E2663">
        <f t="shared" si="43"/>
        <v>-5.2795196812053802E-2</v>
      </c>
      <c r="F2663">
        <v>-4.4415172109186773E-3</v>
      </c>
    </row>
    <row r="2664" spans="2:6" x14ac:dyDescent="0.3">
      <c r="B2664" s="109">
        <v>41470</v>
      </c>
      <c r="C2664" s="110">
        <v>306.55673200000001</v>
      </c>
      <c r="D2664">
        <v>763879</v>
      </c>
      <c r="E2664">
        <f t="shared" si="43"/>
        <v>1.2456277744342437E-2</v>
      </c>
      <c r="F2664">
        <v>-4.4493395195099872E-3</v>
      </c>
    </row>
    <row r="2665" spans="2:6" x14ac:dyDescent="0.3">
      <c r="B2665" s="109">
        <v>41467</v>
      </c>
      <c r="C2665" s="110">
        <v>302.78515599999997</v>
      </c>
      <c r="D2665">
        <v>632154</v>
      </c>
      <c r="E2665">
        <f t="shared" si="43"/>
        <v>3.3237378252743754E-2</v>
      </c>
      <c r="F2665">
        <v>-4.4648667816624688E-3</v>
      </c>
    </row>
    <row r="2666" spans="2:6" x14ac:dyDescent="0.3">
      <c r="B2666" s="109">
        <v>41466</v>
      </c>
      <c r="C2666" s="110">
        <v>293.04510499999998</v>
      </c>
      <c r="D2666">
        <v>487528</v>
      </c>
      <c r="E2666">
        <f t="shared" si="43"/>
        <v>2.5499777992474382E-2</v>
      </c>
      <c r="F2666">
        <v>-4.4663657853939442E-3</v>
      </c>
    </row>
    <row r="2667" spans="2:6" x14ac:dyDescent="0.3">
      <c r="B2667" s="109">
        <v>41465</v>
      </c>
      <c r="C2667" s="110">
        <v>285.758331</v>
      </c>
      <c r="D2667">
        <v>450216</v>
      </c>
      <c r="E2667">
        <f t="shared" si="43"/>
        <v>-5.2262202274846459E-3</v>
      </c>
      <c r="F2667">
        <v>-4.4865929228524726E-3</v>
      </c>
    </row>
    <row r="2668" spans="2:6" x14ac:dyDescent="0.3">
      <c r="B2668" s="109">
        <v>41464</v>
      </c>
      <c r="C2668" s="110">
        <v>287.259613</v>
      </c>
      <c r="D2668">
        <v>295183</v>
      </c>
      <c r="E2668">
        <f t="shared" si="43"/>
        <v>6.3803910740212189E-4</v>
      </c>
      <c r="F2668">
        <v>-4.4921246671673076E-3</v>
      </c>
    </row>
    <row r="2669" spans="2:6" x14ac:dyDescent="0.3">
      <c r="B2669" s="109">
        <v>41463</v>
      </c>
      <c r="C2669" s="110">
        <v>287.07644699999997</v>
      </c>
      <c r="D2669">
        <v>659610</v>
      </c>
      <c r="E2669">
        <f t="shared" si="43"/>
        <v>1.4886276516216101E-2</v>
      </c>
      <c r="F2669">
        <v>-4.4974621488981237E-3</v>
      </c>
    </row>
    <row r="2670" spans="2:6" x14ac:dyDescent="0.3">
      <c r="B2670" s="109">
        <v>41460</v>
      </c>
      <c r="C2670" s="110">
        <v>282.86563100000001</v>
      </c>
      <c r="D2670">
        <v>280441</v>
      </c>
      <c r="E2670">
        <f t="shared" si="43"/>
        <v>1.8157948249561962E-3</v>
      </c>
      <c r="F2670">
        <v>-4.5181809389430727E-3</v>
      </c>
    </row>
    <row r="2671" spans="2:6" x14ac:dyDescent="0.3">
      <c r="B2671" s="109">
        <v>41459</v>
      </c>
      <c r="C2671" s="110">
        <v>282.352936</v>
      </c>
      <c r="D2671">
        <v>328539</v>
      </c>
      <c r="E2671">
        <f t="shared" si="43"/>
        <v>1.4204902784702433E-2</v>
      </c>
      <c r="F2671">
        <v>-4.5268724824089057E-3</v>
      </c>
    </row>
    <row r="2672" spans="2:6" x14ac:dyDescent="0.3">
      <c r="B2672" s="109">
        <v>41458</v>
      </c>
      <c r="C2672" s="110">
        <v>278.39831500000003</v>
      </c>
      <c r="D2672">
        <v>700119</v>
      </c>
      <c r="E2672">
        <f t="shared" si="43"/>
        <v>-5.7538948862655426E-3</v>
      </c>
      <c r="F2672">
        <v>-4.5290605652947846E-3</v>
      </c>
    </row>
    <row r="2673" spans="2:6" x14ac:dyDescent="0.3">
      <c r="B2673" s="109">
        <v>41457</v>
      </c>
      <c r="C2673" s="110">
        <v>280.00945999999999</v>
      </c>
      <c r="D2673">
        <v>505901</v>
      </c>
      <c r="E2673">
        <f t="shared" si="43"/>
        <v>-2.2122737281994764E-2</v>
      </c>
      <c r="F2673">
        <v>-4.530212806553191E-3</v>
      </c>
    </row>
    <row r="2674" spans="2:6" x14ac:dyDescent="0.3">
      <c r="B2674" s="109">
        <v>41456</v>
      </c>
      <c r="C2674" s="110">
        <v>286.344177</v>
      </c>
      <c r="D2674">
        <v>635502</v>
      </c>
      <c r="E2674">
        <f t="shared" si="43"/>
        <v>3.0031646481892382E-2</v>
      </c>
      <c r="F2674">
        <v>-4.5316462983885364E-3</v>
      </c>
    </row>
    <row r="2675" spans="2:6" x14ac:dyDescent="0.3">
      <c r="B2675" s="109">
        <v>41453</v>
      </c>
      <c r="C2675" s="110">
        <v>277.99551400000001</v>
      </c>
      <c r="D2675">
        <v>997801</v>
      </c>
      <c r="E2675">
        <f t="shared" si="43"/>
        <v>2.9144818720304277E-2</v>
      </c>
      <c r="F2675">
        <v>-4.5395977889114425E-3</v>
      </c>
    </row>
    <row r="2676" spans="2:6" x14ac:dyDescent="0.3">
      <c r="B2676" s="109">
        <v>41452</v>
      </c>
      <c r="C2676" s="110">
        <v>270.12283300000001</v>
      </c>
      <c r="D2676">
        <v>1332577</v>
      </c>
      <c r="E2676">
        <f t="shared" si="43"/>
        <v>1.3536415454917794E-4</v>
      </c>
      <c r="F2676">
        <v>-4.5537618963813475E-3</v>
      </c>
    </row>
    <row r="2677" spans="2:6" x14ac:dyDescent="0.3">
      <c r="B2677" s="109">
        <v>41451</v>
      </c>
      <c r="C2677" s="110">
        <v>270.08627300000001</v>
      </c>
      <c r="D2677">
        <v>818164</v>
      </c>
      <c r="E2677">
        <f t="shared" si="43"/>
        <v>1.9488288254826402E-2</v>
      </c>
      <c r="F2677">
        <v>-4.5572181014280622E-3</v>
      </c>
    </row>
    <row r="2678" spans="2:6" x14ac:dyDescent="0.3">
      <c r="B2678" s="109">
        <v>41450</v>
      </c>
      <c r="C2678" s="110">
        <v>264.92336999999998</v>
      </c>
      <c r="D2678">
        <v>664645</v>
      </c>
      <c r="E2678">
        <f t="shared" si="43"/>
        <v>2.0739772008966817E-2</v>
      </c>
      <c r="F2678">
        <v>-4.5593792243862064E-3</v>
      </c>
    </row>
    <row r="2679" spans="2:6" x14ac:dyDescent="0.3">
      <c r="B2679" s="109">
        <v>41449</v>
      </c>
      <c r="C2679" s="110">
        <v>259.54055799999998</v>
      </c>
      <c r="D2679">
        <v>982139</v>
      </c>
      <c r="E2679">
        <f t="shared" si="43"/>
        <v>-3.354249741405968E-2</v>
      </c>
      <c r="F2679">
        <v>-4.5740621695237182E-3</v>
      </c>
    </row>
    <row r="2680" spans="2:6" x14ac:dyDescent="0.3">
      <c r="B2680" s="109">
        <v>41446</v>
      </c>
      <c r="C2680" s="110">
        <v>268.54834</v>
      </c>
      <c r="D2680">
        <v>728210</v>
      </c>
      <c r="E2680">
        <f t="shared" si="43"/>
        <v>1.8045515138328083E-2</v>
      </c>
      <c r="F2680">
        <v>-4.5751076430047277E-3</v>
      </c>
    </row>
    <row r="2681" spans="2:6" x14ac:dyDescent="0.3">
      <c r="B2681" s="109">
        <v>41445</v>
      </c>
      <c r="C2681" s="110">
        <v>263.78814699999998</v>
      </c>
      <c r="D2681">
        <v>885580</v>
      </c>
      <c r="E2681">
        <f t="shared" si="43"/>
        <v>2.6443519444674379E-3</v>
      </c>
      <c r="F2681">
        <v>-4.5845230383334545E-3</v>
      </c>
    </row>
    <row r="2682" spans="2:6" x14ac:dyDescent="0.3">
      <c r="B2682" s="109">
        <v>41444</v>
      </c>
      <c r="C2682" s="110">
        <v>263.09243800000002</v>
      </c>
      <c r="D2682">
        <v>1045985</v>
      </c>
      <c r="E2682">
        <f t="shared" si="43"/>
        <v>-6.2238577849524912E-3</v>
      </c>
      <c r="F2682">
        <v>-4.5845486822401194E-3</v>
      </c>
    </row>
    <row r="2683" spans="2:6" x14ac:dyDescent="0.3">
      <c r="B2683" s="109">
        <v>41443</v>
      </c>
      <c r="C2683" s="110">
        <v>264.74014299999999</v>
      </c>
      <c r="D2683">
        <v>1436362</v>
      </c>
      <c r="E2683">
        <f t="shared" si="43"/>
        <v>3.138365048123215E-2</v>
      </c>
      <c r="F2683">
        <v>-4.5900037695840723E-3</v>
      </c>
    </row>
    <row r="2684" spans="2:6" x14ac:dyDescent="0.3">
      <c r="B2684" s="109">
        <v>41442</v>
      </c>
      <c r="C2684" s="110">
        <v>256.68444799999997</v>
      </c>
      <c r="D2684">
        <v>2282653</v>
      </c>
      <c r="E2684">
        <f t="shared" si="43"/>
        <v>9.9407483366009686E-3</v>
      </c>
      <c r="F2684">
        <v>-4.5909672013230152E-3</v>
      </c>
    </row>
    <row r="2685" spans="2:6" x14ac:dyDescent="0.3">
      <c r="B2685" s="109">
        <v>41439</v>
      </c>
      <c r="C2685" s="110">
        <v>254.157928</v>
      </c>
      <c r="D2685">
        <v>8811309</v>
      </c>
      <c r="E2685">
        <f t="shared" si="43"/>
        <v>-5.587200967214434E-3</v>
      </c>
      <c r="F2685">
        <v>-4.5965842700728121E-3</v>
      </c>
    </row>
    <row r="2686" spans="2:6" x14ac:dyDescent="0.3">
      <c r="B2686" s="109">
        <v>41438</v>
      </c>
      <c r="C2686" s="110">
        <v>255.585938</v>
      </c>
      <c r="D2686">
        <v>4014983</v>
      </c>
      <c r="E2686">
        <f t="shared" si="43"/>
        <v>-0.12739111871748965</v>
      </c>
      <c r="F2686">
        <v>-4.6151811541189636E-3</v>
      </c>
    </row>
    <row r="2687" spans="2:6" x14ac:dyDescent="0.3">
      <c r="B2687" s="109">
        <v>41437</v>
      </c>
      <c r="C2687" s="110">
        <v>292.89862099999999</v>
      </c>
      <c r="D2687">
        <v>2129231</v>
      </c>
      <c r="E2687">
        <f t="shared" si="43"/>
        <v>-4.1691601124476341E-2</v>
      </c>
      <c r="F2687">
        <v>-4.6274912082252539E-3</v>
      </c>
    </row>
    <row r="2688" spans="2:6" x14ac:dyDescent="0.3">
      <c r="B2688" s="109">
        <v>41436</v>
      </c>
      <c r="C2688" s="110">
        <v>305.64129600000001</v>
      </c>
      <c r="D2688">
        <v>299512</v>
      </c>
      <c r="E2688">
        <f t="shared" si="43"/>
        <v>-1.2890154973295376E-2</v>
      </c>
      <c r="F2688">
        <v>-4.630420486682385E-3</v>
      </c>
    </row>
    <row r="2689" spans="2:6" x14ac:dyDescent="0.3">
      <c r="B2689" s="109">
        <v>41435</v>
      </c>
      <c r="C2689" s="110">
        <v>309.63250699999998</v>
      </c>
      <c r="D2689">
        <v>307891</v>
      </c>
      <c r="E2689">
        <f t="shared" si="43"/>
        <v>-8.5589395827218029E-3</v>
      </c>
      <c r="F2689">
        <v>-4.6364639344490532E-3</v>
      </c>
    </row>
    <row r="2690" spans="2:6" x14ac:dyDescent="0.3">
      <c r="B2690" s="109">
        <v>41432</v>
      </c>
      <c r="C2690" s="110">
        <v>312.30551100000002</v>
      </c>
      <c r="D2690">
        <v>393842</v>
      </c>
      <c r="E2690">
        <f t="shared" si="43"/>
        <v>-1.9542607210778495E-2</v>
      </c>
      <c r="F2690">
        <v>-4.6366157334409852E-3</v>
      </c>
    </row>
    <row r="2691" spans="2:6" x14ac:dyDescent="0.3">
      <c r="B2691" s="109">
        <v>41431</v>
      </c>
      <c r="C2691" s="110">
        <v>318.53042599999998</v>
      </c>
      <c r="D2691">
        <v>617654</v>
      </c>
      <c r="E2691">
        <f t="shared" si="43"/>
        <v>1.3812459692359447E-3</v>
      </c>
      <c r="F2691">
        <v>-4.6403072995113703E-3</v>
      </c>
    </row>
    <row r="2692" spans="2:6" x14ac:dyDescent="0.3">
      <c r="B2692" s="109">
        <v>41430</v>
      </c>
      <c r="C2692" s="110">
        <v>318.09106400000002</v>
      </c>
      <c r="D2692">
        <v>581492</v>
      </c>
      <c r="E2692">
        <f t="shared" si="43"/>
        <v>1.5547910193670633E-2</v>
      </c>
      <c r="F2692">
        <v>-4.6459696358711611E-3</v>
      </c>
    </row>
    <row r="2693" spans="2:6" x14ac:dyDescent="0.3">
      <c r="B2693" s="109">
        <v>41429</v>
      </c>
      <c r="C2693" s="110">
        <v>313.22113000000002</v>
      </c>
      <c r="D2693">
        <v>762220</v>
      </c>
      <c r="E2693">
        <f t="shared" si="43"/>
        <v>1.1709600042941082E-2</v>
      </c>
      <c r="F2693">
        <v>-4.6519610223032526E-3</v>
      </c>
    </row>
    <row r="2694" spans="2:6" x14ac:dyDescent="0.3">
      <c r="B2694" s="109">
        <v>41428</v>
      </c>
      <c r="C2694" s="110">
        <v>309.59588600000001</v>
      </c>
      <c r="D2694">
        <v>399440</v>
      </c>
      <c r="E2694">
        <f t="shared" si="43"/>
        <v>1.5615399235615834E-2</v>
      </c>
      <c r="F2694">
        <v>-4.6653508143701394E-3</v>
      </c>
    </row>
    <row r="2695" spans="2:6" x14ac:dyDescent="0.3">
      <c r="B2695" s="109">
        <v>41425</v>
      </c>
      <c r="C2695" s="110">
        <v>304.83575400000001</v>
      </c>
      <c r="D2695">
        <v>796510</v>
      </c>
      <c r="E2695">
        <f t="shared" si="43"/>
        <v>-1.1399795176852523E-2</v>
      </c>
      <c r="F2695">
        <v>-4.6816723894586021E-3</v>
      </c>
    </row>
    <row r="2696" spans="2:6" x14ac:dyDescent="0.3">
      <c r="B2696" s="109">
        <v>41424</v>
      </c>
      <c r="C2696" s="110">
        <v>308.35089099999999</v>
      </c>
      <c r="D2696">
        <v>2438850</v>
      </c>
      <c r="E2696">
        <f t="shared" si="43"/>
        <v>-1.6927669145490709E-2</v>
      </c>
      <c r="F2696">
        <v>-4.6902505507576686E-3</v>
      </c>
    </row>
    <row r="2697" spans="2:6" x14ac:dyDescent="0.3">
      <c r="B2697" s="109">
        <v>41423</v>
      </c>
      <c r="C2697" s="110">
        <v>313.66043100000002</v>
      </c>
      <c r="D2697">
        <v>3057433</v>
      </c>
      <c r="E2697">
        <f t="shared" si="43"/>
        <v>4.1965520582463167E-2</v>
      </c>
      <c r="F2697">
        <v>-4.7162669408929991E-3</v>
      </c>
    </row>
    <row r="2698" spans="2:6" x14ac:dyDescent="0.3">
      <c r="B2698" s="109">
        <v>41422</v>
      </c>
      <c r="C2698" s="110">
        <v>301.027649</v>
      </c>
      <c r="D2698">
        <v>796940</v>
      </c>
      <c r="E2698">
        <f t="shared" si="43"/>
        <v>-1.838806694393269E-2</v>
      </c>
      <c r="F2698">
        <v>-4.7195001901120248E-3</v>
      </c>
    </row>
    <row r="2699" spans="2:6" x14ac:dyDescent="0.3">
      <c r="B2699" s="109">
        <v>41421</v>
      </c>
      <c r="C2699" s="110">
        <v>306.66665599999999</v>
      </c>
      <c r="D2699">
        <v>449055</v>
      </c>
      <c r="E2699">
        <f t="shared" ref="E2699:E2762" si="44">C2699/C2700-1</f>
        <v>1.675417422555725E-2</v>
      </c>
      <c r="F2699">
        <v>-4.7264640473823061E-3</v>
      </c>
    </row>
    <row r="2700" spans="2:6" x14ac:dyDescent="0.3">
      <c r="B2700" s="109">
        <v>41418</v>
      </c>
      <c r="C2700" s="110">
        <v>301.61337300000002</v>
      </c>
      <c r="D2700">
        <v>381146</v>
      </c>
      <c r="E2700">
        <f t="shared" si="44"/>
        <v>5.1249535533559598E-3</v>
      </c>
      <c r="F2700">
        <v>-4.7297056915480695E-3</v>
      </c>
    </row>
    <row r="2701" spans="2:6" x14ac:dyDescent="0.3">
      <c r="B2701" s="109">
        <v>41417</v>
      </c>
      <c r="C2701" s="110">
        <v>300.07549999999998</v>
      </c>
      <c r="D2701">
        <v>893060</v>
      </c>
      <c r="E2701">
        <f t="shared" si="44"/>
        <v>-2.0791200761995587E-2</v>
      </c>
      <c r="F2701">
        <v>-4.7765168365219157E-3</v>
      </c>
    </row>
    <row r="2702" spans="2:6" x14ac:dyDescent="0.3">
      <c r="B2702" s="109">
        <v>41416</v>
      </c>
      <c r="C2702" s="110">
        <v>306.44689899999997</v>
      </c>
      <c r="D2702">
        <v>602300</v>
      </c>
      <c r="E2702">
        <f t="shared" si="44"/>
        <v>-1.26236561630092E-2</v>
      </c>
      <c r="F2702">
        <v>-4.7833797079087637E-3</v>
      </c>
    </row>
    <row r="2703" spans="2:6" x14ac:dyDescent="0.3">
      <c r="B2703" s="109">
        <v>41415</v>
      </c>
      <c r="C2703" s="110">
        <v>310.36483800000002</v>
      </c>
      <c r="D2703">
        <v>1347399</v>
      </c>
      <c r="E2703">
        <f t="shared" si="44"/>
        <v>3.0767824433091118E-3</v>
      </c>
      <c r="F2703">
        <v>-4.7927106693631538E-3</v>
      </c>
    </row>
    <row r="2704" spans="2:6" x14ac:dyDescent="0.3">
      <c r="B2704" s="109">
        <v>41414</v>
      </c>
      <c r="C2704" s="110">
        <v>309.41284200000001</v>
      </c>
      <c r="D2704">
        <v>575987</v>
      </c>
      <c r="E2704">
        <f t="shared" si="44"/>
        <v>-1.2504641538216732E-2</v>
      </c>
      <c r="F2704">
        <v>-4.7999416056047073E-3</v>
      </c>
    </row>
    <row r="2705" spans="2:6" x14ac:dyDescent="0.3">
      <c r="B2705" s="109">
        <v>41411</v>
      </c>
      <c r="C2705" s="110">
        <v>313.33093300000002</v>
      </c>
      <c r="D2705">
        <v>1920048</v>
      </c>
      <c r="E2705">
        <f t="shared" si="44"/>
        <v>-3.4198508841213893E-2</v>
      </c>
      <c r="F2705">
        <v>-4.8218431810966855E-3</v>
      </c>
    </row>
    <row r="2706" spans="2:6" x14ac:dyDescent="0.3">
      <c r="B2706" s="109">
        <v>41410</v>
      </c>
      <c r="C2706" s="110">
        <v>324.42581200000001</v>
      </c>
      <c r="D2706">
        <v>623416</v>
      </c>
      <c r="E2706">
        <f t="shared" si="44"/>
        <v>1.3382332655573759E-2</v>
      </c>
      <c r="F2706">
        <v>-4.8248637430428065E-3</v>
      </c>
    </row>
    <row r="2707" spans="2:6" x14ac:dyDescent="0.3">
      <c r="B2707" s="109">
        <v>41409</v>
      </c>
      <c r="C2707" s="110">
        <v>320.141571</v>
      </c>
      <c r="D2707">
        <v>858170</v>
      </c>
      <c r="E2707">
        <f t="shared" si="44"/>
        <v>3.3207138354167443E-2</v>
      </c>
      <c r="F2707">
        <v>-4.8271937166419754E-3</v>
      </c>
    </row>
    <row r="2708" spans="2:6" x14ac:dyDescent="0.3">
      <c r="B2708" s="109">
        <v>41408</v>
      </c>
      <c r="C2708" s="110">
        <v>309.85226399999999</v>
      </c>
      <c r="D2708">
        <v>375003</v>
      </c>
      <c r="E2708">
        <f t="shared" si="44"/>
        <v>1.8168866395365635E-2</v>
      </c>
      <c r="F2708">
        <v>-4.8279307620122669E-3</v>
      </c>
    </row>
    <row r="2709" spans="2:6" x14ac:dyDescent="0.3">
      <c r="B2709" s="109">
        <v>41407</v>
      </c>
      <c r="C2709" s="110">
        <v>304.323059</v>
      </c>
      <c r="D2709">
        <v>487849</v>
      </c>
      <c r="E2709">
        <f t="shared" si="44"/>
        <v>-1.6333582417284331E-2</v>
      </c>
      <c r="F2709">
        <v>-4.8282997461652766E-3</v>
      </c>
    </row>
    <row r="2710" spans="2:6" x14ac:dyDescent="0.3">
      <c r="B2710" s="109">
        <v>41404</v>
      </c>
      <c r="C2710" s="110">
        <v>309.376282</v>
      </c>
      <c r="D2710">
        <v>497939</v>
      </c>
      <c r="E2710">
        <f t="shared" si="44"/>
        <v>-2.3638757236432717E-4</v>
      </c>
      <c r="F2710">
        <v>-4.8448866065929908E-3</v>
      </c>
    </row>
    <row r="2711" spans="2:6" x14ac:dyDescent="0.3">
      <c r="B2711" s="109">
        <v>41403</v>
      </c>
      <c r="C2711" s="110">
        <v>309.449432</v>
      </c>
      <c r="D2711">
        <v>667570</v>
      </c>
      <c r="E2711">
        <f t="shared" si="44"/>
        <v>-3.9331731041063578E-2</v>
      </c>
      <c r="F2711">
        <v>-4.8568012170995267E-3</v>
      </c>
    </row>
    <row r="2712" spans="2:6" x14ac:dyDescent="0.3">
      <c r="B2712" s="109">
        <v>41402</v>
      </c>
      <c r="C2712" s="110">
        <v>322.11892699999999</v>
      </c>
      <c r="D2712">
        <v>600722</v>
      </c>
      <c r="E2712">
        <f t="shared" si="44"/>
        <v>1.4765408827905668E-2</v>
      </c>
      <c r="F2712">
        <v>-4.8588366540337491E-3</v>
      </c>
    </row>
    <row r="2713" spans="2:6" x14ac:dyDescent="0.3">
      <c r="B2713" s="109">
        <v>41401</v>
      </c>
      <c r="C2713" s="110">
        <v>317.431915</v>
      </c>
      <c r="D2713">
        <v>497217</v>
      </c>
      <c r="E2713">
        <f t="shared" si="44"/>
        <v>1.5938289906418213E-2</v>
      </c>
      <c r="F2713">
        <v>-4.8797697576639099E-3</v>
      </c>
    </row>
    <row r="2714" spans="2:6" x14ac:dyDescent="0.3">
      <c r="B2714" s="109">
        <v>41400</v>
      </c>
      <c r="C2714" s="110">
        <v>312.45196499999997</v>
      </c>
      <c r="D2714">
        <v>228876</v>
      </c>
      <c r="E2714">
        <f t="shared" si="44"/>
        <v>8.2713615530485285E-3</v>
      </c>
      <c r="F2714">
        <v>-4.8846373733609783E-3</v>
      </c>
    </row>
    <row r="2715" spans="2:6" x14ac:dyDescent="0.3">
      <c r="B2715" s="109">
        <v>41397</v>
      </c>
      <c r="C2715" s="110">
        <v>309.88876299999998</v>
      </c>
      <c r="D2715">
        <v>529346</v>
      </c>
      <c r="E2715">
        <f t="shared" si="44"/>
        <v>-1.5243578005748604E-2</v>
      </c>
      <c r="F2715">
        <v>-4.8855661034367115E-3</v>
      </c>
    </row>
    <row r="2716" spans="2:6" x14ac:dyDescent="0.3">
      <c r="B2716" s="109">
        <v>41396</v>
      </c>
      <c r="C2716" s="110">
        <v>314.685699</v>
      </c>
      <c r="D2716">
        <v>642126</v>
      </c>
      <c r="E2716">
        <f t="shared" si="44"/>
        <v>3.0703021813703213E-2</v>
      </c>
      <c r="F2716">
        <v>-4.8881311775952341E-3</v>
      </c>
    </row>
    <row r="2717" spans="2:6" x14ac:dyDescent="0.3">
      <c r="B2717" s="109">
        <v>41394</v>
      </c>
      <c r="C2717" s="110">
        <v>305.31170700000001</v>
      </c>
      <c r="D2717">
        <v>630300</v>
      </c>
      <c r="E2717">
        <f t="shared" si="44"/>
        <v>-1.4304352309616575E-2</v>
      </c>
      <c r="F2717">
        <v>-4.9008028779935486E-3</v>
      </c>
    </row>
    <row r="2718" spans="2:6" x14ac:dyDescent="0.3">
      <c r="B2718" s="109">
        <v>41393</v>
      </c>
      <c r="C2718" s="110">
        <v>309.74237099999999</v>
      </c>
      <c r="D2718">
        <v>692700</v>
      </c>
      <c r="E2718">
        <f t="shared" si="44"/>
        <v>4.751408842142979E-3</v>
      </c>
      <c r="F2718">
        <v>-4.9167967317752526E-3</v>
      </c>
    </row>
    <row r="2719" spans="2:6" x14ac:dyDescent="0.3">
      <c r="B2719" s="109">
        <v>41390</v>
      </c>
      <c r="C2719" s="110">
        <v>308.27761800000002</v>
      </c>
      <c r="D2719">
        <v>807451</v>
      </c>
      <c r="E2719">
        <f t="shared" si="44"/>
        <v>1.3482341944082155E-2</v>
      </c>
      <c r="F2719">
        <v>-4.9539065192804044E-3</v>
      </c>
    </row>
    <row r="2720" spans="2:6" x14ac:dyDescent="0.3">
      <c r="B2720" s="109">
        <v>41389</v>
      </c>
      <c r="C2720" s="110">
        <v>304.176605</v>
      </c>
      <c r="D2720">
        <v>1968026</v>
      </c>
      <c r="E2720">
        <f t="shared" si="44"/>
        <v>3.0006223043473224E-2</v>
      </c>
      <c r="F2720">
        <v>-4.9627734891213304E-3</v>
      </c>
    </row>
    <row r="2721" spans="2:6" x14ac:dyDescent="0.3">
      <c r="B2721" s="109">
        <v>41387</v>
      </c>
      <c r="C2721" s="110">
        <v>295.31530800000002</v>
      </c>
      <c r="D2721">
        <v>1204410</v>
      </c>
      <c r="E2721">
        <f t="shared" si="44"/>
        <v>-1.6463667974653262E-2</v>
      </c>
      <c r="F2721">
        <v>-4.973494243068477E-3</v>
      </c>
    </row>
    <row r="2722" spans="2:6" x14ac:dyDescent="0.3">
      <c r="B2722" s="109">
        <v>41386</v>
      </c>
      <c r="C2722" s="110">
        <v>300.258667</v>
      </c>
      <c r="D2722">
        <v>3026985</v>
      </c>
      <c r="E2722">
        <f t="shared" si="44"/>
        <v>4.8593584635737264E-2</v>
      </c>
      <c r="F2722">
        <v>-4.9824211677570451E-3</v>
      </c>
    </row>
    <row r="2723" spans="2:6" x14ac:dyDescent="0.3">
      <c r="B2723" s="109">
        <v>41382</v>
      </c>
      <c r="C2723" s="110">
        <v>286.344177</v>
      </c>
      <c r="D2723">
        <v>3055358</v>
      </c>
      <c r="E2723">
        <f t="shared" si="44"/>
        <v>3.4254449047862234E-2</v>
      </c>
      <c r="F2723">
        <v>-4.9845593870351257E-3</v>
      </c>
    </row>
    <row r="2724" spans="2:6" x14ac:dyDescent="0.3">
      <c r="B2724" s="109">
        <v>41381</v>
      </c>
      <c r="C2724" s="110">
        <v>276.86047400000001</v>
      </c>
      <c r="D2724">
        <v>2884867</v>
      </c>
      <c r="E2724">
        <f t="shared" si="44"/>
        <v>2.3832105075894727E-2</v>
      </c>
      <c r="F2724">
        <v>-4.9853378483373234E-3</v>
      </c>
    </row>
    <row r="2725" spans="2:6" x14ac:dyDescent="0.3">
      <c r="B2725" s="109">
        <v>41380</v>
      </c>
      <c r="C2725" s="110">
        <v>270.41589399999998</v>
      </c>
      <c r="D2725">
        <v>2574823</v>
      </c>
      <c r="E2725">
        <f t="shared" si="44"/>
        <v>4.9751614018584078E-2</v>
      </c>
      <c r="F2725">
        <v>-4.9936672559744988E-3</v>
      </c>
    </row>
    <row r="2726" spans="2:6" x14ac:dyDescent="0.3">
      <c r="B2726" s="109">
        <v>41379</v>
      </c>
      <c r="C2726" s="110">
        <v>257.59988399999997</v>
      </c>
      <c r="D2726">
        <v>1140683</v>
      </c>
      <c r="E2726">
        <f t="shared" si="44"/>
        <v>-2.6432582706847563E-2</v>
      </c>
      <c r="F2726">
        <v>-5.0458692687077589E-3</v>
      </c>
    </row>
    <row r="2727" spans="2:6" x14ac:dyDescent="0.3">
      <c r="B2727" s="109">
        <v>41376</v>
      </c>
      <c r="C2727" s="110">
        <v>264.59378099999998</v>
      </c>
      <c r="D2727">
        <v>623551</v>
      </c>
      <c r="E2727">
        <f t="shared" si="44"/>
        <v>-4.4088566302754595E-3</v>
      </c>
      <c r="F2727">
        <v>-5.0526892789364286E-3</v>
      </c>
    </row>
    <row r="2728" spans="2:6" x14ac:dyDescent="0.3">
      <c r="B2728" s="109">
        <v>41375</v>
      </c>
      <c r="C2728" s="110">
        <v>265.76550300000002</v>
      </c>
      <c r="D2728">
        <v>877795</v>
      </c>
      <c r="E2728">
        <f t="shared" si="44"/>
        <v>-1.1440858423534039E-2</v>
      </c>
      <c r="F2728">
        <v>-5.0784359183569938E-3</v>
      </c>
    </row>
    <row r="2729" spans="2:6" x14ac:dyDescent="0.3">
      <c r="B2729" s="109">
        <v>41374</v>
      </c>
      <c r="C2729" s="110">
        <v>268.84127799999999</v>
      </c>
      <c r="D2729">
        <v>1215620</v>
      </c>
      <c r="E2729">
        <f t="shared" si="44"/>
        <v>1.6475071693119903E-2</v>
      </c>
      <c r="F2729">
        <v>-5.0907294556987726E-3</v>
      </c>
    </row>
    <row r="2730" spans="2:6" x14ac:dyDescent="0.3">
      <c r="B2730" s="109">
        <v>41373</v>
      </c>
      <c r="C2730" s="110">
        <v>264.48388699999998</v>
      </c>
      <c r="D2730">
        <v>1085065</v>
      </c>
      <c r="E2730">
        <f t="shared" si="44"/>
        <v>-3.9987799315001071E-3</v>
      </c>
      <c r="F2730">
        <v>-5.0928554444490404E-3</v>
      </c>
    </row>
    <row r="2731" spans="2:6" x14ac:dyDescent="0.3">
      <c r="B2731" s="109">
        <v>41372</v>
      </c>
      <c r="C2731" s="110">
        <v>265.54574600000001</v>
      </c>
      <c r="D2731">
        <v>1209341</v>
      </c>
      <c r="E2731">
        <f t="shared" si="44"/>
        <v>-3.5381918903950704E-2</v>
      </c>
      <c r="F2731">
        <v>-5.0979137879966219E-3</v>
      </c>
    </row>
    <row r="2732" spans="2:6" x14ac:dyDescent="0.3">
      <c r="B2732" s="109">
        <v>41369</v>
      </c>
      <c r="C2732" s="110">
        <v>275.285889</v>
      </c>
      <c r="D2732">
        <v>647592</v>
      </c>
      <c r="E2732">
        <f t="shared" si="44"/>
        <v>1.1299383057753909E-2</v>
      </c>
      <c r="F2732">
        <v>-5.1063827057920008E-3</v>
      </c>
    </row>
    <row r="2733" spans="2:6" x14ac:dyDescent="0.3">
      <c r="B2733" s="109">
        <v>41368</v>
      </c>
      <c r="C2733" s="110">
        <v>272.210083</v>
      </c>
      <c r="D2733">
        <v>1050070</v>
      </c>
      <c r="E2733">
        <f t="shared" si="44"/>
        <v>-2.4025217651883035E-2</v>
      </c>
      <c r="F2733">
        <v>-5.1095681909841817E-3</v>
      </c>
    </row>
    <row r="2734" spans="2:6" x14ac:dyDescent="0.3">
      <c r="B2734" s="109">
        <v>41367</v>
      </c>
      <c r="C2734" s="110">
        <v>278.91098</v>
      </c>
      <c r="D2734">
        <v>1054070</v>
      </c>
      <c r="E2734">
        <f t="shared" si="44"/>
        <v>-3.1408942066098677E-2</v>
      </c>
      <c r="F2734">
        <v>-5.1253293913522402E-3</v>
      </c>
    </row>
    <row r="2735" spans="2:6" x14ac:dyDescent="0.3">
      <c r="B2735" s="109">
        <v>41366</v>
      </c>
      <c r="C2735" s="110">
        <v>287.955353</v>
      </c>
      <c r="D2735">
        <v>906071</v>
      </c>
      <c r="E2735">
        <f t="shared" si="44"/>
        <v>9.7588653689950622E-3</v>
      </c>
      <c r="F2735">
        <v>-5.1276162308664386E-3</v>
      </c>
    </row>
    <row r="2736" spans="2:6" x14ac:dyDescent="0.3">
      <c r="B2736" s="109">
        <v>41365</v>
      </c>
      <c r="C2736" s="110">
        <v>285.172394</v>
      </c>
      <c r="D2736">
        <v>909539</v>
      </c>
      <c r="E2736">
        <f t="shared" si="44"/>
        <v>-2.8171150366038678E-3</v>
      </c>
      <c r="F2736">
        <v>-5.1327896654290717E-3</v>
      </c>
    </row>
    <row r="2737" spans="2:6" x14ac:dyDescent="0.3">
      <c r="B2737" s="109">
        <v>41361</v>
      </c>
      <c r="C2737" s="110">
        <v>285.978027</v>
      </c>
      <c r="D2737">
        <v>1684175</v>
      </c>
      <c r="E2737">
        <f t="shared" si="44"/>
        <v>3.1976882057187073E-2</v>
      </c>
      <c r="F2737">
        <v>-5.1531137398140858E-3</v>
      </c>
    </row>
    <row r="2738" spans="2:6" x14ac:dyDescent="0.3">
      <c r="B2738" s="109">
        <v>41359</v>
      </c>
      <c r="C2738" s="110">
        <v>277.11669899999998</v>
      </c>
      <c r="D2738">
        <v>1972186</v>
      </c>
      <c r="E2738">
        <f t="shared" si="44"/>
        <v>-4.2146541572759322E-2</v>
      </c>
      <c r="F2738">
        <v>-5.1603172808323272E-3</v>
      </c>
    </row>
    <row r="2739" spans="2:6" x14ac:dyDescent="0.3">
      <c r="B2739" s="109">
        <v>41358</v>
      </c>
      <c r="C2739" s="110">
        <v>289.31011999999998</v>
      </c>
      <c r="D2739">
        <v>1422682</v>
      </c>
      <c r="E2739">
        <f t="shared" si="44"/>
        <v>1.9089312705860007E-2</v>
      </c>
      <c r="F2739">
        <v>-5.1746945410902079E-3</v>
      </c>
    </row>
    <row r="2740" spans="2:6" x14ac:dyDescent="0.3">
      <c r="B2740" s="109">
        <v>41355</v>
      </c>
      <c r="C2740" s="110">
        <v>283.89083900000003</v>
      </c>
      <c r="D2740">
        <v>2352556</v>
      </c>
      <c r="E2740">
        <f t="shared" si="44"/>
        <v>8.9794247529206839E-3</v>
      </c>
      <c r="F2740">
        <v>-5.1801679933859424E-3</v>
      </c>
    </row>
    <row r="2741" spans="2:6" x14ac:dyDescent="0.3">
      <c r="B2741" s="109">
        <v>41354</v>
      </c>
      <c r="C2741" s="110">
        <v>281.364349</v>
      </c>
      <c r="D2741">
        <v>3499190</v>
      </c>
      <c r="E2741">
        <f t="shared" si="44"/>
        <v>-8.1080798709637358E-2</v>
      </c>
      <c r="F2741">
        <v>-5.1987440542791141E-3</v>
      </c>
    </row>
    <row r="2742" spans="2:6" x14ac:dyDescent="0.3">
      <c r="B2742" s="109">
        <v>41353</v>
      </c>
      <c r="C2742" s="110">
        <v>306.19052099999999</v>
      </c>
      <c r="D2742">
        <v>1704989</v>
      </c>
      <c r="E2742">
        <f t="shared" si="44"/>
        <v>1.3821291996239715E-2</v>
      </c>
      <c r="F2742">
        <v>-5.2156085568512145E-3</v>
      </c>
    </row>
    <row r="2743" spans="2:6" x14ac:dyDescent="0.3">
      <c r="B2743" s="109">
        <v>41352</v>
      </c>
      <c r="C2743" s="110">
        <v>302.01626599999997</v>
      </c>
      <c r="D2743">
        <v>1507201</v>
      </c>
      <c r="E2743">
        <f t="shared" si="44"/>
        <v>-5.7371592289228057E-2</v>
      </c>
      <c r="F2743">
        <v>-5.2191395945616614E-3</v>
      </c>
    </row>
    <row r="2744" spans="2:6" x14ac:dyDescent="0.3">
      <c r="B2744" s="109">
        <v>41351</v>
      </c>
      <c r="C2744" s="110">
        <v>320.39801</v>
      </c>
      <c r="D2744">
        <v>599693</v>
      </c>
      <c r="E2744">
        <f t="shared" si="44"/>
        <v>-1.8838121894937609E-2</v>
      </c>
      <c r="F2744">
        <v>-5.2262202274846459E-3</v>
      </c>
    </row>
    <row r="2745" spans="2:6" x14ac:dyDescent="0.3">
      <c r="B2745" s="109">
        <v>41348</v>
      </c>
      <c r="C2745" s="110">
        <v>326.54959100000002</v>
      </c>
      <c r="D2745">
        <v>1221604</v>
      </c>
      <c r="E2745">
        <f t="shared" si="44"/>
        <v>-8.0089788742100376E-3</v>
      </c>
      <c r="F2745">
        <v>-5.2345598266376747E-3</v>
      </c>
    </row>
    <row r="2746" spans="2:6" x14ac:dyDescent="0.3">
      <c r="B2746" s="109">
        <v>41347</v>
      </c>
      <c r="C2746" s="110">
        <v>329.186035</v>
      </c>
      <c r="D2746">
        <v>1240884</v>
      </c>
      <c r="E2746">
        <f t="shared" si="44"/>
        <v>4.3286639004051608E-2</v>
      </c>
      <c r="F2746">
        <v>-5.236957526595809E-3</v>
      </c>
    </row>
    <row r="2747" spans="2:6" x14ac:dyDescent="0.3">
      <c r="B2747" s="109">
        <v>41346</v>
      </c>
      <c r="C2747" s="110">
        <v>315.52789300000001</v>
      </c>
      <c r="D2747">
        <v>1321231</v>
      </c>
      <c r="E2747">
        <f t="shared" si="44"/>
        <v>9.7259405395293541E-3</v>
      </c>
      <c r="F2747">
        <v>-5.2375767828376496E-3</v>
      </c>
    </row>
    <row r="2748" spans="2:6" x14ac:dyDescent="0.3">
      <c r="B2748" s="109">
        <v>41345</v>
      </c>
      <c r="C2748" s="110">
        <v>312.48864700000001</v>
      </c>
      <c r="D2748">
        <v>432304</v>
      </c>
      <c r="E2748">
        <f t="shared" si="44"/>
        <v>6.7240592392905363E-3</v>
      </c>
      <c r="F2748">
        <v>-5.2544992442582483E-3</v>
      </c>
    </row>
    <row r="2749" spans="2:6" x14ac:dyDescent="0.3">
      <c r="B2749" s="109">
        <v>41344</v>
      </c>
      <c r="C2749" s="110">
        <v>310.40148900000003</v>
      </c>
      <c r="D2749">
        <v>599862</v>
      </c>
      <c r="E2749">
        <f t="shared" si="44"/>
        <v>-1.4645797798598981E-2</v>
      </c>
      <c r="F2749">
        <v>-5.2567375605004907E-3</v>
      </c>
    </row>
    <row r="2750" spans="2:6" x14ac:dyDescent="0.3">
      <c r="B2750" s="109">
        <v>41341</v>
      </c>
      <c r="C2750" s="110">
        <v>315.01513699999998</v>
      </c>
      <c r="D2750">
        <v>573607</v>
      </c>
      <c r="E2750">
        <f t="shared" si="44"/>
        <v>2.7973646083521153E-3</v>
      </c>
      <c r="F2750">
        <v>-5.2693809445464312E-3</v>
      </c>
    </row>
    <row r="2751" spans="2:6" x14ac:dyDescent="0.3">
      <c r="B2751" s="109">
        <v>41340</v>
      </c>
      <c r="C2751" s="110">
        <v>314.13638300000002</v>
      </c>
      <c r="D2751">
        <v>973782</v>
      </c>
      <c r="E2751">
        <f t="shared" si="44"/>
        <v>1.7795566923421102E-2</v>
      </c>
      <c r="F2751">
        <v>-5.283389094168256E-3</v>
      </c>
    </row>
    <row r="2752" spans="2:6" x14ac:dyDescent="0.3">
      <c r="B2752" s="109">
        <v>41339</v>
      </c>
      <c r="C2752" s="110">
        <v>308.64389</v>
      </c>
      <c r="D2752">
        <v>1418658</v>
      </c>
      <c r="E2752">
        <f t="shared" si="44"/>
        <v>-2.2385022965141999E-2</v>
      </c>
      <c r="F2752">
        <v>-5.2838747059570368E-3</v>
      </c>
    </row>
    <row r="2753" spans="2:6" x14ac:dyDescent="0.3">
      <c r="B2753" s="109">
        <v>41338</v>
      </c>
      <c r="C2753" s="110">
        <v>315.71109000000001</v>
      </c>
      <c r="D2753">
        <v>869957</v>
      </c>
      <c r="E2753">
        <f t="shared" si="44"/>
        <v>-1.6208244625409707E-3</v>
      </c>
      <c r="F2753">
        <v>-5.2915551479709722E-3</v>
      </c>
    </row>
    <row r="2754" spans="2:6" x14ac:dyDescent="0.3">
      <c r="B2754" s="109">
        <v>41337</v>
      </c>
      <c r="C2754" s="110">
        <v>316.22363300000001</v>
      </c>
      <c r="D2754">
        <v>1249352</v>
      </c>
      <c r="E2754">
        <f t="shared" si="44"/>
        <v>-1.5728093424813294E-2</v>
      </c>
      <c r="F2754">
        <v>-5.300076577817503E-3</v>
      </c>
    </row>
    <row r="2755" spans="2:6" x14ac:dyDescent="0.3">
      <c r="B2755" s="109">
        <v>41334</v>
      </c>
      <c r="C2755" s="110">
        <v>321.276703</v>
      </c>
      <c r="D2755">
        <v>2017072</v>
      </c>
      <c r="E2755">
        <f t="shared" si="44"/>
        <v>6.7266425749483272E-2</v>
      </c>
      <c r="F2755">
        <v>-5.3467989867048704E-3</v>
      </c>
    </row>
    <row r="2756" spans="2:6" x14ac:dyDescent="0.3">
      <c r="B2756" s="109">
        <v>41333</v>
      </c>
      <c r="C2756" s="110">
        <v>301.027649</v>
      </c>
      <c r="D2756">
        <v>2041338</v>
      </c>
      <c r="E2756">
        <f t="shared" si="44"/>
        <v>-3.1113267757163054E-2</v>
      </c>
      <c r="F2756">
        <v>-5.3486901948343046E-3</v>
      </c>
    </row>
    <row r="2757" spans="2:6" x14ac:dyDescent="0.3">
      <c r="B2757" s="109">
        <v>41332</v>
      </c>
      <c r="C2757" s="110">
        <v>310.694366</v>
      </c>
      <c r="D2757">
        <v>1620142</v>
      </c>
      <c r="E2757">
        <f t="shared" si="44"/>
        <v>2.9547285109687849E-3</v>
      </c>
      <c r="F2757">
        <v>-5.3574161505197671E-3</v>
      </c>
    </row>
    <row r="2758" spans="2:6" x14ac:dyDescent="0.3">
      <c r="B2758" s="109">
        <v>41331</v>
      </c>
      <c r="C2758" s="110">
        <v>309.77905299999998</v>
      </c>
      <c r="D2758">
        <v>1046997</v>
      </c>
      <c r="E2758">
        <f t="shared" si="44"/>
        <v>-9.4833862280884196E-3</v>
      </c>
      <c r="F2758">
        <v>-5.361843329643956E-3</v>
      </c>
    </row>
    <row r="2759" spans="2:6" x14ac:dyDescent="0.3">
      <c r="B2759" s="109">
        <v>41330</v>
      </c>
      <c r="C2759" s="110">
        <v>312.744934</v>
      </c>
      <c r="D2759">
        <v>1928298</v>
      </c>
      <c r="E2759">
        <f t="shared" si="44"/>
        <v>4.0570149981011161E-2</v>
      </c>
      <c r="F2759">
        <v>-5.3666120244343363E-3</v>
      </c>
    </row>
    <row r="2760" spans="2:6" x14ac:dyDescent="0.3">
      <c r="B2760" s="109">
        <v>41327</v>
      </c>
      <c r="C2760" s="110">
        <v>300.551514</v>
      </c>
      <c r="D2760">
        <v>2284294</v>
      </c>
      <c r="E2760">
        <f t="shared" si="44"/>
        <v>-2.1880274580403647E-3</v>
      </c>
      <c r="F2760">
        <v>-5.3889673995433096E-3</v>
      </c>
    </row>
    <row r="2761" spans="2:6" x14ac:dyDescent="0.3">
      <c r="B2761" s="109">
        <v>41326</v>
      </c>
      <c r="C2761" s="110">
        <v>301.21057100000002</v>
      </c>
      <c r="D2761">
        <v>1957682</v>
      </c>
      <c r="E2761">
        <f t="shared" si="44"/>
        <v>-7.2918278659874103E-2</v>
      </c>
      <c r="F2761">
        <v>-5.3928536328757826E-3</v>
      </c>
    </row>
    <row r="2762" spans="2:6" x14ac:dyDescent="0.3">
      <c r="B2762" s="109">
        <v>41325</v>
      </c>
      <c r="C2762" s="110">
        <v>324.90185500000001</v>
      </c>
      <c r="D2762">
        <v>554573</v>
      </c>
      <c r="E2762">
        <f t="shared" si="44"/>
        <v>-3.033586695348256E-3</v>
      </c>
      <c r="F2762">
        <v>-5.4138885182111185E-3</v>
      </c>
    </row>
    <row r="2763" spans="2:6" x14ac:dyDescent="0.3">
      <c r="B2763" s="109">
        <v>41324</v>
      </c>
      <c r="C2763" s="110">
        <v>325.89047199999999</v>
      </c>
      <c r="D2763">
        <v>796878</v>
      </c>
      <c r="E2763">
        <f t="shared" ref="E2763:E2826" si="45">C2763/C2764-1</f>
        <v>1.1248584326953637E-2</v>
      </c>
      <c r="F2763">
        <v>-5.4234178449906745E-3</v>
      </c>
    </row>
    <row r="2764" spans="2:6" x14ac:dyDescent="0.3">
      <c r="B2764" s="109">
        <v>41323</v>
      </c>
      <c r="C2764" s="110">
        <v>322.26544200000001</v>
      </c>
      <c r="D2764">
        <v>1213281</v>
      </c>
      <c r="E2764">
        <f t="shared" si="45"/>
        <v>-6.0981936505180023E-3</v>
      </c>
      <c r="F2764">
        <v>-5.4246183534348846E-3</v>
      </c>
    </row>
    <row r="2765" spans="2:6" x14ac:dyDescent="0.3">
      <c r="B2765" s="109">
        <v>41320</v>
      </c>
      <c r="C2765" s="110">
        <v>324.24273699999998</v>
      </c>
      <c r="D2765">
        <v>617793</v>
      </c>
      <c r="E2765">
        <f t="shared" si="45"/>
        <v>-1.0061333058279498E-2</v>
      </c>
      <c r="F2765">
        <v>-5.4293618460719006E-3</v>
      </c>
    </row>
    <row r="2766" spans="2:6" x14ac:dyDescent="0.3">
      <c r="B2766" s="109">
        <v>41319</v>
      </c>
      <c r="C2766" s="110">
        <v>327.538208</v>
      </c>
      <c r="D2766">
        <v>774357</v>
      </c>
      <c r="E2766">
        <f t="shared" si="45"/>
        <v>2.0070429966897008E-2</v>
      </c>
      <c r="F2766">
        <v>-5.443306075202381E-3</v>
      </c>
    </row>
    <row r="2767" spans="2:6" x14ac:dyDescent="0.3">
      <c r="B2767" s="109">
        <v>41318</v>
      </c>
      <c r="C2767" s="110">
        <v>321.09371900000002</v>
      </c>
      <c r="D2767">
        <v>1116092</v>
      </c>
      <c r="E2767">
        <f t="shared" si="45"/>
        <v>-3.7536943335406248E-2</v>
      </c>
      <c r="F2767">
        <v>-5.447165553850164E-3</v>
      </c>
    </row>
    <row r="2768" spans="2:6" x14ac:dyDescent="0.3">
      <c r="B2768" s="109">
        <v>41317</v>
      </c>
      <c r="C2768" s="110">
        <v>333.616669</v>
      </c>
      <c r="D2768">
        <v>1779548</v>
      </c>
      <c r="E2768">
        <f t="shared" si="45"/>
        <v>-2.22150119718455E-2</v>
      </c>
      <c r="F2768">
        <v>-5.4647470237290108E-3</v>
      </c>
    </row>
    <row r="2769" spans="2:6" x14ac:dyDescent="0.3">
      <c r="B2769" s="109">
        <v>41316</v>
      </c>
      <c r="C2769" s="110">
        <v>341.19635</v>
      </c>
      <c r="D2769">
        <v>2243520</v>
      </c>
      <c r="E2769">
        <f t="shared" si="45"/>
        <v>-5.443306075202381E-3</v>
      </c>
      <c r="F2769">
        <v>-5.5054087166853671E-3</v>
      </c>
    </row>
    <row r="2770" spans="2:6" x14ac:dyDescent="0.3">
      <c r="B2770" s="109">
        <v>41313</v>
      </c>
      <c r="C2770" s="110">
        <v>343.06375100000002</v>
      </c>
      <c r="D2770">
        <v>1222967</v>
      </c>
      <c r="E2770">
        <f t="shared" si="45"/>
        <v>2.5677974530329273E-3</v>
      </c>
      <c r="F2770">
        <v>-5.5615578053220815E-3</v>
      </c>
    </row>
    <row r="2771" spans="2:6" x14ac:dyDescent="0.3">
      <c r="B2771" s="109">
        <v>41312</v>
      </c>
      <c r="C2771" s="110">
        <v>342.185089</v>
      </c>
      <c r="D2771">
        <v>979628</v>
      </c>
      <c r="E2771">
        <f t="shared" si="45"/>
        <v>-2.6054917646067488E-2</v>
      </c>
      <c r="F2771">
        <v>-5.5751919075797129E-3</v>
      </c>
    </row>
    <row r="2772" spans="2:6" x14ac:dyDescent="0.3">
      <c r="B2772" s="109">
        <v>41311</v>
      </c>
      <c r="C2772" s="110">
        <v>351.339203</v>
      </c>
      <c r="D2772">
        <v>650394</v>
      </c>
      <c r="E2772">
        <f t="shared" si="45"/>
        <v>9.9999158858523618E-3</v>
      </c>
      <c r="F2772">
        <v>-5.5784214341394467E-3</v>
      </c>
    </row>
    <row r="2773" spans="2:6" x14ac:dyDescent="0.3">
      <c r="B2773" s="109">
        <v>41310</v>
      </c>
      <c r="C2773" s="110">
        <v>347.86062600000002</v>
      </c>
      <c r="D2773">
        <v>1422967</v>
      </c>
      <c r="E2773">
        <f t="shared" si="45"/>
        <v>-3.4552653355571561E-2</v>
      </c>
      <c r="F2773">
        <v>-5.5791537300241556E-3</v>
      </c>
    </row>
    <row r="2774" spans="2:6" x14ac:dyDescent="0.3">
      <c r="B2774" s="109">
        <v>41309</v>
      </c>
      <c r="C2774" s="110">
        <v>360.31030299999998</v>
      </c>
      <c r="D2774">
        <v>1893672</v>
      </c>
      <c r="E2774">
        <f t="shared" si="45"/>
        <v>2.5106703002677477E-2</v>
      </c>
      <c r="F2774">
        <v>-5.5810622677440191E-3</v>
      </c>
    </row>
    <row r="2775" spans="2:6" x14ac:dyDescent="0.3">
      <c r="B2775" s="109">
        <v>41306</v>
      </c>
      <c r="C2775" s="110">
        <v>351.485657</v>
      </c>
      <c r="D2775">
        <v>1237829</v>
      </c>
      <c r="E2775">
        <f t="shared" si="45"/>
        <v>1.6627795288078451E-2</v>
      </c>
      <c r="F2775">
        <v>-5.5816560488426425E-3</v>
      </c>
    </row>
    <row r="2776" spans="2:6" x14ac:dyDescent="0.3">
      <c r="B2776" s="109">
        <v>41305</v>
      </c>
      <c r="C2776" s="110">
        <v>345.73681599999998</v>
      </c>
      <c r="D2776">
        <v>1114755</v>
      </c>
      <c r="E2776">
        <f t="shared" si="45"/>
        <v>5.6449271305312188E-3</v>
      </c>
      <c r="F2776">
        <v>-5.587200967214434E-3</v>
      </c>
    </row>
    <row r="2777" spans="2:6" x14ac:dyDescent="0.3">
      <c r="B2777" s="109">
        <v>41304</v>
      </c>
      <c r="C2777" s="110">
        <v>343.79611199999999</v>
      </c>
      <c r="D2777">
        <v>1526760</v>
      </c>
      <c r="E2777">
        <f t="shared" si="45"/>
        <v>-4.2580946494419347E-4</v>
      </c>
      <c r="F2777">
        <v>-5.5924365988444524E-3</v>
      </c>
    </row>
    <row r="2778" spans="2:6" x14ac:dyDescent="0.3">
      <c r="B2778" s="109">
        <v>41303</v>
      </c>
      <c r="C2778" s="110">
        <v>343.942566</v>
      </c>
      <c r="D2778">
        <v>2735530</v>
      </c>
      <c r="E2778">
        <f t="shared" si="45"/>
        <v>3.0047215036684394E-2</v>
      </c>
      <c r="F2778">
        <v>-5.5999600197840227E-3</v>
      </c>
    </row>
    <row r="2779" spans="2:6" x14ac:dyDescent="0.3">
      <c r="B2779" s="109">
        <v>41302</v>
      </c>
      <c r="C2779" s="110">
        <v>333.909515</v>
      </c>
      <c r="D2779">
        <v>1118390</v>
      </c>
      <c r="E2779">
        <f t="shared" si="45"/>
        <v>3.0628508246357988E-2</v>
      </c>
      <c r="F2779">
        <v>-5.6204834251474267E-3</v>
      </c>
    </row>
    <row r="2780" spans="2:6" x14ac:dyDescent="0.3">
      <c r="B2780" s="109">
        <v>41299</v>
      </c>
      <c r="C2780" s="110">
        <v>323.98629799999998</v>
      </c>
      <c r="D2780">
        <v>707836</v>
      </c>
      <c r="E2780">
        <f t="shared" si="45"/>
        <v>3.1412850840407902E-2</v>
      </c>
      <c r="F2780">
        <v>-5.6237956019269397E-3</v>
      </c>
    </row>
    <row r="2781" spans="2:6" x14ac:dyDescent="0.3">
      <c r="B2781" s="109">
        <v>41298</v>
      </c>
      <c r="C2781" s="110">
        <v>314.11892699999999</v>
      </c>
      <c r="D2781">
        <v>1382757</v>
      </c>
      <c r="E2781">
        <f t="shared" si="45"/>
        <v>-1.7873509417387745E-2</v>
      </c>
      <c r="F2781">
        <v>-5.6431260852228826E-3</v>
      </c>
    </row>
    <row r="2782" spans="2:6" x14ac:dyDescent="0.3">
      <c r="B2782" s="109">
        <v>41297</v>
      </c>
      <c r="C2782" s="110">
        <v>319.83551</v>
      </c>
      <c r="D2782">
        <v>2085250</v>
      </c>
      <c r="E2782">
        <f t="shared" si="45"/>
        <v>3.5604564685472129E-2</v>
      </c>
      <c r="F2782">
        <v>-5.6483899200604482E-3</v>
      </c>
    </row>
    <row r="2783" spans="2:6" x14ac:dyDescent="0.3">
      <c r="B2783" s="109">
        <v>41296</v>
      </c>
      <c r="C2783" s="110">
        <v>308.83941700000003</v>
      </c>
      <c r="D2783">
        <v>557571</v>
      </c>
      <c r="E2783">
        <f t="shared" si="45"/>
        <v>3.5387860578484087E-4</v>
      </c>
      <c r="F2783">
        <v>-5.6490855316116972E-3</v>
      </c>
    </row>
    <row r="2784" spans="2:6" x14ac:dyDescent="0.3">
      <c r="B2784" s="109">
        <v>41295</v>
      </c>
      <c r="C2784" s="110">
        <v>308.730164</v>
      </c>
      <c r="D2784">
        <v>231891</v>
      </c>
      <c r="E2784">
        <f t="shared" si="45"/>
        <v>1.0848732708296893E-2</v>
      </c>
      <c r="F2784">
        <v>-5.6561273448593186E-3</v>
      </c>
    </row>
    <row r="2785" spans="2:6" x14ac:dyDescent="0.3">
      <c r="B2785" s="109">
        <v>41292</v>
      </c>
      <c r="C2785" s="110">
        <v>305.41677900000002</v>
      </c>
      <c r="D2785">
        <v>698420</v>
      </c>
      <c r="E2785">
        <f t="shared" si="45"/>
        <v>-1.6416035555682384E-2</v>
      </c>
      <c r="F2785">
        <v>-5.697501695720586E-3</v>
      </c>
    </row>
    <row r="2786" spans="2:6" x14ac:dyDescent="0.3">
      <c r="B2786" s="109">
        <v>41291</v>
      </c>
      <c r="C2786" s="110">
        <v>310.51419099999998</v>
      </c>
      <c r="D2786">
        <v>361229</v>
      </c>
      <c r="E2786">
        <f t="shared" si="45"/>
        <v>2.1684564901227166E-2</v>
      </c>
      <c r="F2786">
        <v>-5.7029132479109457E-3</v>
      </c>
    </row>
    <row r="2787" spans="2:6" x14ac:dyDescent="0.3">
      <c r="B2787" s="109">
        <v>41290</v>
      </c>
      <c r="C2787" s="110">
        <v>303.92373700000002</v>
      </c>
      <c r="D2787">
        <v>781592</v>
      </c>
      <c r="E2787">
        <f t="shared" si="45"/>
        <v>-4.1125974204914706E-2</v>
      </c>
      <c r="F2787">
        <v>-5.7195745564097011E-3</v>
      </c>
    </row>
    <row r="2788" spans="2:6" x14ac:dyDescent="0.3">
      <c r="B2788" s="109">
        <v>41289</v>
      </c>
      <c r="C2788" s="110">
        <v>316.95898399999999</v>
      </c>
      <c r="D2788">
        <v>413804</v>
      </c>
      <c r="E2788">
        <f t="shared" si="45"/>
        <v>-4.5740621695237182E-3</v>
      </c>
      <c r="F2788">
        <v>-5.7358127828494032E-3</v>
      </c>
    </row>
    <row r="2789" spans="2:6" x14ac:dyDescent="0.3">
      <c r="B2789" s="109">
        <v>41288</v>
      </c>
      <c r="C2789" s="110">
        <v>318.415436</v>
      </c>
      <c r="D2789">
        <v>692755</v>
      </c>
      <c r="E2789">
        <f t="shared" si="45"/>
        <v>3.1980520963692305E-2</v>
      </c>
      <c r="F2789">
        <v>-5.7412039067915588E-3</v>
      </c>
    </row>
    <row r="2790" spans="2:6" x14ac:dyDescent="0.3">
      <c r="B2790" s="109">
        <v>41285</v>
      </c>
      <c r="C2790" s="110">
        <v>308.54791299999999</v>
      </c>
      <c r="D2790">
        <v>615863</v>
      </c>
      <c r="E2790">
        <f t="shared" si="45"/>
        <v>-1.4193161694623369E-2</v>
      </c>
      <c r="F2790">
        <v>-5.7429266367109433E-3</v>
      </c>
    </row>
    <row r="2791" spans="2:6" x14ac:dyDescent="0.3">
      <c r="B2791" s="109">
        <v>41284</v>
      </c>
      <c r="C2791" s="110">
        <v>312.99023399999999</v>
      </c>
      <c r="D2791">
        <v>706354</v>
      </c>
      <c r="E2791">
        <f t="shared" si="45"/>
        <v>-1.3993876484098555E-2</v>
      </c>
      <c r="F2791">
        <v>-5.7538948862655426E-3</v>
      </c>
    </row>
    <row r="2792" spans="2:6" x14ac:dyDescent="0.3">
      <c r="B2792" s="109">
        <v>41283</v>
      </c>
      <c r="C2792" s="110">
        <v>317.432343</v>
      </c>
      <c r="D2792">
        <v>693827</v>
      </c>
      <c r="E2792">
        <f t="shared" si="45"/>
        <v>-1.4135281946423439E-2</v>
      </c>
      <c r="F2792">
        <v>-5.7656478100317488E-3</v>
      </c>
    </row>
    <row r="2793" spans="2:6" x14ac:dyDescent="0.3">
      <c r="B2793" s="109">
        <v>41282</v>
      </c>
      <c r="C2793" s="110">
        <v>321.98367300000001</v>
      </c>
      <c r="D2793">
        <v>1258752</v>
      </c>
      <c r="E2793">
        <f t="shared" si="45"/>
        <v>1.2131752865833123E-2</v>
      </c>
      <c r="F2793">
        <v>-5.786207215814354E-3</v>
      </c>
    </row>
    <row r="2794" spans="2:6" x14ac:dyDescent="0.3">
      <c r="B2794" s="109">
        <v>41281</v>
      </c>
      <c r="C2794" s="110">
        <v>318.12426799999997</v>
      </c>
      <c r="D2794">
        <v>523046</v>
      </c>
      <c r="E2794">
        <f t="shared" si="45"/>
        <v>-5.236957526595809E-3</v>
      </c>
      <c r="F2794">
        <v>-5.7888398738042968E-3</v>
      </c>
    </row>
    <row r="2795" spans="2:6" x14ac:dyDescent="0.3">
      <c r="B2795" s="109">
        <v>41278</v>
      </c>
      <c r="C2795" s="110">
        <v>319.79904199999999</v>
      </c>
      <c r="D2795">
        <v>553018</v>
      </c>
      <c r="E2795">
        <f t="shared" si="45"/>
        <v>-7.9068848270037462E-3</v>
      </c>
      <c r="F2795">
        <v>-5.7972869787339398E-3</v>
      </c>
    </row>
    <row r="2796" spans="2:6" x14ac:dyDescent="0.3">
      <c r="B2796" s="109">
        <v>41277</v>
      </c>
      <c r="C2796" s="110">
        <v>322.34780899999998</v>
      </c>
      <c r="D2796">
        <v>694207</v>
      </c>
      <c r="E2796">
        <f t="shared" si="45"/>
        <v>6.0224059549989217E-3</v>
      </c>
      <c r="F2796">
        <v>-5.8047669161084281E-3</v>
      </c>
    </row>
    <row r="2797" spans="2:6" x14ac:dyDescent="0.3">
      <c r="B2797" s="109">
        <v>41276</v>
      </c>
      <c r="C2797" s="110">
        <v>320.41812099999999</v>
      </c>
      <c r="D2797">
        <v>884873</v>
      </c>
      <c r="E2797">
        <f t="shared" si="45"/>
        <v>2.1236983785493768E-2</v>
      </c>
      <c r="F2797">
        <v>-5.8280632619006623E-3</v>
      </c>
    </row>
    <row r="2798" spans="2:6" x14ac:dyDescent="0.3">
      <c r="B2798" s="109">
        <v>41275</v>
      </c>
      <c r="C2798" s="110">
        <v>313.75491299999999</v>
      </c>
      <c r="D2798">
        <v>458857</v>
      </c>
      <c r="E2798">
        <f t="shared" si="45"/>
        <v>8.780535863288863E-3</v>
      </c>
      <c r="F2798">
        <v>-5.829576523967428E-3</v>
      </c>
    </row>
    <row r="2799" spans="2:6" x14ac:dyDescent="0.3">
      <c r="B2799" s="109">
        <v>41274</v>
      </c>
      <c r="C2799" s="110">
        <v>311.023956</v>
      </c>
      <c r="D2799">
        <v>990505</v>
      </c>
      <c r="E2799">
        <f t="shared" si="45"/>
        <v>1.5212499124773071E-2</v>
      </c>
      <c r="F2799">
        <v>-5.8456971496002597E-3</v>
      </c>
    </row>
    <row r="2800" spans="2:6" x14ac:dyDescent="0.3">
      <c r="B2800" s="109">
        <v>41271</v>
      </c>
      <c r="C2800" s="110">
        <v>306.36340300000001</v>
      </c>
      <c r="D2800">
        <v>478350</v>
      </c>
      <c r="E2800">
        <f t="shared" si="45"/>
        <v>-2.8443876631452092E-3</v>
      </c>
      <c r="F2800">
        <v>-5.8579045417049835E-3</v>
      </c>
    </row>
    <row r="2801" spans="2:6" x14ac:dyDescent="0.3">
      <c r="B2801" s="109">
        <v>41270</v>
      </c>
      <c r="C2801" s="110">
        <v>307.23730499999999</v>
      </c>
      <c r="D2801">
        <v>1168196</v>
      </c>
      <c r="E2801">
        <f t="shared" si="45"/>
        <v>-1.9293156843793735E-2</v>
      </c>
      <c r="F2801">
        <v>-5.8818270983482801E-3</v>
      </c>
    </row>
    <row r="2802" spans="2:6" x14ac:dyDescent="0.3">
      <c r="B2802" s="109">
        <v>41269</v>
      </c>
      <c r="C2802" s="110">
        <v>313.28149400000001</v>
      </c>
      <c r="D2802">
        <v>1180711</v>
      </c>
      <c r="E2802">
        <f t="shared" si="45"/>
        <v>2.7588696229245757E-2</v>
      </c>
      <c r="F2802">
        <v>-5.8952488089597521E-3</v>
      </c>
    </row>
    <row r="2803" spans="2:6" x14ac:dyDescent="0.3">
      <c r="B2803" s="109">
        <v>41267</v>
      </c>
      <c r="C2803" s="110">
        <v>304.87051400000001</v>
      </c>
      <c r="D2803">
        <v>883795</v>
      </c>
      <c r="E2803">
        <f t="shared" si="45"/>
        <v>2.1970114710429423E-2</v>
      </c>
      <c r="F2803">
        <v>-5.8955759981885736E-3</v>
      </c>
    </row>
    <row r="2804" spans="2:6" x14ac:dyDescent="0.3">
      <c r="B2804" s="109">
        <v>41264</v>
      </c>
      <c r="C2804" s="110">
        <v>298.31646699999999</v>
      </c>
      <c r="D2804">
        <v>924320</v>
      </c>
      <c r="E2804">
        <f t="shared" si="45"/>
        <v>-3.4641278294540778E-2</v>
      </c>
      <c r="F2804">
        <v>-5.8990885673675386E-3</v>
      </c>
    </row>
    <row r="2805" spans="2:6" x14ac:dyDescent="0.3">
      <c r="B2805" s="109">
        <v>41263</v>
      </c>
      <c r="C2805" s="110">
        <v>309.02136200000001</v>
      </c>
      <c r="D2805">
        <v>1216113</v>
      </c>
      <c r="E2805">
        <f t="shared" si="45"/>
        <v>2.6115136052664356E-2</v>
      </c>
      <c r="F2805">
        <v>-5.912489023773615E-3</v>
      </c>
    </row>
    <row r="2806" spans="2:6" x14ac:dyDescent="0.3">
      <c r="B2806" s="109">
        <v>41262</v>
      </c>
      <c r="C2806" s="110">
        <v>301.15661599999999</v>
      </c>
      <c r="D2806">
        <v>1055616</v>
      </c>
      <c r="E2806">
        <f t="shared" si="45"/>
        <v>-1.3278449874144505E-3</v>
      </c>
      <c r="F2806">
        <v>-5.9136681170935956E-3</v>
      </c>
    </row>
    <row r="2807" spans="2:6" x14ac:dyDescent="0.3">
      <c r="B2807" s="109">
        <v>41261</v>
      </c>
      <c r="C2807" s="110">
        <v>301.55703699999998</v>
      </c>
      <c r="D2807">
        <v>1206204</v>
      </c>
      <c r="E2807">
        <f t="shared" si="45"/>
        <v>1.5573239188225507E-2</v>
      </c>
      <c r="F2807">
        <v>-5.9174084619878498E-3</v>
      </c>
    </row>
    <row r="2808" spans="2:6" x14ac:dyDescent="0.3">
      <c r="B2808" s="109">
        <v>41260</v>
      </c>
      <c r="C2808" s="110">
        <v>296.93283100000002</v>
      </c>
      <c r="D2808">
        <v>573363</v>
      </c>
      <c r="E2808">
        <f t="shared" si="45"/>
        <v>1.0532711331019851E-2</v>
      </c>
      <c r="F2808">
        <v>-5.9196988860084065E-3</v>
      </c>
    </row>
    <row r="2809" spans="2:6" x14ac:dyDescent="0.3">
      <c r="B2809" s="109">
        <v>41257</v>
      </c>
      <c r="C2809" s="110">
        <v>293.83792099999999</v>
      </c>
      <c r="D2809">
        <v>1473571</v>
      </c>
      <c r="E2809">
        <f t="shared" si="45"/>
        <v>7.239247381012115E-3</v>
      </c>
      <c r="F2809">
        <v>-5.9690502024911662E-3</v>
      </c>
    </row>
    <row r="2810" spans="2:6" x14ac:dyDescent="0.3">
      <c r="B2810" s="109">
        <v>41256</v>
      </c>
      <c r="C2810" s="110">
        <v>291.726044</v>
      </c>
      <c r="D2810">
        <v>887453</v>
      </c>
      <c r="E2810">
        <f t="shared" si="45"/>
        <v>-9.8865524282514272E-3</v>
      </c>
      <c r="F2810">
        <v>-5.9728178756548456E-3</v>
      </c>
    </row>
    <row r="2811" spans="2:6" x14ac:dyDescent="0.3">
      <c r="B2811" s="109">
        <v>41255</v>
      </c>
      <c r="C2811" s="110">
        <v>294.63900799999999</v>
      </c>
      <c r="D2811">
        <v>858033</v>
      </c>
      <c r="E2811">
        <f t="shared" si="45"/>
        <v>-1.6037860569724227E-3</v>
      </c>
      <c r="F2811">
        <v>-6.0159727517975492E-3</v>
      </c>
    </row>
    <row r="2812" spans="2:6" x14ac:dyDescent="0.3">
      <c r="B2812" s="109">
        <v>41254</v>
      </c>
      <c r="C2812" s="110">
        <v>295.11230499999999</v>
      </c>
      <c r="D2812">
        <v>2161078</v>
      </c>
      <c r="E2812">
        <f t="shared" si="45"/>
        <v>-1.8171000638258716E-2</v>
      </c>
      <c r="F2812">
        <v>-6.0272320688991021E-3</v>
      </c>
    </row>
    <row r="2813" spans="2:6" x14ac:dyDescent="0.3">
      <c r="B2813" s="109">
        <v>41253</v>
      </c>
      <c r="C2813" s="110">
        <v>300.57403599999998</v>
      </c>
      <c r="D2813">
        <v>1475866</v>
      </c>
      <c r="E2813">
        <f t="shared" si="45"/>
        <v>-1.5973282316231074E-2</v>
      </c>
      <c r="F2813">
        <v>-6.0507252497309372E-3</v>
      </c>
    </row>
    <row r="2814" spans="2:6" x14ac:dyDescent="0.3">
      <c r="B2814" s="109">
        <v>41250</v>
      </c>
      <c r="C2814" s="110">
        <v>305.453125</v>
      </c>
      <c r="D2814">
        <v>969477</v>
      </c>
      <c r="E2814">
        <f t="shared" si="45"/>
        <v>-1.2012495176069726E-2</v>
      </c>
      <c r="F2814">
        <v>-6.061331702535866E-3</v>
      </c>
    </row>
    <row r="2815" spans="2:6" x14ac:dyDescent="0.3">
      <c r="B2815" s="109">
        <v>41249</v>
      </c>
      <c r="C2815" s="110">
        <v>309.16699199999999</v>
      </c>
      <c r="D2815">
        <v>1320763</v>
      </c>
      <c r="E2815">
        <f t="shared" si="45"/>
        <v>1.2279001213616914E-2</v>
      </c>
      <c r="F2815">
        <v>-6.0632089068901607E-3</v>
      </c>
    </row>
    <row r="2816" spans="2:6" x14ac:dyDescent="0.3">
      <c r="B2816" s="109">
        <v>41248</v>
      </c>
      <c r="C2816" s="110">
        <v>305.41677900000002</v>
      </c>
      <c r="D2816">
        <v>1085812</v>
      </c>
      <c r="E2816">
        <f t="shared" si="45"/>
        <v>1.5742549257597771E-2</v>
      </c>
      <c r="F2816">
        <v>-6.064917659324931E-3</v>
      </c>
    </row>
    <row r="2817" spans="2:6" x14ac:dyDescent="0.3">
      <c r="B2817" s="109">
        <v>41247</v>
      </c>
      <c r="C2817" s="110">
        <v>300.68325800000002</v>
      </c>
      <c r="D2817">
        <v>1250845</v>
      </c>
      <c r="E2817">
        <f t="shared" si="45"/>
        <v>7.1959869737754367E-3</v>
      </c>
      <c r="F2817">
        <v>-6.0767280760190001E-3</v>
      </c>
    </row>
    <row r="2818" spans="2:6" x14ac:dyDescent="0.3">
      <c r="B2818" s="109">
        <v>41246</v>
      </c>
      <c r="C2818" s="110">
        <v>298.53500400000001</v>
      </c>
      <c r="D2818">
        <v>548172</v>
      </c>
      <c r="E2818">
        <f t="shared" si="45"/>
        <v>2.8132381758920744E-3</v>
      </c>
      <c r="F2818">
        <v>-6.0768344367556626E-3</v>
      </c>
    </row>
    <row r="2819" spans="2:6" x14ac:dyDescent="0.3">
      <c r="B2819" s="109">
        <v>41243</v>
      </c>
      <c r="C2819" s="110">
        <v>297.69751000000002</v>
      </c>
      <c r="D2819">
        <v>1849781</v>
      </c>
      <c r="E2819">
        <f t="shared" si="45"/>
        <v>4.4226750156877159E-3</v>
      </c>
      <c r="F2819">
        <v>-6.0797351135049027E-3</v>
      </c>
    </row>
    <row r="2820" spans="2:6" x14ac:dyDescent="0.3">
      <c r="B2820" s="109">
        <v>41242</v>
      </c>
      <c r="C2820" s="110">
        <v>296.38668799999999</v>
      </c>
      <c r="D2820">
        <v>2521780</v>
      </c>
      <c r="E2820">
        <f t="shared" si="45"/>
        <v>4.775371099287673E-2</v>
      </c>
      <c r="F2820">
        <v>-6.0897168355269482E-3</v>
      </c>
    </row>
    <row r="2821" spans="2:6" x14ac:dyDescent="0.3">
      <c r="B2821" s="109">
        <v>41240</v>
      </c>
      <c r="C2821" s="110">
        <v>282.87820399999998</v>
      </c>
      <c r="D2821">
        <v>2066961</v>
      </c>
      <c r="E2821">
        <f t="shared" si="45"/>
        <v>2.3448542395136274E-2</v>
      </c>
      <c r="F2821">
        <v>-6.0950807453573619E-3</v>
      </c>
    </row>
    <row r="2822" spans="2:6" x14ac:dyDescent="0.3">
      <c r="B2822" s="109">
        <v>41239</v>
      </c>
      <c r="C2822" s="110">
        <v>276.39709499999998</v>
      </c>
      <c r="D2822">
        <v>1815837</v>
      </c>
      <c r="E2822">
        <f t="shared" si="45"/>
        <v>-1.0944716674872401E-2</v>
      </c>
      <c r="F2822">
        <v>-6.0981936505180023E-3</v>
      </c>
    </row>
    <row r="2823" spans="2:6" x14ac:dyDescent="0.3">
      <c r="B2823" s="109">
        <v>41236</v>
      </c>
      <c r="C2823" s="110">
        <v>279.45565800000003</v>
      </c>
      <c r="D2823">
        <v>877799</v>
      </c>
      <c r="E2823">
        <f t="shared" si="45"/>
        <v>1.4943401571414494E-2</v>
      </c>
      <c r="F2823">
        <v>-6.0997299755742862E-3</v>
      </c>
    </row>
    <row r="2824" spans="2:6" x14ac:dyDescent="0.3">
      <c r="B2824" s="109">
        <v>41235</v>
      </c>
      <c r="C2824" s="110">
        <v>275.34112499999998</v>
      </c>
      <c r="D2824">
        <v>980654</v>
      </c>
      <c r="E2824">
        <f t="shared" si="45"/>
        <v>-1.2148790937522969E-2</v>
      </c>
      <c r="F2824">
        <v>-6.1247092099336875E-3</v>
      </c>
    </row>
    <row r="2825" spans="2:6" x14ac:dyDescent="0.3">
      <c r="B2825" s="109">
        <v>41234</v>
      </c>
      <c r="C2825" s="110">
        <v>278.72732500000001</v>
      </c>
      <c r="D2825">
        <v>2271452</v>
      </c>
      <c r="E2825">
        <f t="shared" si="45"/>
        <v>2.3669622455833039E-2</v>
      </c>
      <c r="F2825">
        <v>-6.1458465182502309E-3</v>
      </c>
    </row>
    <row r="2826" spans="2:6" x14ac:dyDescent="0.3">
      <c r="B2826" s="109">
        <v>41233</v>
      </c>
      <c r="C2826" s="110">
        <v>272.28250100000002</v>
      </c>
      <c r="D2826">
        <v>2848564</v>
      </c>
      <c r="E2826">
        <f t="shared" si="45"/>
        <v>2.4914811043851959E-2</v>
      </c>
      <c r="F2826">
        <v>-6.1700184128955504E-3</v>
      </c>
    </row>
    <row r="2827" spans="2:6" x14ac:dyDescent="0.3">
      <c r="B2827" s="109">
        <v>41232</v>
      </c>
      <c r="C2827" s="110">
        <v>265.663544</v>
      </c>
      <c r="D2827">
        <v>1471864</v>
      </c>
      <c r="E2827">
        <f t="shared" ref="E2827:E2890" si="46">C2827/C2828-1</f>
        <v>2.8279611220584755E-2</v>
      </c>
      <c r="F2827">
        <v>-6.1727440673310374E-3</v>
      </c>
    </row>
    <row r="2828" spans="2:6" x14ac:dyDescent="0.3">
      <c r="B2828" s="109">
        <v>41229</v>
      </c>
      <c r="C2828" s="110">
        <v>258.35730000000001</v>
      </c>
      <c r="D2828">
        <v>1109859</v>
      </c>
      <c r="E2828">
        <f t="shared" si="46"/>
        <v>-3.1982858498840305E-2</v>
      </c>
      <c r="F2828">
        <v>-6.1834997885318321E-3</v>
      </c>
    </row>
    <row r="2829" spans="2:6" x14ac:dyDescent="0.3">
      <c r="B2829" s="109">
        <v>41228</v>
      </c>
      <c r="C2829" s="110">
        <v>266.89331099999998</v>
      </c>
      <c r="D2829">
        <v>2664172</v>
      </c>
      <c r="E2829">
        <f t="shared" si="46"/>
        <v>9.4482317598351129E-2</v>
      </c>
      <c r="F2829">
        <v>-6.2110894211506729E-3</v>
      </c>
    </row>
    <row r="2830" spans="2:6" x14ac:dyDescent="0.3">
      <c r="B2830" s="109">
        <v>41225</v>
      </c>
      <c r="C2830" s="110">
        <v>243.85346999999999</v>
      </c>
      <c r="D2830">
        <v>1535287</v>
      </c>
      <c r="E2830">
        <f t="shared" si="46"/>
        <v>2.6961004565066116E-2</v>
      </c>
      <c r="F2830">
        <v>-6.2177302388255473E-3</v>
      </c>
    </row>
    <row r="2831" spans="2:6" x14ac:dyDescent="0.3">
      <c r="B2831" s="109">
        <v>41222</v>
      </c>
      <c r="C2831" s="110">
        <v>237.451538</v>
      </c>
      <c r="D2831">
        <v>920996</v>
      </c>
      <c r="E2831">
        <f t="shared" si="46"/>
        <v>-1.1443883621441553E-2</v>
      </c>
      <c r="F2831">
        <v>-6.2238577849524912E-3</v>
      </c>
    </row>
    <row r="2832" spans="2:6" x14ac:dyDescent="0.3">
      <c r="B2832" s="109">
        <v>41221</v>
      </c>
      <c r="C2832" s="110">
        <v>240.20036300000001</v>
      </c>
      <c r="D2832">
        <v>658752</v>
      </c>
      <c r="E2832">
        <f t="shared" si="46"/>
        <v>-2.8525729598723237E-2</v>
      </c>
      <c r="F2832">
        <v>-6.2525771608917813E-3</v>
      </c>
    </row>
    <row r="2833" spans="2:6" x14ac:dyDescent="0.3">
      <c r="B2833" s="109">
        <v>41220</v>
      </c>
      <c r="C2833" s="110">
        <v>247.25344799999999</v>
      </c>
      <c r="D2833">
        <v>560889</v>
      </c>
      <c r="E2833">
        <f t="shared" si="46"/>
        <v>-3.4986402792540616E-3</v>
      </c>
      <c r="F2833">
        <v>-6.2641495399538005E-3</v>
      </c>
    </row>
    <row r="2834" spans="2:6" x14ac:dyDescent="0.3">
      <c r="B2834" s="109">
        <v>41219</v>
      </c>
      <c r="C2834" s="110">
        <v>248.12153599999999</v>
      </c>
      <c r="D2834">
        <v>594778</v>
      </c>
      <c r="E2834">
        <f t="shared" si="46"/>
        <v>1.2845679106333607E-2</v>
      </c>
      <c r="F2834">
        <v>-6.281598121554155E-3</v>
      </c>
    </row>
    <row r="2835" spans="2:6" x14ac:dyDescent="0.3">
      <c r="B2835" s="109">
        <v>41218</v>
      </c>
      <c r="C2835" s="110">
        <v>244.97467</v>
      </c>
      <c r="D2835">
        <v>330319</v>
      </c>
      <c r="E2835">
        <f t="shared" si="46"/>
        <v>-1.2970235251885898E-2</v>
      </c>
      <c r="F2835">
        <v>-6.2979791053711098E-3</v>
      </c>
    </row>
    <row r="2836" spans="2:6" x14ac:dyDescent="0.3">
      <c r="B2836" s="109">
        <v>41215</v>
      </c>
      <c r="C2836" s="110">
        <v>248.19380200000001</v>
      </c>
      <c r="D2836">
        <v>1989087</v>
      </c>
      <c r="E2836">
        <f t="shared" si="46"/>
        <v>3.9854255884734346E-2</v>
      </c>
      <c r="F2836">
        <v>-6.2989290464618986E-3</v>
      </c>
    </row>
    <row r="2837" spans="2:6" x14ac:dyDescent="0.3">
      <c r="B2837" s="109">
        <v>41214</v>
      </c>
      <c r="C2837" s="110">
        <v>238.68133499999999</v>
      </c>
      <c r="D2837">
        <v>1129269</v>
      </c>
      <c r="E2837">
        <f t="shared" si="46"/>
        <v>1.9739380681558227E-3</v>
      </c>
      <c r="F2837">
        <v>-6.3145406979995267E-3</v>
      </c>
    </row>
    <row r="2838" spans="2:6" x14ac:dyDescent="0.3">
      <c r="B2838" s="109">
        <v>41213</v>
      </c>
      <c r="C2838" s="110">
        <v>238.21112099999999</v>
      </c>
      <c r="D2838">
        <v>2443071</v>
      </c>
      <c r="E2838">
        <f t="shared" si="46"/>
        <v>3.3260450087018834E-2</v>
      </c>
      <c r="F2838">
        <v>-6.32458731324681E-3</v>
      </c>
    </row>
    <row r="2839" spans="2:6" x14ac:dyDescent="0.3">
      <c r="B2839" s="109">
        <v>41212</v>
      </c>
      <c r="C2839" s="110">
        <v>230.54315199999999</v>
      </c>
      <c r="D2839">
        <v>2187867</v>
      </c>
      <c r="E2839">
        <f t="shared" si="46"/>
        <v>1.1264625051285115E-2</v>
      </c>
      <c r="F2839">
        <v>-6.3272070483511023E-3</v>
      </c>
    </row>
    <row r="2840" spans="2:6" x14ac:dyDescent="0.3">
      <c r="B2840" s="109">
        <v>41211</v>
      </c>
      <c r="C2840" s="110">
        <v>227.975098</v>
      </c>
      <c r="D2840">
        <v>1981687</v>
      </c>
      <c r="E2840">
        <f t="shared" si="46"/>
        <v>-8.2399045101326451E-2</v>
      </c>
      <c r="F2840">
        <v>-6.3443431438098274E-3</v>
      </c>
    </row>
    <row r="2841" spans="2:6" x14ac:dyDescent="0.3">
      <c r="B2841" s="109">
        <v>41207</v>
      </c>
      <c r="C2841" s="110">
        <v>248.44688400000001</v>
      </c>
      <c r="D2841">
        <v>2335094</v>
      </c>
      <c r="E2841">
        <f t="shared" si="46"/>
        <v>-3.6876404588203848E-2</v>
      </c>
      <c r="F2841">
        <v>-6.3552602740631903E-3</v>
      </c>
    </row>
    <row r="2842" spans="2:6" x14ac:dyDescent="0.3">
      <c r="B2842" s="109">
        <v>41205</v>
      </c>
      <c r="C2842" s="110">
        <v>257.95950299999998</v>
      </c>
      <c r="D2842">
        <v>189411</v>
      </c>
      <c r="E2842">
        <f t="shared" si="46"/>
        <v>-7.5145444645344783E-3</v>
      </c>
      <c r="F2842">
        <v>-6.3651421610061432E-3</v>
      </c>
    </row>
    <row r="2843" spans="2:6" x14ac:dyDescent="0.3">
      <c r="B2843" s="109">
        <v>41204</v>
      </c>
      <c r="C2843" s="110">
        <v>259.91262799999998</v>
      </c>
      <c r="D2843">
        <v>240477</v>
      </c>
      <c r="E2843">
        <f t="shared" si="46"/>
        <v>-9.100600883997223E-3</v>
      </c>
      <c r="F2843">
        <v>-6.3942048085295911E-3</v>
      </c>
    </row>
    <row r="2844" spans="2:6" x14ac:dyDescent="0.3">
      <c r="B2844" s="109">
        <v>41201</v>
      </c>
      <c r="C2844" s="110">
        <v>262.299713</v>
      </c>
      <c r="D2844">
        <v>810544</v>
      </c>
      <c r="E2844">
        <f t="shared" si="46"/>
        <v>1.5185259671623985E-3</v>
      </c>
      <c r="F2844">
        <v>-6.4015490900005689E-3</v>
      </c>
    </row>
    <row r="2845" spans="2:6" x14ac:dyDescent="0.3">
      <c r="B2845" s="109">
        <v>41200</v>
      </c>
      <c r="C2845" s="110">
        <v>261.90200800000002</v>
      </c>
      <c r="D2845">
        <v>508183</v>
      </c>
      <c r="E2845">
        <f t="shared" si="46"/>
        <v>4.4389802973767711E-3</v>
      </c>
      <c r="F2845">
        <v>-6.410873158422703E-3</v>
      </c>
    </row>
    <row r="2846" spans="2:6" x14ac:dyDescent="0.3">
      <c r="B2846" s="109">
        <v>41199</v>
      </c>
      <c r="C2846" s="110">
        <v>260.74456800000002</v>
      </c>
      <c r="D2846">
        <v>491494</v>
      </c>
      <c r="E2846">
        <f t="shared" si="46"/>
        <v>-7.434990214970294E-3</v>
      </c>
      <c r="F2846">
        <v>-6.4146309262484991E-3</v>
      </c>
    </row>
    <row r="2847" spans="2:6" x14ac:dyDescent="0.3">
      <c r="B2847" s="109">
        <v>41198</v>
      </c>
      <c r="C2847" s="110">
        <v>262.697723</v>
      </c>
      <c r="D2847">
        <v>833352</v>
      </c>
      <c r="E2847">
        <f t="shared" si="46"/>
        <v>-3.4300777303204466E-3</v>
      </c>
      <c r="F2847">
        <v>-6.4392122800693841E-3</v>
      </c>
    </row>
    <row r="2848" spans="2:6" x14ac:dyDescent="0.3">
      <c r="B2848" s="109">
        <v>41197</v>
      </c>
      <c r="C2848" s="110">
        <v>263.60189800000001</v>
      </c>
      <c r="D2848">
        <v>907230</v>
      </c>
      <c r="E2848">
        <f t="shared" si="46"/>
        <v>3.5815759787158452E-2</v>
      </c>
      <c r="F2848">
        <v>-6.442855207202669E-3</v>
      </c>
    </row>
    <row r="2849" spans="2:6" x14ac:dyDescent="0.3">
      <c r="B2849" s="109">
        <v>41194</v>
      </c>
      <c r="C2849" s="110">
        <v>254.487244</v>
      </c>
      <c r="D2849">
        <v>536791</v>
      </c>
      <c r="E2849">
        <f t="shared" si="46"/>
        <v>4.5686043825545752E-3</v>
      </c>
      <c r="F2849">
        <v>-6.4482097941198635E-3</v>
      </c>
    </row>
    <row r="2850" spans="2:6" x14ac:dyDescent="0.3">
      <c r="B2850" s="109">
        <v>41193</v>
      </c>
      <c r="C2850" s="110">
        <v>253.32988</v>
      </c>
      <c r="D2850">
        <v>859164</v>
      </c>
      <c r="E2850">
        <f t="shared" si="46"/>
        <v>2.8336724292844284E-2</v>
      </c>
      <c r="F2850">
        <v>-6.465263027850443E-3</v>
      </c>
    </row>
    <row r="2851" spans="2:6" x14ac:dyDescent="0.3">
      <c r="B2851" s="109">
        <v>41192</v>
      </c>
      <c r="C2851" s="110">
        <v>246.349152</v>
      </c>
      <c r="D2851">
        <v>800801</v>
      </c>
      <c r="E2851">
        <f t="shared" si="46"/>
        <v>-3.2940454046599177E-2</v>
      </c>
      <c r="F2851">
        <v>-6.4718538116359525E-3</v>
      </c>
    </row>
    <row r="2852" spans="2:6" x14ac:dyDescent="0.3">
      <c r="B2852" s="109">
        <v>41191</v>
      </c>
      <c r="C2852" s="110">
        <v>254.74041700000001</v>
      </c>
      <c r="D2852">
        <v>523847</v>
      </c>
      <c r="E2852">
        <f t="shared" si="46"/>
        <v>4.4210422338919475E-3</v>
      </c>
      <c r="F2852">
        <v>-6.5075812086315965E-3</v>
      </c>
    </row>
    <row r="2853" spans="2:6" x14ac:dyDescent="0.3">
      <c r="B2853" s="109">
        <v>41190</v>
      </c>
      <c r="C2853" s="110">
        <v>253.619156</v>
      </c>
      <c r="D2853">
        <v>952063</v>
      </c>
      <c r="E2853">
        <f t="shared" si="46"/>
        <v>-1.1001319145040211E-2</v>
      </c>
      <c r="F2853">
        <v>-6.5360680051477216E-3</v>
      </c>
    </row>
    <row r="2854" spans="2:6" x14ac:dyDescent="0.3">
      <c r="B2854" s="109">
        <v>41187</v>
      </c>
      <c r="C2854" s="110">
        <v>256.440338</v>
      </c>
      <c r="D2854">
        <v>844747</v>
      </c>
      <c r="E2854">
        <f t="shared" si="46"/>
        <v>-2.836832995525318E-2</v>
      </c>
      <c r="F2854">
        <v>-6.543286541208948E-3</v>
      </c>
    </row>
    <row r="2855" spans="2:6" x14ac:dyDescent="0.3">
      <c r="B2855" s="109">
        <v>41186</v>
      </c>
      <c r="C2855" s="110">
        <v>263.92752100000001</v>
      </c>
      <c r="D2855">
        <v>724990</v>
      </c>
      <c r="E2855">
        <f t="shared" si="46"/>
        <v>-1.366552091143225E-4</v>
      </c>
      <c r="F2855">
        <v>-6.6158697035081371E-3</v>
      </c>
    </row>
    <row r="2856" spans="2:6" x14ac:dyDescent="0.3">
      <c r="B2856" s="109">
        <v>41185</v>
      </c>
      <c r="C2856" s="110">
        <v>263.963593</v>
      </c>
      <c r="D2856">
        <v>1098910</v>
      </c>
      <c r="E2856">
        <f t="shared" si="46"/>
        <v>1.6717812571955148E-2</v>
      </c>
      <c r="F2856">
        <v>-6.6280698902823065E-3</v>
      </c>
    </row>
    <row r="2857" spans="2:6" x14ac:dyDescent="0.3">
      <c r="B2857" s="109">
        <v>41183</v>
      </c>
      <c r="C2857" s="110">
        <v>259.62326000000002</v>
      </c>
      <c r="D2857">
        <v>1901905</v>
      </c>
      <c r="E2857">
        <f t="shared" si="46"/>
        <v>2.8219258251022339E-2</v>
      </c>
      <c r="F2857">
        <v>-6.6424497854870035E-3</v>
      </c>
    </row>
    <row r="2858" spans="2:6" x14ac:dyDescent="0.3">
      <c r="B2858" s="109">
        <v>41180</v>
      </c>
      <c r="C2858" s="110">
        <v>252.49795499999999</v>
      </c>
      <c r="D2858">
        <v>2198127</v>
      </c>
      <c r="E2858">
        <f t="shared" si="46"/>
        <v>3.1929194093267776E-2</v>
      </c>
      <c r="F2858">
        <v>-6.6427385261567107E-3</v>
      </c>
    </row>
    <row r="2859" spans="2:6" x14ac:dyDescent="0.3">
      <c r="B2859" s="109">
        <v>41179</v>
      </c>
      <c r="C2859" s="110">
        <v>244.685349</v>
      </c>
      <c r="D2859">
        <v>1992692</v>
      </c>
      <c r="E2859">
        <f t="shared" si="46"/>
        <v>3.3297739366436208E-2</v>
      </c>
      <c r="F2859">
        <v>-6.6525523060207981E-3</v>
      </c>
    </row>
    <row r="2860" spans="2:6" x14ac:dyDescent="0.3">
      <c r="B2860" s="109">
        <v>41178</v>
      </c>
      <c r="C2860" s="110">
        <v>236.80043000000001</v>
      </c>
      <c r="D2860">
        <v>1186781</v>
      </c>
      <c r="E2860">
        <f t="shared" si="46"/>
        <v>1.393794765835743E-2</v>
      </c>
      <c r="F2860">
        <v>-6.6855141493084025E-3</v>
      </c>
    </row>
    <row r="2861" spans="2:6" x14ac:dyDescent="0.3">
      <c r="B2861" s="109">
        <v>41177</v>
      </c>
      <c r="C2861" s="110">
        <v>233.545288</v>
      </c>
      <c r="D2861">
        <v>587111</v>
      </c>
      <c r="E2861">
        <f t="shared" si="46"/>
        <v>-1.540087026491066E-2</v>
      </c>
      <c r="F2861">
        <v>-6.697282995958842E-3</v>
      </c>
    </row>
    <row r="2862" spans="2:6" x14ac:dyDescent="0.3">
      <c r="B2862" s="109">
        <v>41176</v>
      </c>
      <c r="C2862" s="110">
        <v>237.19834900000001</v>
      </c>
      <c r="D2862">
        <v>635271</v>
      </c>
      <c r="E2862">
        <f t="shared" si="46"/>
        <v>8.4576642316835926E-3</v>
      </c>
      <c r="F2862">
        <v>-6.7264563983276959E-3</v>
      </c>
    </row>
    <row r="2863" spans="2:6" x14ac:dyDescent="0.3">
      <c r="B2863" s="109">
        <v>41173</v>
      </c>
      <c r="C2863" s="110">
        <v>235.20903000000001</v>
      </c>
      <c r="D2863">
        <v>704879</v>
      </c>
      <c r="E2863">
        <f t="shared" si="46"/>
        <v>1.927958758515036E-2</v>
      </c>
      <c r="F2863">
        <v>-6.7347889997511068E-3</v>
      </c>
    </row>
    <row r="2864" spans="2:6" x14ac:dyDescent="0.3">
      <c r="B2864" s="109">
        <v>41172</v>
      </c>
      <c r="C2864" s="110">
        <v>230.76007100000001</v>
      </c>
      <c r="D2864">
        <v>549701</v>
      </c>
      <c r="E2864">
        <f t="shared" si="46"/>
        <v>-3.2894124796735369E-2</v>
      </c>
      <c r="F2864">
        <v>-6.7351419461477713E-3</v>
      </c>
    </row>
    <row r="2865" spans="2:6" x14ac:dyDescent="0.3">
      <c r="B2865" s="109">
        <v>41170</v>
      </c>
      <c r="C2865" s="110">
        <v>238.608902</v>
      </c>
      <c r="D2865">
        <v>1004529</v>
      </c>
      <c r="E2865">
        <f t="shared" si="46"/>
        <v>1.7427499077335096E-2</v>
      </c>
      <c r="F2865">
        <v>-6.7388542088360204E-3</v>
      </c>
    </row>
    <row r="2866" spans="2:6" x14ac:dyDescent="0.3">
      <c r="B2866" s="109">
        <v>41169</v>
      </c>
      <c r="C2866" s="110">
        <v>234.52177399999999</v>
      </c>
      <c r="D2866">
        <v>1400580</v>
      </c>
      <c r="E2866">
        <f t="shared" si="46"/>
        <v>5.2939216598226535E-2</v>
      </c>
      <c r="F2866">
        <v>-6.7704349712188749E-3</v>
      </c>
    </row>
    <row r="2867" spans="2:6" x14ac:dyDescent="0.3">
      <c r="B2867" s="109">
        <v>41166</v>
      </c>
      <c r="C2867" s="110">
        <v>222.730591</v>
      </c>
      <c r="D2867">
        <v>407583</v>
      </c>
      <c r="E2867">
        <f t="shared" si="46"/>
        <v>4.5677016983523E-3</v>
      </c>
      <c r="F2867">
        <v>-6.7732511046544319E-3</v>
      </c>
    </row>
    <row r="2868" spans="2:6" x14ac:dyDescent="0.3">
      <c r="B2868" s="109">
        <v>41165</v>
      </c>
      <c r="C2868" s="110">
        <v>221.71785</v>
      </c>
      <c r="D2868">
        <v>1269351</v>
      </c>
      <c r="E2868">
        <f t="shared" si="46"/>
        <v>-9.21270859236345E-3</v>
      </c>
      <c r="F2868">
        <v>-6.7767913186420614E-3</v>
      </c>
    </row>
    <row r="2869" spans="2:6" x14ac:dyDescent="0.3">
      <c r="B2869" s="109">
        <v>41164</v>
      </c>
      <c r="C2869" s="110">
        <v>223.77946499999999</v>
      </c>
      <c r="D2869">
        <v>798434</v>
      </c>
      <c r="E2869">
        <f t="shared" si="46"/>
        <v>1.7054880354373969E-2</v>
      </c>
      <c r="F2869">
        <v>-6.8043158535586734E-3</v>
      </c>
    </row>
    <row r="2870" spans="2:6" x14ac:dyDescent="0.3">
      <c r="B2870" s="109">
        <v>41163</v>
      </c>
      <c r="C2870" s="110">
        <v>220.02693199999999</v>
      </c>
      <c r="D2870">
        <v>344861</v>
      </c>
      <c r="E2870">
        <f t="shared" si="46"/>
        <v>-6.3552602740631903E-3</v>
      </c>
      <c r="F2870">
        <v>-6.8101301929995861E-3</v>
      </c>
    </row>
    <row r="2871" spans="2:6" x14ac:dyDescent="0.3">
      <c r="B2871" s="109">
        <v>41162</v>
      </c>
      <c r="C2871" s="110">
        <v>221.43420399999999</v>
      </c>
      <c r="D2871">
        <v>417148</v>
      </c>
      <c r="E2871">
        <f t="shared" si="46"/>
        <v>-3.8952117477584203E-3</v>
      </c>
      <c r="F2871">
        <v>-6.8135473284474113E-3</v>
      </c>
    </row>
    <row r="2872" spans="2:6" x14ac:dyDescent="0.3">
      <c r="B2872" s="109">
        <v>41159</v>
      </c>
      <c r="C2872" s="110">
        <v>222.30010999999999</v>
      </c>
      <c r="D2872">
        <v>708726</v>
      </c>
      <c r="E2872">
        <f t="shared" si="46"/>
        <v>1.3489063168193427E-2</v>
      </c>
      <c r="F2872">
        <v>-6.8218517368440201E-3</v>
      </c>
    </row>
    <row r="2873" spans="2:6" x14ac:dyDescent="0.3">
      <c r="B2873" s="109">
        <v>41158</v>
      </c>
      <c r="C2873" s="110">
        <v>219.34139999999999</v>
      </c>
      <c r="D2873">
        <v>703081</v>
      </c>
      <c r="E2873">
        <f t="shared" si="46"/>
        <v>2.1508608064528367E-2</v>
      </c>
      <c r="F2873">
        <v>-6.8423018264300861E-3</v>
      </c>
    </row>
    <row r="2874" spans="2:6" x14ac:dyDescent="0.3">
      <c r="B2874" s="109">
        <v>41157</v>
      </c>
      <c r="C2874" s="110">
        <v>214.723007</v>
      </c>
      <c r="D2874">
        <v>231358</v>
      </c>
      <c r="E2874">
        <f t="shared" si="46"/>
        <v>7.6195373885081796E-3</v>
      </c>
      <c r="F2874">
        <v>-6.8472449626661991E-3</v>
      </c>
    </row>
    <row r="2875" spans="2:6" x14ac:dyDescent="0.3">
      <c r="B2875" s="109">
        <v>41156</v>
      </c>
      <c r="C2875" s="110">
        <v>213.099289</v>
      </c>
      <c r="D2875">
        <v>274327</v>
      </c>
      <c r="E2875">
        <f t="shared" si="46"/>
        <v>8.1940952793910782E-3</v>
      </c>
      <c r="F2875">
        <v>-6.8814875757887695E-3</v>
      </c>
    </row>
    <row r="2876" spans="2:6" x14ac:dyDescent="0.3">
      <c r="B2876" s="109">
        <v>41155</v>
      </c>
      <c r="C2876" s="110">
        <v>211.36732499999999</v>
      </c>
      <c r="D2876">
        <v>187761</v>
      </c>
      <c r="E2876">
        <f t="shared" si="46"/>
        <v>7.9144915666287119E-3</v>
      </c>
      <c r="F2876">
        <v>-6.9051997317299829E-3</v>
      </c>
    </row>
    <row r="2877" spans="2:6" x14ac:dyDescent="0.3">
      <c r="B2877" s="109">
        <v>41152</v>
      </c>
      <c r="C2877" s="110">
        <v>209.707596</v>
      </c>
      <c r="D2877">
        <v>676998</v>
      </c>
      <c r="E2877">
        <f t="shared" si="46"/>
        <v>-1.6248924421860322E-2</v>
      </c>
      <c r="F2877">
        <v>-6.9978948051154788E-3</v>
      </c>
    </row>
    <row r="2878" spans="2:6" x14ac:dyDescent="0.3">
      <c r="B2878" s="109">
        <v>41151</v>
      </c>
      <c r="C2878" s="110">
        <v>213.171402</v>
      </c>
      <c r="D2878">
        <v>411154</v>
      </c>
      <c r="E2878">
        <f t="shared" si="46"/>
        <v>3.7947984730632767E-2</v>
      </c>
      <c r="F2878">
        <v>-6.9988312223039362E-3</v>
      </c>
    </row>
    <row r="2879" spans="2:6" x14ac:dyDescent="0.3">
      <c r="B2879" s="109">
        <v>41150</v>
      </c>
      <c r="C2879" s="110">
        <v>205.37773100000001</v>
      </c>
      <c r="D2879">
        <v>184970</v>
      </c>
      <c r="E2879">
        <f t="shared" si="46"/>
        <v>-1.0431410319844847E-2</v>
      </c>
      <c r="F2879">
        <v>-7.0010196886409748E-3</v>
      </c>
    </row>
    <row r="2880" spans="2:6" x14ac:dyDescent="0.3">
      <c r="B2880" s="109">
        <v>41149</v>
      </c>
      <c r="C2880" s="110">
        <v>207.54269400000001</v>
      </c>
      <c r="D2880">
        <v>270907</v>
      </c>
      <c r="E2880">
        <f t="shared" si="46"/>
        <v>-2.4423348328896588E-2</v>
      </c>
      <c r="F2880">
        <v>-7.001527226588089E-3</v>
      </c>
    </row>
    <row r="2881" spans="2:6" x14ac:dyDescent="0.3">
      <c r="B2881" s="109">
        <v>41148</v>
      </c>
      <c r="C2881" s="110">
        <v>212.73848000000001</v>
      </c>
      <c r="D2881">
        <v>327449</v>
      </c>
      <c r="E2881">
        <f t="shared" si="46"/>
        <v>-1.206403171106718E-2</v>
      </c>
      <c r="F2881">
        <v>-7.0081924916713945E-3</v>
      </c>
    </row>
    <row r="2882" spans="2:6" x14ac:dyDescent="0.3">
      <c r="B2882" s="109">
        <v>41145</v>
      </c>
      <c r="C2882" s="110">
        <v>215.33630400000001</v>
      </c>
      <c r="D2882">
        <v>285065</v>
      </c>
      <c r="E2882">
        <f t="shared" si="46"/>
        <v>-3.6731058370087499E-3</v>
      </c>
      <c r="F2882">
        <v>-7.0086882516923188E-3</v>
      </c>
    </row>
    <row r="2883" spans="2:6" x14ac:dyDescent="0.3">
      <c r="B2883" s="109">
        <v>41144</v>
      </c>
      <c r="C2883" s="110">
        <v>216.13017300000001</v>
      </c>
      <c r="D2883">
        <v>462482</v>
      </c>
      <c r="E2883">
        <f t="shared" si="46"/>
        <v>-1.7065794346798002E-2</v>
      </c>
      <c r="F2883">
        <v>-7.0090688106537735E-3</v>
      </c>
    </row>
    <row r="2884" spans="2:6" x14ac:dyDescent="0.3">
      <c r="B2884" s="109">
        <v>41143</v>
      </c>
      <c r="C2884" s="110">
        <v>219.882645</v>
      </c>
      <c r="D2884">
        <v>649992</v>
      </c>
      <c r="E2884">
        <f t="shared" si="46"/>
        <v>1.0111114515164665E-2</v>
      </c>
      <c r="F2884">
        <v>-7.0139503773499756E-3</v>
      </c>
    </row>
    <row r="2885" spans="2:6" x14ac:dyDescent="0.3">
      <c r="B2885" s="109">
        <v>41142</v>
      </c>
      <c r="C2885" s="110">
        <v>217.68164100000001</v>
      </c>
      <c r="D2885">
        <v>404062</v>
      </c>
      <c r="E2885">
        <f t="shared" si="46"/>
        <v>-3.3172773466483285E-4</v>
      </c>
      <c r="F2885">
        <v>-7.0215015316318352E-3</v>
      </c>
    </row>
    <row r="2886" spans="2:6" x14ac:dyDescent="0.3">
      <c r="B2886" s="109">
        <v>41138</v>
      </c>
      <c r="C2886" s="110">
        <v>217.75387599999999</v>
      </c>
      <c r="D2886">
        <v>335840</v>
      </c>
      <c r="E2886">
        <f t="shared" si="46"/>
        <v>-1.0655677947953635E-2</v>
      </c>
      <c r="F2886">
        <v>-7.0220637244422512E-3</v>
      </c>
    </row>
    <row r="2887" spans="2:6" x14ac:dyDescent="0.3">
      <c r="B2887" s="109">
        <v>41137</v>
      </c>
      <c r="C2887" s="110">
        <v>220.09918200000001</v>
      </c>
      <c r="D2887">
        <v>475216</v>
      </c>
      <c r="E2887">
        <f t="shared" si="46"/>
        <v>-8.7746735466515124E-3</v>
      </c>
      <c r="F2887">
        <v>-7.027109611648652E-3</v>
      </c>
    </row>
    <row r="2888" spans="2:6" x14ac:dyDescent="0.3">
      <c r="B2888" s="109">
        <v>41135</v>
      </c>
      <c r="C2888" s="110">
        <v>222.04757699999999</v>
      </c>
      <c r="D2888">
        <v>440100</v>
      </c>
      <c r="E2888">
        <f t="shared" si="46"/>
        <v>1.9042904918844972E-2</v>
      </c>
      <c r="F2888">
        <v>-7.0309682716730437E-3</v>
      </c>
    </row>
    <row r="2889" spans="2:6" x14ac:dyDescent="0.3">
      <c r="B2889" s="109">
        <v>41134</v>
      </c>
      <c r="C2889" s="110">
        <v>217.89816300000001</v>
      </c>
      <c r="D2889">
        <v>795644</v>
      </c>
      <c r="E2889">
        <f t="shared" si="46"/>
        <v>-2.8474731660920405E-2</v>
      </c>
      <c r="F2889">
        <v>-7.0884036628494629E-3</v>
      </c>
    </row>
    <row r="2890" spans="2:6" x14ac:dyDescent="0.3">
      <c r="B2890" s="109">
        <v>41131</v>
      </c>
      <c r="C2890" s="110">
        <v>224.28460699999999</v>
      </c>
      <c r="D2890">
        <v>1099609</v>
      </c>
      <c r="E2890">
        <f t="shared" si="46"/>
        <v>2.743778359377913E-2</v>
      </c>
      <c r="F2890">
        <v>-7.0908162389504703E-3</v>
      </c>
    </row>
    <row r="2891" spans="2:6" x14ac:dyDescent="0.3">
      <c r="B2891" s="109">
        <v>41130</v>
      </c>
      <c r="C2891" s="110">
        <v>218.295074</v>
      </c>
      <c r="D2891">
        <v>1184350</v>
      </c>
      <c r="E2891">
        <f t="shared" ref="E2891:E2954" si="47">C2891/C2892-1</f>
        <v>2.7164652722898586E-2</v>
      </c>
      <c r="F2891">
        <v>-7.1046944445076754E-3</v>
      </c>
    </row>
    <row r="2892" spans="2:6" x14ac:dyDescent="0.3">
      <c r="B2892" s="109">
        <v>41129</v>
      </c>
      <c r="C2892" s="110">
        <v>212.52198799999999</v>
      </c>
      <c r="D2892">
        <v>1239512</v>
      </c>
      <c r="E2892">
        <f t="shared" si="47"/>
        <v>2.4137808915049686E-2</v>
      </c>
      <c r="F2892">
        <v>-7.1170546000126622E-3</v>
      </c>
    </row>
    <row r="2893" spans="2:6" x14ac:dyDescent="0.3">
      <c r="B2893" s="109">
        <v>41128</v>
      </c>
      <c r="C2893" s="110">
        <v>207.51307700000001</v>
      </c>
      <c r="D2893">
        <v>1706414</v>
      </c>
      <c r="E2893">
        <f t="shared" si="47"/>
        <v>2.8004857584079446E-2</v>
      </c>
      <c r="F2893">
        <v>-7.1323684148905109E-3</v>
      </c>
    </row>
    <row r="2894" spans="2:6" x14ac:dyDescent="0.3">
      <c r="B2894" s="109">
        <v>41127</v>
      </c>
      <c r="C2894" s="110">
        <v>201.860016</v>
      </c>
      <c r="D2894">
        <v>1568472</v>
      </c>
      <c r="E2894">
        <f t="shared" si="47"/>
        <v>4.0382983366155534E-2</v>
      </c>
      <c r="F2894">
        <v>-7.1436623001712718E-3</v>
      </c>
    </row>
    <row r="2895" spans="2:6" x14ac:dyDescent="0.3">
      <c r="B2895" s="109">
        <v>41124</v>
      </c>
      <c r="C2895" s="110">
        <v>194.024719</v>
      </c>
      <c r="D2895">
        <v>1937125</v>
      </c>
      <c r="E2895">
        <f t="shared" si="47"/>
        <v>-2.2076736807844499E-3</v>
      </c>
      <c r="F2895">
        <v>-7.1493804710274222E-3</v>
      </c>
    </row>
    <row r="2896" spans="2:6" x14ac:dyDescent="0.3">
      <c r="B2896" s="109">
        <v>41123</v>
      </c>
      <c r="C2896" s="110">
        <v>194.45401000000001</v>
      </c>
      <c r="D2896">
        <v>732219</v>
      </c>
      <c r="E2896">
        <f t="shared" si="47"/>
        <v>-1.2866624175957853E-3</v>
      </c>
      <c r="F2896">
        <v>-7.1579615178001266E-3</v>
      </c>
    </row>
    <row r="2897" spans="2:6" x14ac:dyDescent="0.3">
      <c r="B2897" s="109">
        <v>41122</v>
      </c>
      <c r="C2897" s="110">
        <v>194.70452900000001</v>
      </c>
      <c r="D2897">
        <v>1411848</v>
      </c>
      <c r="E2897">
        <f t="shared" si="47"/>
        <v>3.0877559140340072E-2</v>
      </c>
      <c r="F2897">
        <v>-7.1679369181109065E-3</v>
      </c>
    </row>
    <row r="2898" spans="2:6" x14ac:dyDescent="0.3">
      <c r="B2898" s="109">
        <v>41121</v>
      </c>
      <c r="C2898" s="110">
        <v>188.872604</v>
      </c>
      <c r="D2898">
        <v>7435923</v>
      </c>
      <c r="E2898">
        <f t="shared" si="47"/>
        <v>2.8844144266963356E-2</v>
      </c>
      <c r="F2898">
        <v>-7.1753554066301684E-3</v>
      </c>
    </row>
    <row r="2899" spans="2:6" x14ac:dyDescent="0.3">
      <c r="B2899" s="109">
        <v>41120</v>
      </c>
      <c r="C2899" s="110">
        <v>183.57746900000001</v>
      </c>
      <c r="D2899">
        <v>2397024</v>
      </c>
      <c r="E2899">
        <f t="shared" si="47"/>
        <v>-1.8366142509844474E-2</v>
      </c>
      <c r="F2899">
        <v>-7.180437492722902E-3</v>
      </c>
    </row>
    <row r="2900" spans="2:6" x14ac:dyDescent="0.3">
      <c r="B2900" s="109">
        <v>41117</v>
      </c>
      <c r="C2900" s="110">
        <v>187.01216099999999</v>
      </c>
      <c r="D2900">
        <v>10278905</v>
      </c>
      <c r="E2900">
        <f t="shared" si="47"/>
        <v>-0.11676229304996355</v>
      </c>
      <c r="F2900">
        <v>-7.189606512644775E-3</v>
      </c>
    </row>
    <row r="2901" spans="2:6" x14ac:dyDescent="0.3">
      <c r="B2901" s="109">
        <v>41116</v>
      </c>
      <c r="C2901" s="110">
        <v>211.734802</v>
      </c>
      <c r="D2901">
        <v>1117203</v>
      </c>
      <c r="E2901">
        <f t="shared" si="47"/>
        <v>3.4253313836490884E-2</v>
      </c>
      <c r="F2901">
        <v>-7.1976224081583551E-3</v>
      </c>
    </row>
    <row r="2902" spans="2:6" x14ac:dyDescent="0.3">
      <c r="B2902" s="109">
        <v>41115</v>
      </c>
      <c r="C2902" s="110">
        <v>204.72238200000001</v>
      </c>
      <c r="D2902">
        <v>1030516</v>
      </c>
      <c r="E2902">
        <f t="shared" si="47"/>
        <v>-3.8296688256349576E-3</v>
      </c>
      <c r="F2902">
        <v>-7.2023184455866085E-3</v>
      </c>
    </row>
    <row r="2903" spans="2:6" x14ac:dyDescent="0.3">
      <c r="B2903" s="109">
        <v>41114</v>
      </c>
      <c r="C2903" s="110">
        <v>205.50941499999999</v>
      </c>
      <c r="D2903">
        <v>365911</v>
      </c>
      <c r="E2903">
        <f t="shared" si="47"/>
        <v>2.3338620506631935E-2</v>
      </c>
      <c r="F2903">
        <v>-7.2046809158937686E-3</v>
      </c>
    </row>
    <row r="2904" spans="2:6" x14ac:dyDescent="0.3">
      <c r="B2904" s="109">
        <v>41113</v>
      </c>
      <c r="C2904" s="110">
        <v>200.822495</v>
      </c>
      <c r="D2904">
        <v>385348</v>
      </c>
      <c r="E2904">
        <f t="shared" si="47"/>
        <v>-2.7041250646820392E-2</v>
      </c>
      <c r="F2904">
        <v>-7.2293088863523147E-3</v>
      </c>
    </row>
    <row r="2905" spans="2:6" x14ac:dyDescent="0.3">
      <c r="B2905" s="109">
        <v>41110</v>
      </c>
      <c r="C2905" s="110">
        <v>206.40391500000001</v>
      </c>
      <c r="D2905">
        <v>340893</v>
      </c>
      <c r="E2905">
        <f t="shared" si="47"/>
        <v>-2.6164831620605566E-2</v>
      </c>
      <c r="F2905">
        <v>-7.2302544194303708E-3</v>
      </c>
    </row>
    <row r="2906" spans="2:6" x14ac:dyDescent="0.3">
      <c r="B2906" s="109">
        <v>41109</v>
      </c>
      <c r="C2906" s="110">
        <v>211.94953899999999</v>
      </c>
      <c r="D2906">
        <v>378427</v>
      </c>
      <c r="E2906">
        <f t="shared" si="47"/>
        <v>8.6839189001706174E-3</v>
      </c>
      <c r="F2906">
        <v>-7.2414016841125806E-3</v>
      </c>
    </row>
    <row r="2907" spans="2:6" x14ac:dyDescent="0.3">
      <c r="B2907" s="109">
        <v>41108</v>
      </c>
      <c r="C2907" s="110">
        <v>210.124832</v>
      </c>
      <c r="D2907">
        <v>243998</v>
      </c>
      <c r="E2907">
        <f t="shared" si="47"/>
        <v>-1.9696422191160967E-2</v>
      </c>
      <c r="F2907">
        <v>-7.2652022707310193E-3</v>
      </c>
    </row>
    <row r="2908" spans="2:6" x14ac:dyDescent="0.3">
      <c r="B2908" s="109">
        <v>41107</v>
      </c>
      <c r="C2908" s="110">
        <v>214.34669500000001</v>
      </c>
      <c r="D2908">
        <v>609485</v>
      </c>
      <c r="E2908">
        <f t="shared" si="47"/>
        <v>-3.8245964002949773E-3</v>
      </c>
      <c r="F2908">
        <v>-7.2830203437602714E-3</v>
      </c>
    </row>
    <row r="2909" spans="2:6" x14ac:dyDescent="0.3">
      <c r="B2909" s="109">
        <v>41106</v>
      </c>
      <c r="C2909" s="110">
        <v>215.16963200000001</v>
      </c>
      <c r="D2909">
        <v>666366</v>
      </c>
      <c r="E2909">
        <f t="shared" si="47"/>
        <v>1.3140535738820791E-2</v>
      </c>
      <c r="F2909">
        <v>-7.3013579381423499E-3</v>
      </c>
    </row>
    <row r="2910" spans="2:6" x14ac:dyDescent="0.3">
      <c r="B2910" s="109">
        <v>41103</v>
      </c>
      <c r="C2910" s="110">
        <v>212.37886</v>
      </c>
      <c r="D2910">
        <v>664842</v>
      </c>
      <c r="E2910">
        <f t="shared" si="47"/>
        <v>-1.4935500285256476E-2</v>
      </c>
      <c r="F2910">
        <v>-7.306401298871168E-3</v>
      </c>
    </row>
    <row r="2911" spans="2:6" x14ac:dyDescent="0.3">
      <c r="B2911" s="109">
        <v>41102</v>
      </c>
      <c r="C2911" s="110">
        <v>215.598938</v>
      </c>
      <c r="D2911">
        <v>305729</v>
      </c>
      <c r="E2911">
        <f t="shared" si="47"/>
        <v>1.1583077415473486E-2</v>
      </c>
      <c r="F2911">
        <v>-7.3109107034680099E-3</v>
      </c>
    </row>
    <row r="2912" spans="2:6" x14ac:dyDescent="0.3">
      <c r="B2912" s="109">
        <v>41101</v>
      </c>
      <c r="C2912" s="110">
        <v>213.130234</v>
      </c>
      <c r="D2912">
        <v>573964</v>
      </c>
      <c r="E2912">
        <f t="shared" si="47"/>
        <v>-1.6184629053174748E-2</v>
      </c>
      <c r="F2912">
        <v>-7.3126062708024353E-3</v>
      </c>
    </row>
    <row r="2913" spans="2:6" x14ac:dyDescent="0.3">
      <c r="B2913" s="109">
        <v>41100</v>
      </c>
      <c r="C2913" s="110">
        <v>216.636414</v>
      </c>
      <c r="D2913">
        <v>719983</v>
      </c>
      <c r="E2913">
        <f t="shared" si="47"/>
        <v>-1.0459344711074126E-2</v>
      </c>
      <c r="F2913">
        <v>-7.3246698942653898E-3</v>
      </c>
    </row>
    <row r="2914" spans="2:6" x14ac:dyDescent="0.3">
      <c r="B2914" s="109">
        <v>41099</v>
      </c>
      <c r="C2914" s="110">
        <v>218.92623900000001</v>
      </c>
      <c r="D2914">
        <v>488642</v>
      </c>
      <c r="E2914">
        <f t="shared" si="47"/>
        <v>-2.5791995920297572E-2</v>
      </c>
      <c r="F2914">
        <v>-7.3261055640260198E-3</v>
      </c>
    </row>
    <row r="2915" spans="2:6" x14ac:dyDescent="0.3">
      <c r="B2915" s="109">
        <v>41096</v>
      </c>
      <c r="C2915" s="110">
        <v>224.722275</v>
      </c>
      <c r="D2915">
        <v>670238</v>
      </c>
      <c r="E2915">
        <f t="shared" si="47"/>
        <v>-1.1955503168349479E-2</v>
      </c>
      <c r="F2915">
        <v>-7.3578526969317881E-3</v>
      </c>
    </row>
    <row r="2916" spans="2:6" x14ac:dyDescent="0.3">
      <c r="B2916" s="109">
        <v>41095</v>
      </c>
      <c r="C2916" s="110">
        <v>227.441452</v>
      </c>
      <c r="D2916">
        <v>1081918</v>
      </c>
      <c r="E2916">
        <f t="shared" si="47"/>
        <v>1.1295040581022375E-2</v>
      </c>
      <c r="F2916">
        <v>-7.3647235290171809E-3</v>
      </c>
    </row>
    <row r="2917" spans="2:6" x14ac:dyDescent="0.3">
      <c r="B2917" s="109">
        <v>41094</v>
      </c>
      <c r="C2917" s="110">
        <v>224.901184</v>
      </c>
      <c r="D2917">
        <v>963703</v>
      </c>
      <c r="E2917">
        <f t="shared" si="47"/>
        <v>-3.1283707429078933E-2</v>
      </c>
      <c r="F2917">
        <v>-7.4052579515996309E-3</v>
      </c>
    </row>
    <row r="2918" spans="2:6" x14ac:dyDescent="0.3">
      <c r="B2918" s="109">
        <v>41093</v>
      </c>
      <c r="C2918" s="110">
        <v>232.16413900000001</v>
      </c>
      <c r="D2918">
        <v>2515510</v>
      </c>
      <c r="E2918">
        <f t="shared" si="47"/>
        <v>6.6568093875577272E-2</v>
      </c>
      <c r="F2918">
        <v>-7.4053229177225566E-3</v>
      </c>
    </row>
    <row r="2919" spans="2:6" x14ac:dyDescent="0.3">
      <c r="B2919" s="109">
        <v>41092</v>
      </c>
      <c r="C2919" s="110">
        <v>217.67399599999999</v>
      </c>
      <c r="D2919">
        <v>2455896</v>
      </c>
      <c r="E2919">
        <f t="shared" si="47"/>
        <v>7.952341913458616E-3</v>
      </c>
      <c r="F2919">
        <v>-7.4143819113893228E-3</v>
      </c>
    </row>
    <row r="2920" spans="2:6" x14ac:dyDescent="0.3">
      <c r="B2920" s="109">
        <v>41089</v>
      </c>
      <c r="C2920" s="110">
        <v>215.95663500000001</v>
      </c>
      <c r="D2920">
        <v>1053289</v>
      </c>
      <c r="E2920">
        <f t="shared" si="47"/>
        <v>1.1563385783137647E-2</v>
      </c>
      <c r="F2920">
        <v>-7.4198142473562712E-3</v>
      </c>
    </row>
    <row r="2921" spans="2:6" x14ac:dyDescent="0.3">
      <c r="B2921" s="109">
        <v>41088</v>
      </c>
      <c r="C2921" s="110">
        <v>213.48799099999999</v>
      </c>
      <c r="D2921">
        <v>2305474</v>
      </c>
      <c r="E2921">
        <f t="shared" si="47"/>
        <v>-1.4207910102672971E-2</v>
      </c>
      <c r="F2921">
        <v>-7.4291265719372834E-3</v>
      </c>
    </row>
    <row r="2922" spans="2:6" x14ac:dyDescent="0.3">
      <c r="B2922" s="109">
        <v>41087</v>
      </c>
      <c r="C2922" s="110">
        <v>216.56492600000001</v>
      </c>
      <c r="D2922">
        <v>798304</v>
      </c>
      <c r="E2922">
        <f t="shared" si="47"/>
        <v>5.64894750987599E-3</v>
      </c>
      <c r="F2922">
        <v>-7.4321501878195084E-3</v>
      </c>
    </row>
    <row r="2923" spans="2:6" x14ac:dyDescent="0.3">
      <c r="B2923" s="109">
        <v>41086</v>
      </c>
      <c r="C2923" s="110">
        <v>215.348434</v>
      </c>
      <c r="D2923">
        <v>2388934</v>
      </c>
      <c r="E2923">
        <f t="shared" si="47"/>
        <v>2.730813833891621E-2</v>
      </c>
      <c r="F2923">
        <v>-7.434990214970294E-3</v>
      </c>
    </row>
    <row r="2924" spans="2:6" x14ac:dyDescent="0.3">
      <c r="B2924" s="109">
        <v>41085</v>
      </c>
      <c r="C2924" s="110">
        <v>209.62399300000001</v>
      </c>
      <c r="D2924">
        <v>2421443</v>
      </c>
      <c r="E2924">
        <f t="shared" si="47"/>
        <v>4.1230170989317916E-2</v>
      </c>
      <c r="F2924">
        <v>-7.4499323751465729E-3</v>
      </c>
    </row>
    <row r="2925" spans="2:6" x14ac:dyDescent="0.3">
      <c r="B2925" s="109">
        <v>41082</v>
      </c>
      <c r="C2925" s="110">
        <v>201.323395</v>
      </c>
      <c r="D2925">
        <v>1069656</v>
      </c>
      <c r="E2925">
        <f t="shared" si="47"/>
        <v>9.3274178011260034E-3</v>
      </c>
      <c r="F2925">
        <v>-7.4571808787843308E-3</v>
      </c>
    </row>
    <row r="2926" spans="2:6" x14ac:dyDescent="0.3">
      <c r="B2926" s="109">
        <v>41081</v>
      </c>
      <c r="C2926" s="110">
        <v>199.46292099999999</v>
      </c>
      <c r="D2926">
        <v>1147010</v>
      </c>
      <c r="E2926">
        <f t="shared" si="47"/>
        <v>0</v>
      </c>
      <c r="F2926">
        <v>-7.4589596614308418E-3</v>
      </c>
    </row>
    <row r="2927" spans="2:6" x14ac:dyDescent="0.3">
      <c r="B2927" s="109">
        <v>41080</v>
      </c>
      <c r="C2927" s="110">
        <v>199.46292099999999</v>
      </c>
      <c r="D2927">
        <v>942552</v>
      </c>
      <c r="E2927">
        <f t="shared" si="47"/>
        <v>3.7016366988697369E-2</v>
      </c>
      <c r="F2927">
        <v>-7.4752452465970398E-3</v>
      </c>
    </row>
    <row r="2928" spans="2:6" x14ac:dyDescent="0.3">
      <c r="B2928" s="109">
        <v>41079</v>
      </c>
      <c r="C2928" s="110">
        <v>192.34307899999999</v>
      </c>
      <c r="D2928">
        <v>2521008</v>
      </c>
      <c r="E2928">
        <f t="shared" si="47"/>
        <v>1.414806704384719E-2</v>
      </c>
      <c r="F2928">
        <v>-7.4772271487727471E-3</v>
      </c>
    </row>
    <row r="2929" spans="2:6" x14ac:dyDescent="0.3">
      <c r="B2929" s="109">
        <v>41078</v>
      </c>
      <c r="C2929" s="110">
        <v>189.65976000000001</v>
      </c>
      <c r="D2929">
        <v>692723</v>
      </c>
      <c r="E2929">
        <f t="shared" si="47"/>
        <v>3.0275116949156633E-3</v>
      </c>
      <c r="F2929">
        <v>-7.4778878088224143E-3</v>
      </c>
    </row>
    <row r="2930" spans="2:6" x14ac:dyDescent="0.3">
      <c r="B2930" s="109">
        <v>41075</v>
      </c>
      <c r="C2930" s="110">
        <v>189.08729600000001</v>
      </c>
      <c r="D2930">
        <v>1480166</v>
      </c>
      <c r="E2930">
        <f t="shared" si="47"/>
        <v>7.8180595946495401E-3</v>
      </c>
      <c r="F2930">
        <v>-7.4886752164490256E-3</v>
      </c>
    </row>
    <row r="2931" spans="2:6" x14ac:dyDescent="0.3">
      <c r="B2931" s="109">
        <v>41074</v>
      </c>
      <c r="C2931" s="110">
        <v>187.62046799999999</v>
      </c>
      <c r="D2931">
        <v>1813635</v>
      </c>
      <c r="E2931">
        <f t="shared" si="47"/>
        <v>2.9851286485898187E-2</v>
      </c>
      <c r="F2931">
        <v>-7.5069985998863498E-3</v>
      </c>
    </row>
    <row r="2932" spans="2:6" x14ac:dyDescent="0.3">
      <c r="B2932" s="109">
        <v>41073</v>
      </c>
      <c r="C2932" s="110">
        <v>182.182098</v>
      </c>
      <c r="D2932">
        <v>669224</v>
      </c>
      <c r="E2932">
        <f t="shared" si="47"/>
        <v>-1.3727978496993476E-3</v>
      </c>
      <c r="F2932">
        <v>-7.5105639050480066E-3</v>
      </c>
    </row>
    <row r="2933" spans="2:6" x14ac:dyDescent="0.3">
      <c r="B2933" s="109">
        <v>41072</v>
      </c>
      <c r="C2933" s="110">
        <v>182.43254099999999</v>
      </c>
      <c r="D2933">
        <v>1221070</v>
      </c>
      <c r="E2933">
        <f t="shared" si="47"/>
        <v>2.8645828252810146E-2</v>
      </c>
      <c r="F2933">
        <v>-7.5145444645344783E-3</v>
      </c>
    </row>
    <row r="2934" spans="2:6" x14ac:dyDescent="0.3">
      <c r="B2934" s="109">
        <v>41071</v>
      </c>
      <c r="C2934" s="110">
        <v>177.35214199999999</v>
      </c>
      <c r="D2934">
        <v>1396606</v>
      </c>
      <c r="E2934">
        <f t="shared" si="47"/>
        <v>-3.8595633892402059E-2</v>
      </c>
      <c r="F2934">
        <v>-7.517429872153536E-3</v>
      </c>
    </row>
    <row r="2935" spans="2:6" x14ac:dyDescent="0.3">
      <c r="B2935" s="109">
        <v>41068</v>
      </c>
      <c r="C2935" s="110">
        <v>184.47195400000001</v>
      </c>
      <c r="D2935">
        <v>2801391</v>
      </c>
      <c r="E2935">
        <f t="shared" si="47"/>
        <v>8.960290971633067E-2</v>
      </c>
      <c r="F2935">
        <v>-7.5176979184699011E-3</v>
      </c>
    </row>
    <row r="2936" spans="2:6" x14ac:dyDescent="0.3">
      <c r="B2936" s="109">
        <v>41067</v>
      </c>
      <c r="C2936" s="110">
        <v>169.30200199999999</v>
      </c>
      <c r="D2936">
        <v>609221</v>
      </c>
      <c r="E2936">
        <f t="shared" si="47"/>
        <v>7.8805504339101162E-3</v>
      </c>
      <c r="F2936">
        <v>-7.5313879793468264E-3</v>
      </c>
    </row>
    <row r="2937" spans="2:6" x14ac:dyDescent="0.3">
      <c r="B2937" s="109">
        <v>41066</v>
      </c>
      <c r="C2937" s="110">
        <v>167.978241</v>
      </c>
      <c r="D2937">
        <v>1067898</v>
      </c>
      <c r="E2937">
        <f t="shared" si="47"/>
        <v>3.2776417051805451E-2</v>
      </c>
      <c r="F2937">
        <v>-7.5316013044050001E-3</v>
      </c>
    </row>
    <row r="2938" spans="2:6" x14ac:dyDescent="0.3">
      <c r="B2938" s="109">
        <v>41065</v>
      </c>
      <c r="C2938" s="110">
        <v>162.64724699999999</v>
      </c>
      <c r="D2938">
        <v>1106448</v>
      </c>
      <c r="E2938">
        <f t="shared" si="47"/>
        <v>1.2697612465039754E-2</v>
      </c>
      <c r="F2938">
        <v>-7.5733172740110044E-3</v>
      </c>
    </row>
    <row r="2939" spans="2:6" x14ac:dyDescent="0.3">
      <c r="B2939" s="109">
        <v>41064</v>
      </c>
      <c r="C2939" s="110">
        <v>160.60791</v>
      </c>
      <c r="D2939">
        <v>1283579</v>
      </c>
      <c r="E2939">
        <f t="shared" si="47"/>
        <v>-1.1451390002310546E-2</v>
      </c>
      <c r="F2939">
        <v>-7.5759208853104498E-3</v>
      </c>
    </row>
    <row r="2940" spans="2:6" x14ac:dyDescent="0.3">
      <c r="B2940" s="109">
        <v>41061</v>
      </c>
      <c r="C2940" s="110">
        <v>162.46839900000001</v>
      </c>
      <c r="D2940">
        <v>1347127</v>
      </c>
      <c r="E2940">
        <f t="shared" si="47"/>
        <v>-5.0000147936438144E-2</v>
      </c>
      <c r="F2940">
        <v>-7.5918966337564786E-3</v>
      </c>
    </row>
    <row r="2941" spans="2:6" x14ac:dyDescent="0.3">
      <c r="B2941" s="109">
        <v>41060</v>
      </c>
      <c r="C2941" s="110">
        <v>171.01939400000001</v>
      </c>
      <c r="D2941">
        <v>1473492</v>
      </c>
      <c r="E2941">
        <f t="shared" si="47"/>
        <v>-2.0290984461933004E-2</v>
      </c>
      <c r="F2941">
        <v>-7.6173063519177076E-3</v>
      </c>
    </row>
    <row r="2942" spans="2:6" x14ac:dyDescent="0.3">
      <c r="B2942" s="109">
        <v>41059</v>
      </c>
      <c r="C2942" s="110">
        <v>174.56141700000001</v>
      </c>
      <c r="D2942">
        <v>731472</v>
      </c>
      <c r="E2942">
        <f t="shared" si="47"/>
        <v>-1.2947322043666887E-2</v>
      </c>
      <c r="F2942">
        <v>-7.621506208752904E-3</v>
      </c>
    </row>
    <row r="2943" spans="2:6" x14ac:dyDescent="0.3">
      <c r="B2943" s="109">
        <v>41058</v>
      </c>
      <c r="C2943" s="110">
        <v>176.85116600000001</v>
      </c>
      <c r="D2943">
        <v>765434</v>
      </c>
      <c r="E2943">
        <f t="shared" si="47"/>
        <v>-2.0245696096399257E-4</v>
      </c>
      <c r="F2943">
        <v>-7.6301612551321618E-3</v>
      </c>
    </row>
    <row r="2944" spans="2:6" x14ac:dyDescent="0.3">
      <c r="B2944" s="109">
        <v>41057</v>
      </c>
      <c r="C2944" s="110">
        <v>176.886978</v>
      </c>
      <c r="D2944">
        <v>1203258</v>
      </c>
      <c r="E2944">
        <f t="shared" si="47"/>
        <v>-1.4943170343821977E-2</v>
      </c>
      <c r="F2944">
        <v>-7.6310516241057114E-3</v>
      </c>
    </row>
    <row r="2945" spans="2:6" x14ac:dyDescent="0.3">
      <c r="B2945" s="109">
        <v>41054</v>
      </c>
      <c r="C2945" s="110">
        <v>179.57032799999999</v>
      </c>
      <c r="D2945">
        <v>768041</v>
      </c>
      <c r="E2945">
        <f t="shared" si="47"/>
        <v>4.4025944314303178E-3</v>
      </c>
      <c r="F2945">
        <v>-7.6312665006438296E-3</v>
      </c>
    </row>
    <row r="2946" spans="2:6" x14ac:dyDescent="0.3">
      <c r="B2946" s="109">
        <v>41053</v>
      </c>
      <c r="C2946" s="110">
        <v>178.78321800000001</v>
      </c>
      <c r="D2946">
        <v>662861</v>
      </c>
      <c r="E2946">
        <f t="shared" si="47"/>
        <v>-1.9970751973573675E-3</v>
      </c>
      <c r="F2946">
        <v>-7.6365058129485019E-3</v>
      </c>
    </row>
    <row r="2947" spans="2:6" x14ac:dyDescent="0.3">
      <c r="B2947" s="109">
        <v>41052</v>
      </c>
      <c r="C2947" s="110">
        <v>179.14097599999999</v>
      </c>
      <c r="D2947">
        <v>630910</v>
      </c>
      <c r="E2947">
        <f t="shared" si="47"/>
        <v>-1.1646644160573483E-2</v>
      </c>
      <c r="F2947">
        <v>-7.6526333970324822E-3</v>
      </c>
    </row>
    <row r="2948" spans="2:6" x14ac:dyDescent="0.3">
      <c r="B2948" s="109">
        <v>41051</v>
      </c>
      <c r="C2948" s="110">
        <v>181.25195299999999</v>
      </c>
      <c r="D2948">
        <v>783245</v>
      </c>
      <c r="E2948">
        <f t="shared" si="47"/>
        <v>-1.6692310421961287E-2</v>
      </c>
      <c r="F2948">
        <v>-7.6576449121733559E-3</v>
      </c>
    </row>
    <row r="2949" spans="2:6" x14ac:dyDescent="0.3">
      <c r="B2949" s="109">
        <v>41050</v>
      </c>
      <c r="C2949" s="110">
        <v>184.32882699999999</v>
      </c>
      <c r="D2949">
        <v>972601</v>
      </c>
      <c r="E2949">
        <f t="shared" si="47"/>
        <v>-3.4301698318027651E-2</v>
      </c>
      <c r="F2949">
        <v>-7.6599641598911195E-3</v>
      </c>
    </row>
    <row r="2950" spans="2:6" x14ac:dyDescent="0.3">
      <c r="B2950" s="109">
        <v>41047</v>
      </c>
      <c r="C2950" s="110">
        <v>190.876205</v>
      </c>
      <c r="D2950">
        <v>746019</v>
      </c>
      <c r="E2950">
        <f t="shared" si="47"/>
        <v>1.1758277003732109E-2</v>
      </c>
      <c r="F2950">
        <v>-7.6617914010661536E-3</v>
      </c>
    </row>
    <row r="2951" spans="2:6" x14ac:dyDescent="0.3">
      <c r="B2951" s="109">
        <v>41046</v>
      </c>
      <c r="C2951" s="110">
        <v>188.65791300000001</v>
      </c>
      <c r="D2951">
        <v>695419</v>
      </c>
      <c r="E2951">
        <f t="shared" si="47"/>
        <v>-3.8300560111755755E-2</v>
      </c>
      <c r="F2951">
        <v>-7.6768631132084764E-3</v>
      </c>
    </row>
    <row r="2952" spans="2:6" x14ac:dyDescent="0.3">
      <c r="B2952" s="109">
        <v>41045</v>
      </c>
      <c r="C2952" s="110">
        <v>196.17138700000001</v>
      </c>
      <c r="D2952">
        <v>555919</v>
      </c>
      <c r="E2952">
        <f t="shared" si="47"/>
        <v>-4.7097642034357623E-2</v>
      </c>
      <c r="F2952">
        <v>-7.7076147282253427E-3</v>
      </c>
    </row>
    <row r="2953" spans="2:6" x14ac:dyDescent="0.3">
      <c r="B2953" s="109">
        <v>41044</v>
      </c>
      <c r="C2953" s="110">
        <v>205.86724899999999</v>
      </c>
      <c r="D2953">
        <v>1344066</v>
      </c>
      <c r="E2953">
        <f t="shared" si="47"/>
        <v>-2.6000766506779627E-3</v>
      </c>
      <c r="F2953">
        <v>-7.722502016318411E-3</v>
      </c>
    </row>
    <row r="2954" spans="2:6" x14ac:dyDescent="0.3">
      <c r="B2954" s="109">
        <v>41043</v>
      </c>
      <c r="C2954" s="110">
        <v>206.40391500000001</v>
      </c>
      <c r="D2954">
        <v>333321</v>
      </c>
      <c r="E2954">
        <f t="shared" si="47"/>
        <v>-2.3031292746007681E-2</v>
      </c>
      <c r="F2954">
        <v>-7.7391647636203542E-3</v>
      </c>
    </row>
    <row r="2955" spans="2:6" x14ac:dyDescent="0.3">
      <c r="B2955" s="109">
        <v>41040</v>
      </c>
      <c r="C2955" s="110">
        <v>211.26973000000001</v>
      </c>
      <c r="D2955">
        <v>130241</v>
      </c>
      <c r="E2955">
        <f t="shared" ref="E2955:E3018" si="48">C2955/C2956-1</f>
        <v>4.0807878151400967E-3</v>
      </c>
      <c r="F2955">
        <v>-7.7542095867181304E-3</v>
      </c>
    </row>
    <row r="2956" spans="2:6" x14ac:dyDescent="0.3">
      <c r="B2956" s="109">
        <v>41039</v>
      </c>
      <c r="C2956" s="110">
        <v>210.41108700000001</v>
      </c>
      <c r="D2956">
        <v>167184</v>
      </c>
      <c r="E2956">
        <f t="shared" si="48"/>
        <v>9.0945465054412811E-3</v>
      </c>
      <c r="F2956">
        <v>-7.7555547252360357E-3</v>
      </c>
    </row>
    <row r="2957" spans="2:6" x14ac:dyDescent="0.3">
      <c r="B2957" s="109">
        <v>41038</v>
      </c>
      <c r="C2957" s="110">
        <v>208.51473999999999</v>
      </c>
      <c r="D2957">
        <v>119431</v>
      </c>
      <c r="E2957">
        <f t="shared" si="48"/>
        <v>-1.60394151370441E-2</v>
      </c>
      <c r="F2957">
        <v>-7.7644897513348132E-3</v>
      </c>
    </row>
    <row r="2958" spans="2:6" x14ac:dyDescent="0.3">
      <c r="B2958" s="109">
        <v>41037</v>
      </c>
      <c r="C2958" s="110">
        <v>211.913712</v>
      </c>
      <c r="D2958">
        <v>366197</v>
      </c>
      <c r="E2958">
        <f t="shared" si="48"/>
        <v>-1.3493446841572609E-3</v>
      </c>
      <c r="F2958">
        <v>-7.7820383456360664E-3</v>
      </c>
    </row>
    <row r="2959" spans="2:6" x14ac:dyDescent="0.3">
      <c r="B2959" s="109">
        <v>41036</v>
      </c>
      <c r="C2959" s="110">
        <v>212.20004299999999</v>
      </c>
      <c r="D2959">
        <v>192381</v>
      </c>
      <c r="E2959">
        <f t="shared" si="48"/>
        <v>2.7725226470492359E-2</v>
      </c>
      <c r="F2959">
        <v>-7.7918356131611022E-3</v>
      </c>
    </row>
    <row r="2960" spans="2:6" x14ac:dyDescent="0.3">
      <c r="B2960" s="109">
        <v>41033</v>
      </c>
      <c r="C2960" s="110">
        <v>206.47546399999999</v>
      </c>
      <c r="D2960">
        <v>435484</v>
      </c>
      <c r="E2960">
        <f t="shared" si="48"/>
        <v>-1.518777599869936E-2</v>
      </c>
      <c r="F2960">
        <v>-7.8152748042951137E-3</v>
      </c>
    </row>
    <row r="2961" spans="2:6" x14ac:dyDescent="0.3">
      <c r="B2961" s="109">
        <v>41032</v>
      </c>
      <c r="C2961" s="110">
        <v>209.659729</v>
      </c>
      <c r="D2961">
        <v>476860</v>
      </c>
      <c r="E2961">
        <f t="shared" si="48"/>
        <v>-2.7547487270090376E-2</v>
      </c>
      <c r="F2961">
        <v>-7.8181839507938111E-3</v>
      </c>
    </row>
    <row r="2962" spans="2:6" x14ac:dyDescent="0.3">
      <c r="B2962" s="109">
        <v>41031</v>
      </c>
      <c r="C2962" s="110">
        <v>215.598938</v>
      </c>
      <c r="D2962">
        <v>1217569</v>
      </c>
      <c r="E2962">
        <f t="shared" si="48"/>
        <v>5.2025462498728192E-2</v>
      </c>
      <c r="F2962">
        <v>-7.8231787129933172E-3</v>
      </c>
    </row>
    <row r="2963" spans="2:6" x14ac:dyDescent="0.3">
      <c r="B2963" s="109">
        <v>41029</v>
      </c>
      <c r="C2963" s="110">
        <v>204.93699599999999</v>
      </c>
      <c r="D2963">
        <v>184008</v>
      </c>
      <c r="E2963">
        <f t="shared" si="48"/>
        <v>1.5062441817183636E-2</v>
      </c>
      <c r="F2963">
        <v>-7.8262199912013664E-3</v>
      </c>
    </row>
    <row r="2964" spans="2:6" x14ac:dyDescent="0.3">
      <c r="B2964" s="109">
        <v>41026</v>
      </c>
      <c r="C2964" s="110">
        <v>201.89595</v>
      </c>
      <c r="D2964">
        <v>525079</v>
      </c>
      <c r="E2964">
        <f t="shared" si="48"/>
        <v>1.7490062616758006E-2</v>
      </c>
      <c r="F2964">
        <v>-7.8272987587437726E-3</v>
      </c>
    </row>
    <row r="2965" spans="2:6" x14ac:dyDescent="0.3">
      <c r="B2965" s="109">
        <v>41025</v>
      </c>
      <c r="C2965" s="110">
        <v>198.425476</v>
      </c>
      <c r="D2965">
        <v>510709</v>
      </c>
      <c r="E2965">
        <f t="shared" si="48"/>
        <v>-1.6199504499773143E-3</v>
      </c>
      <c r="F2965">
        <v>-7.8456138199544112E-3</v>
      </c>
    </row>
    <row r="2966" spans="2:6" x14ac:dyDescent="0.3">
      <c r="B2966" s="109">
        <v>41024</v>
      </c>
      <c r="C2966" s="110">
        <v>198.74743699999999</v>
      </c>
      <c r="D2966">
        <v>374077</v>
      </c>
      <c r="E2966">
        <f t="shared" si="48"/>
        <v>-2.2867184084216174E-2</v>
      </c>
      <c r="F2966">
        <v>-7.8790837844594508E-3</v>
      </c>
    </row>
    <row r="2967" spans="2:6" x14ac:dyDescent="0.3">
      <c r="B2967" s="109">
        <v>41023</v>
      </c>
      <c r="C2967" s="110">
        <v>203.39859000000001</v>
      </c>
      <c r="D2967">
        <v>183817</v>
      </c>
      <c r="E2967">
        <f t="shared" si="48"/>
        <v>-1.4389547176891115E-2</v>
      </c>
      <c r="F2967">
        <v>-7.887697596622778E-3</v>
      </c>
    </row>
    <row r="2968" spans="2:6" x14ac:dyDescent="0.3">
      <c r="B2968" s="109">
        <v>41022</v>
      </c>
      <c r="C2968" s="110">
        <v>206.368134</v>
      </c>
      <c r="D2968">
        <v>325620</v>
      </c>
      <c r="E2968">
        <f t="shared" si="48"/>
        <v>-4.5349244514331866E-2</v>
      </c>
      <c r="F2968">
        <v>-7.8899204578750659E-3</v>
      </c>
    </row>
    <row r="2969" spans="2:6" x14ac:dyDescent="0.3">
      <c r="B2969" s="109">
        <v>41019</v>
      </c>
      <c r="C2969" s="110">
        <v>216.17134100000001</v>
      </c>
      <c r="D2969">
        <v>317517</v>
      </c>
      <c r="E2969">
        <f t="shared" si="48"/>
        <v>-3.2992356541658996E-3</v>
      </c>
      <c r="F2969">
        <v>-7.9068848270037462E-3</v>
      </c>
    </row>
    <row r="2970" spans="2:6" x14ac:dyDescent="0.3">
      <c r="B2970" s="109">
        <v>41018</v>
      </c>
      <c r="C2970" s="110">
        <v>216.88690199999999</v>
      </c>
      <c r="D2970">
        <v>458563</v>
      </c>
      <c r="E2970">
        <f t="shared" si="48"/>
        <v>-4.9490241662719647E-4</v>
      </c>
      <c r="F2970">
        <v>-7.9256014529029972E-3</v>
      </c>
    </row>
    <row r="2971" spans="2:6" x14ac:dyDescent="0.3">
      <c r="B2971" s="109">
        <v>41017</v>
      </c>
      <c r="C2971" s="110">
        <v>216.994293</v>
      </c>
      <c r="D2971">
        <v>1426781</v>
      </c>
      <c r="E2971">
        <f t="shared" si="48"/>
        <v>7.1554954042416519E-2</v>
      </c>
      <c r="F2971">
        <v>-7.9342200498941917E-3</v>
      </c>
    </row>
    <row r="2972" spans="2:6" x14ac:dyDescent="0.3">
      <c r="B2972" s="109">
        <v>41016</v>
      </c>
      <c r="C2972" s="110">
        <v>202.50412</v>
      </c>
      <c r="D2972">
        <v>201074</v>
      </c>
      <c r="E2972">
        <f t="shared" si="48"/>
        <v>-5.447165553850164E-3</v>
      </c>
      <c r="F2972">
        <v>-7.9356611185917858E-3</v>
      </c>
    </row>
    <row r="2973" spans="2:6" x14ac:dyDescent="0.3">
      <c r="B2973" s="109">
        <v>41015</v>
      </c>
      <c r="C2973" s="110">
        <v>203.613235</v>
      </c>
      <c r="D2973">
        <v>107193</v>
      </c>
      <c r="E2973">
        <f t="shared" si="48"/>
        <v>-7.3261055640260198E-3</v>
      </c>
      <c r="F2973">
        <v>-7.9385068145949589E-3</v>
      </c>
    </row>
    <row r="2974" spans="2:6" x14ac:dyDescent="0.3">
      <c r="B2974" s="109">
        <v>41012</v>
      </c>
      <c r="C2974" s="110">
        <v>205.115936</v>
      </c>
      <c r="D2974">
        <v>1216289</v>
      </c>
      <c r="E2974">
        <f t="shared" si="48"/>
        <v>-1.7817122630111815E-2</v>
      </c>
      <c r="F2974">
        <v>-7.9670488461982547E-3</v>
      </c>
    </row>
    <row r="2975" spans="2:6" x14ac:dyDescent="0.3">
      <c r="B2975" s="109">
        <v>41011</v>
      </c>
      <c r="C2975" s="110">
        <v>208.83680699999999</v>
      </c>
      <c r="D2975">
        <v>160035</v>
      </c>
      <c r="E2975">
        <f t="shared" si="48"/>
        <v>7.4212149856378584E-3</v>
      </c>
      <c r="F2975">
        <v>-7.9740722292035437E-3</v>
      </c>
    </row>
    <row r="2976" spans="2:6" x14ac:dyDescent="0.3">
      <c r="B2976" s="109">
        <v>41010</v>
      </c>
      <c r="C2976" s="110">
        <v>207.29840100000001</v>
      </c>
      <c r="D2976">
        <v>1167579</v>
      </c>
      <c r="E2976">
        <f t="shared" si="48"/>
        <v>2.075549886311201E-3</v>
      </c>
      <c r="F2976">
        <v>-7.9799024667669416E-3</v>
      </c>
    </row>
    <row r="2977" spans="2:6" x14ac:dyDescent="0.3">
      <c r="B2977" s="109">
        <v>41009</v>
      </c>
      <c r="C2977" s="110">
        <v>206.869034</v>
      </c>
      <c r="D2977">
        <v>550854</v>
      </c>
      <c r="E2977">
        <f t="shared" si="48"/>
        <v>-3.0028169638292024E-2</v>
      </c>
      <c r="F2977">
        <v>-8.0081329367251985E-3</v>
      </c>
    </row>
    <row r="2978" spans="2:6" x14ac:dyDescent="0.3">
      <c r="B2978" s="109">
        <v>41008</v>
      </c>
      <c r="C2978" s="110">
        <v>213.27323899999999</v>
      </c>
      <c r="D2978">
        <v>247174</v>
      </c>
      <c r="E2978">
        <f t="shared" si="48"/>
        <v>-2.0378225731322086E-2</v>
      </c>
      <c r="F2978">
        <v>-8.0089788742100376E-3</v>
      </c>
    </row>
    <row r="2979" spans="2:6" x14ac:dyDescent="0.3">
      <c r="B2979" s="109">
        <v>41003</v>
      </c>
      <c r="C2979" s="110">
        <v>217.709778</v>
      </c>
      <c r="D2979">
        <v>162034</v>
      </c>
      <c r="E2979">
        <f t="shared" si="48"/>
        <v>-2.4593427539676416E-3</v>
      </c>
      <c r="F2979">
        <v>-8.0097600316776374E-3</v>
      </c>
    </row>
    <row r="2980" spans="2:6" x14ac:dyDescent="0.3">
      <c r="B2980" s="109">
        <v>41002</v>
      </c>
      <c r="C2980" s="110">
        <v>218.246521</v>
      </c>
      <c r="D2980">
        <v>478025</v>
      </c>
      <c r="E2980">
        <f t="shared" si="48"/>
        <v>-6.5502669697059535E-4</v>
      </c>
      <c r="F2980">
        <v>-8.0163656296251551E-3</v>
      </c>
    </row>
    <row r="2981" spans="2:6" x14ac:dyDescent="0.3">
      <c r="B2981" s="109">
        <v>41001</v>
      </c>
      <c r="C2981" s="110">
        <v>218.38957199999999</v>
      </c>
      <c r="D2981">
        <v>272289</v>
      </c>
      <c r="E2981">
        <f t="shared" si="48"/>
        <v>3.4523257023235665E-3</v>
      </c>
      <c r="F2981">
        <v>-8.0254452602195325E-3</v>
      </c>
    </row>
    <row r="2982" spans="2:6" x14ac:dyDescent="0.3">
      <c r="B2982" s="109">
        <v>40998</v>
      </c>
      <c r="C2982" s="110">
        <v>217.638214</v>
      </c>
      <c r="D2982">
        <v>304868</v>
      </c>
      <c r="E2982">
        <f t="shared" si="48"/>
        <v>2.8025899169832336E-3</v>
      </c>
      <c r="F2982">
        <v>-8.0297951917661647E-3</v>
      </c>
    </row>
    <row r="2983" spans="2:6" x14ac:dyDescent="0.3">
      <c r="B2983" s="109">
        <v>40997</v>
      </c>
      <c r="C2983" s="110">
        <v>217.029968</v>
      </c>
      <c r="D2983">
        <v>227912</v>
      </c>
      <c r="E2983">
        <f t="shared" si="48"/>
        <v>5.6365606229251686E-3</v>
      </c>
      <c r="F2983">
        <v>-8.0479213847655107E-3</v>
      </c>
    </row>
    <row r="2984" spans="2:6" x14ac:dyDescent="0.3">
      <c r="B2984" s="109">
        <v>40996</v>
      </c>
      <c r="C2984" s="110">
        <v>215.81352200000001</v>
      </c>
      <c r="D2984">
        <v>139769</v>
      </c>
      <c r="E2984">
        <f t="shared" si="48"/>
        <v>-2.4106178192020877E-2</v>
      </c>
      <c r="F2984">
        <v>-8.0574637295721674E-3</v>
      </c>
    </row>
    <row r="2985" spans="2:6" x14ac:dyDescent="0.3">
      <c r="B2985" s="109">
        <v>40995</v>
      </c>
      <c r="C2985" s="110">
        <v>221.14447000000001</v>
      </c>
      <c r="D2985">
        <v>384210</v>
      </c>
      <c r="E2985">
        <f t="shared" si="48"/>
        <v>1.3112370389841033E-2</v>
      </c>
      <c r="F2985">
        <v>-8.0593768357466455E-3</v>
      </c>
    </row>
    <row r="2986" spans="2:6" x14ac:dyDescent="0.3">
      <c r="B2986" s="109">
        <v>40994</v>
      </c>
      <c r="C2986" s="110">
        <v>218.28227200000001</v>
      </c>
      <c r="D2986">
        <v>257356</v>
      </c>
      <c r="E2986">
        <f t="shared" si="48"/>
        <v>-2.8502919398897708E-2</v>
      </c>
      <c r="F2986">
        <v>-8.0609906742392656E-3</v>
      </c>
    </row>
    <row r="2987" spans="2:6" x14ac:dyDescent="0.3">
      <c r="B2987" s="109">
        <v>40991</v>
      </c>
      <c r="C2987" s="110">
        <v>224.68649300000001</v>
      </c>
      <c r="D2987">
        <v>219285</v>
      </c>
      <c r="E2987">
        <f t="shared" si="48"/>
        <v>2.7142298874973658E-3</v>
      </c>
      <c r="F2987">
        <v>-8.0645486568570179E-3</v>
      </c>
    </row>
    <row r="2988" spans="2:6" x14ac:dyDescent="0.3">
      <c r="B2988" s="109">
        <v>40990</v>
      </c>
      <c r="C2988" s="110">
        <v>224.078293</v>
      </c>
      <c r="D2988">
        <v>203541</v>
      </c>
      <c r="E2988">
        <f t="shared" si="48"/>
        <v>-2.5214060520773462E-2</v>
      </c>
      <c r="F2988">
        <v>-8.0799392107759882E-3</v>
      </c>
    </row>
    <row r="2989" spans="2:6" x14ac:dyDescent="0.3">
      <c r="B2989" s="109">
        <v>40989</v>
      </c>
      <c r="C2989" s="110">
        <v>229.874359</v>
      </c>
      <c r="D2989">
        <v>1247415</v>
      </c>
      <c r="E2989">
        <f t="shared" si="48"/>
        <v>2.0813348686823385E-2</v>
      </c>
      <c r="F2989">
        <v>-8.0901879416778177E-3</v>
      </c>
    </row>
    <row r="2990" spans="2:6" x14ac:dyDescent="0.3">
      <c r="B2990" s="109">
        <v>40988</v>
      </c>
      <c r="C2990" s="110">
        <v>225.187454</v>
      </c>
      <c r="D2990">
        <v>178051</v>
      </c>
      <c r="E2990">
        <f t="shared" si="48"/>
        <v>1.9103517285232741E-3</v>
      </c>
      <c r="F2990">
        <v>-8.0919892756959877E-3</v>
      </c>
    </row>
    <row r="2991" spans="2:6" x14ac:dyDescent="0.3">
      <c r="B2991" s="109">
        <v>40987</v>
      </c>
      <c r="C2991" s="110">
        <v>224.75808699999999</v>
      </c>
      <c r="D2991">
        <v>235891</v>
      </c>
      <c r="E2991">
        <f t="shared" si="48"/>
        <v>-6.1700184128955504E-3</v>
      </c>
      <c r="F2991">
        <v>-8.0965824764497318E-3</v>
      </c>
    </row>
    <row r="2992" spans="2:6" x14ac:dyDescent="0.3">
      <c r="B2992" s="109">
        <v>40984</v>
      </c>
      <c r="C2992" s="110">
        <v>226.153458</v>
      </c>
      <c r="D2992">
        <v>226058</v>
      </c>
      <c r="E2992">
        <f t="shared" si="48"/>
        <v>-2.3673331067126657E-3</v>
      </c>
      <c r="F2992">
        <v>-8.0988118585024749E-3</v>
      </c>
    </row>
    <row r="2993" spans="2:6" x14ac:dyDescent="0.3">
      <c r="B2993" s="109">
        <v>40983</v>
      </c>
      <c r="C2993" s="110">
        <v>226.69010900000001</v>
      </c>
      <c r="D2993">
        <v>711324</v>
      </c>
      <c r="E2993">
        <f t="shared" si="48"/>
        <v>-2.6727842116913147E-2</v>
      </c>
      <c r="F2993">
        <v>-8.1010804643945056E-3</v>
      </c>
    </row>
    <row r="2994" spans="2:6" x14ac:dyDescent="0.3">
      <c r="B2994" s="109">
        <v>40982</v>
      </c>
      <c r="C2994" s="110">
        <v>232.915436</v>
      </c>
      <c r="D2994">
        <v>736374</v>
      </c>
      <c r="E2994">
        <f t="shared" si="48"/>
        <v>3.5634547837684938E-2</v>
      </c>
      <c r="F2994">
        <v>-8.1015892634203057E-3</v>
      </c>
    </row>
    <row r="2995" spans="2:6" x14ac:dyDescent="0.3">
      <c r="B2995" s="109">
        <v>40981</v>
      </c>
      <c r="C2995" s="110">
        <v>224.901184</v>
      </c>
      <c r="D2995">
        <v>226177</v>
      </c>
      <c r="E2995">
        <f t="shared" si="48"/>
        <v>6.7262027114229905E-3</v>
      </c>
      <c r="F2995">
        <v>-8.1100359981307601E-3</v>
      </c>
    </row>
    <row r="2996" spans="2:6" x14ac:dyDescent="0.3">
      <c r="B2996" s="109">
        <v>40980</v>
      </c>
      <c r="C2996" s="110">
        <v>223.39856</v>
      </c>
      <c r="D2996">
        <v>219512</v>
      </c>
      <c r="E2996">
        <f t="shared" si="48"/>
        <v>-1.5297122807032326E-2</v>
      </c>
      <c r="F2996">
        <v>-8.1173304760189247E-3</v>
      </c>
    </row>
    <row r="2997" spans="2:6" x14ac:dyDescent="0.3">
      <c r="B2997" s="109">
        <v>40977</v>
      </c>
      <c r="C2997" s="110">
        <v>226.86900299999999</v>
      </c>
      <c r="D2997">
        <v>295910</v>
      </c>
      <c r="E2997">
        <f t="shared" si="48"/>
        <v>1.634884514183832E-2</v>
      </c>
      <c r="F2997">
        <v>-8.1234626962298773E-3</v>
      </c>
    </row>
    <row r="2998" spans="2:6" x14ac:dyDescent="0.3">
      <c r="B2998" s="109">
        <v>40975</v>
      </c>
      <c r="C2998" s="110">
        <v>223.21961999999999</v>
      </c>
      <c r="D2998">
        <v>611064</v>
      </c>
      <c r="E2998">
        <f t="shared" si="48"/>
        <v>1.3482670499691762E-2</v>
      </c>
      <c r="F2998">
        <v>-8.1278707724367072E-3</v>
      </c>
    </row>
    <row r="2999" spans="2:6" x14ac:dyDescent="0.3">
      <c r="B2999" s="109">
        <v>40974</v>
      </c>
      <c r="C2999" s="110">
        <v>220.25006099999999</v>
      </c>
      <c r="D2999">
        <v>327221</v>
      </c>
      <c r="E2999">
        <f t="shared" si="48"/>
        <v>-3.0398514728537496E-2</v>
      </c>
      <c r="F2999">
        <v>-8.1391542539914763E-3</v>
      </c>
    </row>
    <row r="3000" spans="2:6" x14ac:dyDescent="0.3">
      <c r="B3000" s="109">
        <v>40973</v>
      </c>
      <c r="C3000" s="110">
        <v>227.15524300000001</v>
      </c>
      <c r="D3000">
        <v>454432</v>
      </c>
      <c r="E3000">
        <f t="shared" si="48"/>
        <v>-1.4589546738225212E-2</v>
      </c>
      <c r="F3000">
        <v>-8.1417965994766694E-3</v>
      </c>
    </row>
    <row r="3001" spans="2:6" x14ac:dyDescent="0.3">
      <c r="B3001" s="109">
        <v>40970</v>
      </c>
      <c r="C3001" s="110">
        <v>230.51840200000001</v>
      </c>
      <c r="D3001">
        <v>732270</v>
      </c>
      <c r="E3001">
        <f t="shared" si="48"/>
        <v>4.1208543814001963E-2</v>
      </c>
      <c r="F3001">
        <v>-8.1423945385815655E-3</v>
      </c>
    </row>
    <row r="3002" spans="2:6" x14ac:dyDescent="0.3">
      <c r="B3002" s="109">
        <v>40969</v>
      </c>
      <c r="C3002" s="110">
        <v>221.39503500000001</v>
      </c>
      <c r="D3002">
        <v>297524</v>
      </c>
      <c r="E3002">
        <f t="shared" si="48"/>
        <v>-4.9845593870351257E-3</v>
      </c>
      <c r="F3002">
        <v>-8.1500755814717385E-3</v>
      </c>
    </row>
    <row r="3003" spans="2:6" x14ac:dyDescent="0.3">
      <c r="B3003" s="109">
        <v>40968</v>
      </c>
      <c r="C3003" s="110">
        <v>222.50412</v>
      </c>
      <c r="D3003">
        <v>181633</v>
      </c>
      <c r="E3003">
        <f t="shared" si="48"/>
        <v>5.1722631875164016E-3</v>
      </c>
      <c r="F3003">
        <v>-8.1533559847810633E-3</v>
      </c>
    </row>
    <row r="3004" spans="2:6" x14ac:dyDescent="0.3">
      <c r="B3004" s="109">
        <v>40967</v>
      </c>
      <c r="C3004" s="110">
        <v>221.35919200000001</v>
      </c>
      <c r="D3004">
        <v>252494</v>
      </c>
      <c r="E3004">
        <f t="shared" si="48"/>
        <v>1.6595663305373431E-2</v>
      </c>
      <c r="F3004">
        <v>-8.1598126027959683E-3</v>
      </c>
    </row>
    <row r="3005" spans="2:6" x14ac:dyDescent="0.3">
      <c r="B3005" s="109">
        <v>40966</v>
      </c>
      <c r="C3005" s="110">
        <v>217.74556000000001</v>
      </c>
      <c r="D3005">
        <v>387483</v>
      </c>
      <c r="E3005">
        <f t="shared" si="48"/>
        <v>-4.3984229874519221E-2</v>
      </c>
      <c r="F3005">
        <v>-8.1710427608444602E-3</v>
      </c>
    </row>
    <row r="3006" spans="2:6" x14ac:dyDescent="0.3">
      <c r="B3006" s="109">
        <v>40963</v>
      </c>
      <c r="C3006" s="110">
        <v>227.763565</v>
      </c>
      <c r="D3006">
        <v>323883</v>
      </c>
      <c r="E3006">
        <f t="shared" si="48"/>
        <v>1.2405201122751119E-2</v>
      </c>
      <c r="F3006">
        <v>-8.1859256147547299E-3</v>
      </c>
    </row>
    <row r="3007" spans="2:6" x14ac:dyDescent="0.3">
      <c r="B3007" s="109">
        <v>40962</v>
      </c>
      <c r="C3007" s="110">
        <v>224.97273300000001</v>
      </c>
      <c r="D3007">
        <v>988512</v>
      </c>
      <c r="E3007">
        <f t="shared" si="48"/>
        <v>-5.0581088632185911E-2</v>
      </c>
      <c r="F3007">
        <v>-8.1883294392876005E-3</v>
      </c>
    </row>
    <row r="3008" spans="2:6" x14ac:dyDescent="0.3">
      <c r="B3008" s="109">
        <v>40961</v>
      </c>
      <c r="C3008" s="110">
        <v>236.95834400000001</v>
      </c>
      <c r="D3008">
        <v>1494402</v>
      </c>
      <c r="E3008">
        <f t="shared" si="48"/>
        <v>2.761823537088004E-2</v>
      </c>
      <c r="F3008">
        <v>-8.2116838009279602E-3</v>
      </c>
    </row>
    <row r="3009" spans="2:6" x14ac:dyDescent="0.3">
      <c r="B3009" s="109">
        <v>40960</v>
      </c>
      <c r="C3009" s="110">
        <v>230.58985899999999</v>
      </c>
      <c r="D3009">
        <v>752589</v>
      </c>
      <c r="E3009">
        <f t="shared" si="48"/>
        <v>-3.7101934581771356E-3</v>
      </c>
      <c r="F3009">
        <v>-8.2207155007502086E-3</v>
      </c>
    </row>
    <row r="3010" spans="2:6" x14ac:dyDescent="0.3">
      <c r="B3010" s="109">
        <v>40956</v>
      </c>
      <c r="C3010" s="110">
        <v>231.448578</v>
      </c>
      <c r="D3010">
        <v>740836</v>
      </c>
      <c r="E3010">
        <f t="shared" si="48"/>
        <v>3.8796532742759737E-3</v>
      </c>
      <c r="F3010">
        <v>-8.2370513917707777E-3</v>
      </c>
    </row>
    <row r="3011" spans="2:6" x14ac:dyDescent="0.3">
      <c r="B3011" s="109">
        <v>40955</v>
      </c>
      <c r="C3011" s="110">
        <v>230.55410800000001</v>
      </c>
      <c r="D3011">
        <v>534291</v>
      </c>
      <c r="E3011">
        <f t="shared" si="48"/>
        <v>-1.0850176752374985E-3</v>
      </c>
      <c r="F3011">
        <v>-8.2486875383459557E-3</v>
      </c>
    </row>
    <row r="3012" spans="2:6" x14ac:dyDescent="0.3">
      <c r="B3012" s="109">
        <v>40954</v>
      </c>
      <c r="C3012" s="110">
        <v>230.80453499999999</v>
      </c>
      <c r="D3012">
        <v>1551434</v>
      </c>
      <c r="E3012">
        <f t="shared" si="48"/>
        <v>3.5355748602045933E-2</v>
      </c>
      <c r="F3012">
        <v>-8.3011809896107458E-3</v>
      </c>
    </row>
    <row r="3013" spans="2:6" x14ac:dyDescent="0.3">
      <c r="B3013" s="109">
        <v>40953</v>
      </c>
      <c r="C3013" s="110">
        <v>222.92292800000001</v>
      </c>
      <c r="D3013">
        <v>785748</v>
      </c>
      <c r="E3013">
        <f t="shared" si="48"/>
        <v>-9.2364685932441182E-3</v>
      </c>
      <c r="F3013">
        <v>-8.3100248859447889E-3</v>
      </c>
    </row>
    <row r="3014" spans="2:6" x14ac:dyDescent="0.3">
      <c r="B3014" s="109">
        <v>40952</v>
      </c>
      <c r="C3014" s="110">
        <v>225.00114400000001</v>
      </c>
      <c r="D3014">
        <v>1063176</v>
      </c>
      <c r="E3014">
        <f t="shared" si="48"/>
        <v>-6.2793401707552543E-2</v>
      </c>
      <c r="F3014">
        <v>-8.3154221612677937E-3</v>
      </c>
    </row>
    <row r="3015" spans="2:6" x14ac:dyDescent="0.3">
      <c r="B3015" s="109">
        <v>40949</v>
      </c>
      <c r="C3015" s="110">
        <v>240.07635500000001</v>
      </c>
      <c r="D3015">
        <v>1699651</v>
      </c>
      <c r="E3015">
        <f t="shared" si="48"/>
        <v>3.2727719177385595E-2</v>
      </c>
      <c r="F3015">
        <v>-8.3309293131018647E-3</v>
      </c>
    </row>
    <row r="3016" spans="2:6" x14ac:dyDescent="0.3">
      <c r="B3016" s="109">
        <v>40948</v>
      </c>
      <c r="C3016" s="110">
        <v>232.46820099999999</v>
      </c>
      <c r="D3016">
        <v>1298406</v>
      </c>
      <c r="E3016">
        <f t="shared" si="48"/>
        <v>4.3808117532293744E-2</v>
      </c>
      <c r="F3016">
        <v>-8.3433276673476886E-3</v>
      </c>
    </row>
    <row r="3017" spans="2:6" x14ac:dyDescent="0.3">
      <c r="B3017" s="109">
        <v>40947</v>
      </c>
      <c r="C3017" s="110">
        <v>222.711624</v>
      </c>
      <c r="D3017">
        <v>1432685</v>
      </c>
      <c r="E3017">
        <f t="shared" si="48"/>
        <v>-1.8625013910165245E-2</v>
      </c>
      <c r="F3017">
        <v>-8.347403529652242E-3</v>
      </c>
    </row>
    <row r="3018" spans="2:6" x14ac:dyDescent="0.3">
      <c r="B3018" s="109">
        <v>40946</v>
      </c>
      <c r="C3018" s="110">
        <v>226.938354</v>
      </c>
      <c r="D3018">
        <v>1490815</v>
      </c>
      <c r="E3018">
        <f t="shared" si="48"/>
        <v>9.3224013603321332E-4</v>
      </c>
      <c r="F3018">
        <v>-8.3804040609583019E-3</v>
      </c>
    </row>
    <row r="3019" spans="2:6" x14ac:dyDescent="0.3">
      <c r="B3019" s="109">
        <v>40945</v>
      </c>
      <c r="C3019" s="110">
        <v>226.72699</v>
      </c>
      <c r="D3019">
        <v>1925280</v>
      </c>
      <c r="E3019">
        <f t="shared" ref="E3019:E3082" si="49">C3019/C3020-1</f>
        <v>4.4458868985699063E-2</v>
      </c>
      <c r="F3019">
        <v>-8.3810347367169191E-3</v>
      </c>
    </row>
    <row r="3020" spans="2:6" x14ac:dyDescent="0.3">
      <c r="B3020" s="109">
        <v>40942</v>
      </c>
      <c r="C3020" s="110">
        <v>217.07603499999999</v>
      </c>
      <c r="D3020">
        <v>1329296</v>
      </c>
      <c r="E3020">
        <f t="shared" si="49"/>
        <v>2.1040713674399747E-2</v>
      </c>
      <c r="F3020">
        <v>-8.3936521788560148E-3</v>
      </c>
    </row>
    <row r="3021" spans="2:6" x14ac:dyDescent="0.3">
      <c r="B3021" s="109">
        <v>40941</v>
      </c>
      <c r="C3021" s="110">
        <v>212.602722</v>
      </c>
      <c r="D3021">
        <v>2018633</v>
      </c>
      <c r="E3021">
        <f t="shared" si="49"/>
        <v>-5.7464363066356494E-2</v>
      </c>
      <c r="F3021">
        <v>-8.4096221524638803E-3</v>
      </c>
    </row>
    <row r="3022" spans="2:6" x14ac:dyDescent="0.3">
      <c r="B3022" s="109">
        <v>40940</v>
      </c>
      <c r="C3022" s="110">
        <v>225.564651</v>
      </c>
      <c r="D3022">
        <v>5016792</v>
      </c>
      <c r="E3022">
        <f t="shared" si="49"/>
        <v>4.9664149764534038E-2</v>
      </c>
      <c r="F3022">
        <v>-8.4098307865440036E-3</v>
      </c>
    </row>
    <row r="3023" spans="2:6" x14ac:dyDescent="0.3">
      <c r="B3023" s="109">
        <v>40939</v>
      </c>
      <c r="C3023" s="110">
        <v>214.892212</v>
      </c>
      <c r="D3023">
        <v>2243189</v>
      </c>
      <c r="E3023">
        <f t="shared" si="49"/>
        <v>4.7741851156932746E-2</v>
      </c>
      <c r="F3023">
        <v>-8.4180961318838232E-3</v>
      </c>
    </row>
    <row r="3024" spans="2:6" x14ac:dyDescent="0.3">
      <c r="B3024" s="109">
        <v>40938</v>
      </c>
      <c r="C3024" s="110">
        <v>205.10034200000001</v>
      </c>
      <c r="D3024">
        <v>1083090</v>
      </c>
      <c r="E3024">
        <f t="shared" si="49"/>
        <v>-1.9532242798136812E-2</v>
      </c>
      <c r="F3024">
        <v>-8.4688847150858892E-3</v>
      </c>
    </row>
    <row r="3025" spans="2:6" x14ac:dyDescent="0.3">
      <c r="B3025" s="109">
        <v>40935</v>
      </c>
      <c r="C3025" s="110">
        <v>209.186218</v>
      </c>
      <c r="D3025">
        <v>2877998</v>
      </c>
      <c r="E3025">
        <f t="shared" si="49"/>
        <v>4.8182402368366795E-2</v>
      </c>
      <c r="F3025">
        <v>-8.4768031967443758E-3</v>
      </c>
    </row>
    <row r="3026" spans="2:6" x14ac:dyDescent="0.3">
      <c r="B3026" s="109">
        <v>40933</v>
      </c>
      <c r="C3026" s="110">
        <v>199.570435</v>
      </c>
      <c r="D3026">
        <v>653994</v>
      </c>
      <c r="E3026">
        <f t="shared" si="49"/>
        <v>-8.5738034641569261E-3</v>
      </c>
      <c r="F3026">
        <v>-8.4793161519904903E-3</v>
      </c>
    </row>
    <row r="3027" spans="2:6" x14ac:dyDescent="0.3">
      <c r="B3027" s="109">
        <v>40932</v>
      </c>
      <c r="C3027" s="110">
        <v>201.29631000000001</v>
      </c>
      <c r="D3027">
        <v>655311</v>
      </c>
      <c r="E3027">
        <f t="shared" si="49"/>
        <v>2.6216676730453026E-2</v>
      </c>
      <c r="F3027">
        <v>-8.5312318266378417E-3</v>
      </c>
    </row>
    <row r="3028" spans="2:6" x14ac:dyDescent="0.3">
      <c r="B3028" s="109">
        <v>40931</v>
      </c>
      <c r="C3028" s="110">
        <v>196.153809</v>
      </c>
      <c r="D3028">
        <v>655050</v>
      </c>
      <c r="E3028">
        <f t="shared" si="49"/>
        <v>-3.4005710304764181E-3</v>
      </c>
      <c r="F3028">
        <v>-8.542248721142065E-3</v>
      </c>
    </row>
    <row r="3029" spans="2:6" x14ac:dyDescent="0.3">
      <c r="B3029" s="109">
        <v>40928</v>
      </c>
      <c r="C3029" s="110">
        <v>196.82311999999999</v>
      </c>
      <c r="D3029">
        <v>1070329</v>
      </c>
      <c r="E3029">
        <f t="shared" si="49"/>
        <v>-5.8942149072493955E-2</v>
      </c>
      <c r="F3029">
        <v>-8.5437830002730308E-3</v>
      </c>
    </row>
    <row r="3030" spans="2:6" x14ac:dyDescent="0.3">
      <c r="B3030" s="109">
        <v>40927</v>
      </c>
      <c r="C3030" s="110">
        <v>209.150925</v>
      </c>
      <c r="D3030">
        <v>2221222</v>
      </c>
      <c r="E3030">
        <f t="shared" si="49"/>
        <v>3.6119424097696973E-2</v>
      </c>
      <c r="F3030">
        <v>-8.5457682602108065E-3</v>
      </c>
    </row>
    <row r="3031" spans="2:6" x14ac:dyDescent="0.3">
      <c r="B3031" s="109">
        <v>40926</v>
      </c>
      <c r="C3031" s="110">
        <v>201.85986299999999</v>
      </c>
      <c r="D3031">
        <v>758508</v>
      </c>
      <c r="E3031">
        <f t="shared" si="49"/>
        <v>-1.6981315970430622E-2</v>
      </c>
      <c r="F3031">
        <v>-8.5504069367416946E-3</v>
      </c>
    </row>
    <row r="3032" spans="2:6" x14ac:dyDescent="0.3">
      <c r="B3032" s="109">
        <v>40925</v>
      </c>
      <c r="C3032" s="110">
        <v>205.346924</v>
      </c>
      <c r="D3032">
        <v>436966</v>
      </c>
      <c r="E3032">
        <f t="shared" si="49"/>
        <v>1.250446210029077E-2</v>
      </c>
      <c r="F3032">
        <v>-8.5589395827218029E-3</v>
      </c>
    </row>
    <row r="3033" spans="2:6" x14ac:dyDescent="0.3">
      <c r="B3033" s="109">
        <v>40924</v>
      </c>
      <c r="C3033" s="110">
        <v>202.81088299999999</v>
      </c>
      <c r="D3033">
        <v>337311</v>
      </c>
      <c r="E3033">
        <f t="shared" si="49"/>
        <v>0</v>
      </c>
      <c r="F3033">
        <v>-8.5629134509904725E-3</v>
      </c>
    </row>
    <row r="3034" spans="2:6" x14ac:dyDescent="0.3">
      <c r="B3034" s="109">
        <v>40921</v>
      </c>
      <c r="C3034" s="110">
        <v>202.81088299999999</v>
      </c>
      <c r="D3034">
        <v>847190</v>
      </c>
      <c r="E3034">
        <f t="shared" si="49"/>
        <v>-3.308160461566434E-2</v>
      </c>
      <c r="F3034">
        <v>-8.5691812479955498E-3</v>
      </c>
    </row>
    <row r="3035" spans="2:6" x14ac:dyDescent="0.3">
      <c r="B3035" s="109">
        <v>40920</v>
      </c>
      <c r="C3035" s="110">
        <v>209.749741</v>
      </c>
      <c r="D3035">
        <v>1540379</v>
      </c>
      <c r="E3035">
        <f t="shared" si="49"/>
        <v>6.3773020266769898E-2</v>
      </c>
      <c r="F3035">
        <v>-8.5699119993608575E-3</v>
      </c>
    </row>
    <row r="3036" spans="2:6" x14ac:dyDescent="0.3">
      <c r="B3036" s="109">
        <v>40919</v>
      </c>
      <c r="C3036" s="110">
        <v>197.17527799999999</v>
      </c>
      <c r="D3036">
        <v>230487</v>
      </c>
      <c r="E3036">
        <f t="shared" si="49"/>
        <v>1.4309204935363251E-3</v>
      </c>
      <c r="F3036">
        <v>-8.5738034641569261E-3</v>
      </c>
    </row>
    <row r="3037" spans="2:6" x14ac:dyDescent="0.3">
      <c r="B3037" s="109">
        <v>40918</v>
      </c>
      <c r="C3037" s="110">
        <v>196.893539</v>
      </c>
      <c r="D3037">
        <v>548791</v>
      </c>
      <c r="E3037">
        <f t="shared" si="49"/>
        <v>1.7658846912101955E-2</v>
      </c>
      <c r="F3037">
        <v>-8.5835343464777392E-3</v>
      </c>
    </row>
    <row r="3038" spans="2:6" x14ac:dyDescent="0.3">
      <c r="B3038" s="109">
        <v>40917</v>
      </c>
      <c r="C3038" s="110">
        <v>193.47695899999999</v>
      </c>
      <c r="D3038">
        <v>479261</v>
      </c>
      <c r="E3038">
        <f t="shared" si="49"/>
        <v>-7.2293088863523147E-3</v>
      </c>
      <c r="F3038">
        <v>-8.5980090684146804E-3</v>
      </c>
    </row>
    <row r="3039" spans="2:6" x14ac:dyDescent="0.3">
      <c r="B3039" s="109">
        <v>40914</v>
      </c>
      <c r="C3039" s="110">
        <v>194.88584900000001</v>
      </c>
      <c r="D3039">
        <v>359466</v>
      </c>
      <c r="E3039">
        <f t="shared" si="49"/>
        <v>-1.8971760634803547E-2</v>
      </c>
      <c r="F3039">
        <v>-8.5997708000564721E-3</v>
      </c>
    </row>
    <row r="3040" spans="2:6" x14ac:dyDescent="0.3">
      <c r="B3040" s="109">
        <v>40913</v>
      </c>
      <c r="C3040" s="110">
        <v>198.65467799999999</v>
      </c>
      <c r="D3040">
        <v>526528</v>
      </c>
      <c r="E3040">
        <f t="shared" si="49"/>
        <v>4.8100919504769912E-3</v>
      </c>
      <c r="F3040">
        <v>-8.619454073491073E-3</v>
      </c>
    </row>
    <row r="3041" spans="2:6" x14ac:dyDescent="0.3">
      <c r="B3041" s="109">
        <v>40912</v>
      </c>
      <c r="C3041" s="110">
        <v>197.70370500000001</v>
      </c>
      <c r="D3041">
        <v>199228</v>
      </c>
      <c r="E3041">
        <f t="shared" si="49"/>
        <v>-2.2295657415416059E-2</v>
      </c>
      <c r="F3041">
        <v>-8.6469294669897501E-3</v>
      </c>
    </row>
    <row r="3042" spans="2:6" x14ac:dyDescent="0.3">
      <c r="B3042" s="109">
        <v>40911</v>
      </c>
      <c r="C3042" s="110">
        <v>202.21215799999999</v>
      </c>
      <c r="D3042">
        <v>359429</v>
      </c>
      <c r="E3042">
        <f t="shared" si="49"/>
        <v>2.1166813320533162E-2</v>
      </c>
      <c r="F3042">
        <v>-8.6551353254247232E-3</v>
      </c>
    </row>
    <row r="3043" spans="2:6" x14ac:dyDescent="0.3">
      <c r="B3043" s="109">
        <v>40910</v>
      </c>
      <c r="C3043" s="110">
        <v>198.020691</v>
      </c>
      <c r="D3043">
        <v>178695</v>
      </c>
      <c r="E3043">
        <f t="shared" si="49"/>
        <v>2.4977414679222765E-2</v>
      </c>
      <c r="F3043">
        <v>-8.6832047464049378E-3</v>
      </c>
    </row>
    <row r="3044" spans="2:6" x14ac:dyDescent="0.3">
      <c r="B3044" s="109">
        <v>40907</v>
      </c>
      <c r="C3044" s="110">
        <v>193.19517500000001</v>
      </c>
      <c r="D3044">
        <v>394456</v>
      </c>
      <c r="E3044">
        <f t="shared" si="49"/>
        <v>3.2762360251721745E-2</v>
      </c>
      <c r="F3044">
        <v>-8.6851928334557016E-3</v>
      </c>
    </row>
    <row r="3045" spans="2:6" x14ac:dyDescent="0.3">
      <c r="B3045" s="109">
        <v>40906</v>
      </c>
      <c r="C3045" s="110">
        <v>187.06643700000001</v>
      </c>
      <c r="D3045">
        <v>737778</v>
      </c>
      <c r="E3045">
        <f t="shared" si="49"/>
        <v>-5.6828755667422848E-2</v>
      </c>
      <c r="F3045">
        <v>-8.6890041305981436E-3</v>
      </c>
    </row>
    <row r="3046" spans="2:6" x14ac:dyDescent="0.3">
      <c r="B3046" s="109">
        <v>40905</v>
      </c>
      <c r="C3046" s="110">
        <v>198.33772300000001</v>
      </c>
      <c r="D3046">
        <v>155786</v>
      </c>
      <c r="E3046">
        <f t="shared" si="49"/>
        <v>-1.8647140518982863E-2</v>
      </c>
      <c r="F3046">
        <v>-8.6936483113416729E-3</v>
      </c>
    </row>
    <row r="3047" spans="2:6" x14ac:dyDescent="0.3">
      <c r="B3047" s="109">
        <v>40904</v>
      </c>
      <c r="C3047" s="110">
        <v>202.10642999999999</v>
      </c>
      <c r="D3047">
        <v>194614</v>
      </c>
      <c r="E3047">
        <f t="shared" si="49"/>
        <v>-2.2820496206795493E-2</v>
      </c>
      <c r="F3047">
        <v>-8.6956437260825581E-3</v>
      </c>
    </row>
    <row r="3048" spans="2:6" x14ac:dyDescent="0.3">
      <c r="B3048" s="109">
        <v>40903</v>
      </c>
      <c r="C3048" s="110">
        <v>206.82630900000001</v>
      </c>
      <c r="D3048">
        <v>305910</v>
      </c>
      <c r="E3048">
        <f t="shared" si="49"/>
        <v>6.3412257509365411E-3</v>
      </c>
      <c r="F3048">
        <v>-8.7205540609094356E-3</v>
      </c>
    </row>
    <row r="3049" spans="2:6" x14ac:dyDescent="0.3">
      <c r="B3049" s="109">
        <v>40900</v>
      </c>
      <c r="C3049" s="110">
        <v>205.52304100000001</v>
      </c>
      <c r="D3049">
        <v>708918</v>
      </c>
      <c r="E3049">
        <f t="shared" si="49"/>
        <v>5.7256822015633979E-2</v>
      </c>
      <c r="F3049">
        <v>-8.7444102064447859E-3</v>
      </c>
    </row>
    <row r="3050" spans="2:6" x14ac:dyDescent="0.3">
      <c r="B3050" s="109">
        <v>40899</v>
      </c>
      <c r="C3050" s="110">
        <v>194.392731</v>
      </c>
      <c r="D3050">
        <v>387670</v>
      </c>
      <c r="E3050">
        <f t="shared" si="49"/>
        <v>4.8840569414176471E-2</v>
      </c>
      <c r="F3050">
        <v>-8.7539451654427003E-3</v>
      </c>
    </row>
    <row r="3051" spans="2:6" x14ac:dyDescent="0.3">
      <c r="B3051" s="109">
        <v>40898</v>
      </c>
      <c r="C3051" s="110">
        <v>185.34059099999999</v>
      </c>
      <c r="D3051">
        <v>374622</v>
      </c>
      <c r="E3051">
        <f t="shared" si="49"/>
        <v>1.8780258753199774E-2</v>
      </c>
      <c r="F3051">
        <v>-8.7718394967462032E-3</v>
      </c>
    </row>
    <row r="3052" spans="2:6" x14ac:dyDescent="0.3">
      <c r="B3052" s="109">
        <v>40897</v>
      </c>
      <c r="C3052" s="110">
        <v>181.92401100000001</v>
      </c>
      <c r="D3052">
        <v>247675</v>
      </c>
      <c r="E3052">
        <f t="shared" si="49"/>
        <v>-2.9135216831747246E-2</v>
      </c>
      <c r="F3052">
        <v>-8.7746735466515124E-3</v>
      </c>
    </row>
    <row r="3053" spans="2:6" x14ac:dyDescent="0.3">
      <c r="B3053" s="109">
        <v>40896</v>
      </c>
      <c r="C3053" s="110">
        <v>187.38346899999999</v>
      </c>
      <c r="D3053">
        <v>333261</v>
      </c>
      <c r="E3053">
        <f t="shared" si="49"/>
        <v>-3.7451746428482924E-3</v>
      </c>
      <c r="F3053">
        <v>-8.7747908133929409E-3</v>
      </c>
    </row>
    <row r="3054" spans="2:6" x14ac:dyDescent="0.3">
      <c r="B3054" s="109">
        <v>40893</v>
      </c>
      <c r="C3054" s="110">
        <v>188.08789100000001</v>
      </c>
      <c r="D3054">
        <v>262131</v>
      </c>
      <c r="E3054">
        <f t="shared" si="49"/>
        <v>-3.4881742491215895E-2</v>
      </c>
      <c r="F3054">
        <v>-8.7925841014093731E-3</v>
      </c>
    </row>
    <row r="3055" spans="2:6" x14ac:dyDescent="0.3">
      <c r="B3055" s="109">
        <v>40892</v>
      </c>
      <c r="C3055" s="110">
        <v>194.88584900000001</v>
      </c>
      <c r="D3055">
        <v>508385</v>
      </c>
      <c r="E3055">
        <f t="shared" si="49"/>
        <v>1.0855760960801764E-3</v>
      </c>
      <c r="F3055">
        <v>-8.7948033081548527E-3</v>
      </c>
    </row>
    <row r="3056" spans="2:6" x14ac:dyDescent="0.3">
      <c r="B3056" s="109">
        <v>40891</v>
      </c>
      <c r="C3056" s="110">
        <v>194.67451500000001</v>
      </c>
      <c r="D3056">
        <v>1047980</v>
      </c>
      <c r="E3056">
        <f t="shared" si="49"/>
        <v>5.2962191096268096E-2</v>
      </c>
      <c r="F3056">
        <v>-8.8043619632772741E-3</v>
      </c>
    </row>
    <row r="3057" spans="2:6" x14ac:dyDescent="0.3">
      <c r="B3057" s="109">
        <v>40890</v>
      </c>
      <c r="C3057" s="110">
        <v>184.882721</v>
      </c>
      <c r="D3057">
        <v>589187</v>
      </c>
      <c r="E3057">
        <f t="shared" si="49"/>
        <v>-1.018256487732716E-2</v>
      </c>
      <c r="F3057">
        <v>-8.8199634607590838E-3</v>
      </c>
    </row>
    <row r="3058" spans="2:6" x14ac:dyDescent="0.3">
      <c r="B3058" s="109">
        <v>40889</v>
      </c>
      <c r="C3058" s="110">
        <v>186.78466800000001</v>
      </c>
      <c r="D3058">
        <v>544461</v>
      </c>
      <c r="E3058">
        <f t="shared" si="49"/>
        <v>-6.00850877998379E-2</v>
      </c>
      <c r="F3058">
        <v>-8.8564442899281559E-3</v>
      </c>
    </row>
    <row r="3059" spans="2:6" x14ac:dyDescent="0.3">
      <c r="B3059" s="109">
        <v>40886</v>
      </c>
      <c r="C3059" s="110">
        <v>198.72508199999999</v>
      </c>
      <c r="D3059">
        <v>659079</v>
      </c>
      <c r="E3059">
        <f t="shared" si="49"/>
        <v>8.0401574423907274E-3</v>
      </c>
      <c r="F3059">
        <v>-8.857505956835543E-3</v>
      </c>
    </row>
    <row r="3060" spans="2:6" x14ac:dyDescent="0.3">
      <c r="B3060" s="109">
        <v>40885</v>
      </c>
      <c r="C3060" s="110">
        <v>197.14004499999999</v>
      </c>
      <c r="D3060">
        <v>750109</v>
      </c>
      <c r="E3060">
        <f t="shared" si="49"/>
        <v>-4.4065162543580061E-2</v>
      </c>
      <c r="F3060">
        <v>-8.8765923272798863E-3</v>
      </c>
    </row>
    <row r="3061" spans="2:6" x14ac:dyDescent="0.3">
      <c r="B3061" s="109">
        <v>40884</v>
      </c>
      <c r="C3061" s="110">
        <v>206.22749300000001</v>
      </c>
      <c r="D3061">
        <v>1668829</v>
      </c>
      <c r="E3061">
        <f t="shared" si="49"/>
        <v>-6.8268695701045878E-4</v>
      </c>
      <c r="F3061">
        <v>-8.886615282813537E-3</v>
      </c>
    </row>
    <row r="3062" spans="2:6" x14ac:dyDescent="0.3">
      <c r="B3062" s="109">
        <v>40882</v>
      </c>
      <c r="C3062" s="110">
        <v>206.36837800000001</v>
      </c>
      <c r="D3062">
        <v>3629141</v>
      </c>
      <c r="E3062">
        <f t="shared" si="49"/>
        <v>4.0305403845048771E-2</v>
      </c>
      <c r="F3062">
        <v>-8.8929706968763345E-3</v>
      </c>
    </row>
    <row r="3063" spans="2:6" x14ac:dyDescent="0.3">
      <c r="B3063" s="109">
        <v>40879</v>
      </c>
      <c r="C3063" s="110">
        <v>198.37287900000001</v>
      </c>
      <c r="D3063">
        <v>790539</v>
      </c>
      <c r="E3063">
        <f t="shared" si="49"/>
        <v>6.1239942306875905E-2</v>
      </c>
      <c r="F3063">
        <v>-8.8929936782733421E-3</v>
      </c>
    </row>
    <row r="3064" spans="2:6" x14ac:dyDescent="0.3">
      <c r="B3064" s="109">
        <v>40878</v>
      </c>
      <c r="C3064" s="110">
        <v>186.925568</v>
      </c>
      <c r="D3064">
        <v>474222</v>
      </c>
      <c r="E3064">
        <f t="shared" si="49"/>
        <v>2.0769801640343477E-3</v>
      </c>
      <c r="F3064">
        <v>-8.9319367174656161E-3</v>
      </c>
    </row>
    <row r="3065" spans="2:6" x14ac:dyDescent="0.3">
      <c r="B3065" s="109">
        <v>40877</v>
      </c>
      <c r="C3065" s="110">
        <v>186.53813199999999</v>
      </c>
      <c r="D3065">
        <v>588201</v>
      </c>
      <c r="E3065">
        <f t="shared" si="49"/>
        <v>-2.8257020600772065E-2</v>
      </c>
      <c r="F3065">
        <v>-8.9448325494650982E-3</v>
      </c>
    </row>
    <row r="3066" spans="2:6" x14ac:dyDescent="0.3">
      <c r="B3066" s="109">
        <v>40876</v>
      </c>
      <c r="C3066" s="110">
        <v>191.96241800000001</v>
      </c>
      <c r="D3066">
        <v>1539608</v>
      </c>
      <c r="E3066">
        <f t="shared" si="49"/>
        <v>1.4708800056411953E-2</v>
      </c>
      <c r="F3066">
        <v>-8.9475860008682018E-3</v>
      </c>
    </row>
    <row r="3067" spans="2:6" x14ac:dyDescent="0.3">
      <c r="B3067" s="109">
        <v>40875</v>
      </c>
      <c r="C3067" s="110">
        <v>189.17981</v>
      </c>
      <c r="D3067">
        <v>1597984</v>
      </c>
      <c r="E3067">
        <f t="shared" si="49"/>
        <v>-1.7200295284904188E-2</v>
      </c>
      <c r="F3067">
        <v>-9.0025815641022744E-3</v>
      </c>
    </row>
    <row r="3068" spans="2:6" x14ac:dyDescent="0.3">
      <c r="B3068" s="109">
        <v>40872</v>
      </c>
      <c r="C3068" s="110">
        <v>192.49070699999999</v>
      </c>
      <c r="D3068">
        <v>1284467</v>
      </c>
      <c r="E3068">
        <f t="shared" si="49"/>
        <v>1.2412108985003112E-2</v>
      </c>
      <c r="F3068">
        <v>-9.0168357913645858E-3</v>
      </c>
    </row>
    <row r="3069" spans="2:6" x14ac:dyDescent="0.3">
      <c r="B3069" s="109">
        <v>40871</v>
      </c>
      <c r="C3069" s="110">
        <v>190.13078300000001</v>
      </c>
      <c r="D3069">
        <v>870346</v>
      </c>
      <c r="E3069">
        <f t="shared" si="49"/>
        <v>8.2413982629208737E-2</v>
      </c>
      <c r="F3069">
        <v>-9.0190590203481635E-3</v>
      </c>
    </row>
    <row r="3070" spans="2:6" x14ac:dyDescent="0.3">
      <c r="B3070" s="109">
        <v>40870</v>
      </c>
      <c r="C3070" s="110">
        <v>175.654404</v>
      </c>
      <c r="D3070">
        <v>1128102</v>
      </c>
      <c r="E3070">
        <f t="shared" si="49"/>
        <v>1.1972314606509604E-2</v>
      </c>
      <c r="F3070">
        <v>-9.0280519989309749E-3</v>
      </c>
    </row>
    <row r="3071" spans="2:6" x14ac:dyDescent="0.3">
      <c r="B3071" s="109">
        <v>40869</v>
      </c>
      <c r="C3071" s="110">
        <v>173.57629399999999</v>
      </c>
      <c r="D3071">
        <v>396587</v>
      </c>
      <c r="E3071">
        <f t="shared" si="49"/>
        <v>-6.0507252497309372E-3</v>
      </c>
      <c r="F3071">
        <v>-9.0395574433604908E-3</v>
      </c>
    </row>
    <row r="3072" spans="2:6" x14ac:dyDescent="0.3">
      <c r="B3072" s="109">
        <v>40868</v>
      </c>
      <c r="C3072" s="110">
        <v>174.63294999999999</v>
      </c>
      <c r="D3072">
        <v>385101</v>
      </c>
      <c r="E3072">
        <f t="shared" si="49"/>
        <v>-6.0094825212157144E-2</v>
      </c>
      <c r="F3072">
        <v>-9.0438904825645983E-3</v>
      </c>
    </row>
    <row r="3073" spans="2:6" x14ac:dyDescent="0.3">
      <c r="B3073" s="109">
        <v>40865</v>
      </c>
      <c r="C3073" s="110">
        <v>185.79847699999999</v>
      </c>
      <c r="D3073">
        <v>341722</v>
      </c>
      <c r="E3073">
        <f t="shared" si="49"/>
        <v>-1.2911803833940416E-2</v>
      </c>
      <c r="F3073">
        <v>-9.0516622757137455E-3</v>
      </c>
    </row>
    <row r="3074" spans="2:6" x14ac:dyDescent="0.3">
      <c r="B3074" s="109">
        <v>40864</v>
      </c>
      <c r="C3074" s="110">
        <v>188.22885099999999</v>
      </c>
      <c r="D3074">
        <v>574458</v>
      </c>
      <c r="E3074">
        <f t="shared" si="49"/>
        <v>-1.5837844975502224E-2</v>
      </c>
      <c r="F3074">
        <v>-9.0599065073379004E-3</v>
      </c>
    </row>
    <row r="3075" spans="2:6" x14ac:dyDescent="0.3">
      <c r="B3075" s="109">
        <v>40863</v>
      </c>
      <c r="C3075" s="110">
        <v>191.25796500000001</v>
      </c>
      <c r="D3075">
        <v>295542</v>
      </c>
      <c r="E3075">
        <f t="shared" si="49"/>
        <v>-4.2176408121706865E-3</v>
      </c>
      <c r="F3075">
        <v>-9.0754638230845508E-3</v>
      </c>
    </row>
    <row r="3076" spans="2:6" x14ac:dyDescent="0.3">
      <c r="B3076" s="109">
        <v>40862</v>
      </c>
      <c r="C3076" s="110">
        <v>192.068039</v>
      </c>
      <c r="D3076">
        <v>402067</v>
      </c>
      <c r="E3076">
        <f t="shared" si="49"/>
        <v>-4.7843707354821796E-2</v>
      </c>
      <c r="F3076">
        <v>-9.0900583614826891E-3</v>
      </c>
    </row>
    <row r="3077" spans="2:6" x14ac:dyDescent="0.3">
      <c r="B3077" s="109">
        <v>40861</v>
      </c>
      <c r="C3077" s="110">
        <v>201.71902499999999</v>
      </c>
      <c r="D3077">
        <v>883526</v>
      </c>
      <c r="E3077">
        <f t="shared" si="49"/>
        <v>3.8817216116872721E-2</v>
      </c>
      <c r="F3077">
        <v>-9.0929575756135694E-3</v>
      </c>
    </row>
    <row r="3078" spans="2:6" x14ac:dyDescent="0.3">
      <c r="B3078" s="109">
        <v>40858</v>
      </c>
      <c r="C3078" s="110">
        <v>194.181442</v>
      </c>
      <c r="D3078">
        <v>298517</v>
      </c>
      <c r="E3078">
        <f t="shared" si="49"/>
        <v>-2.0607089875417706E-2</v>
      </c>
      <c r="F3078">
        <v>-9.0952086637817731E-3</v>
      </c>
    </row>
    <row r="3079" spans="2:6" x14ac:dyDescent="0.3">
      <c r="B3079" s="109">
        <v>40856</v>
      </c>
      <c r="C3079" s="110">
        <v>198.26715100000001</v>
      </c>
      <c r="D3079">
        <v>239287</v>
      </c>
      <c r="E3079">
        <f t="shared" si="49"/>
        <v>-2.9148189106924294E-2</v>
      </c>
      <c r="F3079">
        <v>-9.100600883997223E-3</v>
      </c>
    </row>
    <row r="3080" spans="2:6" x14ac:dyDescent="0.3">
      <c r="B3080" s="109">
        <v>40855</v>
      </c>
      <c r="C3080" s="110">
        <v>204.21978799999999</v>
      </c>
      <c r="D3080">
        <v>885692</v>
      </c>
      <c r="E3080">
        <f t="shared" si="49"/>
        <v>1.7907342423199024E-2</v>
      </c>
      <c r="F3080">
        <v>-9.1008756485189135E-3</v>
      </c>
    </row>
    <row r="3081" spans="2:6" x14ac:dyDescent="0.3">
      <c r="B3081" s="109">
        <v>40851</v>
      </c>
      <c r="C3081" s="110">
        <v>200.62709000000001</v>
      </c>
      <c r="D3081">
        <v>1993600</v>
      </c>
      <c r="E3081">
        <f t="shared" si="49"/>
        <v>5.3871168734286545E-2</v>
      </c>
      <c r="F3081">
        <v>-9.1233597508261211E-3</v>
      </c>
    </row>
    <row r="3082" spans="2:6" x14ac:dyDescent="0.3">
      <c r="B3082" s="109">
        <v>40850</v>
      </c>
      <c r="C3082" s="110">
        <v>190.37155200000001</v>
      </c>
      <c r="D3082">
        <v>2567122</v>
      </c>
      <c r="E3082">
        <f t="shared" si="49"/>
        <v>5.6735034762230407E-2</v>
      </c>
      <c r="F3082">
        <v>-9.1551526891777701E-3</v>
      </c>
    </row>
    <row r="3083" spans="2:6" x14ac:dyDescent="0.3">
      <c r="B3083" s="109">
        <v>40849</v>
      </c>
      <c r="C3083" s="110">
        <v>180.15069600000001</v>
      </c>
      <c r="D3083">
        <v>477436</v>
      </c>
      <c r="E3083">
        <f t="shared" ref="E3083:E3146" si="50">C3083/C3084-1</f>
        <v>1.2504821814284028E-2</v>
      </c>
      <c r="F3083">
        <v>-9.1562570425928191E-3</v>
      </c>
    </row>
    <row r="3084" spans="2:6" x14ac:dyDescent="0.3">
      <c r="B3084" s="109">
        <v>40848</v>
      </c>
      <c r="C3084" s="110">
        <v>177.92576600000001</v>
      </c>
      <c r="D3084">
        <v>185319</v>
      </c>
      <c r="E3084">
        <f t="shared" si="50"/>
        <v>-1.6336570985997279E-2</v>
      </c>
      <c r="F3084">
        <v>-9.170699313185926E-3</v>
      </c>
    </row>
    <row r="3085" spans="2:6" x14ac:dyDescent="0.3">
      <c r="B3085" s="109">
        <v>40847</v>
      </c>
      <c r="C3085" s="110">
        <v>180.88073700000001</v>
      </c>
      <c r="D3085">
        <v>448226</v>
      </c>
      <c r="E3085">
        <f t="shared" si="50"/>
        <v>2.5221455972566087E-2</v>
      </c>
      <c r="F3085">
        <v>-9.1752003533298598E-3</v>
      </c>
    </row>
    <row r="3086" spans="2:6" x14ac:dyDescent="0.3">
      <c r="B3086" s="109">
        <v>40844</v>
      </c>
      <c r="C3086" s="110">
        <v>176.430893</v>
      </c>
      <c r="D3086">
        <v>1249052</v>
      </c>
      <c r="E3086">
        <f t="shared" si="50"/>
        <v>1.3378702310780533E-2</v>
      </c>
      <c r="F3086">
        <v>-9.1779532836728794E-3</v>
      </c>
    </row>
    <row r="3087" spans="2:6" x14ac:dyDescent="0.3">
      <c r="B3087" s="109">
        <v>40841</v>
      </c>
      <c r="C3087" s="110">
        <v>174.10163900000001</v>
      </c>
      <c r="D3087">
        <v>950662</v>
      </c>
      <c r="E3087">
        <f t="shared" si="50"/>
        <v>-3.208346259613748E-2</v>
      </c>
      <c r="F3087">
        <v>-9.21270859236345E-3</v>
      </c>
    </row>
    <row r="3088" spans="2:6" x14ac:dyDescent="0.3">
      <c r="B3088" s="109">
        <v>40840</v>
      </c>
      <c r="C3088" s="110">
        <v>179.87257399999999</v>
      </c>
      <c r="D3088">
        <v>1505751</v>
      </c>
      <c r="E3088">
        <f t="shared" si="50"/>
        <v>-2.3036382284504664E-2</v>
      </c>
      <c r="F3088">
        <v>-9.2176112497012186E-3</v>
      </c>
    </row>
    <row r="3089" spans="2:6" x14ac:dyDescent="0.3">
      <c r="B3089" s="109">
        <v>40837</v>
      </c>
      <c r="C3089" s="110">
        <v>184.11389199999999</v>
      </c>
      <c r="D3089">
        <v>303656</v>
      </c>
      <c r="E3089">
        <f t="shared" si="50"/>
        <v>-2.3238982898093674E-2</v>
      </c>
      <c r="F3089">
        <v>-9.2364685932441182E-3</v>
      </c>
    </row>
    <row r="3090" spans="2:6" x14ac:dyDescent="0.3">
      <c r="B3090" s="109">
        <v>40836</v>
      </c>
      <c r="C3090" s="110">
        <v>188.49430799999999</v>
      </c>
      <c r="D3090">
        <v>290653</v>
      </c>
      <c r="E3090">
        <f t="shared" si="50"/>
        <v>7.0584426804318756E-3</v>
      </c>
      <c r="F3090">
        <v>-9.2371200255628727E-3</v>
      </c>
    </row>
    <row r="3091" spans="2:6" x14ac:dyDescent="0.3">
      <c r="B3091" s="109">
        <v>40835</v>
      </c>
      <c r="C3091" s="110">
        <v>187.173157</v>
      </c>
      <c r="D3091">
        <v>812165</v>
      </c>
      <c r="E3091">
        <f t="shared" si="50"/>
        <v>-6.6424497854870035E-3</v>
      </c>
      <c r="F3091">
        <v>-9.2559866455480533E-3</v>
      </c>
    </row>
    <row r="3092" spans="2:6" x14ac:dyDescent="0.3">
      <c r="B3092" s="109">
        <v>40834</v>
      </c>
      <c r="C3092" s="110">
        <v>188.42475899999999</v>
      </c>
      <c r="D3092">
        <v>309009</v>
      </c>
      <c r="E3092">
        <f t="shared" si="50"/>
        <v>-2.8673722417951963E-2</v>
      </c>
      <c r="F3092">
        <v>-9.2739885465215055E-3</v>
      </c>
    </row>
    <row r="3093" spans="2:6" x14ac:dyDescent="0.3">
      <c r="B3093" s="109">
        <v>40833</v>
      </c>
      <c r="C3093" s="110">
        <v>193.98709099999999</v>
      </c>
      <c r="D3093">
        <v>475378</v>
      </c>
      <c r="E3093">
        <f t="shared" si="50"/>
        <v>8.3123577411789995E-3</v>
      </c>
      <c r="F3093">
        <v>-9.2881162098681358E-3</v>
      </c>
    </row>
    <row r="3094" spans="2:6" x14ac:dyDescent="0.3">
      <c r="B3094" s="109">
        <v>40830</v>
      </c>
      <c r="C3094" s="110">
        <v>192.38789399999999</v>
      </c>
      <c r="D3094">
        <v>716550</v>
      </c>
      <c r="E3094">
        <f t="shared" si="50"/>
        <v>1.7279419560098264E-2</v>
      </c>
      <c r="F3094">
        <v>-9.2924679009245281E-3</v>
      </c>
    </row>
    <row r="3095" spans="2:6" x14ac:dyDescent="0.3">
      <c r="B3095" s="109">
        <v>40829</v>
      </c>
      <c r="C3095" s="110">
        <v>189.12001000000001</v>
      </c>
      <c r="D3095">
        <v>787618</v>
      </c>
      <c r="E3095">
        <f t="shared" si="50"/>
        <v>-1.3599315457154981E-2</v>
      </c>
      <c r="F3095">
        <v>-9.3282173375680566E-3</v>
      </c>
    </row>
    <row r="3096" spans="2:6" x14ac:dyDescent="0.3">
      <c r="B3096" s="109">
        <v>40828</v>
      </c>
      <c r="C3096" s="110">
        <v>191.72737100000001</v>
      </c>
      <c r="D3096">
        <v>1662234</v>
      </c>
      <c r="E3096">
        <f t="shared" si="50"/>
        <v>-3.1096037897101136E-2</v>
      </c>
      <c r="F3096">
        <v>-9.3614245143036623E-3</v>
      </c>
    </row>
    <row r="3097" spans="2:6" x14ac:dyDescent="0.3">
      <c r="B3097" s="109">
        <v>40827</v>
      </c>
      <c r="C3097" s="110">
        <v>197.88067599999999</v>
      </c>
      <c r="D3097">
        <v>4860868</v>
      </c>
      <c r="E3097">
        <f t="shared" si="50"/>
        <v>-1.1805700430380983E-2</v>
      </c>
      <c r="F3097">
        <v>-9.3665660420115815E-3</v>
      </c>
    </row>
    <row r="3098" spans="2:6" x14ac:dyDescent="0.3">
      <c r="B3098" s="109">
        <v>40826</v>
      </c>
      <c r="C3098" s="110">
        <v>200.24470500000001</v>
      </c>
      <c r="D3098">
        <v>8822470</v>
      </c>
      <c r="E3098">
        <f t="shared" si="50"/>
        <v>9.5473604389354261E-2</v>
      </c>
      <c r="F3098">
        <v>-9.3696641403966385E-3</v>
      </c>
    </row>
    <row r="3099" spans="2:6" x14ac:dyDescent="0.3">
      <c r="B3099" s="109">
        <v>40823</v>
      </c>
      <c r="C3099" s="110">
        <v>182.79281599999999</v>
      </c>
      <c r="D3099">
        <v>2945490</v>
      </c>
      <c r="E3099">
        <f t="shared" si="50"/>
        <v>0.13661924923062041</v>
      </c>
      <c r="F3099">
        <v>-9.3715242699669021E-3</v>
      </c>
    </row>
    <row r="3100" spans="2:6" x14ac:dyDescent="0.3">
      <c r="B3100" s="109">
        <v>40821</v>
      </c>
      <c r="C3100" s="110">
        <v>160.82150300000001</v>
      </c>
      <c r="D3100">
        <v>997064</v>
      </c>
      <c r="E3100">
        <f t="shared" si="50"/>
        <v>5.2559473864980388E-2</v>
      </c>
      <c r="F3100">
        <v>-9.4013457328122607E-3</v>
      </c>
    </row>
    <row r="3101" spans="2:6" x14ac:dyDescent="0.3">
      <c r="B3101" s="109">
        <v>40820</v>
      </c>
      <c r="C3101" s="110">
        <v>152.79089400000001</v>
      </c>
      <c r="D3101">
        <v>960762</v>
      </c>
      <c r="E3101">
        <f t="shared" si="50"/>
        <v>-2.3767558799291044E-2</v>
      </c>
      <c r="F3101">
        <v>-9.4161338628337976E-3</v>
      </c>
    </row>
    <row r="3102" spans="2:6" x14ac:dyDescent="0.3">
      <c r="B3102" s="109">
        <v>40819</v>
      </c>
      <c r="C3102" s="110">
        <v>156.510773</v>
      </c>
      <c r="D3102">
        <v>672767</v>
      </c>
      <c r="E3102">
        <f t="shared" si="50"/>
        <v>-3.0367830014872199E-2</v>
      </c>
      <c r="F3102">
        <v>-9.4212291263175985E-3</v>
      </c>
    </row>
    <row r="3103" spans="2:6" x14ac:dyDescent="0.3">
      <c r="B3103" s="109">
        <v>40816</v>
      </c>
      <c r="C3103" s="110">
        <v>161.412521</v>
      </c>
      <c r="D3103">
        <v>792872</v>
      </c>
      <c r="E3103">
        <f t="shared" si="50"/>
        <v>-5.0122735631335735E-2</v>
      </c>
      <c r="F3103">
        <v>-9.4316950954063117E-3</v>
      </c>
    </row>
    <row r="3104" spans="2:6" x14ac:dyDescent="0.3">
      <c r="B3104" s="109">
        <v>40815</v>
      </c>
      <c r="C3104" s="110">
        <v>169.92987099999999</v>
      </c>
      <c r="D3104">
        <v>1901537</v>
      </c>
      <c r="E3104">
        <f t="shared" si="50"/>
        <v>-6.9129901752675305E-2</v>
      </c>
      <c r="F3104">
        <v>-9.4338506993698612E-3</v>
      </c>
    </row>
    <row r="3105" spans="2:6" x14ac:dyDescent="0.3">
      <c r="B3105" s="109">
        <v>40814</v>
      </c>
      <c r="C3105" s="110">
        <v>182.54949999999999</v>
      </c>
      <c r="D3105">
        <v>1273643</v>
      </c>
      <c r="E3105">
        <f t="shared" si="50"/>
        <v>-4.8214722262299281E-2</v>
      </c>
      <c r="F3105">
        <v>-9.4423965840912949E-3</v>
      </c>
    </row>
    <row r="3106" spans="2:6" x14ac:dyDescent="0.3">
      <c r="B3106" s="109">
        <v>40813</v>
      </c>
      <c r="C3106" s="110">
        <v>191.79693599999999</v>
      </c>
      <c r="D3106">
        <v>890824</v>
      </c>
      <c r="E3106">
        <f t="shared" si="50"/>
        <v>-3.1595259729492731E-2</v>
      </c>
      <c r="F3106">
        <v>-9.4536492188849186E-3</v>
      </c>
    </row>
    <row r="3107" spans="2:6" x14ac:dyDescent="0.3">
      <c r="B3107" s="109">
        <v>40812</v>
      </c>
      <c r="C3107" s="110">
        <v>198.05452</v>
      </c>
      <c r="D3107">
        <v>202168</v>
      </c>
      <c r="E3107">
        <f t="shared" si="50"/>
        <v>-1.7758842163226096E-2</v>
      </c>
      <c r="F3107">
        <v>-9.4785227872050681E-3</v>
      </c>
    </row>
    <row r="3108" spans="2:6" x14ac:dyDescent="0.3">
      <c r="B3108" s="109">
        <v>40809</v>
      </c>
      <c r="C3108" s="110">
        <v>201.63533000000001</v>
      </c>
      <c r="D3108">
        <v>232713</v>
      </c>
      <c r="E3108">
        <f t="shared" si="50"/>
        <v>-1.0576589443776485E-2</v>
      </c>
      <c r="F3108">
        <v>-9.4833862280884196E-3</v>
      </c>
    </row>
    <row r="3109" spans="2:6" x14ac:dyDescent="0.3">
      <c r="B3109" s="109">
        <v>40808</v>
      </c>
      <c r="C3109" s="110">
        <v>203.790741</v>
      </c>
      <c r="D3109">
        <v>244661</v>
      </c>
      <c r="E3109">
        <f t="shared" si="50"/>
        <v>-2.0714774510749989E-2</v>
      </c>
      <c r="F3109">
        <v>-9.5112255192674189E-3</v>
      </c>
    </row>
    <row r="3110" spans="2:6" x14ac:dyDescent="0.3">
      <c r="B3110" s="109">
        <v>40807</v>
      </c>
      <c r="C3110" s="110">
        <v>208.101517</v>
      </c>
      <c r="D3110">
        <v>386240</v>
      </c>
      <c r="E3110">
        <f t="shared" si="50"/>
        <v>-7.1323684148905109E-3</v>
      </c>
      <c r="F3110">
        <v>-9.5269768489646411E-3</v>
      </c>
    </row>
    <row r="3111" spans="2:6" x14ac:dyDescent="0.3">
      <c r="B3111" s="109">
        <v>40806</v>
      </c>
      <c r="C3111" s="110">
        <v>209.59643600000001</v>
      </c>
      <c r="D3111">
        <v>431318</v>
      </c>
      <c r="E3111">
        <f t="shared" si="50"/>
        <v>-8.2851125974570117E-4</v>
      </c>
      <c r="F3111">
        <v>-9.5329990269102938E-3</v>
      </c>
    </row>
    <row r="3112" spans="2:6" x14ac:dyDescent="0.3">
      <c r="B3112" s="109">
        <v>40805</v>
      </c>
      <c r="C3112" s="110">
        <v>209.77023299999999</v>
      </c>
      <c r="D3112">
        <v>579195</v>
      </c>
      <c r="E3112">
        <f t="shared" si="50"/>
        <v>2.0463527906863899E-2</v>
      </c>
      <c r="F3112">
        <v>-9.5451835612886393E-3</v>
      </c>
    </row>
    <row r="3113" spans="2:6" x14ac:dyDescent="0.3">
      <c r="B3113" s="109">
        <v>40802</v>
      </c>
      <c r="C3113" s="110">
        <v>205.56367499999999</v>
      </c>
      <c r="D3113">
        <v>663179</v>
      </c>
      <c r="E3113">
        <f t="shared" si="50"/>
        <v>5.2509699994273129E-2</v>
      </c>
      <c r="F3113">
        <v>-9.5474868677636326E-3</v>
      </c>
    </row>
    <row r="3114" spans="2:6" x14ac:dyDescent="0.3">
      <c r="B3114" s="109">
        <v>40801</v>
      </c>
      <c r="C3114" s="110">
        <v>195.30810500000001</v>
      </c>
      <c r="D3114">
        <v>2040069</v>
      </c>
      <c r="E3114">
        <f t="shared" si="50"/>
        <v>-3.3212834807011982E-2</v>
      </c>
      <c r="F3114">
        <v>-9.5478853262400687E-3</v>
      </c>
    </row>
    <row r="3115" spans="2:6" x14ac:dyDescent="0.3">
      <c r="B3115" s="109">
        <v>40800</v>
      </c>
      <c r="C3115" s="110">
        <v>202.017685</v>
      </c>
      <c r="D3115">
        <v>315089</v>
      </c>
      <c r="E3115">
        <f t="shared" si="50"/>
        <v>-3.0882264594194186E-3</v>
      </c>
      <c r="F3115">
        <v>-9.5628857446262705E-3</v>
      </c>
    </row>
    <row r="3116" spans="2:6" x14ac:dyDescent="0.3">
      <c r="B3116" s="109">
        <v>40799</v>
      </c>
      <c r="C3116" s="110">
        <v>202.643494</v>
      </c>
      <c r="D3116">
        <v>194173</v>
      </c>
      <c r="E3116">
        <f t="shared" si="50"/>
        <v>1.005050713739597E-2</v>
      </c>
      <c r="F3116">
        <v>-9.5695865577994921E-3</v>
      </c>
    </row>
    <row r="3117" spans="2:6" x14ac:dyDescent="0.3">
      <c r="B3117" s="109">
        <v>40798</v>
      </c>
      <c r="C3117" s="110">
        <v>200.62709000000001</v>
      </c>
      <c r="D3117">
        <v>421783</v>
      </c>
      <c r="E3117">
        <f t="shared" si="50"/>
        <v>-3.2685418110592113E-2</v>
      </c>
      <c r="F3117">
        <v>-9.5780667709175482E-3</v>
      </c>
    </row>
    <row r="3118" spans="2:6" x14ac:dyDescent="0.3">
      <c r="B3118" s="109">
        <v>40795</v>
      </c>
      <c r="C3118" s="110">
        <v>207.40625</v>
      </c>
      <c r="D3118">
        <v>345486</v>
      </c>
      <c r="E3118">
        <f t="shared" si="50"/>
        <v>6.4103349501001272E-3</v>
      </c>
      <c r="F3118">
        <v>-9.5863832004400296E-3</v>
      </c>
    </row>
    <row r="3119" spans="2:6" x14ac:dyDescent="0.3">
      <c r="B3119" s="109">
        <v>40794</v>
      </c>
      <c r="C3119" s="110">
        <v>206.08517499999999</v>
      </c>
      <c r="D3119">
        <v>219956</v>
      </c>
      <c r="E3119">
        <f t="shared" si="50"/>
        <v>-3.8645392458211969E-3</v>
      </c>
      <c r="F3119">
        <v>-9.5910471169596834E-3</v>
      </c>
    </row>
    <row r="3120" spans="2:6" x14ac:dyDescent="0.3">
      <c r="B3120" s="109">
        <v>40793</v>
      </c>
      <c r="C3120" s="110">
        <v>206.88468900000001</v>
      </c>
      <c r="D3120">
        <v>220679</v>
      </c>
      <c r="E3120">
        <f t="shared" si="50"/>
        <v>3.4967392042679624E-3</v>
      </c>
      <c r="F3120">
        <v>-9.6003355259139944E-3</v>
      </c>
    </row>
    <row r="3121" spans="2:6" x14ac:dyDescent="0.3">
      <c r="B3121" s="109">
        <v>40792</v>
      </c>
      <c r="C3121" s="110">
        <v>206.16378800000001</v>
      </c>
      <c r="D3121">
        <v>153513</v>
      </c>
      <c r="E3121">
        <f t="shared" si="50"/>
        <v>-9.0754638230845508E-3</v>
      </c>
      <c r="F3121">
        <v>-9.6198427242203399E-3</v>
      </c>
    </row>
    <row r="3122" spans="2:6" x14ac:dyDescent="0.3">
      <c r="B3122" s="109">
        <v>40791</v>
      </c>
      <c r="C3122" s="110">
        <v>208.05195599999999</v>
      </c>
      <c r="D3122">
        <v>380401</v>
      </c>
      <c r="E3122">
        <f t="shared" si="50"/>
        <v>-1.6481168664478352E-3</v>
      </c>
      <c r="F3122">
        <v>-9.6260587994617675E-3</v>
      </c>
    </row>
    <row r="3123" spans="2:6" x14ac:dyDescent="0.3">
      <c r="B3123" s="109">
        <v>40788</v>
      </c>
      <c r="C3123" s="110">
        <v>208.39541600000001</v>
      </c>
      <c r="D3123">
        <v>2796986</v>
      </c>
      <c r="E3123">
        <f t="shared" si="50"/>
        <v>7.1347594990966989E-3</v>
      </c>
      <c r="F3123">
        <v>-9.6297941805976173E-3</v>
      </c>
    </row>
    <row r="3124" spans="2:6" x14ac:dyDescent="0.3">
      <c r="B3124" s="109">
        <v>40785</v>
      </c>
      <c r="C3124" s="110">
        <v>206.91909799999999</v>
      </c>
      <c r="D3124">
        <v>163615</v>
      </c>
      <c r="E3124">
        <f t="shared" si="50"/>
        <v>1.1626543103342435E-3</v>
      </c>
      <c r="F3124">
        <v>-9.6441940591069919E-3</v>
      </c>
    </row>
    <row r="3125" spans="2:6" x14ac:dyDescent="0.3">
      <c r="B3125" s="109">
        <v>40784</v>
      </c>
      <c r="C3125" s="110">
        <v>206.67880199999999</v>
      </c>
      <c r="D3125">
        <v>152104</v>
      </c>
      <c r="E3125">
        <f t="shared" si="50"/>
        <v>1.9129906043892975E-2</v>
      </c>
      <c r="F3125">
        <v>-9.6449939401053175E-3</v>
      </c>
    </row>
    <row r="3126" spans="2:6" x14ac:dyDescent="0.3">
      <c r="B3126" s="109">
        <v>40781</v>
      </c>
      <c r="C3126" s="110">
        <v>202.799271</v>
      </c>
      <c r="D3126">
        <v>139099</v>
      </c>
      <c r="E3126">
        <f t="shared" si="50"/>
        <v>-2.8613634215370221E-2</v>
      </c>
      <c r="F3126">
        <v>-9.6646612700104217E-3</v>
      </c>
    </row>
    <row r="3127" spans="2:6" x14ac:dyDescent="0.3">
      <c r="B3127" s="109">
        <v>40780</v>
      </c>
      <c r="C3127" s="110">
        <v>208.77302599999999</v>
      </c>
      <c r="D3127">
        <v>633622</v>
      </c>
      <c r="E3127">
        <f t="shared" si="50"/>
        <v>1.2656141145408029E-2</v>
      </c>
      <c r="F3127">
        <v>-9.6738943986889314E-3</v>
      </c>
    </row>
    <row r="3128" spans="2:6" x14ac:dyDescent="0.3">
      <c r="B3128" s="109">
        <v>40779</v>
      </c>
      <c r="C3128" s="110">
        <v>206.16378800000001</v>
      </c>
      <c r="D3128">
        <v>184179</v>
      </c>
      <c r="E3128">
        <f t="shared" si="50"/>
        <v>-1.662668895309416E-3</v>
      </c>
      <c r="F3128">
        <v>-9.6838556747428362E-3</v>
      </c>
    </row>
    <row r="3129" spans="2:6" x14ac:dyDescent="0.3">
      <c r="B3129" s="109">
        <v>40778</v>
      </c>
      <c r="C3129" s="110">
        <v>206.50714099999999</v>
      </c>
      <c r="D3129">
        <v>154494</v>
      </c>
      <c r="E3129">
        <f t="shared" si="50"/>
        <v>-5.2915551479709722E-3</v>
      </c>
      <c r="F3129">
        <v>-9.6841317809427396E-3</v>
      </c>
    </row>
    <row r="3130" spans="2:6" x14ac:dyDescent="0.3">
      <c r="B3130" s="109">
        <v>40777</v>
      </c>
      <c r="C3130" s="110">
        <v>207.60569799999999</v>
      </c>
      <c r="D3130">
        <v>161037</v>
      </c>
      <c r="E3130">
        <f t="shared" si="50"/>
        <v>6.6588021747520099E-3</v>
      </c>
      <c r="F3130">
        <v>-9.6848291132847208E-3</v>
      </c>
    </row>
    <row r="3131" spans="2:6" x14ac:dyDescent="0.3">
      <c r="B3131" s="109">
        <v>40774</v>
      </c>
      <c r="C3131" s="110">
        <v>206.232437</v>
      </c>
      <c r="D3131">
        <v>646012</v>
      </c>
      <c r="E3131">
        <f t="shared" si="50"/>
        <v>-1.3952684344992528E-2</v>
      </c>
      <c r="F3131">
        <v>-9.7050205299128445E-3</v>
      </c>
    </row>
    <row r="3132" spans="2:6" x14ac:dyDescent="0.3">
      <c r="B3132" s="109">
        <v>40773</v>
      </c>
      <c r="C3132" s="110">
        <v>209.15065000000001</v>
      </c>
      <c r="D3132">
        <v>1298522</v>
      </c>
      <c r="E3132">
        <f t="shared" si="50"/>
        <v>3.2936856470231479E-3</v>
      </c>
      <c r="F3132">
        <v>-9.7056564507889131E-3</v>
      </c>
    </row>
    <row r="3133" spans="2:6" x14ac:dyDescent="0.3">
      <c r="B3133" s="109">
        <v>40772</v>
      </c>
      <c r="C3133" s="110">
        <v>208.464035</v>
      </c>
      <c r="D3133">
        <v>462640</v>
      </c>
      <c r="E3133">
        <f t="shared" si="50"/>
        <v>1.0652319424236945E-2</v>
      </c>
      <c r="F3133">
        <v>-9.707632286159007E-3</v>
      </c>
    </row>
    <row r="3134" spans="2:6" x14ac:dyDescent="0.3">
      <c r="B3134" s="109">
        <v>40771</v>
      </c>
      <c r="C3134" s="110">
        <v>206.26681500000001</v>
      </c>
      <c r="D3134">
        <v>390369</v>
      </c>
      <c r="E3134">
        <f t="shared" si="50"/>
        <v>1.9168696512272598E-2</v>
      </c>
      <c r="F3134">
        <v>-9.7239545747604961E-3</v>
      </c>
    </row>
    <row r="3135" spans="2:6" x14ac:dyDescent="0.3">
      <c r="B3135" s="109">
        <v>40767</v>
      </c>
      <c r="C3135" s="110">
        <v>202.387314</v>
      </c>
      <c r="D3135">
        <v>270683</v>
      </c>
      <c r="E3135">
        <f t="shared" si="50"/>
        <v>-4.5593792243862064E-3</v>
      </c>
      <c r="F3135">
        <v>-9.7408868633402923E-3</v>
      </c>
    </row>
    <row r="3136" spans="2:6" x14ac:dyDescent="0.3">
      <c r="B3136" s="109">
        <v>40766</v>
      </c>
      <c r="C3136" s="110">
        <v>203.314301</v>
      </c>
      <c r="D3136">
        <v>268795</v>
      </c>
      <c r="E3136">
        <f t="shared" si="50"/>
        <v>-1.4805778284402327E-2</v>
      </c>
      <c r="F3136">
        <v>-9.7777362340689677E-3</v>
      </c>
    </row>
    <row r="3137" spans="2:6" x14ac:dyDescent="0.3">
      <c r="B3137" s="109">
        <v>40765</v>
      </c>
      <c r="C3137" s="110">
        <v>206.369766</v>
      </c>
      <c r="D3137">
        <v>349332</v>
      </c>
      <c r="E3137">
        <f t="shared" si="50"/>
        <v>-1.8268712332035753E-3</v>
      </c>
      <c r="F3137">
        <v>-9.7798868971028519E-3</v>
      </c>
    </row>
    <row r="3138" spans="2:6" x14ac:dyDescent="0.3">
      <c r="B3138" s="109">
        <v>40764</v>
      </c>
      <c r="C3138" s="110">
        <v>206.747467</v>
      </c>
      <c r="D3138">
        <v>490296</v>
      </c>
      <c r="E3138">
        <f t="shared" si="50"/>
        <v>-2.1538971102412763E-3</v>
      </c>
      <c r="F3138">
        <v>-9.7969714343431047E-3</v>
      </c>
    </row>
    <row r="3139" spans="2:6" x14ac:dyDescent="0.3">
      <c r="B3139" s="109">
        <v>40763</v>
      </c>
      <c r="C3139" s="110">
        <v>207.19374099999999</v>
      </c>
      <c r="D3139">
        <v>616231</v>
      </c>
      <c r="E3139">
        <f t="shared" si="50"/>
        <v>-3.6321877708400674E-3</v>
      </c>
      <c r="F3139">
        <v>-9.8188904701204116E-3</v>
      </c>
    </row>
    <row r="3140" spans="2:6" x14ac:dyDescent="0.3">
      <c r="B3140" s="109">
        <v>40760</v>
      </c>
      <c r="C3140" s="110">
        <v>207.949051</v>
      </c>
      <c r="D3140">
        <v>774727</v>
      </c>
      <c r="E3140">
        <f t="shared" si="50"/>
        <v>-4.4379767486780741E-3</v>
      </c>
      <c r="F3140">
        <v>-9.83506927029143E-3</v>
      </c>
    </row>
    <row r="3141" spans="2:6" x14ac:dyDescent="0.3">
      <c r="B3141" s="109">
        <v>40759</v>
      </c>
      <c r="C3141" s="110">
        <v>208.87603799999999</v>
      </c>
      <c r="D3141">
        <v>868948</v>
      </c>
      <c r="E3141">
        <f t="shared" si="50"/>
        <v>8.1577999420989755E-4</v>
      </c>
      <c r="F3141">
        <v>-9.8865524282514272E-3</v>
      </c>
    </row>
    <row r="3142" spans="2:6" x14ac:dyDescent="0.3">
      <c r="B3142" s="109">
        <v>40758</v>
      </c>
      <c r="C3142" s="110">
        <v>208.70578</v>
      </c>
      <c r="D3142">
        <v>929664</v>
      </c>
      <c r="E3142">
        <f t="shared" si="50"/>
        <v>6.239049317404044E-3</v>
      </c>
      <c r="F3142">
        <v>-9.8899941578758366E-3</v>
      </c>
    </row>
    <row r="3143" spans="2:6" x14ac:dyDescent="0.3">
      <c r="B3143" s="109">
        <v>40757</v>
      </c>
      <c r="C3143" s="110">
        <v>207.41172800000001</v>
      </c>
      <c r="D3143">
        <v>1934517</v>
      </c>
      <c r="E3143">
        <f t="shared" si="50"/>
        <v>-1.6629481416829739E-2</v>
      </c>
      <c r="F3143">
        <v>-9.8924337591338452E-3</v>
      </c>
    </row>
    <row r="3144" spans="2:6" x14ac:dyDescent="0.3">
      <c r="B3144" s="109">
        <v>40756</v>
      </c>
      <c r="C3144" s="110">
        <v>210.91920500000001</v>
      </c>
      <c r="D3144">
        <v>2210182</v>
      </c>
      <c r="E3144">
        <f t="shared" si="50"/>
        <v>-3.7301599889635217E-2</v>
      </c>
      <c r="F3144">
        <v>-9.9116117790912783E-3</v>
      </c>
    </row>
    <row r="3145" spans="2:6" x14ac:dyDescent="0.3">
      <c r="B3145" s="109">
        <v>40753</v>
      </c>
      <c r="C3145" s="110">
        <v>219.09167500000001</v>
      </c>
      <c r="D3145">
        <v>678947</v>
      </c>
      <c r="E3145">
        <f t="shared" si="50"/>
        <v>-5.4796540416983897E-2</v>
      </c>
      <c r="F3145">
        <v>-9.9172419429464087E-3</v>
      </c>
    </row>
    <row r="3146" spans="2:6" x14ac:dyDescent="0.3">
      <c r="B3146" s="109">
        <v>40752</v>
      </c>
      <c r="C3146" s="110">
        <v>231.793137</v>
      </c>
      <c r="D3146">
        <v>2100924</v>
      </c>
      <c r="E3146">
        <f t="shared" si="50"/>
        <v>6.8435366746343096E-2</v>
      </c>
      <c r="F3146">
        <v>-9.934973596802954E-3</v>
      </c>
    </row>
    <row r="3147" spans="2:6" x14ac:dyDescent="0.3">
      <c r="B3147" s="109">
        <v>40751</v>
      </c>
      <c r="C3147" s="110">
        <v>216.946335</v>
      </c>
      <c r="D3147">
        <v>493739</v>
      </c>
      <c r="E3147">
        <f t="shared" ref="E3147:E3210" si="51">C3147/C3148-1</f>
        <v>6.0000721995194795E-3</v>
      </c>
      <c r="F3147">
        <v>-9.9660451542762374E-3</v>
      </c>
    </row>
    <row r="3148" spans="2:6" x14ac:dyDescent="0.3">
      <c r="B3148" s="109">
        <v>40750</v>
      </c>
      <c r="C3148" s="110">
        <v>215.65240499999999</v>
      </c>
      <c r="D3148">
        <v>749970</v>
      </c>
      <c r="E3148">
        <f t="shared" si="51"/>
        <v>-1.5391745983856842E-2</v>
      </c>
      <c r="F3148">
        <v>-9.9691159563290999E-3</v>
      </c>
    </row>
    <row r="3149" spans="2:6" x14ac:dyDescent="0.3">
      <c r="B3149" s="109">
        <v>40749</v>
      </c>
      <c r="C3149" s="110">
        <v>219.02356</v>
      </c>
      <c r="D3149">
        <v>415100</v>
      </c>
      <c r="E3149">
        <f t="shared" si="51"/>
        <v>-9.5474868677636326E-3</v>
      </c>
      <c r="F3149">
        <v>-9.9706010401302558E-3</v>
      </c>
    </row>
    <row r="3150" spans="2:6" x14ac:dyDescent="0.3">
      <c r="B3150" s="109">
        <v>40746</v>
      </c>
      <c r="C3150" s="110">
        <v>221.13484199999999</v>
      </c>
      <c r="D3150">
        <v>459229</v>
      </c>
      <c r="E3150">
        <f t="shared" si="51"/>
        <v>3.554400851613515E-3</v>
      </c>
      <c r="F3150">
        <v>-9.9732182251794921E-3</v>
      </c>
    </row>
    <row r="3151" spans="2:6" x14ac:dyDescent="0.3">
      <c r="B3151" s="109">
        <v>40745</v>
      </c>
      <c r="C3151" s="110">
        <v>220.35162399999999</v>
      </c>
      <c r="D3151">
        <v>641734</v>
      </c>
      <c r="E3151">
        <f t="shared" si="51"/>
        <v>-1.0852766252288704E-2</v>
      </c>
      <c r="F3151">
        <v>-9.9776686318372443E-3</v>
      </c>
    </row>
    <row r="3152" spans="2:6" x14ac:dyDescent="0.3">
      <c r="B3152" s="109">
        <v>40744</v>
      </c>
      <c r="C3152" s="110">
        <v>222.76928699999999</v>
      </c>
      <c r="D3152">
        <v>1127590</v>
      </c>
      <c r="E3152">
        <f t="shared" si="51"/>
        <v>-4.7162669408929991E-3</v>
      </c>
      <c r="F3152">
        <v>-1.0001492381809474E-2</v>
      </c>
    </row>
    <row r="3153" spans="2:6" x14ac:dyDescent="0.3">
      <c r="B3153" s="109">
        <v>40743</v>
      </c>
      <c r="C3153" s="110">
        <v>223.824905</v>
      </c>
      <c r="D3153">
        <v>1482295</v>
      </c>
      <c r="E3153">
        <f t="shared" si="51"/>
        <v>-5.0555750581905756E-2</v>
      </c>
      <c r="F3153">
        <v>-1.0035140456011504E-2</v>
      </c>
    </row>
    <row r="3154" spans="2:6" x14ac:dyDescent="0.3">
      <c r="B3154" s="109">
        <v>40742</v>
      </c>
      <c r="C3154" s="110">
        <v>235.74307300000001</v>
      </c>
      <c r="D3154">
        <v>2033388</v>
      </c>
      <c r="E3154">
        <f t="shared" si="51"/>
        <v>2.0488831846805056E-2</v>
      </c>
      <c r="F3154">
        <v>-1.0043350610120516E-2</v>
      </c>
    </row>
    <row r="3155" spans="2:6" x14ac:dyDescent="0.3">
      <c r="B3155" s="109">
        <v>40739</v>
      </c>
      <c r="C3155" s="110">
        <v>231.00994900000001</v>
      </c>
      <c r="D3155">
        <v>2536946</v>
      </c>
      <c r="E3155">
        <f t="shared" si="51"/>
        <v>2.2765233453089673E-2</v>
      </c>
      <c r="F3155">
        <v>-1.0061333058279498E-2</v>
      </c>
    </row>
    <row r="3156" spans="2:6" x14ac:dyDescent="0.3">
      <c r="B3156" s="109">
        <v>40738</v>
      </c>
      <c r="C3156" s="110">
        <v>225.868011</v>
      </c>
      <c r="D3156">
        <v>3498869</v>
      </c>
      <c r="E3156">
        <f t="shared" si="51"/>
        <v>5.1688037721975277E-2</v>
      </c>
      <c r="F3156">
        <v>-1.0062024231333178E-2</v>
      </c>
    </row>
    <row r="3157" spans="2:6" x14ac:dyDescent="0.3">
      <c r="B3157" s="109">
        <v>40737</v>
      </c>
      <c r="C3157" s="110">
        <v>214.76712000000001</v>
      </c>
      <c r="D3157">
        <v>3500607</v>
      </c>
      <c r="E3157">
        <f t="shared" si="51"/>
        <v>2.8203723396936553E-2</v>
      </c>
      <c r="F3157">
        <v>-1.0091367485701275E-2</v>
      </c>
    </row>
    <row r="3158" spans="2:6" x14ac:dyDescent="0.3">
      <c r="B3158" s="109">
        <v>40736</v>
      </c>
      <c r="C3158" s="110">
        <v>208.87603799999999</v>
      </c>
      <c r="D3158">
        <v>975215</v>
      </c>
      <c r="E3158">
        <f t="shared" si="51"/>
        <v>-7.2830203437602714E-3</v>
      </c>
      <c r="F3158">
        <v>-1.0129143004296126E-2</v>
      </c>
    </row>
    <row r="3159" spans="2:6" x14ac:dyDescent="0.3">
      <c r="B3159" s="109">
        <v>40735</v>
      </c>
      <c r="C3159" s="110">
        <v>210.408447</v>
      </c>
      <c r="D3159">
        <v>1131504</v>
      </c>
      <c r="E3159">
        <f t="shared" si="51"/>
        <v>-2.5394070417815384E-2</v>
      </c>
      <c r="F3159">
        <v>-1.0163569303880404E-2</v>
      </c>
    </row>
    <row r="3160" spans="2:6" x14ac:dyDescent="0.3">
      <c r="B3160" s="109">
        <v>40732</v>
      </c>
      <c r="C3160" s="110">
        <v>215.890793</v>
      </c>
      <c r="D3160">
        <v>2946226</v>
      </c>
      <c r="E3160">
        <f t="shared" si="51"/>
        <v>-1.5375146346622848E-2</v>
      </c>
      <c r="F3160">
        <v>-1.0163974471091963E-2</v>
      </c>
    </row>
    <row r="3161" spans="2:6" x14ac:dyDescent="0.3">
      <c r="B3161" s="109">
        <v>40731</v>
      </c>
      <c r="C3161" s="110">
        <v>219.261978</v>
      </c>
      <c r="D3161">
        <v>8520490</v>
      </c>
      <c r="E3161">
        <f t="shared" si="51"/>
        <v>-3.4198112599811537E-2</v>
      </c>
      <c r="F3161">
        <v>-1.0170077201576588E-2</v>
      </c>
    </row>
    <row r="3162" spans="2:6" x14ac:dyDescent="0.3">
      <c r="B3162" s="109">
        <v>40730</v>
      </c>
      <c r="C3162" s="110">
        <v>227.02583300000001</v>
      </c>
      <c r="D3162">
        <v>1180500</v>
      </c>
      <c r="E3162">
        <f t="shared" si="51"/>
        <v>4.6712872540339845E-3</v>
      </c>
      <c r="F3162">
        <v>-1.0176775227710877E-2</v>
      </c>
    </row>
    <row r="3163" spans="2:6" x14ac:dyDescent="0.3">
      <c r="B3163" s="109">
        <v>40729</v>
      </c>
      <c r="C3163" s="110">
        <v>225.97026099999999</v>
      </c>
      <c r="D3163">
        <v>1656198</v>
      </c>
      <c r="E3163">
        <f t="shared" si="51"/>
        <v>-2.8261299800346751E-2</v>
      </c>
      <c r="F3163">
        <v>-1.018256487732716E-2</v>
      </c>
    </row>
    <row r="3164" spans="2:6" x14ac:dyDescent="0.3">
      <c r="B3164" s="109">
        <v>40728</v>
      </c>
      <c r="C3164" s="110">
        <v>232.54220599999999</v>
      </c>
      <c r="D3164">
        <v>2068035</v>
      </c>
      <c r="E3164">
        <f t="shared" si="51"/>
        <v>-4.7825388572634853E-2</v>
      </c>
      <c r="F3164">
        <v>-1.0190416391991586E-2</v>
      </c>
    </row>
    <row r="3165" spans="2:6" x14ac:dyDescent="0.3">
      <c r="B3165" s="109">
        <v>40725</v>
      </c>
      <c r="C3165" s="110">
        <v>244.222229</v>
      </c>
      <c r="D3165">
        <v>1888979</v>
      </c>
      <c r="E3165">
        <f t="shared" si="51"/>
        <v>3.3131591505104696E-2</v>
      </c>
      <c r="F3165">
        <v>-1.0190752754057675E-2</v>
      </c>
    </row>
    <row r="3166" spans="2:6" x14ac:dyDescent="0.3">
      <c r="B3166" s="109">
        <v>40724</v>
      </c>
      <c r="C3166" s="110">
        <v>236.390244</v>
      </c>
      <c r="D3166">
        <v>3964299</v>
      </c>
      <c r="E3166">
        <f t="shared" si="51"/>
        <v>1.2691666554783376E-2</v>
      </c>
      <c r="F3166">
        <v>-1.0199363793909955E-2</v>
      </c>
    </row>
    <row r="3167" spans="2:6" x14ac:dyDescent="0.3">
      <c r="B3167" s="109">
        <v>40723</v>
      </c>
      <c r="C3167" s="110">
        <v>233.42765800000001</v>
      </c>
      <c r="D3167">
        <v>696476</v>
      </c>
      <c r="E3167">
        <f t="shared" si="51"/>
        <v>-1.7486057268362942E-2</v>
      </c>
      <c r="F3167">
        <v>-1.0222499965191534E-2</v>
      </c>
    </row>
    <row r="3168" spans="2:6" x14ac:dyDescent="0.3">
      <c r="B3168" s="109">
        <v>40722</v>
      </c>
      <c r="C3168" s="110">
        <v>237.582031</v>
      </c>
      <c r="D3168">
        <v>955098</v>
      </c>
      <c r="E3168">
        <f t="shared" si="51"/>
        <v>-2.8002211740416949E-2</v>
      </c>
      <c r="F3168">
        <v>-1.023100414161382E-2</v>
      </c>
    </row>
    <row r="3169" spans="2:6" x14ac:dyDescent="0.3">
      <c r="B3169" s="109">
        <v>40721</v>
      </c>
      <c r="C3169" s="110">
        <v>244.426514</v>
      </c>
      <c r="D3169">
        <v>842484</v>
      </c>
      <c r="E3169">
        <f t="shared" si="51"/>
        <v>-1.1021983988353856E-2</v>
      </c>
      <c r="F3169">
        <v>-1.0236181603840766E-2</v>
      </c>
    </row>
    <row r="3170" spans="2:6" x14ac:dyDescent="0.3">
      <c r="B3170" s="109">
        <v>40718</v>
      </c>
      <c r="C3170" s="110">
        <v>247.15060399999999</v>
      </c>
      <c r="D3170">
        <v>1614652</v>
      </c>
      <c r="E3170">
        <f t="shared" si="51"/>
        <v>2.9357208331431517E-2</v>
      </c>
      <c r="F3170">
        <v>-1.0240325972566855E-2</v>
      </c>
    </row>
    <row r="3171" spans="2:6" x14ac:dyDescent="0.3">
      <c r="B3171" s="109">
        <v>40717</v>
      </c>
      <c r="C3171" s="110">
        <v>240.10188299999999</v>
      </c>
      <c r="D3171">
        <v>928694</v>
      </c>
      <c r="E3171">
        <f t="shared" si="51"/>
        <v>1.7754035211563268E-2</v>
      </c>
      <c r="F3171">
        <v>-1.0245550726251662E-2</v>
      </c>
    </row>
    <row r="3172" spans="2:6" x14ac:dyDescent="0.3">
      <c r="B3172" s="109">
        <v>40716</v>
      </c>
      <c r="C3172" s="110">
        <v>235.913467</v>
      </c>
      <c r="D3172">
        <v>975808</v>
      </c>
      <c r="E3172">
        <f t="shared" si="51"/>
        <v>-2.5914484231407409E-3</v>
      </c>
      <c r="F3172">
        <v>-1.0255610344514499E-2</v>
      </c>
    </row>
    <row r="3173" spans="2:6" x14ac:dyDescent="0.3">
      <c r="B3173" s="109">
        <v>40715</v>
      </c>
      <c r="C3173" s="110">
        <v>236.52641299999999</v>
      </c>
      <c r="D3173">
        <v>1967466</v>
      </c>
      <c r="E3173">
        <f t="shared" si="51"/>
        <v>1.1210079067925927E-2</v>
      </c>
      <c r="F3173">
        <v>-1.026357703632963E-2</v>
      </c>
    </row>
    <row r="3174" spans="2:6" x14ac:dyDescent="0.3">
      <c r="B3174" s="109">
        <v>40714</v>
      </c>
      <c r="C3174" s="110">
        <v>233.90432699999999</v>
      </c>
      <c r="D3174">
        <v>4207755</v>
      </c>
      <c r="E3174">
        <f t="shared" si="51"/>
        <v>-7.27759201393674E-4</v>
      </c>
      <c r="F3174">
        <v>-1.0292078950494665E-2</v>
      </c>
    </row>
    <row r="3175" spans="2:6" x14ac:dyDescent="0.3">
      <c r="B3175" s="109">
        <v>40711</v>
      </c>
      <c r="C3175" s="110">
        <v>234.07467700000001</v>
      </c>
      <c r="D3175">
        <v>8138885</v>
      </c>
      <c r="E3175">
        <f t="shared" si="51"/>
        <v>-4.1282912394480342E-2</v>
      </c>
      <c r="F3175">
        <v>-1.0302721466710407E-2</v>
      </c>
    </row>
    <row r="3176" spans="2:6" x14ac:dyDescent="0.3">
      <c r="B3176" s="109">
        <v>40710</v>
      </c>
      <c r="C3176" s="110">
        <v>244.154068</v>
      </c>
      <c r="D3176">
        <v>15380506</v>
      </c>
      <c r="E3176">
        <f t="shared" si="51"/>
        <v>0.10853421092971005</v>
      </c>
      <c r="F3176">
        <v>-1.0315603340429358E-2</v>
      </c>
    </row>
    <row r="3177" spans="2:6" x14ac:dyDescent="0.3">
      <c r="B3177" s="109">
        <v>40709</v>
      </c>
      <c r="C3177" s="110">
        <v>220.24946600000001</v>
      </c>
      <c r="D3177">
        <v>4850645</v>
      </c>
      <c r="E3177">
        <f t="shared" si="51"/>
        <v>5.0682283721608101E-2</v>
      </c>
      <c r="F3177">
        <v>-1.0388283223548456E-2</v>
      </c>
    </row>
    <row r="3178" spans="2:6" x14ac:dyDescent="0.3">
      <c r="B3178" s="109">
        <v>40708</v>
      </c>
      <c r="C3178" s="110">
        <v>209.62518299999999</v>
      </c>
      <c r="D3178">
        <v>801492</v>
      </c>
      <c r="E3178">
        <f t="shared" si="51"/>
        <v>1.46436057195376E-3</v>
      </c>
      <c r="F3178">
        <v>-1.0431189815827913E-2</v>
      </c>
    </row>
    <row r="3179" spans="2:6" x14ac:dyDescent="0.3">
      <c r="B3179" s="109">
        <v>40707</v>
      </c>
      <c r="C3179" s="110">
        <v>209.31866500000001</v>
      </c>
      <c r="D3179">
        <v>1690377</v>
      </c>
      <c r="E3179">
        <f t="shared" si="51"/>
        <v>-8.1279709772918984E-4</v>
      </c>
      <c r="F3179">
        <v>-1.0431410319844847E-2</v>
      </c>
    </row>
    <row r="3180" spans="2:6" x14ac:dyDescent="0.3">
      <c r="B3180" s="109">
        <v>40704</v>
      </c>
      <c r="C3180" s="110">
        <v>209.48893699999999</v>
      </c>
      <c r="D3180">
        <v>3920448</v>
      </c>
      <c r="E3180">
        <f t="shared" si="51"/>
        <v>7.3686730738729E-3</v>
      </c>
      <c r="F3180">
        <v>-1.0436822201873919E-2</v>
      </c>
    </row>
    <row r="3181" spans="2:6" x14ac:dyDescent="0.3">
      <c r="B3181" s="109">
        <v>40703</v>
      </c>
      <c r="C3181" s="110">
        <v>207.95657299999999</v>
      </c>
      <c r="D3181">
        <v>3482351</v>
      </c>
      <c r="E3181">
        <f t="shared" si="51"/>
        <v>-4.2395310731729863E-3</v>
      </c>
      <c r="F3181">
        <v>-1.0437240727207753E-2</v>
      </c>
    </row>
    <row r="3182" spans="2:6" x14ac:dyDescent="0.3">
      <c r="B3182" s="109">
        <v>40702</v>
      </c>
      <c r="C3182" s="110">
        <v>208.84196499999999</v>
      </c>
      <c r="D3182">
        <v>6877115</v>
      </c>
      <c r="E3182">
        <f t="shared" si="51"/>
        <v>-2.2006006495619235E-2</v>
      </c>
      <c r="F3182">
        <v>-1.044270425314231E-2</v>
      </c>
    </row>
    <row r="3183" spans="2:6" x14ac:dyDescent="0.3">
      <c r="B3183" s="109">
        <v>40701</v>
      </c>
      <c r="C3183" s="110">
        <v>213.54115300000001</v>
      </c>
      <c r="D3183">
        <v>10210374</v>
      </c>
      <c r="E3183">
        <f t="shared" si="51"/>
        <v>2.8875891125706099E-2</v>
      </c>
      <c r="F3183">
        <v>-1.0444893376147957E-2</v>
      </c>
    </row>
    <row r="3184" spans="2:6" x14ac:dyDescent="0.3">
      <c r="B3184" s="109">
        <v>40700</v>
      </c>
      <c r="C3184" s="110">
        <v>207.54801900000001</v>
      </c>
      <c r="D3184">
        <v>13957000</v>
      </c>
      <c r="E3184">
        <f t="shared" si="51"/>
        <v>7.4009042036732309E-2</v>
      </c>
      <c r="F3184">
        <v>-1.0450929805341125E-2</v>
      </c>
    </row>
    <row r="3185" spans="2:6" x14ac:dyDescent="0.3">
      <c r="B3185" s="109">
        <v>40697</v>
      </c>
      <c r="C3185" s="110">
        <v>193.24606299999999</v>
      </c>
      <c r="D3185">
        <v>28107818</v>
      </c>
      <c r="E3185">
        <f t="shared" si="51"/>
        <v>4.1093203428401281E-2</v>
      </c>
      <c r="F3185">
        <v>-1.0459344711074126E-2</v>
      </c>
    </row>
    <row r="3186" spans="2:6" x14ac:dyDescent="0.3">
      <c r="B3186" s="109">
        <v>40696</v>
      </c>
      <c r="C3186" s="110">
        <v>185.61840799999999</v>
      </c>
      <c r="D3186">
        <v>31967246</v>
      </c>
      <c r="E3186">
        <f t="shared" si="51"/>
        <v>-0.278490995403324</v>
      </c>
      <c r="F3186">
        <v>-1.0459575147917288E-2</v>
      </c>
    </row>
    <row r="3187" spans="2:6" x14ac:dyDescent="0.3">
      <c r="B3187" s="109">
        <v>40695</v>
      </c>
      <c r="C3187" s="110">
        <v>257.26416</v>
      </c>
      <c r="D3187">
        <v>647389</v>
      </c>
      <c r="E3187">
        <f t="shared" si="51"/>
        <v>-3.1534628917220253E-2</v>
      </c>
      <c r="F3187">
        <v>-1.0470663944810443E-2</v>
      </c>
    </row>
    <row r="3188" spans="2:6" x14ac:dyDescent="0.3">
      <c r="B3188" s="109">
        <v>40694</v>
      </c>
      <c r="C3188" s="110">
        <v>265.641052</v>
      </c>
      <c r="D3188">
        <v>400394</v>
      </c>
      <c r="E3188">
        <f t="shared" si="51"/>
        <v>-4.4663657853939442E-3</v>
      </c>
      <c r="F3188">
        <v>-1.0473399376141335E-2</v>
      </c>
    </row>
    <row r="3189" spans="2:6" x14ac:dyDescent="0.3">
      <c r="B3189" s="109">
        <v>40693</v>
      </c>
      <c r="C3189" s="110">
        <v>266.83282500000001</v>
      </c>
      <c r="D3189">
        <v>176491</v>
      </c>
      <c r="E3189">
        <f t="shared" si="51"/>
        <v>8.8838918058251615E-3</v>
      </c>
      <c r="F3189">
        <v>-1.048386146869551E-2</v>
      </c>
    </row>
    <row r="3190" spans="2:6" x14ac:dyDescent="0.3">
      <c r="B3190" s="109">
        <v>40690</v>
      </c>
      <c r="C3190" s="110">
        <v>264.48318499999999</v>
      </c>
      <c r="D3190">
        <v>289896</v>
      </c>
      <c r="E3190">
        <f t="shared" si="51"/>
        <v>1.8756264112308241E-2</v>
      </c>
      <c r="F3190">
        <v>-1.050260021208882E-2</v>
      </c>
    </row>
    <row r="3191" spans="2:6" x14ac:dyDescent="0.3">
      <c r="B3191" s="109">
        <v>40689</v>
      </c>
      <c r="C3191" s="110">
        <v>259.61380000000003</v>
      </c>
      <c r="D3191">
        <v>871992</v>
      </c>
      <c r="E3191">
        <f t="shared" si="51"/>
        <v>-1.6258003590831072E-2</v>
      </c>
      <c r="F3191">
        <v>-1.0515393425238551E-2</v>
      </c>
    </row>
    <row r="3192" spans="2:6" x14ac:dyDescent="0.3">
      <c r="B3192" s="109">
        <v>40688</v>
      </c>
      <c r="C3192" s="110">
        <v>263.904358</v>
      </c>
      <c r="D3192">
        <v>75193</v>
      </c>
      <c r="E3192">
        <f t="shared" si="51"/>
        <v>7.8024233952393995E-3</v>
      </c>
      <c r="F3192">
        <v>-1.051550740528473E-2</v>
      </c>
    </row>
    <row r="3193" spans="2:6" x14ac:dyDescent="0.3">
      <c r="B3193" s="109">
        <v>40687</v>
      </c>
      <c r="C3193" s="110">
        <v>261.86120599999998</v>
      </c>
      <c r="D3193">
        <v>267493</v>
      </c>
      <c r="E3193">
        <f t="shared" si="51"/>
        <v>1.1842232257890384E-2</v>
      </c>
      <c r="F3193">
        <v>-1.0525438269058496E-2</v>
      </c>
    </row>
    <row r="3194" spans="2:6" x14ac:dyDescent="0.3">
      <c r="B3194" s="109">
        <v>40686</v>
      </c>
      <c r="C3194" s="110">
        <v>258.79647799999998</v>
      </c>
      <c r="D3194">
        <v>197679</v>
      </c>
      <c r="E3194">
        <f t="shared" si="51"/>
        <v>-1.7834254982684206E-2</v>
      </c>
      <c r="F3194">
        <v>-1.0526126894732757E-2</v>
      </c>
    </row>
    <row r="3195" spans="2:6" x14ac:dyDescent="0.3">
      <c r="B3195" s="109">
        <v>40683</v>
      </c>
      <c r="C3195" s="110">
        <v>263.49572799999999</v>
      </c>
      <c r="D3195">
        <v>322902</v>
      </c>
      <c r="E3195">
        <f t="shared" si="51"/>
        <v>-2.6666644946390039E-2</v>
      </c>
      <c r="F3195">
        <v>-1.0536132738648618E-2</v>
      </c>
    </row>
    <row r="3196" spans="2:6" x14ac:dyDescent="0.3">
      <c r="B3196" s="109">
        <v>40682</v>
      </c>
      <c r="C3196" s="110">
        <v>270.71478300000001</v>
      </c>
      <c r="D3196">
        <v>113876</v>
      </c>
      <c r="E3196">
        <f t="shared" si="51"/>
        <v>1.3853355943407308E-3</v>
      </c>
      <c r="F3196">
        <v>-1.0562897055891196E-2</v>
      </c>
    </row>
    <row r="3197" spans="2:6" x14ac:dyDescent="0.3">
      <c r="B3197" s="109">
        <v>40681</v>
      </c>
      <c r="C3197" s="110">
        <v>270.34027099999997</v>
      </c>
      <c r="D3197">
        <v>98980</v>
      </c>
      <c r="E3197">
        <f t="shared" si="51"/>
        <v>5.1915634446633163E-3</v>
      </c>
      <c r="F3197">
        <v>-1.0564868903876201E-2</v>
      </c>
    </row>
    <row r="3198" spans="2:6" x14ac:dyDescent="0.3">
      <c r="B3198" s="109">
        <v>40680</v>
      </c>
      <c r="C3198" s="110">
        <v>268.944031</v>
      </c>
      <c r="D3198">
        <v>210080</v>
      </c>
      <c r="E3198">
        <f t="shared" si="51"/>
        <v>1.521586922360374E-3</v>
      </c>
      <c r="F3198">
        <v>-1.0566311057162214E-2</v>
      </c>
    </row>
    <row r="3199" spans="2:6" x14ac:dyDescent="0.3">
      <c r="B3199" s="109">
        <v>40679</v>
      </c>
      <c r="C3199" s="110">
        <v>268.53543100000002</v>
      </c>
      <c r="D3199">
        <v>379552</v>
      </c>
      <c r="E3199">
        <f t="shared" si="51"/>
        <v>-3.6883547595480959E-2</v>
      </c>
      <c r="F3199">
        <v>-1.0576589443776485E-2</v>
      </c>
    </row>
    <row r="3200" spans="2:6" x14ac:dyDescent="0.3">
      <c r="B3200" s="109">
        <v>40676</v>
      </c>
      <c r="C3200" s="110">
        <v>278.819275</v>
      </c>
      <c r="D3200">
        <v>2600654</v>
      </c>
      <c r="E3200">
        <f t="shared" si="51"/>
        <v>3.8032620838850617E-2</v>
      </c>
      <c r="F3200">
        <v>-1.0587389190887975E-2</v>
      </c>
    </row>
    <row r="3201" spans="2:6" x14ac:dyDescent="0.3">
      <c r="B3201" s="109">
        <v>40675</v>
      </c>
      <c r="C3201" s="110">
        <v>268.60357699999997</v>
      </c>
      <c r="D3201">
        <v>434622</v>
      </c>
      <c r="E3201">
        <f t="shared" si="51"/>
        <v>-1.8783309552479199E-2</v>
      </c>
      <c r="F3201">
        <v>-1.0593222897928412E-2</v>
      </c>
    </row>
    <row r="3202" spans="2:6" x14ac:dyDescent="0.3">
      <c r="B3202" s="109">
        <v>40674</v>
      </c>
      <c r="C3202" s="110">
        <v>273.74542200000002</v>
      </c>
      <c r="D3202">
        <v>363569</v>
      </c>
      <c r="E3202">
        <f t="shared" si="51"/>
        <v>-2.7290707064234754E-3</v>
      </c>
      <c r="F3202">
        <v>-1.0595724613665647E-2</v>
      </c>
    </row>
    <row r="3203" spans="2:6" x14ac:dyDescent="0.3">
      <c r="B3203" s="109">
        <v>40673</v>
      </c>
      <c r="C3203" s="110">
        <v>274.49453699999998</v>
      </c>
      <c r="D3203">
        <v>83218</v>
      </c>
      <c r="E3203">
        <f t="shared" si="51"/>
        <v>-1.4863417146092628E-3</v>
      </c>
      <c r="F3203">
        <v>-1.0603800226427817E-2</v>
      </c>
    </row>
    <row r="3204" spans="2:6" x14ac:dyDescent="0.3">
      <c r="B3204" s="109">
        <v>40672</v>
      </c>
      <c r="C3204" s="110">
        <v>274.90313700000002</v>
      </c>
      <c r="D3204">
        <v>212309</v>
      </c>
      <c r="E3204">
        <f t="shared" si="51"/>
        <v>-7.621506208752904E-3</v>
      </c>
      <c r="F3204">
        <v>-1.0604355890520667E-2</v>
      </c>
    </row>
    <row r="3205" spans="2:6" x14ac:dyDescent="0.3">
      <c r="B3205" s="109">
        <v>40669</v>
      </c>
      <c r="C3205" s="110">
        <v>277.01440400000001</v>
      </c>
      <c r="D3205">
        <v>71408</v>
      </c>
      <c r="E3205">
        <f t="shared" si="51"/>
        <v>4.0731644061191563E-3</v>
      </c>
      <c r="F3205">
        <v>-1.0635233005362399E-2</v>
      </c>
    </row>
    <row r="3206" spans="2:6" x14ac:dyDescent="0.3">
      <c r="B3206" s="109">
        <v>40668</v>
      </c>
      <c r="C3206" s="110">
        <v>275.89065599999998</v>
      </c>
      <c r="D3206">
        <v>77172</v>
      </c>
      <c r="E3206">
        <f t="shared" si="51"/>
        <v>-2.8770478979133762E-2</v>
      </c>
      <c r="F3206">
        <v>-1.0641607896548E-2</v>
      </c>
    </row>
    <row r="3207" spans="2:6" x14ac:dyDescent="0.3">
      <c r="B3207" s="109">
        <v>40667</v>
      </c>
      <c r="C3207" s="110">
        <v>284.06329299999999</v>
      </c>
      <c r="D3207">
        <v>656665</v>
      </c>
      <c r="E3207">
        <f t="shared" si="51"/>
        <v>-8.7925841014093731E-3</v>
      </c>
      <c r="F3207">
        <v>-1.0651868357667738E-2</v>
      </c>
    </row>
    <row r="3208" spans="2:6" x14ac:dyDescent="0.3">
      <c r="B3208" s="109">
        <v>40666</v>
      </c>
      <c r="C3208" s="110">
        <v>286.583099</v>
      </c>
      <c r="D3208">
        <v>25987</v>
      </c>
      <c r="E3208">
        <f t="shared" si="51"/>
        <v>-1.7740340304083113E-2</v>
      </c>
      <c r="F3208">
        <v>-1.0655677947953635E-2</v>
      </c>
    </row>
    <row r="3209" spans="2:6" x14ac:dyDescent="0.3">
      <c r="B3209" s="109">
        <v>40665</v>
      </c>
      <c r="C3209" s="110">
        <v>291.75900300000001</v>
      </c>
      <c r="D3209">
        <v>170491</v>
      </c>
      <c r="E3209">
        <f t="shared" si="51"/>
        <v>4.2193499562952486E-3</v>
      </c>
      <c r="F3209">
        <v>-1.0665829350152478E-2</v>
      </c>
    </row>
    <row r="3210" spans="2:6" x14ac:dyDescent="0.3">
      <c r="B3210" s="109">
        <v>40662</v>
      </c>
      <c r="C3210" s="110">
        <v>290.533142</v>
      </c>
      <c r="D3210">
        <v>238552</v>
      </c>
      <c r="E3210">
        <f t="shared" si="51"/>
        <v>4.119336624966774E-3</v>
      </c>
      <c r="F3210">
        <v>-1.0669397781677858E-2</v>
      </c>
    </row>
    <row r="3211" spans="2:6" x14ac:dyDescent="0.3">
      <c r="B3211" s="109">
        <v>40661</v>
      </c>
      <c r="C3211" s="110">
        <v>289.34124800000001</v>
      </c>
      <c r="D3211">
        <v>706683</v>
      </c>
      <c r="E3211">
        <f t="shared" ref="E3211:E3274" si="52">C3211/C3212-1</f>
        <v>-8.1710427608444602E-3</v>
      </c>
      <c r="F3211">
        <v>-1.0674328267647915E-2</v>
      </c>
    </row>
    <row r="3212" spans="2:6" x14ac:dyDescent="0.3">
      <c r="B3212" s="109">
        <v>40660</v>
      </c>
      <c r="C3212" s="110">
        <v>291.72494499999999</v>
      </c>
      <c r="D3212">
        <v>110196</v>
      </c>
      <c r="E3212">
        <f t="shared" si="52"/>
        <v>-6.2641495399538005E-3</v>
      </c>
      <c r="F3212">
        <v>-1.0700917838921908E-2</v>
      </c>
    </row>
    <row r="3213" spans="2:6" x14ac:dyDescent="0.3">
      <c r="B3213" s="109">
        <v>40659</v>
      </c>
      <c r="C3213" s="110">
        <v>293.563873</v>
      </c>
      <c r="D3213">
        <v>129821</v>
      </c>
      <c r="E3213">
        <f t="shared" si="52"/>
        <v>1.9392346627828072E-2</v>
      </c>
      <c r="F3213">
        <v>-1.0722035713866873E-2</v>
      </c>
    </row>
    <row r="3214" spans="2:6" x14ac:dyDescent="0.3">
      <c r="B3214" s="109">
        <v>40658</v>
      </c>
      <c r="C3214" s="110">
        <v>287.97927900000002</v>
      </c>
      <c r="D3214">
        <v>131567</v>
      </c>
      <c r="E3214">
        <f t="shared" si="52"/>
        <v>-2.4792364371264974E-2</v>
      </c>
      <c r="F3214">
        <v>-1.0762137773691061E-2</v>
      </c>
    </row>
    <row r="3215" spans="2:6" x14ac:dyDescent="0.3">
      <c r="B3215" s="109">
        <v>40654</v>
      </c>
      <c r="C3215" s="110">
        <v>295.300476</v>
      </c>
      <c r="D3215">
        <v>436611</v>
      </c>
      <c r="E3215">
        <f t="shared" si="52"/>
        <v>2.5422652023515901E-2</v>
      </c>
      <c r="F3215">
        <v>-1.0790113778276766E-2</v>
      </c>
    </row>
    <row r="3216" spans="2:6" x14ac:dyDescent="0.3">
      <c r="B3216" s="109">
        <v>40653</v>
      </c>
      <c r="C3216" s="110">
        <v>287.97927900000002</v>
      </c>
      <c r="D3216">
        <v>114042</v>
      </c>
      <c r="E3216">
        <f t="shared" si="52"/>
        <v>6.3066772039683805E-3</v>
      </c>
      <c r="F3216">
        <v>-1.0822128212302218E-2</v>
      </c>
    </row>
    <row r="3217" spans="2:6" x14ac:dyDescent="0.3">
      <c r="B3217" s="109">
        <v>40652</v>
      </c>
      <c r="C3217" s="110">
        <v>286.17446899999999</v>
      </c>
      <c r="D3217">
        <v>137053</v>
      </c>
      <c r="E3217">
        <f t="shared" si="52"/>
        <v>-2.6110639992742435E-3</v>
      </c>
      <c r="F3217">
        <v>-1.0823237853043621E-2</v>
      </c>
    </row>
    <row r="3218" spans="2:6" x14ac:dyDescent="0.3">
      <c r="B3218" s="109">
        <v>40651</v>
      </c>
      <c r="C3218" s="110">
        <v>286.92364500000002</v>
      </c>
      <c r="D3218">
        <v>93365</v>
      </c>
      <c r="E3218">
        <f t="shared" si="52"/>
        <v>-6.0159727517975492E-3</v>
      </c>
      <c r="F3218">
        <v>-1.0843903276021249E-2</v>
      </c>
    </row>
    <row r="3219" spans="2:6" x14ac:dyDescent="0.3">
      <c r="B3219" s="109">
        <v>40648</v>
      </c>
      <c r="C3219" s="110">
        <v>288.66021699999999</v>
      </c>
      <c r="D3219">
        <v>121736</v>
      </c>
      <c r="E3219">
        <f t="shared" si="52"/>
        <v>-1.0043350610120516E-2</v>
      </c>
      <c r="F3219">
        <v>-1.0852766252288704E-2</v>
      </c>
    </row>
    <row r="3220" spans="2:6" x14ac:dyDescent="0.3">
      <c r="B3220" s="109">
        <v>40646</v>
      </c>
      <c r="C3220" s="110">
        <v>291.58874500000002</v>
      </c>
      <c r="D3220">
        <v>79282</v>
      </c>
      <c r="E3220">
        <f t="shared" si="52"/>
        <v>-1.0515393425238551E-2</v>
      </c>
      <c r="F3220">
        <v>-1.0858965231746454E-2</v>
      </c>
    </row>
    <row r="3221" spans="2:6" x14ac:dyDescent="0.3">
      <c r="B3221" s="109">
        <v>40644</v>
      </c>
      <c r="C3221" s="110">
        <v>294.6875</v>
      </c>
      <c r="D3221">
        <v>64958</v>
      </c>
      <c r="E3221">
        <f t="shared" si="52"/>
        <v>-1.7929914533150182E-2</v>
      </c>
      <c r="F3221">
        <v>-1.0864077850814557E-2</v>
      </c>
    </row>
    <row r="3222" spans="2:6" x14ac:dyDescent="0.3">
      <c r="B3222" s="109">
        <v>40641</v>
      </c>
      <c r="C3222" s="110">
        <v>300.06768799999998</v>
      </c>
      <c r="D3222">
        <v>80896</v>
      </c>
      <c r="E3222">
        <f t="shared" si="52"/>
        <v>-1.8271268353172054E-2</v>
      </c>
      <c r="F3222">
        <v>-1.0896529579431213E-2</v>
      </c>
    </row>
    <row r="3223" spans="2:6" x14ac:dyDescent="0.3">
      <c r="B3223" s="109">
        <v>40640</v>
      </c>
      <c r="C3223" s="110">
        <v>305.65234400000003</v>
      </c>
      <c r="D3223">
        <v>175817</v>
      </c>
      <c r="E3223">
        <f t="shared" si="52"/>
        <v>1.653464649601144E-2</v>
      </c>
      <c r="F3223">
        <v>-1.0898064398420448E-2</v>
      </c>
    </row>
    <row r="3224" spans="2:6" x14ac:dyDescent="0.3">
      <c r="B3224" s="109">
        <v>40639</v>
      </c>
      <c r="C3224" s="110">
        <v>300.68069500000001</v>
      </c>
      <c r="D3224">
        <v>59565</v>
      </c>
      <c r="E3224">
        <f t="shared" si="52"/>
        <v>-3.4984289493733556E-3</v>
      </c>
      <c r="F3224">
        <v>-1.0904529371114746E-2</v>
      </c>
    </row>
    <row r="3225" spans="2:6" x14ac:dyDescent="0.3">
      <c r="B3225" s="109">
        <v>40638</v>
      </c>
      <c r="C3225" s="110">
        <v>301.73629799999998</v>
      </c>
      <c r="D3225">
        <v>64301</v>
      </c>
      <c r="E3225">
        <f t="shared" si="52"/>
        <v>8.0772251553171692E-3</v>
      </c>
      <c r="F3225">
        <v>-1.0915826374563564E-2</v>
      </c>
    </row>
    <row r="3226" spans="2:6" x14ac:dyDescent="0.3">
      <c r="B3226" s="109">
        <v>40637</v>
      </c>
      <c r="C3226" s="110">
        <v>299.31863399999997</v>
      </c>
      <c r="D3226">
        <v>118554</v>
      </c>
      <c r="E3226">
        <f t="shared" si="52"/>
        <v>-1.3246422842894567E-2</v>
      </c>
      <c r="F3226">
        <v>-1.0921509794895035E-2</v>
      </c>
    </row>
    <row r="3227" spans="2:6" x14ac:dyDescent="0.3">
      <c r="B3227" s="109">
        <v>40634</v>
      </c>
      <c r="C3227" s="110">
        <v>303.33676100000002</v>
      </c>
      <c r="D3227">
        <v>50029</v>
      </c>
      <c r="E3227">
        <f t="shared" si="52"/>
        <v>-8.5699119993608575E-3</v>
      </c>
      <c r="F3227">
        <v>-1.093512266349328E-2</v>
      </c>
    </row>
    <row r="3228" spans="2:6" x14ac:dyDescent="0.3">
      <c r="B3228" s="109">
        <v>40633</v>
      </c>
      <c r="C3228" s="110">
        <v>305.95880099999999</v>
      </c>
      <c r="D3228">
        <v>332618</v>
      </c>
      <c r="E3228">
        <f t="shared" si="52"/>
        <v>3.3471344881500942E-2</v>
      </c>
      <c r="F3228">
        <v>-1.0944716674872401E-2</v>
      </c>
    </row>
    <row r="3229" spans="2:6" x14ac:dyDescent="0.3">
      <c r="B3229" s="109">
        <v>40632</v>
      </c>
      <c r="C3229" s="110">
        <v>296.049622</v>
      </c>
      <c r="D3229">
        <v>45175</v>
      </c>
      <c r="E3229">
        <f t="shared" si="52"/>
        <v>3.2314327336666615E-3</v>
      </c>
      <c r="F3229">
        <v>-1.0954812871599828E-2</v>
      </c>
    </row>
    <row r="3230" spans="2:6" x14ac:dyDescent="0.3">
      <c r="B3230" s="109">
        <v>40631</v>
      </c>
      <c r="C3230" s="110">
        <v>295.09603900000002</v>
      </c>
      <c r="D3230">
        <v>79241</v>
      </c>
      <c r="E3230">
        <f t="shared" si="52"/>
        <v>3.706041281633432E-3</v>
      </c>
      <c r="F3230">
        <v>-1.0968726145290764E-2</v>
      </c>
    </row>
    <row r="3231" spans="2:6" x14ac:dyDescent="0.3">
      <c r="B3231" s="109">
        <v>40630</v>
      </c>
      <c r="C3231" s="110">
        <v>294.006439</v>
      </c>
      <c r="D3231">
        <v>93676</v>
      </c>
      <c r="E3231">
        <f t="shared" si="52"/>
        <v>-4.7264640473823061E-3</v>
      </c>
      <c r="F3231">
        <v>-1.0968782786047848E-2</v>
      </c>
    </row>
    <row r="3232" spans="2:6" x14ac:dyDescent="0.3">
      <c r="B3232" s="109">
        <v>40627</v>
      </c>
      <c r="C3232" s="110">
        <v>295.402649</v>
      </c>
      <c r="D3232">
        <v>578095</v>
      </c>
      <c r="E3232">
        <f t="shared" si="52"/>
        <v>-1.3195281370644851E-2</v>
      </c>
      <c r="F3232">
        <v>-1.0982825259244988E-2</v>
      </c>
    </row>
    <row r="3233" spans="2:6" x14ac:dyDescent="0.3">
      <c r="B3233" s="109">
        <v>40626</v>
      </c>
      <c r="C3233" s="110">
        <v>299.35269199999999</v>
      </c>
      <c r="D3233">
        <v>42048</v>
      </c>
      <c r="E3233">
        <f t="shared" si="52"/>
        <v>-1.3023430247087742E-2</v>
      </c>
      <c r="F3233">
        <v>-1.099773161958284E-2</v>
      </c>
    </row>
    <row r="3234" spans="2:6" x14ac:dyDescent="0.3">
      <c r="B3234" s="109">
        <v>40625</v>
      </c>
      <c r="C3234" s="110">
        <v>303.30273399999999</v>
      </c>
      <c r="D3234">
        <v>75501</v>
      </c>
      <c r="E3234">
        <f t="shared" si="52"/>
        <v>2.3440652485348989E-2</v>
      </c>
      <c r="F3234">
        <v>-1.1000594785845808E-2</v>
      </c>
    </row>
    <row r="3235" spans="2:6" x14ac:dyDescent="0.3">
      <c r="B3235" s="109">
        <v>40624</v>
      </c>
      <c r="C3235" s="110">
        <v>296.35595699999999</v>
      </c>
      <c r="D3235">
        <v>29120</v>
      </c>
      <c r="E3235">
        <f t="shared" si="52"/>
        <v>-1.1809553776576553E-2</v>
      </c>
      <c r="F3235">
        <v>-1.1001319145040211E-2</v>
      </c>
    </row>
    <row r="3236" spans="2:6" x14ac:dyDescent="0.3">
      <c r="B3236" s="109">
        <v>40623</v>
      </c>
      <c r="C3236" s="110">
        <v>299.89761399999998</v>
      </c>
      <c r="D3236">
        <v>79922</v>
      </c>
      <c r="E3236">
        <f t="shared" si="52"/>
        <v>1.1408861387462998E-4</v>
      </c>
      <c r="F3236">
        <v>-1.1004908653246659E-2</v>
      </c>
    </row>
    <row r="3237" spans="2:6" x14ac:dyDescent="0.3">
      <c r="B3237" s="109">
        <v>40620</v>
      </c>
      <c r="C3237" s="110">
        <v>299.86340300000001</v>
      </c>
      <c r="D3237">
        <v>228286</v>
      </c>
      <c r="E3237">
        <f t="shared" si="52"/>
        <v>1.2067343504981842E-2</v>
      </c>
      <c r="F3237">
        <v>-1.1013697769198916E-2</v>
      </c>
    </row>
    <row r="3238" spans="2:6" x14ac:dyDescent="0.3">
      <c r="B3238" s="109">
        <v>40619</v>
      </c>
      <c r="C3238" s="110">
        <v>296.28799400000003</v>
      </c>
      <c r="D3238">
        <v>87391</v>
      </c>
      <c r="E3238">
        <f t="shared" si="52"/>
        <v>-8.5457682602108065E-3</v>
      </c>
      <c r="F3238">
        <v>-1.1014609024379673E-2</v>
      </c>
    </row>
    <row r="3239" spans="2:6" x14ac:dyDescent="0.3">
      <c r="B3239" s="109">
        <v>40618</v>
      </c>
      <c r="C3239" s="110">
        <v>298.84182700000002</v>
      </c>
      <c r="D3239">
        <v>59660</v>
      </c>
      <c r="E3239">
        <f t="shared" si="52"/>
        <v>1.3394573813216848E-2</v>
      </c>
      <c r="F3239">
        <v>-1.1021983988353856E-2</v>
      </c>
    </row>
    <row r="3240" spans="2:6" x14ac:dyDescent="0.3">
      <c r="B3240" s="109">
        <v>40617</v>
      </c>
      <c r="C3240" s="110">
        <v>294.89187600000002</v>
      </c>
      <c r="D3240">
        <v>153247</v>
      </c>
      <c r="E3240">
        <f t="shared" si="52"/>
        <v>5.3404789271251918E-3</v>
      </c>
      <c r="F3240">
        <v>-1.1026109752397928E-2</v>
      </c>
    </row>
    <row r="3241" spans="2:6" x14ac:dyDescent="0.3">
      <c r="B3241" s="109">
        <v>40616</v>
      </c>
      <c r="C3241" s="110">
        <v>293.325378</v>
      </c>
      <c r="D3241">
        <v>172631</v>
      </c>
      <c r="E3241">
        <f t="shared" si="52"/>
        <v>9.2562258969097755E-3</v>
      </c>
      <c r="F3241">
        <v>-1.1051646388248737E-2</v>
      </c>
    </row>
    <row r="3242" spans="2:6" x14ac:dyDescent="0.3">
      <c r="B3242" s="109">
        <v>40613</v>
      </c>
      <c r="C3242" s="110">
        <v>290.63519300000002</v>
      </c>
      <c r="D3242">
        <v>137670</v>
      </c>
      <c r="E3242">
        <f t="shared" si="52"/>
        <v>-3.6196418943456043E-3</v>
      </c>
      <c r="F3242">
        <v>-1.1115380606688929E-2</v>
      </c>
    </row>
    <row r="3243" spans="2:6" x14ac:dyDescent="0.3">
      <c r="B3243" s="109">
        <v>40612</v>
      </c>
      <c r="C3243" s="110">
        <v>291.69101000000001</v>
      </c>
      <c r="D3243">
        <v>40376</v>
      </c>
      <c r="E3243">
        <f t="shared" si="52"/>
        <v>3.3975220353419378E-3</v>
      </c>
      <c r="F3243">
        <v>-1.1115896596330166E-2</v>
      </c>
    </row>
    <row r="3244" spans="2:6" x14ac:dyDescent="0.3">
      <c r="B3244" s="109">
        <v>40611</v>
      </c>
      <c r="C3244" s="110">
        <v>290.70333900000003</v>
      </c>
      <c r="D3244">
        <v>195770</v>
      </c>
      <c r="E3244">
        <f t="shared" si="52"/>
        <v>1.9342951703675615E-2</v>
      </c>
      <c r="F3244">
        <v>-1.1129629596256851E-2</v>
      </c>
    </row>
    <row r="3245" spans="2:6" x14ac:dyDescent="0.3">
      <c r="B3245" s="109">
        <v>40610</v>
      </c>
      <c r="C3245" s="110">
        <v>285.186981</v>
      </c>
      <c r="D3245">
        <v>189719</v>
      </c>
      <c r="E3245">
        <f t="shared" si="52"/>
        <v>1.2941357000673337E-2</v>
      </c>
      <c r="F3245">
        <v>-1.1132455569556221E-2</v>
      </c>
    </row>
    <row r="3246" spans="2:6" x14ac:dyDescent="0.3">
      <c r="B3246" s="109">
        <v>40609</v>
      </c>
      <c r="C3246" s="110">
        <v>281.54342700000001</v>
      </c>
      <c r="D3246">
        <v>438932</v>
      </c>
      <c r="E3246">
        <f t="shared" si="52"/>
        <v>-1.4658551775968864E-2</v>
      </c>
      <c r="F3246">
        <v>-1.1148654202625008E-2</v>
      </c>
    </row>
    <row r="3247" spans="2:6" x14ac:dyDescent="0.3">
      <c r="B3247" s="109">
        <v>40606</v>
      </c>
      <c r="C3247" s="110">
        <v>285.73184199999997</v>
      </c>
      <c r="D3247">
        <v>79389</v>
      </c>
      <c r="E3247">
        <f t="shared" si="52"/>
        <v>1.9105395277492221E-3</v>
      </c>
      <c r="F3247">
        <v>-1.1154870953269613E-2</v>
      </c>
    </row>
    <row r="3248" spans="2:6" x14ac:dyDescent="0.3">
      <c r="B3248" s="109">
        <v>40605</v>
      </c>
      <c r="C3248" s="110">
        <v>285.186981</v>
      </c>
      <c r="D3248">
        <v>135965</v>
      </c>
      <c r="E3248">
        <f t="shared" si="52"/>
        <v>1.3799705852423072E-2</v>
      </c>
      <c r="F3248">
        <v>-1.1172109995514323E-2</v>
      </c>
    </row>
    <row r="3249" spans="2:6" x14ac:dyDescent="0.3">
      <c r="B3249" s="109">
        <v>40603</v>
      </c>
      <c r="C3249" s="110">
        <v>281.30505399999998</v>
      </c>
      <c r="D3249">
        <v>181878</v>
      </c>
      <c r="E3249">
        <f t="shared" si="52"/>
        <v>1.7991376975428075E-2</v>
      </c>
      <c r="F3249">
        <v>-1.1181897065372759E-2</v>
      </c>
    </row>
    <row r="3250" spans="2:6" x14ac:dyDescent="0.3">
      <c r="B3250" s="109">
        <v>40602</v>
      </c>
      <c r="C3250" s="110">
        <v>276.33343500000001</v>
      </c>
      <c r="D3250">
        <v>407631</v>
      </c>
      <c r="E3250">
        <f t="shared" si="52"/>
        <v>2.5786918719619578E-2</v>
      </c>
      <c r="F3250">
        <v>-1.1195751712758439E-2</v>
      </c>
    </row>
    <row r="3251" spans="2:6" x14ac:dyDescent="0.3">
      <c r="B3251" s="109">
        <v>40599</v>
      </c>
      <c r="C3251" s="110">
        <v>269.38677999999999</v>
      </c>
      <c r="D3251">
        <v>188855</v>
      </c>
      <c r="E3251">
        <f t="shared" si="52"/>
        <v>3.5335828097562194E-2</v>
      </c>
      <c r="F3251">
        <v>-1.1202331239872021E-2</v>
      </c>
    </row>
    <row r="3252" spans="2:6" x14ac:dyDescent="0.3">
      <c r="B3252" s="109">
        <v>40598</v>
      </c>
      <c r="C3252" s="110">
        <v>260.192657</v>
      </c>
      <c r="D3252">
        <v>583861</v>
      </c>
      <c r="E3252">
        <f t="shared" si="52"/>
        <v>-2.5382709617787103E-2</v>
      </c>
      <c r="F3252">
        <v>-1.1216106227479594E-2</v>
      </c>
    </row>
    <row r="3253" spans="2:6" x14ac:dyDescent="0.3">
      <c r="B3253" s="109">
        <v>40597</v>
      </c>
      <c r="C3253" s="110">
        <v>266.96905500000003</v>
      </c>
      <c r="D3253">
        <v>342371</v>
      </c>
      <c r="E3253">
        <f t="shared" si="52"/>
        <v>0</v>
      </c>
      <c r="F3253">
        <v>-1.1247943010563977E-2</v>
      </c>
    </row>
    <row r="3254" spans="2:6" x14ac:dyDescent="0.3">
      <c r="B3254" s="109">
        <v>40596</v>
      </c>
      <c r="C3254" s="110">
        <v>266.96905500000003</v>
      </c>
      <c r="D3254">
        <v>385573</v>
      </c>
      <c r="E3254">
        <f t="shared" si="52"/>
        <v>-3.7328009892597547E-2</v>
      </c>
      <c r="F3254">
        <v>-1.1276088597468648E-2</v>
      </c>
    </row>
    <row r="3255" spans="2:6" x14ac:dyDescent="0.3">
      <c r="B3255" s="109">
        <v>40595</v>
      </c>
      <c r="C3255" s="110">
        <v>277.32089200000001</v>
      </c>
      <c r="D3255">
        <v>273314</v>
      </c>
      <c r="E3255">
        <f t="shared" si="52"/>
        <v>2.4616803911214902E-3</v>
      </c>
      <c r="F3255">
        <v>-1.1302769872732155E-2</v>
      </c>
    </row>
    <row r="3256" spans="2:6" x14ac:dyDescent="0.3">
      <c r="B3256" s="109">
        <v>40592</v>
      </c>
      <c r="C3256" s="110">
        <v>276.63989299999997</v>
      </c>
      <c r="D3256">
        <v>533876</v>
      </c>
      <c r="E3256">
        <f t="shared" si="52"/>
        <v>-1.4794916362594779E-2</v>
      </c>
      <c r="F3256">
        <v>-1.1310133463820593E-2</v>
      </c>
    </row>
    <row r="3257" spans="2:6" x14ac:dyDescent="0.3">
      <c r="B3257" s="109">
        <v>40591</v>
      </c>
      <c r="C3257" s="110">
        <v>280.79422</v>
      </c>
      <c r="D3257">
        <v>2123417</v>
      </c>
      <c r="E3257">
        <f t="shared" si="52"/>
        <v>-3.0794518302571183E-2</v>
      </c>
      <c r="F3257">
        <v>-1.1314742605210815E-2</v>
      </c>
    </row>
    <row r="3258" spans="2:6" x14ac:dyDescent="0.3">
      <c r="B3258" s="109">
        <v>40590</v>
      </c>
      <c r="C3258" s="110">
        <v>289.71588100000002</v>
      </c>
      <c r="D3258">
        <v>3453098</v>
      </c>
      <c r="E3258">
        <f t="shared" si="52"/>
        <v>4.9204839399011657E-2</v>
      </c>
      <c r="F3258">
        <v>-1.1319660516984298E-2</v>
      </c>
    </row>
    <row r="3259" spans="2:6" x14ac:dyDescent="0.3">
      <c r="B3259" s="109">
        <v>40589</v>
      </c>
      <c r="C3259" s="110">
        <v>276.12899800000002</v>
      </c>
      <c r="D3259">
        <v>2802522</v>
      </c>
      <c r="E3259">
        <f t="shared" si="52"/>
        <v>-3.8762795887938073E-2</v>
      </c>
      <c r="F3259">
        <v>-1.1341519131528588E-2</v>
      </c>
    </row>
    <row r="3260" spans="2:6" x14ac:dyDescent="0.3">
      <c r="B3260" s="109">
        <v>40588</v>
      </c>
      <c r="C3260" s="110">
        <v>287.26416</v>
      </c>
      <c r="D3260">
        <v>216209</v>
      </c>
      <c r="E3260">
        <f t="shared" si="52"/>
        <v>6.442766069118866E-3</v>
      </c>
      <c r="F3260">
        <v>-1.1377591066807802E-2</v>
      </c>
    </row>
    <row r="3261" spans="2:6" x14ac:dyDescent="0.3">
      <c r="B3261" s="109">
        <v>40585</v>
      </c>
      <c r="C3261" s="110">
        <v>285.42523199999999</v>
      </c>
      <c r="D3261">
        <v>274159</v>
      </c>
      <c r="E3261">
        <f t="shared" si="52"/>
        <v>2.9602569366478981E-2</v>
      </c>
      <c r="F3261">
        <v>-1.1381239102893237E-2</v>
      </c>
    </row>
    <row r="3262" spans="2:6" x14ac:dyDescent="0.3">
      <c r="B3262" s="109">
        <v>40584</v>
      </c>
      <c r="C3262" s="110">
        <v>277.218842</v>
      </c>
      <c r="D3262">
        <v>586769</v>
      </c>
      <c r="E3262">
        <f t="shared" si="52"/>
        <v>-8.886615282813537E-3</v>
      </c>
      <c r="F3262">
        <v>-1.1391238083294453E-2</v>
      </c>
    </row>
    <row r="3263" spans="2:6" x14ac:dyDescent="0.3">
      <c r="B3263" s="109">
        <v>40583</v>
      </c>
      <c r="C3263" s="110">
        <v>279.70446800000002</v>
      </c>
      <c r="D3263">
        <v>1105954</v>
      </c>
      <c r="E3263">
        <f t="shared" si="52"/>
        <v>1.3407512941434607E-3</v>
      </c>
      <c r="F3263">
        <v>-1.1399795176852523E-2</v>
      </c>
    </row>
    <row r="3264" spans="2:6" x14ac:dyDescent="0.3">
      <c r="B3264" s="109">
        <v>40582</v>
      </c>
      <c r="C3264" s="110">
        <v>279.32995599999998</v>
      </c>
      <c r="D3264">
        <v>3676088</v>
      </c>
      <c r="E3264">
        <f t="shared" si="52"/>
        <v>-3.8859295761114465E-3</v>
      </c>
      <c r="F3264">
        <v>-1.1405559113395136E-2</v>
      </c>
    </row>
    <row r="3265" spans="2:6" x14ac:dyDescent="0.3">
      <c r="B3265" s="109">
        <v>40581</v>
      </c>
      <c r="C3265" s="110">
        <v>280.419647</v>
      </c>
      <c r="D3265">
        <v>10456708</v>
      </c>
      <c r="E3265">
        <f t="shared" si="52"/>
        <v>-0.11260753654361744</v>
      </c>
      <c r="F3265">
        <v>-1.1412955208961684E-2</v>
      </c>
    </row>
    <row r="3266" spans="2:6" x14ac:dyDescent="0.3">
      <c r="B3266" s="109">
        <v>40578</v>
      </c>
      <c r="C3266" s="110">
        <v>316.00408900000002</v>
      </c>
      <c r="D3266">
        <v>771524</v>
      </c>
      <c r="E3266">
        <f t="shared" si="52"/>
        <v>-7.3020060566090672E-2</v>
      </c>
      <c r="F3266">
        <v>-1.1440858423534039E-2</v>
      </c>
    </row>
    <row r="3267" spans="2:6" x14ac:dyDescent="0.3">
      <c r="B3267" s="109">
        <v>40577</v>
      </c>
      <c r="C3267" s="110">
        <v>340.89636200000001</v>
      </c>
      <c r="D3267">
        <v>78235</v>
      </c>
      <c r="E3267">
        <f t="shared" si="52"/>
        <v>1.1518944004019094E-2</v>
      </c>
      <c r="F3267">
        <v>-1.1443883621441553E-2</v>
      </c>
    </row>
    <row r="3268" spans="2:6" x14ac:dyDescent="0.3">
      <c r="B3268" s="109">
        <v>40576</v>
      </c>
      <c r="C3268" s="110">
        <v>337.01431300000002</v>
      </c>
      <c r="D3268">
        <v>87075</v>
      </c>
      <c r="E3268">
        <f t="shared" si="52"/>
        <v>1.0826169349635428E-2</v>
      </c>
      <c r="F3268">
        <v>-1.1451390002310546E-2</v>
      </c>
    </row>
    <row r="3269" spans="2:6" x14ac:dyDescent="0.3">
      <c r="B3269" s="109">
        <v>40575</v>
      </c>
      <c r="C3269" s="110">
        <v>333.40481599999998</v>
      </c>
      <c r="D3269">
        <v>114888</v>
      </c>
      <c r="E3269">
        <f t="shared" si="52"/>
        <v>1.3006905860616591E-2</v>
      </c>
      <c r="F3269">
        <v>-1.1471566138947176E-2</v>
      </c>
    </row>
    <row r="3270" spans="2:6" x14ac:dyDescent="0.3">
      <c r="B3270" s="109">
        <v>40574</v>
      </c>
      <c r="C3270" s="110">
        <v>329.12393200000002</v>
      </c>
      <c r="D3270">
        <v>254945</v>
      </c>
      <c r="E3270">
        <f t="shared" si="52"/>
        <v>1.1708626072603368E-2</v>
      </c>
      <c r="F3270">
        <v>-1.1473612022606106E-2</v>
      </c>
    </row>
    <row r="3271" spans="2:6" x14ac:dyDescent="0.3">
      <c r="B3271" s="109">
        <v>40571</v>
      </c>
      <c r="C3271" s="110">
        <v>325.31494099999998</v>
      </c>
      <c r="D3271">
        <v>518096</v>
      </c>
      <c r="E3271">
        <f t="shared" si="52"/>
        <v>-3.1121413930465525E-2</v>
      </c>
      <c r="F3271">
        <v>-1.1485708721276522E-2</v>
      </c>
    </row>
    <row r="3272" spans="2:6" x14ac:dyDescent="0.3">
      <c r="B3272" s="109">
        <v>40570</v>
      </c>
      <c r="C3272" s="110">
        <v>335.76440400000001</v>
      </c>
      <c r="D3272">
        <v>152988</v>
      </c>
      <c r="E3272">
        <f t="shared" si="52"/>
        <v>-1.2197410323074198E-2</v>
      </c>
      <c r="F3272">
        <v>-1.1488118811708081E-2</v>
      </c>
    </row>
    <row r="3273" spans="2:6" x14ac:dyDescent="0.3">
      <c r="B3273" s="109">
        <v>40568</v>
      </c>
      <c r="C3273" s="110">
        <v>339.91043100000002</v>
      </c>
      <c r="D3273">
        <v>361767</v>
      </c>
      <c r="E3273">
        <f t="shared" si="52"/>
        <v>5.0829943325054749E-3</v>
      </c>
      <c r="F3273">
        <v>-1.1576551973537019E-2</v>
      </c>
    </row>
    <row r="3274" spans="2:6" x14ac:dyDescent="0.3">
      <c r="B3274" s="109">
        <v>40567</v>
      </c>
      <c r="C3274" s="110">
        <v>338.19140599999997</v>
      </c>
      <c r="D3274">
        <v>37572</v>
      </c>
      <c r="E3274">
        <f t="shared" si="52"/>
        <v>6.7229278337572751E-3</v>
      </c>
      <c r="F3274">
        <v>-1.157925345025046E-2</v>
      </c>
    </row>
    <row r="3275" spans="2:6" x14ac:dyDescent="0.3">
      <c r="B3275" s="109">
        <v>40564</v>
      </c>
      <c r="C3275" s="110">
        <v>335.932953</v>
      </c>
      <c r="D3275">
        <v>495239</v>
      </c>
      <c r="E3275">
        <f t="shared" ref="E3275:E3338" si="53">C3275/C3276-1</f>
        <v>-6.281598121554155E-3</v>
      </c>
      <c r="F3275">
        <v>-1.1586660759778322E-2</v>
      </c>
    </row>
    <row r="3276" spans="2:6" x14ac:dyDescent="0.3">
      <c r="B3276" s="109">
        <v>40563</v>
      </c>
      <c r="C3276" s="110">
        <v>338.056488</v>
      </c>
      <c r="D3276">
        <v>52381</v>
      </c>
      <c r="E3276">
        <f t="shared" si="53"/>
        <v>-9.9706010401302558E-3</v>
      </c>
      <c r="F3276">
        <v>-1.1614641071592158E-2</v>
      </c>
    </row>
    <row r="3277" spans="2:6" x14ac:dyDescent="0.3">
      <c r="B3277" s="109">
        <v>40562</v>
      </c>
      <c r="C3277" s="110">
        <v>341.46105999999997</v>
      </c>
      <c r="D3277">
        <v>51984</v>
      </c>
      <c r="E3277">
        <f t="shared" si="53"/>
        <v>-2.25781961064212E-2</v>
      </c>
      <c r="F3277">
        <v>-1.1626218350589856E-2</v>
      </c>
    </row>
    <row r="3278" spans="2:6" x14ac:dyDescent="0.3">
      <c r="B3278" s="109">
        <v>40561</v>
      </c>
      <c r="C3278" s="110">
        <v>349.348724</v>
      </c>
      <c r="D3278">
        <v>97440</v>
      </c>
      <c r="E3278">
        <f t="shared" si="53"/>
        <v>2.4617307484057882E-2</v>
      </c>
      <c r="F3278">
        <v>-1.1636374051878007E-2</v>
      </c>
    </row>
    <row r="3279" spans="2:6" x14ac:dyDescent="0.3">
      <c r="B3279" s="109">
        <v>40560</v>
      </c>
      <c r="C3279" s="110">
        <v>340.95532200000002</v>
      </c>
      <c r="D3279">
        <v>21976</v>
      </c>
      <c r="E3279">
        <f t="shared" si="53"/>
        <v>4.6680400539911293E-3</v>
      </c>
      <c r="F3279">
        <v>-1.1639990655050059E-2</v>
      </c>
    </row>
    <row r="3280" spans="2:6" x14ac:dyDescent="0.3">
      <c r="B3280" s="109">
        <v>40557</v>
      </c>
      <c r="C3280" s="110">
        <v>339.37112400000001</v>
      </c>
      <c r="D3280">
        <v>42817</v>
      </c>
      <c r="E3280">
        <f t="shared" si="53"/>
        <v>3.3884448901595476E-3</v>
      </c>
      <c r="F3280">
        <v>-1.1640800421562569E-2</v>
      </c>
    </row>
    <row r="3281" spans="2:6" x14ac:dyDescent="0.3">
      <c r="B3281" s="109">
        <v>40556</v>
      </c>
      <c r="C3281" s="110">
        <v>338.22506700000002</v>
      </c>
      <c r="D3281">
        <v>19602</v>
      </c>
      <c r="E3281">
        <f t="shared" si="53"/>
        <v>-5.2544992442582483E-3</v>
      </c>
      <c r="F3281">
        <v>-1.1646644160573483E-2</v>
      </c>
    </row>
    <row r="3282" spans="2:6" x14ac:dyDescent="0.3">
      <c r="B3282" s="109">
        <v>40555</v>
      </c>
      <c r="C3282" s="110">
        <v>340.01165800000001</v>
      </c>
      <c r="D3282">
        <v>76450</v>
      </c>
      <c r="E3282">
        <f t="shared" si="53"/>
        <v>1.7758312773100249E-2</v>
      </c>
      <c r="F3282">
        <v>-1.1659601297329014E-2</v>
      </c>
    </row>
    <row r="3283" spans="2:6" x14ac:dyDescent="0.3">
      <c r="B3283" s="109">
        <v>40554</v>
      </c>
      <c r="C3283" s="110">
        <v>334.078979</v>
      </c>
      <c r="D3283">
        <v>95037</v>
      </c>
      <c r="E3283">
        <f t="shared" si="53"/>
        <v>-2.2583935992674276E-2</v>
      </c>
      <c r="F3283">
        <v>-1.1663590336263074E-2</v>
      </c>
    </row>
    <row r="3284" spans="2:6" x14ac:dyDescent="0.3">
      <c r="B3284" s="109">
        <v>40553</v>
      </c>
      <c r="C3284" s="110">
        <v>341.79812600000002</v>
      </c>
      <c r="D3284">
        <v>109583</v>
      </c>
      <c r="E3284">
        <f t="shared" si="53"/>
        <v>-3.9135770472082276E-2</v>
      </c>
      <c r="F3284">
        <v>-1.1700115743722761E-2</v>
      </c>
    </row>
    <row r="3285" spans="2:6" x14ac:dyDescent="0.3">
      <c r="B3285" s="109">
        <v>40550</v>
      </c>
      <c r="C3285" s="110">
        <v>355.71948200000003</v>
      </c>
      <c r="D3285">
        <v>66798</v>
      </c>
      <c r="E3285">
        <f t="shared" si="53"/>
        <v>-3.1745789707617877E-2</v>
      </c>
      <c r="F3285">
        <v>-1.1714206644125147E-2</v>
      </c>
    </row>
    <row r="3286" spans="2:6" x14ac:dyDescent="0.3">
      <c r="B3286" s="109">
        <v>40549</v>
      </c>
      <c r="C3286" s="110">
        <v>367.38232399999998</v>
      </c>
      <c r="D3286">
        <v>84433</v>
      </c>
      <c r="E3286">
        <f t="shared" si="53"/>
        <v>-1.9233812902792469E-3</v>
      </c>
      <c r="F3286">
        <v>-1.1717503638846716E-2</v>
      </c>
    </row>
    <row r="3287" spans="2:6" x14ac:dyDescent="0.3">
      <c r="B3287" s="109">
        <v>40548</v>
      </c>
      <c r="C3287" s="110">
        <v>368.09030200000001</v>
      </c>
      <c r="D3287">
        <v>467566</v>
      </c>
      <c r="E3287">
        <f t="shared" si="53"/>
        <v>1.195502545542193E-2</v>
      </c>
      <c r="F3287">
        <v>-1.1726223763323884E-2</v>
      </c>
    </row>
    <row r="3288" spans="2:6" x14ac:dyDescent="0.3">
      <c r="B3288" s="109">
        <v>40547</v>
      </c>
      <c r="C3288" s="110">
        <v>363.74176</v>
      </c>
      <c r="D3288">
        <v>195779</v>
      </c>
      <c r="E3288">
        <f t="shared" si="53"/>
        <v>-1.8630627443150249E-4</v>
      </c>
      <c r="F3288">
        <v>-1.1744684355719071E-2</v>
      </c>
    </row>
    <row r="3289" spans="2:6" x14ac:dyDescent="0.3">
      <c r="B3289" s="109">
        <v>40546</v>
      </c>
      <c r="C3289" s="110">
        <v>363.80954000000003</v>
      </c>
      <c r="D3289">
        <v>167653</v>
      </c>
      <c r="E3289">
        <f t="shared" si="53"/>
        <v>2.6146028529484999E-2</v>
      </c>
      <c r="F3289">
        <v>-1.1772582266860399E-2</v>
      </c>
    </row>
    <row r="3290" spans="2:6" x14ac:dyDescent="0.3">
      <c r="B3290" s="109">
        <v>40543</v>
      </c>
      <c r="C3290" s="110">
        <v>354.53973400000001</v>
      </c>
      <c r="D3290">
        <v>49278</v>
      </c>
      <c r="E3290">
        <f t="shared" si="53"/>
        <v>2.8603945408045561E-3</v>
      </c>
      <c r="F3290">
        <v>-1.1805559891367223E-2</v>
      </c>
    </row>
    <row r="3291" spans="2:6" x14ac:dyDescent="0.3">
      <c r="B3291" s="109">
        <v>40542</v>
      </c>
      <c r="C3291" s="110">
        <v>353.528503</v>
      </c>
      <c r="D3291">
        <v>111497</v>
      </c>
      <c r="E3291">
        <f t="shared" si="53"/>
        <v>2.4856122515608536E-3</v>
      </c>
      <c r="F3291">
        <v>-1.1805700430380983E-2</v>
      </c>
    </row>
    <row r="3292" spans="2:6" x14ac:dyDescent="0.3">
      <c r="B3292" s="109">
        <v>40541</v>
      </c>
      <c r="C3292" s="110">
        <v>352.65194700000001</v>
      </c>
      <c r="D3292">
        <v>316392</v>
      </c>
      <c r="E3292">
        <f t="shared" si="53"/>
        <v>-7.306401298871168E-3</v>
      </c>
      <c r="F3292">
        <v>-1.1809230380831814E-2</v>
      </c>
    </row>
    <row r="3293" spans="2:6" x14ac:dyDescent="0.3">
      <c r="B3293" s="109">
        <v>40540</v>
      </c>
      <c r="C3293" s="110">
        <v>355.24752799999999</v>
      </c>
      <c r="D3293">
        <v>20081</v>
      </c>
      <c r="E3293">
        <f t="shared" si="53"/>
        <v>3.6188303120128218E-3</v>
      </c>
      <c r="F3293">
        <v>-1.1809553776576553E-2</v>
      </c>
    </row>
    <row r="3294" spans="2:6" x14ac:dyDescent="0.3">
      <c r="B3294" s="109">
        <v>40539</v>
      </c>
      <c r="C3294" s="110">
        <v>353.96658300000001</v>
      </c>
      <c r="D3294">
        <v>47234</v>
      </c>
      <c r="E3294">
        <f t="shared" si="53"/>
        <v>-6.9978948051154788E-3</v>
      </c>
      <c r="F3294">
        <v>-1.1813623945348573E-2</v>
      </c>
    </row>
    <row r="3295" spans="2:6" x14ac:dyDescent="0.3">
      <c r="B3295" s="109">
        <v>40536</v>
      </c>
      <c r="C3295" s="110">
        <v>356.46105999999997</v>
      </c>
      <c r="D3295">
        <v>32297</v>
      </c>
      <c r="E3295">
        <f t="shared" si="53"/>
        <v>1.7051389734727973E-3</v>
      </c>
      <c r="F3295">
        <v>-1.1818021637898024E-2</v>
      </c>
    </row>
    <row r="3296" spans="2:6" x14ac:dyDescent="0.3">
      <c r="B3296" s="109">
        <v>40535</v>
      </c>
      <c r="C3296" s="110">
        <v>355.85427900000002</v>
      </c>
      <c r="D3296">
        <v>20238</v>
      </c>
      <c r="E3296">
        <f t="shared" si="53"/>
        <v>-2.4566798369768383E-3</v>
      </c>
      <c r="F3296">
        <v>-1.182033029038343E-2</v>
      </c>
    </row>
    <row r="3297" spans="2:6" x14ac:dyDescent="0.3">
      <c r="B3297" s="109">
        <v>40534</v>
      </c>
      <c r="C3297" s="110">
        <v>356.73065200000002</v>
      </c>
      <c r="D3297">
        <v>56043</v>
      </c>
      <c r="E3297">
        <f t="shared" si="53"/>
        <v>2.8333037339955958E-4</v>
      </c>
      <c r="F3297">
        <v>-1.1854456290731008E-2</v>
      </c>
    </row>
    <row r="3298" spans="2:6" x14ac:dyDescent="0.3">
      <c r="B3298" s="109">
        <v>40533</v>
      </c>
      <c r="C3298" s="110">
        <v>356.62960800000002</v>
      </c>
      <c r="D3298">
        <v>229544</v>
      </c>
      <c r="E3298">
        <f t="shared" si="53"/>
        <v>-2.154814113957082E-2</v>
      </c>
      <c r="F3298">
        <v>-1.1907050553669141E-2</v>
      </c>
    </row>
    <row r="3299" spans="2:6" x14ac:dyDescent="0.3">
      <c r="B3299" s="109">
        <v>40532</v>
      </c>
      <c r="C3299" s="110">
        <v>364.48355099999998</v>
      </c>
      <c r="D3299">
        <v>116748</v>
      </c>
      <c r="E3299">
        <f t="shared" si="53"/>
        <v>1.5686533230736321E-2</v>
      </c>
      <c r="F3299">
        <v>-1.1946471066637487E-2</v>
      </c>
    </row>
    <row r="3300" spans="2:6" x14ac:dyDescent="0.3">
      <c r="B3300" s="109">
        <v>40528</v>
      </c>
      <c r="C3300" s="110">
        <v>358.85437000000002</v>
      </c>
      <c r="D3300">
        <v>104308</v>
      </c>
      <c r="E3300">
        <f t="shared" si="53"/>
        <v>-6.8101301929995861E-3</v>
      </c>
      <c r="F3300">
        <v>-1.1955503168349479E-2</v>
      </c>
    </row>
    <row r="3301" spans="2:6" x14ac:dyDescent="0.3">
      <c r="B3301" s="109">
        <v>40527</v>
      </c>
      <c r="C3301" s="110">
        <v>361.31497200000001</v>
      </c>
      <c r="D3301">
        <v>188097</v>
      </c>
      <c r="E3301">
        <f t="shared" si="53"/>
        <v>-3.8103955486082919E-3</v>
      </c>
      <c r="F3301">
        <v>-1.1963920116559779E-2</v>
      </c>
    </row>
    <row r="3302" spans="2:6" x14ac:dyDescent="0.3">
      <c r="B3302" s="109">
        <v>40526</v>
      </c>
      <c r="C3302" s="110">
        <v>362.69699100000003</v>
      </c>
      <c r="D3302">
        <v>391388</v>
      </c>
      <c r="E3302">
        <f t="shared" si="53"/>
        <v>2.8877130039769883E-2</v>
      </c>
      <c r="F3302">
        <v>-1.1966491177456962E-2</v>
      </c>
    </row>
    <row r="3303" spans="2:6" x14ac:dyDescent="0.3">
      <c r="B3303" s="109">
        <v>40525</v>
      </c>
      <c r="C3303" s="110">
        <v>352.51730300000003</v>
      </c>
      <c r="D3303">
        <v>88551</v>
      </c>
      <c r="E3303">
        <f t="shared" si="53"/>
        <v>-1.0595724613665647E-2</v>
      </c>
      <c r="F3303">
        <v>-1.2012495176069726E-2</v>
      </c>
    </row>
    <row r="3304" spans="2:6" x14ac:dyDescent="0.3">
      <c r="B3304" s="109">
        <v>40522</v>
      </c>
      <c r="C3304" s="110">
        <v>356.29248000000001</v>
      </c>
      <c r="D3304">
        <v>336219</v>
      </c>
      <c r="E3304">
        <f t="shared" si="53"/>
        <v>2.2441353945244824E-2</v>
      </c>
      <c r="F3304">
        <v>-1.2017723661000179E-2</v>
      </c>
    </row>
    <row r="3305" spans="2:6" x14ac:dyDescent="0.3">
      <c r="B3305" s="109">
        <v>40521</v>
      </c>
      <c r="C3305" s="110">
        <v>348.47228999999999</v>
      </c>
      <c r="D3305">
        <v>68972</v>
      </c>
      <c r="E3305">
        <f t="shared" si="53"/>
        <v>-1.5428267905307602E-2</v>
      </c>
      <c r="F3305">
        <v>-1.2021216577495997E-2</v>
      </c>
    </row>
    <row r="3306" spans="2:6" x14ac:dyDescent="0.3">
      <c r="B3306" s="109">
        <v>40520</v>
      </c>
      <c r="C3306" s="110">
        <v>353.932861</v>
      </c>
      <c r="D3306">
        <v>149500</v>
      </c>
      <c r="E3306">
        <f t="shared" si="53"/>
        <v>-4.0786018383963674E-3</v>
      </c>
      <c r="F3306">
        <v>-1.2037815750906233E-2</v>
      </c>
    </row>
    <row r="3307" spans="2:6" x14ac:dyDescent="0.3">
      <c r="B3307" s="109">
        <v>40519</v>
      </c>
      <c r="C3307" s="110">
        <v>355.38232399999998</v>
      </c>
      <c r="D3307">
        <v>63958</v>
      </c>
      <c r="E3307">
        <f t="shared" si="53"/>
        <v>1.8972747248424682E-4</v>
      </c>
      <c r="F3307">
        <v>-1.2058403206498758E-2</v>
      </c>
    </row>
    <row r="3308" spans="2:6" x14ac:dyDescent="0.3">
      <c r="B3308" s="109">
        <v>40518</v>
      </c>
      <c r="C3308" s="110">
        <v>355.314911</v>
      </c>
      <c r="D3308">
        <v>154053</v>
      </c>
      <c r="E3308">
        <f t="shared" si="53"/>
        <v>1.3460188808580353E-2</v>
      </c>
      <c r="F3308">
        <v>-1.2059169294652783E-2</v>
      </c>
    </row>
    <row r="3309" spans="2:6" x14ac:dyDescent="0.3">
      <c r="B3309" s="109">
        <v>40515</v>
      </c>
      <c r="C3309" s="110">
        <v>350.59582499999999</v>
      </c>
      <c r="D3309">
        <v>60311</v>
      </c>
      <c r="E3309">
        <f t="shared" si="53"/>
        <v>-5.7358127828494032E-3</v>
      </c>
      <c r="F3309">
        <v>-1.206403171106718E-2</v>
      </c>
    </row>
    <row r="3310" spans="2:6" x14ac:dyDescent="0.3">
      <c r="B3310" s="109">
        <v>40514</v>
      </c>
      <c r="C3310" s="110">
        <v>352.61837800000001</v>
      </c>
      <c r="D3310">
        <v>54498</v>
      </c>
      <c r="E3310">
        <f t="shared" si="53"/>
        <v>6.5431514572587002E-3</v>
      </c>
      <c r="F3310">
        <v>-1.2071711964580012E-2</v>
      </c>
    </row>
    <row r="3311" spans="2:6" x14ac:dyDescent="0.3">
      <c r="B3311" s="109">
        <v>40513</v>
      </c>
      <c r="C3311" s="110">
        <v>350.32614100000001</v>
      </c>
      <c r="D3311">
        <v>240950</v>
      </c>
      <c r="E3311">
        <f t="shared" si="53"/>
        <v>2.9213576596824442E-2</v>
      </c>
      <c r="F3311">
        <v>-1.2084419570046134E-2</v>
      </c>
    </row>
    <row r="3312" spans="2:6" x14ac:dyDescent="0.3">
      <c r="B3312" s="109">
        <v>40512</v>
      </c>
      <c r="C3312" s="110">
        <v>340.38235500000002</v>
      </c>
      <c r="D3312">
        <v>71102</v>
      </c>
      <c r="E3312">
        <f t="shared" si="53"/>
        <v>2.0000000539393437E-2</v>
      </c>
      <c r="F3312">
        <v>-1.2138013025822514E-2</v>
      </c>
    </row>
    <row r="3313" spans="2:6" x14ac:dyDescent="0.3">
      <c r="B3313" s="109">
        <v>40511</v>
      </c>
      <c r="C3313" s="110">
        <v>333.708191</v>
      </c>
      <c r="D3313">
        <v>408524</v>
      </c>
      <c r="E3313">
        <f t="shared" si="53"/>
        <v>8.7628537060999712E-3</v>
      </c>
      <c r="F3313">
        <v>-1.214472407416356E-2</v>
      </c>
    </row>
    <row r="3314" spans="2:6" x14ac:dyDescent="0.3">
      <c r="B3314" s="109">
        <v>40508</v>
      </c>
      <c r="C3314" s="110">
        <v>330.80935699999998</v>
      </c>
      <c r="D3314">
        <v>117304</v>
      </c>
      <c r="E3314">
        <f t="shared" si="53"/>
        <v>3.1686922211608959E-3</v>
      </c>
      <c r="F3314">
        <v>-1.2146900790056869E-2</v>
      </c>
    </row>
    <row r="3315" spans="2:6" x14ac:dyDescent="0.3">
      <c r="B3315" s="109">
        <v>40507</v>
      </c>
      <c r="C3315" s="110">
        <v>329.76443499999999</v>
      </c>
      <c r="D3315">
        <v>283618</v>
      </c>
      <c r="E3315">
        <f t="shared" si="53"/>
        <v>-1.7342152427947122E-3</v>
      </c>
      <c r="F3315">
        <v>-1.2148790937522969E-2</v>
      </c>
    </row>
    <row r="3316" spans="2:6" x14ac:dyDescent="0.3">
      <c r="B3316" s="109">
        <v>40506</v>
      </c>
      <c r="C3316" s="110">
        <v>330.337311</v>
      </c>
      <c r="D3316">
        <v>102936</v>
      </c>
      <c r="E3316">
        <f t="shared" si="53"/>
        <v>9.476467961297308E-3</v>
      </c>
      <c r="F3316">
        <v>-1.2171347409852928E-2</v>
      </c>
    </row>
    <row r="3317" spans="2:6" x14ac:dyDescent="0.3">
      <c r="B3317" s="109">
        <v>40505</v>
      </c>
      <c r="C3317" s="110">
        <v>327.236267</v>
      </c>
      <c r="D3317">
        <v>704924</v>
      </c>
      <c r="E3317">
        <f t="shared" si="53"/>
        <v>-2.5105523237932914E-2</v>
      </c>
      <c r="F3317">
        <v>-1.2171570695350353E-2</v>
      </c>
    </row>
    <row r="3318" spans="2:6" x14ac:dyDescent="0.3">
      <c r="B3318" s="109">
        <v>40504</v>
      </c>
      <c r="C3318" s="110">
        <v>335.66326900000001</v>
      </c>
      <c r="D3318">
        <v>84246</v>
      </c>
      <c r="E3318">
        <f t="shared" si="53"/>
        <v>-1.3179983948852225E-2</v>
      </c>
      <c r="F3318">
        <v>-1.2189291319174789E-2</v>
      </c>
    </row>
    <row r="3319" spans="2:6" x14ac:dyDescent="0.3">
      <c r="B3319" s="109">
        <v>40501</v>
      </c>
      <c r="C3319" s="110">
        <v>340.14639299999999</v>
      </c>
      <c r="D3319">
        <v>31539</v>
      </c>
      <c r="E3319">
        <f t="shared" si="53"/>
        <v>-7.4752452465970398E-3</v>
      </c>
      <c r="F3319">
        <v>-1.2190681865350328E-2</v>
      </c>
    </row>
    <row r="3320" spans="2:6" x14ac:dyDescent="0.3">
      <c r="B3320" s="109">
        <v>40500</v>
      </c>
      <c r="C3320" s="110">
        <v>342.70822099999998</v>
      </c>
      <c r="D3320">
        <v>170458</v>
      </c>
      <c r="E3320">
        <f t="shared" si="53"/>
        <v>-6.061331702535866E-3</v>
      </c>
      <c r="F3320">
        <v>-1.2197410323074198E-2</v>
      </c>
    </row>
    <row r="3321" spans="2:6" x14ac:dyDescent="0.3">
      <c r="B3321" s="109">
        <v>40498</v>
      </c>
      <c r="C3321" s="110">
        <v>344.798157</v>
      </c>
      <c r="D3321">
        <v>189228</v>
      </c>
      <c r="E3321">
        <f t="shared" si="53"/>
        <v>-1.3786920666401969E-2</v>
      </c>
      <c r="F3321">
        <v>-1.2200216520260598E-2</v>
      </c>
    </row>
    <row r="3322" spans="2:6" x14ac:dyDescent="0.3">
      <c r="B3322" s="109">
        <v>40497</v>
      </c>
      <c r="C3322" s="110">
        <v>349.61831699999999</v>
      </c>
      <c r="D3322">
        <v>76411</v>
      </c>
      <c r="E3322">
        <f t="shared" si="53"/>
        <v>-4.8185914585441303E-4</v>
      </c>
      <c r="F3322">
        <v>-1.2241947261162567E-2</v>
      </c>
    </row>
    <row r="3323" spans="2:6" x14ac:dyDescent="0.3">
      <c r="B3323" s="109">
        <v>40494</v>
      </c>
      <c r="C3323" s="110">
        <v>349.78686499999998</v>
      </c>
      <c r="D3323">
        <v>112100</v>
      </c>
      <c r="E3323">
        <f t="shared" si="53"/>
        <v>-2.2605199209090876E-2</v>
      </c>
      <c r="F3323">
        <v>-1.227045658042214E-2</v>
      </c>
    </row>
    <row r="3324" spans="2:6" x14ac:dyDescent="0.3">
      <c r="B3324" s="109">
        <v>40493</v>
      </c>
      <c r="C3324" s="110">
        <v>357.87673999999998</v>
      </c>
      <c r="D3324">
        <v>149966</v>
      </c>
      <c r="E3324">
        <f t="shared" si="53"/>
        <v>-1.182033029038343E-2</v>
      </c>
      <c r="F3324">
        <v>-1.2276712857202332E-2</v>
      </c>
    </row>
    <row r="3325" spans="2:6" x14ac:dyDescent="0.3">
      <c r="B3325" s="109">
        <v>40492</v>
      </c>
      <c r="C3325" s="110">
        <v>362.15756199999998</v>
      </c>
      <c r="D3325">
        <v>407914</v>
      </c>
      <c r="E3325">
        <f t="shared" si="53"/>
        <v>4.3207769804781471E-2</v>
      </c>
      <c r="F3325">
        <v>-1.2306094976607396E-2</v>
      </c>
    </row>
    <row r="3326" spans="2:6" x14ac:dyDescent="0.3">
      <c r="B3326" s="109">
        <v>40491</v>
      </c>
      <c r="C3326" s="110">
        <v>347.15765399999998</v>
      </c>
      <c r="D3326">
        <v>260397</v>
      </c>
      <c r="E3326">
        <f t="shared" si="53"/>
        <v>-5.5999600197840227E-3</v>
      </c>
      <c r="F3326">
        <v>-1.2315836735267593E-2</v>
      </c>
    </row>
    <row r="3327" spans="2:6" x14ac:dyDescent="0.3">
      <c r="B3327" s="109">
        <v>40490</v>
      </c>
      <c r="C3327" s="110">
        <v>349.11267099999998</v>
      </c>
      <c r="D3327">
        <v>64604</v>
      </c>
      <c r="E3327">
        <f t="shared" si="53"/>
        <v>-6.9988312223039362E-3</v>
      </c>
      <c r="F3327">
        <v>-1.2369671133521276E-2</v>
      </c>
    </row>
    <row r="3328" spans="2:6" x14ac:dyDescent="0.3">
      <c r="B3328" s="109">
        <v>40486</v>
      </c>
      <c r="C3328" s="110">
        <v>351.57327299999997</v>
      </c>
      <c r="D3328">
        <v>155389</v>
      </c>
      <c r="E3328">
        <f t="shared" si="53"/>
        <v>-6.7105662570543512E-4</v>
      </c>
      <c r="F3328">
        <v>-1.2397415556672065E-2</v>
      </c>
    </row>
    <row r="3329" spans="2:6" x14ac:dyDescent="0.3">
      <c r="B3329" s="109">
        <v>40485</v>
      </c>
      <c r="C3329" s="110">
        <v>351.80935699999998</v>
      </c>
      <c r="D3329">
        <v>192807</v>
      </c>
      <c r="E3329">
        <f t="shared" si="53"/>
        <v>9.8693647583996125E-3</v>
      </c>
      <c r="F3329">
        <v>-1.2407680255501985E-2</v>
      </c>
    </row>
    <row r="3330" spans="2:6" x14ac:dyDescent="0.3">
      <c r="B3330" s="109">
        <v>40484</v>
      </c>
      <c r="C3330" s="110">
        <v>348.37115499999999</v>
      </c>
      <c r="D3330">
        <v>216743</v>
      </c>
      <c r="E3330">
        <f t="shared" si="53"/>
        <v>2.8870202401343859E-2</v>
      </c>
      <c r="F3330">
        <v>-1.2425938805514014E-2</v>
      </c>
    </row>
    <row r="3331" spans="2:6" x14ac:dyDescent="0.3">
      <c r="B3331" s="109">
        <v>40483</v>
      </c>
      <c r="C3331" s="110">
        <v>338.59582499999999</v>
      </c>
      <c r="D3331">
        <v>54537</v>
      </c>
      <c r="E3331">
        <f t="shared" si="53"/>
        <v>5.9081911305931545E-3</v>
      </c>
      <c r="F3331">
        <v>-1.2439750095214919E-2</v>
      </c>
    </row>
    <row r="3332" spans="2:6" x14ac:dyDescent="0.3">
      <c r="B3332" s="109">
        <v>40480</v>
      </c>
      <c r="C3332" s="110">
        <v>336.60708599999998</v>
      </c>
      <c r="D3332">
        <v>98871</v>
      </c>
      <c r="E3332">
        <f t="shared" si="53"/>
        <v>5.1336823842873525E-3</v>
      </c>
      <c r="F3332">
        <v>-1.2497555932149962E-2</v>
      </c>
    </row>
    <row r="3333" spans="2:6" x14ac:dyDescent="0.3">
      <c r="B3333" s="109">
        <v>40479</v>
      </c>
      <c r="C3333" s="110">
        <v>334.887878</v>
      </c>
      <c r="D3333">
        <v>709001</v>
      </c>
      <c r="E3333">
        <f t="shared" si="53"/>
        <v>-3.6372408441418536E-2</v>
      </c>
      <c r="F3333">
        <v>-1.2498291936719808E-2</v>
      </c>
    </row>
    <row r="3334" spans="2:6" x14ac:dyDescent="0.3">
      <c r="B3334" s="109">
        <v>40478</v>
      </c>
      <c r="C3334" s="110">
        <v>347.52832000000001</v>
      </c>
      <c r="D3334">
        <v>113528</v>
      </c>
      <c r="E3334">
        <f t="shared" si="53"/>
        <v>4.8729387788648548E-3</v>
      </c>
      <c r="F3334">
        <v>-1.250122135993037E-2</v>
      </c>
    </row>
    <row r="3335" spans="2:6" x14ac:dyDescent="0.3">
      <c r="B3335" s="109">
        <v>40477</v>
      </c>
      <c r="C3335" s="110">
        <v>345.84304800000001</v>
      </c>
      <c r="D3335">
        <v>63199</v>
      </c>
      <c r="E3335">
        <f t="shared" si="53"/>
        <v>-8.5997708000564721E-3</v>
      </c>
      <c r="F3335">
        <v>-1.2502157075508502E-2</v>
      </c>
    </row>
    <row r="3336" spans="2:6" x14ac:dyDescent="0.3">
      <c r="B3336" s="109">
        <v>40476</v>
      </c>
      <c r="C3336" s="110">
        <v>348.84301799999997</v>
      </c>
      <c r="D3336">
        <v>48431</v>
      </c>
      <c r="E3336">
        <f t="shared" si="53"/>
        <v>2.5182060059147915E-3</v>
      </c>
      <c r="F3336">
        <v>-1.2504641538216732E-2</v>
      </c>
    </row>
    <row r="3337" spans="2:6" x14ac:dyDescent="0.3">
      <c r="B3337" s="109">
        <v>40473</v>
      </c>
      <c r="C3337" s="110">
        <v>347.96676600000001</v>
      </c>
      <c r="D3337">
        <v>304411</v>
      </c>
      <c r="E3337">
        <f t="shared" si="53"/>
        <v>1.5044539755663777E-2</v>
      </c>
      <c r="F3337">
        <v>-1.2525030001212745E-2</v>
      </c>
    </row>
    <row r="3338" spans="2:6" x14ac:dyDescent="0.3">
      <c r="B3338" s="109">
        <v>40472</v>
      </c>
      <c r="C3338" s="110">
        <v>342.80935699999998</v>
      </c>
      <c r="D3338">
        <v>52122</v>
      </c>
      <c r="E3338">
        <f t="shared" si="53"/>
        <v>8.2282443386101356E-3</v>
      </c>
      <c r="F3338">
        <v>-1.256172977044534E-2</v>
      </c>
    </row>
    <row r="3339" spans="2:6" x14ac:dyDescent="0.3">
      <c r="B3339" s="109">
        <v>40471</v>
      </c>
      <c r="C3339" s="110">
        <v>340.01165800000001</v>
      </c>
      <c r="D3339">
        <v>39739</v>
      </c>
      <c r="E3339">
        <f t="shared" ref="E3339:E3402" si="54">C3339/C3340-1</f>
        <v>-1.1659601297329014E-2</v>
      </c>
      <c r="F3339">
        <v>-1.2598506476787952E-2</v>
      </c>
    </row>
    <row r="3340" spans="2:6" x14ac:dyDescent="0.3">
      <c r="B3340" s="109">
        <v>40470</v>
      </c>
      <c r="C3340" s="110">
        <v>344.02282700000001</v>
      </c>
      <c r="D3340">
        <v>67744</v>
      </c>
      <c r="E3340">
        <f t="shared" si="54"/>
        <v>-4.8951845284062045E-4</v>
      </c>
      <c r="F3340">
        <v>-1.26236561630092E-2</v>
      </c>
    </row>
    <row r="3341" spans="2:6" x14ac:dyDescent="0.3">
      <c r="B3341" s="109">
        <v>40469</v>
      </c>
      <c r="C3341" s="110">
        <v>344.19131499999997</v>
      </c>
      <c r="D3341">
        <v>88509</v>
      </c>
      <c r="E3341">
        <f t="shared" si="54"/>
        <v>-4.1937289707830727E-3</v>
      </c>
      <c r="F3341">
        <v>-1.2627354029185356E-2</v>
      </c>
    </row>
    <row r="3342" spans="2:6" x14ac:dyDescent="0.3">
      <c r="B3342" s="109">
        <v>40466</v>
      </c>
      <c r="C3342" s="110">
        <v>345.64083900000003</v>
      </c>
      <c r="D3342">
        <v>199783</v>
      </c>
      <c r="E3342">
        <f t="shared" si="54"/>
        <v>-1.266101055940827E-3</v>
      </c>
      <c r="F3342">
        <v>-1.269559369765072E-2</v>
      </c>
    </row>
    <row r="3343" spans="2:6" x14ac:dyDescent="0.3">
      <c r="B3343" s="109">
        <v>40465</v>
      </c>
      <c r="C3343" s="110">
        <v>346.07900999999998</v>
      </c>
      <c r="D3343">
        <v>105011</v>
      </c>
      <c r="E3343">
        <f t="shared" si="54"/>
        <v>-1.2598506476787952E-2</v>
      </c>
      <c r="F3343">
        <v>-1.2719888757067976E-2</v>
      </c>
    </row>
    <row r="3344" spans="2:6" x14ac:dyDescent="0.3">
      <c r="B3344" s="109">
        <v>40464</v>
      </c>
      <c r="C3344" s="110">
        <v>350.49471999999997</v>
      </c>
      <c r="D3344">
        <v>80682</v>
      </c>
      <c r="E3344">
        <f t="shared" si="54"/>
        <v>-3.5460194853499383E-3</v>
      </c>
      <c r="F3344">
        <v>-1.273584731267674E-2</v>
      </c>
    </row>
    <row r="3345" spans="2:6" x14ac:dyDescent="0.3">
      <c r="B3345" s="109">
        <v>40463</v>
      </c>
      <c r="C3345" s="110">
        <v>351.74200400000001</v>
      </c>
      <c r="D3345">
        <v>96923</v>
      </c>
      <c r="E3345">
        <f t="shared" si="54"/>
        <v>-1.0431189815827913E-2</v>
      </c>
      <c r="F3345">
        <v>-1.2759046666398599E-2</v>
      </c>
    </row>
    <row r="3346" spans="2:6" x14ac:dyDescent="0.3">
      <c r="B3346" s="109">
        <v>40462</v>
      </c>
      <c r="C3346" s="110">
        <v>355.44976800000001</v>
      </c>
      <c r="D3346">
        <v>184687</v>
      </c>
      <c r="E3346">
        <f t="shared" si="54"/>
        <v>7.4520664367470069E-3</v>
      </c>
      <c r="F3346">
        <v>-1.2806323458158575E-2</v>
      </c>
    </row>
    <row r="3347" spans="2:6" x14ac:dyDescent="0.3">
      <c r="B3347" s="109">
        <v>40459</v>
      </c>
      <c r="C3347" s="110">
        <v>352.82052599999997</v>
      </c>
      <c r="D3347">
        <v>229477</v>
      </c>
      <c r="E3347">
        <f t="shared" si="54"/>
        <v>5.2823917996773773E-3</v>
      </c>
      <c r="F3347">
        <v>-1.2817488046510728E-2</v>
      </c>
    </row>
    <row r="3348" spans="2:6" x14ac:dyDescent="0.3">
      <c r="B3348" s="109">
        <v>40458</v>
      </c>
      <c r="C3348" s="110">
        <v>350.96658300000001</v>
      </c>
      <c r="D3348">
        <v>218805</v>
      </c>
      <c r="E3348">
        <f t="shared" si="54"/>
        <v>-1.5346224007115605E-3</v>
      </c>
      <c r="F3348">
        <v>-1.2822242623329871E-2</v>
      </c>
    </row>
    <row r="3349" spans="2:6" x14ac:dyDescent="0.3">
      <c r="B3349" s="109">
        <v>40457</v>
      </c>
      <c r="C3349" s="110">
        <v>351.506012</v>
      </c>
      <c r="D3349">
        <v>360881</v>
      </c>
      <c r="E3349">
        <f t="shared" si="54"/>
        <v>6.855497376089259E-3</v>
      </c>
      <c r="F3349">
        <v>-1.2825868989194356E-2</v>
      </c>
    </row>
    <row r="3350" spans="2:6" x14ac:dyDescent="0.3">
      <c r="B3350" s="109">
        <v>40456</v>
      </c>
      <c r="C3350" s="110">
        <v>349.11267099999998</v>
      </c>
      <c r="D3350">
        <v>261667</v>
      </c>
      <c r="E3350">
        <f t="shared" si="54"/>
        <v>-1.7176374535438854E-2</v>
      </c>
      <c r="F3350">
        <v>-1.2839547962742892E-2</v>
      </c>
    </row>
    <row r="3351" spans="2:6" x14ac:dyDescent="0.3">
      <c r="B3351" s="109">
        <v>40455</v>
      </c>
      <c r="C3351" s="110">
        <v>355.21395899999999</v>
      </c>
      <c r="D3351">
        <v>398286</v>
      </c>
      <c r="E3351">
        <f t="shared" si="54"/>
        <v>-5.0979137879966219E-3</v>
      </c>
      <c r="F3351">
        <v>-1.285277539500107E-2</v>
      </c>
    </row>
    <row r="3352" spans="2:6" x14ac:dyDescent="0.3">
      <c r="B3352" s="109">
        <v>40452</v>
      </c>
      <c r="C3352" s="110">
        <v>357.034088</v>
      </c>
      <c r="D3352">
        <v>846732</v>
      </c>
      <c r="E3352">
        <f t="shared" si="54"/>
        <v>2.0423929943296226E-2</v>
      </c>
      <c r="F3352">
        <v>-1.286070275227813E-2</v>
      </c>
    </row>
    <row r="3353" spans="2:6" x14ac:dyDescent="0.3">
      <c r="B3353" s="109">
        <v>40451</v>
      </c>
      <c r="C3353" s="110">
        <v>349.88799999999998</v>
      </c>
      <c r="D3353">
        <v>293389</v>
      </c>
      <c r="E3353">
        <f t="shared" si="54"/>
        <v>1.0711033051026053E-2</v>
      </c>
      <c r="F3353">
        <v>-1.2879650168860612E-2</v>
      </c>
    </row>
    <row r="3354" spans="2:6" x14ac:dyDescent="0.3">
      <c r="B3354" s="109">
        <v>40450</v>
      </c>
      <c r="C3354" s="110">
        <v>346.18005399999998</v>
      </c>
      <c r="D3354">
        <v>250782</v>
      </c>
      <c r="E3354">
        <f t="shared" si="54"/>
        <v>-2.4784389011908381E-2</v>
      </c>
      <c r="F3354">
        <v>-1.2890154973295376E-2</v>
      </c>
    </row>
    <row r="3355" spans="2:6" x14ac:dyDescent="0.3">
      <c r="B3355" s="109">
        <v>40449</v>
      </c>
      <c r="C3355" s="110">
        <v>354.97796599999998</v>
      </c>
      <c r="D3355">
        <v>235131</v>
      </c>
      <c r="E3355">
        <f t="shared" si="54"/>
        <v>-8.3804040609583019E-3</v>
      </c>
      <c r="F3355">
        <v>-1.289239175264123E-2</v>
      </c>
    </row>
    <row r="3356" spans="2:6" x14ac:dyDescent="0.3">
      <c r="B3356" s="109">
        <v>40448</v>
      </c>
      <c r="C3356" s="110">
        <v>357.97796599999998</v>
      </c>
      <c r="D3356">
        <v>754288</v>
      </c>
      <c r="E3356">
        <f t="shared" si="54"/>
        <v>2.3910786687986851E-2</v>
      </c>
      <c r="F3356">
        <v>-1.2911803833940416E-2</v>
      </c>
    </row>
    <row r="3357" spans="2:6" x14ac:dyDescent="0.3">
      <c r="B3357" s="109">
        <v>40445</v>
      </c>
      <c r="C3357" s="110">
        <v>349.61831699999999</v>
      </c>
      <c r="D3357">
        <v>312844</v>
      </c>
      <c r="E3357">
        <f t="shared" si="54"/>
        <v>2.2375584886774824E-2</v>
      </c>
      <c r="F3357">
        <v>-1.2947322043666887E-2</v>
      </c>
    </row>
    <row r="3358" spans="2:6" x14ac:dyDescent="0.3">
      <c r="B3358" s="109">
        <v>40444</v>
      </c>
      <c r="C3358" s="110">
        <v>341.96661399999999</v>
      </c>
      <c r="D3358">
        <v>289176</v>
      </c>
      <c r="E3358">
        <f t="shared" si="54"/>
        <v>-2.0657679518027994E-3</v>
      </c>
      <c r="F3358">
        <v>-1.2947570336743541E-2</v>
      </c>
    </row>
    <row r="3359" spans="2:6" x14ac:dyDescent="0.3">
      <c r="B3359" s="109">
        <v>40443</v>
      </c>
      <c r="C3359" s="110">
        <v>342.67450000000002</v>
      </c>
      <c r="D3359">
        <v>202916</v>
      </c>
      <c r="E3359">
        <f t="shared" si="54"/>
        <v>-9.7408868633402923E-3</v>
      </c>
      <c r="F3359">
        <v>-1.2948010620298378E-2</v>
      </c>
    </row>
    <row r="3360" spans="2:6" x14ac:dyDescent="0.3">
      <c r="B3360" s="109">
        <v>40442</v>
      </c>
      <c r="C3360" s="110">
        <v>346.04528800000003</v>
      </c>
      <c r="D3360">
        <v>176562</v>
      </c>
      <c r="E3360">
        <f t="shared" si="54"/>
        <v>-1.0315603340429358E-2</v>
      </c>
      <c r="F3360">
        <v>-1.2959443333129594E-2</v>
      </c>
    </row>
    <row r="3361" spans="2:6" x14ac:dyDescent="0.3">
      <c r="B3361" s="109">
        <v>40441</v>
      </c>
      <c r="C3361" s="110">
        <v>349.65216099999998</v>
      </c>
      <c r="D3361">
        <v>355958</v>
      </c>
      <c r="E3361">
        <f t="shared" si="54"/>
        <v>2.3685374327822695E-2</v>
      </c>
      <c r="F3361">
        <v>-1.2964749013037569E-2</v>
      </c>
    </row>
    <row r="3362" spans="2:6" x14ac:dyDescent="0.3">
      <c r="B3362" s="109">
        <v>40438</v>
      </c>
      <c r="C3362" s="110">
        <v>341.56213400000001</v>
      </c>
      <c r="D3362">
        <v>752035</v>
      </c>
      <c r="E3362">
        <f t="shared" si="54"/>
        <v>2.0443222543984785E-2</v>
      </c>
      <c r="F3362">
        <v>-1.2969201163281485E-2</v>
      </c>
    </row>
    <row r="3363" spans="2:6" x14ac:dyDescent="0.3">
      <c r="B3363" s="109">
        <v>40437</v>
      </c>
      <c r="C3363" s="110">
        <v>334.71939099999997</v>
      </c>
      <c r="D3363">
        <v>426589</v>
      </c>
      <c r="E3363">
        <f t="shared" si="54"/>
        <v>5.9772081491598072E-3</v>
      </c>
      <c r="F3363">
        <v>-1.2970235251885898E-2</v>
      </c>
    </row>
    <row r="3364" spans="2:6" x14ac:dyDescent="0.3">
      <c r="B3364" s="109">
        <v>40436</v>
      </c>
      <c r="C3364" s="110">
        <v>332.730591</v>
      </c>
      <c r="D3364">
        <v>303618</v>
      </c>
      <c r="E3364">
        <f t="shared" si="54"/>
        <v>-1.7615478670207629E-2</v>
      </c>
      <c r="F3364">
        <v>-1.2984257996867532E-2</v>
      </c>
    </row>
    <row r="3365" spans="2:6" x14ac:dyDescent="0.3">
      <c r="B3365" s="109">
        <v>40435</v>
      </c>
      <c r="C3365" s="110">
        <v>338.69689899999997</v>
      </c>
      <c r="D3365">
        <v>161576</v>
      </c>
      <c r="E3365">
        <f t="shared" si="54"/>
        <v>-1.2190681865350328E-2</v>
      </c>
      <c r="F3365">
        <v>-1.3006899454071186E-2</v>
      </c>
    </row>
    <row r="3366" spans="2:6" x14ac:dyDescent="0.3">
      <c r="B3366" s="109">
        <v>40434</v>
      </c>
      <c r="C3366" s="110">
        <v>342.876801</v>
      </c>
      <c r="D3366">
        <v>195291</v>
      </c>
      <c r="E3366">
        <f t="shared" si="54"/>
        <v>1.9673908725903466E-4</v>
      </c>
      <c r="F3366">
        <v>-1.3015145043148935E-2</v>
      </c>
    </row>
    <row r="3367" spans="2:6" x14ac:dyDescent="0.3">
      <c r="B3367" s="109">
        <v>40430</v>
      </c>
      <c r="C3367" s="110">
        <v>342.80935699999998</v>
      </c>
      <c r="D3367">
        <v>169453</v>
      </c>
      <c r="E3367">
        <f t="shared" si="54"/>
        <v>-2.0604327846210913E-3</v>
      </c>
      <c r="F3367">
        <v>-1.3023430247087742E-2</v>
      </c>
    </row>
    <row r="3368" spans="2:6" x14ac:dyDescent="0.3">
      <c r="B3368" s="109">
        <v>40429</v>
      </c>
      <c r="C3368" s="110">
        <v>343.51715100000001</v>
      </c>
      <c r="D3368">
        <v>206236</v>
      </c>
      <c r="E3368">
        <f t="shared" si="54"/>
        <v>4.6333364841468772E-3</v>
      </c>
      <c r="F3368">
        <v>-1.3035944224160101E-2</v>
      </c>
    </row>
    <row r="3369" spans="2:6" x14ac:dyDescent="0.3">
      <c r="B3369" s="109">
        <v>40428</v>
      </c>
      <c r="C3369" s="110">
        <v>341.932861</v>
      </c>
      <c r="D3369">
        <v>277600</v>
      </c>
      <c r="E3369">
        <f t="shared" si="54"/>
        <v>2.6928178322950691E-2</v>
      </c>
      <c r="F3369">
        <v>-1.3070405295098508E-2</v>
      </c>
    </row>
    <row r="3370" spans="2:6" x14ac:dyDescent="0.3">
      <c r="B3370" s="109">
        <v>40427</v>
      </c>
      <c r="C3370" s="110">
        <v>332.96667500000001</v>
      </c>
      <c r="D3370">
        <v>91356</v>
      </c>
      <c r="E3370">
        <f t="shared" si="54"/>
        <v>3.148375423440708E-3</v>
      </c>
      <c r="F3370">
        <v>-1.3073735452301061E-2</v>
      </c>
    </row>
    <row r="3371" spans="2:6" x14ac:dyDescent="0.3">
      <c r="B3371" s="109">
        <v>40424</v>
      </c>
      <c r="C3371" s="110">
        <v>331.92166099999997</v>
      </c>
      <c r="D3371">
        <v>130161</v>
      </c>
      <c r="E3371">
        <f t="shared" si="54"/>
        <v>2.2389172231129795E-3</v>
      </c>
      <c r="F3371">
        <v>-1.3088262772018577E-2</v>
      </c>
    </row>
    <row r="3372" spans="2:6" x14ac:dyDescent="0.3">
      <c r="B3372" s="109">
        <v>40423</v>
      </c>
      <c r="C3372" s="110">
        <v>331.18017600000002</v>
      </c>
      <c r="D3372">
        <v>259363</v>
      </c>
      <c r="E3372">
        <f t="shared" si="54"/>
        <v>1.9191158041627965E-2</v>
      </c>
      <c r="F3372">
        <v>-1.3174495414319365E-2</v>
      </c>
    </row>
    <row r="3373" spans="2:6" x14ac:dyDescent="0.3">
      <c r="B3373" s="109">
        <v>40422</v>
      </c>
      <c r="C3373" s="110">
        <v>324.94412199999999</v>
      </c>
      <c r="D3373">
        <v>296255</v>
      </c>
      <c r="E3373">
        <f t="shared" si="54"/>
        <v>9.0011329429260378E-3</v>
      </c>
      <c r="F3373">
        <v>-1.3179983948852225E-2</v>
      </c>
    </row>
    <row r="3374" spans="2:6" x14ac:dyDescent="0.3">
      <c r="B3374" s="109">
        <v>40421</v>
      </c>
      <c r="C3374" s="110">
        <v>322.04534899999999</v>
      </c>
      <c r="D3374">
        <v>461078</v>
      </c>
      <c r="E3374">
        <f t="shared" si="54"/>
        <v>1.1540698018831508E-2</v>
      </c>
      <c r="F3374">
        <v>-1.3192972801325586E-2</v>
      </c>
    </row>
    <row r="3375" spans="2:6" x14ac:dyDescent="0.3">
      <c r="B3375" s="109">
        <v>40420</v>
      </c>
      <c r="C3375" s="110">
        <v>318.37112400000001</v>
      </c>
      <c r="D3375">
        <v>215224</v>
      </c>
      <c r="E3375">
        <f t="shared" si="54"/>
        <v>1.2868841812508469E-2</v>
      </c>
      <c r="F3375">
        <v>-1.3195281370644851E-2</v>
      </c>
    </row>
    <row r="3376" spans="2:6" x14ac:dyDescent="0.3">
      <c r="B3376" s="109">
        <v>40417</v>
      </c>
      <c r="C3376" s="110">
        <v>314.32611100000003</v>
      </c>
      <c r="D3376">
        <v>199259</v>
      </c>
      <c r="E3376">
        <f t="shared" si="54"/>
        <v>-4.2865741654807277E-4</v>
      </c>
      <c r="F3376">
        <v>-1.3246422842894567E-2</v>
      </c>
    </row>
    <row r="3377" spans="2:6" x14ac:dyDescent="0.3">
      <c r="B3377" s="109">
        <v>40416</v>
      </c>
      <c r="C3377" s="110">
        <v>314.46090700000002</v>
      </c>
      <c r="D3377">
        <v>183986</v>
      </c>
      <c r="E3377">
        <f t="shared" si="54"/>
        <v>1.0705497194729574E-4</v>
      </c>
      <c r="F3377">
        <v>-1.3273145476458192E-2</v>
      </c>
    </row>
    <row r="3378" spans="2:6" x14ac:dyDescent="0.3">
      <c r="B3378" s="109">
        <v>40415</v>
      </c>
      <c r="C3378" s="110">
        <v>314.42724600000003</v>
      </c>
      <c r="D3378">
        <v>144858</v>
      </c>
      <c r="E3378">
        <f t="shared" si="54"/>
        <v>-1.4891148983091962E-2</v>
      </c>
      <c r="F3378">
        <v>-1.3298100724664419E-2</v>
      </c>
    </row>
    <row r="3379" spans="2:6" x14ac:dyDescent="0.3">
      <c r="B3379" s="109">
        <v>40414</v>
      </c>
      <c r="C3379" s="110">
        <v>319.180206</v>
      </c>
      <c r="D3379">
        <v>249965</v>
      </c>
      <c r="E3379">
        <f t="shared" si="54"/>
        <v>-1.2719888757067976E-2</v>
      </c>
      <c r="F3379">
        <v>-1.3300027520516289E-2</v>
      </c>
    </row>
    <row r="3380" spans="2:6" x14ac:dyDescent="0.3">
      <c r="B3380" s="109">
        <v>40413</v>
      </c>
      <c r="C3380" s="110">
        <v>323.29244999999997</v>
      </c>
      <c r="D3380">
        <v>934324</v>
      </c>
      <c r="E3380">
        <f t="shared" si="54"/>
        <v>-9.7056564507889131E-3</v>
      </c>
      <c r="F3380">
        <v>-1.3308924113416776E-2</v>
      </c>
    </row>
    <row r="3381" spans="2:6" x14ac:dyDescent="0.3">
      <c r="B3381" s="109">
        <v>40410</v>
      </c>
      <c r="C3381" s="110">
        <v>326.46096799999998</v>
      </c>
      <c r="D3381">
        <v>69936</v>
      </c>
      <c r="E3381">
        <f t="shared" si="54"/>
        <v>-1.8553096242009959E-3</v>
      </c>
      <c r="F3381">
        <v>-1.3331775272576674E-2</v>
      </c>
    </row>
    <row r="3382" spans="2:6" x14ac:dyDescent="0.3">
      <c r="B3382" s="109">
        <v>40409</v>
      </c>
      <c r="C3382" s="110">
        <v>327.06778000000003</v>
      </c>
      <c r="D3382">
        <v>121734</v>
      </c>
      <c r="E3382">
        <f t="shared" si="54"/>
        <v>4.7634935742455475E-3</v>
      </c>
      <c r="F3382">
        <v>-1.3337193477358733E-2</v>
      </c>
    </row>
    <row r="3383" spans="2:6" x14ac:dyDescent="0.3">
      <c r="B3383" s="109">
        <v>40408</v>
      </c>
      <c r="C3383" s="110">
        <v>325.51718099999999</v>
      </c>
      <c r="D3383">
        <v>147671</v>
      </c>
      <c r="E3383">
        <f t="shared" si="54"/>
        <v>-8.2770072645810266E-4</v>
      </c>
      <c r="F3383">
        <v>-1.3385009976205953E-2</v>
      </c>
    </row>
    <row r="3384" spans="2:6" x14ac:dyDescent="0.3">
      <c r="B3384" s="109">
        <v>40407</v>
      </c>
      <c r="C3384" s="110">
        <v>325.786835</v>
      </c>
      <c r="D3384">
        <v>310449</v>
      </c>
      <c r="E3384">
        <f t="shared" si="54"/>
        <v>-9.83506927029143E-3</v>
      </c>
      <c r="F3384">
        <v>-1.34121144273327E-2</v>
      </c>
    </row>
    <row r="3385" spans="2:6" x14ac:dyDescent="0.3">
      <c r="B3385" s="109">
        <v>40406</v>
      </c>
      <c r="C3385" s="110">
        <v>329.02279700000003</v>
      </c>
      <c r="D3385">
        <v>481259</v>
      </c>
      <c r="E3385">
        <f t="shared" si="54"/>
        <v>-4.1911987420645946E-2</v>
      </c>
      <c r="F3385">
        <v>-1.3437691577907307E-2</v>
      </c>
    </row>
    <row r="3386" spans="2:6" x14ac:dyDescent="0.3">
      <c r="B3386" s="109">
        <v>40403</v>
      </c>
      <c r="C3386" s="110">
        <v>343.41604599999999</v>
      </c>
      <c r="D3386">
        <v>1226001</v>
      </c>
      <c r="E3386">
        <f t="shared" si="54"/>
        <v>4.395924610014168E-2</v>
      </c>
      <c r="F3386">
        <v>-1.3442543541773877E-2</v>
      </c>
    </row>
    <row r="3387" spans="2:6" x14ac:dyDescent="0.3">
      <c r="B3387" s="109">
        <v>40402</v>
      </c>
      <c r="C3387" s="110">
        <v>328.95541400000002</v>
      </c>
      <c r="D3387">
        <v>387536</v>
      </c>
      <c r="E3387">
        <f t="shared" si="54"/>
        <v>2.3599592477465015E-2</v>
      </c>
      <c r="F3387">
        <v>-1.3444449451584295E-2</v>
      </c>
    </row>
    <row r="3388" spans="2:6" x14ac:dyDescent="0.3">
      <c r="B3388" s="109">
        <v>40401</v>
      </c>
      <c r="C3388" s="110">
        <v>321.37118500000003</v>
      </c>
      <c r="D3388">
        <v>241946</v>
      </c>
      <c r="E3388">
        <f t="shared" si="54"/>
        <v>1.1994762485875166E-2</v>
      </c>
      <c r="F3388">
        <v>-1.3448019142386136E-2</v>
      </c>
    </row>
    <row r="3389" spans="2:6" x14ac:dyDescent="0.3">
      <c r="B3389" s="109">
        <v>40400</v>
      </c>
      <c r="C3389" s="110">
        <v>317.56210299999998</v>
      </c>
      <c r="D3389">
        <v>196883</v>
      </c>
      <c r="E3389">
        <f t="shared" si="54"/>
        <v>-7.4249036097817633E-4</v>
      </c>
      <c r="F3389">
        <v>-1.3487225803289205E-2</v>
      </c>
    </row>
    <row r="3390" spans="2:6" x14ac:dyDescent="0.3">
      <c r="B3390" s="109">
        <v>40399</v>
      </c>
      <c r="C3390" s="110">
        <v>317.79806500000001</v>
      </c>
      <c r="D3390">
        <v>94702</v>
      </c>
      <c r="E3390">
        <f t="shared" si="54"/>
        <v>1.6276853792366541E-2</v>
      </c>
      <c r="F3390">
        <v>-1.35356507027381E-2</v>
      </c>
    </row>
    <row r="3391" spans="2:6" x14ac:dyDescent="0.3">
      <c r="B3391" s="109">
        <v>40396</v>
      </c>
      <c r="C3391" s="110">
        <v>312.70816000000002</v>
      </c>
      <c r="D3391">
        <v>441739</v>
      </c>
      <c r="E3391">
        <f t="shared" si="54"/>
        <v>6.5096687955374932E-3</v>
      </c>
      <c r="F3391">
        <v>-1.3558511421557617E-2</v>
      </c>
    </row>
    <row r="3392" spans="2:6" x14ac:dyDescent="0.3">
      <c r="B3392" s="109">
        <v>40395</v>
      </c>
      <c r="C3392" s="110">
        <v>310.685699</v>
      </c>
      <c r="D3392">
        <v>122688</v>
      </c>
      <c r="E3392">
        <f t="shared" si="54"/>
        <v>-2.0197661183319005E-2</v>
      </c>
      <c r="F3392">
        <v>-1.3571875619223794E-2</v>
      </c>
    </row>
    <row r="3393" spans="2:6" x14ac:dyDescent="0.3">
      <c r="B3393" s="109">
        <v>40394</v>
      </c>
      <c r="C3393" s="110">
        <v>317.09017899999998</v>
      </c>
      <c r="D3393">
        <v>161009</v>
      </c>
      <c r="E3393">
        <f t="shared" si="54"/>
        <v>-6.442855207202669E-3</v>
      </c>
      <c r="F3393">
        <v>-1.3599315457154981E-2</v>
      </c>
    </row>
    <row r="3394" spans="2:6" x14ac:dyDescent="0.3">
      <c r="B3394" s="109">
        <v>40393</v>
      </c>
      <c r="C3394" s="110">
        <v>319.14639299999999</v>
      </c>
      <c r="D3394">
        <v>305451</v>
      </c>
      <c r="E3394">
        <f t="shared" si="54"/>
        <v>4.1354910881656881E-2</v>
      </c>
      <c r="F3394">
        <v>-1.361581425246472E-2</v>
      </c>
    </row>
    <row r="3395" spans="2:6" x14ac:dyDescent="0.3">
      <c r="B3395" s="109">
        <v>40392</v>
      </c>
      <c r="C3395" s="110">
        <v>306.47226000000001</v>
      </c>
      <c r="D3395">
        <v>47275</v>
      </c>
      <c r="E3395">
        <f t="shared" si="54"/>
        <v>2.2031316060999728E-4</v>
      </c>
      <c r="F3395">
        <v>-1.3620171610050469E-2</v>
      </c>
    </row>
    <row r="3396" spans="2:6" x14ac:dyDescent="0.3">
      <c r="B3396" s="109">
        <v>40389</v>
      </c>
      <c r="C3396" s="110">
        <v>306.40475500000002</v>
      </c>
      <c r="D3396">
        <v>127056</v>
      </c>
      <c r="E3396">
        <f t="shared" si="54"/>
        <v>-2.6338098805671617E-3</v>
      </c>
      <c r="F3396">
        <v>-1.3645108703305264E-2</v>
      </c>
    </row>
    <row r="3397" spans="2:6" x14ac:dyDescent="0.3">
      <c r="B3397" s="109">
        <v>40388</v>
      </c>
      <c r="C3397" s="110">
        <v>307.21389799999997</v>
      </c>
      <c r="D3397">
        <v>291877</v>
      </c>
      <c r="E3397">
        <f t="shared" si="54"/>
        <v>-9.5628857446262705E-3</v>
      </c>
      <c r="F3397">
        <v>-1.3686505144620664E-2</v>
      </c>
    </row>
    <row r="3398" spans="2:6" x14ac:dyDescent="0.3">
      <c r="B3398" s="109">
        <v>40387</v>
      </c>
      <c r="C3398" s="110">
        <v>310.180115</v>
      </c>
      <c r="D3398">
        <v>449431</v>
      </c>
      <c r="E3398">
        <f t="shared" si="54"/>
        <v>2.9421931909429766E-2</v>
      </c>
      <c r="F3398">
        <v>-1.3721686472734751E-2</v>
      </c>
    </row>
    <row r="3399" spans="2:6" x14ac:dyDescent="0.3">
      <c r="B3399" s="109">
        <v>40386</v>
      </c>
      <c r="C3399" s="110">
        <v>301.31484999999998</v>
      </c>
      <c r="D3399">
        <v>181044</v>
      </c>
      <c r="E3399">
        <f t="shared" si="54"/>
        <v>2.1133202860653233E-2</v>
      </c>
      <c r="F3399">
        <v>-1.3736477068013619E-2</v>
      </c>
    </row>
    <row r="3400" spans="2:6" x14ac:dyDescent="0.3">
      <c r="B3400" s="109">
        <v>40385</v>
      </c>
      <c r="C3400" s="110">
        <v>295.07888800000001</v>
      </c>
      <c r="D3400">
        <v>111585</v>
      </c>
      <c r="E3400">
        <f t="shared" si="54"/>
        <v>6.4380249462712147E-3</v>
      </c>
      <c r="F3400">
        <v>-1.3754847490518696E-2</v>
      </c>
    </row>
    <row r="3401" spans="2:6" x14ac:dyDescent="0.3">
      <c r="B3401" s="109">
        <v>40382</v>
      </c>
      <c r="C3401" s="110">
        <v>293.19131499999997</v>
      </c>
      <c r="D3401">
        <v>173673</v>
      </c>
      <c r="E3401">
        <f t="shared" si="54"/>
        <v>-1.7619124195713098E-2</v>
      </c>
      <c r="F3401">
        <v>-1.376147175396758E-2</v>
      </c>
    </row>
    <row r="3402" spans="2:6" x14ac:dyDescent="0.3">
      <c r="B3402" s="109">
        <v>40381</v>
      </c>
      <c r="C3402" s="110">
        <v>298.44973800000002</v>
      </c>
      <c r="D3402">
        <v>110771</v>
      </c>
      <c r="E3402">
        <f t="shared" si="54"/>
        <v>-6.8423018264300861E-3</v>
      </c>
      <c r="F3402">
        <v>-1.3766293900008275E-2</v>
      </c>
    </row>
    <row r="3403" spans="2:6" x14ac:dyDescent="0.3">
      <c r="B3403" s="109">
        <v>40380</v>
      </c>
      <c r="C3403" s="110">
        <v>300.50589000000002</v>
      </c>
      <c r="D3403">
        <v>396656</v>
      </c>
      <c r="E3403">
        <f t="shared" ref="E3403:E3466" si="55">C3403/C3404-1</f>
        <v>-2.922544007239547E-2</v>
      </c>
      <c r="F3403">
        <v>-1.3769175896837238E-2</v>
      </c>
    </row>
    <row r="3404" spans="2:6" x14ac:dyDescent="0.3">
      <c r="B3404" s="109">
        <v>40379</v>
      </c>
      <c r="C3404" s="110">
        <v>309.55270400000001</v>
      </c>
      <c r="D3404">
        <v>313059</v>
      </c>
      <c r="E3404">
        <f t="shared" si="55"/>
        <v>2.0057069709119135E-2</v>
      </c>
      <c r="F3404">
        <v>-1.3773017843481838E-2</v>
      </c>
    </row>
    <row r="3405" spans="2:6" x14ac:dyDescent="0.3">
      <c r="B3405" s="109">
        <v>40378</v>
      </c>
      <c r="C3405" s="110">
        <v>303.46606400000002</v>
      </c>
      <c r="D3405">
        <v>245982</v>
      </c>
      <c r="E3405">
        <f t="shared" si="55"/>
        <v>1.5696239834848136E-2</v>
      </c>
      <c r="F3405">
        <v>-1.3777175745443127E-2</v>
      </c>
    </row>
    <row r="3406" spans="2:6" x14ac:dyDescent="0.3">
      <c r="B3406" s="109">
        <v>40375</v>
      </c>
      <c r="C3406" s="110">
        <v>298.77639799999997</v>
      </c>
      <c r="D3406">
        <v>141060</v>
      </c>
      <c r="E3406">
        <f t="shared" si="55"/>
        <v>1.8480527769486832E-2</v>
      </c>
      <c r="F3406">
        <v>-1.3786920666401969E-2</v>
      </c>
    </row>
    <row r="3407" spans="2:6" x14ac:dyDescent="0.3">
      <c r="B3407" s="109">
        <v>40374</v>
      </c>
      <c r="C3407" s="110">
        <v>293.35504200000003</v>
      </c>
      <c r="D3407">
        <v>118685</v>
      </c>
      <c r="E3407">
        <f t="shared" si="55"/>
        <v>-1.2453424097523813E-3</v>
      </c>
      <c r="F3407">
        <v>-1.381497530015896E-2</v>
      </c>
    </row>
    <row r="3408" spans="2:6" x14ac:dyDescent="0.3">
      <c r="B3408" s="109">
        <v>40373</v>
      </c>
      <c r="C3408" s="110">
        <v>293.72082499999999</v>
      </c>
      <c r="D3408">
        <v>146466</v>
      </c>
      <c r="E3408">
        <f t="shared" si="55"/>
        <v>1.2613155677199783E-2</v>
      </c>
      <c r="F3408">
        <v>-1.3835108868109014E-2</v>
      </c>
    </row>
    <row r="3409" spans="2:6" x14ac:dyDescent="0.3">
      <c r="B3409" s="109">
        <v>40372</v>
      </c>
      <c r="C3409" s="110">
        <v>290.06222500000001</v>
      </c>
      <c r="D3409">
        <v>360897</v>
      </c>
      <c r="E3409">
        <f t="shared" si="55"/>
        <v>1.7501030814368157E-2</v>
      </c>
      <c r="F3409">
        <v>-1.3853614929962066E-2</v>
      </c>
    </row>
    <row r="3410" spans="2:6" x14ac:dyDescent="0.3">
      <c r="B3410" s="109">
        <v>40371</v>
      </c>
      <c r="C3410" s="110">
        <v>285.073151</v>
      </c>
      <c r="D3410">
        <v>21605</v>
      </c>
      <c r="E3410">
        <f t="shared" si="55"/>
        <v>-3.6043455051036899E-3</v>
      </c>
      <c r="F3410">
        <v>-1.3860091397748464E-2</v>
      </c>
    </row>
    <row r="3411" spans="2:6" x14ac:dyDescent="0.3">
      <c r="B3411" s="109">
        <v>40368</v>
      </c>
      <c r="C3411" s="110">
        <v>286.10437000000002</v>
      </c>
      <c r="D3411">
        <v>73463</v>
      </c>
      <c r="E3411">
        <f t="shared" si="55"/>
        <v>-1.9719839361592717E-3</v>
      </c>
      <c r="F3411">
        <v>-1.3931965506524424E-2</v>
      </c>
    </row>
    <row r="3412" spans="2:6" x14ac:dyDescent="0.3">
      <c r="B3412" s="109">
        <v>40367</v>
      </c>
      <c r="C3412" s="110">
        <v>286.66967799999998</v>
      </c>
      <c r="D3412">
        <v>44786</v>
      </c>
      <c r="E3412">
        <f t="shared" si="55"/>
        <v>5.1313790444305063E-3</v>
      </c>
      <c r="F3412">
        <v>-1.3950337886902364E-2</v>
      </c>
    </row>
    <row r="3413" spans="2:6" x14ac:dyDescent="0.3">
      <c r="B3413" s="109">
        <v>40366</v>
      </c>
      <c r="C3413" s="110">
        <v>285.20617700000003</v>
      </c>
      <c r="D3413">
        <v>64328</v>
      </c>
      <c r="E3413">
        <f t="shared" si="55"/>
        <v>2.3374481006834813E-3</v>
      </c>
      <c r="F3413">
        <v>-1.3952684344992528E-2</v>
      </c>
    </row>
    <row r="3414" spans="2:6" x14ac:dyDescent="0.3">
      <c r="B3414" s="109">
        <v>40365</v>
      </c>
      <c r="C3414" s="110">
        <v>284.54107699999997</v>
      </c>
      <c r="D3414">
        <v>41374</v>
      </c>
      <c r="E3414">
        <f t="shared" si="55"/>
        <v>-5.5791537300241556E-3</v>
      </c>
      <c r="F3414">
        <v>-1.3956569023215182E-2</v>
      </c>
    </row>
    <row r="3415" spans="2:6" x14ac:dyDescent="0.3">
      <c r="B3415" s="109">
        <v>40364</v>
      </c>
      <c r="C3415" s="110">
        <v>286.13748199999998</v>
      </c>
      <c r="D3415">
        <v>29063</v>
      </c>
      <c r="E3415">
        <f t="shared" si="55"/>
        <v>9.3056508683986294E-4</v>
      </c>
      <c r="F3415">
        <v>-1.3969906709475066E-2</v>
      </c>
    </row>
    <row r="3416" spans="2:6" x14ac:dyDescent="0.3">
      <c r="B3416" s="109">
        <v>40361</v>
      </c>
      <c r="C3416" s="110">
        <v>285.87146000000001</v>
      </c>
      <c r="D3416">
        <v>120764</v>
      </c>
      <c r="E3416">
        <f t="shared" si="55"/>
        <v>-3.0156121405622294E-3</v>
      </c>
      <c r="F3416">
        <v>-1.3993876484098555E-2</v>
      </c>
    </row>
    <row r="3417" spans="2:6" x14ac:dyDescent="0.3">
      <c r="B3417" s="109">
        <v>40360</v>
      </c>
      <c r="C3417" s="110">
        <v>286.73614500000002</v>
      </c>
      <c r="D3417">
        <v>113519</v>
      </c>
      <c r="E3417">
        <f t="shared" si="55"/>
        <v>-1.361581425246472E-2</v>
      </c>
      <c r="F3417">
        <v>-1.4017591994266665E-2</v>
      </c>
    </row>
    <row r="3418" spans="2:6" x14ac:dyDescent="0.3">
      <c r="B3418" s="109">
        <v>40359</v>
      </c>
      <c r="C3418" s="110">
        <v>290.69418300000001</v>
      </c>
      <c r="D3418">
        <v>380830</v>
      </c>
      <c r="E3418">
        <f t="shared" si="55"/>
        <v>3.4197298481716931E-2</v>
      </c>
      <c r="F3418">
        <v>-1.402744223199448E-2</v>
      </c>
    </row>
    <row r="3419" spans="2:6" x14ac:dyDescent="0.3">
      <c r="B3419" s="109">
        <v>40358</v>
      </c>
      <c r="C3419" s="110">
        <v>281.08193999999997</v>
      </c>
      <c r="D3419">
        <v>281332</v>
      </c>
      <c r="E3419">
        <f t="shared" si="55"/>
        <v>4.1588063833706279E-3</v>
      </c>
      <c r="F3419">
        <v>-1.4037915455780259E-2</v>
      </c>
    </row>
    <row r="3420" spans="2:6" x14ac:dyDescent="0.3">
      <c r="B3420" s="109">
        <v>40357</v>
      </c>
      <c r="C3420" s="110">
        <v>279.91781600000002</v>
      </c>
      <c r="D3420">
        <v>184307</v>
      </c>
      <c r="E3420">
        <f t="shared" si="55"/>
        <v>2.2475779751621738E-2</v>
      </c>
      <c r="F3420">
        <v>-1.4066481151342458E-2</v>
      </c>
    </row>
    <row r="3421" spans="2:6" x14ac:dyDescent="0.3">
      <c r="B3421" s="109">
        <v>40354</v>
      </c>
      <c r="C3421" s="110">
        <v>273.76474000000002</v>
      </c>
      <c r="D3421">
        <v>259509</v>
      </c>
      <c r="E3421">
        <f t="shared" si="55"/>
        <v>1.3670338622903122E-2</v>
      </c>
      <c r="F3421">
        <v>-1.4078799121979735E-2</v>
      </c>
    </row>
    <row r="3422" spans="2:6" x14ac:dyDescent="0.3">
      <c r="B3422" s="109">
        <v>40353</v>
      </c>
      <c r="C3422" s="110">
        <v>270.07275399999997</v>
      </c>
      <c r="D3422">
        <v>278597</v>
      </c>
      <c r="E3422">
        <f t="shared" si="55"/>
        <v>2.8403295855141675E-3</v>
      </c>
      <c r="F3422">
        <v>-1.4096032606179532E-2</v>
      </c>
    </row>
    <row r="3423" spans="2:6" x14ac:dyDescent="0.3">
      <c r="B3423" s="109">
        <v>40352</v>
      </c>
      <c r="C3423" s="110">
        <v>269.30783100000002</v>
      </c>
      <c r="D3423">
        <v>126318</v>
      </c>
      <c r="E3423">
        <f t="shared" si="55"/>
        <v>5.7133425233366619E-3</v>
      </c>
      <c r="F3423">
        <v>-1.4135281946423439E-2</v>
      </c>
    </row>
    <row r="3424" spans="2:6" x14ac:dyDescent="0.3">
      <c r="B3424" s="109">
        <v>40351</v>
      </c>
      <c r="C3424" s="110">
        <v>267.77792399999998</v>
      </c>
      <c r="D3424">
        <v>131962</v>
      </c>
      <c r="E3424">
        <f t="shared" si="55"/>
        <v>-3.5889680420843062E-3</v>
      </c>
      <c r="F3424">
        <v>-1.4189728064952556E-2</v>
      </c>
    </row>
    <row r="3425" spans="2:6" x14ac:dyDescent="0.3">
      <c r="B3425" s="109">
        <v>40350</v>
      </c>
      <c r="C3425" s="110">
        <v>268.74243200000001</v>
      </c>
      <c r="D3425">
        <v>196680</v>
      </c>
      <c r="E3425">
        <f t="shared" si="55"/>
        <v>2.3570806114796561E-3</v>
      </c>
      <c r="F3425">
        <v>-1.4193161694623369E-2</v>
      </c>
    </row>
    <row r="3426" spans="2:6" x14ac:dyDescent="0.3">
      <c r="B3426" s="109">
        <v>40347</v>
      </c>
      <c r="C3426" s="110">
        <v>268.11047400000001</v>
      </c>
      <c r="D3426">
        <v>370963</v>
      </c>
      <c r="E3426">
        <f t="shared" si="55"/>
        <v>1.6153882161509259E-3</v>
      </c>
      <c r="F3426">
        <v>-1.4207910102672971E-2</v>
      </c>
    </row>
    <row r="3427" spans="2:6" x14ac:dyDescent="0.3">
      <c r="B3427" s="109">
        <v>40346</v>
      </c>
      <c r="C3427" s="110">
        <v>267.67806999999999</v>
      </c>
      <c r="D3427">
        <v>319550</v>
      </c>
      <c r="E3427">
        <f t="shared" si="55"/>
        <v>-3.7289855156241725E-4</v>
      </c>
      <c r="F3427">
        <v>-1.4230495981823355E-2</v>
      </c>
    </row>
    <row r="3428" spans="2:6" x14ac:dyDescent="0.3">
      <c r="B3428" s="109">
        <v>40345</v>
      </c>
      <c r="C3428" s="110">
        <v>267.77792399999998</v>
      </c>
      <c r="D3428">
        <v>319878</v>
      </c>
      <c r="E3428">
        <f t="shared" si="55"/>
        <v>-2.3410748684004168E-2</v>
      </c>
      <c r="F3428">
        <v>-1.4297794495176097E-2</v>
      </c>
    </row>
    <row r="3429" spans="2:6" x14ac:dyDescent="0.3">
      <c r="B3429" s="109">
        <v>40344</v>
      </c>
      <c r="C3429" s="110">
        <v>274.19708300000002</v>
      </c>
      <c r="D3429">
        <v>125254</v>
      </c>
      <c r="E3429">
        <f t="shared" si="55"/>
        <v>1.0293995769594E-2</v>
      </c>
      <c r="F3429">
        <v>-1.4303358633421137E-2</v>
      </c>
    </row>
    <row r="3430" spans="2:6" x14ac:dyDescent="0.3">
      <c r="B3430" s="109">
        <v>40343</v>
      </c>
      <c r="C3430" s="110">
        <v>271.40325899999999</v>
      </c>
      <c r="D3430">
        <v>105392</v>
      </c>
      <c r="E3430">
        <f t="shared" si="55"/>
        <v>-3.671083770624417E-4</v>
      </c>
      <c r="F3430">
        <v>-1.4304352309616575E-2</v>
      </c>
    </row>
    <row r="3431" spans="2:6" x14ac:dyDescent="0.3">
      <c r="B3431" s="109">
        <v>40340</v>
      </c>
      <c r="C3431" s="110">
        <v>271.50292999999999</v>
      </c>
      <c r="D3431">
        <v>326991</v>
      </c>
      <c r="E3431">
        <f t="shared" si="55"/>
        <v>-2.004820415683195E-2</v>
      </c>
      <c r="F3431">
        <v>-1.4339304166550049E-2</v>
      </c>
    </row>
    <row r="3432" spans="2:6" x14ac:dyDescent="0.3">
      <c r="B3432" s="109">
        <v>40339</v>
      </c>
      <c r="C3432" s="110">
        <v>277.057434</v>
      </c>
      <c r="D3432">
        <v>597143</v>
      </c>
      <c r="E3432">
        <f t="shared" si="55"/>
        <v>5.9796072018021507E-2</v>
      </c>
      <c r="F3432">
        <v>-1.4376413763795171E-2</v>
      </c>
    </row>
    <row r="3433" spans="2:6" x14ac:dyDescent="0.3">
      <c r="B3433" s="109">
        <v>40338</v>
      </c>
      <c r="C3433" s="110">
        <v>261.42523199999999</v>
      </c>
      <c r="D3433">
        <v>40190</v>
      </c>
      <c r="E3433">
        <f t="shared" si="55"/>
        <v>1.0412825887076371E-2</v>
      </c>
      <c r="F3433">
        <v>-1.4389547176891115E-2</v>
      </c>
    </row>
    <row r="3434" spans="2:6" x14ac:dyDescent="0.3">
      <c r="B3434" s="109">
        <v>40337</v>
      </c>
      <c r="C3434" s="110">
        <v>258.73111</v>
      </c>
      <c r="D3434">
        <v>87223</v>
      </c>
      <c r="E3434">
        <f t="shared" si="55"/>
        <v>-1.4693074667859296E-2</v>
      </c>
      <c r="F3434">
        <v>-1.4420366201030155E-2</v>
      </c>
    </row>
    <row r="3435" spans="2:6" x14ac:dyDescent="0.3">
      <c r="B3435" s="109">
        <v>40336</v>
      </c>
      <c r="C3435" s="110">
        <v>262.58935500000001</v>
      </c>
      <c r="D3435">
        <v>108406</v>
      </c>
      <c r="E3435">
        <f t="shared" si="55"/>
        <v>-7.1679369181109065E-3</v>
      </c>
      <c r="F3435">
        <v>-1.4438909403140743E-2</v>
      </c>
    </row>
    <row r="3436" spans="2:6" x14ac:dyDescent="0.3">
      <c r="B3436" s="109">
        <v>40333</v>
      </c>
      <c r="C3436" s="110">
        <v>264.48516799999999</v>
      </c>
      <c r="D3436">
        <v>235386</v>
      </c>
      <c r="E3436">
        <f t="shared" si="55"/>
        <v>-1.3766293900008275E-2</v>
      </c>
      <c r="F3436">
        <v>-1.4443632072181467E-2</v>
      </c>
    </row>
    <row r="3437" spans="2:6" x14ac:dyDescent="0.3">
      <c r="B3437" s="109">
        <v>40332</v>
      </c>
      <c r="C3437" s="110">
        <v>268.17697099999998</v>
      </c>
      <c r="D3437">
        <v>68295</v>
      </c>
      <c r="E3437">
        <f t="shared" si="55"/>
        <v>8.7574397923968483E-3</v>
      </c>
      <c r="F3437">
        <v>-1.4479131083757202E-2</v>
      </c>
    </row>
    <row r="3438" spans="2:6" x14ac:dyDescent="0.3">
      <c r="B3438" s="109">
        <v>40331</v>
      </c>
      <c r="C3438" s="110">
        <v>265.848816</v>
      </c>
      <c r="D3438">
        <v>212674</v>
      </c>
      <c r="E3438">
        <f t="shared" si="55"/>
        <v>-8.8043619632772741E-3</v>
      </c>
      <c r="F3438">
        <v>-1.4491512423921549E-2</v>
      </c>
    </row>
    <row r="3439" spans="2:6" x14ac:dyDescent="0.3">
      <c r="B3439" s="109">
        <v>40330</v>
      </c>
      <c r="C3439" s="110">
        <v>268.21023600000001</v>
      </c>
      <c r="D3439">
        <v>84357</v>
      </c>
      <c r="E3439">
        <f t="shared" si="55"/>
        <v>-5.9174084619878498E-3</v>
      </c>
      <c r="F3439">
        <v>-1.4506012993112827E-2</v>
      </c>
    </row>
    <row r="3440" spans="2:6" x14ac:dyDescent="0.3">
      <c r="B3440" s="109">
        <v>40329</v>
      </c>
      <c r="C3440" s="110">
        <v>269.80679300000003</v>
      </c>
      <c r="D3440">
        <v>51675</v>
      </c>
      <c r="E3440">
        <f t="shared" si="55"/>
        <v>-9.0395574433604908E-3</v>
      </c>
      <c r="F3440">
        <v>-1.4528792053187689E-2</v>
      </c>
    </row>
    <row r="3441" spans="2:6" x14ac:dyDescent="0.3">
      <c r="B3441" s="109">
        <v>40326</v>
      </c>
      <c r="C3441" s="110">
        <v>272.26797499999998</v>
      </c>
      <c r="D3441">
        <v>749394</v>
      </c>
      <c r="E3441">
        <f t="shared" si="55"/>
        <v>1.8412566341738268E-2</v>
      </c>
      <c r="F3441">
        <v>-1.4564800356893781E-2</v>
      </c>
    </row>
    <row r="3442" spans="2:6" x14ac:dyDescent="0.3">
      <c r="B3442" s="109">
        <v>40325</v>
      </c>
      <c r="C3442" s="110">
        <v>267.34545900000001</v>
      </c>
      <c r="D3442">
        <v>79162</v>
      </c>
      <c r="E3442">
        <f t="shared" si="55"/>
        <v>6.2593291582115906E-3</v>
      </c>
      <c r="F3442">
        <v>-1.4589546738225212E-2</v>
      </c>
    </row>
    <row r="3443" spans="2:6" x14ac:dyDescent="0.3">
      <c r="B3443" s="109">
        <v>40324</v>
      </c>
      <c r="C3443" s="110">
        <v>265.68246499999998</v>
      </c>
      <c r="D3443">
        <v>215519</v>
      </c>
      <c r="E3443">
        <f t="shared" si="55"/>
        <v>-1.0896529579431213E-2</v>
      </c>
      <c r="F3443">
        <v>-1.4627643368668619E-2</v>
      </c>
    </row>
    <row r="3444" spans="2:6" x14ac:dyDescent="0.3">
      <c r="B3444" s="109">
        <v>40323</v>
      </c>
      <c r="C3444" s="110">
        <v>268.609375</v>
      </c>
      <c r="D3444">
        <v>98561</v>
      </c>
      <c r="E3444">
        <f t="shared" si="55"/>
        <v>-7.0081924916713945E-3</v>
      </c>
      <c r="F3444">
        <v>-1.4645797798598981E-2</v>
      </c>
    </row>
    <row r="3445" spans="2:6" x14ac:dyDescent="0.3">
      <c r="B3445" s="109">
        <v>40322</v>
      </c>
      <c r="C3445" s="110">
        <v>270.50512700000002</v>
      </c>
      <c r="D3445">
        <v>134415</v>
      </c>
      <c r="E3445">
        <f t="shared" si="55"/>
        <v>-1.3509601060633925E-3</v>
      </c>
      <c r="F3445">
        <v>-1.4646390079671723E-2</v>
      </c>
    </row>
    <row r="3446" spans="2:6" x14ac:dyDescent="0.3">
      <c r="B3446" s="109">
        <v>40319</v>
      </c>
      <c r="C3446" s="110">
        <v>270.87106299999999</v>
      </c>
      <c r="D3446">
        <v>119448</v>
      </c>
      <c r="E3446">
        <f t="shared" si="55"/>
        <v>-1.9622131560417144E-2</v>
      </c>
      <c r="F3446">
        <v>-1.4658551775968864E-2</v>
      </c>
    </row>
    <row r="3447" spans="2:6" x14ac:dyDescent="0.3">
      <c r="B3447" s="109">
        <v>40318</v>
      </c>
      <c r="C3447" s="110">
        <v>276.29251099999999</v>
      </c>
      <c r="D3447">
        <v>81529</v>
      </c>
      <c r="E3447">
        <f t="shared" si="55"/>
        <v>1.2051785924138692E-3</v>
      </c>
      <c r="F3447">
        <v>-1.4693074667859296E-2</v>
      </c>
    </row>
    <row r="3448" spans="2:6" x14ac:dyDescent="0.3">
      <c r="B3448" s="109">
        <v>40317</v>
      </c>
      <c r="C3448" s="110">
        <v>275.95992999999999</v>
      </c>
      <c r="D3448">
        <v>140150</v>
      </c>
      <c r="E3448">
        <f t="shared" si="55"/>
        <v>-2.3077661430280005E-2</v>
      </c>
      <c r="F3448">
        <v>-1.4705905539207809E-2</v>
      </c>
    </row>
    <row r="3449" spans="2:6" x14ac:dyDescent="0.3">
      <c r="B3449" s="109">
        <v>40316</v>
      </c>
      <c r="C3449" s="110">
        <v>282.478882</v>
      </c>
      <c r="D3449">
        <v>333270</v>
      </c>
      <c r="E3449">
        <f t="shared" si="55"/>
        <v>-2.8927594171862081E-2</v>
      </c>
      <c r="F3449">
        <v>-1.4718913939799294E-2</v>
      </c>
    </row>
    <row r="3450" spans="2:6" x14ac:dyDescent="0.3">
      <c r="B3450" s="109">
        <v>40315</v>
      </c>
      <c r="C3450" s="110">
        <v>290.89373799999998</v>
      </c>
      <c r="D3450">
        <v>81691</v>
      </c>
      <c r="E3450">
        <f t="shared" si="55"/>
        <v>-5.7972869787339398E-3</v>
      </c>
      <c r="F3450">
        <v>-1.4750984167096082E-2</v>
      </c>
    </row>
    <row r="3451" spans="2:6" x14ac:dyDescent="0.3">
      <c r="B3451" s="109">
        <v>40312</v>
      </c>
      <c r="C3451" s="110">
        <v>292.589966</v>
      </c>
      <c r="D3451">
        <v>258189</v>
      </c>
      <c r="E3451">
        <f t="shared" si="55"/>
        <v>3.4576162395019372E-2</v>
      </c>
      <c r="F3451">
        <v>-1.4765232338494139E-2</v>
      </c>
    </row>
    <row r="3452" spans="2:6" x14ac:dyDescent="0.3">
      <c r="B3452" s="109">
        <v>40311</v>
      </c>
      <c r="C3452" s="110">
        <v>282.81143200000002</v>
      </c>
      <c r="D3452">
        <v>24355</v>
      </c>
      <c r="E3452">
        <f t="shared" si="55"/>
        <v>4.7048512748970595E-4</v>
      </c>
      <c r="F3452">
        <v>-1.4770871821461751E-2</v>
      </c>
    </row>
    <row r="3453" spans="2:6" x14ac:dyDescent="0.3">
      <c r="B3453" s="109">
        <v>40310</v>
      </c>
      <c r="C3453" s="110">
        <v>282.67843599999998</v>
      </c>
      <c r="D3453">
        <v>128791</v>
      </c>
      <c r="E3453">
        <f t="shared" si="55"/>
        <v>-1.0578462974247804E-3</v>
      </c>
      <c r="F3453">
        <v>-1.4794916362594779E-2</v>
      </c>
    </row>
    <row r="3454" spans="2:6" x14ac:dyDescent="0.3">
      <c r="B3454" s="109">
        <v>40309</v>
      </c>
      <c r="C3454" s="110">
        <v>282.97778299999999</v>
      </c>
      <c r="D3454">
        <v>52262</v>
      </c>
      <c r="E3454">
        <f t="shared" si="55"/>
        <v>6.7448054471233032E-3</v>
      </c>
      <c r="F3454">
        <v>-1.4805778284402327E-2</v>
      </c>
    </row>
    <row r="3455" spans="2:6" x14ac:dyDescent="0.3">
      <c r="B3455" s="109">
        <v>40308</v>
      </c>
      <c r="C3455" s="110">
        <v>281.08193999999997</v>
      </c>
      <c r="D3455">
        <v>161136</v>
      </c>
      <c r="E3455">
        <f t="shared" si="55"/>
        <v>3.2246158822542448E-2</v>
      </c>
      <c r="F3455">
        <v>-1.4817623838138227E-2</v>
      </c>
    </row>
    <row r="3456" spans="2:6" x14ac:dyDescent="0.3">
      <c r="B3456" s="109">
        <v>40305</v>
      </c>
      <c r="C3456" s="110">
        <v>272.30126999999999</v>
      </c>
      <c r="D3456">
        <v>64333</v>
      </c>
      <c r="E3456">
        <f t="shared" si="55"/>
        <v>-9.7969714343431047E-3</v>
      </c>
      <c r="F3456">
        <v>-1.4822479687504386E-2</v>
      </c>
    </row>
    <row r="3457" spans="2:6" x14ac:dyDescent="0.3">
      <c r="B3457" s="109">
        <v>40304</v>
      </c>
      <c r="C3457" s="110">
        <v>274.99539199999998</v>
      </c>
      <c r="D3457">
        <v>68460</v>
      </c>
      <c r="E3457">
        <f t="shared" si="55"/>
        <v>-3.6264542849784309E-4</v>
      </c>
      <c r="F3457">
        <v>-1.4829244075802661E-2</v>
      </c>
    </row>
    <row r="3458" spans="2:6" x14ac:dyDescent="0.3">
      <c r="B3458" s="109">
        <v>40303</v>
      </c>
      <c r="C3458" s="110">
        <v>275.09515399999998</v>
      </c>
      <c r="D3458">
        <v>108619</v>
      </c>
      <c r="E3458">
        <f t="shared" si="55"/>
        <v>-1.7462478040069285E-2</v>
      </c>
      <c r="F3458">
        <v>-1.484078365778263E-2</v>
      </c>
    </row>
    <row r="3459" spans="2:6" x14ac:dyDescent="0.3">
      <c r="B3459" s="109">
        <v>40302</v>
      </c>
      <c r="C3459" s="110">
        <v>279.984375</v>
      </c>
      <c r="D3459">
        <v>237674</v>
      </c>
      <c r="E3459">
        <f t="shared" si="55"/>
        <v>-8.9475860008682018E-3</v>
      </c>
      <c r="F3459">
        <v>-1.4841905882072681E-2</v>
      </c>
    </row>
    <row r="3460" spans="2:6" x14ac:dyDescent="0.3">
      <c r="B3460" s="109">
        <v>40301</v>
      </c>
      <c r="C3460" s="110">
        <v>282.51217700000001</v>
      </c>
      <c r="D3460">
        <v>21718</v>
      </c>
      <c r="E3460">
        <f t="shared" si="55"/>
        <v>6.7558889758831953E-3</v>
      </c>
      <c r="F3460">
        <v>-1.4842420936186262E-2</v>
      </c>
    </row>
    <row r="3461" spans="2:6" x14ac:dyDescent="0.3">
      <c r="B3461" s="109">
        <v>40298</v>
      </c>
      <c r="C3461" s="110">
        <v>280.61636399999998</v>
      </c>
      <c r="D3461">
        <v>23406</v>
      </c>
      <c r="E3461">
        <f t="shared" si="55"/>
        <v>7.7638034778664267E-3</v>
      </c>
      <c r="F3461">
        <v>-1.4854320430541135E-2</v>
      </c>
    </row>
    <row r="3462" spans="2:6" x14ac:dyDescent="0.3">
      <c r="B3462" s="109">
        <v>40297</v>
      </c>
      <c r="C3462" s="110">
        <v>278.454498</v>
      </c>
      <c r="D3462">
        <v>147991</v>
      </c>
      <c r="E3462">
        <f t="shared" si="55"/>
        <v>-4.6364639344490532E-3</v>
      </c>
      <c r="F3462">
        <v>-1.4868789453297948E-2</v>
      </c>
    </row>
    <row r="3463" spans="2:6" x14ac:dyDescent="0.3">
      <c r="B3463" s="109">
        <v>40296</v>
      </c>
      <c r="C3463" s="110">
        <v>279.75155599999999</v>
      </c>
      <c r="D3463">
        <v>39195</v>
      </c>
      <c r="E3463">
        <f t="shared" si="55"/>
        <v>-1.256172977044534E-2</v>
      </c>
      <c r="F3463">
        <v>-1.4891148983091962E-2</v>
      </c>
    </row>
    <row r="3464" spans="2:6" x14ac:dyDescent="0.3">
      <c r="B3464" s="109">
        <v>40295</v>
      </c>
      <c r="C3464" s="110">
        <v>283.31042500000001</v>
      </c>
      <c r="D3464">
        <v>53271</v>
      </c>
      <c r="E3464">
        <f t="shared" si="55"/>
        <v>-2.4591663252746532E-3</v>
      </c>
      <c r="F3464">
        <v>-1.4920263545312618E-2</v>
      </c>
    </row>
    <row r="3465" spans="2:6" x14ac:dyDescent="0.3">
      <c r="B3465" s="109">
        <v>40294</v>
      </c>
      <c r="C3465" s="110">
        <v>284.00885</v>
      </c>
      <c r="D3465">
        <v>42436</v>
      </c>
      <c r="E3465">
        <f t="shared" si="55"/>
        <v>-1.4996157234773655E-2</v>
      </c>
      <c r="F3465">
        <v>-1.4935500285256476E-2</v>
      </c>
    </row>
    <row r="3466" spans="2:6" x14ac:dyDescent="0.3">
      <c r="B3466" s="109">
        <v>40291</v>
      </c>
      <c r="C3466" s="110">
        <v>288.33273300000002</v>
      </c>
      <c r="D3466">
        <v>402301</v>
      </c>
      <c r="E3466">
        <f t="shared" si="55"/>
        <v>6.0345555794718564E-3</v>
      </c>
      <c r="F3466">
        <v>-1.4943170343821977E-2</v>
      </c>
    </row>
    <row r="3467" spans="2:6" x14ac:dyDescent="0.3">
      <c r="B3467" s="109">
        <v>40290</v>
      </c>
      <c r="C3467" s="110">
        <v>286.60320999999999</v>
      </c>
      <c r="D3467">
        <v>195002</v>
      </c>
      <c r="E3467">
        <f t="shared" ref="E3467:E3530" si="56">C3467/C3468-1</f>
        <v>1.4959151060844E-2</v>
      </c>
      <c r="F3467">
        <v>-1.4946468558784454E-2</v>
      </c>
    </row>
    <row r="3468" spans="2:6" x14ac:dyDescent="0.3">
      <c r="B3468" s="109">
        <v>40289</v>
      </c>
      <c r="C3468" s="110">
        <v>282.37905899999998</v>
      </c>
      <c r="D3468">
        <v>232856</v>
      </c>
      <c r="E3468">
        <f t="shared" si="56"/>
        <v>1.0112704170935904E-2</v>
      </c>
      <c r="F3468">
        <v>-1.4955007247917651E-2</v>
      </c>
    </row>
    <row r="3469" spans="2:6" x14ac:dyDescent="0.3">
      <c r="B3469" s="109">
        <v>40288</v>
      </c>
      <c r="C3469" s="110">
        <v>279.552032</v>
      </c>
      <c r="D3469">
        <v>33854</v>
      </c>
      <c r="E3469">
        <f t="shared" si="56"/>
        <v>5.743822199168136E-3</v>
      </c>
      <c r="F3469">
        <v>-1.4996157234773655E-2</v>
      </c>
    </row>
    <row r="3470" spans="2:6" x14ac:dyDescent="0.3">
      <c r="B3470" s="109">
        <v>40287</v>
      </c>
      <c r="C3470" s="110">
        <v>277.95550500000002</v>
      </c>
      <c r="D3470">
        <v>116088</v>
      </c>
      <c r="E3470">
        <f t="shared" si="56"/>
        <v>-1.2058403206498758E-2</v>
      </c>
      <c r="F3470">
        <v>-1.5078527565782429E-2</v>
      </c>
    </row>
    <row r="3471" spans="2:6" x14ac:dyDescent="0.3">
      <c r="B3471" s="109">
        <v>40284</v>
      </c>
      <c r="C3471" s="110">
        <v>281.34811400000001</v>
      </c>
      <c r="D3471">
        <v>61942</v>
      </c>
      <c r="E3471">
        <f t="shared" si="56"/>
        <v>-7.0855867725427846E-4</v>
      </c>
      <c r="F3471">
        <v>-1.5110119706364E-2</v>
      </c>
    </row>
    <row r="3472" spans="2:6" x14ac:dyDescent="0.3">
      <c r="B3472" s="109">
        <v>40283</v>
      </c>
      <c r="C3472" s="110">
        <v>281.54760700000003</v>
      </c>
      <c r="D3472">
        <v>91877</v>
      </c>
      <c r="E3472">
        <f t="shared" si="56"/>
        <v>-2.3571678155098752E-3</v>
      </c>
      <c r="F3472">
        <v>-1.5113554334025392E-2</v>
      </c>
    </row>
    <row r="3473" spans="2:6" x14ac:dyDescent="0.3">
      <c r="B3473" s="109">
        <v>40281</v>
      </c>
      <c r="C3473" s="110">
        <v>282.21283</v>
      </c>
      <c r="D3473">
        <v>31217</v>
      </c>
      <c r="E3473">
        <f t="shared" si="56"/>
        <v>-1.1763850016632826E-4</v>
      </c>
      <c r="F3473">
        <v>-1.5127229198074743E-2</v>
      </c>
    </row>
    <row r="3474" spans="2:6" x14ac:dyDescent="0.3">
      <c r="B3474" s="109">
        <v>40280</v>
      </c>
      <c r="C3474" s="110">
        <v>282.24603300000001</v>
      </c>
      <c r="D3474">
        <v>129650</v>
      </c>
      <c r="E3474">
        <f t="shared" si="56"/>
        <v>-4.5751076430047277E-3</v>
      </c>
      <c r="F3474">
        <v>-1.5149766554098942E-2</v>
      </c>
    </row>
    <row r="3475" spans="2:6" x14ac:dyDescent="0.3">
      <c r="B3475" s="109">
        <v>40277</v>
      </c>
      <c r="C3475" s="110">
        <v>283.543274</v>
      </c>
      <c r="D3475">
        <v>53569</v>
      </c>
      <c r="E3475">
        <f t="shared" si="56"/>
        <v>-5.3666120244343363E-3</v>
      </c>
      <c r="F3475">
        <v>-1.5171793118578636E-2</v>
      </c>
    </row>
    <row r="3476" spans="2:6" x14ac:dyDescent="0.3">
      <c r="B3476" s="109">
        <v>40276</v>
      </c>
      <c r="C3476" s="110">
        <v>285.073151</v>
      </c>
      <c r="D3476">
        <v>54354</v>
      </c>
      <c r="E3476">
        <f t="shared" si="56"/>
        <v>-3.6043455051036899E-3</v>
      </c>
      <c r="F3476">
        <v>-1.518777599869936E-2</v>
      </c>
    </row>
    <row r="3477" spans="2:6" x14ac:dyDescent="0.3">
      <c r="B3477" s="109">
        <v>40275</v>
      </c>
      <c r="C3477" s="110">
        <v>286.10437000000002</v>
      </c>
      <c r="D3477">
        <v>118565</v>
      </c>
      <c r="E3477">
        <f t="shared" si="56"/>
        <v>-8.1859256147547299E-3</v>
      </c>
      <c r="F3477">
        <v>-1.520105126003779E-2</v>
      </c>
    </row>
    <row r="3478" spans="2:6" x14ac:dyDescent="0.3">
      <c r="B3478" s="109">
        <v>40274</v>
      </c>
      <c r="C3478" s="110">
        <v>288.46572900000001</v>
      </c>
      <c r="D3478">
        <v>261458</v>
      </c>
      <c r="E3478">
        <f t="shared" si="56"/>
        <v>9.5449413089503388E-3</v>
      </c>
      <c r="F3478">
        <v>-1.520595694370086E-2</v>
      </c>
    </row>
    <row r="3479" spans="2:6" x14ac:dyDescent="0.3">
      <c r="B3479" s="109">
        <v>40273</v>
      </c>
      <c r="C3479" s="110">
        <v>285.73837300000002</v>
      </c>
      <c r="D3479">
        <v>77947</v>
      </c>
      <c r="E3479">
        <f t="shared" si="56"/>
        <v>-6.9789272830522719E-4</v>
      </c>
      <c r="F3479">
        <v>-1.5243001625511399E-2</v>
      </c>
    </row>
    <row r="3480" spans="2:6" x14ac:dyDescent="0.3">
      <c r="B3480" s="109">
        <v>40269</v>
      </c>
      <c r="C3480" s="110">
        <v>285.937927</v>
      </c>
      <c r="D3480">
        <v>279728</v>
      </c>
      <c r="E3480">
        <f t="shared" si="56"/>
        <v>4.3223016915869827E-3</v>
      </c>
      <c r="F3480">
        <v>-1.5243578005748604E-2</v>
      </c>
    </row>
    <row r="3481" spans="2:6" x14ac:dyDescent="0.3">
      <c r="B3481" s="109">
        <v>40268</v>
      </c>
      <c r="C3481" s="110">
        <v>284.707336</v>
      </c>
      <c r="D3481">
        <v>199994</v>
      </c>
      <c r="E3481">
        <f t="shared" si="56"/>
        <v>1.6627316549900018E-2</v>
      </c>
      <c r="F3481">
        <v>-1.524657812599195E-2</v>
      </c>
    </row>
    <row r="3482" spans="2:6" x14ac:dyDescent="0.3">
      <c r="B3482" s="109">
        <v>40267</v>
      </c>
      <c r="C3482" s="110">
        <v>280.05084199999999</v>
      </c>
      <c r="D3482">
        <v>168975</v>
      </c>
      <c r="E3482">
        <f t="shared" si="56"/>
        <v>-1.0459575147917288E-2</v>
      </c>
      <c r="F3482">
        <v>-1.5252893599383199E-2</v>
      </c>
    </row>
    <row r="3483" spans="2:6" x14ac:dyDescent="0.3">
      <c r="B3483" s="109">
        <v>40266</v>
      </c>
      <c r="C3483" s="110">
        <v>283.01101699999998</v>
      </c>
      <c r="D3483">
        <v>162636</v>
      </c>
      <c r="E3483">
        <f t="shared" si="56"/>
        <v>-6.7704349712188749E-3</v>
      </c>
      <c r="F3483">
        <v>-1.5259742483733074E-2</v>
      </c>
    </row>
    <row r="3484" spans="2:6" x14ac:dyDescent="0.3">
      <c r="B3484" s="109">
        <v>40263</v>
      </c>
      <c r="C3484" s="110">
        <v>284.94018599999998</v>
      </c>
      <c r="D3484">
        <v>326704</v>
      </c>
      <c r="E3484">
        <f t="shared" si="56"/>
        <v>4.1327462068783793E-2</v>
      </c>
      <c r="F3484">
        <v>-1.5272380707134325E-2</v>
      </c>
    </row>
    <row r="3485" spans="2:6" x14ac:dyDescent="0.3">
      <c r="B3485" s="109">
        <v>40262</v>
      </c>
      <c r="C3485" s="110">
        <v>273.63168300000001</v>
      </c>
      <c r="D3485">
        <v>83570</v>
      </c>
      <c r="E3485">
        <f t="shared" si="56"/>
        <v>-9.5112255192674189E-3</v>
      </c>
      <c r="F3485">
        <v>-1.5277869892242779E-2</v>
      </c>
    </row>
    <row r="3486" spans="2:6" x14ac:dyDescent="0.3">
      <c r="B3486" s="109">
        <v>40260</v>
      </c>
      <c r="C3486" s="110">
        <v>276.25924700000002</v>
      </c>
      <c r="D3486">
        <v>101921</v>
      </c>
      <c r="E3486">
        <f t="shared" si="56"/>
        <v>2.4139969916030513E-3</v>
      </c>
      <c r="F3486">
        <v>-1.5297122807032326E-2</v>
      </c>
    </row>
    <row r="3487" spans="2:6" x14ac:dyDescent="0.3">
      <c r="B3487" s="109">
        <v>40259</v>
      </c>
      <c r="C3487" s="110">
        <v>275.59396400000003</v>
      </c>
      <c r="D3487">
        <v>54975</v>
      </c>
      <c r="E3487">
        <f t="shared" si="56"/>
        <v>-1.2984257996867532E-2</v>
      </c>
      <c r="F3487">
        <v>-1.5301092650644055E-2</v>
      </c>
    </row>
    <row r="3488" spans="2:6" x14ac:dyDescent="0.3">
      <c r="B3488" s="109">
        <v>40256</v>
      </c>
      <c r="C3488" s="110">
        <v>279.21942100000001</v>
      </c>
      <c r="D3488">
        <v>180987</v>
      </c>
      <c r="E3488">
        <f t="shared" si="56"/>
        <v>1.0472197003590811E-2</v>
      </c>
      <c r="F3488">
        <v>-1.5375146346622848E-2</v>
      </c>
    </row>
    <row r="3489" spans="2:6" x14ac:dyDescent="0.3">
      <c r="B3489" s="109">
        <v>40255</v>
      </c>
      <c r="C3489" s="110">
        <v>276.32568400000002</v>
      </c>
      <c r="D3489">
        <v>120177</v>
      </c>
      <c r="E3489">
        <f t="shared" si="56"/>
        <v>-8.2370513917707777E-3</v>
      </c>
      <c r="F3489">
        <v>-1.5388988693698535E-2</v>
      </c>
    </row>
    <row r="3490" spans="2:6" x14ac:dyDescent="0.3">
      <c r="B3490" s="109">
        <v>40254</v>
      </c>
      <c r="C3490" s="110">
        <v>278.62069700000001</v>
      </c>
      <c r="D3490">
        <v>438310</v>
      </c>
      <c r="E3490">
        <f t="shared" si="56"/>
        <v>-2.0233964182295061E-2</v>
      </c>
      <c r="F3490">
        <v>-1.5391745983856842E-2</v>
      </c>
    </row>
    <row r="3491" spans="2:6" x14ac:dyDescent="0.3">
      <c r="B3491" s="109">
        <v>40253</v>
      </c>
      <c r="C3491" s="110">
        <v>284.37472500000001</v>
      </c>
      <c r="D3491">
        <v>476537</v>
      </c>
      <c r="E3491">
        <f t="shared" si="56"/>
        <v>3.4357589551184065E-2</v>
      </c>
      <c r="F3491">
        <v>-1.540087026491066E-2</v>
      </c>
    </row>
    <row r="3492" spans="2:6" x14ac:dyDescent="0.3">
      <c r="B3492" s="109">
        <v>40252</v>
      </c>
      <c r="C3492" s="110">
        <v>274.928833</v>
      </c>
      <c r="D3492">
        <v>231841</v>
      </c>
      <c r="E3492">
        <f t="shared" si="56"/>
        <v>1.0760622453393598E-2</v>
      </c>
      <c r="F3492">
        <v>-1.5428267905307602E-2</v>
      </c>
    </row>
    <row r="3493" spans="2:6" x14ac:dyDescent="0.3">
      <c r="B3493" s="109">
        <v>40249</v>
      </c>
      <c r="C3493" s="110">
        <v>272.00192299999998</v>
      </c>
      <c r="D3493">
        <v>209912</v>
      </c>
      <c r="E3493">
        <f t="shared" si="56"/>
        <v>-1.0526126894732757E-2</v>
      </c>
      <c r="F3493">
        <v>-1.5430741099082712E-2</v>
      </c>
    </row>
    <row r="3494" spans="2:6" x14ac:dyDescent="0.3">
      <c r="B3494" s="109">
        <v>40248</v>
      </c>
      <c r="C3494" s="110">
        <v>274.89550800000001</v>
      </c>
      <c r="D3494">
        <v>215348</v>
      </c>
      <c r="E3494">
        <f t="shared" si="56"/>
        <v>9.1573698926272762E-3</v>
      </c>
      <c r="F3494">
        <v>-1.544945286679078E-2</v>
      </c>
    </row>
    <row r="3495" spans="2:6" x14ac:dyDescent="0.3">
      <c r="B3495" s="109">
        <v>40247</v>
      </c>
      <c r="C3495" s="110">
        <v>272.40103099999999</v>
      </c>
      <c r="D3495">
        <v>482129</v>
      </c>
      <c r="E3495">
        <f t="shared" si="56"/>
        <v>-6.1009147677648645E-4</v>
      </c>
      <c r="F3495">
        <v>-1.5455090728968557E-2</v>
      </c>
    </row>
    <row r="3496" spans="2:6" x14ac:dyDescent="0.3">
      <c r="B3496" s="109">
        <v>40246</v>
      </c>
      <c r="C3496" s="110">
        <v>272.56732199999999</v>
      </c>
      <c r="D3496">
        <v>228524</v>
      </c>
      <c r="E3496">
        <f t="shared" si="56"/>
        <v>1.7112609942124823E-3</v>
      </c>
      <c r="F3496">
        <v>-1.5455235582761739E-2</v>
      </c>
    </row>
    <row r="3497" spans="2:6" x14ac:dyDescent="0.3">
      <c r="B3497" s="109">
        <v>40245</v>
      </c>
      <c r="C3497" s="110">
        <v>272.10168499999997</v>
      </c>
      <c r="D3497">
        <v>1339339</v>
      </c>
      <c r="E3497">
        <f t="shared" si="56"/>
        <v>-2.3630577253765495E-2</v>
      </c>
      <c r="F3497">
        <v>-1.5464738208808337E-2</v>
      </c>
    </row>
    <row r="3498" spans="2:6" x14ac:dyDescent="0.3">
      <c r="B3498" s="109">
        <v>40242</v>
      </c>
      <c r="C3498" s="110">
        <v>278.68722500000001</v>
      </c>
      <c r="D3498">
        <v>2456044</v>
      </c>
      <c r="E3498">
        <f t="shared" si="56"/>
        <v>8.5080967746119285E-2</v>
      </c>
      <c r="F3498">
        <v>-1.5521009060038948E-2</v>
      </c>
    </row>
    <row r="3499" spans="2:6" x14ac:dyDescent="0.3">
      <c r="B3499" s="109">
        <v>40241</v>
      </c>
      <c r="C3499" s="110">
        <v>256.835419</v>
      </c>
      <c r="D3499">
        <v>70550</v>
      </c>
      <c r="E3499">
        <f t="shared" si="56"/>
        <v>3.1185419845465301E-3</v>
      </c>
      <c r="F3499">
        <v>-1.5535757996136157E-2</v>
      </c>
    </row>
    <row r="3500" spans="2:6" x14ac:dyDescent="0.3">
      <c r="B3500" s="109">
        <v>40240</v>
      </c>
      <c r="C3500" s="110">
        <v>256.03695699999997</v>
      </c>
      <c r="D3500">
        <v>129081</v>
      </c>
      <c r="E3500">
        <f t="shared" si="56"/>
        <v>2.3533859167510496E-2</v>
      </c>
      <c r="F3500">
        <v>-1.5569449935402546E-2</v>
      </c>
    </row>
    <row r="3501" spans="2:6" x14ac:dyDescent="0.3">
      <c r="B3501" s="109">
        <v>40239</v>
      </c>
      <c r="C3501" s="110">
        <v>250.14996300000001</v>
      </c>
      <c r="D3501">
        <v>124905</v>
      </c>
      <c r="E3501">
        <f t="shared" si="56"/>
        <v>1.8553345883291605E-2</v>
      </c>
      <c r="F3501">
        <v>-1.561914578144441E-2</v>
      </c>
    </row>
    <row r="3502" spans="2:6" x14ac:dyDescent="0.3">
      <c r="B3502" s="109">
        <v>40235</v>
      </c>
      <c r="C3502" s="110">
        <v>245.59338399999999</v>
      </c>
      <c r="D3502">
        <v>302121</v>
      </c>
      <c r="E3502">
        <f t="shared" si="56"/>
        <v>3.6060491531981098E-2</v>
      </c>
      <c r="F3502">
        <v>-1.5628965582290655E-2</v>
      </c>
    </row>
    <row r="3503" spans="2:6" x14ac:dyDescent="0.3">
      <c r="B3503" s="109">
        <v>40234</v>
      </c>
      <c r="C3503" s="110">
        <v>237.04541</v>
      </c>
      <c r="D3503">
        <v>142507</v>
      </c>
      <c r="E3503">
        <f t="shared" si="56"/>
        <v>-2.3029573848664775E-2</v>
      </c>
      <c r="F3503">
        <v>-1.5629636268901348E-2</v>
      </c>
    </row>
    <row r="3504" spans="2:6" x14ac:dyDescent="0.3">
      <c r="B3504" s="109">
        <v>40233</v>
      </c>
      <c r="C3504" s="110">
        <v>242.63314800000001</v>
      </c>
      <c r="D3504">
        <v>216583</v>
      </c>
      <c r="E3504">
        <f t="shared" si="56"/>
        <v>-9.1008756485189135E-3</v>
      </c>
      <c r="F3504">
        <v>-1.5635632937651134E-2</v>
      </c>
    </row>
    <row r="3505" spans="2:6" x14ac:dyDescent="0.3">
      <c r="B3505" s="109">
        <v>40232</v>
      </c>
      <c r="C3505" s="110">
        <v>244.861603</v>
      </c>
      <c r="D3505">
        <v>117286</v>
      </c>
      <c r="E3505">
        <f t="shared" si="56"/>
        <v>-5.2693809445464312E-3</v>
      </c>
      <c r="F3505">
        <v>-1.5675599179902688E-2</v>
      </c>
    </row>
    <row r="3506" spans="2:6" x14ac:dyDescent="0.3">
      <c r="B3506" s="109">
        <v>40231</v>
      </c>
      <c r="C3506" s="110">
        <v>246.15870699999999</v>
      </c>
      <c r="D3506">
        <v>185167</v>
      </c>
      <c r="E3506">
        <f t="shared" si="56"/>
        <v>-5.6431260852228826E-3</v>
      </c>
      <c r="F3506">
        <v>-1.5728093424813294E-2</v>
      </c>
    </row>
    <row r="3507" spans="2:6" x14ac:dyDescent="0.3">
      <c r="B3507" s="109">
        <v>40228</v>
      </c>
      <c r="C3507" s="110">
        <v>247.55569499999999</v>
      </c>
      <c r="D3507">
        <v>118823</v>
      </c>
      <c r="E3507">
        <f t="shared" si="56"/>
        <v>2.2899013868213913E-3</v>
      </c>
      <c r="F3507">
        <v>-1.5729450853037119E-2</v>
      </c>
    </row>
    <row r="3508" spans="2:6" x14ac:dyDescent="0.3">
      <c r="B3508" s="109">
        <v>40227</v>
      </c>
      <c r="C3508" s="110">
        <v>246.99011200000001</v>
      </c>
      <c r="D3508">
        <v>119364</v>
      </c>
      <c r="E3508">
        <f t="shared" si="56"/>
        <v>-1.6554495239407552E-2</v>
      </c>
      <c r="F3508">
        <v>-1.5744478316995436E-2</v>
      </c>
    </row>
    <row r="3509" spans="2:6" x14ac:dyDescent="0.3">
      <c r="B3509" s="109">
        <v>40226</v>
      </c>
      <c r="C3509" s="110">
        <v>251.14773600000001</v>
      </c>
      <c r="D3509">
        <v>201529</v>
      </c>
      <c r="E3509">
        <f t="shared" si="56"/>
        <v>1.0031884760013821E-2</v>
      </c>
      <c r="F3509">
        <v>-1.5758946738868684E-2</v>
      </c>
    </row>
    <row r="3510" spans="2:6" x14ac:dyDescent="0.3">
      <c r="B3510" s="109">
        <v>40225</v>
      </c>
      <c r="C3510" s="110">
        <v>248.65327500000001</v>
      </c>
      <c r="D3510">
        <v>132656</v>
      </c>
      <c r="E3510">
        <f t="shared" si="56"/>
        <v>1.4735342103424642E-3</v>
      </c>
      <c r="F3510">
        <v>-1.5772689941329965E-2</v>
      </c>
    </row>
    <row r="3511" spans="2:6" x14ac:dyDescent="0.3">
      <c r="B3511" s="109">
        <v>40224</v>
      </c>
      <c r="C3511" s="110">
        <v>248.28741500000001</v>
      </c>
      <c r="D3511">
        <v>366694</v>
      </c>
      <c r="E3511">
        <f t="shared" si="56"/>
        <v>-1.6469060149059134E-2</v>
      </c>
      <c r="F3511">
        <v>-1.5803218259026086E-2</v>
      </c>
    </row>
    <row r="3512" spans="2:6" x14ac:dyDescent="0.3">
      <c r="B3512" s="109">
        <v>40220</v>
      </c>
      <c r="C3512" s="110">
        <v>252.44494599999999</v>
      </c>
      <c r="D3512">
        <v>907437</v>
      </c>
      <c r="E3512">
        <f t="shared" si="56"/>
        <v>2.3877155383649651E-2</v>
      </c>
      <c r="F3512">
        <v>-1.5804393374955761E-2</v>
      </c>
    </row>
    <row r="3513" spans="2:6" x14ac:dyDescent="0.3">
      <c r="B3513" s="109">
        <v>40219</v>
      </c>
      <c r="C3513" s="110">
        <v>246.55784600000001</v>
      </c>
      <c r="D3513">
        <v>1684577</v>
      </c>
      <c r="E3513">
        <f t="shared" si="56"/>
        <v>-8.3457090878543694E-2</v>
      </c>
      <c r="F3513">
        <v>-1.5827216774025876E-2</v>
      </c>
    </row>
    <row r="3514" spans="2:6" x14ac:dyDescent="0.3">
      <c r="B3514" s="109">
        <v>40218</v>
      </c>
      <c r="C3514" s="110">
        <v>269.00851399999999</v>
      </c>
      <c r="D3514">
        <v>493890</v>
      </c>
      <c r="E3514">
        <f t="shared" si="56"/>
        <v>2.3279215317425273E-2</v>
      </c>
      <c r="F3514">
        <v>-1.5837739127666617E-2</v>
      </c>
    </row>
    <row r="3515" spans="2:6" x14ac:dyDescent="0.3">
      <c r="B3515" s="109">
        <v>40217</v>
      </c>
      <c r="C3515" s="110">
        <v>262.88867199999999</v>
      </c>
      <c r="D3515">
        <v>117420</v>
      </c>
      <c r="E3515">
        <f t="shared" si="56"/>
        <v>3.0239777027851522E-2</v>
      </c>
      <c r="F3515">
        <v>-1.5837844975502224E-2</v>
      </c>
    </row>
    <row r="3516" spans="2:6" x14ac:dyDescent="0.3">
      <c r="B3516" s="109">
        <v>40214</v>
      </c>
      <c r="C3516" s="110">
        <v>255.17231799999999</v>
      </c>
      <c r="D3516">
        <v>147414</v>
      </c>
      <c r="E3516">
        <f t="shared" si="56"/>
        <v>-1.6661852077397232E-2</v>
      </c>
      <c r="F3516">
        <v>-1.5863980198959737E-2</v>
      </c>
    </row>
    <row r="3517" spans="2:6" x14ac:dyDescent="0.3">
      <c r="B3517" s="109">
        <v>40213</v>
      </c>
      <c r="C3517" s="110">
        <v>259.49600199999998</v>
      </c>
      <c r="D3517">
        <v>128175</v>
      </c>
      <c r="E3517">
        <f t="shared" si="56"/>
        <v>-1.6513418588771756E-2</v>
      </c>
      <c r="F3517">
        <v>-1.5877571527966095E-2</v>
      </c>
    </row>
    <row r="3518" spans="2:6" x14ac:dyDescent="0.3">
      <c r="B3518" s="109">
        <v>40212</v>
      </c>
      <c r="C3518" s="110">
        <v>263.85311899999999</v>
      </c>
      <c r="D3518">
        <v>175929</v>
      </c>
      <c r="E3518">
        <f t="shared" si="56"/>
        <v>2.1503713353425935E-2</v>
      </c>
      <c r="F3518">
        <v>-1.5888110874518802E-2</v>
      </c>
    </row>
    <row r="3519" spans="2:6" x14ac:dyDescent="0.3">
      <c r="B3519" s="109">
        <v>40211</v>
      </c>
      <c r="C3519" s="110">
        <v>258.29873700000002</v>
      </c>
      <c r="D3519">
        <v>348768</v>
      </c>
      <c r="E3519">
        <f t="shared" si="56"/>
        <v>-3.0340810668552542E-2</v>
      </c>
      <c r="F3519">
        <v>-1.5902040878487123E-2</v>
      </c>
    </row>
    <row r="3520" spans="2:6" x14ac:dyDescent="0.3">
      <c r="B3520" s="109">
        <v>40210</v>
      </c>
      <c r="C3520" s="110">
        <v>266.38095099999998</v>
      </c>
      <c r="D3520">
        <v>172565</v>
      </c>
      <c r="E3520">
        <f t="shared" si="56"/>
        <v>3.6092921466280625E-2</v>
      </c>
      <c r="F3520">
        <v>-1.5961747690834138E-2</v>
      </c>
    </row>
    <row r="3521" spans="2:6" x14ac:dyDescent="0.3">
      <c r="B3521" s="109">
        <v>40207</v>
      </c>
      <c r="C3521" s="110">
        <v>257.10140999999999</v>
      </c>
      <c r="D3521">
        <v>143004</v>
      </c>
      <c r="E3521">
        <f t="shared" si="56"/>
        <v>-1.2924746149722832E-4</v>
      </c>
      <c r="F3521">
        <v>-1.5968666408232468E-2</v>
      </c>
    </row>
    <row r="3522" spans="2:6" x14ac:dyDescent="0.3">
      <c r="B3522" s="109">
        <v>40206</v>
      </c>
      <c r="C3522" s="110">
        <v>257.13464399999998</v>
      </c>
      <c r="D3522">
        <v>220318</v>
      </c>
      <c r="E3522">
        <f t="shared" si="56"/>
        <v>4.8698170753168624E-2</v>
      </c>
      <c r="F3522">
        <v>-1.5973282316231074E-2</v>
      </c>
    </row>
    <row r="3523" spans="2:6" x14ac:dyDescent="0.3">
      <c r="B3523" s="109">
        <v>40205</v>
      </c>
      <c r="C3523" s="110">
        <v>245.19413800000001</v>
      </c>
      <c r="D3523">
        <v>151608</v>
      </c>
      <c r="E3523">
        <f t="shared" si="56"/>
        <v>-2.6052611258274738E-2</v>
      </c>
      <c r="F3523">
        <v>-1.60394151370441E-2</v>
      </c>
    </row>
    <row r="3524" spans="2:6" x14ac:dyDescent="0.3">
      <c r="B3524" s="109">
        <v>40203</v>
      </c>
      <c r="C3524" s="110">
        <v>251.75296</v>
      </c>
      <c r="D3524">
        <v>266000</v>
      </c>
      <c r="E3524">
        <f t="shared" si="56"/>
        <v>-6.578551302860447E-4</v>
      </c>
      <c r="F3524">
        <v>-1.6055319973607873E-2</v>
      </c>
    </row>
    <row r="3525" spans="2:6" x14ac:dyDescent="0.3">
      <c r="B3525" s="109">
        <v>40200</v>
      </c>
      <c r="C3525" s="110">
        <v>251.91868600000001</v>
      </c>
      <c r="D3525">
        <v>977010</v>
      </c>
      <c r="E3525">
        <f t="shared" si="56"/>
        <v>-3.1456903680827764E-2</v>
      </c>
      <c r="F3525">
        <v>-1.6058395183563889E-2</v>
      </c>
    </row>
    <row r="3526" spans="2:6" x14ac:dyDescent="0.3">
      <c r="B3526" s="109">
        <v>40199</v>
      </c>
      <c r="C3526" s="110">
        <v>260.10064699999998</v>
      </c>
      <c r="D3526">
        <v>581575</v>
      </c>
      <c r="E3526">
        <f t="shared" si="56"/>
        <v>-3.9157993451403361E-2</v>
      </c>
      <c r="F3526">
        <v>-1.6065830186070329E-2</v>
      </c>
    </row>
    <row r="3527" spans="2:6" x14ac:dyDescent="0.3">
      <c r="B3527" s="109">
        <v>40198</v>
      </c>
      <c r="C3527" s="110">
        <v>270.70074499999998</v>
      </c>
      <c r="D3527">
        <v>2525943</v>
      </c>
      <c r="E3527">
        <f t="shared" si="56"/>
        <v>0.1025363879586707</v>
      </c>
      <c r="F3527">
        <v>-1.6083536086933248E-2</v>
      </c>
    </row>
    <row r="3528" spans="2:6" x14ac:dyDescent="0.3">
      <c r="B3528" s="109">
        <v>40197</v>
      </c>
      <c r="C3528" s="110">
        <v>245.525452</v>
      </c>
      <c r="D3528">
        <v>172605</v>
      </c>
      <c r="E3528">
        <f t="shared" si="56"/>
        <v>-4.2989468440379763E-3</v>
      </c>
      <c r="F3528">
        <v>-1.6111633189963781E-2</v>
      </c>
    </row>
    <row r="3529" spans="2:6" x14ac:dyDescent="0.3">
      <c r="B3529" s="109">
        <v>40196</v>
      </c>
      <c r="C3529" s="110">
        <v>246.58551</v>
      </c>
      <c r="D3529">
        <v>183273</v>
      </c>
      <c r="E3529">
        <f t="shared" si="56"/>
        <v>5.8103399879101403E-3</v>
      </c>
      <c r="F3529">
        <v>-1.6155288556514713E-2</v>
      </c>
    </row>
    <row r="3530" spans="2:6" x14ac:dyDescent="0.3">
      <c r="B3530" s="109">
        <v>40193</v>
      </c>
      <c r="C3530" s="110">
        <v>245.16104100000001</v>
      </c>
      <c r="D3530">
        <v>444387</v>
      </c>
      <c r="E3530">
        <f t="shared" si="56"/>
        <v>1.3002561551792358E-2</v>
      </c>
      <c r="F3530">
        <v>-1.6166324534054199E-2</v>
      </c>
    </row>
    <row r="3531" spans="2:6" x14ac:dyDescent="0.3">
      <c r="B3531" s="109">
        <v>40192</v>
      </c>
      <c r="C3531" s="110">
        <v>242.01423600000001</v>
      </c>
      <c r="D3531">
        <v>111782</v>
      </c>
      <c r="E3531">
        <f t="shared" ref="E3531:E3594" si="57">C3531/C3532-1</f>
        <v>-9.8924337591338452E-3</v>
      </c>
      <c r="F3531">
        <v>-1.6184629053174748E-2</v>
      </c>
    </row>
    <row r="3532" spans="2:6" x14ac:dyDescent="0.3">
      <c r="B3532" s="109">
        <v>40191</v>
      </c>
      <c r="C3532" s="110">
        <v>244.432266</v>
      </c>
      <c r="D3532">
        <v>140815</v>
      </c>
      <c r="E3532">
        <f t="shared" si="57"/>
        <v>3.2629117268287988E-3</v>
      </c>
      <c r="F3532">
        <v>-1.618571867160401E-2</v>
      </c>
    </row>
    <row r="3533" spans="2:6" x14ac:dyDescent="0.3">
      <c r="B3533" s="109">
        <v>40190</v>
      </c>
      <c r="C3533" s="110">
        <v>243.63729900000001</v>
      </c>
      <c r="D3533">
        <v>311285</v>
      </c>
      <c r="E3533">
        <f t="shared" si="57"/>
        <v>-8.0919892756959877E-3</v>
      </c>
      <c r="F3533">
        <v>-1.624841403697852E-2</v>
      </c>
    </row>
    <row r="3534" spans="2:6" x14ac:dyDescent="0.3">
      <c r="B3534" s="109">
        <v>40189</v>
      </c>
      <c r="C3534" s="110">
        <v>245.62489299999999</v>
      </c>
      <c r="D3534">
        <v>493602</v>
      </c>
      <c r="E3534">
        <f t="shared" si="57"/>
        <v>3.287359389521205E-2</v>
      </c>
      <c r="F3534">
        <v>-1.6248924421860322E-2</v>
      </c>
    </row>
    <row r="3535" spans="2:6" x14ac:dyDescent="0.3">
      <c r="B3535" s="109">
        <v>40186</v>
      </c>
      <c r="C3535" s="110">
        <v>237.807312</v>
      </c>
      <c r="D3535">
        <v>224908</v>
      </c>
      <c r="E3535">
        <f t="shared" si="57"/>
        <v>3.0873405736973059E-2</v>
      </c>
      <c r="F3535">
        <v>-1.6258003590831072E-2</v>
      </c>
    </row>
    <row r="3536" spans="2:6" x14ac:dyDescent="0.3">
      <c r="B3536" s="109">
        <v>40185</v>
      </c>
      <c r="C3536" s="110">
        <v>230.685272</v>
      </c>
      <c r="D3536">
        <v>85619</v>
      </c>
      <c r="E3536">
        <f t="shared" si="57"/>
        <v>2.1583446460209377E-3</v>
      </c>
      <c r="F3536">
        <v>-1.6266886465720165E-2</v>
      </c>
    </row>
    <row r="3537" spans="2:6" x14ac:dyDescent="0.3">
      <c r="B3537" s="109">
        <v>40184</v>
      </c>
      <c r="C3537" s="110">
        <v>230.188446</v>
      </c>
      <c r="D3537">
        <v>94172</v>
      </c>
      <c r="E3537">
        <f t="shared" si="57"/>
        <v>-7.1436623001712718E-3</v>
      </c>
      <c r="F3537">
        <v>-1.6268070648492894E-2</v>
      </c>
    </row>
    <row r="3538" spans="2:6" x14ac:dyDescent="0.3">
      <c r="B3538" s="109">
        <v>40183</v>
      </c>
      <c r="C3538" s="110">
        <v>231.84466599999999</v>
      </c>
      <c r="D3538">
        <v>281910</v>
      </c>
      <c r="E3538">
        <f t="shared" si="57"/>
        <v>1.7172858060652274E-3</v>
      </c>
      <c r="F3538">
        <v>-1.6303434122397653E-2</v>
      </c>
    </row>
    <row r="3539" spans="2:6" x14ac:dyDescent="0.3">
      <c r="B3539" s="109">
        <v>40182</v>
      </c>
      <c r="C3539" s="110">
        <v>231.447205</v>
      </c>
      <c r="D3539">
        <v>97817</v>
      </c>
      <c r="E3539">
        <f t="shared" si="57"/>
        <v>1.6143200325745788E-2</v>
      </c>
      <c r="F3539">
        <v>-1.6332052024006782E-2</v>
      </c>
    </row>
    <row r="3540" spans="2:6" x14ac:dyDescent="0.3">
      <c r="B3540" s="109">
        <v>40178</v>
      </c>
      <c r="C3540" s="110">
        <v>227.770264</v>
      </c>
      <c r="D3540">
        <v>126042</v>
      </c>
      <c r="E3540">
        <f t="shared" si="57"/>
        <v>1.5957318048676061E-2</v>
      </c>
      <c r="F3540">
        <v>-1.6333582417284331E-2</v>
      </c>
    </row>
    <row r="3541" spans="2:6" x14ac:dyDescent="0.3">
      <c r="B3541" s="109">
        <v>40177</v>
      </c>
      <c r="C3541" s="110">
        <v>224.19274899999999</v>
      </c>
      <c r="D3541">
        <v>255606</v>
      </c>
      <c r="E3541">
        <f t="shared" si="57"/>
        <v>8.4940255075101057E-3</v>
      </c>
      <c r="F3541">
        <v>-1.6336570985997279E-2</v>
      </c>
    </row>
    <row r="3542" spans="2:6" x14ac:dyDescent="0.3">
      <c r="B3542" s="109">
        <v>40176</v>
      </c>
      <c r="C3542" s="110">
        <v>222.30448899999999</v>
      </c>
      <c r="D3542">
        <v>58083</v>
      </c>
      <c r="E3542">
        <f t="shared" si="57"/>
        <v>-2.0822168801805097E-3</v>
      </c>
      <c r="F3542">
        <v>-1.6347599473085506E-2</v>
      </c>
    </row>
    <row r="3543" spans="2:6" x14ac:dyDescent="0.3">
      <c r="B3543" s="109">
        <v>40171</v>
      </c>
      <c r="C3543" s="110">
        <v>222.76834099999999</v>
      </c>
      <c r="D3543">
        <v>75020</v>
      </c>
      <c r="E3543">
        <f t="shared" si="57"/>
        <v>6.8873469621644201E-3</v>
      </c>
      <c r="F3543">
        <v>-1.6349963693326419E-2</v>
      </c>
    </row>
    <row r="3544" spans="2:6" x14ac:dyDescent="0.3">
      <c r="B3544" s="109">
        <v>40170</v>
      </c>
      <c r="C3544" s="110">
        <v>221.244553</v>
      </c>
      <c r="D3544">
        <v>68564</v>
      </c>
      <c r="E3544">
        <f t="shared" si="57"/>
        <v>4.2099377954583073E-3</v>
      </c>
      <c r="F3544">
        <v>-1.6382147548545278E-2</v>
      </c>
    </row>
    <row r="3545" spans="2:6" x14ac:dyDescent="0.3">
      <c r="B3545" s="109">
        <v>40169</v>
      </c>
      <c r="C3545" s="110">
        <v>220.31703200000001</v>
      </c>
      <c r="D3545">
        <v>189005</v>
      </c>
      <c r="E3545">
        <f t="shared" si="57"/>
        <v>1.0330159726398724E-2</v>
      </c>
      <c r="F3545">
        <v>-1.6387094285855941E-2</v>
      </c>
    </row>
    <row r="3546" spans="2:6" x14ac:dyDescent="0.3">
      <c r="B3546" s="109">
        <v>40168</v>
      </c>
      <c r="C3546" s="110">
        <v>218.064392</v>
      </c>
      <c r="D3546">
        <v>60646</v>
      </c>
      <c r="E3546">
        <f t="shared" si="57"/>
        <v>5.3444604457548728E-3</v>
      </c>
      <c r="F3546">
        <v>-1.6416035555682384E-2</v>
      </c>
    </row>
    <row r="3547" spans="2:6" x14ac:dyDescent="0.3">
      <c r="B3547" s="109">
        <v>40165</v>
      </c>
      <c r="C3547" s="110">
        <v>216.90515099999999</v>
      </c>
      <c r="D3547">
        <v>80626</v>
      </c>
      <c r="E3547">
        <f t="shared" si="57"/>
        <v>1.3308645067952041E-2</v>
      </c>
      <c r="F3547">
        <v>-1.6463667974653262E-2</v>
      </c>
    </row>
    <row r="3548" spans="2:6" x14ac:dyDescent="0.3">
      <c r="B3548" s="109">
        <v>40164</v>
      </c>
      <c r="C3548" s="110">
        <v>214.05635100000001</v>
      </c>
      <c r="D3548">
        <v>51163</v>
      </c>
      <c r="E3548">
        <f t="shared" si="57"/>
        <v>1.549271344625236E-4</v>
      </c>
      <c r="F3548">
        <v>-1.6469060149059134E-2</v>
      </c>
    </row>
    <row r="3549" spans="2:6" x14ac:dyDescent="0.3">
      <c r="B3549" s="109">
        <v>40163</v>
      </c>
      <c r="C3549" s="110">
        <v>214.02319299999999</v>
      </c>
      <c r="D3549">
        <v>40691</v>
      </c>
      <c r="E3549">
        <f t="shared" si="57"/>
        <v>-1.1172109995514323E-2</v>
      </c>
      <c r="F3549">
        <v>-1.6476427001490102E-2</v>
      </c>
    </row>
    <row r="3550" spans="2:6" x14ac:dyDescent="0.3">
      <c r="B3550" s="109">
        <v>40162</v>
      </c>
      <c r="C3550" s="110">
        <v>216.44129899999999</v>
      </c>
      <c r="D3550">
        <v>42020</v>
      </c>
      <c r="E3550">
        <f t="shared" si="57"/>
        <v>-4.2671799373867891E-3</v>
      </c>
      <c r="F3550">
        <v>-1.6478401754684291E-2</v>
      </c>
    </row>
    <row r="3551" spans="2:6" x14ac:dyDescent="0.3">
      <c r="B3551" s="109">
        <v>40161</v>
      </c>
      <c r="C3551" s="110">
        <v>217.36885100000001</v>
      </c>
      <c r="D3551">
        <v>34875</v>
      </c>
      <c r="E3551">
        <f t="shared" si="57"/>
        <v>4.5762076489896941E-4</v>
      </c>
      <c r="F3551">
        <v>-1.6513418588771756E-2</v>
      </c>
    </row>
    <row r="3552" spans="2:6" x14ac:dyDescent="0.3">
      <c r="B3552" s="109">
        <v>40158</v>
      </c>
      <c r="C3552" s="110">
        <v>217.26942399999999</v>
      </c>
      <c r="D3552">
        <v>107377</v>
      </c>
      <c r="E3552">
        <f t="shared" si="57"/>
        <v>9.1508398555295578E-4</v>
      </c>
      <c r="F3552">
        <v>-1.6554495239407552E-2</v>
      </c>
    </row>
    <row r="3553" spans="2:6" x14ac:dyDescent="0.3">
      <c r="B3553" s="109">
        <v>40157</v>
      </c>
      <c r="C3553" s="110">
        <v>217.070786</v>
      </c>
      <c r="D3553">
        <v>36060</v>
      </c>
      <c r="E3553">
        <f t="shared" si="57"/>
        <v>-4.4055137287932755E-3</v>
      </c>
      <c r="F3553">
        <v>-1.6565513183084968E-2</v>
      </c>
    </row>
    <row r="3554" spans="2:6" x14ac:dyDescent="0.3">
      <c r="B3554" s="109">
        <v>40156</v>
      </c>
      <c r="C3554" s="110">
        <v>218.03132600000001</v>
      </c>
      <c r="D3554">
        <v>86058</v>
      </c>
      <c r="E3554">
        <f t="shared" si="57"/>
        <v>5.1920159332685678E-3</v>
      </c>
      <c r="F3554">
        <v>-1.6577877420358988E-2</v>
      </c>
    </row>
    <row r="3555" spans="2:6" x14ac:dyDescent="0.3">
      <c r="B3555" s="109">
        <v>40155</v>
      </c>
      <c r="C3555" s="110">
        <v>216.90515099999999</v>
      </c>
      <c r="D3555">
        <v>115480</v>
      </c>
      <c r="E3555">
        <f t="shared" si="57"/>
        <v>8.6260168414222793E-3</v>
      </c>
      <c r="F3555">
        <v>-1.6592227530039971E-2</v>
      </c>
    </row>
    <row r="3556" spans="2:6" x14ac:dyDescent="0.3">
      <c r="B3556" s="109">
        <v>40154</v>
      </c>
      <c r="C3556" s="110">
        <v>215.05012500000001</v>
      </c>
      <c r="D3556">
        <v>277615</v>
      </c>
      <c r="E3556">
        <f t="shared" si="57"/>
        <v>-1.7405626857104561E-2</v>
      </c>
      <c r="F3556">
        <v>-1.6609390440926908E-2</v>
      </c>
    </row>
    <row r="3557" spans="2:6" x14ac:dyDescent="0.3">
      <c r="B3557" s="109">
        <v>40151</v>
      </c>
      <c r="C3557" s="110">
        <v>218.859512</v>
      </c>
      <c r="D3557">
        <v>192600</v>
      </c>
      <c r="E3557">
        <f t="shared" si="57"/>
        <v>-2.1475294040377402E-2</v>
      </c>
      <c r="F3557">
        <v>-1.6629481416829739E-2</v>
      </c>
    </row>
    <row r="3558" spans="2:6" x14ac:dyDescent="0.3">
      <c r="B3558" s="109">
        <v>40150</v>
      </c>
      <c r="C3558" s="110">
        <v>223.662735</v>
      </c>
      <c r="D3558">
        <v>95099</v>
      </c>
      <c r="E3558">
        <f t="shared" si="57"/>
        <v>7.1603515169094134E-3</v>
      </c>
      <c r="F3558">
        <v>-1.663175017844043E-2</v>
      </c>
    </row>
    <row r="3559" spans="2:6" x14ac:dyDescent="0.3">
      <c r="B3559" s="109">
        <v>40149</v>
      </c>
      <c r="C3559" s="110">
        <v>222.07261700000001</v>
      </c>
      <c r="D3559">
        <v>92890</v>
      </c>
      <c r="E3559">
        <f t="shared" si="57"/>
        <v>-2.5864952486417736E-2</v>
      </c>
      <c r="F3559">
        <v>-1.6635996151281862E-2</v>
      </c>
    </row>
    <row r="3560" spans="2:6" x14ac:dyDescent="0.3">
      <c r="B3560" s="109">
        <v>40148</v>
      </c>
      <c r="C3560" s="110">
        <v>227.96902499999999</v>
      </c>
      <c r="D3560">
        <v>204628</v>
      </c>
      <c r="E3560">
        <f t="shared" si="57"/>
        <v>3.4109637864115472E-2</v>
      </c>
      <c r="F3560">
        <v>-1.6641268175818347E-2</v>
      </c>
    </row>
    <row r="3561" spans="2:6" x14ac:dyDescent="0.3">
      <c r="B3561" s="109">
        <v>40147</v>
      </c>
      <c r="C3561" s="110">
        <v>220.44956999999999</v>
      </c>
      <c r="D3561">
        <v>98967</v>
      </c>
      <c r="E3561">
        <f t="shared" si="57"/>
        <v>3.0983786617732267E-2</v>
      </c>
      <c r="F3561">
        <v>-1.6642807022612005E-2</v>
      </c>
    </row>
    <row r="3562" spans="2:6" x14ac:dyDescent="0.3">
      <c r="B3562" s="109">
        <v>40144</v>
      </c>
      <c r="C3562" s="110">
        <v>213.824478</v>
      </c>
      <c r="D3562">
        <v>90417</v>
      </c>
      <c r="E3562">
        <f t="shared" si="57"/>
        <v>-1.2241947261162567E-2</v>
      </c>
      <c r="F3562">
        <v>-1.6661852077397232E-2</v>
      </c>
    </row>
    <row r="3563" spans="2:6" x14ac:dyDescent="0.3">
      <c r="B3563" s="109">
        <v>40143</v>
      </c>
      <c r="C3563" s="110">
        <v>216.474548</v>
      </c>
      <c r="D3563">
        <v>267213</v>
      </c>
      <c r="E3563">
        <f t="shared" si="57"/>
        <v>-1.9357135538182524E-2</v>
      </c>
      <c r="F3563">
        <v>-1.6669013270147026E-2</v>
      </c>
    </row>
    <row r="3564" spans="2:6" x14ac:dyDescent="0.3">
      <c r="B3564" s="109">
        <v>40142</v>
      </c>
      <c r="C3564" s="110">
        <v>220.747589</v>
      </c>
      <c r="D3564">
        <v>100398</v>
      </c>
      <c r="E3564">
        <f t="shared" si="57"/>
        <v>-1.0982825259244988E-2</v>
      </c>
      <c r="F3564">
        <v>-1.6681841602624425E-2</v>
      </c>
    </row>
    <row r="3565" spans="2:6" x14ac:dyDescent="0.3">
      <c r="B3565" s="109">
        <v>40141</v>
      </c>
      <c r="C3565" s="110">
        <v>223.19894400000001</v>
      </c>
      <c r="D3565">
        <v>421652</v>
      </c>
      <c r="E3565">
        <f t="shared" si="57"/>
        <v>1.1104787196565935E-2</v>
      </c>
      <c r="F3565">
        <v>-1.6686199865498463E-2</v>
      </c>
    </row>
    <row r="3566" spans="2:6" x14ac:dyDescent="0.3">
      <c r="B3566" s="109">
        <v>40140</v>
      </c>
      <c r="C3566" s="110">
        <v>220.747589</v>
      </c>
      <c r="D3566">
        <v>478886</v>
      </c>
      <c r="E3566">
        <f t="shared" si="57"/>
        <v>1.7559493412187877E-2</v>
      </c>
      <c r="F3566">
        <v>-1.6692310421961287E-2</v>
      </c>
    </row>
    <row r="3567" spans="2:6" x14ac:dyDescent="0.3">
      <c r="B3567" s="109">
        <v>40137</v>
      </c>
      <c r="C3567" s="110">
        <v>216.93826300000001</v>
      </c>
      <c r="D3567">
        <v>188291</v>
      </c>
      <c r="E3567">
        <f t="shared" si="57"/>
        <v>3.3291465816271293E-2</v>
      </c>
      <c r="F3567">
        <v>-1.6704772420846559E-2</v>
      </c>
    </row>
    <row r="3568" spans="2:6" x14ac:dyDescent="0.3">
      <c r="B3568" s="109">
        <v>40136</v>
      </c>
      <c r="C3568" s="110">
        <v>209.94876099999999</v>
      </c>
      <c r="D3568">
        <v>300113</v>
      </c>
      <c r="E3568">
        <f t="shared" si="57"/>
        <v>-7.8272987587437726E-3</v>
      </c>
      <c r="F3568">
        <v>-1.6710440318373876E-2</v>
      </c>
    </row>
    <row r="3569" spans="2:6" x14ac:dyDescent="0.3">
      <c r="B3569" s="109">
        <v>40135</v>
      </c>
      <c r="C3569" s="110">
        <v>211.60505699999999</v>
      </c>
      <c r="D3569">
        <v>214420</v>
      </c>
      <c r="E3569">
        <f t="shared" si="57"/>
        <v>3.1320574288931757E-2</v>
      </c>
      <c r="F3569">
        <v>-1.6714423819507163E-2</v>
      </c>
    </row>
    <row r="3570" spans="2:6" x14ac:dyDescent="0.3">
      <c r="B3570" s="109">
        <v>40134</v>
      </c>
      <c r="C3570" s="110">
        <v>205.178741</v>
      </c>
      <c r="D3570">
        <v>253766</v>
      </c>
      <c r="E3570">
        <f t="shared" si="57"/>
        <v>-6.7347889997511068E-3</v>
      </c>
      <c r="F3570">
        <v>-1.6722973768153904E-2</v>
      </c>
    </row>
    <row r="3571" spans="2:6" x14ac:dyDescent="0.3">
      <c r="B3571" s="109">
        <v>40133</v>
      </c>
      <c r="C3571" s="110">
        <v>206.56994599999999</v>
      </c>
      <c r="D3571">
        <v>299518</v>
      </c>
      <c r="E3571">
        <f t="shared" si="57"/>
        <v>-6.4149669758539751E-4</v>
      </c>
      <c r="F3571">
        <v>-1.6729659951222331E-2</v>
      </c>
    </row>
    <row r="3572" spans="2:6" x14ac:dyDescent="0.3">
      <c r="B3572" s="109">
        <v>40130</v>
      </c>
      <c r="C3572" s="110">
        <v>206.70254499999999</v>
      </c>
      <c r="D3572">
        <v>360354</v>
      </c>
      <c r="E3572">
        <f t="shared" si="57"/>
        <v>-9.0516622757137455E-3</v>
      </c>
      <c r="F3572">
        <v>-1.6762805095195121E-2</v>
      </c>
    </row>
    <row r="3573" spans="2:6" x14ac:dyDescent="0.3">
      <c r="B3573" s="109">
        <v>40129</v>
      </c>
      <c r="C3573" s="110">
        <v>208.59063699999999</v>
      </c>
      <c r="D3573">
        <v>432258</v>
      </c>
      <c r="E3573">
        <f t="shared" si="57"/>
        <v>1.4826872591903628E-2</v>
      </c>
      <c r="F3573">
        <v>-1.6786041750710967E-2</v>
      </c>
    </row>
    <row r="3574" spans="2:6" x14ac:dyDescent="0.3">
      <c r="B3574" s="109">
        <v>40128</v>
      </c>
      <c r="C3574" s="110">
        <v>205.54307600000001</v>
      </c>
      <c r="D3574">
        <v>1302010</v>
      </c>
      <c r="E3574">
        <f t="shared" si="57"/>
        <v>-2.4677899168464079E-2</v>
      </c>
      <c r="F3574">
        <v>-1.6790172377383228E-2</v>
      </c>
    </row>
    <row r="3575" spans="2:6" x14ac:dyDescent="0.3">
      <c r="B3575" s="109">
        <v>40127</v>
      </c>
      <c r="C3575" s="110">
        <v>210.74378999999999</v>
      </c>
      <c r="D3575">
        <v>111315</v>
      </c>
      <c r="E3575">
        <f t="shared" si="57"/>
        <v>-3.0034755373586242E-2</v>
      </c>
      <c r="F3575">
        <v>-1.6802127363393926E-2</v>
      </c>
    </row>
    <row r="3576" spans="2:6" x14ac:dyDescent="0.3">
      <c r="B3576" s="109">
        <v>40126</v>
      </c>
      <c r="C3576" s="110">
        <v>217.26942399999999</v>
      </c>
      <c r="D3576">
        <v>105920</v>
      </c>
      <c r="E3576">
        <f t="shared" si="57"/>
        <v>6.2898352966365145E-3</v>
      </c>
      <c r="F3576">
        <v>-1.6810995562020148E-2</v>
      </c>
    </row>
    <row r="3577" spans="2:6" x14ac:dyDescent="0.3">
      <c r="B3577" s="109">
        <v>40123</v>
      </c>
      <c r="C3577" s="110">
        <v>215.91137699999999</v>
      </c>
      <c r="D3577">
        <v>59091</v>
      </c>
      <c r="E3577">
        <f t="shared" si="57"/>
        <v>4.4692245125548258E-3</v>
      </c>
      <c r="F3577">
        <v>-1.6842836805236017E-2</v>
      </c>
    </row>
    <row r="3578" spans="2:6" x14ac:dyDescent="0.3">
      <c r="B3578" s="109">
        <v>40122</v>
      </c>
      <c r="C3578" s="110">
        <v>214.950714</v>
      </c>
      <c r="D3578">
        <v>75510</v>
      </c>
      <c r="E3578">
        <f t="shared" si="57"/>
        <v>3.0000057214049081E-2</v>
      </c>
      <c r="F3578">
        <v>-1.6858375088106503E-2</v>
      </c>
    </row>
    <row r="3579" spans="2:6" x14ac:dyDescent="0.3">
      <c r="B3579" s="109">
        <v>40121</v>
      </c>
      <c r="C3579" s="110">
        <v>208.69000199999999</v>
      </c>
      <c r="D3579">
        <v>61063</v>
      </c>
      <c r="E3579">
        <f t="shared" si="57"/>
        <v>2.8653047004054688E-3</v>
      </c>
      <c r="F3579">
        <v>-1.6891662791180151E-2</v>
      </c>
    </row>
    <row r="3580" spans="2:6" x14ac:dyDescent="0.3">
      <c r="B3580" s="109">
        <v>40120</v>
      </c>
      <c r="C3580" s="110">
        <v>208.09375</v>
      </c>
      <c r="D3580">
        <v>84986</v>
      </c>
      <c r="E3580">
        <f t="shared" si="57"/>
        <v>-1.7477566377325227E-3</v>
      </c>
      <c r="F3580">
        <v>-1.6909518090985953E-2</v>
      </c>
    </row>
    <row r="3581" spans="2:6" x14ac:dyDescent="0.3">
      <c r="B3581" s="109">
        <v>40116</v>
      </c>
      <c r="C3581" s="110">
        <v>208.45808400000001</v>
      </c>
      <c r="D3581">
        <v>59546</v>
      </c>
      <c r="E3581">
        <f t="shared" si="57"/>
        <v>-1.6565513183084968E-2</v>
      </c>
      <c r="F3581">
        <v>-1.6923471126610523E-2</v>
      </c>
    </row>
    <row r="3582" spans="2:6" x14ac:dyDescent="0.3">
      <c r="B3582" s="109">
        <v>40115</v>
      </c>
      <c r="C3582" s="110">
        <v>211.96946700000001</v>
      </c>
      <c r="D3582">
        <v>83331</v>
      </c>
      <c r="E3582">
        <f t="shared" si="57"/>
        <v>-3.9188950869070593E-2</v>
      </c>
      <c r="F3582">
        <v>-1.6924095762592573E-2</v>
      </c>
    </row>
    <row r="3583" spans="2:6" x14ac:dyDescent="0.3">
      <c r="B3583" s="109">
        <v>40114</v>
      </c>
      <c r="C3583" s="110">
        <v>220.61514299999999</v>
      </c>
      <c r="D3583">
        <v>388537</v>
      </c>
      <c r="E3583">
        <f t="shared" si="57"/>
        <v>3.2078136294377613E-2</v>
      </c>
      <c r="F3583">
        <v>-1.6927669145490709E-2</v>
      </c>
    </row>
    <row r="3584" spans="2:6" x14ac:dyDescent="0.3">
      <c r="B3584" s="109">
        <v>40113</v>
      </c>
      <c r="C3584" s="110">
        <v>213.75817900000001</v>
      </c>
      <c r="D3584">
        <v>54040</v>
      </c>
      <c r="E3584">
        <f t="shared" si="57"/>
        <v>-2.182820666685481E-2</v>
      </c>
      <c r="F3584">
        <v>-1.6981315970430622E-2</v>
      </c>
    </row>
    <row r="3585" spans="2:6" x14ac:dyDescent="0.3">
      <c r="B3585" s="109">
        <v>40112</v>
      </c>
      <c r="C3585" s="110">
        <v>218.52825899999999</v>
      </c>
      <c r="D3585">
        <v>41339</v>
      </c>
      <c r="E3585">
        <f t="shared" si="57"/>
        <v>1.5176461111106043E-3</v>
      </c>
      <c r="F3585">
        <v>-1.7065794346798002E-2</v>
      </c>
    </row>
    <row r="3586" spans="2:6" x14ac:dyDescent="0.3">
      <c r="B3586" s="109">
        <v>40109</v>
      </c>
      <c r="C3586" s="110">
        <v>218.197113</v>
      </c>
      <c r="D3586">
        <v>80920</v>
      </c>
      <c r="E3586">
        <f t="shared" si="57"/>
        <v>9.3474862869749042E-3</v>
      </c>
      <c r="F3586">
        <v>-1.7068027071356684E-2</v>
      </c>
    </row>
    <row r="3587" spans="2:6" x14ac:dyDescent="0.3">
      <c r="B3587" s="109">
        <v>40108</v>
      </c>
      <c r="C3587" s="110">
        <v>216.17640700000001</v>
      </c>
      <c r="D3587">
        <v>219798</v>
      </c>
      <c r="E3587">
        <f t="shared" si="57"/>
        <v>-5.7888398738042968E-3</v>
      </c>
      <c r="F3587">
        <v>-1.7133597506826415E-2</v>
      </c>
    </row>
    <row r="3588" spans="2:6" x14ac:dyDescent="0.3">
      <c r="B3588" s="109">
        <v>40107</v>
      </c>
      <c r="C3588" s="110">
        <v>217.435104</v>
      </c>
      <c r="D3588">
        <v>72903</v>
      </c>
      <c r="E3588">
        <f t="shared" si="57"/>
        <v>-1.6923471126610523E-2</v>
      </c>
      <c r="F3588">
        <v>-1.7155198572774477E-2</v>
      </c>
    </row>
    <row r="3589" spans="2:6" x14ac:dyDescent="0.3">
      <c r="B3589" s="109">
        <v>40106</v>
      </c>
      <c r="C3589" s="110">
        <v>221.17820699999999</v>
      </c>
      <c r="D3589">
        <v>259580</v>
      </c>
      <c r="E3589">
        <f t="shared" si="57"/>
        <v>-3.6508126070871394E-2</v>
      </c>
      <c r="F3589">
        <v>-1.7158387187260371E-2</v>
      </c>
    </row>
    <row r="3590" spans="2:6" x14ac:dyDescent="0.3">
      <c r="B3590" s="109">
        <v>40102</v>
      </c>
      <c r="C3590" s="110">
        <v>229.558975</v>
      </c>
      <c r="D3590">
        <v>440123</v>
      </c>
      <c r="E3590">
        <f t="shared" si="57"/>
        <v>-3.9234573232126979E-2</v>
      </c>
      <c r="F3590">
        <v>-1.7176374535438854E-2</v>
      </c>
    </row>
    <row r="3591" spans="2:6" x14ac:dyDescent="0.3">
      <c r="B3591" s="109">
        <v>40101</v>
      </c>
      <c r="C3591" s="110">
        <v>238.933426</v>
      </c>
      <c r="D3591">
        <v>994322</v>
      </c>
      <c r="E3591">
        <f t="shared" si="57"/>
        <v>0.10781702279879135</v>
      </c>
      <c r="F3591">
        <v>-1.7200295284904188E-2</v>
      </c>
    </row>
    <row r="3592" spans="2:6" x14ac:dyDescent="0.3">
      <c r="B3592" s="109">
        <v>40100</v>
      </c>
      <c r="C3592" s="110">
        <v>215.67950400000001</v>
      </c>
      <c r="D3592">
        <v>38105</v>
      </c>
      <c r="E3592">
        <f t="shared" si="57"/>
        <v>1.4174417899316838E-2</v>
      </c>
      <c r="F3592">
        <v>-1.7202187098669497E-2</v>
      </c>
    </row>
    <row r="3593" spans="2:6" x14ac:dyDescent="0.3">
      <c r="B3593" s="109">
        <v>40099</v>
      </c>
      <c r="C3593" s="110">
        <v>212.6651</v>
      </c>
      <c r="D3593">
        <v>0</v>
      </c>
      <c r="E3593">
        <f t="shared" si="57"/>
        <v>-2.7959494285904052E-3</v>
      </c>
      <c r="F3593">
        <v>-1.7250156583659582E-2</v>
      </c>
    </row>
    <row r="3594" spans="2:6" x14ac:dyDescent="0.3">
      <c r="B3594" s="109">
        <v>40098</v>
      </c>
      <c r="C3594" s="110">
        <v>213.261368</v>
      </c>
      <c r="D3594">
        <v>51626</v>
      </c>
      <c r="E3594">
        <f t="shared" si="57"/>
        <v>1.3061079087156147E-2</v>
      </c>
      <c r="F3594">
        <v>-1.7253747298984101E-2</v>
      </c>
    </row>
    <row r="3595" spans="2:6" x14ac:dyDescent="0.3">
      <c r="B3595" s="109">
        <v>40095</v>
      </c>
      <c r="C3595" s="110">
        <v>210.51185599999999</v>
      </c>
      <c r="D3595">
        <v>53474</v>
      </c>
      <c r="E3595">
        <f t="shared" ref="E3595:E3658" si="58">C3595/C3596-1</f>
        <v>-6.0997299755742862E-3</v>
      </c>
      <c r="F3595">
        <v>-1.7257198353746506E-2</v>
      </c>
    </row>
    <row r="3596" spans="2:6" x14ac:dyDescent="0.3">
      <c r="B3596" s="109">
        <v>40094</v>
      </c>
      <c r="C3596" s="110">
        <v>211.80380199999999</v>
      </c>
      <c r="D3596">
        <v>39257</v>
      </c>
      <c r="E3596">
        <f t="shared" si="58"/>
        <v>5.029861140866787E-3</v>
      </c>
      <c r="F3596">
        <v>-1.7264737976173228E-2</v>
      </c>
    </row>
    <row r="3597" spans="2:6" x14ac:dyDescent="0.3">
      <c r="B3597" s="109">
        <v>40093</v>
      </c>
      <c r="C3597" s="110">
        <v>210.74378999999999</v>
      </c>
      <c r="D3597">
        <v>68977</v>
      </c>
      <c r="E3597">
        <f t="shared" si="58"/>
        <v>-1.9571574905306033E-2</v>
      </c>
      <c r="F3597">
        <v>-1.7280848671829996E-2</v>
      </c>
    </row>
    <row r="3598" spans="2:6" x14ac:dyDescent="0.3">
      <c r="B3598" s="109">
        <v>40092</v>
      </c>
      <c r="C3598" s="110">
        <v>214.950714</v>
      </c>
      <c r="D3598">
        <v>158798</v>
      </c>
      <c r="E3598">
        <f t="shared" si="58"/>
        <v>1.7722314628923375E-2</v>
      </c>
      <c r="F3598">
        <v>-1.7294692754129093E-2</v>
      </c>
    </row>
    <row r="3599" spans="2:6" x14ac:dyDescent="0.3">
      <c r="B3599" s="109">
        <v>40091</v>
      </c>
      <c r="C3599" s="110">
        <v>211.207626</v>
      </c>
      <c r="D3599">
        <v>41926</v>
      </c>
      <c r="E3599">
        <f t="shared" si="58"/>
        <v>-2.9823169516285164E-2</v>
      </c>
      <c r="F3599">
        <v>-1.7347450810030751E-2</v>
      </c>
    </row>
    <row r="3600" spans="2:6" x14ac:dyDescent="0.3">
      <c r="B3600" s="109">
        <v>40087</v>
      </c>
      <c r="C3600" s="110">
        <v>217.70013399999999</v>
      </c>
      <c r="D3600">
        <v>51429</v>
      </c>
      <c r="E3600">
        <f t="shared" si="58"/>
        <v>2.440335197791299E-3</v>
      </c>
      <c r="F3600">
        <v>-1.7348547412616822E-2</v>
      </c>
    </row>
    <row r="3601" spans="2:6" x14ac:dyDescent="0.3">
      <c r="B3601" s="109">
        <v>40086</v>
      </c>
      <c r="C3601" s="110">
        <v>217.17016599999999</v>
      </c>
      <c r="D3601">
        <v>100644</v>
      </c>
      <c r="E3601">
        <f t="shared" si="58"/>
        <v>-6.3651421610061432E-3</v>
      </c>
      <c r="F3601">
        <v>-1.7357193593410702E-2</v>
      </c>
    </row>
    <row r="3602" spans="2:6" x14ac:dyDescent="0.3">
      <c r="B3602" s="109">
        <v>40085</v>
      </c>
      <c r="C3602" s="110">
        <v>218.56134</v>
      </c>
      <c r="D3602">
        <v>185611</v>
      </c>
      <c r="E3602">
        <f t="shared" si="58"/>
        <v>6.7132521411974455E-3</v>
      </c>
      <c r="F3602">
        <v>-1.7357664047864318E-2</v>
      </c>
    </row>
    <row r="3603" spans="2:6" x14ac:dyDescent="0.3">
      <c r="B3603" s="109">
        <v>40081</v>
      </c>
      <c r="C3603" s="110">
        <v>217.10386700000001</v>
      </c>
      <c r="D3603">
        <v>178404</v>
      </c>
      <c r="E3603">
        <f t="shared" si="58"/>
        <v>1.6124014233926287E-2</v>
      </c>
      <c r="F3603">
        <v>-1.7382879058379097E-2</v>
      </c>
    </row>
    <row r="3604" spans="2:6" x14ac:dyDescent="0.3">
      <c r="B3604" s="109">
        <v>40080</v>
      </c>
      <c r="C3604" s="110">
        <v>213.658829</v>
      </c>
      <c r="D3604">
        <v>421079</v>
      </c>
      <c r="E3604">
        <f t="shared" si="58"/>
        <v>5.0146763557580298E-2</v>
      </c>
      <c r="F3604">
        <v>-1.7405626857104561E-2</v>
      </c>
    </row>
    <row r="3605" spans="2:6" x14ac:dyDescent="0.3">
      <c r="B3605" s="109">
        <v>40079</v>
      </c>
      <c r="C3605" s="110">
        <v>203.45616100000001</v>
      </c>
      <c r="D3605">
        <v>127051</v>
      </c>
      <c r="E3605">
        <f t="shared" si="58"/>
        <v>-1.7879744404817322E-3</v>
      </c>
      <c r="F3605">
        <v>-1.7413911402145321E-2</v>
      </c>
    </row>
    <row r="3606" spans="2:6" x14ac:dyDescent="0.3">
      <c r="B3606" s="109">
        <v>40078</v>
      </c>
      <c r="C3606" s="110">
        <v>203.82058699999999</v>
      </c>
      <c r="D3606">
        <v>164430</v>
      </c>
      <c r="E3606">
        <f t="shared" si="58"/>
        <v>-3.4014316760720975E-3</v>
      </c>
      <c r="F3606">
        <v>-1.7421736537107213E-2</v>
      </c>
    </row>
    <row r="3607" spans="2:6" x14ac:dyDescent="0.3">
      <c r="B3607" s="109">
        <v>40074</v>
      </c>
      <c r="C3607" s="110">
        <v>204.51623499999999</v>
      </c>
      <c r="D3607">
        <v>258972</v>
      </c>
      <c r="E3607">
        <f t="shared" si="58"/>
        <v>-3.8721651246810262E-3</v>
      </c>
      <c r="F3607">
        <v>-1.7462478040069285E-2</v>
      </c>
    </row>
    <row r="3608" spans="2:6" x14ac:dyDescent="0.3">
      <c r="B3608" s="109">
        <v>40073</v>
      </c>
      <c r="C3608" s="110">
        <v>205.31123400000001</v>
      </c>
      <c r="D3608">
        <v>279567</v>
      </c>
      <c r="E3608">
        <f t="shared" si="58"/>
        <v>1.0598640610005816E-2</v>
      </c>
      <c r="F3608">
        <v>-1.7486057268362942E-2</v>
      </c>
    </row>
    <row r="3609" spans="2:6" x14ac:dyDescent="0.3">
      <c r="B3609" s="109">
        <v>40072</v>
      </c>
      <c r="C3609" s="110">
        <v>203.15803500000001</v>
      </c>
      <c r="D3609">
        <v>731718</v>
      </c>
      <c r="E3609">
        <f t="shared" si="58"/>
        <v>4.8017396390399369E-2</v>
      </c>
      <c r="F3609">
        <v>-1.7490587882505682E-2</v>
      </c>
    </row>
    <row r="3610" spans="2:6" x14ac:dyDescent="0.3">
      <c r="B3610" s="109">
        <v>40071</v>
      </c>
      <c r="C3610" s="110">
        <v>193.84986900000001</v>
      </c>
      <c r="D3610">
        <v>172435</v>
      </c>
      <c r="E3610">
        <f t="shared" si="58"/>
        <v>4.7619298532126431E-2</v>
      </c>
      <c r="F3610">
        <v>-1.7494439259185812E-2</v>
      </c>
    </row>
    <row r="3611" spans="2:6" x14ac:dyDescent="0.3">
      <c r="B3611" s="109">
        <v>40070</v>
      </c>
      <c r="C3611" s="110">
        <v>185.038467</v>
      </c>
      <c r="D3611">
        <v>97825</v>
      </c>
      <c r="E3611">
        <f t="shared" si="58"/>
        <v>4.1343065507102317E-3</v>
      </c>
      <c r="F3611">
        <v>-1.7512734339466873E-2</v>
      </c>
    </row>
    <row r="3612" spans="2:6" x14ac:dyDescent="0.3">
      <c r="B3612" s="109">
        <v>40067</v>
      </c>
      <c r="C3612" s="110">
        <v>184.276611</v>
      </c>
      <c r="D3612">
        <v>81666</v>
      </c>
      <c r="E3612">
        <f t="shared" si="58"/>
        <v>-9.9660451542762374E-3</v>
      </c>
      <c r="F3612">
        <v>-1.7524743318897862E-2</v>
      </c>
    </row>
    <row r="3613" spans="2:6" x14ac:dyDescent="0.3">
      <c r="B3613" s="109">
        <v>40066</v>
      </c>
      <c r="C3613" s="110">
        <v>186.131607</v>
      </c>
      <c r="D3613">
        <v>71713</v>
      </c>
      <c r="E3613">
        <f t="shared" si="58"/>
        <v>-2.718149960519467E-2</v>
      </c>
      <c r="F3613">
        <v>-1.7572482153509372E-2</v>
      </c>
    </row>
    <row r="3614" spans="2:6" x14ac:dyDescent="0.3">
      <c r="B3614" s="109">
        <v>40065</v>
      </c>
      <c r="C3614" s="110">
        <v>191.33230599999999</v>
      </c>
      <c r="D3614">
        <v>191028</v>
      </c>
      <c r="E3614">
        <f t="shared" si="58"/>
        <v>-2.3994464855850883E-2</v>
      </c>
      <c r="F3614">
        <v>-1.7589923920400818E-2</v>
      </c>
    </row>
    <row r="3615" spans="2:6" x14ac:dyDescent="0.3">
      <c r="B3615" s="109">
        <v>40064</v>
      </c>
      <c r="C3615" s="110">
        <v>196.03608700000001</v>
      </c>
      <c r="D3615">
        <v>243218</v>
      </c>
      <c r="E3615">
        <f t="shared" si="58"/>
        <v>-3.0320909545000774E-3</v>
      </c>
      <c r="F3615">
        <v>-1.7606553285359205E-2</v>
      </c>
    </row>
    <row r="3616" spans="2:6" x14ac:dyDescent="0.3">
      <c r="B3616" s="109">
        <v>40063</v>
      </c>
      <c r="C3616" s="110">
        <v>196.632294</v>
      </c>
      <c r="D3616">
        <v>587687</v>
      </c>
      <c r="E3616">
        <f t="shared" si="58"/>
        <v>8.1238185453736733E-2</v>
      </c>
      <c r="F3616">
        <v>-1.7612165231881804E-2</v>
      </c>
    </row>
    <row r="3617" spans="2:6" x14ac:dyDescent="0.3">
      <c r="B3617" s="109">
        <v>40060</v>
      </c>
      <c r="C3617" s="110">
        <v>181.85844399999999</v>
      </c>
      <c r="D3617">
        <v>803029</v>
      </c>
      <c r="E3617">
        <f t="shared" si="58"/>
        <v>-1.3300027520516289E-2</v>
      </c>
      <c r="F3617">
        <v>-1.7615478670207629E-2</v>
      </c>
    </row>
    <row r="3618" spans="2:6" x14ac:dyDescent="0.3">
      <c r="B3618" s="109">
        <v>40059</v>
      </c>
      <c r="C3618" s="110">
        <v>184.30976899999999</v>
      </c>
      <c r="D3618">
        <v>50005</v>
      </c>
      <c r="E3618">
        <f t="shared" si="58"/>
        <v>1.8008304287586707E-3</v>
      </c>
      <c r="F3618">
        <v>-1.7619098460368909E-2</v>
      </c>
    </row>
    <row r="3619" spans="2:6" x14ac:dyDescent="0.3">
      <c r="B3619" s="109">
        <v>40058</v>
      </c>
      <c r="C3619" s="110">
        <v>183.978455</v>
      </c>
      <c r="D3619">
        <v>318755</v>
      </c>
      <c r="E3619">
        <f t="shared" si="58"/>
        <v>1.8335033257154132E-2</v>
      </c>
      <c r="F3619">
        <v>-1.7619124195713098E-2</v>
      </c>
    </row>
    <row r="3620" spans="2:6" x14ac:dyDescent="0.3">
      <c r="B3620" s="109">
        <v>40057</v>
      </c>
      <c r="C3620" s="110">
        <v>180.66593900000001</v>
      </c>
      <c r="D3620">
        <v>152961</v>
      </c>
      <c r="E3620">
        <f t="shared" si="58"/>
        <v>3.311401894386945E-3</v>
      </c>
      <c r="F3620">
        <v>-1.7620164290696017E-2</v>
      </c>
    </row>
    <row r="3621" spans="2:6" x14ac:dyDescent="0.3">
      <c r="B3621" s="109">
        <v>40056</v>
      </c>
      <c r="C3621" s="110">
        <v>180.06965600000001</v>
      </c>
      <c r="D3621">
        <v>107863</v>
      </c>
      <c r="E3621">
        <f t="shared" si="58"/>
        <v>7.9730445091061863E-3</v>
      </c>
      <c r="F3621">
        <v>-1.7641518190961714E-2</v>
      </c>
    </row>
    <row r="3622" spans="2:6" x14ac:dyDescent="0.3">
      <c r="B3622" s="109">
        <v>40053</v>
      </c>
      <c r="C3622" s="110">
        <v>178.645309</v>
      </c>
      <c r="D3622">
        <v>260788</v>
      </c>
      <c r="E3622">
        <f t="shared" si="58"/>
        <v>-1.6055319973607873E-2</v>
      </c>
      <c r="F3622">
        <v>-1.7680521737900801E-2</v>
      </c>
    </row>
    <row r="3623" spans="2:6" x14ac:dyDescent="0.3">
      <c r="B3623" s="109">
        <v>40052</v>
      </c>
      <c r="C3623" s="110">
        <v>181.560318</v>
      </c>
      <c r="D3623">
        <v>272569</v>
      </c>
      <c r="E3623">
        <f t="shared" si="58"/>
        <v>-4.1787943492676005E-3</v>
      </c>
      <c r="F3623">
        <v>-1.7698828053498428E-2</v>
      </c>
    </row>
    <row r="3624" spans="2:6" x14ac:dyDescent="0.3">
      <c r="B3624" s="109">
        <v>40051</v>
      </c>
      <c r="C3624" s="110">
        <v>182.322205</v>
      </c>
      <c r="D3624">
        <v>187844</v>
      </c>
      <c r="E3624">
        <f t="shared" si="58"/>
        <v>2.6865627173040973E-2</v>
      </c>
      <c r="F3624">
        <v>-1.7708295277790831E-2</v>
      </c>
    </row>
    <row r="3625" spans="2:6" x14ac:dyDescent="0.3">
      <c r="B3625" s="109">
        <v>40050</v>
      </c>
      <c r="C3625" s="110">
        <v>177.552155</v>
      </c>
      <c r="D3625">
        <v>203642</v>
      </c>
      <c r="E3625">
        <f t="shared" si="58"/>
        <v>-4.8271937166419754E-3</v>
      </c>
      <c r="F3625">
        <v>-1.7709976891842616E-2</v>
      </c>
    </row>
    <row r="3626" spans="2:6" x14ac:dyDescent="0.3">
      <c r="B3626" s="109">
        <v>40049</v>
      </c>
      <c r="C3626" s="110">
        <v>178.41339099999999</v>
      </c>
      <c r="D3626">
        <v>367705</v>
      </c>
      <c r="E3626">
        <f t="shared" si="58"/>
        <v>2.1042513064929436E-2</v>
      </c>
      <c r="F3626">
        <v>-1.7731320128281158E-2</v>
      </c>
    </row>
    <row r="3627" spans="2:6" x14ac:dyDescent="0.3">
      <c r="B3627" s="109">
        <v>40046</v>
      </c>
      <c r="C3627" s="110">
        <v>174.73649599999999</v>
      </c>
      <c r="D3627">
        <v>117166</v>
      </c>
      <c r="E3627">
        <f t="shared" si="58"/>
        <v>-2.0245105903092253E-2</v>
      </c>
      <c r="F3627">
        <v>-1.7740340304083113E-2</v>
      </c>
    </row>
    <row r="3628" spans="2:6" x14ac:dyDescent="0.3">
      <c r="B3628" s="109">
        <v>40045</v>
      </c>
      <c r="C3628" s="110">
        <v>178.34715299999999</v>
      </c>
      <c r="D3628">
        <v>134273</v>
      </c>
      <c r="E3628">
        <f t="shared" si="58"/>
        <v>-1.5902040878487123E-2</v>
      </c>
      <c r="F3628">
        <v>-1.7758842163226096E-2</v>
      </c>
    </row>
    <row r="3629" spans="2:6" x14ac:dyDescent="0.3">
      <c r="B3629" s="109">
        <v>40044</v>
      </c>
      <c r="C3629" s="110">
        <v>181.22906499999999</v>
      </c>
      <c r="D3629">
        <v>1528645</v>
      </c>
      <c r="E3629">
        <f t="shared" si="58"/>
        <v>-3.2672137624741859E-3</v>
      </c>
      <c r="F3629">
        <v>-1.7763353213116284E-2</v>
      </c>
    </row>
    <row r="3630" spans="2:6" x14ac:dyDescent="0.3">
      <c r="B3630" s="109">
        <v>40043</v>
      </c>
      <c r="C3630" s="110">
        <v>181.82311999999999</v>
      </c>
      <c r="D3630">
        <v>32784</v>
      </c>
      <c r="E3630">
        <f t="shared" si="58"/>
        <v>2.3655244041440593E-3</v>
      </c>
      <c r="F3630">
        <v>-1.7817122630111815E-2</v>
      </c>
    </row>
    <row r="3631" spans="2:6" x14ac:dyDescent="0.3">
      <c r="B3631" s="109">
        <v>40042</v>
      </c>
      <c r="C3631" s="110">
        <v>181.39402799999999</v>
      </c>
      <c r="D3631">
        <v>63550</v>
      </c>
      <c r="E3631">
        <f t="shared" si="58"/>
        <v>-1.962216788758897E-2</v>
      </c>
      <c r="F3631">
        <v>-1.7827348277833832E-2</v>
      </c>
    </row>
    <row r="3632" spans="2:6" x14ac:dyDescent="0.3">
      <c r="B3632" s="109">
        <v>40039</v>
      </c>
      <c r="C3632" s="110">
        <v>185.02461199999999</v>
      </c>
      <c r="D3632">
        <v>92805</v>
      </c>
      <c r="E3632">
        <f t="shared" si="58"/>
        <v>-3.7317666713959641E-3</v>
      </c>
      <c r="F3632">
        <v>-1.7834254982684206E-2</v>
      </c>
    </row>
    <row r="3633" spans="2:6" x14ac:dyDescent="0.3">
      <c r="B3633" s="109">
        <v>40038</v>
      </c>
      <c r="C3633" s="110">
        <v>185.71766700000001</v>
      </c>
      <c r="D3633">
        <v>536179</v>
      </c>
      <c r="E3633">
        <f t="shared" si="58"/>
        <v>3.9726208188003875E-2</v>
      </c>
      <c r="F3633">
        <v>-1.7837577844991293E-2</v>
      </c>
    </row>
    <row r="3634" spans="2:6" x14ac:dyDescent="0.3">
      <c r="B3634" s="109">
        <v>40037</v>
      </c>
      <c r="C3634" s="110">
        <v>178.62170399999999</v>
      </c>
      <c r="D3634">
        <v>68788</v>
      </c>
      <c r="E3634">
        <f t="shared" si="58"/>
        <v>4.8273330228836286E-3</v>
      </c>
      <c r="F3634">
        <v>-1.7857040126564083E-2</v>
      </c>
    </row>
    <row r="3635" spans="2:6" x14ac:dyDescent="0.3">
      <c r="B3635" s="109">
        <v>40036</v>
      </c>
      <c r="C3635" s="110">
        <v>177.76357999999999</v>
      </c>
      <c r="D3635">
        <v>91546</v>
      </c>
      <c r="E3635">
        <f t="shared" si="58"/>
        <v>1.6802145464231089E-2</v>
      </c>
      <c r="F3635">
        <v>-1.7861803768528972E-2</v>
      </c>
    </row>
    <row r="3636" spans="2:6" x14ac:dyDescent="0.3">
      <c r="B3636" s="109">
        <v>40035</v>
      </c>
      <c r="C3636" s="110">
        <v>174.82612599999999</v>
      </c>
      <c r="D3636">
        <v>74377</v>
      </c>
      <c r="E3636">
        <f t="shared" si="58"/>
        <v>-4.8846373733609783E-3</v>
      </c>
      <c r="F3636">
        <v>-1.7863471078527704E-2</v>
      </c>
    </row>
    <row r="3637" spans="2:6" x14ac:dyDescent="0.3">
      <c r="B3637" s="109">
        <v>40032</v>
      </c>
      <c r="C3637" s="110">
        <v>175.68428</v>
      </c>
      <c r="D3637">
        <v>234364</v>
      </c>
      <c r="E3637">
        <f t="shared" si="58"/>
        <v>-2.4912917958983094E-2</v>
      </c>
      <c r="F3637">
        <v>-1.7873509417387745E-2</v>
      </c>
    </row>
    <row r="3638" spans="2:6" x14ac:dyDescent="0.3">
      <c r="B3638" s="109">
        <v>40031</v>
      </c>
      <c r="C3638" s="110">
        <v>180.17291299999999</v>
      </c>
      <c r="D3638">
        <v>211482</v>
      </c>
      <c r="E3638">
        <f t="shared" si="58"/>
        <v>2.9399855581648815E-3</v>
      </c>
      <c r="F3638">
        <v>-1.7904727454058134E-2</v>
      </c>
    </row>
    <row r="3639" spans="2:6" x14ac:dyDescent="0.3">
      <c r="B3639" s="109">
        <v>40030</v>
      </c>
      <c r="C3639" s="110">
        <v>179.64475999999999</v>
      </c>
      <c r="D3639">
        <v>279264</v>
      </c>
      <c r="E3639">
        <f t="shared" si="58"/>
        <v>2.9895685292856466E-2</v>
      </c>
      <c r="F3639">
        <v>-1.7929914533150182E-2</v>
      </c>
    </row>
    <row r="3640" spans="2:6" x14ac:dyDescent="0.3">
      <c r="B3640" s="109">
        <v>40029</v>
      </c>
      <c r="C3640" s="110">
        <v>174.43005400000001</v>
      </c>
      <c r="D3640">
        <v>81971</v>
      </c>
      <c r="E3640">
        <f t="shared" si="58"/>
        <v>-2.6524402988077456E-2</v>
      </c>
      <c r="F3640">
        <v>-1.7939125077455098E-2</v>
      </c>
    </row>
    <row r="3641" spans="2:6" x14ac:dyDescent="0.3">
      <c r="B3641" s="109">
        <v>40028</v>
      </c>
      <c r="C3641" s="110">
        <v>179.18277</v>
      </c>
      <c r="D3641">
        <v>86977</v>
      </c>
      <c r="E3641">
        <f t="shared" si="58"/>
        <v>9.6708268165643929E-3</v>
      </c>
      <c r="F3641">
        <v>-1.795165294002754E-2</v>
      </c>
    </row>
    <row r="3642" spans="2:6" x14ac:dyDescent="0.3">
      <c r="B3642" s="109">
        <v>40025</v>
      </c>
      <c r="C3642" s="110">
        <v>177.466522</v>
      </c>
      <c r="D3642">
        <v>167289</v>
      </c>
      <c r="E3642">
        <f t="shared" si="58"/>
        <v>2.7125131249393641E-2</v>
      </c>
      <c r="F3642">
        <v>-1.7976850277200418E-2</v>
      </c>
    </row>
    <row r="3643" spans="2:6" x14ac:dyDescent="0.3">
      <c r="B3643" s="109">
        <v>40024</v>
      </c>
      <c r="C3643" s="110">
        <v>172.77984599999999</v>
      </c>
      <c r="D3643">
        <v>595486</v>
      </c>
      <c r="E3643">
        <f t="shared" si="58"/>
        <v>-9.5428667925046007E-4</v>
      </c>
      <c r="F3643">
        <v>-1.7998098699087084E-2</v>
      </c>
    </row>
    <row r="3644" spans="2:6" x14ac:dyDescent="0.3">
      <c r="B3644" s="109">
        <v>40023</v>
      </c>
      <c r="C3644" s="110">
        <v>172.944885</v>
      </c>
      <c r="D3644">
        <v>332429</v>
      </c>
      <c r="E3644">
        <f t="shared" si="58"/>
        <v>3.2512323946815247E-2</v>
      </c>
      <c r="F3644">
        <v>-1.8005320943982217E-2</v>
      </c>
    </row>
    <row r="3645" spans="2:6" x14ac:dyDescent="0.3">
      <c r="B3645" s="109">
        <v>40022</v>
      </c>
      <c r="C3645" s="110">
        <v>167.4991</v>
      </c>
      <c r="D3645">
        <v>71545</v>
      </c>
      <c r="E3645">
        <f t="shared" si="58"/>
        <v>4.7515405548244072E-3</v>
      </c>
      <c r="F3645">
        <v>-1.8013515448269124E-2</v>
      </c>
    </row>
    <row r="3646" spans="2:6" x14ac:dyDescent="0.3">
      <c r="B3646" s="109">
        <v>40021</v>
      </c>
      <c r="C3646" s="110">
        <v>166.706985</v>
      </c>
      <c r="D3646">
        <v>617096</v>
      </c>
      <c r="E3646">
        <f t="shared" si="58"/>
        <v>3.271325682134596E-2</v>
      </c>
      <c r="F3646">
        <v>-1.8030039045200841E-2</v>
      </c>
    </row>
    <row r="3647" spans="2:6" x14ac:dyDescent="0.3">
      <c r="B3647" s="109">
        <v>40018</v>
      </c>
      <c r="C3647" s="110">
        <v>161.426208</v>
      </c>
      <c r="D3647">
        <v>175349</v>
      </c>
      <c r="E3647">
        <f t="shared" si="58"/>
        <v>2.8707079559411319E-3</v>
      </c>
      <c r="F3647">
        <v>-1.8052609802039044E-2</v>
      </c>
    </row>
    <row r="3648" spans="2:6" x14ac:dyDescent="0.3">
      <c r="B3648" s="109">
        <v>40017</v>
      </c>
      <c r="C3648" s="110">
        <v>160.96412699999999</v>
      </c>
      <c r="D3648">
        <v>54752</v>
      </c>
      <c r="E3648">
        <f t="shared" si="58"/>
        <v>-9.5451835612886393E-3</v>
      </c>
      <c r="F3648">
        <v>-1.8097833986771894E-2</v>
      </c>
    </row>
    <row r="3649" spans="2:6" x14ac:dyDescent="0.3">
      <c r="B3649" s="109">
        <v>40016</v>
      </c>
      <c r="C3649" s="110">
        <v>162.515366</v>
      </c>
      <c r="D3649">
        <v>175478</v>
      </c>
      <c r="E3649">
        <f t="shared" si="58"/>
        <v>1.1088206062615846E-2</v>
      </c>
      <c r="F3649">
        <v>-1.8127742152178827E-2</v>
      </c>
    </row>
    <row r="3650" spans="2:6" x14ac:dyDescent="0.3">
      <c r="B3650" s="109">
        <v>40015</v>
      </c>
      <c r="C3650" s="110">
        <v>160.733124</v>
      </c>
      <c r="D3650">
        <v>257169</v>
      </c>
      <c r="E3650">
        <f t="shared" si="58"/>
        <v>2.6993041476269131E-2</v>
      </c>
      <c r="F3650">
        <v>-1.8128039297177989E-2</v>
      </c>
    </row>
    <row r="3651" spans="2:6" x14ac:dyDescent="0.3">
      <c r="B3651" s="109">
        <v>40014</v>
      </c>
      <c r="C3651" s="110">
        <v>156.50848400000001</v>
      </c>
      <c r="D3651">
        <v>966701</v>
      </c>
      <c r="E3651">
        <f t="shared" si="58"/>
        <v>-2.7880291854393224E-2</v>
      </c>
      <c r="F3651">
        <v>-1.8151273554317005E-2</v>
      </c>
    </row>
    <row r="3652" spans="2:6" x14ac:dyDescent="0.3">
      <c r="B3652" s="109">
        <v>40011</v>
      </c>
      <c r="C3652" s="110">
        <v>160.997131</v>
      </c>
      <c r="D3652">
        <v>209302</v>
      </c>
      <c r="E3652">
        <f t="shared" si="58"/>
        <v>5.0161492276590058E-2</v>
      </c>
      <c r="F3652">
        <v>-1.816620064993324E-2</v>
      </c>
    </row>
    <row r="3653" spans="2:6" x14ac:dyDescent="0.3">
      <c r="B3653" s="109">
        <v>40010</v>
      </c>
      <c r="C3653" s="110">
        <v>153.30702199999999</v>
      </c>
      <c r="D3653">
        <v>596790</v>
      </c>
      <c r="E3653">
        <f t="shared" si="58"/>
        <v>3.7061759921972026E-2</v>
      </c>
      <c r="F3653">
        <v>-1.8171000638258716E-2</v>
      </c>
    </row>
    <row r="3654" spans="2:6" x14ac:dyDescent="0.3">
      <c r="B3654" s="109">
        <v>40009</v>
      </c>
      <c r="C3654" s="110">
        <v>147.828247</v>
      </c>
      <c r="D3654">
        <v>153681</v>
      </c>
      <c r="E3654">
        <f t="shared" si="58"/>
        <v>1.7723146569615711E-2</v>
      </c>
      <c r="F3654">
        <v>-1.8199093402404332E-2</v>
      </c>
    </row>
    <row r="3655" spans="2:6" x14ac:dyDescent="0.3">
      <c r="B3655" s="109">
        <v>40008</v>
      </c>
      <c r="C3655" s="110">
        <v>145.25389100000001</v>
      </c>
      <c r="D3655">
        <v>242797</v>
      </c>
      <c r="E3655">
        <f t="shared" si="58"/>
        <v>1.2888272734600914E-2</v>
      </c>
      <c r="F3655">
        <v>-1.8206882163497973E-2</v>
      </c>
    </row>
    <row r="3656" spans="2:6" x14ac:dyDescent="0.3">
      <c r="B3656" s="109">
        <v>40007</v>
      </c>
      <c r="C3656" s="110">
        <v>143.40564000000001</v>
      </c>
      <c r="D3656">
        <v>1999388</v>
      </c>
      <c r="E3656">
        <f t="shared" si="58"/>
        <v>-3.57302426560685E-2</v>
      </c>
      <c r="F3656">
        <v>-1.8232278202415575E-2</v>
      </c>
    </row>
    <row r="3657" spans="2:6" x14ac:dyDescent="0.3">
      <c r="B3657" s="109">
        <v>40004</v>
      </c>
      <c r="C3657" s="110">
        <v>148.71942100000001</v>
      </c>
      <c r="D3657">
        <v>35585</v>
      </c>
      <c r="E3657">
        <f t="shared" si="58"/>
        <v>-9.0168357913645858E-3</v>
      </c>
      <c r="F3657">
        <v>-1.8254286286872423E-2</v>
      </c>
    </row>
    <row r="3658" spans="2:6" x14ac:dyDescent="0.3">
      <c r="B3658" s="109">
        <v>40003</v>
      </c>
      <c r="C3658" s="110">
        <v>150.07260099999999</v>
      </c>
      <c r="D3658">
        <v>45935</v>
      </c>
      <c r="E3658">
        <f t="shared" si="58"/>
        <v>0</v>
      </c>
      <c r="F3658">
        <v>-1.8271268353172054E-2</v>
      </c>
    </row>
    <row r="3659" spans="2:6" x14ac:dyDescent="0.3">
      <c r="B3659" s="109">
        <v>40002</v>
      </c>
      <c r="C3659" s="110">
        <v>150.07260099999999</v>
      </c>
      <c r="D3659">
        <v>175458</v>
      </c>
      <c r="E3659">
        <f t="shared" ref="E3659:E3722" si="59">C3659/C3660-1</f>
        <v>-1.9751133470476967E-3</v>
      </c>
      <c r="F3659">
        <v>-1.828353643619085E-2</v>
      </c>
    </row>
    <row r="3660" spans="2:6" x14ac:dyDescent="0.3">
      <c r="B3660" s="109">
        <v>40001</v>
      </c>
      <c r="C3660" s="110">
        <v>150.369598</v>
      </c>
      <c r="D3660">
        <v>82916</v>
      </c>
      <c r="E3660">
        <f t="shared" si="59"/>
        <v>1.1544881324351941E-2</v>
      </c>
      <c r="F3660">
        <v>-1.8356055772984048E-2</v>
      </c>
    </row>
    <row r="3661" spans="2:6" x14ac:dyDescent="0.3">
      <c r="B3661" s="109">
        <v>40000</v>
      </c>
      <c r="C3661" s="110">
        <v>148.653412</v>
      </c>
      <c r="D3661">
        <v>184185</v>
      </c>
      <c r="E3661">
        <f t="shared" si="59"/>
        <v>-5.0590134581204094E-2</v>
      </c>
      <c r="F3661">
        <v>-1.8366142509844474E-2</v>
      </c>
    </row>
    <row r="3662" spans="2:6" x14ac:dyDescent="0.3">
      <c r="B3662" s="109">
        <v>39997</v>
      </c>
      <c r="C3662" s="110">
        <v>156.57453899999999</v>
      </c>
      <c r="D3662">
        <v>341716</v>
      </c>
      <c r="E3662">
        <f t="shared" si="59"/>
        <v>2.9960828088181124E-2</v>
      </c>
      <c r="F3662">
        <v>-1.838806694393269E-2</v>
      </c>
    </row>
    <row r="3663" spans="2:6" x14ac:dyDescent="0.3">
      <c r="B3663" s="109">
        <v>39996</v>
      </c>
      <c r="C3663" s="110">
        <v>152.01989699999999</v>
      </c>
      <c r="D3663">
        <v>87966</v>
      </c>
      <c r="E3663">
        <f t="shared" si="59"/>
        <v>-1.3070405295098508E-2</v>
      </c>
      <c r="F3663">
        <v>-1.844745478851062E-2</v>
      </c>
    </row>
    <row r="3664" spans="2:6" x14ac:dyDescent="0.3">
      <c r="B3664" s="109">
        <v>39995</v>
      </c>
      <c r="C3664" s="110">
        <v>154.03317300000001</v>
      </c>
      <c r="D3664">
        <v>99612</v>
      </c>
      <c r="E3664">
        <f t="shared" si="59"/>
        <v>-3.4166131770841934E-3</v>
      </c>
      <c r="F3664">
        <v>-1.8471577260727901E-2</v>
      </c>
    </row>
    <row r="3665" spans="2:6" x14ac:dyDescent="0.3">
      <c r="B3665" s="109">
        <v>39994</v>
      </c>
      <c r="C3665" s="110">
        <v>154.561249</v>
      </c>
      <c r="D3665">
        <v>188229</v>
      </c>
      <c r="E3665">
        <f t="shared" si="59"/>
        <v>-4.4675385902966602E-2</v>
      </c>
      <c r="F3665">
        <v>-1.8479454460710754E-2</v>
      </c>
    </row>
    <row r="3666" spans="2:6" x14ac:dyDescent="0.3">
      <c r="B3666" s="109">
        <v>39993</v>
      </c>
      <c r="C3666" s="110">
        <v>161.78924599999999</v>
      </c>
      <c r="D3666">
        <v>2318147</v>
      </c>
      <c r="E3666">
        <f t="shared" si="59"/>
        <v>3.2217028702574479E-2</v>
      </c>
      <c r="F3666">
        <v>-1.8484867334063626E-2</v>
      </c>
    </row>
    <row r="3667" spans="2:6" x14ac:dyDescent="0.3">
      <c r="B3667" s="109">
        <v>39990</v>
      </c>
      <c r="C3667" s="110">
        <v>156.739563</v>
      </c>
      <c r="D3667">
        <v>141971</v>
      </c>
      <c r="E3667">
        <f t="shared" si="59"/>
        <v>1.7134494030181191E-2</v>
      </c>
      <c r="F3667">
        <v>-1.8496102450453522E-2</v>
      </c>
    </row>
    <row r="3668" spans="2:6" x14ac:dyDescent="0.3">
      <c r="B3668" s="109">
        <v>39989</v>
      </c>
      <c r="C3668" s="110">
        <v>154.099152</v>
      </c>
      <c r="D3668">
        <v>507145</v>
      </c>
      <c r="E3668">
        <f t="shared" si="59"/>
        <v>-4.2453031845266942E-2</v>
      </c>
      <c r="F3668">
        <v>-1.8507653776783206E-2</v>
      </c>
    </row>
    <row r="3669" spans="2:6" x14ac:dyDescent="0.3">
      <c r="B3669" s="109">
        <v>39988</v>
      </c>
      <c r="C3669" s="110">
        <v>160.93116800000001</v>
      </c>
      <c r="D3669">
        <v>437540</v>
      </c>
      <c r="E3669">
        <f t="shared" si="59"/>
        <v>3.8109957178742881E-2</v>
      </c>
      <c r="F3669">
        <v>-1.8590202023383462E-2</v>
      </c>
    </row>
    <row r="3670" spans="2:6" x14ac:dyDescent="0.3">
      <c r="B3670" s="109">
        <v>39987</v>
      </c>
      <c r="C3670" s="110">
        <v>155.02323899999999</v>
      </c>
      <c r="D3670">
        <v>69487</v>
      </c>
      <c r="E3670">
        <f t="shared" si="59"/>
        <v>-8.0254452602195325E-3</v>
      </c>
      <c r="F3670">
        <v>-1.8597884109704865E-2</v>
      </c>
    </row>
    <row r="3671" spans="2:6" x14ac:dyDescent="0.3">
      <c r="B3671" s="109">
        <v>39986</v>
      </c>
      <c r="C3671" s="110">
        <v>156.277435</v>
      </c>
      <c r="D3671">
        <v>51881</v>
      </c>
      <c r="E3671">
        <f t="shared" si="59"/>
        <v>-2.1694138306724287E-2</v>
      </c>
      <c r="F3671">
        <v>-1.8625013910165245E-2</v>
      </c>
    </row>
    <row r="3672" spans="2:6" x14ac:dyDescent="0.3">
      <c r="B3672" s="109">
        <v>39983</v>
      </c>
      <c r="C3672" s="110">
        <v>159.74292</v>
      </c>
      <c r="D3672">
        <v>87235</v>
      </c>
      <c r="E3672">
        <f t="shared" si="59"/>
        <v>2.4121499133115787E-2</v>
      </c>
      <c r="F3672">
        <v>-1.8647140518982863E-2</v>
      </c>
    </row>
    <row r="3673" spans="2:6" x14ac:dyDescent="0.3">
      <c r="B3673" s="109">
        <v>39982</v>
      </c>
      <c r="C3673" s="110">
        <v>155.98043799999999</v>
      </c>
      <c r="D3673">
        <v>146715</v>
      </c>
      <c r="E3673">
        <f t="shared" si="59"/>
        <v>-5.2525907630768476E-2</v>
      </c>
      <c r="F3673">
        <v>-1.8662610685400094E-2</v>
      </c>
    </row>
    <row r="3674" spans="2:6" x14ac:dyDescent="0.3">
      <c r="B3674" s="109">
        <v>39981</v>
      </c>
      <c r="C3674" s="110">
        <v>164.627655</v>
      </c>
      <c r="D3674">
        <v>140470</v>
      </c>
      <c r="E3674">
        <f t="shared" si="59"/>
        <v>-8.7444102064447859E-3</v>
      </c>
      <c r="F3674">
        <v>-1.871845208495948E-2</v>
      </c>
    </row>
    <row r="3675" spans="2:6" x14ac:dyDescent="0.3">
      <c r="B3675" s="109">
        <v>39980</v>
      </c>
      <c r="C3675" s="110">
        <v>166.079926</v>
      </c>
      <c r="D3675">
        <v>259965</v>
      </c>
      <c r="E3675">
        <f t="shared" si="59"/>
        <v>2.7903281264494151E-3</v>
      </c>
      <c r="F3675">
        <v>-1.8736683083050987E-2</v>
      </c>
    </row>
    <row r="3676" spans="2:6" x14ac:dyDescent="0.3">
      <c r="B3676" s="109">
        <v>39979</v>
      </c>
      <c r="C3676" s="110">
        <v>165.61779799999999</v>
      </c>
      <c r="D3676">
        <v>94291</v>
      </c>
      <c r="E3676">
        <f t="shared" si="59"/>
        <v>-1.4339304166550049E-2</v>
      </c>
      <c r="F3676">
        <v>-1.8752944266641758E-2</v>
      </c>
    </row>
    <row r="3677" spans="2:6" x14ac:dyDescent="0.3">
      <c r="B3677" s="109">
        <v>39976</v>
      </c>
      <c r="C3677" s="110">
        <v>168.02719099999999</v>
      </c>
      <c r="D3677">
        <v>528042</v>
      </c>
      <c r="E3677">
        <f t="shared" si="59"/>
        <v>-4.4974621488981237E-3</v>
      </c>
      <c r="F3677">
        <v>-1.8783309552479199E-2</v>
      </c>
    </row>
    <row r="3678" spans="2:6" x14ac:dyDescent="0.3">
      <c r="B3678" s="109">
        <v>39975</v>
      </c>
      <c r="C3678" s="110">
        <v>168.78630100000001</v>
      </c>
      <c r="D3678">
        <v>232996</v>
      </c>
      <c r="E3678">
        <f t="shared" si="59"/>
        <v>-3.1255758125244171E-2</v>
      </c>
      <c r="F3678">
        <v>-1.8799140888411614E-2</v>
      </c>
    </row>
    <row r="3679" spans="2:6" x14ac:dyDescent="0.3">
      <c r="B3679" s="109">
        <v>39974</v>
      </c>
      <c r="C3679" s="110">
        <v>174.232056</v>
      </c>
      <c r="D3679">
        <v>183550</v>
      </c>
      <c r="E3679">
        <f t="shared" si="59"/>
        <v>-2.2588414734644346E-2</v>
      </c>
      <c r="F3679">
        <v>-1.8838121894937609E-2</v>
      </c>
    </row>
    <row r="3680" spans="2:6" x14ac:dyDescent="0.3">
      <c r="B3680" s="109">
        <v>39973</v>
      </c>
      <c r="C3680" s="110">
        <v>178.258636</v>
      </c>
      <c r="D3680">
        <v>361121</v>
      </c>
      <c r="E3680">
        <f t="shared" si="59"/>
        <v>4.4680866687615506E-2</v>
      </c>
      <c r="F3680">
        <v>-1.8880081571515439E-2</v>
      </c>
    </row>
    <row r="3681" spans="2:6" x14ac:dyDescent="0.3">
      <c r="B3681" s="109">
        <v>39972</v>
      </c>
      <c r="C3681" s="110">
        <v>170.63453699999999</v>
      </c>
      <c r="D3681">
        <v>246084</v>
      </c>
      <c r="E3681">
        <f t="shared" si="59"/>
        <v>-3.9212056364809955E-2</v>
      </c>
      <c r="F3681">
        <v>-1.8899960494312862E-2</v>
      </c>
    </row>
    <row r="3682" spans="2:6" x14ac:dyDescent="0.3">
      <c r="B3682" s="109">
        <v>39969</v>
      </c>
      <c r="C3682" s="110">
        <v>177.59854100000001</v>
      </c>
      <c r="D3682">
        <v>541205</v>
      </c>
      <c r="E3682">
        <f t="shared" si="59"/>
        <v>-2.1280226459981288E-2</v>
      </c>
      <c r="F3682">
        <v>-1.8917911851775382E-2</v>
      </c>
    </row>
    <row r="3683" spans="2:6" x14ac:dyDescent="0.3">
      <c r="B3683" s="109">
        <v>39968</v>
      </c>
      <c r="C3683" s="110">
        <v>181.46005199999999</v>
      </c>
      <c r="D3683">
        <v>849323</v>
      </c>
      <c r="E3683">
        <f t="shared" si="59"/>
        <v>9.7334470285670438E-3</v>
      </c>
      <c r="F3683">
        <v>-1.8971760634803547E-2</v>
      </c>
    </row>
    <row r="3684" spans="2:6" x14ac:dyDescent="0.3">
      <c r="B3684" s="109">
        <v>39967</v>
      </c>
      <c r="C3684" s="110">
        <v>179.710846</v>
      </c>
      <c r="D3684">
        <v>1202690</v>
      </c>
      <c r="E3684">
        <f t="shared" si="59"/>
        <v>0.10111217811040096</v>
      </c>
      <c r="F3684">
        <v>-1.9001967052219237E-2</v>
      </c>
    </row>
    <row r="3685" spans="2:6" x14ac:dyDescent="0.3">
      <c r="B3685" s="109">
        <v>39966</v>
      </c>
      <c r="C3685" s="110">
        <v>163.20848100000001</v>
      </c>
      <c r="D3685">
        <v>348573</v>
      </c>
      <c r="E3685">
        <f t="shared" si="59"/>
        <v>-2.7340595292762671E-2</v>
      </c>
      <c r="F3685">
        <v>-1.9036258073459322E-2</v>
      </c>
    </row>
    <row r="3686" spans="2:6" x14ac:dyDescent="0.3">
      <c r="B3686" s="109">
        <v>39965</v>
      </c>
      <c r="C3686" s="110">
        <v>167.79612700000001</v>
      </c>
      <c r="D3686">
        <v>115096</v>
      </c>
      <c r="E3686">
        <f t="shared" si="59"/>
        <v>7.730153328000311E-3</v>
      </c>
      <c r="F3686">
        <v>-1.90421183582411E-2</v>
      </c>
    </row>
    <row r="3687" spans="2:6" x14ac:dyDescent="0.3">
      <c r="B3687" s="109">
        <v>39962</v>
      </c>
      <c r="C3687" s="110">
        <v>166.50898699999999</v>
      </c>
      <c r="D3687">
        <v>148619</v>
      </c>
      <c r="E3687">
        <f t="shared" si="59"/>
        <v>-8.0609906742392656E-3</v>
      </c>
      <c r="F3687">
        <v>-1.9061763055309044E-2</v>
      </c>
    </row>
    <row r="3688" spans="2:6" x14ac:dyDescent="0.3">
      <c r="B3688" s="109">
        <v>39961</v>
      </c>
      <c r="C3688" s="110">
        <v>167.862122</v>
      </c>
      <c r="D3688">
        <v>267221</v>
      </c>
      <c r="E3688">
        <f t="shared" si="59"/>
        <v>-2.6603224993349439E-2</v>
      </c>
      <c r="F3688">
        <v>-1.9097984655758959E-2</v>
      </c>
    </row>
    <row r="3689" spans="2:6" x14ac:dyDescent="0.3">
      <c r="B3689" s="109">
        <v>39960</v>
      </c>
      <c r="C3689" s="110">
        <v>172.44984400000001</v>
      </c>
      <c r="D3689">
        <v>277513</v>
      </c>
      <c r="E3689">
        <f t="shared" si="59"/>
        <v>3.6089826023087745E-2</v>
      </c>
      <c r="F3689">
        <v>-1.9116214394076181E-2</v>
      </c>
    </row>
    <row r="3690" spans="2:6" x14ac:dyDescent="0.3">
      <c r="B3690" s="109">
        <v>39959</v>
      </c>
      <c r="C3690" s="110">
        <v>166.442947</v>
      </c>
      <c r="D3690">
        <v>177983</v>
      </c>
      <c r="E3690">
        <f t="shared" si="59"/>
        <v>-4.3073938195525852E-2</v>
      </c>
      <c r="F3690">
        <v>-1.91845548225128E-2</v>
      </c>
    </row>
    <row r="3691" spans="2:6" x14ac:dyDescent="0.3">
      <c r="B3691" s="109">
        <v>39958</v>
      </c>
      <c r="C3691" s="110">
        <v>173.935013</v>
      </c>
      <c r="D3691">
        <v>334617</v>
      </c>
      <c r="E3691">
        <f t="shared" si="59"/>
        <v>1.9145424813747924E-2</v>
      </c>
      <c r="F3691">
        <v>-1.9232756282762886E-2</v>
      </c>
    </row>
    <row r="3692" spans="2:6" x14ac:dyDescent="0.3">
      <c r="B3692" s="109">
        <v>39955</v>
      </c>
      <c r="C3692" s="110">
        <v>170.66751099999999</v>
      </c>
      <c r="D3692">
        <v>270442</v>
      </c>
      <c r="E3692">
        <f t="shared" si="59"/>
        <v>-5.101896954948637E-2</v>
      </c>
      <c r="F3692">
        <v>-1.92928509871646E-2</v>
      </c>
    </row>
    <row r="3693" spans="2:6" x14ac:dyDescent="0.3">
      <c r="B3693" s="109">
        <v>39954</v>
      </c>
      <c r="C3693" s="110">
        <v>179.84291099999999</v>
      </c>
      <c r="D3693">
        <v>404346</v>
      </c>
      <c r="E3693">
        <f t="shared" si="59"/>
        <v>1.4334107008135977E-2</v>
      </c>
      <c r="F3693">
        <v>-1.9293156843793735E-2</v>
      </c>
    </row>
    <row r="3694" spans="2:6" x14ac:dyDescent="0.3">
      <c r="B3694" s="109">
        <v>39953</v>
      </c>
      <c r="C3694" s="110">
        <v>177.30145300000001</v>
      </c>
      <c r="D3694">
        <v>265905</v>
      </c>
      <c r="E3694">
        <f t="shared" si="59"/>
        <v>4.3511703688281056E-2</v>
      </c>
      <c r="F3694">
        <v>-1.9301462136783964E-2</v>
      </c>
    </row>
    <row r="3695" spans="2:6" x14ac:dyDescent="0.3">
      <c r="B3695" s="109">
        <v>39952</v>
      </c>
      <c r="C3695" s="110">
        <v>169.908447</v>
      </c>
      <c r="D3695">
        <v>466564</v>
      </c>
      <c r="E3695">
        <f t="shared" si="59"/>
        <v>6.7164510066237026E-2</v>
      </c>
      <c r="F3695">
        <v>-1.9309388841723285E-2</v>
      </c>
    </row>
    <row r="3696" spans="2:6" x14ac:dyDescent="0.3">
      <c r="B3696" s="109">
        <v>39951</v>
      </c>
      <c r="C3696" s="110">
        <v>159.21485899999999</v>
      </c>
      <c r="D3696">
        <v>3710</v>
      </c>
      <c r="E3696">
        <f t="shared" si="59"/>
        <v>0.19405887704308533</v>
      </c>
      <c r="F3696">
        <v>-1.9357135538182524E-2</v>
      </c>
    </row>
    <row r="3697" spans="2:6" x14ac:dyDescent="0.3">
      <c r="B3697" s="109">
        <v>39948</v>
      </c>
      <c r="C3697" s="110">
        <v>133.339203</v>
      </c>
      <c r="D3697">
        <v>327180</v>
      </c>
      <c r="E3697">
        <f t="shared" si="59"/>
        <v>-1.9761723418265653E-3</v>
      </c>
      <c r="F3697">
        <v>-1.9405375450952E-2</v>
      </c>
    </row>
    <row r="3698" spans="2:6" x14ac:dyDescent="0.3">
      <c r="B3698" s="109">
        <v>39947</v>
      </c>
      <c r="C3698" s="110">
        <v>133.60322600000001</v>
      </c>
      <c r="D3698">
        <v>114535</v>
      </c>
      <c r="E3698">
        <f t="shared" si="59"/>
        <v>-1.5803218259026086E-2</v>
      </c>
      <c r="F3698">
        <v>-1.9441611189899843E-2</v>
      </c>
    </row>
    <row r="3699" spans="2:6" x14ac:dyDescent="0.3">
      <c r="B3699" s="109">
        <v>39946</v>
      </c>
      <c r="C3699" s="110">
        <v>135.74848900000001</v>
      </c>
      <c r="D3699">
        <v>294422</v>
      </c>
      <c r="E3699">
        <f t="shared" si="59"/>
        <v>1.0068655000450955E-2</v>
      </c>
      <c r="F3699">
        <v>-1.9459797174991134E-2</v>
      </c>
    </row>
    <row r="3700" spans="2:6" x14ac:dyDescent="0.3">
      <c r="B3700" s="109">
        <v>39945</v>
      </c>
      <c r="C3700" s="110">
        <v>134.395309</v>
      </c>
      <c r="D3700">
        <v>246306</v>
      </c>
      <c r="E3700">
        <f t="shared" si="59"/>
        <v>-6.3443431438098274E-3</v>
      </c>
      <c r="F3700">
        <v>-1.9480668060001927E-2</v>
      </c>
    </row>
    <row r="3701" spans="2:6" x14ac:dyDescent="0.3">
      <c r="B3701" s="109">
        <v>39944</v>
      </c>
      <c r="C3701" s="110">
        <v>135.25340299999999</v>
      </c>
      <c r="D3701">
        <v>189237</v>
      </c>
      <c r="E3701">
        <f t="shared" si="59"/>
        <v>-5.6847394565513687E-2</v>
      </c>
      <c r="F3701">
        <v>-1.9482953052104457E-2</v>
      </c>
    </row>
    <row r="3702" spans="2:6" x14ac:dyDescent="0.3">
      <c r="B3702" s="109">
        <v>39941</v>
      </c>
      <c r="C3702" s="110">
        <v>143.40564000000001</v>
      </c>
      <c r="D3702">
        <v>356199</v>
      </c>
      <c r="E3702">
        <f t="shared" si="59"/>
        <v>-1.7857040126564083E-2</v>
      </c>
      <c r="F3702">
        <v>-1.9489092404628927E-2</v>
      </c>
    </row>
    <row r="3703" spans="2:6" x14ac:dyDescent="0.3">
      <c r="B3703" s="109">
        <v>39940</v>
      </c>
      <c r="C3703" s="110">
        <v>146.01300000000001</v>
      </c>
      <c r="D3703">
        <v>395217</v>
      </c>
      <c r="E3703">
        <f t="shared" si="59"/>
        <v>8.4313758412773554E-2</v>
      </c>
      <c r="F3703">
        <v>-1.9496032990589551E-2</v>
      </c>
    </row>
    <row r="3704" spans="2:6" x14ac:dyDescent="0.3">
      <c r="B3704" s="109">
        <v>39939</v>
      </c>
      <c r="C3704" s="110">
        <v>134.65936300000001</v>
      </c>
      <c r="D3704">
        <v>259565</v>
      </c>
      <c r="E3704">
        <f t="shared" si="59"/>
        <v>1.8726484345638283E-2</v>
      </c>
      <c r="F3704">
        <v>-1.9532242798136812E-2</v>
      </c>
    </row>
    <row r="3705" spans="2:6" x14ac:dyDescent="0.3">
      <c r="B3705" s="109">
        <v>39938</v>
      </c>
      <c r="C3705" s="110">
        <v>132.184021</v>
      </c>
      <c r="D3705">
        <v>177115</v>
      </c>
      <c r="E3705">
        <f t="shared" si="59"/>
        <v>2.7977663155732468E-2</v>
      </c>
      <c r="F3705">
        <v>-1.9542607210778495E-2</v>
      </c>
    </row>
    <row r="3706" spans="2:6" x14ac:dyDescent="0.3">
      <c r="B3706" s="109">
        <v>39937</v>
      </c>
      <c r="C3706" s="110">
        <v>128.58647199999999</v>
      </c>
      <c r="D3706">
        <v>194098</v>
      </c>
      <c r="E3706">
        <f t="shared" si="59"/>
        <v>4.4503732540117857E-2</v>
      </c>
      <c r="F3706">
        <v>-1.955459015000105E-2</v>
      </c>
    </row>
    <row r="3707" spans="2:6" x14ac:dyDescent="0.3">
      <c r="B3707" s="109">
        <v>39933</v>
      </c>
      <c r="C3707" s="110">
        <v>123.107719</v>
      </c>
      <c r="D3707">
        <v>0</v>
      </c>
      <c r="E3707">
        <f t="shared" si="59"/>
        <v>1.1937058995519445E-2</v>
      </c>
      <c r="F3707">
        <v>-1.9558189960190431E-2</v>
      </c>
    </row>
    <row r="3708" spans="2:6" x14ac:dyDescent="0.3">
      <c r="B3708" s="109">
        <v>39932</v>
      </c>
      <c r="C3708" s="110">
        <v>121.65551000000001</v>
      </c>
      <c r="D3708">
        <v>226379</v>
      </c>
      <c r="E3708">
        <f t="shared" si="59"/>
        <v>4.0865254761281999E-3</v>
      </c>
      <c r="F3708">
        <v>-1.9559956246361199E-2</v>
      </c>
    </row>
    <row r="3709" spans="2:6" x14ac:dyDescent="0.3">
      <c r="B3709" s="109">
        <v>39931</v>
      </c>
      <c r="C3709" s="110">
        <v>121.16038500000001</v>
      </c>
      <c r="D3709">
        <v>87663</v>
      </c>
      <c r="E3709">
        <f t="shared" si="59"/>
        <v>-1.3437691577907307E-2</v>
      </c>
      <c r="F3709">
        <v>-1.9571574905306033E-2</v>
      </c>
    </row>
    <row r="3710" spans="2:6" x14ac:dyDescent="0.3">
      <c r="B3710" s="109">
        <v>39930</v>
      </c>
      <c r="C3710" s="110">
        <v>122.810677</v>
      </c>
      <c r="D3710">
        <v>37649</v>
      </c>
      <c r="E3710">
        <f t="shared" si="59"/>
        <v>-3.1241695424178539E-2</v>
      </c>
      <c r="F3710">
        <v>-1.9622131560417144E-2</v>
      </c>
    </row>
    <row r="3711" spans="2:6" x14ac:dyDescent="0.3">
      <c r="B3711" s="109">
        <v>39927</v>
      </c>
      <c r="C3711" s="110">
        <v>126.771225</v>
      </c>
      <c r="D3711">
        <v>92240</v>
      </c>
      <c r="E3711">
        <f t="shared" si="59"/>
        <v>1.9103033198988317E-2</v>
      </c>
      <c r="F3711">
        <v>-1.962216788758897E-2</v>
      </c>
    </row>
    <row r="3712" spans="2:6" x14ac:dyDescent="0.3">
      <c r="B3712" s="109">
        <v>39926</v>
      </c>
      <c r="C3712" s="110">
        <v>124.39490499999999</v>
      </c>
      <c r="D3712">
        <v>112871</v>
      </c>
      <c r="E3712">
        <f t="shared" si="59"/>
        <v>-3.2597262642060754E-2</v>
      </c>
      <c r="F3712">
        <v>-1.9638770310681175E-2</v>
      </c>
    </row>
    <row r="3713" spans="2:6" x14ac:dyDescent="0.3">
      <c r="B3713" s="109">
        <v>39925</v>
      </c>
      <c r="C3713" s="110">
        <v>128.58647199999999</v>
      </c>
      <c r="D3713">
        <v>78323</v>
      </c>
      <c r="E3713">
        <f t="shared" si="59"/>
        <v>-3.1809269912206783E-2</v>
      </c>
      <c r="F3713">
        <v>-1.9663511057184446E-2</v>
      </c>
    </row>
    <row r="3714" spans="2:6" x14ac:dyDescent="0.3">
      <c r="B3714" s="109">
        <v>39924</v>
      </c>
      <c r="C3714" s="110">
        <v>132.81109599999999</v>
      </c>
      <c r="D3714">
        <v>182204</v>
      </c>
      <c r="E3714">
        <f t="shared" si="59"/>
        <v>6.5031342829462435E-3</v>
      </c>
      <c r="F3714">
        <v>-1.9696422191160967E-2</v>
      </c>
    </row>
    <row r="3715" spans="2:6" x14ac:dyDescent="0.3">
      <c r="B3715" s="109">
        <v>39923</v>
      </c>
      <c r="C3715" s="110">
        <v>131.952988</v>
      </c>
      <c r="D3715">
        <v>122481</v>
      </c>
      <c r="E3715">
        <f t="shared" si="59"/>
        <v>1.6785363042294055E-2</v>
      </c>
      <c r="F3715">
        <v>-1.9706374554138373E-2</v>
      </c>
    </row>
    <row r="3716" spans="2:6" x14ac:dyDescent="0.3">
      <c r="B3716" s="109">
        <v>39920</v>
      </c>
      <c r="C3716" s="110">
        <v>129.77467300000001</v>
      </c>
      <c r="D3716">
        <v>278370</v>
      </c>
      <c r="E3716">
        <f t="shared" si="59"/>
        <v>4.8812838261176772E-2</v>
      </c>
      <c r="F3716">
        <v>-1.9720707512359104E-2</v>
      </c>
    </row>
    <row r="3717" spans="2:6" x14ac:dyDescent="0.3">
      <c r="B3717" s="109">
        <v>39919</v>
      </c>
      <c r="C3717" s="110">
        <v>123.734825</v>
      </c>
      <c r="D3717">
        <v>269933</v>
      </c>
      <c r="E3717">
        <f t="shared" si="59"/>
        <v>-7.409158985055686E-2</v>
      </c>
      <c r="F3717">
        <v>-1.9726845955563177E-2</v>
      </c>
    </row>
    <row r="3718" spans="2:6" x14ac:dyDescent="0.3">
      <c r="B3718" s="109">
        <v>39918</v>
      </c>
      <c r="C3718" s="110">
        <v>133.63613900000001</v>
      </c>
      <c r="D3718">
        <v>270414</v>
      </c>
      <c r="E3718">
        <f t="shared" si="59"/>
        <v>-1.7265236704919751E-3</v>
      </c>
      <c r="F3718">
        <v>-1.9742234265445857E-2</v>
      </c>
    </row>
    <row r="3719" spans="2:6" x14ac:dyDescent="0.3">
      <c r="B3719" s="109">
        <v>39916</v>
      </c>
      <c r="C3719" s="110">
        <v>133.86726400000001</v>
      </c>
      <c r="D3719">
        <v>303314</v>
      </c>
      <c r="E3719">
        <f t="shared" si="59"/>
        <v>5.4054071504263002E-2</v>
      </c>
      <c r="F3719">
        <v>-1.9765328185168629E-2</v>
      </c>
    </row>
    <row r="3720" spans="2:6" x14ac:dyDescent="0.3">
      <c r="B3720" s="109">
        <v>39912</v>
      </c>
      <c r="C3720" s="110">
        <v>127.002274</v>
      </c>
      <c r="D3720">
        <v>321772</v>
      </c>
      <c r="E3720">
        <f t="shared" si="59"/>
        <v>1.2098899736703528E-2</v>
      </c>
      <c r="F3720">
        <v>-1.9773682967258233E-2</v>
      </c>
    </row>
    <row r="3721" spans="2:6" x14ac:dyDescent="0.3">
      <c r="B3721" s="109">
        <v>39911</v>
      </c>
      <c r="C3721" s="110">
        <v>125.484055</v>
      </c>
      <c r="D3721">
        <v>952293</v>
      </c>
      <c r="E3721">
        <f t="shared" si="59"/>
        <v>8.9710704443855205E-2</v>
      </c>
      <c r="F3721">
        <v>-1.9856093436956157E-2</v>
      </c>
    </row>
    <row r="3722" spans="2:6" x14ac:dyDescent="0.3">
      <c r="B3722" s="109">
        <v>39909</v>
      </c>
      <c r="C3722" s="110">
        <v>115.153549</v>
      </c>
      <c r="D3722">
        <v>96963</v>
      </c>
      <c r="E3722">
        <f t="shared" si="59"/>
        <v>1.6608334510070044E-2</v>
      </c>
      <c r="F3722">
        <v>-1.9863182842431271E-2</v>
      </c>
    </row>
    <row r="3723" spans="2:6" x14ac:dyDescent="0.3">
      <c r="B3723" s="109">
        <v>39905</v>
      </c>
      <c r="C3723" s="110">
        <v>113.272285</v>
      </c>
      <c r="D3723">
        <v>89978</v>
      </c>
      <c r="E3723">
        <f t="shared" ref="E3723:E3786" si="60">C3723/C3724-1</f>
        <v>9.4114872791408732E-3</v>
      </c>
      <c r="F3723">
        <v>-1.9912771654440276E-2</v>
      </c>
    </row>
    <row r="3724" spans="2:6" x14ac:dyDescent="0.3">
      <c r="B3724" s="109">
        <v>39904</v>
      </c>
      <c r="C3724" s="110">
        <v>112.21616400000001</v>
      </c>
      <c r="D3724">
        <v>33825</v>
      </c>
      <c r="E3724">
        <f t="shared" si="60"/>
        <v>1.7355165652378934E-2</v>
      </c>
      <c r="F3724">
        <v>-1.9920257609885139E-2</v>
      </c>
    </row>
    <row r="3725" spans="2:6" x14ac:dyDescent="0.3">
      <c r="B3725" s="109">
        <v>39903</v>
      </c>
      <c r="C3725" s="110">
        <v>110.301857</v>
      </c>
      <c r="D3725">
        <v>68759</v>
      </c>
      <c r="E3725">
        <f t="shared" si="60"/>
        <v>6.6269342585847379E-3</v>
      </c>
      <c r="F3725">
        <v>-1.995670089318069E-2</v>
      </c>
    </row>
    <row r="3726" spans="2:6" x14ac:dyDescent="0.3">
      <c r="B3726" s="109">
        <v>39902</v>
      </c>
      <c r="C3726" s="110">
        <v>109.575706</v>
      </c>
      <c r="D3726">
        <v>51802</v>
      </c>
      <c r="E3726">
        <f t="shared" si="60"/>
        <v>-2.6393586761931154E-2</v>
      </c>
      <c r="F3726">
        <v>-1.9963562258048517E-2</v>
      </c>
    </row>
    <row r="3727" spans="2:6" x14ac:dyDescent="0.3">
      <c r="B3727" s="109">
        <v>39899</v>
      </c>
      <c r="C3727" s="110">
        <v>112.546204</v>
      </c>
      <c r="D3727">
        <v>68865</v>
      </c>
      <c r="E3727">
        <f t="shared" si="60"/>
        <v>4.4184747872508812E-3</v>
      </c>
      <c r="F3727">
        <v>-2.000311328676041E-2</v>
      </c>
    </row>
    <row r="3728" spans="2:6" x14ac:dyDescent="0.3">
      <c r="B3728" s="109">
        <v>39898</v>
      </c>
      <c r="C3728" s="110">
        <v>112.051109</v>
      </c>
      <c r="D3728">
        <v>169817</v>
      </c>
      <c r="E3728">
        <f t="shared" si="60"/>
        <v>-2.0484589669539144E-2</v>
      </c>
      <c r="F3728">
        <v>-2.0014233609141119E-2</v>
      </c>
    </row>
    <row r="3729" spans="2:6" x14ac:dyDescent="0.3">
      <c r="B3729" s="109">
        <v>39897</v>
      </c>
      <c r="C3729" s="110">
        <v>114.39443199999999</v>
      </c>
      <c r="D3729">
        <v>245793</v>
      </c>
      <c r="E3729">
        <f t="shared" si="60"/>
        <v>-2.3030217220805227E-3</v>
      </c>
      <c r="F3729">
        <v>-2.001428774607783E-2</v>
      </c>
    </row>
    <row r="3730" spans="2:6" x14ac:dyDescent="0.3">
      <c r="B3730" s="109">
        <v>39896</v>
      </c>
      <c r="C3730" s="110">
        <v>114.65849300000001</v>
      </c>
      <c r="D3730">
        <v>139353</v>
      </c>
      <c r="E3730">
        <f t="shared" si="60"/>
        <v>3.5778047065140983E-2</v>
      </c>
      <c r="F3730">
        <v>-2.0041286345063081E-2</v>
      </c>
    </row>
    <row r="3731" spans="2:6" x14ac:dyDescent="0.3">
      <c r="B3731" s="109">
        <v>39895</v>
      </c>
      <c r="C3731" s="110">
        <v>110.697937</v>
      </c>
      <c r="D3731">
        <v>33074</v>
      </c>
      <c r="E3731">
        <f t="shared" si="60"/>
        <v>2.4122361200570541E-2</v>
      </c>
      <c r="F3731">
        <v>-2.004820415683195E-2</v>
      </c>
    </row>
    <row r="3732" spans="2:6" x14ac:dyDescent="0.3">
      <c r="B3732" s="109">
        <v>39892</v>
      </c>
      <c r="C3732" s="110">
        <v>108.090538</v>
      </c>
      <c r="D3732">
        <v>81555</v>
      </c>
      <c r="E3732">
        <f t="shared" si="60"/>
        <v>-1.5629636268901348E-2</v>
      </c>
      <c r="F3732">
        <v>-2.0062971693869058E-2</v>
      </c>
    </row>
    <row r="3733" spans="2:6" x14ac:dyDescent="0.3">
      <c r="B3733" s="109">
        <v>39891</v>
      </c>
      <c r="C3733" s="110">
        <v>109.80677799999999</v>
      </c>
      <c r="D3733">
        <v>125801</v>
      </c>
      <c r="E3733">
        <f t="shared" si="60"/>
        <v>-2.2045866869204067E-2</v>
      </c>
      <c r="F3733">
        <v>-2.0115608071101132E-2</v>
      </c>
    </row>
    <row r="3734" spans="2:6" x14ac:dyDescent="0.3">
      <c r="B3734" s="109">
        <v>39890</v>
      </c>
      <c r="C3734" s="110">
        <v>112.282135</v>
      </c>
      <c r="D3734">
        <v>122386</v>
      </c>
      <c r="E3734">
        <f t="shared" si="60"/>
        <v>4.0048786512250079E-2</v>
      </c>
      <c r="F3734">
        <v>-2.012878708904331E-2</v>
      </c>
    </row>
    <row r="3735" spans="2:6" x14ac:dyDescent="0.3">
      <c r="B3735" s="109">
        <v>39889</v>
      </c>
      <c r="C3735" s="110">
        <v>107.958527</v>
      </c>
      <c r="D3735">
        <v>137998</v>
      </c>
      <c r="E3735">
        <f t="shared" si="60"/>
        <v>-3.2820496336309679E-2</v>
      </c>
      <c r="F3735">
        <v>-2.0160470901111394E-2</v>
      </c>
    </row>
    <row r="3736" spans="2:6" x14ac:dyDescent="0.3">
      <c r="B3736" s="109">
        <v>39888</v>
      </c>
      <c r="C3736" s="110">
        <v>111.622017</v>
      </c>
      <c r="D3736">
        <v>170103</v>
      </c>
      <c r="E3736">
        <f t="shared" si="60"/>
        <v>0.12583190358526397</v>
      </c>
      <c r="F3736">
        <v>-2.0174249506631936E-2</v>
      </c>
    </row>
    <row r="3737" spans="2:6" x14ac:dyDescent="0.3">
      <c r="B3737" s="109">
        <v>39885</v>
      </c>
      <c r="C3737" s="110">
        <v>99.146254999999996</v>
      </c>
      <c r="D3737">
        <v>248713</v>
      </c>
      <c r="E3737">
        <f t="shared" si="60"/>
        <v>9.0777275550208758E-2</v>
      </c>
      <c r="F3737">
        <v>-2.0180236660841233E-2</v>
      </c>
    </row>
    <row r="3738" spans="2:6" x14ac:dyDescent="0.3">
      <c r="B3738" s="109">
        <v>39884</v>
      </c>
      <c r="C3738" s="110">
        <v>90.895049999999998</v>
      </c>
      <c r="D3738">
        <v>105288</v>
      </c>
      <c r="E3738">
        <f t="shared" si="60"/>
        <v>-6.0068521944267705E-2</v>
      </c>
      <c r="F3738">
        <v>-2.0197661183319005E-2</v>
      </c>
    </row>
    <row r="3739" spans="2:6" x14ac:dyDescent="0.3">
      <c r="B3739" s="109">
        <v>39881</v>
      </c>
      <c r="C3739" s="110">
        <v>96.703911000000005</v>
      </c>
      <c r="D3739">
        <v>34060</v>
      </c>
      <c r="E3739">
        <f t="shared" si="60"/>
        <v>-5.9390072494261981E-2</v>
      </c>
      <c r="F3739">
        <v>-2.0233964182295061E-2</v>
      </c>
    </row>
    <row r="3740" spans="2:6" x14ac:dyDescent="0.3">
      <c r="B3740" s="109">
        <v>39878</v>
      </c>
      <c r="C3740" s="110">
        <v>102.809792</v>
      </c>
      <c r="D3740">
        <v>33032</v>
      </c>
      <c r="E3740">
        <f t="shared" si="60"/>
        <v>-1.6729659951222331E-2</v>
      </c>
      <c r="F3740">
        <v>-2.0245105903092253E-2</v>
      </c>
    </row>
    <row r="3741" spans="2:6" x14ac:dyDescent="0.3">
      <c r="B3741" s="109">
        <v>39877</v>
      </c>
      <c r="C3741" s="110">
        <v>104.559029</v>
      </c>
      <c r="D3741">
        <v>50996</v>
      </c>
      <c r="E3741">
        <f t="shared" si="60"/>
        <v>-6.3120627428214782E-4</v>
      </c>
      <c r="F3741">
        <v>-2.0246739031343219E-2</v>
      </c>
    </row>
    <row r="3742" spans="2:6" x14ac:dyDescent="0.3">
      <c r="B3742" s="109">
        <v>39876</v>
      </c>
      <c r="C3742" s="110">
        <v>104.625069</v>
      </c>
      <c r="D3742">
        <v>28364</v>
      </c>
      <c r="E3742">
        <f t="shared" si="60"/>
        <v>-2.2030388683932367E-3</v>
      </c>
      <c r="F3742">
        <v>-2.0249625773282265E-2</v>
      </c>
    </row>
    <row r="3743" spans="2:6" x14ac:dyDescent="0.3">
      <c r="B3743" s="109">
        <v>39875</v>
      </c>
      <c r="C3743" s="110">
        <v>104.856071</v>
      </c>
      <c r="D3743">
        <v>109483</v>
      </c>
      <c r="E3743">
        <f t="shared" si="60"/>
        <v>-8.1173304760189247E-3</v>
      </c>
      <c r="F3743">
        <v>-2.0281569012740697E-2</v>
      </c>
    </row>
    <row r="3744" spans="2:6" x14ac:dyDescent="0.3">
      <c r="B3744" s="109">
        <v>39874</v>
      </c>
      <c r="C3744" s="110">
        <v>105.71418799999999</v>
      </c>
      <c r="D3744">
        <v>97667</v>
      </c>
      <c r="E3744">
        <f t="shared" si="60"/>
        <v>-6.8218517368440201E-3</v>
      </c>
      <c r="F3744">
        <v>-2.0290984461933004E-2</v>
      </c>
    </row>
    <row r="3745" spans="2:6" x14ac:dyDescent="0.3">
      <c r="B3745" s="109">
        <v>39871</v>
      </c>
      <c r="C3745" s="110">
        <v>106.440308</v>
      </c>
      <c r="D3745">
        <v>91817</v>
      </c>
      <c r="E3745">
        <f t="shared" si="60"/>
        <v>-2.3319411148460922E-2</v>
      </c>
      <c r="F3745">
        <v>-2.0329434976950389E-2</v>
      </c>
    </row>
    <row r="3746" spans="2:6" x14ac:dyDescent="0.3">
      <c r="B3746" s="109">
        <v>39870</v>
      </c>
      <c r="C3746" s="110">
        <v>108.981697</v>
      </c>
      <c r="D3746">
        <v>215346</v>
      </c>
      <c r="E3746">
        <f t="shared" si="60"/>
        <v>1.6000367536931348E-2</v>
      </c>
      <c r="F3746">
        <v>-2.0378225731322086E-2</v>
      </c>
    </row>
    <row r="3747" spans="2:6" x14ac:dyDescent="0.3">
      <c r="B3747" s="109">
        <v>39869</v>
      </c>
      <c r="C3747" s="110">
        <v>107.265411</v>
      </c>
      <c r="D3747">
        <v>44876</v>
      </c>
      <c r="E3747">
        <f t="shared" si="60"/>
        <v>4.0162085681449966E-3</v>
      </c>
      <c r="F3747">
        <v>-2.0383776779532958E-2</v>
      </c>
    </row>
    <row r="3748" spans="2:6" x14ac:dyDescent="0.3">
      <c r="B3748" s="109">
        <v>39868</v>
      </c>
      <c r="C3748" s="110">
        <v>106.83633399999999</v>
      </c>
      <c r="D3748">
        <v>100165</v>
      </c>
      <c r="E3748">
        <f t="shared" si="60"/>
        <v>-4.3065870193955691E-3</v>
      </c>
      <c r="F3748">
        <v>-2.0414785939522839E-2</v>
      </c>
    </row>
    <row r="3749" spans="2:6" x14ac:dyDescent="0.3">
      <c r="B3749" s="109">
        <v>39864</v>
      </c>
      <c r="C3749" s="110">
        <v>107.298424</v>
      </c>
      <c r="D3749">
        <v>80878</v>
      </c>
      <c r="E3749">
        <f t="shared" si="60"/>
        <v>-4.1285771712403996E-2</v>
      </c>
      <c r="F3749">
        <v>-2.0432610426040831E-2</v>
      </c>
    </row>
    <row r="3750" spans="2:6" x14ac:dyDescent="0.3">
      <c r="B3750" s="109">
        <v>39863</v>
      </c>
      <c r="C3750" s="110">
        <v>111.91909</v>
      </c>
      <c r="D3750">
        <v>56215</v>
      </c>
      <c r="E3750">
        <f t="shared" si="60"/>
        <v>-3.8191101661121385E-3</v>
      </c>
      <c r="F3750">
        <v>-2.0433350948744766E-2</v>
      </c>
    </row>
    <row r="3751" spans="2:6" x14ac:dyDescent="0.3">
      <c r="B3751" s="109">
        <v>39862</v>
      </c>
      <c r="C3751" s="110">
        <v>112.34815999999999</v>
      </c>
      <c r="D3751">
        <v>120685</v>
      </c>
      <c r="E3751">
        <f t="shared" si="60"/>
        <v>1.1762654798999073E-3</v>
      </c>
      <c r="F3751">
        <v>-2.0484589669539144E-2</v>
      </c>
    </row>
    <row r="3752" spans="2:6" x14ac:dyDescent="0.3">
      <c r="B3752" s="109">
        <v>39861</v>
      </c>
      <c r="C3752" s="110">
        <v>112.21616400000001</v>
      </c>
      <c r="D3752">
        <v>1094774</v>
      </c>
      <c r="E3752">
        <f t="shared" si="60"/>
        <v>-3.0233759591362985E-2</v>
      </c>
      <c r="F3752">
        <v>-2.0525183513480871E-2</v>
      </c>
    </row>
    <row r="3753" spans="2:6" x14ac:dyDescent="0.3">
      <c r="B3753" s="109">
        <v>39860</v>
      </c>
      <c r="C3753" s="110">
        <v>115.714653</v>
      </c>
      <c r="D3753">
        <v>333706</v>
      </c>
      <c r="E3753">
        <f t="shared" si="60"/>
        <v>1.8593984333050706E-2</v>
      </c>
      <c r="F3753">
        <v>-2.057323777770903E-2</v>
      </c>
    </row>
    <row r="3754" spans="2:6" x14ac:dyDescent="0.3">
      <c r="B3754" s="109">
        <v>39857</v>
      </c>
      <c r="C3754" s="110">
        <v>113.602333</v>
      </c>
      <c r="D3754">
        <v>206451</v>
      </c>
      <c r="E3754">
        <f t="shared" si="60"/>
        <v>3.5499266793158402E-2</v>
      </c>
      <c r="F3754">
        <v>-2.0583190931420803E-2</v>
      </c>
    </row>
    <row r="3755" spans="2:6" x14ac:dyDescent="0.3">
      <c r="B3755" s="109">
        <v>39856</v>
      </c>
      <c r="C3755" s="110">
        <v>109.707787</v>
      </c>
      <c r="D3755">
        <v>165244</v>
      </c>
      <c r="E3755">
        <f t="shared" si="60"/>
        <v>1.0334500219085108E-2</v>
      </c>
      <c r="F3755">
        <v>-2.0605155713413814E-2</v>
      </c>
    </row>
    <row r="3756" spans="2:6" x14ac:dyDescent="0.3">
      <c r="B3756" s="109">
        <v>39855</v>
      </c>
      <c r="C3756" s="110">
        <v>108.58560900000001</v>
      </c>
      <c r="D3756">
        <v>133662</v>
      </c>
      <c r="E3756">
        <f t="shared" si="60"/>
        <v>-1.5174532363410043E-3</v>
      </c>
      <c r="F3756">
        <v>-2.0607089875417706E-2</v>
      </c>
    </row>
    <row r="3757" spans="2:6" x14ac:dyDescent="0.3">
      <c r="B3757" s="109">
        <v>39854</v>
      </c>
      <c r="C3757" s="110">
        <v>108.75063299999999</v>
      </c>
      <c r="D3757">
        <v>96800</v>
      </c>
      <c r="E3757">
        <f t="shared" si="60"/>
        <v>-5.1327896654290717E-3</v>
      </c>
      <c r="F3757">
        <v>-2.0616315985032441E-2</v>
      </c>
    </row>
    <row r="3758" spans="2:6" x14ac:dyDescent="0.3">
      <c r="B3758" s="109">
        <v>39853</v>
      </c>
      <c r="C3758" s="110">
        <v>109.311707</v>
      </c>
      <c r="D3758">
        <v>189322</v>
      </c>
      <c r="E3758">
        <f t="shared" si="60"/>
        <v>-9.5695865577994921E-3</v>
      </c>
      <c r="F3758">
        <v>-2.0627788454700147E-2</v>
      </c>
    </row>
    <row r="3759" spans="2:6" x14ac:dyDescent="0.3">
      <c r="B3759" s="109">
        <v>39850</v>
      </c>
      <c r="C3759" s="110">
        <v>110.36788199999999</v>
      </c>
      <c r="D3759">
        <v>139229</v>
      </c>
      <c r="E3759">
        <f t="shared" si="60"/>
        <v>-3.5756134368326586E-3</v>
      </c>
      <c r="F3759">
        <v>-2.0681914155904702E-2</v>
      </c>
    </row>
    <row r="3760" spans="2:6" x14ac:dyDescent="0.3">
      <c r="B3760" s="109">
        <v>39849</v>
      </c>
      <c r="C3760" s="110">
        <v>110.763931</v>
      </c>
      <c r="D3760">
        <v>232183</v>
      </c>
      <c r="E3760">
        <f t="shared" si="60"/>
        <v>-3.8587143706079186E-3</v>
      </c>
      <c r="F3760">
        <v>-2.0696141874507967E-2</v>
      </c>
    </row>
    <row r="3761" spans="2:6" x14ac:dyDescent="0.3">
      <c r="B3761" s="109">
        <v>39848</v>
      </c>
      <c r="C3761" s="110">
        <v>111.192993</v>
      </c>
      <c r="D3761">
        <v>361326</v>
      </c>
      <c r="E3761">
        <f t="shared" si="60"/>
        <v>4.1099993328862494E-2</v>
      </c>
      <c r="F3761">
        <v>-2.0714774510749989E-2</v>
      </c>
    </row>
    <row r="3762" spans="2:6" x14ac:dyDescent="0.3">
      <c r="B3762" s="109">
        <v>39847</v>
      </c>
      <c r="C3762" s="110">
        <v>106.803375</v>
      </c>
      <c r="D3762">
        <v>165979</v>
      </c>
      <c r="E3762">
        <f t="shared" si="60"/>
        <v>-1.8799140888411614E-2</v>
      </c>
      <c r="F3762">
        <v>-2.0729837234280235E-2</v>
      </c>
    </row>
    <row r="3763" spans="2:6" x14ac:dyDescent="0.3">
      <c r="B3763" s="109">
        <v>39846</v>
      </c>
      <c r="C3763" s="110">
        <v>108.849655</v>
      </c>
      <c r="D3763">
        <v>144121</v>
      </c>
      <c r="E3763">
        <f t="shared" si="60"/>
        <v>1.2899127489555351E-2</v>
      </c>
      <c r="F3763">
        <v>-2.0767328194326251E-2</v>
      </c>
    </row>
    <row r="3764" spans="2:6" x14ac:dyDescent="0.3">
      <c r="B3764" s="109">
        <v>39843</v>
      </c>
      <c r="C3764" s="110">
        <v>107.46347</v>
      </c>
      <c r="D3764">
        <v>168869</v>
      </c>
      <c r="E3764">
        <f t="shared" si="60"/>
        <v>1.1699856665418507E-2</v>
      </c>
      <c r="F3764">
        <v>-2.0767814306739685E-2</v>
      </c>
    </row>
    <row r="3765" spans="2:6" x14ac:dyDescent="0.3">
      <c r="B3765" s="109">
        <v>39842</v>
      </c>
      <c r="C3765" s="110">
        <v>106.220703</v>
      </c>
      <c r="D3765">
        <v>393975</v>
      </c>
      <c r="E3765">
        <f t="shared" si="60"/>
        <v>7.4784861054216112E-2</v>
      </c>
      <c r="F3765">
        <v>-2.0774184906863002E-2</v>
      </c>
    </row>
    <row r="3766" spans="2:6" x14ac:dyDescent="0.3">
      <c r="B3766" s="109">
        <v>39841</v>
      </c>
      <c r="C3766" s="110">
        <v>98.829734999999999</v>
      </c>
      <c r="D3766">
        <v>274247</v>
      </c>
      <c r="E3766">
        <f t="shared" si="60"/>
        <v>-2.6103933564244786E-2</v>
      </c>
      <c r="F3766">
        <v>-2.0791200761995587E-2</v>
      </c>
    </row>
    <row r="3767" spans="2:6" x14ac:dyDescent="0.3">
      <c r="B3767" s="109">
        <v>39840</v>
      </c>
      <c r="C3767" s="110">
        <v>101.478729</v>
      </c>
      <c r="D3767">
        <v>231455</v>
      </c>
      <c r="E3767">
        <f t="shared" si="60"/>
        <v>4.3025173092647639E-2</v>
      </c>
      <c r="F3767">
        <v>-2.0810232986487986E-2</v>
      </c>
    </row>
    <row r="3768" spans="2:6" x14ac:dyDescent="0.3">
      <c r="B3768" s="109">
        <v>39836</v>
      </c>
      <c r="C3768" s="110">
        <v>97.292693999999997</v>
      </c>
      <c r="D3768">
        <v>89433</v>
      </c>
      <c r="E3768">
        <f t="shared" si="60"/>
        <v>-1.7827348277833832E-2</v>
      </c>
      <c r="F3768">
        <v>-2.0833305332592644E-2</v>
      </c>
    </row>
    <row r="3769" spans="2:6" x14ac:dyDescent="0.3">
      <c r="B3769" s="109">
        <v>39835</v>
      </c>
      <c r="C3769" s="110">
        <v>99.058646999999993</v>
      </c>
      <c r="D3769">
        <v>393310</v>
      </c>
      <c r="E3769">
        <f t="shared" si="60"/>
        <v>-6.1648490144233348E-2</v>
      </c>
      <c r="F3769">
        <v>-2.0862725185364139E-2</v>
      </c>
    </row>
    <row r="3770" spans="2:6" x14ac:dyDescent="0.3">
      <c r="B3770" s="109">
        <v>39834</v>
      </c>
      <c r="C3770" s="110">
        <v>105.56667299999999</v>
      </c>
      <c r="D3770">
        <v>149435</v>
      </c>
      <c r="E3770">
        <f t="shared" si="60"/>
        <v>-4.4970177423934055E-2</v>
      </c>
      <c r="F3770">
        <v>-2.0884341630845071E-2</v>
      </c>
    </row>
    <row r="3771" spans="2:6" x14ac:dyDescent="0.3">
      <c r="B3771" s="109">
        <v>39833</v>
      </c>
      <c r="C3771" s="110">
        <v>110.537567</v>
      </c>
      <c r="D3771">
        <v>345206</v>
      </c>
      <c r="E3771">
        <f t="shared" si="60"/>
        <v>5.0547620513665681E-3</v>
      </c>
      <c r="F3771">
        <v>-2.0896686448815038E-2</v>
      </c>
    </row>
    <row r="3772" spans="2:6" x14ac:dyDescent="0.3">
      <c r="B3772" s="109">
        <v>39832</v>
      </c>
      <c r="C3772" s="110">
        <v>109.98163599999999</v>
      </c>
      <c r="D3772">
        <v>59611</v>
      </c>
      <c r="E3772">
        <f t="shared" si="60"/>
        <v>8.0936950396945928E-3</v>
      </c>
      <c r="F3772">
        <v>-2.0945441204575532E-2</v>
      </c>
    </row>
    <row r="3773" spans="2:6" x14ac:dyDescent="0.3">
      <c r="B3773" s="109">
        <v>39829</v>
      </c>
      <c r="C3773" s="110">
        <v>109.098625</v>
      </c>
      <c r="D3773">
        <v>115667</v>
      </c>
      <c r="E3773">
        <f t="shared" si="60"/>
        <v>-2.9668590292143193E-2</v>
      </c>
      <c r="F3773">
        <v>-2.0987757526735984E-2</v>
      </c>
    </row>
    <row r="3774" spans="2:6" x14ac:dyDescent="0.3">
      <c r="B3774" s="109">
        <v>39828</v>
      </c>
      <c r="C3774" s="110">
        <v>112.43439499999999</v>
      </c>
      <c r="D3774">
        <v>112829</v>
      </c>
      <c r="E3774">
        <f t="shared" si="60"/>
        <v>3.3674128154363991E-2</v>
      </c>
      <c r="F3774">
        <v>-2.101358241166118E-2</v>
      </c>
    </row>
    <row r="3775" spans="2:6" x14ac:dyDescent="0.3">
      <c r="B3775" s="109">
        <v>39827</v>
      </c>
      <c r="C3775" s="110">
        <v>108.77160600000001</v>
      </c>
      <c r="D3775">
        <v>79797</v>
      </c>
      <c r="E3775">
        <f t="shared" si="60"/>
        <v>8.7960392267751875E-3</v>
      </c>
      <c r="F3775">
        <v>-2.1013874017459466E-2</v>
      </c>
    </row>
    <row r="3776" spans="2:6" x14ac:dyDescent="0.3">
      <c r="B3776" s="109">
        <v>39826</v>
      </c>
      <c r="C3776" s="110">
        <v>107.823189</v>
      </c>
      <c r="D3776">
        <v>60385</v>
      </c>
      <c r="E3776">
        <f t="shared" si="60"/>
        <v>3.9587599124029094E-3</v>
      </c>
      <c r="F3776">
        <v>-2.1069017998418094E-2</v>
      </c>
    </row>
    <row r="3777" spans="2:6" x14ac:dyDescent="0.3">
      <c r="B3777" s="109">
        <v>39825</v>
      </c>
      <c r="C3777" s="110">
        <v>107.398026</v>
      </c>
      <c r="D3777">
        <v>96387</v>
      </c>
      <c r="E3777">
        <f t="shared" si="60"/>
        <v>-3.5819315431161458E-2</v>
      </c>
      <c r="F3777">
        <v>-2.1072559655419432E-2</v>
      </c>
    </row>
    <row r="3778" spans="2:6" x14ac:dyDescent="0.3">
      <c r="B3778" s="109">
        <v>39822</v>
      </c>
      <c r="C3778" s="110">
        <v>111.387863</v>
      </c>
      <c r="D3778">
        <v>180126</v>
      </c>
      <c r="E3778">
        <f t="shared" si="60"/>
        <v>3.3373617030309166E-2</v>
      </c>
      <c r="F3778">
        <v>-2.1144461926244751E-2</v>
      </c>
    </row>
    <row r="3779" spans="2:6" x14ac:dyDescent="0.3">
      <c r="B3779" s="109">
        <v>39820</v>
      </c>
      <c r="C3779" s="110">
        <v>107.790504</v>
      </c>
      <c r="D3779">
        <v>285810</v>
      </c>
      <c r="E3779">
        <f t="shared" si="60"/>
        <v>-9.9699597244617633E-2</v>
      </c>
      <c r="F3779">
        <v>-2.1152209014767442E-2</v>
      </c>
    </row>
    <row r="3780" spans="2:6" x14ac:dyDescent="0.3">
      <c r="B3780" s="109">
        <v>39819</v>
      </c>
      <c r="C3780" s="110">
        <v>119.72726400000001</v>
      </c>
      <c r="D3780">
        <v>518537</v>
      </c>
      <c r="E3780">
        <f t="shared" si="60"/>
        <v>-8.1278707724367072E-3</v>
      </c>
      <c r="F3780">
        <v>-2.1152529899604144E-2</v>
      </c>
    </row>
    <row r="3781" spans="2:6" x14ac:dyDescent="0.3">
      <c r="B3781" s="109">
        <v>39818</v>
      </c>
      <c r="C3781" s="110">
        <v>120.708366</v>
      </c>
      <c r="D3781">
        <v>98767</v>
      </c>
      <c r="E3781">
        <f t="shared" si="60"/>
        <v>-4.5845230383334545E-3</v>
      </c>
      <c r="F3781">
        <v>-2.1178388759528488E-2</v>
      </c>
    </row>
    <row r="3782" spans="2:6" x14ac:dyDescent="0.3">
      <c r="B3782" s="109">
        <v>39815</v>
      </c>
      <c r="C3782" s="110">
        <v>121.26430499999999</v>
      </c>
      <c r="D3782">
        <v>240076</v>
      </c>
      <c r="E3782">
        <f t="shared" si="60"/>
        <v>2.7431567594535355E-2</v>
      </c>
      <c r="F3782">
        <v>-2.1205533029619916E-2</v>
      </c>
    </row>
    <row r="3783" spans="2:6" x14ac:dyDescent="0.3">
      <c r="B3783" s="109">
        <v>39813</v>
      </c>
      <c r="C3783" s="110">
        <v>118.02664900000001</v>
      </c>
      <c r="D3783">
        <v>697138</v>
      </c>
      <c r="E3783">
        <f t="shared" si="60"/>
        <v>-1.9559956246361199E-2</v>
      </c>
      <c r="F3783">
        <v>-2.1223844409730575E-2</v>
      </c>
    </row>
    <row r="3784" spans="2:6" x14ac:dyDescent="0.3">
      <c r="B3784" s="109">
        <v>39812</v>
      </c>
      <c r="C3784" s="110">
        <v>120.38130200000001</v>
      </c>
      <c r="D3784">
        <v>2435735</v>
      </c>
      <c r="E3784">
        <f t="shared" si="60"/>
        <v>8.7765772785519003E-2</v>
      </c>
      <c r="F3784">
        <v>-2.1260205163292079E-2</v>
      </c>
    </row>
    <row r="3785" spans="2:6" x14ac:dyDescent="0.3">
      <c r="B3785" s="109">
        <v>39811</v>
      </c>
      <c r="C3785" s="110">
        <v>110.668404</v>
      </c>
      <c r="D3785">
        <v>402722</v>
      </c>
      <c r="E3785">
        <f t="shared" si="60"/>
        <v>2.8259051207314423E-2</v>
      </c>
      <c r="F3785">
        <v>-2.1260949007222751E-2</v>
      </c>
    </row>
    <row r="3786" spans="2:6" x14ac:dyDescent="0.3">
      <c r="B3786" s="109">
        <v>39808</v>
      </c>
      <c r="C3786" s="110">
        <v>107.62696800000001</v>
      </c>
      <c r="D3786">
        <v>271643</v>
      </c>
      <c r="E3786">
        <f t="shared" si="60"/>
        <v>8.5807591668076721E-3</v>
      </c>
      <c r="F3786">
        <v>-2.1280226459981288E-2</v>
      </c>
    </row>
    <row r="3787" spans="2:6" x14ac:dyDescent="0.3">
      <c r="B3787" s="109">
        <v>39806</v>
      </c>
      <c r="C3787" s="110">
        <v>106.711304</v>
      </c>
      <c r="D3787">
        <v>776557</v>
      </c>
      <c r="E3787">
        <f t="shared" ref="E3787:E3850" si="61">C3787/C3788-1</f>
        <v>1.7779555094897814E-2</v>
      </c>
      <c r="F3787">
        <v>-2.1320609366488941E-2</v>
      </c>
    </row>
    <row r="3788" spans="2:6" x14ac:dyDescent="0.3">
      <c r="B3788" s="109">
        <v>39805</v>
      </c>
      <c r="C3788" s="110">
        <v>104.847168</v>
      </c>
      <c r="D3788">
        <v>331820</v>
      </c>
      <c r="E3788">
        <f t="shared" si="61"/>
        <v>-1.2627354029185356E-2</v>
      </c>
      <c r="F3788">
        <v>-2.1332701224983763E-2</v>
      </c>
    </row>
    <row r="3789" spans="2:6" x14ac:dyDescent="0.3">
      <c r="B3789" s="109">
        <v>39804</v>
      </c>
      <c r="C3789" s="110">
        <v>106.188042</v>
      </c>
      <c r="D3789">
        <v>471649</v>
      </c>
      <c r="E3789">
        <f t="shared" si="61"/>
        <v>-2.2576631787040169E-2</v>
      </c>
      <c r="F3789">
        <v>-2.1363483065209521E-2</v>
      </c>
    </row>
    <row r="3790" spans="2:6" x14ac:dyDescent="0.3">
      <c r="B3790" s="109">
        <v>39801</v>
      </c>
      <c r="C3790" s="110">
        <v>108.64078499999999</v>
      </c>
      <c r="D3790">
        <v>935367</v>
      </c>
      <c r="E3790">
        <f t="shared" si="61"/>
        <v>2.404436726882242E-2</v>
      </c>
      <c r="F3790">
        <v>-2.143107953496215E-2</v>
      </c>
    </row>
    <row r="3791" spans="2:6" x14ac:dyDescent="0.3">
      <c r="B3791" s="109">
        <v>39800</v>
      </c>
      <c r="C3791" s="110">
        <v>106.08992000000001</v>
      </c>
      <c r="D3791">
        <v>323483</v>
      </c>
      <c r="E3791">
        <f t="shared" si="61"/>
        <v>5.1198831788153765E-2</v>
      </c>
      <c r="F3791">
        <v>-2.1440074847407731E-2</v>
      </c>
    </row>
    <row r="3792" spans="2:6" x14ac:dyDescent="0.3">
      <c r="B3792" s="109">
        <v>39799</v>
      </c>
      <c r="C3792" s="110">
        <v>100.922791</v>
      </c>
      <c r="D3792">
        <v>303591</v>
      </c>
      <c r="E3792">
        <f t="shared" si="61"/>
        <v>-1.844745478851062E-2</v>
      </c>
      <c r="F3792">
        <v>-2.1471759979461491E-2</v>
      </c>
    </row>
    <row r="3793" spans="2:6" x14ac:dyDescent="0.3">
      <c r="B3793" s="109">
        <v>39798</v>
      </c>
      <c r="C3793" s="110">
        <v>102.81955000000001</v>
      </c>
      <c r="D3793">
        <v>414201</v>
      </c>
      <c r="E3793">
        <f t="shared" si="61"/>
        <v>-2.4208615203230366E-2</v>
      </c>
      <c r="F3793">
        <v>-2.1475294040377402E-2</v>
      </c>
    </row>
    <row r="3794" spans="2:6" x14ac:dyDescent="0.3">
      <c r="B3794" s="109">
        <v>39797</v>
      </c>
      <c r="C3794" s="110">
        <v>105.370422</v>
      </c>
      <c r="D3794">
        <v>421689</v>
      </c>
      <c r="E3794">
        <f t="shared" si="61"/>
        <v>-2.9810247499598375E-2</v>
      </c>
      <c r="F3794">
        <v>-2.1492568353869368E-2</v>
      </c>
    </row>
    <row r="3795" spans="2:6" x14ac:dyDescent="0.3">
      <c r="B3795" s="109">
        <v>39794</v>
      </c>
      <c r="C3795" s="110">
        <v>108.60805499999999</v>
      </c>
      <c r="D3795">
        <v>380508</v>
      </c>
      <c r="E3795">
        <f t="shared" si="61"/>
        <v>-1.8034951804241084E-3</v>
      </c>
      <c r="F3795">
        <v>-2.1515934165036388E-2</v>
      </c>
    </row>
    <row r="3796" spans="2:6" x14ac:dyDescent="0.3">
      <c r="B3796" s="109">
        <v>39793</v>
      </c>
      <c r="C3796" s="110">
        <v>108.804283</v>
      </c>
      <c r="D3796">
        <v>466531</v>
      </c>
      <c r="E3796">
        <f t="shared" si="61"/>
        <v>-2.6623710017425362E-2</v>
      </c>
      <c r="F3796">
        <v>-2.154814113957082E-2</v>
      </c>
    </row>
    <row r="3797" spans="2:6" x14ac:dyDescent="0.3">
      <c r="B3797" s="109">
        <v>39792</v>
      </c>
      <c r="C3797" s="110">
        <v>111.780289</v>
      </c>
      <c r="D3797">
        <v>726498</v>
      </c>
      <c r="E3797">
        <f t="shared" si="61"/>
        <v>3.4190931802880131E-2</v>
      </c>
      <c r="F3797">
        <v>-2.1565582840519459E-2</v>
      </c>
    </row>
    <row r="3798" spans="2:6" x14ac:dyDescent="0.3">
      <c r="B3798" s="109">
        <v>39790</v>
      </c>
      <c r="C3798" s="110">
        <v>108.08477000000001</v>
      </c>
      <c r="D3798">
        <v>290739</v>
      </c>
      <c r="E3798">
        <f t="shared" si="61"/>
        <v>-4.5181809389430727E-3</v>
      </c>
      <c r="F3798">
        <v>-2.1572971207180269E-2</v>
      </c>
    </row>
    <row r="3799" spans="2:6" x14ac:dyDescent="0.3">
      <c r="B3799" s="109">
        <v>39787</v>
      </c>
      <c r="C3799" s="110">
        <v>108.575333</v>
      </c>
      <c r="D3799">
        <v>1456780</v>
      </c>
      <c r="E3799">
        <f t="shared" si="61"/>
        <v>-3.2916293142957187E-2</v>
      </c>
      <c r="F3799">
        <v>-2.1617242901198264E-2</v>
      </c>
    </row>
    <row r="3800" spans="2:6" x14ac:dyDescent="0.3">
      <c r="B3800" s="109">
        <v>39786</v>
      </c>
      <c r="C3800" s="110">
        <v>112.27087400000001</v>
      </c>
      <c r="D3800">
        <v>2734404</v>
      </c>
      <c r="E3800">
        <f t="shared" si="61"/>
        <v>-5.2156085568512145E-3</v>
      </c>
      <c r="F3800">
        <v>-2.163063365805773E-2</v>
      </c>
    </row>
    <row r="3801" spans="2:6" x14ac:dyDescent="0.3">
      <c r="B3801" s="109">
        <v>39785</v>
      </c>
      <c r="C3801" s="110">
        <v>112.859505</v>
      </c>
      <c r="D3801">
        <v>3524689</v>
      </c>
      <c r="E3801">
        <f t="shared" si="61"/>
        <v>0.21257914232888986</v>
      </c>
      <c r="F3801">
        <v>-2.1670693061539126E-2</v>
      </c>
    </row>
    <row r="3802" spans="2:6" x14ac:dyDescent="0.3">
      <c r="B3802" s="109">
        <v>39784</v>
      </c>
      <c r="C3802" s="110">
        <v>93.073929000000007</v>
      </c>
      <c r="D3802">
        <v>1518843</v>
      </c>
      <c r="E3802">
        <f t="shared" si="61"/>
        <v>0.12846928276116176</v>
      </c>
      <c r="F3802">
        <v>-2.168790341281257E-2</v>
      </c>
    </row>
    <row r="3803" spans="2:6" x14ac:dyDescent="0.3">
      <c r="B3803" s="109">
        <v>39783</v>
      </c>
      <c r="C3803" s="110">
        <v>82.478035000000006</v>
      </c>
      <c r="D3803">
        <v>56290</v>
      </c>
      <c r="E3803">
        <f t="shared" si="61"/>
        <v>-7.4772271487727471E-3</v>
      </c>
      <c r="F3803">
        <v>-2.1694138306724287E-2</v>
      </c>
    </row>
    <row r="3804" spans="2:6" x14ac:dyDescent="0.3">
      <c r="B3804" s="109">
        <v>39780</v>
      </c>
      <c r="C3804" s="110">
        <v>83.099388000000005</v>
      </c>
      <c r="D3804">
        <v>74214</v>
      </c>
      <c r="E3804">
        <f t="shared" si="61"/>
        <v>-1.3969906709475066E-2</v>
      </c>
      <c r="F3804">
        <v>-2.173640995389936E-2</v>
      </c>
    </row>
    <row r="3805" spans="2:6" x14ac:dyDescent="0.3">
      <c r="B3805" s="109">
        <v>39779</v>
      </c>
      <c r="C3805" s="110">
        <v>84.276725999999996</v>
      </c>
      <c r="D3805">
        <v>0</v>
      </c>
      <c r="E3805">
        <f t="shared" si="61"/>
        <v>0</v>
      </c>
      <c r="F3805">
        <v>-2.1745377359940643E-2</v>
      </c>
    </row>
    <row r="3806" spans="2:6" x14ac:dyDescent="0.3">
      <c r="B3806" s="109">
        <v>39778</v>
      </c>
      <c r="C3806" s="110">
        <v>84.276725999999996</v>
      </c>
      <c r="D3806">
        <v>131803</v>
      </c>
      <c r="E3806">
        <f t="shared" si="61"/>
        <v>-2.0896686448815038E-2</v>
      </c>
      <c r="F3806">
        <v>-2.1748091478269949E-2</v>
      </c>
    </row>
    <row r="3807" spans="2:6" x14ac:dyDescent="0.3">
      <c r="B3807" s="109">
        <v>39777</v>
      </c>
      <c r="C3807" s="110">
        <v>86.075417000000002</v>
      </c>
      <c r="D3807">
        <v>42926</v>
      </c>
      <c r="E3807">
        <f t="shared" si="61"/>
        <v>-2.3014167446104516E-2</v>
      </c>
      <c r="F3807">
        <v>-2.1750860638997449E-2</v>
      </c>
    </row>
    <row r="3808" spans="2:6" x14ac:dyDescent="0.3">
      <c r="B3808" s="109">
        <v>39776</v>
      </c>
      <c r="C3808" s="110">
        <v>88.103035000000006</v>
      </c>
      <c r="D3808">
        <v>35676</v>
      </c>
      <c r="E3808">
        <f t="shared" si="61"/>
        <v>-5.2409184400649789E-2</v>
      </c>
      <c r="F3808">
        <v>-2.1767795002984314E-2</v>
      </c>
    </row>
    <row r="3809" spans="2:6" x14ac:dyDescent="0.3">
      <c r="B3809" s="109">
        <v>39773</v>
      </c>
      <c r="C3809" s="110">
        <v>92.975821999999994</v>
      </c>
      <c r="D3809">
        <v>33997</v>
      </c>
      <c r="E3809">
        <f t="shared" si="61"/>
        <v>4.4452259028879837E-2</v>
      </c>
      <c r="F3809">
        <v>-2.1800146221288563E-2</v>
      </c>
    </row>
    <row r="3810" spans="2:6" x14ac:dyDescent="0.3">
      <c r="B3810" s="109">
        <v>39772</v>
      </c>
      <c r="C3810" s="110">
        <v>89.018737999999999</v>
      </c>
      <c r="D3810">
        <v>58979</v>
      </c>
      <c r="E3810">
        <f t="shared" si="61"/>
        <v>-4.0244940052154288E-3</v>
      </c>
      <c r="F3810">
        <v>-2.1812852173744512E-2</v>
      </c>
    </row>
    <row r="3811" spans="2:6" x14ac:dyDescent="0.3">
      <c r="B3811" s="109">
        <v>39771</v>
      </c>
      <c r="C3811" s="110">
        <v>89.378440999999995</v>
      </c>
      <c r="D3811">
        <v>67006</v>
      </c>
      <c r="E3811">
        <f t="shared" si="61"/>
        <v>-3.1537861917298127E-2</v>
      </c>
      <c r="F3811">
        <v>-2.182820666685481E-2</v>
      </c>
    </row>
    <row r="3812" spans="2:6" x14ac:dyDescent="0.3">
      <c r="B3812" s="109">
        <v>39770</v>
      </c>
      <c r="C3812" s="110">
        <v>92.28904</v>
      </c>
      <c r="D3812">
        <v>162727</v>
      </c>
      <c r="E3812">
        <f t="shared" si="61"/>
        <v>-0.11480618072559756</v>
      </c>
      <c r="F3812">
        <v>-2.184416395968658E-2</v>
      </c>
    </row>
    <row r="3813" spans="2:6" x14ac:dyDescent="0.3">
      <c r="B3813" s="109">
        <v>39769</v>
      </c>
      <c r="C3813" s="110">
        <v>104.258568</v>
      </c>
      <c r="D3813">
        <v>358271</v>
      </c>
      <c r="E3813">
        <f t="shared" si="61"/>
        <v>-1.0858965231746454E-2</v>
      </c>
      <c r="F3813">
        <v>-2.1850282658373188E-2</v>
      </c>
    </row>
    <row r="3814" spans="2:6" x14ac:dyDescent="0.3">
      <c r="B3814" s="109">
        <v>39766</v>
      </c>
      <c r="C3814" s="110">
        <v>105.403137</v>
      </c>
      <c r="D3814">
        <v>19121</v>
      </c>
      <c r="E3814">
        <f t="shared" si="61"/>
        <v>-9.5269768489646411E-3</v>
      </c>
      <c r="F3814">
        <v>-2.1878704444474928E-2</v>
      </c>
    </row>
    <row r="3815" spans="2:6" x14ac:dyDescent="0.3">
      <c r="B3815" s="109">
        <v>39764</v>
      </c>
      <c r="C3815" s="110">
        <v>106.41696899999999</v>
      </c>
      <c r="D3815">
        <v>30659</v>
      </c>
      <c r="E3815">
        <f t="shared" si="61"/>
        <v>-2.0174249506631936E-2</v>
      </c>
      <c r="F3815">
        <v>-2.1924586986627803E-2</v>
      </c>
    </row>
    <row r="3816" spans="2:6" x14ac:dyDescent="0.3">
      <c r="B3816" s="109">
        <v>39763</v>
      </c>
      <c r="C3816" s="110">
        <v>108.60805499999999</v>
      </c>
      <c r="D3816">
        <v>73187</v>
      </c>
      <c r="E3816">
        <f t="shared" si="61"/>
        <v>3.4579158125353615E-2</v>
      </c>
      <c r="F3816">
        <v>-2.1978242965840944E-2</v>
      </c>
    </row>
    <row r="3817" spans="2:6" x14ac:dyDescent="0.3">
      <c r="B3817" s="109">
        <v>39762</v>
      </c>
      <c r="C3817" s="110">
        <v>104.978004</v>
      </c>
      <c r="D3817">
        <v>55309</v>
      </c>
      <c r="E3817">
        <f t="shared" si="61"/>
        <v>2.4250214196081199E-2</v>
      </c>
      <c r="F3817">
        <v>-2.1996983222503097E-2</v>
      </c>
    </row>
    <row r="3818" spans="2:6" x14ac:dyDescent="0.3">
      <c r="B3818" s="109">
        <v>39759</v>
      </c>
      <c r="C3818" s="110">
        <v>102.492538</v>
      </c>
      <c r="D3818">
        <v>76490</v>
      </c>
      <c r="E3818">
        <f t="shared" si="61"/>
        <v>8.1062490298735357E-2</v>
      </c>
      <c r="F3818">
        <v>-2.2006006495619235E-2</v>
      </c>
    </row>
    <row r="3819" spans="2:6" x14ac:dyDescent="0.3">
      <c r="B3819" s="109">
        <v>39758</v>
      </c>
      <c r="C3819" s="110">
        <v>94.807227999999995</v>
      </c>
      <c r="D3819">
        <v>38855</v>
      </c>
      <c r="E3819">
        <f t="shared" si="61"/>
        <v>-5.2923627630129255E-2</v>
      </c>
      <c r="F3819">
        <v>-2.2045866869204067E-2</v>
      </c>
    </row>
    <row r="3820" spans="2:6" x14ac:dyDescent="0.3">
      <c r="B3820" s="109">
        <v>39757</v>
      </c>
      <c r="C3820" s="110">
        <v>100.10515599999999</v>
      </c>
      <c r="D3820">
        <v>64862</v>
      </c>
      <c r="E3820">
        <f t="shared" si="61"/>
        <v>-8.1015892634203057E-3</v>
      </c>
      <c r="F3820">
        <v>-2.2122737281994764E-2</v>
      </c>
    </row>
    <row r="3821" spans="2:6" x14ac:dyDescent="0.3">
      <c r="B3821" s="109">
        <v>39756</v>
      </c>
      <c r="C3821" s="110">
        <v>100.922791</v>
      </c>
      <c r="D3821">
        <v>49926</v>
      </c>
      <c r="E3821">
        <f t="shared" si="61"/>
        <v>3.9407619543169625E-2</v>
      </c>
      <c r="F3821">
        <v>-2.2154054564832548E-2</v>
      </c>
    </row>
    <row r="3822" spans="2:6" x14ac:dyDescent="0.3">
      <c r="B3822" s="109">
        <v>39755</v>
      </c>
      <c r="C3822" s="110">
        <v>97.096451000000002</v>
      </c>
      <c r="D3822">
        <v>34163</v>
      </c>
      <c r="E3822">
        <f t="shared" si="61"/>
        <v>-4.0257192730651647E-3</v>
      </c>
      <c r="F3822">
        <v>-2.2182192592688943E-2</v>
      </c>
    </row>
    <row r="3823" spans="2:6" x14ac:dyDescent="0.3">
      <c r="B3823" s="109">
        <v>39752</v>
      </c>
      <c r="C3823" s="110">
        <v>97.488913999999994</v>
      </c>
      <c r="D3823">
        <v>57660</v>
      </c>
      <c r="E3823">
        <f t="shared" si="61"/>
        <v>0.10325688478045891</v>
      </c>
      <c r="F3823">
        <v>-2.218296106306894E-2</v>
      </c>
    </row>
    <row r="3824" spans="2:6" x14ac:dyDescent="0.3">
      <c r="B3824" s="109">
        <v>39750</v>
      </c>
      <c r="C3824" s="110">
        <v>88.364654999999999</v>
      </c>
      <c r="D3824">
        <v>107566</v>
      </c>
      <c r="E3824">
        <f t="shared" si="61"/>
        <v>-2.7007498980977318E-2</v>
      </c>
      <c r="F3824">
        <v>-2.22150119718455E-2</v>
      </c>
    </row>
    <row r="3825" spans="2:6" x14ac:dyDescent="0.3">
      <c r="B3825" s="109">
        <v>39748</v>
      </c>
      <c r="C3825" s="110">
        <v>90.817406000000005</v>
      </c>
      <c r="D3825">
        <v>44307</v>
      </c>
      <c r="E3825">
        <f t="shared" si="61"/>
        <v>-0.13191632707570378</v>
      </c>
      <c r="F3825">
        <v>-2.2270755929705843E-2</v>
      </c>
    </row>
    <row r="3826" spans="2:6" x14ac:dyDescent="0.3">
      <c r="B3826" s="109">
        <v>39745</v>
      </c>
      <c r="C3826" s="110">
        <v>104.618263</v>
      </c>
      <c r="D3826">
        <v>154316</v>
      </c>
      <c r="E3826">
        <f t="shared" si="61"/>
        <v>-5.2428836310124183E-2</v>
      </c>
      <c r="F3826">
        <v>-2.2295657415416059E-2</v>
      </c>
    </row>
    <row r="3827" spans="2:6" x14ac:dyDescent="0.3">
      <c r="B3827" s="109">
        <v>39744</v>
      </c>
      <c r="C3827" s="110">
        <v>110.406761</v>
      </c>
      <c r="D3827">
        <v>13156</v>
      </c>
      <c r="E3827">
        <f t="shared" si="61"/>
        <v>-2.5685109468120304E-2</v>
      </c>
      <c r="F3827">
        <v>-2.2296373701521599E-2</v>
      </c>
    </row>
    <row r="3828" spans="2:6" x14ac:dyDescent="0.3">
      <c r="B3828" s="109">
        <v>39743</v>
      </c>
      <c r="C3828" s="110">
        <v>113.317329</v>
      </c>
      <c r="D3828">
        <v>9500</v>
      </c>
      <c r="E3828">
        <f t="shared" si="61"/>
        <v>-8.0163656296251551E-3</v>
      </c>
      <c r="F3828">
        <v>-2.2305478699495951E-2</v>
      </c>
    </row>
    <row r="3829" spans="2:6" x14ac:dyDescent="0.3">
      <c r="B3829" s="109">
        <v>39742</v>
      </c>
      <c r="C3829" s="110">
        <v>114.233063</v>
      </c>
      <c r="D3829">
        <v>30219</v>
      </c>
      <c r="E3829">
        <f t="shared" si="61"/>
        <v>3.1905587551630088E-2</v>
      </c>
      <c r="F3829">
        <v>-2.2313569634126784E-2</v>
      </c>
    </row>
    <row r="3830" spans="2:6" x14ac:dyDescent="0.3">
      <c r="B3830" s="109">
        <v>39741</v>
      </c>
      <c r="C3830" s="110">
        <v>110.70108</v>
      </c>
      <c r="D3830">
        <v>17342</v>
      </c>
      <c r="E3830">
        <f t="shared" si="61"/>
        <v>1.2260503970235259E-2</v>
      </c>
      <c r="F3830">
        <v>-2.2345497699266748E-2</v>
      </c>
    </row>
    <row r="3831" spans="2:6" x14ac:dyDescent="0.3">
      <c r="B3831" s="109">
        <v>39738</v>
      </c>
      <c r="C3831" s="110">
        <v>109.360268</v>
      </c>
      <c r="D3831">
        <v>187501</v>
      </c>
      <c r="E3831">
        <f t="shared" si="61"/>
        <v>-9.4785227872050681E-3</v>
      </c>
      <c r="F3831">
        <v>-2.2385022965141999E-2</v>
      </c>
    </row>
    <row r="3832" spans="2:6" x14ac:dyDescent="0.3">
      <c r="B3832" s="109">
        <v>39737</v>
      </c>
      <c r="C3832" s="110">
        <v>110.406761</v>
      </c>
      <c r="D3832">
        <v>35790</v>
      </c>
      <c r="E3832">
        <f t="shared" si="61"/>
        <v>-6.5337840759050247E-2</v>
      </c>
      <c r="F3832">
        <v>-2.244346188608537E-2</v>
      </c>
    </row>
    <row r="3833" spans="2:6" x14ac:dyDescent="0.3">
      <c r="B3833" s="109">
        <v>39736</v>
      </c>
      <c r="C3833" s="110">
        <v>118.124779</v>
      </c>
      <c r="D3833">
        <v>43335</v>
      </c>
      <c r="E3833">
        <f t="shared" si="61"/>
        <v>-6.3272070483511023E-3</v>
      </c>
      <c r="F3833">
        <v>-2.2493590305172284E-2</v>
      </c>
    </row>
    <row r="3834" spans="2:6" x14ac:dyDescent="0.3">
      <c r="B3834" s="109">
        <v>39735</v>
      </c>
      <c r="C3834" s="110">
        <v>118.876938</v>
      </c>
      <c r="D3834">
        <v>51239</v>
      </c>
      <c r="E3834">
        <f t="shared" si="61"/>
        <v>7.8634919322281505E-2</v>
      </c>
      <c r="F3834">
        <v>-2.2511406877504858E-2</v>
      </c>
    </row>
    <row r="3835" spans="2:6" x14ac:dyDescent="0.3">
      <c r="B3835" s="109">
        <v>39734</v>
      </c>
      <c r="C3835" s="110">
        <v>110.21054100000001</v>
      </c>
      <c r="D3835">
        <v>32138</v>
      </c>
      <c r="E3835">
        <f t="shared" si="61"/>
        <v>5.1810352757862166E-2</v>
      </c>
      <c r="F3835">
        <v>-2.2534915295235991E-2</v>
      </c>
    </row>
    <row r="3836" spans="2:6" x14ac:dyDescent="0.3">
      <c r="B3836" s="109">
        <v>39731</v>
      </c>
      <c r="C3836" s="110">
        <v>104.781761</v>
      </c>
      <c r="D3836">
        <v>37228</v>
      </c>
      <c r="E3836">
        <f t="shared" si="61"/>
        <v>-9.3378372929657227E-2</v>
      </c>
      <c r="F3836">
        <v>-2.2537046363724333E-2</v>
      </c>
    </row>
    <row r="3837" spans="2:6" x14ac:dyDescent="0.3">
      <c r="B3837" s="109">
        <v>39729</v>
      </c>
      <c r="C3837" s="110">
        <v>115.57386</v>
      </c>
      <c r="D3837">
        <v>43466</v>
      </c>
      <c r="E3837">
        <f t="shared" si="61"/>
        <v>-6.4832321183191932E-2</v>
      </c>
      <c r="F3837">
        <v>-2.2576631787040169E-2</v>
      </c>
    </row>
    <row r="3838" spans="2:6" x14ac:dyDescent="0.3">
      <c r="B3838" s="109">
        <v>39728</v>
      </c>
      <c r="C3838" s="110">
        <v>123.586243</v>
      </c>
      <c r="D3838">
        <v>31887</v>
      </c>
      <c r="E3838">
        <f t="shared" si="61"/>
        <v>2.6497022484295307E-4</v>
      </c>
      <c r="F3838">
        <v>-2.25781961064212E-2</v>
      </c>
    </row>
    <row r="3839" spans="2:6" x14ac:dyDescent="0.3">
      <c r="B3839" s="109">
        <v>39727</v>
      </c>
      <c r="C3839" s="110">
        <v>123.553505</v>
      </c>
      <c r="D3839">
        <v>47773</v>
      </c>
      <c r="E3839">
        <f t="shared" si="61"/>
        <v>-6.9687530572660306E-2</v>
      </c>
      <c r="F3839">
        <v>-2.2582857426548308E-2</v>
      </c>
    </row>
    <row r="3840" spans="2:6" x14ac:dyDescent="0.3">
      <c r="B3840" s="109">
        <v>39724</v>
      </c>
      <c r="C3840" s="110">
        <v>132.80860899999999</v>
      </c>
      <c r="D3840">
        <v>323177</v>
      </c>
      <c r="E3840">
        <f t="shared" si="61"/>
        <v>1.7029787346270808E-2</v>
      </c>
      <c r="F3840">
        <v>-2.2583935992674276E-2</v>
      </c>
    </row>
    <row r="3841" spans="2:6" x14ac:dyDescent="0.3">
      <c r="B3841" s="109">
        <v>39722</v>
      </c>
      <c r="C3841" s="110">
        <v>130.584778</v>
      </c>
      <c r="D3841">
        <v>390920</v>
      </c>
      <c r="E3841">
        <f t="shared" si="61"/>
        <v>-1.5003174276297937E-3</v>
      </c>
      <c r="F3841">
        <v>-2.2588414734644346E-2</v>
      </c>
    </row>
    <row r="3842" spans="2:6" x14ac:dyDescent="0.3">
      <c r="B3842" s="109">
        <v>39721</v>
      </c>
      <c r="C3842" s="110">
        <v>130.780991</v>
      </c>
      <c r="D3842">
        <v>329937</v>
      </c>
      <c r="E3842">
        <f t="shared" si="61"/>
        <v>3.4937894858893648E-2</v>
      </c>
      <c r="F3842">
        <v>-2.2598447529376897E-2</v>
      </c>
    </row>
    <row r="3843" spans="2:6" x14ac:dyDescent="0.3">
      <c r="B3843" s="109">
        <v>39720</v>
      </c>
      <c r="C3843" s="110">
        <v>126.366028</v>
      </c>
      <c r="D3843">
        <v>152319</v>
      </c>
      <c r="E3843">
        <f t="shared" si="61"/>
        <v>-3.1578870570888817E-2</v>
      </c>
      <c r="F3843">
        <v>-2.2605199209090876E-2</v>
      </c>
    </row>
    <row r="3844" spans="2:6" x14ac:dyDescent="0.3">
      <c r="B3844" s="109">
        <v>39717</v>
      </c>
      <c r="C3844" s="110">
        <v>130.486649</v>
      </c>
      <c r="D3844">
        <v>144304</v>
      </c>
      <c r="E3844">
        <f t="shared" si="61"/>
        <v>-2.5403343550640889E-2</v>
      </c>
      <c r="F3844">
        <v>-2.2624484892303731E-2</v>
      </c>
    </row>
    <row r="3845" spans="2:6" x14ac:dyDescent="0.3">
      <c r="B3845" s="109">
        <v>39716</v>
      </c>
      <c r="C3845" s="110">
        <v>133.88784799999999</v>
      </c>
      <c r="D3845">
        <v>217058</v>
      </c>
      <c r="E3845">
        <f t="shared" si="61"/>
        <v>-6.2728733059585706E-2</v>
      </c>
      <c r="F3845">
        <v>-2.2714756211930087E-2</v>
      </c>
    </row>
    <row r="3846" spans="2:6" x14ac:dyDescent="0.3">
      <c r="B3846" s="109">
        <v>39715</v>
      </c>
      <c r="C3846" s="110">
        <v>142.848557</v>
      </c>
      <c r="D3846">
        <v>17856</v>
      </c>
      <c r="E3846">
        <f t="shared" si="61"/>
        <v>-4.3309982911051703E-3</v>
      </c>
      <c r="F3846">
        <v>-2.274218428982977E-2</v>
      </c>
    </row>
    <row r="3847" spans="2:6" x14ac:dyDescent="0.3">
      <c r="B3847" s="109">
        <v>39714</v>
      </c>
      <c r="C3847" s="110">
        <v>143.46992499999999</v>
      </c>
      <c r="D3847">
        <v>80133</v>
      </c>
      <c r="E3847">
        <f t="shared" si="61"/>
        <v>-3.6035908557997431E-2</v>
      </c>
      <c r="F3847">
        <v>-2.277487675310863E-2</v>
      </c>
    </row>
    <row r="3848" spans="2:6" x14ac:dyDescent="0.3">
      <c r="B3848" s="109">
        <v>39713</v>
      </c>
      <c r="C3848" s="110">
        <v>148.83326700000001</v>
      </c>
      <c r="D3848">
        <v>141446</v>
      </c>
      <c r="E3848">
        <f t="shared" si="61"/>
        <v>1.3359941431082767E-2</v>
      </c>
      <c r="F3848">
        <v>-2.2820496206795493E-2</v>
      </c>
    </row>
    <row r="3849" spans="2:6" x14ac:dyDescent="0.3">
      <c r="B3849" s="109">
        <v>39710</v>
      </c>
      <c r="C3849" s="110">
        <v>146.87107800000001</v>
      </c>
      <c r="D3849">
        <v>86140</v>
      </c>
      <c r="E3849">
        <f t="shared" si="61"/>
        <v>5.1263917808614279E-2</v>
      </c>
      <c r="F3849">
        <v>-2.2867184084216174E-2</v>
      </c>
    </row>
    <row r="3850" spans="2:6" x14ac:dyDescent="0.3">
      <c r="B3850" s="109">
        <v>39709</v>
      </c>
      <c r="C3850" s="110">
        <v>139.709045</v>
      </c>
      <c r="D3850">
        <v>96144</v>
      </c>
      <c r="E3850">
        <f t="shared" si="61"/>
        <v>-3.7838010605919847E-2</v>
      </c>
      <c r="F3850">
        <v>-2.2880951942095162E-2</v>
      </c>
    </row>
    <row r="3851" spans="2:6" x14ac:dyDescent="0.3">
      <c r="B3851" s="109">
        <v>39708</v>
      </c>
      <c r="C3851" s="110">
        <v>145.203247</v>
      </c>
      <c r="D3851">
        <v>268519</v>
      </c>
      <c r="E3851">
        <f t="shared" ref="E3851:E3914" si="62">C3851/C3852-1</f>
        <v>-3.8138805071968873E-3</v>
      </c>
      <c r="F3851">
        <v>-2.288879210655792E-2</v>
      </c>
    </row>
    <row r="3852" spans="2:6" x14ac:dyDescent="0.3">
      <c r="B3852" s="109">
        <v>39707</v>
      </c>
      <c r="C3852" s="110">
        <v>145.75915499999999</v>
      </c>
      <c r="D3852">
        <v>129222</v>
      </c>
      <c r="E3852">
        <f t="shared" si="62"/>
        <v>4.4887990944508793E-4</v>
      </c>
      <c r="F3852">
        <v>-2.2925477079699941E-2</v>
      </c>
    </row>
    <row r="3853" spans="2:6" x14ac:dyDescent="0.3">
      <c r="B3853" s="109">
        <v>39706</v>
      </c>
      <c r="C3853" s="110">
        <v>145.69375600000001</v>
      </c>
      <c r="D3853">
        <v>133290</v>
      </c>
      <c r="E3853">
        <f t="shared" si="62"/>
        <v>-3.2783325489602277E-2</v>
      </c>
      <c r="F3853">
        <v>-2.2941027840492012E-2</v>
      </c>
    </row>
    <row r="3854" spans="2:6" x14ac:dyDescent="0.3">
      <c r="B3854" s="109">
        <v>39703</v>
      </c>
      <c r="C3854" s="110">
        <v>150.63197299999999</v>
      </c>
      <c r="D3854">
        <v>63358</v>
      </c>
      <c r="E3854">
        <f t="shared" si="62"/>
        <v>8.6948858066260293E-4</v>
      </c>
      <c r="F3854">
        <v>-2.3014167446104516E-2</v>
      </c>
    </row>
    <row r="3855" spans="2:6" x14ac:dyDescent="0.3">
      <c r="B3855" s="109">
        <v>39702</v>
      </c>
      <c r="C3855" s="110">
        <v>150.501114</v>
      </c>
      <c r="D3855">
        <v>52359</v>
      </c>
      <c r="E3855">
        <f t="shared" si="62"/>
        <v>-9.6841317809427396E-3</v>
      </c>
      <c r="F3855">
        <v>-2.3029573848664775E-2</v>
      </c>
    </row>
    <row r="3856" spans="2:6" x14ac:dyDescent="0.3">
      <c r="B3856" s="109">
        <v>39701</v>
      </c>
      <c r="C3856" s="110">
        <v>151.97283899999999</v>
      </c>
      <c r="D3856">
        <v>273673</v>
      </c>
      <c r="E3856">
        <f t="shared" si="62"/>
        <v>-3.431163652615532E-3</v>
      </c>
      <c r="F3856">
        <v>-2.3031292746007681E-2</v>
      </c>
    </row>
    <row r="3857" spans="2:6" x14ac:dyDescent="0.3">
      <c r="B3857" s="109">
        <v>39700</v>
      </c>
      <c r="C3857" s="110">
        <v>152.49607800000001</v>
      </c>
      <c r="D3857">
        <v>195643</v>
      </c>
      <c r="E3857">
        <f t="shared" si="62"/>
        <v>2.3644907538962201E-3</v>
      </c>
      <c r="F3857">
        <v>-2.3036382284504664E-2</v>
      </c>
    </row>
    <row r="3858" spans="2:6" x14ac:dyDescent="0.3">
      <c r="B3858" s="109">
        <v>39699</v>
      </c>
      <c r="C3858" s="110">
        <v>152.13635300000001</v>
      </c>
      <c r="D3858">
        <v>132460</v>
      </c>
      <c r="E3858">
        <f t="shared" si="62"/>
        <v>-9.3696641403966385E-3</v>
      </c>
      <c r="F3858">
        <v>-2.306197072721472E-2</v>
      </c>
    </row>
    <row r="3859" spans="2:6" x14ac:dyDescent="0.3">
      <c r="B3859" s="109">
        <v>39696</v>
      </c>
      <c r="C3859" s="110">
        <v>153.57530199999999</v>
      </c>
      <c r="D3859">
        <v>103955</v>
      </c>
      <c r="E3859">
        <f t="shared" si="62"/>
        <v>-8.6551353254247232E-3</v>
      </c>
      <c r="F3859">
        <v>-2.3065670813757988E-2</v>
      </c>
    </row>
    <row r="3860" spans="2:6" x14ac:dyDescent="0.3">
      <c r="B3860" s="109">
        <v>39695</v>
      </c>
      <c r="C3860" s="110">
        <v>154.916122</v>
      </c>
      <c r="D3860">
        <v>86867</v>
      </c>
      <c r="E3860">
        <f t="shared" si="62"/>
        <v>8.4551985212444336E-4</v>
      </c>
      <c r="F3860">
        <v>-2.3077661430280005E-2</v>
      </c>
    </row>
    <row r="3861" spans="2:6" x14ac:dyDescent="0.3">
      <c r="B3861" s="109">
        <v>39693</v>
      </c>
      <c r="C3861" s="110">
        <v>154.785248</v>
      </c>
      <c r="D3861">
        <v>96632</v>
      </c>
      <c r="E3861">
        <f t="shared" si="62"/>
        <v>1.9047454821665699E-3</v>
      </c>
      <c r="F3861">
        <v>-2.3081450221443478E-2</v>
      </c>
    </row>
    <row r="3862" spans="2:6" x14ac:dyDescent="0.3">
      <c r="B3862" s="109">
        <v>39692</v>
      </c>
      <c r="C3862" s="110">
        <v>154.490982</v>
      </c>
      <c r="D3862">
        <v>61773</v>
      </c>
      <c r="E3862">
        <f t="shared" si="62"/>
        <v>-8.1883294392876005E-3</v>
      </c>
      <c r="F3862">
        <v>-2.313181507821882E-2</v>
      </c>
    </row>
    <row r="3863" spans="2:6" x14ac:dyDescent="0.3">
      <c r="B3863" s="109">
        <v>39689</v>
      </c>
      <c r="C3863" s="110">
        <v>155.76644899999999</v>
      </c>
      <c r="D3863">
        <v>142509</v>
      </c>
      <c r="E3863">
        <f t="shared" si="62"/>
        <v>-1.8856825801084609E-3</v>
      </c>
      <c r="F3863">
        <v>-2.3238982898093674E-2</v>
      </c>
    </row>
    <row r="3864" spans="2:6" x14ac:dyDescent="0.3">
      <c r="B3864" s="109">
        <v>39688</v>
      </c>
      <c r="C3864" s="110">
        <v>156.06073000000001</v>
      </c>
      <c r="D3864">
        <v>271020</v>
      </c>
      <c r="E3864">
        <f t="shared" si="62"/>
        <v>-1.9720707512359104E-2</v>
      </c>
      <c r="F3864">
        <v>-2.3255808068315398E-2</v>
      </c>
    </row>
    <row r="3865" spans="2:6" x14ac:dyDescent="0.3">
      <c r="B3865" s="109">
        <v>39687</v>
      </c>
      <c r="C3865" s="110">
        <v>159.20027200000001</v>
      </c>
      <c r="D3865">
        <v>77217</v>
      </c>
      <c r="E3865">
        <f t="shared" si="62"/>
        <v>7.8673471574470799E-3</v>
      </c>
      <c r="F3865">
        <v>-2.3319411148460922E-2</v>
      </c>
    </row>
    <row r="3866" spans="2:6" x14ac:dyDescent="0.3">
      <c r="B3866" s="109">
        <v>39686</v>
      </c>
      <c r="C3866" s="110">
        <v>157.95756499999999</v>
      </c>
      <c r="D3866">
        <v>36662</v>
      </c>
      <c r="E3866">
        <f t="shared" si="62"/>
        <v>2.0748331281150723E-3</v>
      </c>
      <c r="F3866">
        <v>-2.3324060495897303E-2</v>
      </c>
    </row>
    <row r="3867" spans="2:6" x14ac:dyDescent="0.3">
      <c r="B3867" s="109">
        <v>39685</v>
      </c>
      <c r="C3867" s="110">
        <v>157.63050799999999</v>
      </c>
      <c r="D3867">
        <v>29086</v>
      </c>
      <c r="E3867">
        <f t="shared" si="62"/>
        <v>-3.1020167706754531E-3</v>
      </c>
      <c r="F3867">
        <v>-2.3351908848217473E-2</v>
      </c>
    </row>
    <row r="3868" spans="2:6" x14ac:dyDescent="0.3">
      <c r="B3868" s="109">
        <v>39682</v>
      </c>
      <c r="C3868" s="110">
        <v>158.121002</v>
      </c>
      <c r="D3868">
        <v>75521</v>
      </c>
      <c r="E3868">
        <f t="shared" si="62"/>
        <v>1.9826877422500777E-2</v>
      </c>
      <c r="F3868">
        <v>-2.335788427315777E-2</v>
      </c>
    </row>
    <row r="3869" spans="2:6" x14ac:dyDescent="0.3">
      <c r="B3869" s="109">
        <v>39681</v>
      </c>
      <c r="C3869" s="110">
        <v>155.04690600000001</v>
      </c>
      <c r="D3869">
        <v>24726</v>
      </c>
      <c r="E3869">
        <f t="shared" si="62"/>
        <v>-1.9036258073459322E-2</v>
      </c>
      <c r="F3869">
        <v>-2.3391851688120302E-2</v>
      </c>
    </row>
    <row r="3870" spans="2:6" x14ac:dyDescent="0.3">
      <c r="B3870" s="109">
        <v>39680</v>
      </c>
      <c r="C3870" s="110">
        <v>158.05569499999999</v>
      </c>
      <c r="D3870">
        <v>37156</v>
      </c>
      <c r="E3870">
        <f t="shared" si="62"/>
        <v>4.3641592946896957E-3</v>
      </c>
      <c r="F3870">
        <v>-2.3410748684004168E-2</v>
      </c>
    </row>
    <row r="3871" spans="2:6" x14ac:dyDescent="0.3">
      <c r="B3871" s="109">
        <v>39679</v>
      </c>
      <c r="C3871" s="110">
        <v>157.36891199999999</v>
      </c>
      <c r="D3871">
        <v>85654</v>
      </c>
      <c r="E3871">
        <f t="shared" si="62"/>
        <v>3.3360116985821087E-3</v>
      </c>
      <c r="F3871">
        <v>-2.3459320220126645E-2</v>
      </c>
    </row>
    <row r="3872" spans="2:6" x14ac:dyDescent="0.3">
      <c r="B3872" s="109">
        <v>39678</v>
      </c>
      <c r="C3872" s="110">
        <v>156.84567300000001</v>
      </c>
      <c r="D3872">
        <v>38482</v>
      </c>
      <c r="E3872">
        <f t="shared" si="62"/>
        <v>-2.7574802485290983E-2</v>
      </c>
      <c r="F3872">
        <v>-2.3484704056292771E-2</v>
      </c>
    </row>
    <row r="3873" spans="2:6" x14ac:dyDescent="0.3">
      <c r="B3873" s="109">
        <v>39674</v>
      </c>
      <c r="C3873" s="110">
        <v>161.29330400000001</v>
      </c>
      <c r="D3873">
        <v>47500</v>
      </c>
      <c r="E3873">
        <f t="shared" si="62"/>
        <v>-1.9482953052104457E-2</v>
      </c>
      <c r="F3873">
        <v>-2.3512098312212681E-2</v>
      </c>
    </row>
    <row r="3874" spans="2:6" x14ac:dyDescent="0.3">
      <c r="B3874" s="109">
        <v>39673</v>
      </c>
      <c r="C3874" s="110">
        <v>164.49821499999999</v>
      </c>
      <c r="D3874">
        <v>78500</v>
      </c>
      <c r="E3874">
        <f t="shared" si="62"/>
        <v>-2.1821270184861907E-3</v>
      </c>
      <c r="F3874">
        <v>-2.3554414460355999E-2</v>
      </c>
    </row>
    <row r="3875" spans="2:6" x14ac:dyDescent="0.3">
      <c r="B3875" s="109">
        <v>39672</v>
      </c>
      <c r="C3875" s="110">
        <v>164.857956</v>
      </c>
      <c r="D3875">
        <v>197000</v>
      </c>
      <c r="E3875">
        <f t="shared" si="62"/>
        <v>8.1997820522201614E-3</v>
      </c>
      <c r="F3875">
        <v>-2.3558835524593591E-2</v>
      </c>
    </row>
    <row r="3876" spans="2:6" x14ac:dyDescent="0.3">
      <c r="B3876" s="109">
        <v>39671</v>
      </c>
      <c r="C3876" s="110">
        <v>163.51715100000001</v>
      </c>
      <c r="D3876">
        <v>84400</v>
      </c>
      <c r="E3876">
        <f t="shared" si="62"/>
        <v>1.0606872274896206E-2</v>
      </c>
      <c r="F3876">
        <v>-2.3607937465177087E-2</v>
      </c>
    </row>
    <row r="3877" spans="2:6" x14ac:dyDescent="0.3">
      <c r="B3877" s="109">
        <v>39668</v>
      </c>
      <c r="C3877" s="110">
        <v>161.800949</v>
      </c>
      <c r="D3877">
        <v>190100</v>
      </c>
      <c r="E3877">
        <f t="shared" si="62"/>
        <v>4.2201016103413647E-3</v>
      </c>
      <c r="F3877">
        <v>-2.3622019757379653E-2</v>
      </c>
    </row>
    <row r="3878" spans="2:6" x14ac:dyDescent="0.3">
      <c r="B3878" s="109">
        <v>39667</v>
      </c>
      <c r="C3878" s="110">
        <v>161.121002</v>
      </c>
      <c r="D3878">
        <v>82800</v>
      </c>
      <c r="E3878">
        <f t="shared" si="62"/>
        <v>0</v>
      </c>
      <c r="F3878">
        <v>-2.3630577253765495E-2</v>
      </c>
    </row>
    <row r="3879" spans="2:6" x14ac:dyDescent="0.3">
      <c r="B3879" s="109">
        <v>39666</v>
      </c>
      <c r="C3879" s="110">
        <v>161.121002</v>
      </c>
      <c r="D3879">
        <v>162900</v>
      </c>
      <c r="E3879">
        <f t="shared" si="62"/>
        <v>1.8115502843438769E-3</v>
      </c>
      <c r="F3879">
        <v>-2.3710517523065966E-2</v>
      </c>
    </row>
    <row r="3880" spans="2:6" x14ac:dyDescent="0.3">
      <c r="B3880" s="109">
        <v>39665</v>
      </c>
      <c r="C3880" s="110">
        <v>160.82965100000001</v>
      </c>
      <c r="D3880">
        <v>185500</v>
      </c>
      <c r="E3880">
        <f t="shared" si="62"/>
        <v>1.119699866673618E-2</v>
      </c>
      <c r="F3880">
        <v>-2.3767558799291044E-2</v>
      </c>
    </row>
    <row r="3881" spans="2:6" x14ac:dyDescent="0.3">
      <c r="B3881" s="109">
        <v>39664</v>
      </c>
      <c r="C3881" s="110">
        <v>159.04878199999999</v>
      </c>
      <c r="D3881">
        <v>252800</v>
      </c>
      <c r="E3881">
        <f t="shared" si="62"/>
        <v>3.3235675086214833E-2</v>
      </c>
      <c r="F3881">
        <v>-2.381223668489707E-2</v>
      </c>
    </row>
    <row r="3882" spans="2:6" x14ac:dyDescent="0.3">
      <c r="B3882" s="109">
        <v>39661</v>
      </c>
      <c r="C3882" s="110">
        <v>153.93272400000001</v>
      </c>
      <c r="D3882">
        <v>227800</v>
      </c>
      <c r="E3882">
        <f t="shared" si="62"/>
        <v>9.3414858723019911E-3</v>
      </c>
      <c r="F3882">
        <v>-2.3831932977247727E-2</v>
      </c>
    </row>
    <row r="3883" spans="2:6" x14ac:dyDescent="0.3">
      <c r="B3883" s="109">
        <v>39660</v>
      </c>
      <c r="C3883" s="110">
        <v>152.508072</v>
      </c>
      <c r="D3883">
        <v>389300</v>
      </c>
      <c r="E3883">
        <f t="shared" si="62"/>
        <v>1.1380545796544572E-2</v>
      </c>
      <c r="F3883">
        <v>-2.3837150910213767E-2</v>
      </c>
    </row>
    <row r="3884" spans="2:6" x14ac:dyDescent="0.3">
      <c r="B3884" s="109">
        <v>39659</v>
      </c>
      <c r="C3884" s="110">
        <v>150.791977</v>
      </c>
      <c r="D3884">
        <v>1119300</v>
      </c>
      <c r="E3884">
        <f t="shared" si="62"/>
        <v>4.963651603083985E-3</v>
      </c>
      <c r="F3884">
        <v>-2.3882190050442231E-2</v>
      </c>
    </row>
    <row r="3885" spans="2:6" x14ac:dyDescent="0.3">
      <c r="B3885" s="109">
        <v>39658</v>
      </c>
      <c r="C3885" s="110">
        <v>150.04719499999999</v>
      </c>
      <c r="D3885">
        <v>1306500</v>
      </c>
      <c r="E3885">
        <f t="shared" si="62"/>
        <v>-0.14533392900390629</v>
      </c>
      <c r="F3885">
        <v>-2.3951199992398475E-2</v>
      </c>
    </row>
    <row r="3886" spans="2:6" x14ac:dyDescent="0.3">
      <c r="B3886" s="109">
        <v>39657</v>
      </c>
      <c r="C3886" s="110">
        <v>175.562363</v>
      </c>
      <c r="D3886">
        <v>77928</v>
      </c>
      <c r="E3886">
        <f t="shared" si="62"/>
        <v>1.2700773042079172E-2</v>
      </c>
      <c r="F3886">
        <v>-2.3959703607613014E-2</v>
      </c>
    </row>
    <row r="3887" spans="2:6" x14ac:dyDescent="0.3">
      <c r="B3887" s="109">
        <v>39654</v>
      </c>
      <c r="C3887" s="110">
        <v>173.36054999999999</v>
      </c>
      <c r="D3887">
        <v>106931</v>
      </c>
      <c r="E3887">
        <f t="shared" si="62"/>
        <v>-3.2351210697772248E-2</v>
      </c>
      <c r="F3887">
        <v>-2.3973559717122339E-2</v>
      </c>
    </row>
    <row r="3888" spans="2:6" x14ac:dyDescent="0.3">
      <c r="B3888" s="109">
        <v>39653</v>
      </c>
      <c r="C3888" s="110">
        <v>179.15647899999999</v>
      </c>
      <c r="D3888">
        <v>71594</v>
      </c>
      <c r="E3888">
        <f t="shared" si="62"/>
        <v>-2.001428774607783E-2</v>
      </c>
      <c r="F3888">
        <v>-2.3983283172143155E-2</v>
      </c>
    </row>
    <row r="3889" spans="2:6" x14ac:dyDescent="0.3">
      <c r="B3889" s="109">
        <v>39652</v>
      </c>
      <c r="C3889" s="110">
        <v>182.81539900000001</v>
      </c>
      <c r="D3889">
        <v>98815</v>
      </c>
      <c r="E3889">
        <f t="shared" si="62"/>
        <v>1.5285135306171371E-2</v>
      </c>
      <c r="F3889">
        <v>-2.3994464855850883E-2</v>
      </c>
    </row>
    <row r="3890" spans="2:6" x14ac:dyDescent="0.3">
      <c r="B3890" s="109">
        <v>39651</v>
      </c>
      <c r="C3890" s="110">
        <v>180.06310999999999</v>
      </c>
      <c r="D3890">
        <v>29796</v>
      </c>
      <c r="E3890">
        <f t="shared" si="62"/>
        <v>3.7904727992783549E-3</v>
      </c>
      <c r="F3890">
        <v>-2.4019155920768309E-2</v>
      </c>
    </row>
    <row r="3891" spans="2:6" x14ac:dyDescent="0.3">
      <c r="B3891" s="109">
        <v>39650</v>
      </c>
      <c r="C3891" s="110">
        <v>179.383163</v>
      </c>
      <c r="D3891">
        <v>37417</v>
      </c>
      <c r="E3891">
        <f t="shared" si="62"/>
        <v>1.4095131062813682E-2</v>
      </c>
      <c r="F3891">
        <v>-2.4025217651883035E-2</v>
      </c>
    </row>
    <row r="3892" spans="2:6" x14ac:dyDescent="0.3">
      <c r="B3892" s="109">
        <v>39647</v>
      </c>
      <c r="C3892" s="110">
        <v>176.88987700000001</v>
      </c>
      <c r="D3892">
        <v>77276</v>
      </c>
      <c r="E3892">
        <f t="shared" si="62"/>
        <v>4.0571278205610461E-2</v>
      </c>
      <c r="F3892">
        <v>-2.4106178192020877E-2</v>
      </c>
    </row>
    <row r="3893" spans="2:6" x14ac:dyDescent="0.3">
      <c r="B3893" s="109">
        <v>39646</v>
      </c>
      <c r="C3893" s="110">
        <v>169.993042</v>
      </c>
      <c r="D3893">
        <v>68787</v>
      </c>
      <c r="E3893">
        <f t="shared" si="62"/>
        <v>2.0606406469343641E-2</v>
      </c>
      <c r="F3893">
        <v>-2.4159645848486067E-2</v>
      </c>
    </row>
    <row r="3894" spans="2:6" x14ac:dyDescent="0.3">
      <c r="B3894" s="109">
        <v>39645</v>
      </c>
      <c r="C3894" s="110">
        <v>166.560822</v>
      </c>
      <c r="D3894">
        <v>71782</v>
      </c>
      <c r="E3894">
        <f t="shared" si="62"/>
        <v>-3.2537020436439357E-2</v>
      </c>
      <c r="F3894">
        <v>-2.4208615203230366E-2</v>
      </c>
    </row>
    <row r="3895" spans="2:6" x14ac:dyDescent="0.3">
      <c r="B3895" s="109">
        <v>39644</v>
      </c>
      <c r="C3895" s="110">
        <v>172.162476</v>
      </c>
      <c r="D3895">
        <v>62482</v>
      </c>
      <c r="E3895">
        <f t="shared" si="62"/>
        <v>-7.0129298508685656E-2</v>
      </c>
      <c r="F3895">
        <v>-2.426158367722453E-2</v>
      </c>
    </row>
    <row r="3896" spans="2:6" x14ac:dyDescent="0.3">
      <c r="B3896" s="109">
        <v>39643</v>
      </c>
      <c r="C3896" s="110">
        <v>185.146683</v>
      </c>
      <c r="D3896">
        <v>80428</v>
      </c>
      <c r="E3896">
        <f t="shared" si="62"/>
        <v>-1.2229371678457168E-3</v>
      </c>
      <c r="F3896">
        <v>-2.4282553003802554E-2</v>
      </c>
    </row>
    <row r="3897" spans="2:6" x14ac:dyDescent="0.3">
      <c r="B3897" s="109">
        <v>39640</v>
      </c>
      <c r="C3897" s="110">
        <v>185.37338299999999</v>
      </c>
      <c r="D3897">
        <v>79025</v>
      </c>
      <c r="E3897">
        <f t="shared" si="62"/>
        <v>8.7386566796565646E-4</v>
      </c>
      <c r="F3897">
        <v>-2.4287282718538195E-2</v>
      </c>
    </row>
    <row r="3898" spans="2:6" x14ac:dyDescent="0.3">
      <c r="B3898" s="109">
        <v>39639</v>
      </c>
      <c r="C3898" s="110">
        <v>185.211533</v>
      </c>
      <c r="D3898">
        <v>86489</v>
      </c>
      <c r="E3898">
        <f t="shared" si="62"/>
        <v>-3.3129856732131424E-2</v>
      </c>
      <c r="F3898">
        <v>-2.4386620929074176E-2</v>
      </c>
    </row>
    <row r="3899" spans="2:6" x14ac:dyDescent="0.3">
      <c r="B3899" s="109">
        <v>39638</v>
      </c>
      <c r="C3899" s="110">
        <v>191.557816</v>
      </c>
      <c r="D3899">
        <v>340500</v>
      </c>
      <c r="E3899">
        <f t="shared" si="62"/>
        <v>0.10085543810281794</v>
      </c>
      <c r="F3899">
        <v>-2.4415385963578506E-2</v>
      </c>
    </row>
    <row r="3900" spans="2:6" x14ac:dyDescent="0.3">
      <c r="B3900" s="109">
        <v>39637</v>
      </c>
      <c r="C3900" s="110">
        <v>174.00814800000001</v>
      </c>
      <c r="D3900">
        <v>248099</v>
      </c>
      <c r="E3900">
        <f t="shared" si="62"/>
        <v>-7.0215015316318352E-3</v>
      </c>
      <c r="F3900">
        <v>-2.4423348328896588E-2</v>
      </c>
    </row>
    <row r="3901" spans="2:6" x14ac:dyDescent="0.3">
      <c r="B3901" s="109">
        <v>39636</v>
      </c>
      <c r="C3901" s="110">
        <v>175.238586</v>
      </c>
      <c r="D3901">
        <v>196086</v>
      </c>
      <c r="E3901">
        <f t="shared" si="62"/>
        <v>6.7245427252809353E-2</v>
      </c>
      <c r="F3901">
        <v>-2.4426080785728832E-2</v>
      </c>
    </row>
    <row r="3902" spans="2:6" x14ac:dyDescent="0.3">
      <c r="B3902" s="109">
        <v>39633</v>
      </c>
      <c r="C3902" s="110">
        <v>164.19708299999999</v>
      </c>
      <c r="D3902">
        <v>370866</v>
      </c>
      <c r="E3902">
        <f t="shared" si="62"/>
        <v>5.4262046572024936E-2</v>
      </c>
      <c r="F3902">
        <v>-2.4497520313722654E-2</v>
      </c>
    </row>
    <row r="3903" spans="2:6" x14ac:dyDescent="0.3">
      <c r="B3903" s="109">
        <v>39632</v>
      </c>
      <c r="C3903" s="110">
        <v>155.74598700000001</v>
      </c>
      <c r="D3903">
        <v>285483</v>
      </c>
      <c r="E3903">
        <f t="shared" si="62"/>
        <v>-7.232412952113576E-2</v>
      </c>
      <c r="F3903">
        <v>-2.4643465932773889E-2</v>
      </c>
    </row>
    <row r="3904" spans="2:6" x14ac:dyDescent="0.3">
      <c r="B3904" s="109">
        <v>39631</v>
      </c>
      <c r="C3904" s="110">
        <v>167.88836699999999</v>
      </c>
      <c r="D3904">
        <v>587333</v>
      </c>
      <c r="E3904">
        <f t="shared" si="62"/>
        <v>-1.92928509871646E-2</v>
      </c>
      <c r="F3904">
        <v>-2.465615839355817E-2</v>
      </c>
    </row>
    <row r="3905" spans="2:6" x14ac:dyDescent="0.3">
      <c r="B3905" s="109">
        <v>39630</v>
      </c>
      <c r="C3905" s="110">
        <v>171.19113200000001</v>
      </c>
      <c r="D3905">
        <v>418329</v>
      </c>
      <c r="E3905">
        <f t="shared" si="62"/>
        <v>-6.8862085957488661E-2</v>
      </c>
      <c r="F3905">
        <v>-2.4677899168464079E-2</v>
      </c>
    </row>
    <row r="3906" spans="2:6" x14ac:dyDescent="0.3">
      <c r="B3906" s="109">
        <v>39629</v>
      </c>
      <c r="C3906" s="110">
        <v>183.85153199999999</v>
      </c>
      <c r="D3906">
        <v>303073</v>
      </c>
      <c r="E3906">
        <f t="shared" si="62"/>
        <v>-7.5996839950602468E-2</v>
      </c>
      <c r="F3906">
        <v>-2.4732541426317978E-2</v>
      </c>
    </row>
    <row r="3907" spans="2:6" x14ac:dyDescent="0.3">
      <c r="B3907" s="109">
        <v>39626</v>
      </c>
      <c r="C3907" s="110">
        <v>198.97283899999999</v>
      </c>
      <c r="D3907">
        <v>221458</v>
      </c>
      <c r="E3907">
        <f t="shared" si="62"/>
        <v>-2.3983283172143155E-2</v>
      </c>
      <c r="F3907">
        <v>-2.4743063429528589E-2</v>
      </c>
    </row>
    <row r="3908" spans="2:6" x14ac:dyDescent="0.3">
      <c r="B3908" s="109">
        <v>39625</v>
      </c>
      <c r="C3908" s="110">
        <v>203.862122</v>
      </c>
      <c r="D3908">
        <v>263609</v>
      </c>
      <c r="E3908">
        <f t="shared" si="62"/>
        <v>-7.722502016318411E-3</v>
      </c>
      <c r="F3908">
        <v>-2.4751821205644564E-2</v>
      </c>
    </row>
    <row r="3909" spans="2:6" x14ac:dyDescent="0.3">
      <c r="B3909" s="109">
        <v>39624</v>
      </c>
      <c r="C3909" s="110">
        <v>205.4487</v>
      </c>
      <c r="D3909">
        <v>266950</v>
      </c>
      <c r="E3909">
        <f t="shared" si="62"/>
        <v>9.9653223539949431E-2</v>
      </c>
      <c r="F3909">
        <v>-2.4784389011908381E-2</v>
      </c>
    </row>
    <row r="3910" spans="2:6" x14ac:dyDescent="0.3">
      <c r="B3910" s="109">
        <v>39623</v>
      </c>
      <c r="C3910" s="110">
        <v>186.830444</v>
      </c>
      <c r="D3910">
        <v>119661</v>
      </c>
      <c r="E3910">
        <f t="shared" si="62"/>
        <v>-7.3984887774600328E-2</v>
      </c>
      <c r="F3910">
        <v>-2.4792364371264974E-2</v>
      </c>
    </row>
    <row r="3911" spans="2:6" x14ac:dyDescent="0.3">
      <c r="B3911" s="109">
        <v>39622</v>
      </c>
      <c r="C3911" s="110">
        <v>201.75744599999999</v>
      </c>
      <c r="D3911">
        <v>113712</v>
      </c>
      <c r="E3911">
        <f t="shared" si="62"/>
        <v>-8.8768651438215551E-2</v>
      </c>
      <c r="F3911">
        <v>-2.4820351368992966E-2</v>
      </c>
    </row>
    <row r="3912" spans="2:6" x14ac:dyDescent="0.3">
      <c r="B3912" s="109">
        <v>39619</v>
      </c>
      <c r="C3912" s="110">
        <v>221.41188</v>
      </c>
      <c r="D3912">
        <v>262622</v>
      </c>
      <c r="E3912">
        <f t="shared" si="62"/>
        <v>3.1528019796746465E-2</v>
      </c>
      <c r="F3912">
        <v>-2.484087620334563E-2</v>
      </c>
    </row>
    <row r="3913" spans="2:6" x14ac:dyDescent="0.3">
      <c r="B3913" s="109">
        <v>39618</v>
      </c>
      <c r="C3913" s="110">
        <v>214.64456200000001</v>
      </c>
      <c r="D3913">
        <v>253552</v>
      </c>
      <c r="E3913">
        <f t="shared" si="62"/>
        <v>9.1338921505057513E-3</v>
      </c>
      <c r="F3913">
        <v>-2.4848357584662972E-2</v>
      </c>
    </row>
    <row r="3914" spans="2:6" x14ac:dyDescent="0.3">
      <c r="B3914" s="109">
        <v>39617</v>
      </c>
      <c r="C3914" s="110">
        <v>212.70176699999999</v>
      </c>
      <c r="D3914">
        <v>640598</v>
      </c>
      <c r="E3914">
        <f t="shared" si="62"/>
        <v>-5.5906732598065556E-2</v>
      </c>
      <c r="F3914">
        <v>-2.4912917958983094E-2</v>
      </c>
    </row>
    <row r="3915" spans="2:6" x14ac:dyDescent="0.3">
      <c r="B3915" s="109">
        <v>39616</v>
      </c>
      <c r="C3915" s="110">
        <v>225.29740899999999</v>
      </c>
      <c r="D3915">
        <v>69660</v>
      </c>
      <c r="E3915">
        <f t="shared" ref="E3915:E3978" si="63">C3915/C3916-1</f>
        <v>2.3686710823830115E-2</v>
      </c>
      <c r="F3915">
        <v>-2.4942932703284737E-2</v>
      </c>
    </row>
    <row r="3916" spans="2:6" x14ac:dyDescent="0.3">
      <c r="B3916" s="109">
        <v>39615</v>
      </c>
      <c r="C3916" s="110">
        <v>220.08433500000001</v>
      </c>
      <c r="D3916">
        <v>219637</v>
      </c>
      <c r="E3916">
        <f t="shared" si="63"/>
        <v>7.4108005383666242E-3</v>
      </c>
      <c r="F3916">
        <v>-2.5079014530807631E-2</v>
      </c>
    </row>
    <row r="3917" spans="2:6" x14ac:dyDescent="0.3">
      <c r="B3917" s="109">
        <v>39612</v>
      </c>
      <c r="C3917" s="110">
        <v>218.46533199999999</v>
      </c>
      <c r="D3917">
        <v>216926</v>
      </c>
      <c r="E3917">
        <f t="shared" si="63"/>
        <v>-1.618571867160401E-2</v>
      </c>
      <c r="F3917">
        <v>-2.5105523237932914E-2</v>
      </c>
    </row>
    <row r="3918" spans="2:6" x14ac:dyDescent="0.3">
      <c r="B3918" s="109">
        <v>39611</v>
      </c>
      <c r="C3918" s="110">
        <v>222.05952500000001</v>
      </c>
      <c r="D3918">
        <v>111832</v>
      </c>
      <c r="E3918">
        <f t="shared" si="63"/>
        <v>-5.8304847683954275E-4</v>
      </c>
      <c r="F3918">
        <v>-2.5147484667807252E-2</v>
      </c>
    </row>
    <row r="3919" spans="2:6" x14ac:dyDescent="0.3">
      <c r="B3919" s="109">
        <v>39610</v>
      </c>
      <c r="C3919" s="110">
        <v>222.18907200000001</v>
      </c>
      <c r="D3919">
        <v>72032</v>
      </c>
      <c r="E3919">
        <f t="shared" si="63"/>
        <v>-4.3525332688415519E-3</v>
      </c>
      <c r="F3919">
        <v>-2.5175316011586957E-2</v>
      </c>
    </row>
    <row r="3920" spans="2:6" x14ac:dyDescent="0.3">
      <c r="B3920" s="109">
        <v>39609</v>
      </c>
      <c r="C3920" s="110">
        <v>223.16038499999999</v>
      </c>
      <c r="D3920">
        <v>74234</v>
      </c>
      <c r="E3920">
        <f t="shared" si="63"/>
        <v>2.5137423233516198E-2</v>
      </c>
      <c r="F3920">
        <v>-2.5214060520773462E-2</v>
      </c>
    </row>
    <row r="3921" spans="2:6" x14ac:dyDescent="0.3">
      <c r="B3921" s="109">
        <v>39608</v>
      </c>
      <c r="C3921" s="110">
        <v>217.68826300000001</v>
      </c>
      <c r="D3921">
        <v>180049</v>
      </c>
      <c r="E3921">
        <f t="shared" si="63"/>
        <v>-4.5570373191187619E-2</v>
      </c>
      <c r="F3921">
        <v>-2.5228211574450765E-2</v>
      </c>
    </row>
    <row r="3922" spans="2:6" x14ac:dyDescent="0.3">
      <c r="B3922" s="109">
        <v>39605</v>
      </c>
      <c r="C3922" s="110">
        <v>228.08204699999999</v>
      </c>
      <c r="D3922">
        <v>403014</v>
      </c>
      <c r="E3922">
        <f t="shared" si="63"/>
        <v>-1.0674328267647915E-2</v>
      </c>
      <c r="F3922">
        <v>-2.5310226752674692E-2</v>
      </c>
    </row>
    <row r="3923" spans="2:6" x14ac:dyDescent="0.3">
      <c r="B3923" s="109">
        <v>39604</v>
      </c>
      <c r="C3923" s="110">
        <v>230.54293799999999</v>
      </c>
      <c r="D3923">
        <v>328893</v>
      </c>
      <c r="E3923">
        <f t="shared" si="63"/>
        <v>6.8748402304315226E-2</v>
      </c>
      <c r="F3923">
        <v>-2.5324735667775711E-2</v>
      </c>
    </row>
    <row r="3924" spans="2:6" x14ac:dyDescent="0.3">
      <c r="B3924" s="109">
        <v>39603</v>
      </c>
      <c r="C3924" s="110">
        <v>215.71301299999999</v>
      </c>
      <c r="D3924">
        <v>147959</v>
      </c>
      <c r="E3924">
        <f t="shared" si="63"/>
        <v>-3.2389461448711576E-2</v>
      </c>
      <c r="F3924">
        <v>-2.5382709617787103E-2</v>
      </c>
    </row>
    <row r="3925" spans="2:6" x14ac:dyDescent="0.3">
      <c r="B3925" s="109">
        <v>39602</v>
      </c>
      <c r="C3925" s="110">
        <v>222.933716</v>
      </c>
      <c r="D3925">
        <v>48566</v>
      </c>
      <c r="E3925">
        <f t="shared" si="63"/>
        <v>-3.9061259748526256E-3</v>
      </c>
      <c r="F3925">
        <v>-2.5392065026460076E-2</v>
      </c>
    </row>
    <row r="3926" spans="2:6" x14ac:dyDescent="0.3">
      <c r="B3926" s="109">
        <v>39601</v>
      </c>
      <c r="C3926" s="110">
        <v>223.80793800000001</v>
      </c>
      <c r="D3926">
        <v>145382</v>
      </c>
      <c r="E3926">
        <f t="shared" si="63"/>
        <v>-4.34542100055475E-2</v>
      </c>
      <c r="F3926">
        <v>-2.5394070417815384E-2</v>
      </c>
    </row>
    <row r="3927" spans="2:6" x14ac:dyDescent="0.3">
      <c r="B3927" s="109">
        <v>39598</v>
      </c>
      <c r="C3927" s="110">
        <v>233.975143</v>
      </c>
      <c r="D3927">
        <v>213579</v>
      </c>
      <c r="E3927">
        <f t="shared" si="63"/>
        <v>0.10169228259553975</v>
      </c>
      <c r="F3927">
        <v>-2.539615702421627E-2</v>
      </c>
    </row>
    <row r="3928" spans="2:6" x14ac:dyDescent="0.3">
      <c r="B3928" s="109">
        <v>39597</v>
      </c>
      <c r="C3928" s="110">
        <v>212.37794500000001</v>
      </c>
      <c r="D3928">
        <v>444781</v>
      </c>
      <c r="E3928">
        <f t="shared" si="63"/>
        <v>4.2600126528049564E-2</v>
      </c>
      <c r="F3928">
        <v>-2.5403343550640889E-2</v>
      </c>
    </row>
    <row r="3929" spans="2:6" x14ac:dyDescent="0.3">
      <c r="B3929" s="109">
        <v>39596</v>
      </c>
      <c r="C3929" s="110">
        <v>203.700287</v>
      </c>
      <c r="D3929">
        <v>226754</v>
      </c>
      <c r="E3929">
        <f t="shared" si="63"/>
        <v>-2.1617242901198264E-2</v>
      </c>
      <c r="F3929">
        <v>-2.5460165200334228E-2</v>
      </c>
    </row>
    <row r="3930" spans="2:6" x14ac:dyDescent="0.3">
      <c r="B3930" s="109">
        <v>39595</v>
      </c>
      <c r="C3930" s="110">
        <v>208.201019</v>
      </c>
      <c r="D3930">
        <v>64623</v>
      </c>
      <c r="E3930">
        <f t="shared" si="63"/>
        <v>-5.2879576133568307E-2</v>
      </c>
      <c r="F3930">
        <v>-2.54658111242686E-2</v>
      </c>
    </row>
    <row r="3931" spans="2:6" x14ac:dyDescent="0.3">
      <c r="B3931" s="109">
        <v>39594</v>
      </c>
      <c r="C3931" s="110">
        <v>219.825287</v>
      </c>
      <c r="D3931">
        <v>31408</v>
      </c>
      <c r="E3931">
        <f t="shared" si="63"/>
        <v>-4.3533727980685999E-2</v>
      </c>
      <c r="F3931">
        <v>-2.5520338223390837E-2</v>
      </c>
    </row>
    <row r="3932" spans="2:6" x14ac:dyDescent="0.3">
      <c r="B3932" s="109">
        <v>39591</v>
      </c>
      <c r="C3932" s="110">
        <v>229.83067299999999</v>
      </c>
      <c r="D3932">
        <v>103126</v>
      </c>
      <c r="E3932">
        <f t="shared" si="63"/>
        <v>-1.4303358633421137E-2</v>
      </c>
      <c r="F3932">
        <v>-2.5590236232590824E-2</v>
      </c>
    </row>
    <row r="3933" spans="2:6" x14ac:dyDescent="0.3">
      <c r="B3933" s="109">
        <v>39590</v>
      </c>
      <c r="C3933" s="110">
        <v>233.16572600000001</v>
      </c>
      <c r="D3933">
        <v>281081</v>
      </c>
      <c r="E3933">
        <f t="shared" si="63"/>
        <v>-3.5978907699003582E-3</v>
      </c>
      <c r="F3933">
        <v>-2.5612441763071647E-2</v>
      </c>
    </row>
    <row r="3934" spans="2:6" x14ac:dyDescent="0.3">
      <c r="B3934" s="109">
        <v>39589</v>
      </c>
      <c r="C3934" s="110">
        <v>234.00765999999999</v>
      </c>
      <c r="D3934">
        <v>162841</v>
      </c>
      <c r="E3934">
        <f t="shared" si="63"/>
        <v>3.7318763459518456E-2</v>
      </c>
      <c r="F3934">
        <v>-2.5685109468120304E-2</v>
      </c>
    </row>
    <row r="3935" spans="2:6" x14ac:dyDescent="0.3">
      <c r="B3935" s="109">
        <v>39588</v>
      </c>
      <c r="C3935" s="110">
        <v>225.58895899999999</v>
      </c>
      <c r="D3935">
        <v>94183</v>
      </c>
      <c r="E3935">
        <f t="shared" si="63"/>
        <v>-2.0249625773282265E-2</v>
      </c>
      <c r="F3935">
        <v>-2.5791995920297572E-2</v>
      </c>
    </row>
    <row r="3936" spans="2:6" x14ac:dyDescent="0.3">
      <c r="B3936" s="109">
        <v>39584</v>
      </c>
      <c r="C3936" s="110">
        <v>230.251465</v>
      </c>
      <c r="D3936">
        <v>146698</v>
      </c>
      <c r="E3936">
        <f t="shared" si="63"/>
        <v>1.4986729215606509E-2</v>
      </c>
      <c r="F3936">
        <v>-2.5799255623412454E-2</v>
      </c>
    </row>
    <row r="3937" spans="2:6" x14ac:dyDescent="0.3">
      <c r="B3937" s="109">
        <v>39583</v>
      </c>
      <c r="C3937" s="110">
        <v>226.85169999999999</v>
      </c>
      <c r="D3937">
        <v>191259</v>
      </c>
      <c r="E3937">
        <f t="shared" si="63"/>
        <v>3.8233978381416511E-2</v>
      </c>
      <c r="F3937">
        <v>-2.5811555696927391E-2</v>
      </c>
    </row>
    <row r="3938" spans="2:6" x14ac:dyDescent="0.3">
      <c r="B3938" s="109">
        <v>39582</v>
      </c>
      <c r="C3938" s="110">
        <v>218.49766500000001</v>
      </c>
      <c r="D3938">
        <v>126323</v>
      </c>
      <c r="E3938">
        <f t="shared" si="63"/>
        <v>2.3820226342784245E-2</v>
      </c>
      <c r="F3938">
        <v>-2.5811785202887627E-2</v>
      </c>
    </row>
    <row r="3939" spans="2:6" x14ac:dyDescent="0.3">
      <c r="B3939" s="109">
        <v>39581</v>
      </c>
      <c r="C3939" s="110">
        <v>213.41409300000001</v>
      </c>
      <c r="D3939">
        <v>58341</v>
      </c>
      <c r="E3939">
        <f t="shared" si="63"/>
        <v>-7.2302544194303708E-3</v>
      </c>
      <c r="F3939">
        <v>-2.5859640403681605E-2</v>
      </c>
    </row>
    <row r="3940" spans="2:6" x14ac:dyDescent="0.3">
      <c r="B3940" s="109">
        <v>39580</v>
      </c>
      <c r="C3940" s="110">
        <v>214.968369</v>
      </c>
      <c r="D3940">
        <v>124057</v>
      </c>
      <c r="E3940">
        <f t="shared" si="63"/>
        <v>3.7019493731317521E-2</v>
      </c>
      <c r="F3940">
        <v>-2.5864952486417736E-2</v>
      </c>
    </row>
    <row r="3941" spans="2:6" x14ac:dyDescent="0.3">
      <c r="B3941" s="109">
        <v>39577</v>
      </c>
      <c r="C3941" s="110">
        <v>207.294434</v>
      </c>
      <c r="D3941">
        <v>100545</v>
      </c>
      <c r="E3941">
        <f t="shared" si="63"/>
        <v>-4.0755124144450816E-2</v>
      </c>
      <c r="F3941">
        <v>-2.5881862844479575E-2</v>
      </c>
    </row>
    <row r="3942" spans="2:6" x14ac:dyDescent="0.3">
      <c r="B3942" s="109">
        <v>39576</v>
      </c>
      <c r="C3942" s="110">
        <v>216.101685</v>
      </c>
      <c r="D3942">
        <v>113908</v>
      </c>
      <c r="E3942">
        <f t="shared" si="63"/>
        <v>4.2132854876135717E-3</v>
      </c>
      <c r="F3942">
        <v>-2.5933416890316696E-2</v>
      </c>
    </row>
    <row r="3943" spans="2:6" x14ac:dyDescent="0.3">
      <c r="B3943" s="109">
        <v>39575</v>
      </c>
      <c r="C3943" s="110">
        <v>215.195007</v>
      </c>
      <c r="D3943">
        <v>87847</v>
      </c>
      <c r="E3943">
        <f t="shared" si="63"/>
        <v>-2.8508146522535638E-3</v>
      </c>
      <c r="F3943">
        <v>-2.5934318751247298E-2</v>
      </c>
    </row>
    <row r="3944" spans="2:6" x14ac:dyDescent="0.3">
      <c r="B3944" s="109">
        <v>39574</v>
      </c>
      <c r="C3944" s="110">
        <v>215.81024199999999</v>
      </c>
      <c r="D3944">
        <v>184274</v>
      </c>
      <c r="E3944">
        <f t="shared" si="63"/>
        <v>-3.3777815485617202E-2</v>
      </c>
      <c r="F3944">
        <v>-2.5942945461887801E-2</v>
      </c>
    </row>
    <row r="3945" spans="2:6" x14ac:dyDescent="0.3">
      <c r="B3945" s="109">
        <v>39573</v>
      </c>
      <c r="C3945" s="110">
        <v>223.35467499999999</v>
      </c>
      <c r="D3945">
        <v>733725</v>
      </c>
      <c r="E3945">
        <f t="shared" si="63"/>
        <v>-3.4668188545700085E-3</v>
      </c>
      <c r="F3945">
        <v>-2.5951000426806203E-2</v>
      </c>
    </row>
    <row r="3946" spans="2:6" x14ac:dyDescent="0.3">
      <c r="B3946" s="109">
        <v>39570</v>
      </c>
      <c r="C3946" s="110">
        <v>224.131699</v>
      </c>
      <c r="D3946">
        <v>824485</v>
      </c>
      <c r="E3946">
        <f t="shared" si="63"/>
        <v>8.3424138037929696E-2</v>
      </c>
      <c r="F3946">
        <v>-2.6052611258274738E-2</v>
      </c>
    </row>
    <row r="3947" spans="2:6" x14ac:dyDescent="0.3">
      <c r="B3947" s="109">
        <v>39568</v>
      </c>
      <c r="C3947" s="110">
        <v>206.873459</v>
      </c>
      <c r="D3947">
        <v>743240</v>
      </c>
      <c r="E3947">
        <f t="shared" si="63"/>
        <v>2.1913117210975885E-2</v>
      </c>
      <c r="F3947">
        <v>-2.6054917646067488E-2</v>
      </c>
    </row>
    <row r="3948" spans="2:6" x14ac:dyDescent="0.3">
      <c r="B3948" s="109">
        <v>39567</v>
      </c>
      <c r="C3948" s="110">
        <v>202.43742399999999</v>
      </c>
      <c r="D3948">
        <v>281297</v>
      </c>
      <c r="E3948">
        <f t="shared" si="63"/>
        <v>9.0383401815878894E-3</v>
      </c>
      <c r="F3948">
        <v>-2.6056249748203197E-2</v>
      </c>
    </row>
    <row r="3949" spans="2:6" x14ac:dyDescent="0.3">
      <c r="B3949" s="109">
        <v>39566</v>
      </c>
      <c r="C3949" s="110">
        <v>200.62411499999999</v>
      </c>
      <c r="D3949">
        <v>55118</v>
      </c>
      <c r="E3949">
        <f t="shared" si="63"/>
        <v>8.6273474701623609E-3</v>
      </c>
      <c r="F3949">
        <v>-2.6078315200348423E-2</v>
      </c>
    </row>
    <row r="3950" spans="2:6" x14ac:dyDescent="0.3">
      <c r="B3950" s="109">
        <v>39563</v>
      </c>
      <c r="C3950" s="110">
        <v>198.90806599999999</v>
      </c>
      <c r="D3950">
        <v>155049</v>
      </c>
      <c r="E3950">
        <f t="shared" si="63"/>
        <v>9.7781854663714363E-4</v>
      </c>
      <c r="F3950">
        <v>-2.6103933564244786E-2</v>
      </c>
    </row>
    <row r="3951" spans="2:6" x14ac:dyDescent="0.3">
      <c r="B3951" s="109">
        <v>39562</v>
      </c>
      <c r="C3951" s="110">
        <v>198.71376000000001</v>
      </c>
      <c r="D3951">
        <v>131042</v>
      </c>
      <c r="E3951">
        <f t="shared" si="63"/>
        <v>6.5227234132492207E-4</v>
      </c>
      <c r="F3951">
        <v>-2.6105141404346721E-2</v>
      </c>
    </row>
    <row r="3952" spans="2:6" x14ac:dyDescent="0.3">
      <c r="B3952" s="109">
        <v>39561</v>
      </c>
      <c r="C3952" s="110">
        <v>198.58422899999999</v>
      </c>
      <c r="D3952">
        <v>129220</v>
      </c>
      <c r="E3952">
        <f t="shared" si="63"/>
        <v>3.8435736605825221E-2</v>
      </c>
      <c r="F3952">
        <v>-2.6106633166005255E-2</v>
      </c>
    </row>
    <row r="3953" spans="2:6" x14ac:dyDescent="0.3">
      <c r="B3953" s="109">
        <v>39560</v>
      </c>
      <c r="C3953" s="110">
        <v>191.23400899999999</v>
      </c>
      <c r="D3953">
        <v>171764</v>
      </c>
      <c r="E3953">
        <f t="shared" si="63"/>
        <v>-4.3831784591500389E-3</v>
      </c>
      <c r="F3953">
        <v>-2.6114618892132291E-2</v>
      </c>
    </row>
    <row r="3954" spans="2:6" x14ac:dyDescent="0.3">
      <c r="B3954" s="109">
        <v>39559</v>
      </c>
      <c r="C3954" s="110">
        <v>192.07591199999999</v>
      </c>
      <c r="D3954">
        <v>104873</v>
      </c>
      <c r="E3954">
        <f t="shared" si="63"/>
        <v>-3.3711756394994019E-4</v>
      </c>
      <c r="F3954">
        <v>-2.6164831620605566E-2</v>
      </c>
    </row>
    <row r="3955" spans="2:6" x14ac:dyDescent="0.3">
      <c r="B3955" s="109">
        <v>39555</v>
      </c>
      <c r="C3955" s="110">
        <v>192.14068599999999</v>
      </c>
      <c r="D3955">
        <v>53623</v>
      </c>
      <c r="E3955">
        <f t="shared" si="63"/>
        <v>-4.5290605652947846E-3</v>
      </c>
      <c r="F3955">
        <v>-2.6228871870304649E-2</v>
      </c>
    </row>
    <row r="3956" spans="2:6" x14ac:dyDescent="0.3">
      <c r="B3956" s="109">
        <v>39554</v>
      </c>
      <c r="C3956" s="110">
        <v>193.01486199999999</v>
      </c>
      <c r="D3956">
        <v>36187</v>
      </c>
      <c r="E3956">
        <f t="shared" si="63"/>
        <v>1.5116784444884068E-3</v>
      </c>
      <c r="F3956">
        <v>-2.6264385248686795E-2</v>
      </c>
    </row>
    <row r="3957" spans="2:6" x14ac:dyDescent="0.3">
      <c r="B3957" s="109">
        <v>39553</v>
      </c>
      <c r="C3957" s="110">
        <v>192.72352599999999</v>
      </c>
      <c r="D3957">
        <v>14213</v>
      </c>
      <c r="E3957">
        <f t="shared" si="63"/>
        <v>6.2547887208002084E-3</v>
      </c>
      <c r="F3957">
        <v>-2.6317094660316065E-2</v>
      </c>
    </row>
    <row r="3958" spans="2:6" x14ac:dyDescent="0.3">
      <c r="B3958" s="109">
        <v>39549</v>
      </c>
      <c r="C3958" s="110">
        <v>191.52557400000001</v>
      </c>
      <c r="D3958">
        <v>9320</v>
      </c>
      <c r="E3958">
        <f t="shared" si="63"/>
        <v>3.9039415380932585E-3</v>
      </c>
      <c r="F3958">
        <v>-2.6332479520525864E-2</v>
      </c>
    </row>
    <row r="3959" spans="2:6" x14ac:dyDescent="0.3">
      <c r="B3959" s="109">
        <v>39548</v>
      </c>
      <c r="C3959" s="110">
        <v>190.780777</v>
      </c>
      <c r="D3959">
        <v>317312</v>
      </c>
      <c r="E3959">
        <f t="shared" si="63"/>
        <v>-3.2140599015334503E-3</v>
      </c>
      <c r="F3959">
        <v>-2.6348461696679149E-2</v>
      </c>
    </row>
    <row r="3960" spans="2:6" x14ac:dyDescent="0.3">
      <c r="B3960" s="109">
        <v>39547</v>
      </c>
      <c r="C3960" s="110">
        <v>191.39593500000001</v>
      </c>
      <c r="D3960">
        <v>7725</v>
      </c>
      <c r="E3960">
        <f t="shared" si="63"/>
        <v>-4.3796469674763916E-3</v>
      </c>
      <c r="F3960">
        <v>-2.6354681525562418E-2</v>
      </c>
    </row>
    <row r="3961" spans="2:6" x14ac:dyDescent="0.3">
      <c r="B3961" s="109">
        <v>39546</v>
      </c>
      <c r="C3961" s="110">
        <v>192.23786899999999</v>
      </c>
      <c r="D3961">
        <v>18480</v>
      </c>
      <c r="E3961">
        <f t="shared" si="63"/>
        <v>9.1790111222218584E-3</v>
      </c>
      <c r="F3961">
        <v>-2.6393586761931154E-2</v>
      </c>
    </row>
    <row r="3962" spans="2:6" x14ac:dyDescent="0.3">
      <c r="B3962" s="109">
        <v>39545</v>
      </c>
      <c r="C3962" s="110">
        <v>190.48936499999999</v>
      </c>
      <c r="D3962">
        <v>15419</v>
      </c>
      <c r="E3962">
        <f t="shared" si="63"/>
        <v>-7.9256014529029972E-3</v>
      </c>
      <c r="F3962">
        <v>-2.6432582706847563E-2</v>
      </c>
    </row>
    <row r="3963" spans="2:6" x14ac:dyDescent="0.3">
      <c r="B3963" s="109">
        <v>39542</v>
      </c>
      <c r="C3963" s="110">
        <v>192.011169</v>
      </c>
      <c r="D3963">
        <v>36315</v>
      </c>
      <c r="E3963">
        <f t="shared" si="63"/>
        <v>-8.0297951917661647E-3</v>
      </c>
      <c r="F3963">
        <v>-2.6488783725010956E-2</v>
      </c>
    </row>
    <row r="3964" spans="2:6" x14ac:dyDescent="0.3">
      <c r="B3964" s="109">
        <v>39541</v>
      </c>
      <c r="C3964" s="110">
        <v>193.56546</v>
      </c>
      <c r="D3964">
        <v>137204</v>
      </c>
      <c r="E3964">
        <f t="shared" si="63"/>
        <v>-2.3362588823766517E-3</v>
      </c>
      <c r="F3964">
        <v>-2.6524402988077456E-2</v>
      </c>
    </row>
    <row r="3965" spans="2:6" x14ac:dyDescent="0.3">
      <c r="B3965" s="109">
        <v>39540</v>
      </c>
      <c r="C3965" s="110">
        <v>194.01873800000001</v>
      </c>
      <c r="D3965">
        <v>28657</v>
      </c>
      <c r="E3965">
        <f t="shared" si="63"/>
        <v>-9.0952086637817731E-3</v>
      </c>
      <c r="F3965">
        <v>-2.6603224993349439E-2</v>
      </c>
    </row>
    <row r="3966" spans="2:6" x14ac:dyDescent="0.3">
      <c r="B3966" s="109">
        <v>39539</v>
      </c>
      <c r="C3966" s="110">
        <v>195.799576</v>
      </c>
      <c r="D3966">
        <v>60376</v>
      </c>
      <c r="E3966">
        <f t="shared" si="63"/>
        <v>-1.6541732179897739E-4</v>
      </c>
      <c r="F3966">
        <v>-2.6606309368157333E-2</v>
      </c>
    </row>
    <row r="3967" spans="2:6" x14ac:dyDescent="0.3">
      <c r="B3967" s="109">
        <v>39538</v>
      </c>
      <c r="C3967" s="110">
        <v>195.83197000000001</v>
      </c>
      <c r="D3967">
        <v>245963</v>
      </c>
      <c r="E3967">
        <f t="shared" si="63"/>
        <v>3.8639708059416744E-2</v>
      </c>
      <c r="F3967">
        <v>-2.6623710017425362E-2</v>
      </c>
    </row>
    <row r="3968" spans="2:6" x14ac:dyDescent="0.3">
      <c r="B3968" s="109">
        <v>39535</v>
      </c>
      <c r="C3968" s="110">
        <v>188.54658499999999</v>
      </c>
      <c r="D3968">
        <v>75145</v>
      </c>
      <c r="E3968">
        <f t="shared" si="63"/>
        <v>4.4848463564253205E-3</v>
      </c>
      <c r="F3968">
        <v>-2.6657843697030836E-2</v>
      </c>
    </row>
    <row r="3969" spans="2:6" x14ac:dyDescent="0.3">
      <c r="B3969" s="109">
        <v>39534</v>
      </c>
      <c r="C3969" s="110">
        <v>187.704758</v>
      </c>
      <c r="D3969">
        <v>57562</v>
      </c>
      <c r="E3969">
        <f t="shared" si="63"/>
        <v>-1.5455090728968557E-2</v>
      </c>
      <c r="F3969">
        <v>-2.6666644946390039E-2</v>
      </c>
    </row>
    <row r="3970" spans="2:6" x14ac:dyDescent="0.3">
      <c r="B3970" s="109">
        <v>39533</v>
      </c>
      <c r="C3970" s="110">
        <v>190.65129099999999</v>
      </c>
      <c r="D3970">
        <v>22565</v>
      </c>
      <c r="E3970">
        <f t="shared" si="63"/>
        <v>-1.4230495981823355E-2</v>
      </c>
      <c r="F3970">
        <v>-2.6727842116913147E-2</v>
      </c>
    </row>
    <row r="3971" spans="2:6" x14ac:dyDescent="0.3">
      <c r="B3971" s="109">
        <v>39532</v>
      </c>
      <c r="C3971" s="110">
        <v>193.40351899999999</v>
      </c>
      <c r="D3971">
        <v>70157</v>
      </c>
      <c r="E3971">
        <f t="shared" si="63"/>
        <v>5.3810560325726398E-2</v>
      </c>
      <c r="F3971">
        <v>-2.6838512515904078E-2</v>
      </c>
    </row>
    <row r="3972" spans="2:6" x14ac:dyDescent="0.3">
      <c r="B3972" s="109">
        <v>39531</v>
      </c>
      <c r="C3972" s="110">
        <v>183.52778599999999</v>
      </c>
      <c r="D3972">
        <v>22464</v>
      </c>
      <c r="E3972">
        <f t="shared" si="63"/>
        <v>-4.6272265255102862E-2</v>
      </c>
      <c r="F3972">
        <v>-2.6842988075102103E-2</v>
      </c>
    </row>
    <row r="3973" spans="2:6" x14ac:dyDescent="0.3">
      <c r="B3973" s="109">
        <v>39526</v>
      </c>
      <c r="C3973" s="110">
        <v>192.432053</v>
      </c>
      <c r="D3973">
        <v>139201</v>
      </c>
      <c r="E3973">
        <f t="shared" si="63"/>
        <v>2.6601455043060884E-2</v>
      </c>
      <c r="F3973">
        <v>-2.6844867140279449E-2</v>
      </c>
    </row>
    <row r="3974" spans="2:6" x14ac:dyDescent="0.3">
      <c r="B3974" s="109">
        <v>39525</v>
      </c>
      <c r="C3974" s="110">
        <v>187.44572400000001</v>
      </c>
      <c r="D3974">
        <v>91999</v>
      </c>
      <c r="E3974">
        <f t="shared" si="63"/>
        <v>-2.5842251433249031E-3</v>
      </c>
      <c r="F3974">
        <v>-2.697647408939241E-2</v>
      </c>
    </row>
    <row r="3975" spans="2:6" x14ac:dyDescent="0.3">
      <c r="B3975" s="109">
        <v>39524</v>
      </c>
      <c r="C3975" s="110">
        <v>187.93138099999999</v>
      </c>
      <c r="D3975">
        <v>213487</v>
      </c>
      <c r="E3975">
        <f t="shared" si="63"/>
        <v>-3.8595229798632724E-2</v>
      </c>
      <c r="F3975">
        <v>-2.7007498980977318E-2</v>
      </c>
    </row>
    <row r="3976" spans="2:6" x14ac:dyDescent="0.3">
      <c r="B3976" s="109">
        <v>39521</v>
      </c>
      <c r="C3976" s="110">
        <v>195.47581500000001</v>
      </c>
      <c r="D3976">
        <v>25952</v>
      </c>
      <c r="E3976">
        <f t="shared" si="63"/>
        <v>1.0884121591257179E-2</v>
      </c>
      <c r="F3976">
        <v>-2.7041250646820392E-2</v>
      </c>
    </row>
    <row r="3977" spans="2:6" x14ac:dyDescent="0.3">
      <c r="B3977" s="109">
        <v>39520</v>
      </c>
      <c r="C3977" s="110">
        <v>193.37114</v>
      </c>
      <c r="D3977">
        <v>31150</v>
      </c>
      <c r="E3977">
        <f t="shared" si="63"/>
        <v>-1.7763353213116284E-2</v>
      </c>
      <c r="F3977">
        <v>-2.7042462570635584E-2</v>
      </c>
    </row>
    <row r="3978" spans="2:6" x14ac:dyDescent="0.3">
      <c r="B3978" s="109">
        <v>39519</v>
      </c>
      <c r="C3978" s="110">
        <v>196.868179</v>
      </c>
      <c r="D3978">
        <v>65585</v>
      </c>
      <c r="E3978">
        <f t="shared" si="63"/>
        <v>-2.1878704444474928E-2</v>
      </c>
      <c r="F3978">
        <v>-2.7100628343012412E-2</v>
      </c>
    </row>
    <row r="3979" spans="2:6" x14ac:dyDescent="0.3">
      <c r="B3979" s="109">
        <v>39518</v>
      </c>
      <c r="C3979" s="110">
        <v>201.27174400000001</v>
      </c>
      <c r="D3979">
        <v>37045</v>
      </c>
      <c r="E3979">
        <f t="shared" ref="E3979:E4042" si="64">C3979/C3980-1</f>
        <v>5.1776440868590123E-2</v>
      </c>
      <c r="F3979">
        <v>-2.7153231527518473E-2</v>
      </c>
    </row>
    <row r="3980" spans="2:6" x14ac:dyDescent="0.3">
      <c r="B3980" s="109">
        <v>39517</v>
      </c>
      <c r="C3980" s="110">
        <v>191.363617</v>
      </c>
      <c r="D3980">
        <v>69876</v>
      </c>
      <c r="E3980">
        <f t="shared" si="64"/>
        <v>-7.8899204578750659E-3</v>
      </c>
      <c r="F3980">
        <v>-2.7178834654983719E-2</v>
      </c>
    </row>
    <row r="3981" spans="2:6" x14ac:dyDescent="0.3">
      <c r="B3981" s="109">
        <v>39514</v>
      </c>
      <c r="C3981" s="110">
        <v>192.885468</v>
      </c>
      <c r="D3981">
        <v>45159</v>
      </c>
      <c r="E3981">
        <f t="shared" si="64"/>
        <v>-3.4365172273320921E-2</v>
      </c>
      <c r="F3981">
        <v>-2.718149960519467E-2</v>
      </c>
    </row>
    <row r="3982" spans="2:6" x14ac:dyDescent="0.3">
      <c r="B3982" s="109">
        <v>39512</v>
      </c>
      <c r="C3982" s="110">
        <v>199.749908</v>
      </c>
      <c r="D3982">
        <v>21086</v>
      </c>
      <c r="E3982">
        <f t="shared" si="64"/>
        <v>-6.4805064492867714E-4</v>
      </c>
      <c r="F3982">
        <v>-2.7272724892351441E-2</v>
      </c>
    </row>
    <row r="3983" spans="2:6" x14ac:dyDescent="0.3">
      <c r="B3983" s="109">
        <v>39511</v>
      </c>
      <c r="C3983" s="110">
        <v>199.87943999999999</v>
      </c>
      <c r="D3983">
        <v>30495</v>
      </c>
      <c r="E3983">
        <f t="shared" si="64"/>
        <v>-3.2596806776448939E-2</v>
      </c>
      <c r="F3983">
        <v>-2.7288256577714165E-2</v>
      </c>
    </row>
    <row r="3984" spans="2:6" x14ac:dyDescent="0.3">
      <c r="B3984" s="109">
        <v>39510</v>
      </c>
      <c r="C3984" s="110">
        <v>206.61440999999999</v>
      </c>
      <c r="D3984">
        <v>152368</v>
      </c>
      <c r="E3984">
        <f t="shared" si="64"/>
        <v>1.1091952379970405E-2</v>
      </c>
      <c r="F3984">
        <v>-2.7340595292762671E-2</v>
      </c>
    </row>
    <row r="3985" spans="2:6" x14ac:dyDescent="0.3">
      <c r="B3985" s="109">
        <v>39507</v>
      </c>
      <c r="C3985" s="110">
        <v>204.34779399999999</v>
      </c>
      <c r="D3985">
        <v>52763</v>
      </c>
      <c r="E3985">
        <f t="shared" si="64"/>
        <v>1.7410752049169975E-2</v>
      </c>
      <c r="F3985">
        <v>-2.7347260759751912E-2</v>
      </c>
    </row>
    <row r="3986" spans="2:6" x14ac:dyDescent="0.3">
      <c r="B3986" s="109">
        <v>39506</v>
      </c>
      <c r="C3986" s="110">
        <v>200.85083</v>
      </c>
      <c r="D3986">
        <v>52384</v>
      </c>
      <c r="E3986">
        <f t="shared" si="64"/>
        <v>-2.8047665294002377E-2</v>
      </c>
      <c r="F3986">
        <v>-2.7455577620077998E-2</v>
      </c>
    </row>
    <row r="3987" spans="2:6" x14ac:dyDescent="0.3">
      <c r="B3987" s="109">
        <v>39505</v>
      </c>
      <c r="C3987" s="110">
        <v>206.64679000000001</v>
      </c>
      <c r="D3987">
        <v>26357</v>
      </c>
      <c r="E3987">
        <f t="shared" si="64"/>
        <v>2.6709696645568215E-3</v>
      </c>
      <c r="F3987">
        <v>-2.7463854620270456E-2</v>
      </c>
    </row>
    <row r="3988" spans="2:6" x14ac:dyDescent="0.3">
      <c r="B3988" s="109">
        <v>39504</v>
      </c>
      <c r="C3988" s="110">
        <v>206.09631300000001</v>
      </c>
      <c r="D3988">
        <v>32605</v>
      </c>
      <c r="E3988">
        <f t="shared" si="64"/>
        <v>-7.1753554066301684E-3</v>
      </c>
      <c r="F3988">
        <v>-2.7535658372228378E-2</v>
      </c>
    </row>
    <row r="3989" spans="2:6" x14ac:dyDescent="0.3">
      <c r="B3989" s="109">
        <v>39503</v>
      </c>
      <c r="C3989" s="110">
        <v>207.585815</v>
      </c>
      <c r="D3989">
        <v>45725</v>
      </c>
      <c r="E3989">
        <f t="shared" si="64"/>
        <v>3.3365839954175414E-2</v>
      </c>
      <c r="F3989">
        <v>-2.7547487270090376E-2</v>
      </c>
    </row>
    <row r="3990" spans="2:6" x14ac:dyDescent="0.3">
      <c r="B3990" s="109">
        <v>39500</v>
      </c>
      <c r="C3990" s="110">
        <v>200.88317900000001</v>
      </c>
      <c r="D3990">
        <v>69449</v>
      </c>
      <c r="E3990">
        <f t="shared" si="64"/>
        <v>-8.1533559847810633E-3</v>
      </c>
      <c r="F3990">
        <v>-2.7574802485290983E-2</v>
      </c>
    </row>
    <row r="3991" spans="2:6" x14ac:dyDescent="0.3">
      <c r="B3991" s="109">
        <v>39499</v>
      </c>
      <c r="C3991" s="110">
        <v>202.534515</v>
      </c>
      <c r="D3991">
        <v>16467</v>
      </c>
      <c r="E3991">
        <f t="shared" si="64"/>
        <v>5.9502271016240726E-3</v>
      </c>
      <c r="F3991">
        <v>-2.7632165927533814E-2</v>
      </c>
    </row>
    <row r="3992" spans="2:6" x14ac:dyDescent="0.3">
      <c r="B3992" s="109">
        <v>39498</v>
      </c>
      <c r="C3992" s="110">
        <v>201.33651699999999</v>
      </c>
      <c r="D3992">
        <v>32258</v>
      </c>
      <c r="E3992">
        <f t="shared" si="64"/>
        <v>-3.1313340370602405E-2</v>
      </c>
      <c r="F3992">
        <v>-2.768039081667506E-2</v>
      </c>
    </row>
    <row r="3993" spans="2:6" x14ac:dyDescent="0.3">
      <c r="B3993" s="109">
        <v>39497</v>
      </c>
      <c r="C3993" s="110">
        <v>207.84483299999999</v>
      </c>
      <c r="D3993">
        <v>42649</v>
      </c>
      <c r="E3993">
        <f t="shared" si="64"/>
        <v>-4.6519610223032526E-3</v>
      </c>
      <c r="F3993">
        <v>-2.7684997540292189E-2</v>
      </c>
    </row>
    <row r="3994" spans="2:6" x14ac:dyDescent="0.3">
      <c r="B3994" s="109">
        <v>39496</v>
      </c>
      <c r="C3994" s="110">
        <v>208.816238</v>
      </c>
      <c r="D3994">
        <v>32859</v>
      </c>
      <c r="E3994">
        <f t="shared" si="64"/>
        <v>-4.630420486682385E-3</v>
      </c>
      <c r="F3994">
        <v>-2.7745570908306205E-2</v>
      </c>
    </row>
    <row r="3995" spans="2:6" x14ac:dyDescent="0.3">
      <c r="B3995" s="109">
        <v>39493</v>
      </c>
      <c r="C3995" s="110">
        <v>209.787643</v>
      </c>
      <c r="D3995">
        <v>26911</v>
      </c>
      <c r="E3995">
        <f t="shared" si="64"/>
        <v>-3.0873599787484274E-4</v>
      </c>
      <c r="F3995">
        <v>-2.7770074855348437E-2</v>
      </c>
    </row>
    <row r="3996" spans="2:6" x14ac:dyDescent="0.3">
      <c r="B3996" s="109">
        <v>39492</v>
      </c>
      <c r="C3996" s="110">
        <v>209.85243199999999</v>
      </c>
      <c r="D3996">
        <v>97956</v>
      </c>
      <c r="E3996">
        <f t="shared" si="64"/>
        <v>-2.0016756190541773E-3</v>
      </c>
      <c r="F3996">
        <v>-2.7790412531668807E-2</v>
      </c>
    </row>
    <row r="3997" spans="2:6" x14ac:dyDescent="0.3">
      <c r="B3997" s="109">
        <v>39491</v>
      </c>
      <c r="C3997" s="110">
        <v>210.27333100000001</v>
      </c>
      <c r="D3997">
        <v>72401</v>
      </c>
      <c r="E3997">
        <f t="shared" si="64"/>
        <v>2.4699358059927512E-3</v>
      </c>
      <c r="F3997">
        <v>-2.7810818228031997E-2</v>
      </c>
    </row>
    <row r="3998" spans="2:6" x14ac:dyDescent="0.3">
      <c r="B3998" s="109">
        <v>39490</v>
      </c>
      <c r="C3998" s="110">
        <v>209.75524899999999</v>
      </c>
      <c r="D3998">
        <v>67841</v>
      </c>
      <c r="E3998">
        <f t="shared" si="64"/>
        <v>5.6942569072693239E-2</v>
      </c>
      <c r="F3998">
        <v>-2.7861564510041958E-2</v>
      </c>
    </row>
    <row r="3999" spans="2:6" x14ac:dyDescent="0.3">
      <c r="B3999" s="109">
        <v>39489</v>
      </c>
      <c r="C3999" s="110">
        <v>198.45472699999999</v>
      </c>
      <c r="D3999">
        <v>30390</v>
      </c>
      <c r="E3999">
        <f t="shared" si="64"/>
        <v>-5.4312951684067245E-2</v>
      </c>
      <c r="F3999">
        <v>-2.7880291854393224E-2</v>
      </c>
    </row>
    <row r="4000" spans="2:6" x14ac:dyDescent="0.3">
      <c r="B4000" s="109">
        <v>39486</v>
      </c>
      <c r="C4000" s="110">
        <v>209.85243199999999</v>
      </c>
      <c r="D4000">
        <v>40628</v>
      </c>
      <c r="E4000">
        <f t="shared" si="64"/>
        <v>-2.1144461926244751E-2</v>
      </c>
      <c r="F4000">
        <v>-2.7896862728865712E-2</v>
      </c>
    </row>
    <row r="4001" spans="2:6" x14ac:dyDescent="0.3">
      <c r="B4001" s="109">
        <v>39485</v>
      </c>
      <c r="C4001" s="110">
        <v>214.38549800000001</v>
      </c>
      <c r="D4001">
        <v>29575</v>
      </c>
      <c r="E4001">
        <f t="shared" si="64"/>
        <v>-1.5464738208808337E-2</v>
      </c>
      <c r="F4001">
        <v>-2.790892506020326E-2</v>
      </c>
    </row>
    <row r="4002" spans="2:6" x14ac:dyDescent="0.3">
      <c r="B4002" s="109">
        <v>39484</v>
      </c>
      <c r="C4002" s="110">
        <v>217.75299100000001</v>
      </c>
      <c r="D4002">
        <v>67885</v>
      </c>
      <c r="E4002">
        <f t="shared" si="64"/>
        <v>-2.9581302460214398E-2</v>
      </c>
      <c r="F4002">
        <v>-2.7911685778088779E-2</v>
      </c>
    </row>
    <row r="4003" spans="2:6" x14ac:dyDescent="0.3">
      <c r="B4003" s="109">
        <v>39483</v>
      </c>
      <c r="C4003" s="110">
        <v>224.390762</v>
      </c>
      <c r="D4003">
        <v>44247</v>
      </c>
      <c r="E4003">
        <f t="shared" si="64"/>
        <v>-4.5965842700728121E-3</v>
      </c>
      <c r="F4003">
        <v>-2.7943142353450079E-2</v>
      </c>
    </row>
    <row r="4004" spans="2:6" x14ac:dyDescent="0.3">
      <c r="B4004" s="109">
        <v>39482</v>
      </c>
      <c r="C4004" s="110">
        <v>225.42695599999999</v>
      </c>
      <c r="D4004">
        <v>52278</v>
      </c>
      <c r="E4004">
        <f t="shared" si="64"/>
        <v>1.2801670586864988E-2</v>
      </c>
      <c r="F4004">
        <v>-2.7975321795076225E-2</v>
      </c>
    </row>
    <row r="4005" spans="2:6" x14ac:dyDescent="0.3">
      <c r="B4005" s="109">
        <v>39479</v>
      </c>
      <c r="C4005" s="110">
        <v>222.57759100000001</v>
      </c>
      <c r="D4005">
        <v>129452</v>
      </c>
      <c r="E4005">
        <f t="shared" si="64"/>
        <v>-3.563392446072311E-2</v>
      </c>
      <c r="F4005">
        <v>-2.8002211740416949E-2</v>
      </c>
    </row>
    <row r="4006" spans="2:6" x14ac:dyDescent="0.3">
      <c r="B4006" s="109">
        <v>39478</v>
      </c>
      <c r="C4006" s="110">
        <v>230.80197100000001</v>
      </c>
      <c r="D4006">
        <v>526428</v>
      </c>
      <c r="E4006">
        <f t="shared" si="64"/>
        <v>4.1344055987376116E-2</v>
      </c>
      <c r="F4006">
        <v>-2.8033778350460947E-2</v>
      </c>
    </row>
    <row r="4007" spans="2:6" x14ac:dyDescent="0.3">
      <c r="B4007" s="109">
        <v>39477</v>
      </c>
      <c r="C4007" s="110">
        <v>221.63853499999999</v>
      </c>
      <c r="D4007">
        <v>101208</v>
      </c>
      <c r="E4007">
        <f t="shared" si="64"/>
        <v>-2.7975321795076225E-2</v>
      </c>
      <c r="F4007">
        <v>-2.8036221157777486E-2</v>
      </c>
    </row>
    <row r="4008" spans="2:6" x14ac:dyDescent="0.3">
      <c r="B4008" s="109">
        <v>39476</v>
      </c>
      <c r="C4008" s="110">
        <v>228.01739499999999</v>
      </c>
      <c r="D4008">
        <v>129922</v>
      </c>
      <c r="E4008">
        <f t="shared" si="64"/>
        <v>5.688150538578185E-2</v>
      </c>
      <c r="F4008">
        <v>-2.8044346308988444E-2</v>
      </c>
    </row>
    <row r="4009" spans="2:6" x14ac:dyDescent="0.3">
      <c r="B4009" s="109">
        <v>39475</v>
      </c>
      <c r="C4009" s="110">
        <v>215.74546799999999</v>
      </c>
      <c r="D4009">
        <v>315013</v>
      </c>
      <c r="E4009">
        <f t="shared" si="64"/>
        <v>-5.126044379710204E-2</v>
      </c>
      <c r="F4009">
        <v>-2.8047665294002377E-2</v>
      </c>
    </row>
    <row r="4010" spans="2:6" x14ac:dyDescent="0.3">
      <c r="B4010" s="109">
        <v>39472</v>
      </c>
      <c r="C4010" s="110">
        <v>227.40220600000001</v>
      </c>
      <c r="D4010">
        <v>1067482</v>
      </c>
      <c r="E4010">
        <f t="shared" si="64"/>
        <v>-4.2533121720969014E-3</v>
      </c>
      <c r="F4010">
        <v>-2.8121031841792488E-2</v>
      </c>
    </row>
    <row r="4011" spans="2:6" x14ac:dyDescent="0.3">
      <c r="B4011" s="109">
        <v>39471</v>
      </c>
      <c r="C4011" s="110">
        <v>228.37354999999999</v>
      </c>
      <c r="D4011">
        <v>136173</v>
      </c>
      <c r="E4011">
        <f t="shared" si="64"/>
        <v>-4.9332582069230191E-2</v>
      </c>
      <c r="F4011">
        <v>-2.8123248964580405E-2</v>
      </c>
    </row>
    <row r="4012" spans="2:6" x14ac:dyDescent="0.3">
      <c r="B4012" s="109">
        <v>39470</v>
      </c>
      <c r="C4012" s="110">
        <v>240.22444200000001</v>
      </c>
      <c r="D4012">
        <v>160555</v>
      </c>
      <c r="E4012">
        <f t="shared" si="64"/>
        <v>0.24250514217811592</v>
      </c>
      <c r="F4012">
        <v>-2.819507289350176E-2</v>
      </c>
    </row>
    <row r="4013" spans="2:6" x14ac:dyDescent="0.3">
      <c r="B4013" s="109">
        <v>39469</v>
      </c>
      <c r="C4013" s="110">
        <v>193.33879099999999</v>
      </c>
      <c r="D4013">
        <v>120295</v>
      </c>
      <c r="E4013">
        <f t="shared" si="64"/>
        <v>-0.17126978585398489</v>
      </c>
      <c r="F4013">
        <v>-2.8257020600772065E-2</v>
      </c>
    </row>
    <row r="4014" spans="2:6" x14ac:dyDescent="0.3">
      <c r="B4014" s="109">
        <v>39468</v>
      </c>
      <c r="C4014" s="110">
        <v>233.29521199999999</v>
      </c>
      <c r="D4014">
        <v>183064</v>
      </c>
      <c r="E4014">
        <f t="shared" si="64"/>
        <v>-1.624841403697852E-2</v>
      </c>
      <c r="F4014">
        <v>-2.8261299800346751E-2</v>
      </c>
    </row>
    <row r="4015" spans="2:6" x14ac:dyDescent="0.3">
      <c r="B4015" s="109">
        <v>39465</v>
      </c>
      <c r="C4015" s="110">
        <v>237.14849899999999</v>
      </c>
      <c r="D4015">
        <v>91761</v>
      </c>
      <c r="E4015">
        <f t="shared" si="64"/>
        <v>-5.1171924318417106E-2</v>
      </c>
      <c r="F4015">
        <v>-2.8323776688157776E-2</v>
      </c>
    </row>
    <row r="4016" spans="2:6" x14ac:dyDescent="0.3">
      <c r="B4016" s="109">
        <v>39464</v>
      </c>
      <c r="C4016" s="110">
        <v>249.93832399999999</v>
      </c>
      <c r="D4016">
        <v>191408</v>
      </c>
      <c r="E4016">
        <f t="shared" si="64"/>
        <v>-4.3375946396849496E-2</v>
      </c>
      <c r="F4016">
        <v>-2.8331079609983933E-2</v>
      </c>
    </row>
    <row r="4017" spans="2:6" x14ac:dyDescent="0.3">
      <c r="B4017" s="109">
        <v>39463</v>
      </c>
      <c r="C4017" s="110">
        <v>261.27121</v>
      </c>
      <c r="D4017">
        <v>291266</v>
      </c>
      <c r="E4017">
        <f t="shared" si="64"/>
        <v>3.6214027245270897E-2</v>
      </c>
      <c r="F4017">
        <v>-2.8337531884971234E-2</v>
      </c>
    </row>
    <row r="4018" spans="2:6" x14ac:dyDescent="0.3">
      <c r="B4018" s="109">
        <v>39462</v>
      </c>
      <c r="C4018" s="110">
        <v>252.140198</v>
      </c>
      <c r="D4018">
        <v>150689</v>
      </c>
      <c r="E4018">
        <f t="shared" si="64"/>
        <v>-4.2071659928487826E-2</v>
      </c>
      <c r="F4018">
        <v>-2.836832995525318E-2</v>
      </c>
    </row>
    <row r="4019" spans="2:6" x14ac:dyDescent="0.3">
      <c r="B4019" s="109">
        <v>39461</v>
      </c>
      <c r="C4019" s="110">
        <v>263.21404999999999</v>
      </c>
      <c r="D4019">
        <v>49770</v>
      </c>
      <c r="E4019">
        <f t="shared" si="64"/>
        <v>-1.7524743318897862E-2</v>
      </c>
      <c r="F4019">
        <v>-2.8391826209796633E-2</v>
      </c>
    </row>
    <row r="4020" spans="2:6" x14ac:dyDescent="0.3">
      <c r="B4020" s="109">
        <v>39458</v>
      </c>
      <c r="C4020" s="110">
        <v>267.909088</v>
      </c>
      <c r="D4020">
        <v>162899</v>
      </c>
      <c r="E4020">
        <f t="shared" si="64"/>
        <v>-5.6483899200604482E-3</v>
      </c>
      <c r="F4020">
        <v>-2.8474731660920405E-2</v>
      </c>
    </row>
    <row r="4021" spans="2:6" x14ac:dyDescent="0.3">
      <c r="B4021" s="109">
        <v>39457</v>
      </c>
      <c r="C4021" s="110">
        <v>269.43093900000002</v>
      </c>
      <c r="D4021">
        <v>300692</v>
      </c>
      <c r="E4021">
        <f t="shared" si="64"/>
        <v>-3.4726654037372517E-3</v>
      </c>
      <c r="F4021">
        <v>-2.8502919398897708E-2</v>
      </c>
    </row>
    <row r="4022" spans="2:6" x14ac:dyDescent="0.3">
      <c r="B4022" s="109">
        <v>39456</v>
      </c>
      <c r="C4022" s="110">
        <v>270.369843</v>
      </c>
      <c r="D4022">
        <v>167450</v>
      </c>
      <c r="E4022">
        <f t="shared" si="64"/>
        <v>-1.0898064398420448E-2</v>
      </c>
      <c r="F4022">
        <v>-2.8525729598723237E-2</v>
      </c>
    </row>
    <row r="4023" spans="2:6" x14ac:dyDescent="0.3">
      <c r="B4023" s="109">
        <v>39455</v>
      </c>
      <c r="C4023" s="110">
        <v>273.348816</v>
      </c>
      <c r="D4023">
        <v>459036</v>
      </c>
      <c r="E4023">
        <f t="shared" si="64"/>
        <v>4.6410168900237192E-3</v>
      </c>
      <c r="F4023">
        <v>-2.8531832154407355E-2</v>
      </c>
    </row>
    <row r="4024" spans="2:6" x14ac:dyDescent="0.3">
      <c r="B4024" s="109">
        <v>39454</v>
      </c>
      <c r="C4024" s="110">
        <v>272.08605999999997</v>
      </c>
      <c r="D4024">
        <v>817358</v>
      </c>
      <c r="E4024">
        <f t="shared" si="64"/>
        <v>-2.3743021450542967E-3</v>
      </c>
      <c r="F4024">
        <v>-2.8613634215370221E-2</v>
      </c>
    </row>
    <row r="4025" spans="2:6" x14ac:dyDescent="0.3">
      <c r="B4025" s="109">
        <v>39451</v>
      </c>
      <c r="C4025" s="110">
        <v>272.73361199999999</v>
      </c>
      <c r="D4025">
        <v>604068</v>
      </c>
      <c r="E4025">
        <f t="shared" si="64"/>
        <v>5.0511306582451176E-2</v>
      </c>
      <c r="F4025">
        <v>-2.8632005403073535E-2</v>
      </c>
    </row>
    <row r="4026" spans="2:6" x14ac:dyDescent="0.3">
      <c r="B4026" s="109">
        <v>39450</v>
      </c>
      <c r="C4026" s="110">
        <v>259.61987299999998</v>
      </c>
      <c r="D4026">
        <v>210923</v>
      </c>
      <c r="E4026">
        <f t="shared" si="64"/>
        <v>-1.34121144273327E-2</v>
      </c>
      <c r="F4026">
        <v>-2.8673722417951963E-2</v>
      </c>
    </row>
    <row r="4027" spans="2:6" x14ac:dyDescent="0.3">
      <c r="B4027" s="109">
        <v>39449</v>
      </c>
      <c r="C4027" s="110">
        <v>263.14926100000002</v>
      </c>
      <c r="D4027">
        <v>86509</v>
      </c>
      <c r="E4027">
        <f t="shared" si="64"/>
        <v>-7.4499323751465729E-3</v>
      </c>
      <c r="F4027">
        <v>-2.8770478979133762E-2</v>
      </c>
    </row>
    <row r="4028" spans="2:6" x14ac:dyDescent="0.3">
      <c r="B4028" s="109">
        <v>39448</v>
      </c>
      <c r="C4028" s="110">
        <v>265.12441999999999</v>
      </c>
      <c r="D4028">
        <v>92423</v>
      </c>
      <c r="E4028">
        <f t="shared" si="64"/>
        <v>8.8715823246909853E-3</v>
      </c>
      <c r="F4028">
        <v>-2.879994681958109E-2</v>
      </c>
    </row>
    <row r="4029" spans="2:6" x14ac:dyDescent="0.3">
      <c r="B4029" s="109">
        <v>39447</v>
      </c>
      <c r="C4029" s="110">
        <v>262.79302999999999</v>
      </c>
      <c r="D4029">
        <v>245184</v>
      </c>
      <c r="E4029">
        <f t="shared" si="64"/>
        <v>-7.3872387110096582E-4</v>
      </c>
      <c r="F4029">
        <v>-2.8869256867711246E-2</v>
      </c>
    </row>
    <row r="4030" spans="2:6" x14ac:dyDescent="0.3">
      <c r="B4030" s="109">
        <v>39444</v>
      </c>
      <c r="C4030" s="110">
        <v>262.98730499999999</v>
      </c>
      <c r="D4030">
        <v>295842</v>
      </c>
      <c r="E4030">
        <f t="shared" si="64"/>
        <v>-7.0908162389504703E-3</v>
      </c>
      <c r="F4030">
        <v>-2.8927594171862081E-2</v>
      </c>
    </row>
    <row r="4031" spans="2:6" x14ac:dyDescent="0.3">
      <c r="B4031" s="109">
        <v>39443</v>
      </c>
      <c r="C4031" s="110">
        <v>264.86541699999998</v>
      </c>
      <c r="D4031">
        <v>1021517</v>
      </c>
      <c r="E4031">
        <f t="shared" si="64"/>
        <v>1.1750211201306371E-2</v>
      </c>
      <c r="F4031">
        <v>-2.8936974998000298E-2</v>
      </c>
    </row>
    <row r="4032" spans="2:6" x14ac:dyDescent="0.3">
      <c r="B4032" s="109">
        <v>39442</v>
      </c>
      <c r="C4032" s="110">
        <v>261.78933699999999</v>
      </c>
      <c r="D4032">
        <v>249962</v>
      </c>
      <c r="E4032">
        <f t="shared" si="64"/>
        <v>5.783095542940675E-2</v>
      </c>
      <c r="F4032">
        <v>-2.893850515345131E-2</v>
      </c>
    </row>
    <row r="4033" spans="2:6" x14ac:dyDescent="0.3">
      <c r="B4033" s="109">
        <v>39440</v>
      </c>
      <c r="C4033" s="110">
        <v>247.47747799999999</v>
      </c>
      <c r="D4033">
        <v>796131</v>
      </c>
      <c r="E4033">
        <f t="shared" si="64"/>
        <v>7.6464319445448403E-3</v>
      </c>
      <c r="F4033">
        <v>-2.895370192469604E-2</v>
      </c>
    </row>
    <row r="4034" spans="2:6" x14ac:dyDescent="0.3">
      <c r="B4034" s="109">
        <v>39436</v>
      </c>
      <c r="C4034" s="110">
        <v>245.59951799999999</v>
      </c>
      <c r="D4034">
        <v>226701</v>
      </c>
      <c r="E4034">
        <f t="shared" si="64"/>
        <v>-3.8168475249627631E-2</v>
      </c>
      <c r="F4034">
        <v>-2.9135216831747246E-2</v>
      </c>
    </row>
    <row r="4035" spans="2:6" x14ac:dyDescent="0.3">
      <c r="B4035" s="109">
        <v>39435</v>
      </c>
      <c r="C4035" s="110">
        <v>255.34567300000001</v>
      </c>
      <c r="D4035">
        <v>254142</v>
      </c>
      <c r="E4035">
        <f t="shared" si="64"/>
        <v>-3.334193238869565E-2</v>
      </c>
      <c r="F4035">
        <v>-2.9148189106924294E-2</v>
      </c>
    </row>
    <row r="4036" spans="2:6" x14ac:dyDescent="0.3">
      <c r="B4036" s="109">
        <v>39434</v>
      </c>
      <c r="C4036" s="110">
        <v>264.15304600000002</v>
      </c>
      <c r="D4036">
        <v>262909</v>
      </c>
      <c r="E4036">
        <f t="shared" si="64"/>
        <v>4.9260698404256731E-2</v>
      </c>
      <c r="F4036">
        <v>-2.9221431795878661E-2</v>
      </c>
    </row>
    <row r="4037" spans="2:6" x14ac:dyDescent="0.3">
      <c r="B4037" s="109">
        <v>39433</v>
      </c>
      <c r="C4037" s="110">
        <v>251.751587</v>
      </c>
      <c r="D4037">
        <v>203083</v>
      </c>
      <c r="E4037">
        <f t="shared" si="64"/>
        <v>-5.1829308401426077E-2</v>
      </c>
      <c r="F4037">
        <v>-2.922544007239547E-2</v>
      </c>
    </row>
    <row r="4038" spans="2:6" x14ac:dyDescent="0.3">
      <c r="B4038" s="109">
        <v>39430</v>
      </c>
      <c r="C4038" s="110">
        <v>265.51293900000002</v>
      </c>
      <c r="D4038">
        <v>307727</v>
      </c>
      <c r="E4038">
        <f t="shared" si="64"/>
        <v>1.0474505941150403E-2</v>
      </c>
      <c r="F4038">
        <v>-2.9309455587294253E-2</v>
      </c>
    </row>
    <row r="4039" spans="2:6" x14ac:dyDescent="0.3">
      <c r="B4039" s="109">
        <v>39429</v>
      </c>
      <c r="C4039" s="110">
        <v>262.760651</v>
      </c>
      <c r="D4039">
        <v>128468</v>
      </c>
      <c r="E4039">
        <f t="shared" si="64"/>
        <v>-5.3928536328757826E-3</v>
      </c>
      <c r="F4039">
        <v>-2.9336580197332873E-2</v>
      </c>
    </row>
    <row r="4040" spans="2:6" x14ac:dyDescent="0.3">
      <c r="B4040" s="109">
        <v>39428</v>
      </c>
      <c r="C4040" s="110">
        <v>264.18536399999999</v>
      </c>
      <c r="D4040">
        <v>292764</v>
      </c>
      <c r="E4040">
        <f t="shared" si="64"/>
        <v>2.3713815325661081E-2</v>
      </c>
      <c r="F4040">
        <v>-2.9411228397572931E-2</v>
      </c>
    </row>
    <row r="4041" spans="2:6" x14ac:dyDescent="0.3">
      <c r="B4041" s="109">
        <v>39427</v>
      </c>
      <c r="C4041" s="110">
        <v>258.06564300000002</v>
      </c>
      <c r="D4041">
        <v>242229</v>
      </c>
      <c r="E4041">
        <f t="shared" si="64"/>
        <v>2.8519936059550055E-2</v>
      </c>
      <c r="F4041">
        <v>-2.9521515117050479E-2</v>
      </c>
    </row>
    <row r="4042" spans="2:6" x14ac:dyDescent="0.3">
      <c r="B4042" s="109">
        <v>39426</v>
      </c>
      <c r="C4042" s="110">
        <v>250.90971400000001</v>
      </c>
      <c r="D4042">
        <v>516755</v>
      </c>
      <c r="E4042">
        <f t="shared" si="64"/>
        <v>4.4339676455782406E-2</v>
      </c>
      <c r="F4042">
        <v>-2.9531325568595279E-2</v>
      </c>
    </row>
    <row r="4043" spans="2:6" x14ac:dyDescent="0.3">
      <c r="B4043" s="109">
        <v>39423</v>
      </c>
      <c r="C4043" s="110">
        <v>240.25680500000001</v>
      </c>
      <c r="D4043">
        <v>96335</v>
      </c>
      <c r="E4043">
        <f t="shared" ref="E4043:E4106" si="65">C4043/C4044-1</f>
        <v>3.2446288096255049E-3</v>
      </c>
      <c r="F4043">
        <v>-2.9532212240232947E-2</v>
      </c>
    </row>
    <row r="4044" spans="2:6" x14ac:dyDescent="0.3">
      <c r="B4044" s="109">
        <v>39422</v>
      </c>
      <c r="C4044" s="110">
        <v>239.479782</v>
      </c>
      <c r="D4044">
        <v>136181</v>
      </c>
      <c r="E4044">
        <f t="shared" si="65"/>
        <v>-1.9097984655758959E-2</v>
      </c>
      <c r="F4044">
        <v>-2.9539404219365073E-2</v>
      </c>
    </row>
    <row r="4045" spans="2:6" x14ac:dyDescent="0.3">
      <c r="B4045" s="109">
        <v>39421</v>
      </c>
      <c r="C4045" s="110">
        <v>244.14241000000001</v>
      </c>
      <c r="D4045">
        <v>89387</v>
      </c>
      <c r="E4045">
        <f t="shared" si="65"/>
        <v>1.3304653395268318E-2</v>
      </c>
      <c r="F4045">
        <v>-2.957994494074967E-2</v>
      </c>
    </row>
    <row r="4046" spans="2:6" x14ac:dyDescent="0.3">
      <c r="B4046" s="109">
        <v>39420</v>
      </c>
      <c r="C4046" s="110">
        <v>240.93682899999999</v>
      </c>
      <c r="D4046">
        <v>61016</v>
      </c>
      <c r="E4046">
        <f t="shared" si="65"/>
        <v>-2.1178388759528488E-2</v>
      </c>
      <c r="F4046">
        <v>-2.9581302460214398E-2</v>
      </c>
    </row>
    <row r="4047" spans="2:6" x14ac:dyDescent="0.3">
      <c r="B4047" s="109">
        <v>39419</v>
      </c>
      <c r="C4047" s="110">
        <v>246.14988700000001</v>
      </c>
      <c r="D4047">
        <v>179770</v>
      </c>
      <c r="E4047">
        <f t="shared" si="65"/>
        <v>1.3106334560442079E-4</v>
      </c>
      <c r="F4047">
        <v>-2.9659536792930097E-2</v>
      </c>
    </row>
    <row r="4048" spans="2:6" x14ac:dyDescent="0.3">
      <c r="B4048" s="109">
        <v>39416</v>
      </c>
      <c r="C4048" s="110">
        <v>246.11762999999999</v>
      </c>
      <c r="D4048">
        <v>662761</v>
      </c>
      <c r="E4048">
        <f t="shared" si="65"/>
        <v>5.6281822824193695E-2</v>
      </c>
      <c r="F4048">
        <v>-2.9668590292143193E-2</v>
      </c>
    </row>
    <row r="4049" spans="2:6" x14ac:dyDescent="0.3">
      <c r="B4049" s="109">
        <v>39415</v>
      </c>
      <c r="C4049" s="110">
        <v>233.00375399999999</v>
      </c>
      <c r="D4049">
        <v>785566</v>
      </c>
      <c r="E4049">
        <f t="shared" si="65"/>
        <v>4.5777963910290209E-2</v>
      </c>
      <c r="F4049">
        <v>-2.9673103824679692E-2</v>
      </c>
    </row>
    <row r="4050" spans="2:6" x14ac:dyDescent="0.3">
      <c r="B4050" s="109">
        <v>39414</v>
      </c>
      <c r="C4050" s="110">
        <v>222.80422999999999</v>
      </c>
      <c r="D4050">
        <v>574930</v>
      </c>
      <c r="E4050">
        <f t="shared" si="65"/>
        <v>9.1702514791896172E-2</v>
      </c>
      <c r="F4050">
        <v>-2.9809152799199712E-2</v>
      </c>
    </row>
    <row r="4051" spans="2:6" x14ac:dyDescent="0.3">
      <c r="B4051" s="109">
        <v>39413</v>
      </c>
      <c r="C4051" s="110">
        <v>204.088776</v>
      </c>
      <c r="D4051">
        <v>43093</v>
      </c>
      <c r="E4051">
        <f t="shared" si="65"/>
        <v>5.4229813099864188E-3</v>
      </c>
      <c r="F4051">
        <v>-2.9810247499598375E-2</v>
      </c>
    </row>
    <row r="4052" spans="2:6" x14ac:dyDescent="0.3">
      <c r="B4052" s="109">
        <v>39412</v>
      </c>
      <c r="C4052" s="110">
        <v>202.987976</v>
      </c>
      <c r="D4052">
        <v>46035</v>
      </c>
      <c r="E4052">
        <f t="shared" si="65"/>
        <v>1.8025443858554313E-2</v>
      </c>
      <c r="F4052">
        <v>-2.9823169516285164E-2</v>
      </c>
    </row>
    <row r="4053" spans="2:6" x14ac:dyDescent="0.3">
      <c r="B4053" s="109">
        <v>39409</v>
      </c>
      <c r="C4053" s="110">
        <v>199.39381399999999</v>
      </c>
      <c r="D4053">
        <v>141367</v>
      </c>
      <c r="E4053">
        <f t="shared" si="65"/>
        <v>-1.3773017843481838E-2</v>
      </c>
      <c r="F4053">
        <v>-2.989206231692032E-2</v>
      </c>
    </row>
    <row r="4054" spans="2:6" x14ac:dyDescent="0.3">
      <c r="B4054" s="109">
        <v>39408</v>
      </c>
      <c r="C4054" s="110">
        <v>202.17842099999999</v>
      </c>
      <c r="D4054">
        <v>118791</v>
      </c>
      <c r="E4054">
        <f t="shared" si="65"/>
        <v>-1.119576925136756E-3</v>
      </c>
      <c r="F4054">
        <v>-2.9896489369406587E-2</v>
      </c>
    </row>
    <row r="4055" spans="2:6" x14ac:dyDescent="0.3">
      <c r="B4055" s="109">
        <v>39407</v>
      </c>
      <c r="C4055" s="110">
        <v>202.40502900000001</v>
      </c>
      <c r="D4055">
        <v>79320</v>
      </c>
      <c r="E4055">
        <f t="shared" si="65"/>
        <v>-1.2948010620298378E-2</v>
      </c>
      <c r="F4055">
        <v>-2.9996350206639932E-2</v>
      </c>
    </row>
    <row r="4056" spans="2:6" x14ac:dyDescent="0.3">
      <c r="B4056" s="109">
        <v>39406</v>
      </c>
      <c r="C4056" s="110">
        <v>205.06014999999999</v>
      </c>
      <c r="D4056">
        <v>135468</v>
      </c>
      <c r="E4056">
        <f t="shared" si="65"/>
        <v>5.5571630215818235E-3</v>
      </c>
      <c r="F4056">
        <v>-3.0028169638292024E-2</v>
      </c>
    </row>
    <row r="4057" spans="2:6" x14ac:dyDescent="0.3">
      <c r="B4057" s="109">
        <v>39405</v>
      </c>
      <c r="C4057" s="110">
        <v>203.926895</v>
      </c>
      <c r="D4057">
        <v>74926</v>
      </c>
      <c r="E4057">
        <f t="shared" si="65"/>
        <v>1.4824061797590549E-2</v>
      </c>
      <c r="F4057">
        <v>-3.0034755373586242E-2</v>
      </c>
    </row>
    <row r="4058" spans="2:6" x14ac:dyDescent="0.3">
      <c r="B4058" s="109">
        <v>39402</v>
      </c>
      <c r="C4058" s="110">
        <v>200.94802899999999</v>
      </c>
      <c r="D4058">
        <v>113882</v>
      </c>
      <c r="E4058">
        <f t="shared" si="65"/>
        <v>-1.4920263545312618E-2</v>
      </c>
      <c r="F4058">
        <v>-3.0142938621664728E-2</v>
      </c>
    </row>
    <row r="4059" spans="2:6" x14ac:dyDescent="0.3">
      <c r="B4059" s="109">
        <v>39401</v>
      </c>
      <c r="C4059" s="110">
        <v>203.99163799999999</v>
      </c>
      <c r="D4059">
        <v>123927</v>
      </c>
      <c r="E4059">
        <f t="shared" si="65"/>
        <v>-3.2852342079375818E-2</v>
      </c>
      <c r="F4059">
        <v>-3.0176204610114166E-2</v>
      </c>
    </row>
    <row r="4060" spans="2:6" x14ac:dyDescent="0.3">
      <c r="B4060" s="109">
        <v>39400</v>
      </c>
      <c r="C4060" s="110">
        <v>210.920883</v>
      </c>
      <c r="D4060">
        <v>183549</v>
      </c>
      <c r="E4060">
        <f t="shared" si="65"/>
        <v>5.0983880629619005E-2</v>
      </c>
      <c r="F4060">
        <v>-3.0233759591362985E-2</v>
      </c>
    </row>
    <row r="4061" spans="2:6" x14ac:dyDescent="0.3">
      <c r="B4061" s="109">
        <v>39399</v>
      </c>
      <c r="C4061" s="110">
        <v>200.68897999999999</v>
      </c>
      <c r="D4061">
        <v>76503</v>
      </c>
      <c r="E4061">
        <f t="shared" si="65"/>
        <v>-2.0928013858773076E-3</v>
      </c>
      <c r="F4061">
        <v>-3.0306756832711668E-2</v>
      </c>
    </row>
    <row r="4062" spans="2:6" x14ac:dyDescent="0.3">
      <c r="B4062" s="109">
        <v>39398</v>
      </c>
      <c r="C4062" s="110">
        <v>201.10986299999999</v>
      </c>
      <c r="D4062">
        <v>55259</v>
      </c>
      <c r="E4062">
        <f t="shared" si="65"/>
        <v>6.4442121796104423E-4</v>
      </c>
      <c r="F4062">
        <v>-3.0340810668552542E-2</v>
      </c>
    </row>
    <row r="4063" spans="2:6" x14ac:dyDescent="0.3">
      <c r="B4063" s="109">
        <v>39394</v>
      </c>
      <c r="C4063" s="110">
        <v>200.98034699999999</v>
      </c>
      <c r="D4063">
        <v>34346</v>
      </c>
      <c r="E4063">
        <f t="shared" si="65"/>
        <v>9.6742253604786832E-4</v>
      </c>
      <c r="F4063">
        <v>-3.0367830014872199E-2</v>
      </c>
    </row>
    <row r="4064" spans="2:6" x14ac:dyDescent="0.3">
      <c r="B4064" s="109">
        <v>39393</v>
      </c>
      <c r="C4064" s="110">
        <v>200.786102</v>
      </c>
      <c r="D4064">
        <v>38237</v>
      </c>
      <c r="E4064">
        <f t="shared" si="65"/>
        <v>-2.7338061083076459E-3</v>
      </c>
      <c r="F4064">
        <v>-3.0373678522605085E-2</v>
      </c>
    </row>
    <row r="4065" spans="2:6" x14ac:dyDescent="0.3">
      <c r="B4065" s="109">
        <v>39392</v>
      </c>
      <c r="C4065" s="110">
        <v>201.33651699999999</v>
      </c>
      <c r="D4065">
        <v>200680</v>
      </c>
      <c r="E4065">
        <f t="shared" si="65"/>
        <v>-1.1244068831707255E-3</v>
      </c>
      <c r="F4065">
        <v>-3.039765446534648E-2</v>
      </c>
    </row>
    <row r="4066" spans="2:6" x14ac:dyDescent="0.3">
      <c r="B4066" s="109">
        <v>39391</v>
      </c>
      <c r="C4066" s="110">
        <v>201.56315599999999</v>
      </c>
      <c r="D4066">
        <v>156704</v>
      </c>
      <c r="E4066">
        <f t="shared" si="65"/>
        <v>-2.1072559655419432E-2</v>
      </c>
      <c r="F4066">
        <v>-3.0398514728537496E-2</v>
      </c>
    </row>
    <row r="4067" spans="2:6" x14ac:dyDescent="0.3">
      <c r="B4067" s="109">
        <v>39388</v>
      </c>
      <c r="C4067" s="110">
        <v>205.902039</v>
      </c>
      <c r="D4067">
        <v>62114</v>
      </c>
      <c r="E4067">
        <f t="shared" si="65"/>
        <v>2.2065800367683241E-3</v>
      </c>
      <c r="F4067">
        <v>-3.0787875471972037E-2</v>
      </c>
    </row>
    <row r="4068" spans="2:6" x14ac:dyDescent="0.3">
      <c r="B4068" s="109">
        <v>39387</v>
      </c>
      <c r="C4068" s="110">
        <v>205.4487</v>
      </c>
      <c r="D4068">
        <v>92093</v>
      </c>
      <c r="E4068">
        <f t="shared" si="65"/>
        <v>-2.8331079609983933E-2</v>
      </c>
      <c r="F4068">
        <v>-3.0794518302571183E-2</v>
      </c>
    </row>
    <row r="4069" spans="2:6" x14ac:dyDescent="0.3">
      <c r="B4069" s="109">
        <v>39386</v>
      </c>
      <c r="C4069" s="110">
        <v>211.43899500000001</v>
      </c>
      <c r="D4069">
        <v>352012</v>
      </c>
      <c r="E4069">
        <f t="shared" si="65"/>
        <v>2.1110147304241877E-2</v>
      </c>
      <c r="F4069">
        <v>-3.0805058286694664E-2</v>
      </c>
    </row>
    <row r="4070" spans="2:6" x14ac:dyDescent="0.3">
      <c r="B4070" s="109">
        <v>39385</v>
      </c>
      <c r="C4070" s="110">
        <v>207.06776400000001</v>
      </c>
      <c r="D4070">
        <v>120013</v>
      </c>
      <c r="E4070">
        <f t="shared" si="65"/>
        <v>3.7674576627406697E-3</v>
      </c>
      <c r="F4070">
        <v>-3.0814629797356829E-2</v>
      </c>
    </row>
    <row r="4071" spans="2:6" x14ac:dyDescent="0.3">
      <c r="B4071" s="109">
        <v>39384</v>
      </c>
      <c r="C4071" s="110">
        <v>206.29057299999999</v>
      </c>
      <c r="D4071">
        <v>103897</v>
      </c>
      <c r="E4071">
        <f t="shared" si="65"/>
        <v>-4.7073051233670338E-4</v>
      </c>
      <c r="F4071">
        <v>-3.082473893744786E-2</v>
      </c>
    </row>
    <row r="4072" spans="2:6" x14ac:dyDescent="0.3">
      <c r="B4072" s="109">
        <v>39381</v>
      </c>
      <c r="C4072" s="110">
        <v>206.38772599999999</v>
      </c>
      <c r="D4072">
        <v>122146</v>
      </c>
      <c r="E4072">
        <f t="shared" si="65"/>
        <v>1.4644800793420787E-2</v>
      </c>
      <c r="F4072">
        <v>-3.0834786342983089E-2</v>
      </c>
    </row>
    <row r="4073" spans="2:6" x14ac:dyDescent="0.3">
      <c r="B4073" s="109">
        <v>39380</v>
      </c>
      <c r="C4073" s="110">
        <v>203.40884399999999</v>
      </c>
      <c r="D4073">
        <v>331010</v>
      </c>
      <c r="E4073">
        <f t="shared" si="65"/>
        <v>-3.4578141806046458E-2</v>
      </c>
      <c r="F4073">
        <v>-3.083629268120891E-2</v>
      </c>
    </row>
    <row r="4074" spans="2:6" x14ac:dyDescent="0.3">
      <c r="B4074" s="109">
        <v>39379</v>
      </c>
      <c r="C4074" s="110">
        <v>210.69426000000001</v>
      </c>
      <c r="D4074">
        <v>239445</v>
      </c>
      <c r="E4074">
        <f t="shared" si="65"/>
        <v>-2.5460165200334228E-2</v>
      </c>
      <c r="F4074">
        <v>-3.1000548333990907E-2</v>
      </c>
    </row>
    <row r="4075" spans="2:6" x14ac:dyDescent="0.3">
      <c r="B4075" s="109">
        <v>39378</v>
      </c>
      <c r="C4075" s="110">
        <v>216.19871499999999</v>
      </c>
      <c r="D4075">
        <v>514192</v>
      </c>
      <c r="E4075">
        <f t="shared" si="65"/>
        <v>6.0514395116519015E-2</v>
      </c>
      <c r="F4075">
        <v>-3.1013833299850635E-2</v>
      </c>
    </row>
    <row r="4076" spans="2:6" x14ac:dyDescent="0.3">
      <c r="B4076" s="109">
        <v>39377</v>
      </c>
      <c r="C4076" s="110">
        <v>203.862122</v>
      </c>
      <c r="D4076">
        <v>94580</v>
      </c>
      <c r="E4076">
        <f t="shared" si="65"/>
        <v>-7.8790837844594508E-3</v>
      </c>
      <c r="F4076">
        <v>-3.1096037897101136E-2</v>
      </c>
    </row>
    <row r="4077" spans="2:6" x14ac:dyDescent="0.3">
      <c r="B4077" s="109">
        <v>39374</v>
      </c>
      <c r="C4077" s="110">
        <v>205.48112499999999</v>
      </c>
      <c r="D4077">
        <v>135549</v>
      </c>
      <c r="E4077">
        <f t="shared" si="65"/>
        <v>-7.5069985998863498E-3</v>
      </c>
      <c r="F4077">
        <v>-3.1113267757163054E-2</v>
      </c>
    </row>
    <row r="4078" spans="2:6" x14ac:dyDescent="0.3">
      <c r="B4078" s="109">
        <v>39373</v>
      </c>
      <c r="C4078" s="110">
        <v>207.03533899999999</v>
      </c>
      <c r="D4078">
        <v>289702</v>
      </c>
      <c r="E4078">
        <f t="shared" si="65"/>
        <v>1.3955131220668271E-2</v>
      </c>
      <c r="F4078">
        <v>-3.1121413930465525E-2</v>
      </c>
    </row>
    <row r="4079" spans="2:6" x14ac:dyDescent="0.3">
      <c r="B4079" s="109">
        <v>39372</v>
      </c>
      <c r="C4079" s="110">
        <v>204.18589800000001</v>
      </c>
      <c r="D4079">
        <v>173399</v>
      </c>
      <c r="E4079">
        <f t="shared" si="65"/>
        <v>-6.8537773547882819E-2</v>
      </c>
      <c r="F4079">
        <v>-3.1165557313233117E-2</v>
      </c>
    </row>
    <row r="4080" spans="2:6" x14ac:dyDescent="0.3">
      <c r="B4080" s="109">
        <v>39371</v>
      </c>
      <c r="C4080" s="110">
        <v>219.21006800000001</v>
      </c>
      <c r="D4080">
        <v>164625</v>
      </c>
      <c r="E4080">
        <f t="shared" si="65"/>
        <v>-5.5816560488426425E-3</v>
      </c>
      <c r="F4080">
        <v>-3.1218858214833167E-2</v>
      </c>
    </row>
    <row r="4081" spans="2:6" x14ac:dyDescent="0.3">
      <c r="B4081" s="109">
        <v>39370</v>
      </c>
      <c r="C4081" s="110">
        <v>220.44049100000001</v>
      </c>
      <c r="D4081">
        <v>229880</v>
      </c>
      <c r="E4081">
        <f t="shared" si="65"/>
        <v>5.8457659497579861E-2</v>
      </c>
      <c r="F4081">
        <v>-3.1236498767714949E-2</v>
      </c>
    </row>
    <row r="4082" spans="2:6" x14ac:dyDescent="0.3">
      <c r="B4082" s="109">
        <v>39367</v>
      </c>
      <c r="C4082" s="110">
        <v>208.265762</v>
      </c>
      <c r="D4082">
        <v>264909</v>
      </c>
      <c r="E4082">
        <f t="shared" si="65"/>
        <v>-3.3799008048102652E-2</v>
      </c>
      <c r="F4082">
        <v>-3.1241695424178539E-2</v>
      </c>
    </row>
    <row r="4083" spans="2:6" x14ac:dyDescent="0.3">
      <c r="B4083" s="109">
        <v>39366</v>
      </c>
      <c r="C4083" s="110">
        <v>215.55117799999999</v>
      </c>
      <c r="D4083">
        <v>273397</v>
      </c>
      <c r="E4083">
        <f t="shared" si="65"/>
        <v>1.9604621578781067E-2</v>
      </c>
      <c r="F4083">
        <v>-3.1255758125244171E-2</v>
      </c>
    </row>
    <row r="4084" spans="2:6" x14ac:dyDescent="0.3">
      <c r="B4084" s="109">
        <v>39365</v>
      </c>
      <c r="C4084" s="110">
        <v>211.406631</v>
      </c>
      <c r="D4084">
        <v>268202</v>
      </c>
      <c r="E4084">
        <f t="shared" si="65"/>
        <v>5.4084869080333497E-2</v>
      </c>
      <c r="F4084">
        <v>-3.1283707429078933E-2</v>
      </c>
    </row>
    <row r="4085" spans="2:6" x14ac:dyDescent="0.3">
      <c r="B4085" s="109">
        <v>39364</v>
      </c>
      <c r="C4085" s="110">
        <v>200.55940200000001</v>
      </c>
      <c r="D4085">
        <v>361152</v>
      </c>
      <c r="E4085">
        <f t="shared" si="65"/>
        <v>4.4519457094706949E-2</v>
      </c>
      <c r="F4085">
        <v>-3.1291287079567076E-2</v>
      </c>
    </row>
    <row r="4086" spans="2:6" x14ac:dyDescent="0.3">
      <c r="B4086" s="109">
        <v>39363</v>
      </c>
      <c r="C4086" s="110">
        <v>192.011169</v>
      </c>
      <c r="D4086">
        <v>443887</v>
      </c>
      <c r="E4086">
        <f t="shared" si="65"/>
        <v>-6.7170174058252319E-2</v>
      </c>
      <c r="F4086">
        <v>-3.1313340370602405E-2</v>
      </c>
    </row>
    <row r="4087" spans="2:6" x14ac:dyDescent="0.3">
      <c r="B4087" s="109">
        <v>39360</v>
      </c>
      <c r="C4087" s="110">
        <v>205.83729600000001</v>
      </c>
      <c r="D4087">
        <v>142399</v>
      </c>
      <c r="E4087">
        <f t="shared" si="65"/>
        <v>-2.7535658372228378E-2</v>
      </c>
      <c r="F4087">
        <v>-3.1319428813529449E-2</v>
      </c>
    </row>
    <row r="4088" spans="2:6" x14ac:dyDescent="0.3">
      <c r="B4088" s="109">
        <v>39359</v>
      </c>
      <c r="C4088" s="110">
        <v>211.665649</v>
      </c>
      <c r="D4088">
        <v>125025</v>
      </c>
      <c r="E4088">
        <f t="shared" si="65"/>
        <v>-4.7195001901120248E-3</v>
      </c>
      <c r="F4088">
        <v>-3.1408942066098677E-2</v>
      </c>
    </row>
    <row r="4089" spans="2:6" x14ac:dyDescent="0.3">
      <c r="B4089" s="109">
        <v>39358</v>
      </c>
      <c r="C4089" s="110">
        <v>212.669342</v>
      </c>
      <c r="D4089">
        <v>135161</v>
      </c>
      <c r="E4089">
        <f t="shared" si="65"/>
        <v>-2.218296106306894E-2</v>
      </c>
      <c r="F4089">
        <v>-3.1423286576416576E-2</v>
      </c>
    </row>
    <row r="4090" spans="2:6" x14ac:dyDescent="0.3">
      <c r="B4090" s="109">
        <v>39356</v>
      </c>
      <c r="C4090" s="110">
        <v>217.49400299999999</v>
      </c>
      <c r="D4090">
        <v>87508</v>
      </c>
      <c r="E4090">
        <f t="shared" si="65"/>
        <v>-5.9196988860084065E-3</v>
      </c>
      <c r="F4090">
        <v>-3.143168869139612E-2</v>
      </c>
    </row>
    <row r="4091" spans="2:6" x14ac:dyDescent="0.3">
      <c r="B4091" s="109">
        <v>39353</v>
      </c>
      <c r="C4091" s="110">
        <v>218.78916899999999</v>
      </c>
      <c r="D4091">
        <v>444249</v>
      </c>
      <c r="E4091">
        <f t="shared" si="65"/>
        <v>2.0762646551404362E-3</v>
      </c>
      <c r="F4091">
        <v>-3.144662002500298E-2</v>
      </c>
    </row>
    <row r="4092" spans="2:6" x14ac:dyDescent="0.3">
      <c r="B4092" s="109">
        <v>39352</v>
      </c>
      <c r="C4092" s="110">
        <v>218.335846</v>
      </c>
      <c r="D4092">
        <v>302610</v>
      </c>
      <c r="E4092">
        <f t="shared" si="65"/>
        <v>-1.9912771654440276E-2</v>
      </c>
      <c r="F4092">
        <v>-3.1456903680827764E-2</v>
      </c>
    </row>
    <row r="4093" spans="2:6" x14ac:dyDescent="0.3">
      <c r="B4093" s="109">
        <v>39351</v>
      </c>
      <c r="C4093" s="110">
        <v>222.771851</v>
      </c>
      <c r="D4093">
        <v>74977</v>
      </c>
      <c r="E4093">
        <f t="shared" si="65"/>
        <v>-1.5455235582761739E-2</v>
      </c>
      <c r="F4093">
        <v>-3.1534628917220253E-2</v>
      </c>
    </row>
    <row r="4094" spans="2:6" x14ac:dyDescent="0.3">
      <c r="B4094" s="109">
        <v>39350</v>
      </c>
      <c r="C4094" s="110">
        <v>226.26889</v>
      </c>
      <c r="D4094">
        <v>156047</v>
      </c>
      <c r="E4094">
        <f t="shared" si="65"/>
        <v>-2.9309455587294253E-2</v>
      </c>
      <c r="F4094">
        <v>-3.1537861917298127E-2</v>
      </c>
    </row>
    <row r="4095" spans="2:6" x14ac:dyDescent="0.3">
      <c r="B4095" s="109">
        <v>39349</v>
      </c>
      <c r="C4095" s="110">
        <v>233.10095200000001</v>
      </c>
      <c r="D4095">
        <v>220342</v>
      </c>
      <c r="E4095">
        <f t="shared" si="65"/>
        <v>1.0527301830466351E-2</v>
      </c>
      <c r="F4095">
        <v>-3.15778611269808E-2</v>
      </c>
    </row>
    <row r="4096" spans="2:6" x14ac:dyDescent="0.3">
      <c r="B4096" s="109">
        <v>39346</v>
      </c>
      <c r="C4096" s="110">
        <v>230.67259200000001</v>
      </c>
      <c r="D4096">
        <v>238810</v>
      </c>
      <c r="E4096">
        <f t="shared" si="65"/>
        <v>7.211280140061449E-3</v>
      </c>
      <c r="F4096">
        <v>-3.1578870570888817E-2</v>
      </c>
    </row>
    <row r="4097" spans="2:6" x14ac:dyDescent="0.3">
      <c r="B4097" s="109">
        <v>39345</v>
      </c>
      <c r="C4097" s="110">
        <v>229.02105700000001</v>
      </c>
      <c r="D4097">
        <v>396013</v>
      </c>
      <c r="E4097">
        <f t="shared" si="65"/>
        <v>5.6775907222609723E-2</v>
      </c>
      <c r="F4097">
        <v>-3.1595259729492731E-2</v>
      </c>
    </row>
    <row r="4098" spans="2:6" x14ac:dyDescent="0.3">
      <c r="B4098" s="109">
        <v>39344</v>
      </c>
      <c r="C4098" s="110">
        <v>216.71676600000001</v>
      </c>
      <c r="D4098">
        <v>234434</v>
      </c>
      <c r="E4098">
        <f t="shared" si="65"/>
        <v>1.6245907681675664E-2</v>
      </c>
      <c r="F4098">
        <v>-3.1643631675707495E-2</v>
      </c>
    </row>
    <row r="4099" spans="2:6" x14ac:dyDescent="0.3">
      <c r="B4099" s="109">
        <v>39343</v>
      </c>
      <c r="C4099" s="110">
        <v>213.25228899999999</v>
      </c>
      <c r="D4099">
        <v>371869</v>
      </c>
      <c r="E4099">
        <f t="shared" si="65"/>
        <v>-7.5816923674298931E-4</v>
      </c>
      <c r="F4099">
        <v>-3.16573897298289E-2</v>
      </c>
    </row>
    <row r="4100" spans="2:6" x14ac:dyDescent="0.3">
      <c r="B4100" s="109">
        <v>39342</v>
      </c>
      <c r="C4100" s="110">
        <v>213.41409300000001</v>
      </c>
      <c r="D4100">
        <v>122649</v>
      </c>
      <c r="E4100">
        <f t="shared" si="65"/>
        <v>-1.6661391221372002E-3</v>
      </c>
      <c r="F4100">
        <v>-3.1687013350576554E-2</v>
      </c>
    </row>
    <row r="4101" spans="2:6" x14ac:dyDescent="0.3">
      <c r="B4101" s="109">
        <v>39339</v>
      </c>
      <c r="C4101" s="110">
        <v>213.770264</v>
      </c>
      <c r="D4101">
        <v>110161</v>
      </c>
      <c r="E4101">
        <f t="shared" si="65"/>
        <v>4.106403545050652E-3</v>
      </c>
      <c r="F4101">
        <v>-3.1745789707617877E-2</v>
      </c>
    </row>
    <row r="4102" spans="2:6" x14ac:dyDescent="0.3">
      <c r="B4102" s="109">
        <v>39338</v>
      </c>
      <c r="C4102" s="110">
        <v>212.896027</v>
      </c>
      <c r="D4102">
        <v>56748</v>
      </c>
      <c r="E4102">
        <f t="shared" si="65"/>
        <v>-3.6372878513954987E-3</v>
      </c>
      <c r="F4102">
        <v>-3.1795122715309376E-2</v>
      </c>
    </row>
    <row r="4103" spans="2:6" x14ac:dyDescent="0.3">
      <c r="B4103" s="109">
        <v>39337</v>
      </c>
      <c r="C4103" s="110">
        <v>213.67321799999999</v>
      </c>
      <c r="D4103">
        <v>139115</v>
      </c>
      <c r="E4103">
        <f t="shared" si="65"/>
        <v>0</v>
      </c>
      <c r="F4103">
        <v>-3.1809269912206783E-2</v>
      </c>
    </row>
    <row r="4104" spans="2:6" x14ac:dyDescent="0.3">
      <c r="B4104" s="109">
        <v>39336</v>
      </c>
      <c r="C4104" s="110">
        <v>213.67321799999999</v>
      </c>
      <c r="D4104">
        <v>86468</v>
      </c>
      <c r="E4104">
        <f t="shared" si="65"/>
        <v>-7.8181839507938111E-3</v>
      </c>
      <c r="F4104">
        <v>-3.1833578916620198E-2</v>
      </c>
    </row>
    <row r="4105" spans="2:6" x14ac:dyDescent="0.3">
      <c r="B4105" s="109">
        <v>39335</v>
      </c>
      <c r="C4105" s="110">
        <v>215.35691800000001</v>
      </c>
      <c r="D4105">
        <v>89501</v>
      </c>
      <c r="E4105">
        <f t="shared" si="65"/>
        <v>-2.1767795002984314E-2</v>
      </c>
      <c r="F4105">
        <v>-3.1982858498840305E-2</v>
      </c>
    </row>
    <row r="4106" spans="2:6" x14ac:dyDescent="0.3">
      <c r="B4106" s="109">
        <v>39332</v>
      </c>
      <c r="C4106" s="110">
        <v>220.149078</v>
      </c>
      <c r="D4106">
        <v>78021</v>
      </c>
      <c r="E4106">
        <f t="shared" si="65"/>
        <v>-2.9328706378991543E-3</v>
      </c>
      <c r="F4106">
        <v>-3.2049748851184168E-2</v>
      </c>
    </row>
    <row r="4107" spans="2:6" x14ac:dyDescent="0.3">
      <c r="B4107" s="109">
        <v>39331</v>
      </c>
      <c r="C4107" s="110">
        <v>220.79664600000001</v>
      </c>
      <c r="D4107">
        <v>107943</v>
      </c>
      <c r="E4107">
        <f t="shared" ref="E4107:E4170" si="66">C4107/C4108-1</f>
        <v>-2.3412713051044198E-3</v>
      </c>
      <c r="F4107">
        <v>-3.2079082102649314E-2</v>
      </c>
    </row>
    <row r="4108" spans="2:6" x14ac:dyDescent="0.3">
      <c r="B4108" s="109">
        <v>39330</v>
      </c>
      <c r="C4108" s="110">
        <v>221.31480400000001</v>
      </c>
      <c r="D4108">
        <v>202531</v>
      </c>
      <c r="E4108">
        <f t="shared" si="66"/>
        <v>-2.9174000887005613E-3</v>
      </c>
      <c r="F4108">
        <v>-3.208346259613748E-2</v>
      </c>
    </row>
    <row r="4109" spans="2:6" x14ac:dyDescent="0.3">
      <c r="B4109" s="109">
        <v>39329</v>
      </c>
      <c r="C4109" s="110">
        <v>221.962357</v>
      </c>
      <c r="D4109">
        <v>181387</v>
      </c>
      <c r="E4109">
        <f t="shared" si="66"/>
        <v>6.4601851213219597E-3</v>
      </c>
      <c r="F4109">
        <v>-3.2096031583034312E-2</v>
      </c>
    </row>
    <row r="4110" spans="2:6" x14ac:dyDescent="0.3">
      <c r="B4110" s="109">
        <v>39328</v>
      </c>
      <c r="C4110" s="110">
        <v>220.537643</v>
      </c>
      <c r="D4110">
        <v>247561</v>
      </c>
      <c r="E4110">
        <f t="shared" si="66"/>
        <v>1.9153073450588698E-2</v>
      </c>
      <c r="F4110">
        <v>-3.2123058630373902E-2</v>
      </c>
    </row>
    <row r="4111" spans="2:6" x14ac:dyDescent="0.3">
      <c r="B4111" s="109">
        <v>39325</v>
      </c>
      <c r="C4111" s="110">
        <v>216.39305100000001</v>
      </c>
      <c r="D4111">
        <v>272642</v>
      </c>
      <c r="E4111">
        <f t="shared" si="66"/>
        <v>1.1656182224689893E-2</v>
      </c>
      <c r="F4111">
        <v>-3.222506534546743E-2</v>
      </c>
    </row>
    <row r="4112" spans="2:6" x14ac:dyDescent="0.3">
      <c r="B4112" s="109">
        <v>39324</v>
      </c>
      <c r="C4112" s="110">
        <v>213.89979600000001</v>
      </c>
      <c r="D4112">
        <v>1278192</v>
      </c>
      <c r="E4112">
        <f t="shared" si="66"/>
        <v>5.8653660797907126E-2</v>
      </c>
      <c r="F4112">
        <v>-3.2252704528561882E-2</v>
      </c>
    </row>
    <row r="4113" spans="2:6" x14ac:dyDescent="0.3">
      <c r="B4113" s="109">
        <v>39323</v>
      </c>
      <c r="C4113" s="110">
        <v>202.048889</v>
      </c>
      <c r="D4113">
        <v>139551</v>
      </c>
      <c r="E4113">
        <f t="shared" si="66"/>
        <v>-6.2110894211506729E-3</v>
      </c>
      <c r="F4113">
        <v>-3.2284598924033681E-2</v>
      </c>
    </row>
    <row r="4114" spans="2:6" x14ac:dyDescent="0.3">
      <c r="B4114" s="109">
        <v>39322</v>
      </c>
      <c r="C4114" s="110">
        <v>203.31167600000001</v>
      </c>
      <c r="D4114">
        <v>225251</v>
      </c>
      <c r="E4114">
        <f t="shared" si="66"/>
        <v>1.6019330943967791E-2</v>
      </c>
      <c r="F4114">
        <v>-3.233731386196137E-2</v>
      </c>
    </row>
    <row r="4115" spans="2:6" x14ac:dyDescent="0.3">
      <c r="B4115" s="109">
        <v>39321</v>
      </c>
      <c r="C4115" s="110">
        <v>200.10611</v>
      </c>
      <c r="D4115">
        <v>212111</v>
      </c>
      <c r="E4115">
        <f t="shared" si="66"/>
        <v>4.145620672968775E-2</v>
      </c>
      <c r="F4115">
        <v>-3.2351210697772248E-2</v>
      </c>
    </row>
    <row r="4116" spans="2:6" x14ac:dyDescent="0.3">
      <c r="B4116" s="109">
        <v>39318</v>
      </c>
      <c r="C4116" s="110">
        <v>192.14068599999999</v>
      </c>
      <c r="D4116">
        <v>144195</v>
      </c>
      <c r="E4116">
        <f t="shared" si="66"/>
        <v>2.7532472255211493E-2</v>
      </c>
      <c r="F4116">
        <v>-3.2389461448711576E-2</v>
      </c>
    </row>
    <row r="4117" spans="2:6" x14ac:dyDescent="0.3">
      <c r="B4117" s="109">
        <v>39317</v>
      </c>
      <c r="C4117" s="110">
        <v>186.99232499999999</v>
      </c>
      <c r="D4117">
        <v>429041</v>
      </c>
      <c r="E4117">
        <f t="shared" si="66"/>
        <v>-3.5732203488245351E-2</v>
      </c>
      <c r="F4117">
        <v>-3.2414788608963629E-2</v>
      </c>
    </row>
    <row r="4118" spans="2:6" x14ac:dyDescent="0.3">
      <c r="B4118" s="109">
        <v>39316</v>
      </c>
      <c r="C4118" s="110">
        <v>193.92157</v>
      </c>
      <c r="D4118">
        <v>641410</v>
      </c>
      <c r="E4118">
        <f t="shared" si="66"/>
        <v>1.8397393832556563E-3</v>
      </c>
      <c r="F4118">
        <v>-3.2480973677447289E-2</v>
      </c>
    </row>
    <row r="4119" spans="2:6" x14ac:dyDescent="0.3">
      <c r="B4119" s="109">
        <v>39315</v>
      </c>
      <c r="C4119" s="110">
        <v>193.56546</v>
      </c>
      <c r="D4119">
        <v>596518</v>
      </c>
      <c r="E4119">
        <f t="shared" si="66"/>
        <v>-0.11515685192056091</v>
      </c>
      <c r="F4119">
        <v>-3.2537020436439357E-2</v>
      </c>
    </row>
    <row r="4120" spans="2:6" x14ac:dyDescent="0.3">
      <c r="B4120" s="109">
        <v>39314</v>
      </c>
      <c r="C4120" s="110">
        <v>218.75680500000001</v>
      </c>
      <c r="D4120">
        <v>110849</v>
      </c>
      <c r="E4120">
        <f t="shared" si="66"/>
        <v>2.2242563216924971E-2</v>
      </c>
      <c r="F4120">
        <v>-3.2596806776448939E-2</v>
      </c>
    </row>
    <row r="4121" spans="2:6" x14ac:dyDescent="0.3">
      <c r="B4121" s="109">
        <v>39311</v>
      </c>
      <c r="C4121" s="110">
        <v>213.99696399999999</v>
      </c>
      <c r="D4121">
        <v>154600</v>
      </c>
      <c r="E4121">
        <f t="shared" si="66"/>
        <v>3.4919906533805722E-3</v>
      </c>
      <c r="F4121">
        <v>-3.2597262642060754E-2</v>
      </c>
    </row>
    <row r="4122" spans="2:6" x14ac:dyDescent="0.3">
      <c r="B4122" s="109">
        <v>39310</v>
      </c>
      <c r="C4122" s="110">
        <v>213.25228899999999</v>
      </c>
      <c r="D4122">
        <v>184941</v>
      </c>
      <c r="E4122">
        <f t="shared" si="66"/>
        <v>-3.9381256455108482E-2</v>
      </c>
      <c r="F4122">
        <v>-3.2635415844564419E-2</v>
      </c>
    </row>
    <row r="4123" spans="2:6" x14ac:dyDescent="0.3">
      <c r="B4123" s="109">
        <v>39308</v>
      </c>
      <c r="C4123" s="110">
        <v>221.99472</v>
      </c>
      <c r="D4123">
        <v>212748</v>
      </c>
      <c r="E4123">
        <f t="shared" si="66"/>
        <v>-2.5859640403681605E-2</v>
      </c>
      <c r="F4123">
        <v>-3.2685418110592113E-2</v>
      </c>
    </row>
    <row r="4124" spans="2:6" x14ac:dyDescent="0.3">
      <c r="B4124" s="109">
        <v>39307</v>
      </c>
      <c r="C4124" s="110">
        <v>227.88781700000001</v>
      </c>
      <c r="D4124">
        <v>154725</v>
      </c>
      <c r="E4124">
        <f t="shared" si="66"/>
        <v>-1.7861803768528972E-2</v>
      </c>
      <c r="F4124">
        <v>-3.2701308817453145E-2</v>
      </c>
    </row>
    <row r="4125" spans="2:6" x14ac:dyDescent="0.3">
      <c r="B4125" s="109">
        <v>39304</v>
      </c>
      <c r="C4125" s="110">
        <v>232.03233299999999</v>
      </c>
      <c r="D4125">
        <v>95993</v>
      </c>
      <c r="E4125">
        <f t="shared" si="66"/>
        <v>-2.768039081667506E-2</v>
      </c>
      <c r="F4125">
        <v>-3.2719504775797659E-2</v>
      </c>
    </row>
    <row r="4126" spans="2:6" x14ac:dyDescent="0.3">
      <c r="B4126" s="109">
        <v>39303</v>
      </c>
      <c r="C4126" s="110">
        <v>238.637924</v>
      </c>
      <c r="D4126">
        <v>91724</v>
      </c>
      <c r="E4126">
        <f t="shared" si="66"/>
        <v>-2.0987757526735984E-2</v>
      </c>
      <c r="F4126">
        <v>-3.2741680608364576E-2</v>
      </c>
    </row>
    <row r="4127" spans="2:6" x14ac:dyDescent="0.3">
      <c r="B4127" s="109">
        <v>39302</v>
      </c>
      <c r="C4127" s="110">
        <v>243.75376900000001</v>
      </c>
      <c r="D4127">
        <v>62458</v>
      </c>
      <c r="E4127">
        <f t="shared" si="66"/>
        <v>7.7639622514780182E-3</v>
      </c>
      <c r="F4127">
        <v>-3.2783325489602277E-2</v>
      </c>
    </row>
    <row r="4128" spans="2:6" x14ac:dyDescent="0.3">
      <c r="B4128" s="109">
        <v>39301</v>
      </c>
      <c r="C4128" s="110">
        <v>241.875854</v>
      </c>
      <c r="D4128">
        <v>78040</v>
      </c>
      <c r="E4128">
        <f t="shared" si="66"/>
        <v>1.1372888219051802E-2</v>
      </c>
      <c r="F4128">
        <v>-3.2785330883329356E-2</v>
      </c>
    </row>
    <row r="4129" spans="2:6" x14ac:dyDescent="0.3">
      <c r="B4129" s="109">
        <v>39300</v>
      </c>
      <c r="C4129" s="110">
        <v>239.15595999999999</v>
      </c>
      <c r="D4129">
        <v>107253</v>
      </c>
      <c r="E4129">
        <f t="shared" si="66"/>
        <v>-2.5079014530807631E-2</v>
      </c>
      <c r="F4129">
        <v>-3.2820496336309679E-2</v>
      </c>
    </row>
    <row r="4130" spans="2:6" x14ac:dyDescent="0.3">
      <c r="B4130" s="109">
        <v>39297</v>
      </c>
      <c r="C4130" s="110">
        <v>245.308044</v>
      </c>
      <c r="D4130">
        <v>572536</v>
      </c>
      <c r="E4130">
        <f t="shared" si="66"/>
        <v>-2.3837150910213767E-2</v>
      </c>
      <c r="F4130">
        <v>-3.2826650628471565E-2</v>
      </c>
    </row>
    <row r="4131" spans="2:6" x14ac:dyDescent="0.3">
      <c r="B4131" s="109">
        <v>39296</v>
      </c>
      <c r="C4131" s="110">
        <v>251.29827900000001</v>
      </c>
      <c r="D4131">
        <v>155061</v>
      </c>
      <c r="E4131">
        <f t="shared" si="66"/>
        <v>-3.2414788608963629E-2</v>
      </c>
      <c r="F4131">
        <v>-3.283668961725883E-2</v>
      </c>
    </row>
    <row r="4132" spans="2:6" x14ac:dyDescent="0.3">
      <c r="B4132" s="109">
        <v>39295</v>
      </c>
      <c r="C4132" s="110">
        <v>259.716949</v>
      </c>
      <c r="D4132">
        <v>222035</v>
      </c>
      <c r="E4132">
        <f t="shared" si="66"/>
        <v>-5.8789045039741805E-2</v>
      </c>
      <c r="F4132">
        <v>-3.2852342079375818E-2</v>
      </c>
    </row>
    <row r="4133" spans="2:6" x14ac:dyDescent="0.3">
      <c r="B4133" s="109">
        <v>39294</v>
      </c>
      <c r="C4133" s="110">
        <v>275.93914799999999</v>
      </c>
      <c r="D4133">
        <v>144802</v>
      </c>
      <c r="E4133">
        <f t="shared" si="66"/>
        <v>-1.2171347409852928E-2</v>
      </c>
      <c r="F4133">
        <v>-3.285459614558095E-2</v>
      </c>
    </row>
    <row r="4134" spans="2:6" x14ac:dyDescent="0.3">
      <c r="B4134" s="109">
        <v>39293</v>
      </c>
      <c r="C4134" s="110">
        <v>279.33908100000002</v>
      </c>
      <c r="D4134">
        <v>247615</v>
      </c>
      <c r="E4134">
        <f t="shared" si="66"/>
        <v>-4.8448866065929908E-3</v>
      </c>
      <c r="F4134">
        <v>-3.2894124796735369E-2</v>
      </c>
    </row>
    <row r="4135" spans="2:6" x14ac:dyDescent="0.3">
      <c r="B4135" s="109">
        <v>39290</v>
      </c>
      <c r="C4135" s="110">
        <v>280.69903599999998</v>
      </c>
      <c r="D4135">
        <v>301277</v>
      </c>
      <c r="E4135">
        <f t="shared" si="66"/>
        <v>-2.2880951942095162E-2</v>
      </c>
      <c r="F4135">
        <v>-3.2916293142957187E-2</v>
      </c>
    </row>
    <row r="4136" spans="2:6" x14ac:dyDescent="0.3">
      <c r="B4136" s="109">
        <v>39289</v>
      </c>
      <c r="C4136" s="110">
        <v>287.27209499999998</v>
      </c>
      <c r="D4136">
        <v>544098</v>
      </c>
      <c r="E4136">
        <f t="shared" si="66"/>
        <v>3.9241377053698123E-2</v>
      </c>
      <c r="F4136">
        <v>-3.2940454046599177E-2</v>
      </c>
    </row>
    <row r="4137" spans="2:6" x14ac:dyDescent="0.3">
      <c r="B4137" s="109">
        <v>39288</v>
      </c>
      <c r="C4137" s="110">
        <v>276.42480499999999</v>
      </c>
      <c r="D4137">
        <v>383602</v>
      </c>
      <c r="E4137">
        <f t="shared" si="66"/>
        <v>3.6442122853674874E-3</v>
      </c>
      <c r="F4137">
        <v>-3.2989974559720969E-2</v>
      </c>
    </row>
    <row r="4138" spans="2:6" x14ac:dyDescent="0.3">
      <c r="B4138" s="109">
        <v>39287</v>
      </c>
      <c r="C4138" s="110">
        <v>275.42111199999999</v>
      </c>
      <c r="D4138">
        <v>278480</v>
      </c>
      <c r="E4138">
        <f t="shared" si="66"/>
        <v>-2.5881862844479575E-2</v>
      </c>
      <c r="F4138">
        <v>-3.3040056089563508E-2</v>
      </c>
    </row>
    <row r="4139" spans="2:6" x14ac:dyDescent="0.3">
      <c r="B4139" s="109">
        <v>39286</v>
      </c>
      <c r="C4139" s="110">
        <v>282.738922</v>
      </c>
      <c r="D4139">
        <v>826671</v>
      </c>
      <c r="E4139">
        <f t="shared" si="66"/>
        <v>-7.0220637244422512E-3</v>
      </c>
      <c r="F4139">
        <v>-3.308160461566434E-2</v>
      </c>
    </row>
    <row r="4140" spans="2:6" x14ac:dyDescent="0.3">
      <c r="B4140" s="109">
        <v>39283</v>
      </c>
      <c r="C4140" s="110">
        <v>284.73837300000002</v>
      </c>
      <c r="D4140">
        <v>1028112</v>
      </c>
      <c r="E4140">
        <f t="shared" si="66"/>
        <v>3.1343749375531749E-2</v>
      </c>
      <c r="F4140">
        <v>-3.3090250918032416E-2</v>
      </c>
    </row>
    <row r="4141" spans="2:6" x14ac:dyDescent="0.3">
      <c r="B4141" s="109">
        <v>39282</v>
      </c>
      <c r="C4141" s="110">
        <v>276.08483899999999</v>
      </c>
      <c r="D4141">
        <v>432616</v>
      </c>
      <c r="E4141">
        <f t="shared" si="66"/>
        <v>1.7451347031778752E-2</v>
      </c>
      <c r="F4141">
        <v>-3.3129856732131424E-2</v>
      </c>
    </row>
    <row r="4142" spans="2:6" x14ac:dyDescent="0.3">
      <c r="B4142" s="109">
        <v>39281</v>
      </c>
      <c r="C4142" s="110">
        <v>271.34942599999999</v>
      </c>
      <c r="D4142">
        <v>502036</v>
      </c>
      <c r="E4142">
        <f t="shared" si="66"/>
        <v>-1.1471566138947176E-2</v>
      </c>
      <c r="F4142">
        <v>-3.3194330974789521E-2</v>
      </c>
    </row>
    <row r="4143" spans="2:6" x14ac:dyDescent="0.3">
      <c r="B4143" s="109">
        <v>39280</v>
      </c>
      <c r="C4143" s="110">
        <v>274.49835200000001</v>
      </c>
      <c r="D4143">
        <v>1745384</v>
      </c>
      <c r="E4143">
        <f t="shared" si="66"/>
        <v>-1.7158387187260371E-2</v>
      </c>
      <c r="F4143">
        <v>-3.3196103790012699E-2</v>
      </c>
    </row>
    <row r="4144" spans="2:6" x14ac:dyDescent="0.3">
      <c r="B4144" s="109">
        <v>39279</v>
      </c>
      <c r="C4144" s="110">
        <v>279.290527</v>
      </c>
      <c r="D4144">
        <v>897968</v>
      </c>
      <c r="E4144">
        <f t="shared" si="66"/>
        <v>8.2925303250113824E-2</v>
      </c>
      <c r="F4144">
        <v>-3.3212834807011982E-2</v>
      </c>
    </row>
    <row r="4145" spans="2:6" x14ac:dyDescent="0.3">
      <c r="B4145" s="109">
        <v>39276</v>
      </c>
      <c r="C4145" s="110">
        <v>257.90377799999999</v>
      </c>
      <c r="D4145">
        <v>196628</v>
      </c>
      <c r="E4145">
        <f t="shared" si="66"/>
        <v>-4.530212806553191E-3</v>
      </c>
      <c r="F4145">
        <v>-3.3249376660290597E-2</v>
      </c>
    </row>
    <row r="4146" spans="2:6" x14ac:dyDescent="0.3">
      <c r="B4146" s="109">
        <v>39275</v>
      </c>
      <c r="C4146" s="110">
        <v>259.07745399999999</v>
      </c>
      <c r="D4146">
        <v>288652</v>
      </c>
      <c r="E4146">
        <f t="shared" si="66"/>
        <v>3.9837947641645499E-3</v>
      </c>
      <c r="F4146">
        <v>-3.3278836460397199E-2</v>
      </c>
    </row>
    <row r="4147" spans="2:6" x14ac:dyDescent="0.3">
      <c r="B4147" s="109">
        <v>39274</v>
      </c>
      <c r="C4147" s="110">
        <v>258.04943800000001</v>
      </c>
      <c r="D4147">
        <v>219996</v>
      </c>
      <c r="E4147">
        <f t="shared" si="66"/>
        <v>-1.7225961133749967E-3</v>
      </c>
      <c r="F4147">
        <v>-3.3329282278224959E-2</v>
      </c>
    </row>
    <row r="4148" spans="2:6" x14ac:dyDescent="0.3">
      <c r="B4148" s="109">
        <v>39273</v>
      </c>
      <c r="C4148" s="110">
        <v>258.49471999999997</v>
      </c>
      <c r="D4148">
        <v>164740</v>
      </c>
      <c r="E4148">
        <f t="shared" si="66"/>
        <v>-1.4017591994266665E-2</v>
      </c>
      <c r="F4148">
        <v>-3.334193238869565E-2</v>
      </c>
    </row>
    <row r="4149" spans="2:6" x14ac:dyDescent="0.3">
      <c r="B4149" s="109">
        <v>39272</v>
      </c>
      <c r="C4149" s="110">
        <v>262.16970800000001</v>
      </c>
      <c r="D4149">
        <v>219976</v>
      </c>
      <c r="E4149">
        <f t="shared" si="66"/>
        <v>6.4949961878724149E-3</v>
      </c>
      <c r="F4149">
        <v>-3.3389996796795551E-2</v>
      </c>
    </row>
    <row r="4150" spans="2:6" x14ac:dyDescent="0.3">
      <c r="B4150" s="109">
        <v>39269</v>
      </c>
      <c r="C4150" s="110">
        <v>260.47790500000002</v>
      </c>
      <c r="D4150">
        <v>154428</v>
      </c>
      <c r="E4150">
        <f t="shared" si="66"/>
        <v>-9.2371200255628727E-3</v>
      </c>
      <c r="F4150">
        <v>-3.3468429814416334E-2</v>
      </c>
    </row>
    <row r="4151" spans="2:6" x14ac:dyDescent="0.3">
      <c r="B4151" s="109">
        <v>39268</v>
      </c>
      <c r="C4151" s="110">
        <v>262.90640300000001</v>
      </c>
      <c r="D4151">
        <v>317796</v>
      </c>
      <c r="E4151">
        <f t="shared" si="66"/>
        <v>5.7909153545605552E-3</v>
      </c>
      <c r="F4151">
        <v>-3.354249741405968E-2</v>
      </c>
    </row>
    <row r="4152" spans="2:6" x14ac:dyDescent="0.3">
      <c r="B4152" s="109">
        <v>39267</v>
      </c>
      <c r="C4152" s="110">
        <v>261.39269999999999</v>
      </c>
      <c r="D4152">
        <v>283340</v>
      </c>
      <c r="E4152">
        <f t="shared" si="66"/>
        <v>-1.2084419570046134E-2</v>
      </c>
      <c r="F4152">
        <v>-3.3618122598844336E-2</v>
      </c>
    </row>
    <row r="4153" spans="2:6" x14ac:dyDescent="0.3">
      <c r="B4153" s="109">
        <v>39266</v>
      </c>
      <c r="C4153" s="110">
        <v>264.59011800000002</v>
      </c>
      <c r="D4153">
        <v>680428</v>
      </c>
      <c r="E4153">
        <f t="shared" si="66"/>
        <v>3.4596267511166623E-2</v>
      </c>
      <c r="F4153">
        <v>-3.3649727159315024E-2</v>
      </c>
    </row>
    <row r="4154" spans="2:6" x14ac:dyDescent="0.3">
      <c r="B4154" s="109">
        <v>39265</v>
      </c>
      <c r="C4154" s="110">
        <v>255.74238600000001</v>
      </c>
      <c r="D4154">
        <v>236284</v>
      </c>
      <c r="E4154">
        <f t="shared" si="66"/>
        <v>-9.0025815641022744E-3</v>
      </c>
      <c r="F4154">
        <v>-3.3777815485617202E-2</v>
      </c>
    </row>
    <row r="4155" spans="2:6" x14ac:dyDescent="0.3">
      <c r="B4155" s="109">
        <v>39262</v>
      </c>
      <c r="C4155" s="110">
        <v>258.06564300000002</v>
      </c>
      <c r="D4155">
        <v>852088</v>
      </c>
      <c r="E4155">
        <f t="shared" si="66"/>
        <v>3.7659046541259622E-2</v>
      </c>
      <c r="F4155">
        <v>-3.3799008048102652E-2</v>
      </c>
    </row>
    <row r="4156" spans="2:6" x14ac:dyDescent="0.3">
      <c r="B4156" s="109">
        <v>39261</v>
      </c>
      <c r="C4156" s="110">
        <v>248.69984400000001</v>
      </c>
      <c r="D4156">
        <v>444952</v>
      </c>
      <c r="E4156">
        <f t="shared" si="66"/>
        <v>-3.5324020590472682E-2</v>
      </c>
      <c r="F4156">
        <v>-3.3838028312316304E-2</v>
      </c>
    </row>
    <row r="4157" spans="2:6" x14ac:dyDescent="0.3">
      <c r="B4157" s="109">
        <v>39260</v>
      </c>
      <c r="C4157" s="110">
        <v>257.80660999999998</v>
      </c>
      <c r="D4157">
        <v>194616</v>
      </c>
      <c r="E4157">
        <f t="shared" si="66"/>
        <v>-1.8127742152178827E-2</v>
      </c>
      <c r="F4157">
        <v>-3.3881317101499553E-2</v>
      </c>
    </row>
    <row r="4158" spans="2:6" x14ac:dyDescent="0.3">
      <c r="B4158" s="109">
        <v>39259</v>
      </c>
      <c r="C4158" s="110">
        <v>262.56634500000001</v>
      </c>
      <c r="D4158">
        <v>284696</v>
      </c>
      <c r="E4158">
        <f t="shared" si="66"/>
        <v>1.1917390241478865E-2</v>
      </c>
      <c r="F4158">
        <v>-3.3918120723724576E-2</v>
      </c>
    </row>
    <row r="4159" spans="2:6" x14ac:dyDescent="0.3">
      <c r="B4159" s="109">
        <v>39258</v>
      </c>
      <c r="C4159" s="110">
        <v>259.47409099999999</v>
      </c>
      <c r="D4159">
        <v>621452</v>
      </c>
      <c r="E4159">
        <f t="shared" si="66"/>
        <v>-2.0414785939522839E-2</v>
      </c>
      <c r="F4159">
        <v>-3.3935085555827693E-2</v>
      </c>
    </row>
    <row r="4160" spans="2:6" x14ac:dyDescent="0.3">
      <c r="B4160" s="109">
        <v>39255</v>
      </c>
      <c r="C4160" s="110">
        <v>264.88159200000001</v>
      </c>
      <c r="D4160">
        <v>501944</v>
      </c>
      <c r="E4160">
        <f t="shared" si="66"/>
        <v>4.7238444904378341E-2</v>
      </c>
      <c r="F4160">
        <v>-3.4101738217085842E-2</v>
      </c>
    </row>
    <row r="4161" spans="2:6" x14ac:dyDescent="0.3">
      <c r="B4161" s="109">
        <v>39254</v>
      </c>
      <c r="C4161" s="110">
        <v>252.93341100000001</v>
      </c>
      <c r="D4161">
        <v>735412</v>
      </c>
      <c r="E4161">
        <f t="shared" si="66"/>
        <v>1.6328399649799152E-2</v>
      </c>
      <c r="F4161">
        <v>-3.4198112599811537E-2</v>
      </c>
    </row>
    <row r="4162" spans="2:6" x14ac:dyDescent="0.3">
      <c r="B4162" s="109">
        <v>39253</v>
      </c>
      <c r="C4162" s="110">
        <v>248.869766</v>
      </c>
      <c r="D4162">
        <v>678500</v>
      </c>
      <c r="E4162">
        <f t="shared" si="66"/>
        <v>4.5465311477079107E-2</v>
      </c>
      <c r="F4162">
        <v>-3.4198508841213893E-2</v>
      </c>
    </row>
    <row r="4163" spans="2:6" x14ac:dyDescent="0.3">
      <c r="B4163" s="109">
        <v>39252</v>
      </c>
      <c r="C4163" s="110">
        <v>238.04688999999999</v>
      </c>
      <c r="D4163">
        <v>292944</v>
      </c>
      <c r="E4163">
        <f t="shared" si="66"/>
        <v>3.2694148689354385E-2</v>
      </c>
      <c r="F4163">
        <v>-3.4280383476615661E-2</v>
      </c>
    </row>
    <row r="4164" spans="2:6" x14ac:dyDescent="0.3">
      <c r="B4164" s="109">
        <v>39251</v>
      </c>
      <c r="C4164" s="110">
        <v>230.51054400000001</v>
      </c>
      <c r="D4164">
        <v>434208</v>
      </c>
      <c r="E4164">
        <f t="shared" si="66"/>
        <v>-3.2284598924033681E-2</v>
      </c>
      <c r="F4164">
        <v>-3.4301698318027651E-2</v>
      </c>
    </row>
    <row r="4165" spans="2:6" x14ac:dyDescent="0.3">
      <c r="B4165" s="109">
        <v>39248</v>
      </c>
      <c r="C4165" s="110">
        <v>238.20076</v>
      </c>
      <c r="D4165">
        <v>612772</v>
      </c>
      <c r="E4165">
        <f t="shared" si="66"/>
        <v>1.3327132120054097E-2</v>
      </c>
      <c r="F4165">
        <v>-3.4365172273320921E-2</v>
      </c>
    </row>
    <row r="4166" spans="2:6" x14ac:dyDescent="0.3">
      <c r="B4166" s="109">
        <v>39247</v>
      </c>
      <c r="C4166" s="110">
        <v>235.06797800000001</v>
      </c>
      <c r="D4166">
        <v>745416</v>
      </c>
      <c r="E4166">
        <f t="shared" si="66"/>
        <v>6.4440477599400747E-2</v>
      </c>
      <c r="F4166">
        <v>-3.4410703973086432E-2</v>
      </c>
    </row>
    <row r="4167" spans="2:6" x14ac:dyDescent="0.3">
      <c r="B4167" s="109">
        <v>39246</v>
      </c>
      <c r="C4167" s="110">
        <v>220.83712800000001</v>
      </c>
      <c r="D4167">
        <v>208556</v>
      </c>
      <c r="E4167">
        <f t="shared" si="66"/>
        <v>1.3748749139697924E-2</v>
      </c>
      <c r="F4167">
        <v>-3.4514372999245202E-2</v>
      </c>
    </row>
    <row r="4168" spans="2:6" x14ac:dyDescent="0.3">
      <c r="B4168" s="109">
        <v>39245</v>
      </c>
      <c r="C4168" s="110">
        <v>217.842072</v>
      </c>
      <c r="D4168">
        <v>166604</v>
      </c>
      <c r="E4168">
        <f t="shared" si="66"/>
        <v>-1.4099769984511346E-3</v>
      </c>
      <c r="F4168">
        <v>-3.4552653355571561E-2</v>
      </c>
    </row>
    <row r="4169" spans="2:6" x14ac:dyDescent="0.3">
      <c r="B4169" s="109">
        <v>39244</v>
      </c>
      <c r="C4169" s="110">
        <v>218.14965799999999</v>
      </c>
      <c r="D4169">
        <v>228980</v>
      </c>
      <c r="E4169">
        <f t="shared" si="66"/>
        <v>2.2926570544085534E-2</v>
      </c>
      <c r="F4169">
        <v>-3.4557398203586387E-2</v>
      </c>
    </row>
    <row r="4170" spans="2:6" x14ac:dyDescent="0.3">
      <c r="B4170" s="109">
        <v>39241</v>
      </c>
      <c r="C4170" s="110">
        <v>213.26033000000001</v>
      </c>
      <c r="D4170">
        <v>213044</v>
      </c>
      <c r="E4170">
        <f t="shared" si="66"/>
        <v>-3.1291287079567076E-2</v>
      </c>
      <c r="F4170">
        <v>-3.4578141806046458E-2</v>
      </c>
    </row>
    <row r="4171" spans="2:6" x14ac:dyDescent="0.3">
      <c r="B4171" s="109">
        <v>39240</v>
      </c>
      <c r="C4171" s="110">
        <v>220.149078</v>
      </c>
      <c r="D4171">
        <v>172180</v>
      </c>
      <c r="E4171">
        <f t="shared" ref="E4171:E4234" si="67">C4171/C4172-1</f>
        <v>-8.8199634607590838E-3</v>
      </c>
      <c r="F4171">
        <v>-3.4585467151544425E-2</v>
      </c>
    </row>
    <row r="4172" spans="2:6" x14ac:dyDescent="0.3">
      <c r="B4172" s="109">
        <v>39239</v>
      </c>
      <c r="C4172" s="110">
        <v>222.10806299999999</v>
      </c>
      <c r="D4172">
        <v>175088</v>
      </c>
      <c r="E4172">
        <f t="shared" si="67"/>
        <v>-3.3090250918032416E-2</v>
      </c>
      <c r="F4172">
        <v>-3.4641278294540778E-2</v>
      </c>
    </row>
    <row r="4173" spans="2:6" x14ac:dyDescent="0.3">
      <c r="B4173" s="109">
        <v>39238</v>
      </c>
      <c r="C4173" s="110">
        <v>229.70919799999999</v>
      </c>
      <c r="D4173">
        <v>283380</v>
      </c>
      <c r="E4173">
        <f t="shared" si="67"/>
        <v>2.1049354189251579E-2</v>
      </c>
      <c r="F4173">
        <v>-3.4766643595894653E-2</v>
      </c>
    </row>
    <row r="4174" spans="2:6" x14ac:dyDescent="0.3">
      <c r="B4174" s="109">
        <v>39237</v>
      </c>
      <c r="C4174" s="110">
        <v>224.973648</v>
      </c>
      <c r="D4174">
        <v>325768</v>
      </c>
      <c r="E4174">
        <f t="shared" si="67"/>
        <v>-2.6106633166005255E-2</v>
      </c>
      <c r="F4174">
        <v>-3.4881742491215895E-2</v>
      </c>
    </row>
    <row r="4175" spans="2:6" x14ac:dyDescent="0.3">
      <c r="B4175" s="109">
        <v>39234</v>
      </c>
      <c r="C4175" s="110">
        <v>231.00439499999999</v>
      </c>
      <c r="D4175">
        <v>393352</v>
      </c>
      <c r="E4175">
        <f t="shared" si="67"/>
        <v>3.0439725541578699E-2</v>
      </c>
      <c r="F4175">
        <v>-3.5079069765004744E-2</v>
      </c>
    </row>
    <row r="4176" spans="2:6" x14ac:dyDescent="0.3">
      <c r="B4176" s="109">
        <v>39233</v>
      </c>
      <c r="C4176" s="110">
        <v>224.18040500000001</v>
      </c>
      <c r="D4176">
        <v>434968</v>
      </c>
      <c r="E4176">
        <f t="shared" si="67"/>
        <v>-1.0822128212302218E-2</v>
      </c>
      <c r="F4176">
        <v>-3.5142231101093713E-2</v>
      </c>
    </row>
    <row r="4177" spans="2:6" x14ac:dyDescent="0.3">
      <c r="B4177" s="109">
        <v>39232</v>
      </c>
      <c r="C4177" s="110">
        <v>226.63305700000001</v>
      </c>
      <c r="D4177">
        <v>364412</v>
      </c>
      <c r="E4177">
        <f t="shared" si="67"/>
        <v>-8.0081329367251985E-3</v>
      </c>
      <c r="F4177">
        <v>-3.5292582023432217E-2</v>
      </c>
    </row>
    <row r="4178" spans="2:6" x14ac:dyDescent="0.3">
      <c r="B4178" s="109">
        <v>39231</v>
      </c>
      <c r="C4178" s="110">
        <v>228.462616</v>
      </c>
      <c r="D4178">
        <v>449892</v>
      </c>
      <c r="E4178">
        <f t="shared" si="67"/>
        <v>-3.8825376530357003E-3</v>
      </c>
      <c r="F4178">
        <v>-3.5324020590472682E-2</v>
      </c>
    </row>
    <row r="4179" spans="2:6" x14ac:dyDescent="0.3">
      <c r="B4179" s="109">
        <v>39230</v>
      </c>
      <c r="C4179" s="110">
        <v>229.35308800000001</v>
      </c>
      <c r="D4179">
        <v>441324</v>
      </c>
      <c r="E4179">
        <f t="shared" si="67"/>
        <v>9.0465802318782096E-3</v>
      </c>
      <c r="F4179">
        <v>-3.5369158898055253E-2</v>
      </c>
    </row>
    <row r="4180" spans="2:6" x14ac:dyDescent="0.3">
      <c r="B4180" s="109">
        <v>39227</v>
      </c>
      <c r="C4180" s="110">
        <v>227.296829</v>
      </c>
      <c r="D4180">
        <v>518056</v>
      </c>
      <c r="E4180">
        <f t="shared" si="67"/>
        <v>-5.912489023773615E-3</v>
      </c>
      <c r="F4180">
        <v>-3.5381918903950704E-2</v>
      </c>
    </row>
    <row r="4181" spans="2:6" x14ac:dyDescent="0.3">
      <c r="B4181" s="109">
        <v>39226</v>
      </c>
      <c r="C4181" s="110">
        <v>228.64871199999999</v>
      </c>
      <c r="D4181">
        <v>2257884</v>
      </c>
      <c r="E4181">
        <f t="shared" si="67"/>
        <v>3.7159659969202341E-2</v>
      </c>
      <c r="F4181">
        <v>-3.5447714389261753E-2</v>
      </c>
    </row>
    <row r="4182" spans="2:6" x14ac:dyDescent="0.3">
      <c r="B4182" s="109">
        <v>39225</v>
      </c>
      <c r="C4182" s="110">
        <v>220.45661899999999</v>
      </c>
      <c r="D4182">
        <v>2851532</v>
      </c>
      <c r="E4182">
        <f t="shared" si="67"/>
        <v>4.2774694747877984E-3</v>
      </c>
      <c r="F4182">
        <v>-3.5464491182586322E-2</v>
      </c>
    </row>
    <row r="4183" spans="2:6" x14ac:dyDescent="0.3">
      <c r="B4183" s="109">
        <v>39224</v>
      </c>
      <c r="C4183" s="110">
        <v>219.517639</v>
      </c>
      <c r="D4183">
        <v>811476</v>
      </c>
      <c r="E4183">
        <f t="shared" si="67"/>
        <v>-8.0122575152807629E-2</v>
      </c>
      <c r="F4183">
        <v>-3.5535541612575994E-2</v>
      </c>
    </row>
    <row r="4184" spans="2:6" x14ac:dyDescent="0.3">
      <c r="B4184" s="109">
        <v>39223</v>
      </c>
      <c r="C4184" s="110">
        <v>238.637924</v>
      </c>
      <c r="D4184">
        <v>401768</v>
      </c>
      <c r="E4184">
        <f t="shared" si="67"/>
        <v>-3.1218858214833167E-2</v>
      </c>
      <c r="F4184">
        <v>-3.5578761776528078E-2</v>
      </c>
    </row>
    <row r="4185" spans="2:6" x14ac:dyDescent="0.3">
      <c r="B4185" s="109">
        <v>39220</v>
      </c>
      <c r="C4185" s="110">
        <v>246.328003</v>
      </c>
      <c r="D4185">
        <v>745080</v>
      </c>
      <c r="E4185">
        <f t="shared" si="67"/>
        <v>3.012844642871082E-2</v>
      </c>
      <c r="F4185">
        <v>-3.563392446072311E-2</v>
      </c>
    </row>
    <row r="4186" spans="2:6" x14ac:dyDescent="0.3">
      <c r="B4186" s="109">
        <v>39219</v>
      </c>
      <c r="C4186" s="110">
        <v>239.123581</v>
      </c>
      <c r="D4186">
        <v>333684</v>
      </c>
      <c r="E4186">
        <f t="shared" si="67"/>
        <v>1.89969269768131E-3</v>
      </c>
      <c r="F4186">
        <v>-3.565487378811838E-2</v>
      </c>
    </row>
    <row r="4187" spans="2:6" x14ac:dyDescent="0.3">
      <c r="B4187" s="109">
        <v>39218</v>
      </c>
      <c r="C4187" s="110">
        <v>238.67018100000001</v>
      </c>
      <c r="D4187">
        <v>377268</v>
      </c>
      <c r="E4187">
        <f t="shared" si="67"/>
        <v>-1.7610474314674329E-3</v>
      </c>
      <c r="F4187">
        <v>-3.57302426560685E-2</v>
      </c>
    </row>
    <row r="4188" spans="2:6" x14ac:dyDescent="0.3">
      <c r="B4188" s="109">
        <v>39217</v>
      </c>
      <c r="C4188" s="110">
        <v>239.09123199999999</v>
      </c>
      <c r="D4188">
        <v>739576</v>
      </c>
      <c r="E4188">
        <f t="shared" si="67"/>
        <v>-3.574767310242466E-2</v>
      </c>
      <c r="F4188">
        <v>-3.5732203488245351E-2</v>
      </c>
    </row>
    <row r="4189" spans="2:6" x14ac:dyDescent="0.3">
      <c r="B4189" s="109">
        <v>39216</v>
      </c>
      <c r="C4189" s="110">
        <v>247.95504800000001</v>
      </c>
      <c r="D4189">
        <v>782604</v>
      </c>
      <c r="E4189">
        <f t="shared" si="67"/>
        <v>-4.549577277951089E-2</v>
      </c>
      <c r="F4189">
        <v>-3.574767310242466E-2</v>
      </c>
    </row>
    <row r="4190" spans="2:6" x14ac:dyDescent="0.3">
      <c r="B4190" s="109">
        <v>39213</v>
      </c>
      <c r="C4190" s="110">
        <v>259.77365099999997</v>
      </c>
      <c r="D4190">
        <v>163544</v>
      </c>
      <c r="E4190">
        <f t="shared" si="67"/>
        <v>-7.7918356131611022E-3</v>
      </c>
      <c r="F4190">
        <v>-3.5777157441935215E-2</v>
      </c>
    </row>
    <row r="4191" spans="2:6" x14ac:dyDescent="0.3">
      <c r="B4191" s="109">
        <v>39212</v>
      </c>
      <c r="C4191" s="110">
        <v>261.81366000000003</v>
      </c>
      <c r="D4191">
        <v>89656</v>
      </c>
      <c r="E4191">
        <f t="shared" si="67"/>
        <v>2.786612612819539E-4</v>
      </c>
      <c r="F4191">
        <v>-3.5819315431161458E-2</v>
      </c>
    </row>
    <row r="4192" spans="2:6" x14ac:dyDescent="0.3">
      <c r="B4192" s="109">
        <v>39211</v>
      </c>
      <c r="C4192" s="110">
        <v>261.740723</v>
      </c>
      <c r="D4192">
        <v>79160</v>
      </c>
      <c r="E4192">
        <f t="shared" si="67"/>
        <v>8.5149808968933982E-3</v>
      </c>
      <c r="F4192">
        <v>-3.5839677625390753E-2</v>
      </c>
    </row>
    <row r="4193" spans="2:6" x14ac:dyDescent="0.3">
      <c r="B4193" s="109">
        <v>39210</v>
      </c>
      <c r="C4193" s="110">
        <v>259.530823</v>
      </c>
      <c r="D4193">
        <v>79448</v>
      </c>
      <c r="E4193">
        <f t="shared" si="67"/>
        <v>-1.0035140456011504E-2</v>
      </c>
      <c r="F4193">
        <v>-3.6035908557997431E-2</v>
      </c>
    </row>
    <row r="4194" spans="2:6" x14ac:dyDescent="0.3">
      <c r="B4194" s="109">
        <v>39209</v>
      </c>
      <c r="C4194" s="110">
        <v>262.161652</v>
      </c>
      <c r="D4194">
        <v>140756</v>
      </c>
      <c r="E4194">
        <f t="shared" si="67"/>
        <v>-8.7539451654427003E-3</v>
      </c>
      <c r="F4194">
        <v>-3.6179244704413249E-2</v>
      </c>
    </row>
    <row r="4195" spans="2:6" x14ac:dyDescent="0.3">
      <c r="B4195" s="109">
        <v>39206</v>
      </c>
      <c r="C4195" s="110">
        <v>264.47686800000002</v>
      </c>
      <c r="D4195">
        <v>184484</v>
      </c>
      <c r="E4195">
        <f t="shared" si="67"/>
        <v>1.8485782065861267E-2</v>
      </c>
      <c r="F4195">
        <v>-3.6185043893759206E-2</v>
      </c>
    </row>
    <row r="4196" spans="2:6" x14ac:dyDescent="0.3">
      <c r="B4196" s="109">
        <v>39205</v>
      </c>
      <c r="C4196" s="110">
        <v>259.67654399999998</v>
      </c>
      <c r="D4196">
        <v>257828</v>
      </c>
      <c r="E4196">
        <f t="shared" si="67"/>
        <v>-2.3634021271472516E-3</v>
      </c>
      <c r="F4196">
        <v>-3.6372408441418536E-2</v>
      </c>
    </row>
    <row r="4197" spans="2:6" x14ac:dyDescent="0.3">
      <c r="B4197" s="109">
        <v>39202</v>
      </c>
      <c r="C4197" s="110">
        <v>260.291718</v>
      </c>
      <c r="D4197">
        <v>131880</v>
      </c>
      <c r="E4197">
        <f t="shared" si="67"/>
        <v>1.2979411116290196E-2</v>
      </c>
      <c r="F4197">
        <v>-3.6508126070871394E-2</v>
      </c>
    </row>
    <row r="4198" spans="2:6" x14ac:dyDescent="0.3">
      <c r="B4198" s="109">
        <v>39199</v>
      </c>
      <c r="C4198" s="110">
        <v>256.95657299999999</v>
      </c>
      <c r="D4198">
        <v>262832</v>
      </c>
      <c r="E4198">
        <f t="shared" si="67"/>
        <v>-1.6635996151281862E-2</v>
      </c>
      <c r="F4198">
        <v>-3.6526156084299766E-2</v>
      </c>
    </row>
    <row r="4199" spans="2:6" x14ac:dyDescent="0.3">
      <c r="B4199" s="109">
        <v>39198</v>
      </c>
      <c r="C4199" s="110">
        <v>261.30361900000003</v>
      </c>
      <c r="D4199">
        <v>340700</v>
      </c>
      <c r="E4199">
        <f t="shared" si="67"/>
        <v>-1.6722973768153904E-2</v>
      </c>
      <c r="F4199">
        <v>-3.6854197202457972E-2</v>
      </c>
    </row>
    <row r="4200" spans="2:6" x14ac:dyDescent="0.3">
      <c r="B4200" s="109">
        <v>39197</v>
      </c>
      <c r="C4200" s="110">
        <v>265.74771099999998</v>
      </c>
      <c r="D4200">
        <v>153472</v>
      </c>
      <c r="E4200">
        <f t="shared" si="67"/>
        <v>4.6516357364685401E-3</v>
      </c>
      <c r="F4200">
        <v>-3.6876404588203848E-2</v>
      </c>
    </row>
    <row r="4201" spans="2:6" x14ac:dyDescent="0.3">
      <c r="B4201" s="109">
        <v>39196</v>
      </c>
      <c r="C4201" s="110">
        <v>264.51727299999999</v>
      </c>
      <c r="D4201">
        <v>517348</v>
      </c>
      <c r="E4201">
        <f t="shared" si="67"/>
        <v>-9.5478853262400687E-3</v>
      </c>
      <c r="F4201">
        <v>-3.6883547595480959E-2</v>
      </c>
    </row>
    <row r="4202" spans="2:6" x14ac:dyDescent="0.3">
      <c r="B4202" s="109">
        <v>39195</v>
      </c>
      <c r="C4202" s="110">
        <v>267.06720000000001</v>
      </c>
      <c r="D4202">
        <v>177112</v>
      </c>
      <c r="E4202">
        <f t="shared" si="67"/>
        <v>4.9343822745222532E-3</v>
      </c>
      <c r="F4202">
        <v>-3.6968786041989832E-2</v>
      </c>
    </row>
    <row r="4203" spans="2:6" x14ac:dyDescent="0.3">
      <c r="B4203" s="109">
        <v>39192</v>
      </c>
      <c r="C4203" s="110">
        <v>265.75585899999999</v>
      </c>
      <c r="D4203">
        <v>332428</v>
      </c>
      <c r="E4203">
        <f t="shared" si="67"/>
        <v>8.0756822031646802E-3</v>
      </c>
      <c r="F4203">
        <v>-3.7030100119437859E-2</v>
      </c>
    </row>
    <row r="4204" spans="2:6" x14ac:dyDescent="0.3">
      <c r="B4204" s="109">
        <v>39191</v>
      </c>
      <c r="C4204" s="110">
        <v>263.626892</v>
      </c>
      <c r="D4204">
        <v>212672</v>
      </c>
      <c r="E4204">
        <f t="shared" si="67"/>
        <v>-1.9863182842431271E-2</v>
      </c>
      <c r="F4204">
        <v>-3.7078113340941021E-2</v>
      </c>
    </row>
    <row r="4205" spans="2:6" x14ac:dyDescent="0.3">
      <c r="B4205" s="109">
        <v>39190</v>
      </c>
      <c r="C4205" s="110">
        <v>268.96948200000003</v>
      </c>
      <c r="D4205">
        <v>409048</v>
      </c>
      <c r="E4205">
        <f t="shared" si="67"/>
        <v>-2.4743063429528589E-2</v>
      </c>
      <c r="F4205">
        <v>-3.7106807620560955E-2</v>
      </c>
    </row>
    <row r="4206" spans="2:6" x14ac:dyDescent="0.3">
      <c r="B4206" s="109">
        <v>39189</v>
      </c>
      <c r="C4206" s="110">
        <v>275.79345699999999</v>
      </c>
      <c r="D4206">
        <v>339544</v>
      </c>
      <c r="E4206">
        <f t="shared" si="67"/>
        <v>-7.4291265719372834E-3</v>
      </c>
      <c r="F4206">
        <v>-3.7123753485738709E-2</v>
      </c>
    </row>
    <row r="4207" spans="2:6" x14ac:dyDescent="0.3">
      <c r="B4207" s="109">
        <v>39188</v>
      </c>
      <c r="C4207" s="110">
        <v>277.85769699999997</v>
      </c>
      <c r="D4207">
        <v>747248</v>
      </c>
      <c r="E4207">
        <f t="shared" si="67"/>
        <v>3.5851441358442981E-2</v>
      </c>
      <c r="F4207">
        <v>-3.7301599889635217E-2</v>
      </c>
    </row>
    <row r="4208" spans="2:6" x14ac:dyDescent="0.3">
      <c r="B4208" s="109">
        <v>39185</v>
      </c>
      <c r="C4208" s="110">
        <v>268.24087500000002</v>
      </c>
      <c r="D4208">
        <v>239892</v>
      </c>
      <c r="E4208">
        <f t="shared" si="67"/>
        <v>1.1414974510910225E-2</v>
      </c>
      <c r="F4208">
        <v>-3.7307940478435553E-2</v>
      </c>
    </row>
    <row r="4209" spans="2:6" x14ac:dyDescent="0.3">
      <c r="B4209" s="109">
        <v>39184</v>
      </c>
      <c r="C4209" s="110">
        <v>265.21346999999997</v>
      </c>
      <c r="D4209">
        <v>275784</v>
      </c>
      <c r="E4209">
        <f t="shared" si="67"/>
        <v>-5.7656478100317488E-3</v>
      </c>
      <c r="F4209">
        <v>-3.7328009892597547E-2</v>
      </c>
    </row>
    <row r="4210" spans="2:6" x14ac:dyDescent="0.3">
      <c r="B4210" s="109">
        <v>39183</v>
      </c>
      <c r="C4210" s="110">
        <v>266.751465</v>
      </c>
      <c r="D4210">
        <v>399032</v>
      </c>
      <c r="E4210">
        <f t="shared" si="67"/>
        <v>3.6974856609711892E-2</v>
      </c>
      <c r="F4210">
        <v>-3.739098866093904E-2</v>
      </c>
    </row>
    <row r="4211" spans="2:6" x14ac:dyDescent="0.3">
      <c r="B4211" s="109">
        <v>39182</v>
      </c>
      <c r="C4211" s="110">
        <v>257.24005099999999</v>
      </c>
      <c r="D4211">
        <v>393416</v>
      </c>
      <c r="E4211">
        <f t="shared" si="67"/>
        <v>2.8115574156132306E-2</v>
      </c>
      <c r="F4211">
        <v>-3.7404415168745264E-2</v>
      </c>
    </row>
    <row r="4212" spans="2:6" x14ac:dyDescent="0.3">
      <c r="B4212" s="109">
        <v>39181</v>
      </c>
      <c r="C4212" s="110">
        <v>250.20538300000001</v>
      </c>
      <c r="D4212">
        <v>147308</v>
      </c>
      <c r="E4212">
        <f t="shared" si="67"/>
        <v>1.2413557897259286E-2</v>
      </c>
      <c r="F4212">
        <v>-3.7536943335406248E-2</v>
      </c>
    </row>
    <row r="4213" spans="2:6" x14ac:dyDescent="0.3">
      <c r="B4213" s="109">
        <v>39177</v>
      </c>
      <c r="C4213" s="110">
        <v>247.13752700000001</v>
      </c>
      <c r="D4213">
        <v>459344</v>
      </c>
      <c r="E4213">
        <f t="shared" si="67"/>
        <v>1.7938098998918406E-2</v>
      </c>
      <c r="F4213">
        <v>-3.7555821406464962E-2</v>
      </c>
    </row>
    <row r="4214" spans="2:6" x14ac:dyDescent="0.3">
      <c r="B4214" s="109">
        <v>39176</v>
      </c>
      <c r="C4214" s="110">
        <v>242.78247099999999</v>
      </c>
      <c r="D4214">
        <v>218444</v>
      </c>
      <c r="E4214">
        <f t="shared" si="67"/>
        <v>9.6961618615556411E-3</v>
      </c>
      <c r="F4214">
        <v>-3.7563863246610429E-2</v>
      </c>
    </row>
    <row r="4215" spans="2:6" x14ac:dyDescent="0.3">
      <c r="B4215" s="109">
        <v>39175</v>
      </c>
      <c r="C4215" s="110">
        <v>240.451019</v>
      </c>
      <c r="D4215">
        <v>161804</v>
      </c>
      <c r="E4215">
        <f t="shared" si="67"/>
        <v>2.0580256393461616E-2</v>
      </c>
      <c r="F4215">
        <v>-3.7613190849401512E-2</v>
      </c>
    </row>
    <row r="4216" spans="2:6" x14ac:dyDescent="0.3">
      <c r="B4216" s="109">
        <v>39174</v>
      </c>
      <c r="C4216" s="110">
        <v>235.60226399999999</v>
      </c>
      <c r="D4216">
        <v>295316</v>
      </c>
      <c r="E4216">
        <f t="shared" si="67"/>
        <v>-3.9058448169843718E-2</v>
      </c>
      <c r="F4216">
        <v>-3.7615143728575218E-2</v>
      </c>
    </row>
    <row r="4217" spans="2:6" x14ac:dyDescent="0.3">
      <c r="B4217" s="109">
        <v>39171</v>
      </c>
      <c r="C4217" s="110">
        <v>245.17855800000001</v>
      </c>
      <c r="D4217">
        <v>303844</v>
      </c>
      <c r="E4217">
        <f t="shared" si="67"/>
        <v>4.6771689335585176E-3</v>
      </c>
      <c r="F4217">
        <v>-3.7838010605919847E-2</v>
      </c>
    </row>
    <row r="4218" spans="2:6" x14ac:dyDescent="0.3">
      <c r="B4218" s="109">
        <v>39170</v>
      </c>
      <c r="C4218" s="110">
        <v>244.03715500000001</v>
      </c>
      <c r="D4218">
        <v>561652</v>
      </c>
      <c r="E4218">
        <f t="shared" si="67"/>
        <v>-2.2154054564832548E-2</v>
      </c>
      <c r="F4218">
        <v>-3.7865733787077249E-2</v>
      </c>
    </row>
    <row r="4219" spans="2:6" x14ac:dyDescent="0.3">
      <c r="B4219" s="109">
        <v>39169</v>
      </c>
      <c r="C4219" s="110">
        <v>249.56605500000001</v>
      </c>
      <c r="D4219">
        <v>274800</v>
      </c>
      <c r="E4219">
        <f t="shared" si="67"/>
        <v>-1.5110119706364E-2</v>
      </c>
      <c r="F4219">
        <v>-3.7975802299316297E-2</v>
      </c>
    </row>
    <row r="4220" spans="2:6" x14ac:dyDescent="0.3">
      <c r="B4220" s="109">
        <v>39167</v>
      </c>
      <c r="C4220" s="110">
        <v>253.394882</v>
      </c>
      <c r="D4220">
        <v>199392</v>
      </c>
      <c r="E4220">
        <f t="shared" si="67"/>
        <v>-1.5628965582290655E-2</v>
      </c>
      <c r="F4220">
        <v>-3.8054091154069658E-2</v>
      </c>
    </row>
    <row r="4221" spans="2:6" x14ac:dyDescent="0.3">
      <c r="B4221" s="109">
        <v>39164</v>
      </c>
      <c r="C4221" s="110">
        <v>257.41806000000003</v>
      </c>
      <c r="D4221">
        <v>382464</v>
      </c>
      <c r="E4221">
        <f t="shared" si="67"/>
        <v>1.2029668473652499E-2</v>
      </c>
      <c r="F4221">
        <v>-3.8113106991288004E-2</v>
      </c>
    </row>
    <row r="4222" spans="2:6" x14ac:dyDescent="0.3">
      <c r="B4222" s="109">
        <v>39163</v>
      </c>
      <c r="C4222" s="110">
        <v>254.358215</v>
      </c>
      <c r="D4222">
        <v>201644</v>
      </c>
      <c r="E4222">
        <f t="shared" si="67"/>
        <v>1.6038659879223038E-2</v>
      </c>
      <c r="F4222">
        <v>-3.8168475249627631E-2</v>
      </c>
    </row>
    <row r="4223" spans="2:6" x14ac:dyDescent="0.3">
      <c r="B4223" s="109">
        <v>39162</v>
      </c>
      <c r="C4223" s="110">
        <v>250.34304800000001</v>
      </c>
      <c r="D4223">
        <v>310868</v>
      </c>
      <c r="E4223">
        <f t="shared" si="67"/>
        <v>2.8945854190102427E-2</v>
      </c>
      <c r="F4223">
        <v>-3.8300560111755755E-2</v>
      </c>
    </row>
    <row r="4224" spans="2:6" x14ac:dyDescent="0.3">
      <c r="B4224" s="109">
        <v>39161</v>
      </c>
      <c r="C4224" s="110">
        <v>243.30050700000001</v>
      </c>
      <c r="D4224">
        <v>275044</v>
      </c>
      <c r="E4224">
        <f t="shared" si="67"/>
        <v>2.9420688896790281E-2</v>
      </c>
      <c r="F4224">
        <v>-3.8430938393443026E-2</v>
      </c>
    </row>
    <row r="4225" spans="2:6" x14ac:dyDescent="0.3">
      <c r="B4225" s="109">
        <v>39160</v>
      </c>
      <c r="C4225" s="110">
        <v>236.347015</v>
      </c>
      <c r="D4225">
        <v>90696</v>
      </c>
      <c r="E4225">
        <f t="shared" si="67"/>
        <v>1.0102170720953652E-2</v>
      </c>
      <c r="F4225">
        <v>-3.8457029288801792E-2</v>
      </c>
    </row>
    <row r="4226" spans="2:6" x14ac:dyDescent="0.3">
      <c r="B4226" s="109">
        <v>39157</v>
      </c>
      <c r="C4226" s="110">
        <v>233.98327599999999</v>
      </c>
      <c r="D4226">
        <v>451048</v>
      </c>
      <c r="E4226">
        <f t="shared" si="67"/>
        <v>-2.3710517523065966E-2</v>
      </c>
      <c r="F4226">
        <v>-3.8476340017368438E-2</v>
      </c>
    </row>
    <row r="4227" spans="2:6" x14ac:dyDescent="0.3">
      <c r="B4227" s="109">
        <v>39156</v>
      </c>
      <c r="C4227" s="110">
        <v>239.66587799999999</v>
      </c>
      <c r="D4227">
        <v>468152</v>
      </c>
      <c r="E4227">
        <f t="shared" si="67"/>
        <v>1.9629396518801023E-3</v>
      </c>
      <c r="F4227">
        <v>-3.8595229798632724E-2</v>
      </c>
    </row>
    <row r="4228" spans="2:6" x14ac:dyDescent="0.3">
      <c r="B4228" s="109">
        <v>39155</v>
      </c>
      <c r="C4228" s="110">
        <v>239.19635</v>
      </c>
      <c r="D4228">
        <v>191328</v>
      </c>
      <c r="E4228">
        <f t="shared" si="67"/>
        <v>-2.5590236232590824E-2</v>
      </c>
      <c r="F4228">
        <v>-3.8595633892402059E-2</v>
      </c>
    </row>
    <row r="4229" spans="2:6" x14ac:dyDescent="0.3">
      <c r="B4229" s="109">
        <v>39154</v>
      </c>
      <c r="C4229" s="110">
        <v>245.478195</v>
      </c>
      <c r="D4229">
        <v>389724</v>
      </c>
      <c r="E4229">
        <f t="shared" si="67"/>
        <v>-3.3844012183045225E-3</v>
      </c>
      <c r="F4229">
        <v>-3.8762795887938073E-2</v>
      </c>
    </row>
    <row r="4230" spans="2:6" x14ac:dyDescent="0.3">
      <c r="B4230" s="109">
        <v>39153</v>
      </c>
      <c r="C4230" s="110">
        <v>246.311813</v>
      </c>
      <c r="D4230">
        <v>361968</v>
      </c>
      <c r="E4230">
        <f t="shared" si="67"/>
        <v>5.0255532014321203E-2</v>
      </c>
      <c r="F4230">
        <v>-3.8921408589174478E-2</v>
      </c>
    </row>
    <row r="4231" spans="2:6" x14ac:dyDescent="0.3">
      <c r="B4231" s="109">
        <v>39150</v>
      </c>
      <c r="C4231" s="110">
        <v>234.52560399999999</v>
      </c>
      <c r="D4231">
        <v>348668</v>
      </c>
      <c r="E4231">
        <f t="shared" si="67"/>
        <v>-2.1745377359940643E-2</v>
      </c>
      <c r="F4231">
        <v>-3.9022707873535789E-2</v>
      </c>
    </row>
    <row r="4232" spans="2:6" x14ac:dyDescent="0.3">
      <c r="B4232" s="109">
        <v>39149</v>
      </c>
      <c r="C4232" s="110">
        <v>239.73881499999999</v>
      </c>
      <c r="D4232">
        <v>539996</v>
      </c>
      <c r="E4232">
        <f t="shared" si="67"/>
        <v>3.2060804050457747E-2</v>
      </c>
      <c r="F4232">
        <v>-3.9058448169843718E-2</v>
      </c>
    </row>
    <row r="4233" spans="2:6" x14ac:dyDescent="0.3">
      <c r="B4233" s="109">
        <v>39148</v>
      </c>
      <c r="C4233" s="110">
        <v>232.29136700000001</v>
      </c>
      <c r="D4233">
        <v>374832</v>
      </c>
      <c r="E4233">
        <f t="shared" si="67"/>
        <v>-4.0717124750830114E-2</v>
      </c>
      <c r="F4233">
        <v>-3.9071075318149684E-2</v>
      </c>
    </row>
    <row r="4234" spans="2:6" x14ac:dyDescent="0.3">
      <c r="B4234" s="109">
        <v>39147</v>
      </c>
      <c r="C4234" s="110">
        <v>242.151062</v>
      </c>
      <c r="D4234">
        <v>450176</v>
      </c>
      <c r="E4234">
        <f t="shared" si="67"/>
        <v>3.8716876846376591E-2</v>
      </c>
      <c r="F4234">
        <v>-3.9113189637350332E-2</v>
      </c>
    </row>
    <row r="4235" spans="2:6" x14ac:dyDescent="0.3">
      <c r="B4235" s="109">
        <v>39146</v>
      </c>
      <c r="C4235" s="110">
        <v>233.12518299999999</v>
      </c>
      <c r="D4235">
        <v>724328</v>
      </c>
      <c r="E4235">
        <f t="shared" ref="E4235:E4298" si="68">C4235/C4236-1</f>
        <v>-4.5442784053269181E-2</v>
      </c>
      <c r="F4235">
        <v>-3.9135770472082276E-2</v>
      </c>
    </row>
    <row r="4236" spans="2:6" x14ac:dyDescent="0.3">
      <c r="B4236" s="109">
        <v>39143</v>
      </c>
      <c r="C4236" s="110">
        <v>244.22337300000001</v>
      </c>
      <c r="D4236">
        <v>375908</v>
      </c>
      <c r="E4236">
        <f t="shared" si="68"/>
        <v>-1.1013697769198916E-2</v>
      </c>
      <c r="F4236">
        <v>-3.9157993451403361E-2</v>
      </c>
    </row>
    <row r="4237" spans="2:6" x14ac:dyDescent="0.3">
      <c r="B4237" s="109">
        <v>39142</v>
      </c>
      <c r="C4237" s="110">
        <v>246.94313</v>
      </c>
      <c r="D4237">
        <v>251500</v>
      </c>
      <c r="E4237">
        <f t="shared" si="68"/>
        <v>1.2680162278893459E-2</v>
      </c>
      <c r="F4237">
        <v>-3.9188950869070593E-2</v>
      </c>
    </row>
    <row r="4238" spans="2:6" x14ac:dyDescent="0.3">
      <c r="B4238" s="109">
        <v>39141</v>
      </c>
      <c r="C4238" s="110">
        <v>243.85105899999999</v>
      </c>
      <c r="D4238">
        <v>397744</v>
      </c>
      <c r="E4238">
        <f t="shared" si="68"/>
        <v>-2.819507289350176E-2</v>
      </c>
      <c r="F4238">
        <v>-3.9212056364809955E-2</v>
      </c>
    </row>
    <row r="4239" spans="2:6" x14ac:dyDescent="0.3">
      <c r="B4239" s="109">
        <v>39140</v>
      </c>
      <c r="C4239" s="110">
        <v>250.92593400000001</v>
      </c>
      <c r="D4239">
        <v>472288</v>
      </c>
      <c r="E4239">
        <f t="shared" si="68"/>
        <v>1.2344999533377088E-2</v>
      </c>
      <c r="F4239">
        <v>-3.9234573232126979E-2</v>
      </c>
    </row>
    <row r="4240" spans="2:6" x14ac:dyDescent="0.3">
      <c r="B4240" s="109">
        <v>39139</v>
      </c>
      <c r="C4240" s="110">
        <v>247.866028</v>
      </c>
      <c r="D4240">
        <v>718804</v>
      </c>
      <c r="E4240">
        <f t="shared" si="68"/>
        <v>-2.484087620334563E-2</v>
      </c>
      <c r="F4240">
        <v>-3.9331731041063578E-2</v>
      </c>
    </row>
    <row r="4241" spans="2:6" x14ac:dyDescent="0.3">
      <c r="B4241" s="109">
        <v>39136</v>
      </c>
      <c r="C4241" s="110">
        <v>254.18008399999999</v>
      </c>
      <c r="D4241">
        <v>445964</v>
      </c>
      <c r="E4241">
        <f t="shared" si="68"/>
        <v>-6.4362500022131952E-2</v>
      </c>
      <c r="F4241">
        <v>-3.9381256455108482E-2</v>
      </c>
    </row>
    <row r="4242" spans="2:6" x14ac:dyDescent="0.3">
      <c r="B4242" s="109">
        <v>39135</v>
      </c>
      <c r="C4242" s="110">
        <v>271.66513099999997</v>
      </c>
      <c r="D4242">
        <v>696948</v>
      </c>
      <c r="E4242">
        <f t="shared" si="68"/>
        <v>-2.2294788013506039E-3</v>
      </c>
      <c r="F4242">
        <v>-3.9829266083907799E-2</v>
      </c>
    </row>
    <row r="4243" spans="2:6" x14ac:dyDescent="0.3">
      <c r="B4243" s="109">
        <v>39134</v>
      </c>
      <c r="C4243" s="110">
        <v>272.272156</v>
      </c>
      <c r="D4243">
        <v>352312</v>
      </c>
      <c r="E4243">
        <f t="shared" si="68"/>
        <v>-1.691966005275547E-3</v>
      </c>
      <c r="F4243">
        <v>-4.0008339853513597E-2</v>
      </c>
    </row>
    <row r="4244" spans="2:6" x14ac:dyDescent="0.3">
      <c r="B4244" s="109">
        <v>39133</v>
      </c>
      <c r="C4244" s="110">
        <v>272.73361199999999</v>
      </c>
      <c r="D4244">
        <v>331472</v>
      </c>
      <c r="E4244">
        <f t="shared" si="68"/>
        <v>-3.4585467151544425E-2</v>
      </c>
      <c r="F4244">
        <v>-4.0080921227367727E-2</v>
      </c>
    </row>
    <row r="4245" spans="2:6" x14ac:dyDescent="0.3">
      <c r="B4245" s="109">
        <v>39132</v>
      </c>
      <c r="C4245" s="110">
        <v>282.50414999999998</v>
      </c>
      <c r="D4245">
        <v>381060</v>
      </c>
      <c r="E4245">
        <f t="shared" si="68"/>
        <v>2.2976689023890273E-3</v>
      </c>
      <c r="F4245">
        <v>-4.0132663150277081E-2</v>
      </c>
    </row>
    <row r="4246" spans="2:6" x14ac:dyDescent="0.3">
      <c r="B4246" s="109">
        <v>39128</v>
      </c>
      <c r="C4246" s="110">
        <v>281.856537</v>
      </c>
      <c r="D4246">
        <v>251180</v>
      </c>
      <c r="E4246">
        <f t="shared" si="68"/>
        <v>1.7325611641062055E-2</v>
      </c>
      <c r="F4246">
        <v>-4.0162080322693972E-2</v>
      </c>
    </row>
    <row r="4247" spans="2:6" x14ac:dyDescent="0.3">
      <c r="B4247" s="109">
        <v>39127</v>
      </c>
      <c r="C4247" s="110">
        <v>277.05636600000003</v>
      </c>
      <c r="D4247">
        <v>514188</v>
      </c>
      <c r="E4247">
        <f t="shared" si="68"/>
        <v>1.4073809546703009E-2</v>
      </c>
      <c r="F4247">
        <v>-4.028305206117222E-2</v>
      </c>
    </row>
    <row r="4248" spans="2:6" x14ac:dyDescent="0.3">
      <c r="B4248" s="109">
        <v>39126</v>
      </c>
      <c r="C4248" s="110">
        <v>273.21124300000002</v>
      </c>
      <c r="D4248">
        <v>932952</v>
      </c>
      <c r="E4248">
        <f t="shared" si="68"/>
        <v>2.4216585842233851E-2</v>
      </c>
      <c r="F4248">
        <v>-4.0315454236448223E-2</v>
      </c>
    </row>
    <row r="4249" spans="2:6" x14ac:dyDescent="0.3">
      <c r="B4249" s="109">
        <v>39125</v>
      </c>
      <c r="C4249" s="110">
        <v>266.75143400000002</v>
      </c>
      <c r="D4249">
        <v>563488</v>
      </c>
      <c r="E4249">
        <f t="shared" si="68"/>
        <v>-7.0763055979722878E-2</v>
      </c>
      <c r="F4249">
        <v>-4.031970318515532E-2</v>
      </c>
    </row>
    <row r="4250" spans="2:6" x14ac:dyDescent="0.3">
      <c r="B4250" s="109">
        <v>39122</v>
      </c>
      <c r="C4250" s="110">
        <v>287.06503300000003</v>
      </c>
      <c r="D4250">
        <v>524304</v>
      </c>
      <c r="E4250">
        <f t="shared" si="68"/>
        <v>-2.6657843697030836E-2</v>
      </c>
      <c r="F4250">
        <v>-4.0391700043136969E-2</v>
      </c>
    </row>
    <row r="4251" spans="2:6" x14ac:dyDescent="0.3">
      <c r="B4251" s="109">
        <v>39121</v>
      </c>
      <c r="C4251" s="110">
        <v>294.92715500000003</v>
      </c>
      <c r="D4251">
        <v>480336</v>
      </c>
      <c r="E4251">
        <f t="shared" si="68"/>
        <v>1.1192607498726082E-2</v>
      </c>
      <c r="F4251">
        <v>-4.0416005092654084E-2</v>
      </c>
    </row>
    <row r="4252" spans="2:6" x14ac:dyDescent="0.3">
      <c r="B4252" s="109">
        <v>39120</v>
      </c>
      <c r="C4252" s="110">
        <v>291.662689</v>
      </c>
      <c r="D4252">
        <v>730048</v>
      </c>
      <c r="E4252">
        <f t="shared" si="68"/>
        <v>3.2198576074559782E-2</v>
      </c>
      <c r="F4252">
        <v>-4.0589082792787723E-2</v>
      </c>
    </row>
    <row r="4253" spans="2:6" x14ac:dyDescent="0.3">
      <c r="B4253" s="109">
        <v>39119</v>
      </c>
      <c r="C4253" s="110">
        <v>282.56451399999997</v>
      </c>
      <c r="D4253">
        <v>585724</v>
      </c>
      <c r="E4253">
        <f t="shared" si="68"/>
        <v>1.834636490843411E-2</v>
      </c>
      <c r="F4253">
        <v>-4.0717124750830114E-2</v>
      </c>
    </row>
    <row r="4254" spans="2:6" x14ac:dyDescent="0.3">
      <c r="B4254" s="109">
        <v>39118</v>
      </c>
      <c r="C4254" s="110">
        <v>277.47387700000002</v>
      </c>
      <c r="D4254">
        <v>244596</v>
      </c>
      <c r="E4254">
        <f t="shared" si="68"/>
        <v>-8.7747908133929409E-3</v>
      </c>
      <c r="F4254">
        <v>-4.0755124144450816E-2</v>
      </c>
    </row>
    <row r="4255" spans="2:6" x14ac:dyDescent="0.3">
      <c r="B4255" s="109">
        <v>39115</v>
      </c>
      <c r="C4255" s="110">
        <v>279.930206</v>
      </c>
      <c r="D4255">
        <v>479592</v>
      </c>
      <c r="E4255">
        <f t="shared" si="68"/>
        <v>2.2912151979500583E-2</v>
      </c>
      <c r="F4255">
        <v>-4.1073615559268695E-2</v>
      </c>
    </row>
    <row r="4256" spans="2:6" x14ac:dyDescent="0.3">
      <c r="B4256" s="109">
        <v>39114</v>
      </c>
      <c r="C4256" s="110">
        <v>273.66006499999997</v>
      </c>
      <c r="D4256">
        <v>382580</v>
      </c>
      <c r="E4256">
        <f t="shared" si="68"/>
        <v>1.8341218617028421E-3</v>
      </c>
      <c r="F4256">
        <v>-4.1119275399003397E-2</v>
      </c>
    </row>
    <row r="4257" spans="2:6" x14ac:dyDescent="0.3">
      <c r="B4257" s="109">
        <v>39113</v>
      </c>
      <c r="C4257" s="110">
        <v>273.15905800000002</v>
      </c>
      <c r="D4257">
        <v>428104</v>
      </c>
      <c r="E4257">
        <f t="shared" si="68"/>
        <v>1.7640176757510728E-2</v>
      </c>
      <c r="F4257">
        <v>-4.1125974204914706E-2</v>
      </c>
    </row>
    <row r="4258" spans="2:6" x14ac:dyDescent="0.3">
      <c r="B4258" s="109">
        <v>39111</v>
      </c>
      <c r="C4258" s="110">
        <v>268.42401100000001</v>
      </c>
      <c r="D4258">
        <v>967924</v>
      </c>
      <c r="E4258">
        <f t="shared" si="68"/>
        <v>-1.6111633189963781E-2</v>
      </c>
      <c r="F4258">
        <v>-4.1251026372121746E-2</v>
      </c>
    </row>
    <row r="4259" spans="2:6" x14ac:dyDescent="0.3">
      <c r="B4259" s="109">
        <v>39107</v>
      </c>
      <c r="C4259" s="110">
        <v>272.81957999999997</v>
      </c>
      <c r="D4259">
        <v>1181108</v>
      </c>
      <c r="E4259">
        <f t="shared" si="68"/>
        <v>3.4340718241203882E-2</v>
      </c>
      <c r="F4259">
        <v>-4.1278259594260458E-2</v>
      </c>
    </row>
    <row r="4260" spans="2:6" x14ac:dyDescent="0.3">
      <c r="B4260" s="109">
        <v>39106</v>
      </c>
      <c r="C4260" s="110">
        <v>263.76181000000003</v>
      </c>
      <c r="D4260">
        <v>335920</v>
      </c>
      <c r="E4260">
        <f t="shared" si="68"/>
        <v>1.2751158384743277E-2</v>
      </c>
      <c r="F4260">
        <v>-4.1282912394480342E-2</v>
      </c>
    </row>
    <row r="4261" spans="2:6" x14ac:dyDescent="0.3">
      <c r="B4261" s="109">
        <v>39105</v>
      </c>
      <c r="C4261" s="110">
        <v>260.44088699999998</v>
      </c>
      <c r="D4261">
        <v>760780</v>
      </c>
      <c r="E4261">
        <f t="shared" si="68"/>
        <v>1.2916208931077033E-2</v>
      </c>
      <c r="F4261">
        <v>-4.1285771712403996E-2</v>
      </c>
    </row>
    <row r="4262" spans="2:6" x14ac:dyDescent="0.3">
      <c r="B4262" s="109">
        <v>39104</v>
      </c>
      <c r="C4262" s="110">
        <v>257.11987299999998</v>
      </c>
      <c r="D4262">
        <v>379360</v>
      </c>
      <c r="E4262">
        <f t="shared" si="68"/>
        <v>-6.1834997885318321E-3</v>
      </c>
      <c r="F4262">
        <v>-4.1391171770386759E-2</v>
      </c>
    </row>
    <row r="4263" spans="2:6" x14ac:dyDescent="0.3">
      <c r="B4263" s="109">
        <v>39101</v>
      </c>
      <c r="C4263" s="110">
        <v>258.71966600000002</v>
      </c>
      <c r="D4263">
        <v>439828</v>
      </c>
      <c r="E4263">
        <f t="shared" si="68"/>
        <v>-6.1458465182502309E-3</v>
      </c>
      <c r="F4263">
        <v>-4.1579953555679672E-2</v>
      </c>
    </row>
    <row r="4264" spans="2:6" x14ac:dyDescent="0.3">
      <c r="B4264" s="109">
        <v>39100</v>
      </c>
      <c r="C4264" s="110">
        <v>260.31954999999999</v>
      </c>
      <c r="D4264">
        <v>1567164</v>
      </c>
      <c r="E4264">
        <f t="shared" si="68"/>
        <v>4.9106092520065259E-2</v>
      </c>
      <c r="F4264">
        <v>-4.1691601124476341E-2</v>
      </c>
    </row>
    <row r="4265" spans="2:6" x14ac:dyDescent="0.3">
      <c r="B4265" s="109">
        <v>39099</v>
      </c>
      <c r="C4265" s="110">
        <v>248.13462799999999</v>
      </c>
      <c r="D4265">
        <v>343240</v>
      </c>
      <c r="E4265">
        <f t="shared" si="68"/>
        <v>-4.2284149078986033E-4</v>
      </c>
      <c r="F4265">
        <v>-4.1746217314295286E-2</v>
      </c>
    </row>
    <row r="4266" spans="2:6" x14ac:dyDescent="0.3">
      <c r="B4266" s="109">
        <v>39098</v>
      </c>
      <c r="C4266" s="110">
        <v>248.23959400000001</v>
      </c>
      <c r="D4266">
        <v>750084</v>
      </c>
      <c r="E4266">
        <f t="shared" si="68"/>
        <v>-2.3710244250507717E-3</v>
      </c>
      <c r="F4266">
        <v>-4.1763105745509232E-2</v>
      </c>
    </row>
    <row r="4267" spans="2:6" x14ac:dyDescent="0.3">
      <c r="B4267" s="109">
        <v>39097</v>
      </c>
      <c r="C4267" s="110">
        <v>248.82957500000001</v>
      </c>
      <c r="D4267">
        <v>911936</v>
      </c>
      <c r="E4267">
        <f t="shared" si="68"/>
        <v>1.063293014955291E-2</v>
      </c>
      <c r="F4267">
        <v>-4.1911987420645946E-2</v>
      </c>
    </row>
    <row r="4268" spans="2:6" x14ac:dyDescent="0.3">
      <c r="B4268" s="109">
        <v>39094</v>
      </c>
      <c r="C4268" s="110">
        <v>246.211624</v>
      </c>
      <c r="D4268">
        <v>292552</v>
      </c>
      <c r="E4268">
        <f t="shared" si="68"/>
        <v>-1.1195751712758439E-2</v>
      </c>
      <c r="F4268">
        <v>-4.2046704519738132E-2</v>
      </c>
    </row>
    <row r="4269" spans="2:6" x14ac:dyDescent="0.3">
      <c r="B4269" s="109">
        <v>39093</v>
      </c>
      <c r="C4269" s="110">
        <v>248.999359</v>
      </c>
      <c r="D4269">
        <v>438236</v>
      </c>
      <c r="E4269">
        <f t="shared" si="68"/>
        <v>3.256984563007892E-2</v>
      </c>
      <c r="F4269">
        <v>-4.2071659928487826E-2</v>
      </c>
    </row>
    <row r="4270" spans="2:6" x14ac:dyDescent="0.3">
      <c r="B4270" s="109">
        <v>39092</v>
      </c>
      <c r="C4270" s="110">
        <v>241.14529400000001</v>
      </c>
      <c r="D4270">
        <v>504644</v>
      </c>
      <c r="E4270">
        <f t="shared" si="68"/>
        <v>-4.2043630228124629E-3</v>
      </c>
      <c r="F4270">
        <v>-4.2146541572759322E-2</v>
      </c>
    </row>
    <row r="4271" spans="2:6" x14ac:dyDescent="0.3">
      <c r="B4271" s="109">
        <v>39091</v>
      </c>
      <c r="C4271" s="110">
        <v>242.16343699999999</v>
      </c>
      <c r="D4271">
        <v>685552</v>
      </c>
      <c r="E4271">
        <f t="shared" si="68"/>
        <v>-2.4287282718538195E-2</v>
      </c>
      <c r="F4271">
        <v>-4.2161595493740767E-2</v>
      </c>
    </row>
    <row r="4272" spans="2:6" x14ac:dyDescent="0.3">
      <c r="B4272" s="109">
        <v>39090</v>
      </c>
      <c r="C4272" s="110">
        <v>248.19132999999999</v>
      </c>
      <c r="D4272">
        <v>829684</v>
      </c>
      <c r="E4272">
        <f t="shared" si="68"/>
        <v>-5.8579045417049835E-3</v>
      </c>
      <c r="F4272">
        <v>-4.228599850836634E-2</v>
      </c>
    </row>
    <row r="4273" spans="2:6" x14ac:dyDescent="0.3">
      <c r="B4273" s="109">
        <v>39087</v>
      </c>
      <c r="C4273" s="110">
        <v>249.65377799999999</v>
      </c>
      <c r="D4273">
        <v>1740876</v>
      </c>
      <c r="E4273">
        <f t="shared" si="68"/>
        <v>4.058311519660962E-2</v>
      </c>
      <c r="F4273">
        <v>-4.2323020100095921E-2</v>
      </c>
    </row>
    <row r="4274" spans="2:6" x14ac:dyDescent="0.3">
      <c r="B4274" s="109">
        <v>39086</v>
      </c>
      <c r="C4274" s="110">
        <v>239.917191</v>
      </c>
      <c r="D4274">
        <v>1084448</v>
      </c>
      <c r="E4274">
        <f t="shared" si="68"/>
        <v>3.0829266826388091E-2</v>
      </c>
      <c r="F4274">
        <v>-4.2453031845266942E-2</v>
      </c>
    </row>
    <row r="4275" spans="2:6" x14ac:dyDescent="0.3">
      <c r="B4275" s="109">
        <v>39085</v>
      </c>
      <c r="C4275" s="110">
        <v>232.741928</v>
      </c>
      <c r="D4275">
        <v>245504</v>
      </c>
      <c r="E4275">
        <f t="shared" si="68"/>
        <v>3.2393361669358356E-3</v>
      </c>
      <c r="F4275">
        <v>-4.2466859252132449E-2</v>
      </c>
    </row>
    <row r="4276" spans="2:6" x14ac:dyDescent="0.3">
      <c r="B4276" s="109">
        <v>39084</v>
      </c>
      <c r="C4276" s="110">
        <v>231.990433</v>
      </c>
      <c r="D4276">
        <v>232292</v>
      </c>
      <c r="E4276">
        <f t="shared" si="68"/>
        <v>9.7584499512182177E-4</v>
      </c>
      <c r="F4276">
        <v>-4.2966331743214514E-2</v>
      </c>
    </row>
    <row r="4277" spans="2:6" x14ac:dyDescent="0.3">
      <c r="B4277" s="109">
        <v>39080</v>
      </c>
      <c r="C4277" s="110">
        <v>231.76426699999999</v>
      </c>
      <c r="D4277">
        <v>619236</v>
      </c>
      <c r="E4277">
        <f t="shared" si="68"/>
        <v>-2.9996350206639932E-2</v>
      </c>
      <c r="F4277">
        <v>-4.2985260121821578E-2</v>
      </c>
    </row>
    <row r="4278" spans="2:6" x14ac:dyDescent="0.3">
      <c r="B4278" s="109">
        <v>39079</v>
      </c>
      <c r="C4278" s="110">
        <v>238.93133499999999</v>
      </c>
      <c r="D4278">
        <v>1058652</v>
      </c>
      <c r="E4278">
        <f t="shared" si="68"/>
        <v>2.9703884235710243E-2</v>
      </c>
      <c r="F4278">
        <v>-4.3059228448707798E-2</v>
      </c>
    </row>
    <row r="4279" spans="2:6" x14ac:dyDescent="0.3">
      <c r="B4279" s="109">
        <v>39078</v>
      </c>
      <c r="C4279" s="110">
        <v>232.03887900000001</v>
      </c>
      <c r="D4279">
        <v>597100</v>
      </c>
      <c r="E4279">
        <f t="shared" si="68"/>
        <v>1.9851861362363055E-2</v>
      </c>
      <c r="F4279">
        <v>-4.3073938195525852E-2</v>
      </c>
    </row>
    <row r="4280" spans="2:6" x14ac:dyDescent="0.3">
      <c r="B4280" s="109">
        <v>39077</v>
      </c>
      <c r="C4280" s="110">
        <v>227.522141</v>
      </c>
      <c r="D4280">
        <v>405504</v>
      </c>
      <c r="E4280">
        <f t="shared" si="68"/>
        <v>4.1038264654959189E-2</v>
      </c>
      <c r="F4280">
        <v>-4.3336417956318818E-2</v>
      </c>
    </row>
    <row r="4281" spans="2:6" x14ac:dyDescent="0.3">
      <c r="B4281" s="109">
        <v>39073</v>
      </c>
      <c r="C4281" s="110">
        <v>218.553101</v>
      </c>
      <c r="D4281">
        <v>454384</v>
      </c>
      <c r="E4281">
        <f t="shared" si="68"/>
        <v>6.1955257299021627E-2</v>
      </c>
      <c r="F4281">
        <v>-4.3375946396849496E-2</v>
      </c>
    </row>
    <row r="4282" spans="2:6" x14ac:dyDescent="0.3">
      <c r="B4282" s="109">
        <v>39072</v>
      </c>
      <c r="C4282" s="110">
        <v>205.80255099999999</v>
      </c>
      <c r="D4282">
        <v>282708</v>
      </c>
      <c r="E4282">
        <f t="shared" si="68"/>
        <v>1.6319844987169096E-2</v>
      </c>
      <c r="F4282">
        <v>-4.3414864223372596E-2</v>
      </c>
    </row>
    <row r="4283" spans="2:6" x14ac:dyDescent="0.3">
      <c r="B4283" s="109">
        <v>39071</v>
      </c>
      <c r="C4283" s="110">
        <v>202.497818</v>
      </c>
      <c r="D4283">
        <v>490396</v>
      </c>
      <c r="E4283">
        <f t="shared" si="68"/>
        <v>-3.7078113340941021E-2</v>
      </c>
      <c r="F4283">
        <v>-4.34542100055475E-2</v>
      </c>
    </row>
    <row r="4284" spans="2:6" x14ac:dyDescent="0.3">
      <c r="B4284" s="109">
        <v>39070</v>
      </c>
      <c r="C4284" s="110">
        <v>210.29516599999999</v>
      </c>
      <c r="D4284">
        <v>342144</v>
      </c>
      <c r="E4284">
        <f t="shared" si="68"/>
        <v>-9.2881162098681358E-3</v>
      </c>
      <c r="F4284">
        <v>-4.3533727980685999E-2</v>
      </c>
    </row>
    <row r="4285" spans="2:6" x14ac:dyDescent="0.3">
      <c r="B4285" s="109">
        <v>39069</v>
      </c>
      <c r="C4285" s="110">
        <v>212.26672400000001</v>
      </c>
      <c r="D4285">
        <v>289232</v>
      </c>
      <c r="E4285">
        <f t="shared" si="68"/>
        <v>-1.3444449451584295E-2</v>
      </c>
      <c r="F4285">
        <v>-4.3695976363356315E-2</v>
      </c>
    </row>
    <row r="4286" spans="2:6" x14ac:dyDescent="0.3">
      <c r="B4286" s="109">
        <v>39066</v>
      </c>
      <c r="C4286" s="110">
        <v>215.159424</v>
      </c>
      <c r="D4286">
        <v>370456</v>
      </c>
      <c r="E4286">
        <f t="shared" si="68"/>
        <v>3.6182596843357118E-3</v>
      </c>
      <c r="F4286">
        <v>-4.3923989441341127E-2</v>
      </c>
    </row>
    <row r="4287" spans="2:6" x14ac:dyDescent="0.3">
      <c r="B4287" s="109">
        <v>39065</v>
      </c>
      <c r="C4287" s="110">
        <v>214.38372799999999</v>
      </c>
      <c r="D4287">
        <v>834336</v>
      </c>
      <c r="E4287">
        <f t="shared" si="68"/>
        <v>5.235605134581589E-2</v>
      </c>
      <c r="F4287">
        <v>-4.3984229874519221E-2</v>
      </c>
    </row>
    <row r="4288" spans="2:6" x14ac:dyDescent="0.3">
      <c r="B4288" s="109">
        <v>39064</v>
      </c>
      <c r="C4288" s="110">
        <v>203.71786499999999</v>
      </c>
      <c r="D4288">
        <v>784548</v>
      </c>
      <c r="E4288">
        <f t="shared" si="68"/>
        <v>5.2781015155817901E-2</v>
      </c>
      <c r="F4288">
        <v>-4.4065162543580061E-2</v>
      </c>
    </row>
    <row r="4289" spans="2:6" x14ac:dyDescent="0.3">
      <c r="B4289" s="109">
        <v>39063</v>
      </c>
      <c r="C4289" s="110">
        <v>193.504501</v>
      </c>
      <c r="D4289">
        <v>820124</v>
      </c>
      <c r="E4289">
        <f t="shared" si="68"/>
        <v>-7.6899385842769008E-2</v>
      </c>
      <c r="F4289">
        <v>-4.4281900106685423E-2</v>
      </c>
    </row>
    <row r="4290" spans="2:6" x14ac:dyDescent="0.3">
      <c r="B4290" s="109">
        <v>39062</v>
      </c>
      <c r="C4290" s="110">
        <v>209.62449599999999</v>
      </c>
      <c r="D4290">
        <v>453112</v>
      </c>
      <c r="E4290">
        <f t="shared" si="68"/>
        <v>-6.9342623203871967E-2</v>
      </c>
      <c r="F4290">
        <v>-4.4378802404238971E-2</v>
      </c>
    </row>
    <row r="4291" spans="2:6" x14ac:dyDescent="0.3">
      <c r="B4291" s="109">
        <v>39059</v>
      </c>
      <c r="C4291" s="110">
        <v>225.243469</v>
      </c>
      <c r="D4291">
        <v>567948</v>
      </c>
      <c r="E4291">
        <f t="shared" si="68"/>
        <v>-3.325140907804558E-3</v>
      </c>
      <c r="F4291">
        <v>-4.4389265825345525E-2</v>
      </c>
    </row>
    <row r="4292" spans="2:6" x14ac:dyDescent="0.3">
      <c r="B4292" s="109">
        <v>39058</v>
      </c>
      <c r="C4292" s="110">
        <v>225.994934</v>
      </c>
      <c r="D4292">
        <v>678480</v>
      </c>
      <c r="E4292">
        <f t="shared" si="68"/>
        <v>-5.829576523967428E-3</v>
      </c>
      <c r="F4292">
        <v>-4.4590806628128643E-2</v>
      </c>
    </row>
    <row r="4293" spans="2:6" x14ac:dyDescent="0.3">
      <c r="B4293" s="109">
        <v>39057</v>
      </c>
      <c r="C4293" s="110">
        <v>227.32011399999999</v>
      </c>
      <c r="D4293">
        <v>709336</v>
      </c>
      <c r="E4293">
        <f t="shared" si="68"/>
        <v>-3.9829266083907799E-2</v>
      </c>
      <c r="F4293">
        <v>-4.4675385902966602E-2</v>
      </c>
    </row>
    <row r="4294" spans="2:6" x14ac:dyDescent="0.3">
      <c r="B4294" s="109">
        <v>39056</v>
      </c>
      <c r="C4294" s="110">
        <v>236.74968000000001</v>
      </c>
      <c r="D4294">
        <v>698288</v>
      </c>
      <c r="E4294">
        <f t="shared" si="68"/>
        <v>-2.9673103824679692E-2</v>
      </c>
      <c r="F4294">
        <v>-4.4830354858494625E-2</v>
      </c>
    </row>
    <row r="4295" spans="2:6" x14ac:dyDescent="0.3">
      <c r="B4295" s="109">
        <v>39055</v>
      </c>
      <c r="C4295" s="110">
        <v>243.989609</v>
      </c>
      <c r="D4295">
        <v>597772</v>
      </c>
      <c r="E4295">
        <f t="shared" si="68"/>
        <v>-2.2182192592688943E-2</v>
      </c>
      <c r="F4295">
        <v>-4.4970177423934055E-2</v>
      </c>
    </row>
    <row r="4296" spans="2:6" x14ac:dyDescent="0.3">
      <c r="B4296" s="109">
        <v>39052</v>
      </c>
      <c r="C4296" s="110">
        <v>249.52461199999999</v>
      </c>
      <c r="D4296">
        <v>437056</v>
      </c>
      <c r="E4296">
        <f t="shared" si="68"/>
        <v>1.2160396436331489E-2</v>
      </c>
      <c r="F4296">
        <v>-4.5111854202449897E-2</v>
      </c>
    </row>
    <row r="4297" spans="2:6" x14ac:dyDescent="0.3">
      <c r="B4297" s="109">
        <v>39051</v>
      </c>
      <c r="C4297" s="110">
        <v>246.526749</v>
      </c>
      <c r="D4297">
        <v>495272</v>
      </c>
      <c r="E4297">
        <f t="shared" si="68"/>
        <v>6.1001661852240208E-3</v>
      </c>
      <c r="F4297">
        <v>-4.5349244514331866E-2</v>
      </c>
    </row>
    <row r="4298" spans="2:6" x14ac:dyDescent="0.3">
      <c r="B4298" s="109">
        <v>39050</v>
      </c>
      <c r="C4298" s="110">
        <v>245.03201300000001</v>
      </c>
      <c r="D4298">
        <v>457692</v>
      </c>
      <c r="E4298">
        <f t="shared" si="68"/>
        <v>2.3490725724775174E-2</v>
      </c>
      <c r="F4298">
        <v>-4.5442784053269181E-2</v>
      </c>
    </row>
    <row r="4299" spans="2:6" x14ac:dyDescent="0.3">
      <c r="B4299" s="109">
        <v>39049</v>
      </c>
      <c r="C4299" s="110">
        <v>239.408142</v>
      </c>
      <c r="D4299">
        <v>1060652</v>
      </c>
      <c r="E4299">
        <f t="shared" ref="E4299:E4362" si="69">C4299/C4300-1</f>
        <v>-3.1795122715309376E-2</v>
      </c>
      <c r="F4299">
        <v>-4.549213485761483E-2</v>
      </c>
    </row>
    <row r="4300" spans="2:6" x14ac:dyDescent="0.3">
      <c r="B4300" s="109">
        <v>39048</v>
      </c>
      <c r="C4300" s="110">
        <v>247.270126</v>
      </c>
      <c r="D4300">
        <v>1286560</v>
      </c>
      <c r="E4300">
        <f t="shared" si="69"/>
        <v>1.1904118779959783E-2</v>
      </c>
      <c r="F4300">
        <v>-4.549577277951089E-2</v>
      </c>
    </row>
    <row r="4301" spans="2:6" x14ac:dyDescent="0.3">
      <c r="B4301" s="109">
        <v>39045</v>
      </c>
      <c r="C4301" s="110">
        <v>244.361221</v>
      </c>
      <c r="D4301">
        <v>1092360</v>
      </c>
      <c r="E4301">
        <f t="shared" si="69"/>
        <v>7.5538759875499073E-2</v>
      </c>
      <c r="F4301">
        <v>-4.5570373191187619E-2</v>
      </c>
    </row>
    <row r="4302" spans="2:6" x14ac:dyDescent="0.3">
      <c r="B4302" s="109">
        <v>39044</v>
      </c>
      <c r="C4302" s="110">
        <v>227.19889800000001</v>
      </c>
      <c r="D4302">
        <v>692084</v>
      </c>
      <c r="E4302">
        <f t="shared" si="69"/>
        <v>-4.5316462983885364E-3</v>
      </c>
      <c r="F4302">
        <v>-4.5623500598798494E-2</v>
      </c>
    </row>
    <row r="4303" spans="2:6" x14ac:dyDescent="0.3">
      <c r="B4303" s="109">
        <v>39043</v>
      </c>
      <c r="C4303" s="110">
        <v>228.23317</v>
      </c>
      <c r="D4303">
        <v>240912</v>
      </c>
      <c r="E4303">
        <f t="shared" si="69"/>
        <v>-1.286070275227813E-2</v>
      </c>
      <c r="F4303">
        <v>-4.566058606976009E-2</v>
      </c>
    </row>
    <row r="4304" spans="2:6" x14ac:dyDescent="0.3">
      <c r="B4304" s="109">
        <v>39042</v>
      </c>
      <c r="C4304" s="110">
        <v>231.20665</v>
      </c>
      <c r="D4304">
        <v>298768</v>
      </c>
      <c r="E4304">
        <f t="shared" si="69"/>
        <v>4.8554276624208637E-2</v>
      </c>
      <c r="F4304">
        <v>-4.5921899765335228E-2</v>
      </c>
    </row>
    <row r="4305" spans="2:6" x14ac:dyDescent="0.3">
      <c r="B4305" s="109">
        <v>39041</v>
      </c>
      <c r="C4305" s="110">
        <v>220.50041200000001</v>
      </c>
      <c r="D4305">
        <v>328128</v>
      </c>
      <c r="E4305">
        <f t="shared" si="69"/>
        <v>-2.9339633815628208E-4</v>
      </c>
      <c r="F4305">
        <v>-4.6272265255102862E-2</v>
      </c>
    </row>
    <row r="4306" spans="2:6" x14ac:dyDescent="0.3">
      <c r="B4306" s="109">
        <v>39038</v>
      </c>
      <c r="C4306" s="110">
        <v>220.56512499999999</v>
      </c>
      <c r="D4306">
        <v>272256</v>
      </c>
      <c r="E4306">
        <f t="shared" si="69"/>
        <v>-2.2313569634126784E-2</v>
      </c>
      <c r="F4306">
        <v>-4.6562574298371073E-2</v>
      </c>
    </row>
    <row r="4307" spans="2:6" x14ac:dyDescent="0.3">
      <c r="B4307" s="109">
        <v>39037</v>
      </c>
      <c r="C4307" s="110">
        <v>225.59904499999999</v>
      </c>
      <c r="D4307">
        <v>419364</v>
      </c>
      <c r="E4307">
        <f t="shared" si="69"/>
        <v>-1.6762805095195121E-2</v>
      </c>
      <c r="F4307">
        <v>-4.6809782861460203E-2</v>
      </c>
    </row>
    <row r="4308" spans="2:6" x14ac:dyDescent="0.3">
      <c r="B4308" s="109">
        <v>39036</v>
      </c>
      <c r="C4308" s="110">
        <v>229.44519</v>
      </c>
      <c r="D4308">
        <v>551068</v>
      </c>
      <c r="E4308">
        <f t="shared" si="69"/>
        <v>3.0732719663455477E-3</v>
      </c>
      <c r="F4308">
        <v>-4.7082693691020139E-2</v>
      </c>
    </row>
    <row r="4309" spans="2:6" x14ac:dyDescent="0.3">
      <c r="B4309" s="109">
        <v>39035</v>
      </c>
      <c r="C4309" s="110">
        <v>228.74220299999999</v>
      </c>
      <c r="D4309">
        <v>385544</v>
      </c>
      <c r="E4309">
        <f t="shared" si="69"/>
        <v>-9.5863832004400296E-3</v>
      </c>
      <c r="F4309">
        <v>-4.7097642034357623E-2</v>
      </c>
    </row>
    <row r="4310" spans="2:6" x14ac:dyDescent="0.3">
      <c r="B4310" s="109">
        <v>39034</v>
      </c>
      <c r="C4310" s="110">
        <v>230.95623800000001</v>
      </c>
      <c r="D4310">
        <v>770484</v>
      </c>
      <c r="E4310">
        <f t="shared" si="69"/>
        <v>4.675248204526028E-3</v>
      </c>
      <c r="F4310">
        <v>-4.721110964162345E-2</v>
      </c>
    </row>
    <row r="4311" spans="2:6" x14ac:dyDescent="0.3">
      <c r="B4311" s="109">
        <v>39031</v>
      </c>
      <c r="C4311" s="110">
        <v>229.881485</v>
      </c>
      <c r="D4311">
        <v>1328248</v>
      </c>
      <c r="E4311">
        <f t="shared" si="69"/>
        <v>8.4140001524709351E-2</v>
      </c>
      <c r="F4311">
        <v>-4.7507723854804396E-2</v>
      </c>
    </row>
    <row r="4312" spans="2:6" x14ac:dyDescent="0.3">
      <c r="B4312" s="109">
        <v>39030</v>
      </c>
      <c r="C4312" s="110">
        <v>212.04040499999999</v>
      </c>
      <c r="D4312">
        <v>229908</v>
      </c>
      <c r="E4312">
        <f t="shared" si="69"/>
        <v>3.3678219188181258E-2</v>
      </c>
      <c r="F4312">
        <v>-4.7784376033838005E-2</v>
      </c>
    </row>
    <row r="4313" spans="2:6" x14ac:dyDescent="0.3">
      <c r="B4313" s="109">
        <v>39029</v>
      </c>
      <c r="C4313" s="110">
        <v>205.13192699999999</v>
      </c>
      <c r="D4313">
        <v>271708</v>
      </c>
      <c r="E4313">
        <f t="shared" si="69"/>
        <v>-2.0525183513480871E-2</v>
      </c>
      <c r="F4313">
        <v>-4.7825388572634853E-2</v>
      </c>
    </row>
    <row r="4314" spans="2:6" x14ac:dyDescent="0.3">
      <c r="B4314" s="109">
        <v>39028</v>
      </c>
      <c r="C4314" s="110">
        <v>209.43052700000001</v>
      </c>
      <c r="D4314">
        <v>289432</v>
      </c>
      <c r="E4314">
        <f t="shared" si="69"/>
        <v>2.4749760681924027E-2</v>
      </c>
      <c r="F4314">
        <v>-4.7831741004494166E-2</v>
      </c>
    </row>
    <row r="4315" spans="2:6" x14ac:dyDescent="0.3">
      <c r="B4315" s="109">
        <v>39027</v>
      </c>
      <c r="C4315" s="110">
        <v>204.37235999999999</v>
      </c>
      <c r="D4315">
        <v>166112</v>
      </c>
      <c r="E4315">
        <f t="shared" si="69"/>
        <v>1.6926751085025504E-2</v>
      </c>
      <c r="F4315">
        <v>-4.7843707354821796E-2</v>
      </c>
    </row>
    <row r="4316" spans="2:6" x14ac:dyDescent="0.3">
      <c r="B4316" s="109">
        <v>39024</v>
      </c>
      <c r="C4316" s="110">
        <v>200.97058100000001</v>
      </c>
      <c r="D4316">
        <v>81372</v>
      </c>
      <c r="E4316">
        <f t="shared" si="69"/>
        <v>-1.1014609024379673E-2</v>
      </c>
      <c r="F4316">
        <v>-4.8135825500644325E-2</v>
      </c>
    </row>
    <row r="4317" spans="2:6" x14ac:dyDescent="0.3">
      <c r="B4317" s="109">
        <v>39023</v>
      </c>
      <c r="C4317" s="110">
        <v>203.20884699999999</v>
      </c>
      <c r="D4317">
        <v>260060</v>
      </c>
      <c r="E4317">
        <f t="shared" si="69"/>
        <v>3.2134961008380314E-2</v>
      </c>
      <c r="F4317">
        <v>-4.8144041681271954E-2</v>
      </c>
    </row>
    <row r="4318" spans="2:6" x14ac:dyDescent="0.3">
      <c r="B4318" s="109">
        <v>39022</v>
      </c>
      <c r="C4318" s="110">
        <v>196.88204999999999</v>
      </c>
      <c r="D4318">
        <v>144164</v>
      </c>
      <c r="E4318">
        <f t="shared" si="69"/>
        <v>6.6514795858696463E-3</v>
      </c>
      <c r="F4318">
        <v>-4.8214722262299281E-2</v>
      </c>
    </row>
    <row r="4319" spans="2:6" x14ac:dyDescent="0.3">
      <c r="B4319" s="109">
        <v>39021</v>
      </c>
      <c r="C4319" s="110">
        <v>195.58114599999999</v>
      </c>
      <c r="D4319">
        <v>95464</v>
      </c>
      <c r="E4319">
        <f t="shared" si="69"/>
        <v>5.3167001735145991E-3</v>
      </c>
      <c r="F4319">
        <v>-4.8560181285010717E-2</v>
      </c>
    </row>
    <row r="4320" spans="2:6" x14ac:dyDescent="0.3">
      <c r="B4320" s="109">
        <v>39020</v>
      </c>
      <c r="C4320" s="110">
        <v>194.54679899999999</v>
      </c>
      <c r="D4320">
        <v>57428</v>
      </c>
      <c r="E4320">
        <f t="shared" si="69"/>
        <v>-2.4035726425957193E-3</v>
      </c>
      <c r="F4320">
        <v>-4.9332582069230191E-2</v>
      </c>
    </row>
    <row r="4321" spans="2:6" x14ac:dyDescent="0.3">
      <c r="B4321" s="109">
        <v>39017</v>
      </c>
      <c r="C4321" s="110">
        <v>195.015533</v>
      </c>
      <c r="D4321">
        <v>167848</v>
      </c>
      <c r="E4321">
        <f t="shared" si="69"/>
        <v>1.2756790192052003E-2</v>
      </c>
      <c r="F4321">
        <v>-5.0000147936438144E-2</v>
      </c>
    </row>
    <row r="4322" spans="2:6" x14ac:dyDescent="0.3">
      <c r="B4322" s="109">
        <v>39016</v>
      </c>
      <c r="C4322" s="110">
        <v>192.55909700000001</v>
      </c>
      <c r="D4322">
        <v>122940</v>
      </c>
      <c r="E4322">
        <f t="shared" si="69"/>
        <v>-1.9663511057184446E-2</v>
      </c>
      <c r="F4322">
        <v>-5.0122735631335735E-2</v>
      </c>
    </row>
    <row r="4323" spans="2:6" x14ac:dyDescent="0.3">
      <c r="B4323" s="109">
        <v>39013</v>
      </c>
      <c r="C4323" s="110">
        <v>196.42143200000001</v>
      </c>
      <c r="D4323">
        <v>80208</v>
      </c>
      <c r="E4323">
        <f t="shared" si="69"/>
        <v>-1.0904529371114746E-2</v>
      </c>
      <c r="F4323">
        <v>-5.0375639805558148E-2</v>
      </c>
    </row>
    <row r="4324" spans="2:6" x14ac:dyDescent="0.3">
      <c r="B4324" s="109">
        <v>39010</v>
      </c>
      <c r="C4324" s="110">
        <v>198.586929</v>
      </c>
      <c r="D4324">
        <v>37348</v>
      </c>
      <c r="E4324">
        <f t="shared" si="69"/>
        <v>3.0200973354159721E-3</v>
      </c>
      <c r="F4324">
        <v>-5.0432053296427082E-2</v>
      </c>
    </row>
    <row r="4325" spans="2:6" x14ac:dyDescent="0.3">
      <c r="B4325" s="109">
        <v>39009</v>
      </c>
      <c r="C4325" s="110">
        <v>197.98898299999999</v>
      </c>
      <c r="D4325">
        <v>21992</v>
      </c>
      <c r="E4325">
        <f t="shared" si="69"/>
        <v>-9.0190590203481635E-3</v>
      </c>
      <c r="F4325">
        <v>-5.0456276969095049E-2</v>
      </c>
    </row>
    <row r="4326" spans="2:6" x14ac:dyDescent="0.3">
      <c r="B4326" s="109">
        <v>39008</v>
      </c>
      <c r="C4326" s="110">
        <v>199.790909</v>
      </c>
      <c r="D4326">
        <v>36628</v>
      </c>
      <c r="E4326">
        <f t="shared" si="69"/>
        <v>1.2148275217234161E-3</v>
      </c>
      <c r="F4326">
        <v>-5.0555750581905756E-2</v>
      </c>
    </row>
    <row r="4327" spans="2:6" x14ac:dyDescent="0.3">
      <c r="B4327" s="109">
        <v>39007</v>
      </c>
      <c r="C4327" s="110">
        <v>199.54849200000001</v>
      </c>
      <c r="D4327">
        <v>47696</v>
      </c>
      <c r="E4327">
        <f t="shared" si="69"/>
        <v>-7.7542095867181304E-3</v>
      </c>
      <c r="F4327">
        <v>-5.0564043793410618E-2</v>
      </c>
    </row>
    <row r="4328" spans="2:6" x14ac:dyDescent="0.3">
      <c r="B4328" s="109">
        <v>39006</v>
      </c>
      <c r="C4328" s="110">
        <v>201.10792499999999</v>
      </c>
      <c r="D4328">
        <v>35676</v>
      </c>
      <c r="E4328">
        <f t="shared" si="69"/>
        <v>-4.3206917360651964E-3</v>
      </c>
      <c r="F4328">
        <v>-5.0581088632185911E-2</v>
      </c>
    </row>
    <row r="4329" spans="2:6" x14ac:dyDescent="0.3">
      <c r="B4329" s="109">
        <v>39003</v>
      </c>
      <c r="C4329" s="110">
        <v>201.98062100000001</v>
      </c>
      <c r="D4329">
        <v>55192</v>
      </c>
      <c r="E4329">
        <f t="shared" si="69"/>
        <v>6.4825589262509364E-3</v>
      </c>
      <c r="F4329">
        <v>-5.0590134581204094E-2</v>
      </c>
    </row>
    <row r="4330" spans="2:6" x14ac:dyDescent="0.3">
      <c r="B4330" s="109">
        <v>39002</v>
      </c>
      <c r="C4330" s="110">
        <v>200.67970299999999</v>
      </c>
      <c r="D4330">
        <v>50932</v>
      </c>
      <c r="E4330">
        <f t="shared" si="69"/>
        <v>8.6503911594526528E-3</v>
      </c>
      <c r="F4330">
        <v>-5.0777592478741918E-2</v>
      </c>
    </row>
    <row r="4331" spans="2:6" x14ac:dyDescent="0.3">
      <c r="B4331" s="109">
        <v>39001</v>
      </c>
      <c r="C4331" s="110">
        <v>198.95863299999999</v>
      </c>
      <c r="D4331">
        <v>50696</v>
      </c>
      <c r="E4331">
        <f t="shared" si="69"/>
        <v>-1.3620171610050469E-2</v>
      </c>
      <c r="F4331">
        <v>-5.0777844820279361E-2</v>
      </c>
    </row>
    <row r="4332" spans="2:6" x14ac:dyDescent="0.3">
      <c r="B4332" s="109">
        <v>39000</v>
      </c>
      <c r="C4332" s="110">
        <v>201.70590200000001</v>
      </c>
      <c r="D4332">
        <v>45208</v>
      </c>
      <c r="E4332">
        <f t="shared" si="69"/>
        <v>-5.300076577817503E-3</v>
      </c>
      <c r="F4332">
        <v>-5.0820955795844669E-2</v>
      </c>
    </row>
    <row r="4333" spans="2:6" x14ac:dyDescent="0.3">
      <c r="B4333" s="109">
        <v>38999</v>
      </c>
      <c r="C4333" s="110">
        <v>202.780655</v>
      </c>
      <c r="D4333">
        <v>76112</v>
      </c>
      <c r="E4333">
        <f t="shared" si="69"/>
        <v>-3.6522331629809113E-3</v>
      </c>
      <c r="F4333">
        <v>-5.1008030566054074E-2</v>
      </c>
    </row>
    <row r="4334" spans="2:6" x14ac:dyDescent="0.3">
      <c r="B4334" s="109">
        <v>38996</v>
      </c>
      <c r="C4334" s="110">
        <v>203.52397199999999</v>
      </c>
      <c r="D4334">
        <v>80812</v>
      </c>
      <c r="E4334">
        <f t="shared" si="69"/>
        <v>8.7308181140430818E-3</v>
      </c>
      <c r="F4334">
        <v>-5.101896954948637E-2</v>
      </c>
    </row>
    <row r="4335" spans="2:6" x14ac:dyDescent="0.3">
      <c r="B4335" s="109">
        <v>38995</v>
      </c>
      <c r="C4335" s="110">
        <v>201.76242099999999</v>
      </c>
      <c r="D4335">
        <v>61100</v>
      </c>
      <c r="E4335">
        <f t="shared" si="69"/>
        <v>2.4086284645916667E-3</v>
      </c>
      <c r="F4335">
        <v>-5.1168777604378324E-2</v>
      </c>
    </row>
    <row r="4336" spans="2:6" x14ac:dyDescent="0.3">
      <c r="B4336" s="109">
        <v>38994</v>
      </c>
      <c r="C4336" s="110">
        <v>201.27761799999999</v>
      </c>
      <c r="D4336">
        <v>89004</v>
      </c>
      <c r="E4336">
        <f t="shared" si="69"/>
        <v>-1.9638770310681175E-2</v>
      </c>
      <c r="F4336">
        <v>-5.1171924318417106E-2</v>
      </c>
    </row>
    <row r="4337" spans="2:6" x14ac:dyDescent="0.3">
      <c r="B4337" s="109">
        <v>38993</v>
      </c>
      <c r="C4337" s="110">
        <v>205.30964700000001</v>
      </c>
      <c r="D4337">
        <v>89672</v>
      </c>
      <c r="E4337">
        <f t="shared" si="69"/>
        <v>-1.0129143004296126E-2</v>
      </c>
      <c r="F4337">
        <v>-5.126044379710204E-2</v>
      </c>
    </row>
    <row r="4338" spans="2:6" x14ac:dyDescent="0.3">
      <c r="B4338" s="109">
        <v>38989</v>
      </c>
      <c r="C4338" s="110">
        <v>207.410538</v>
      </c>
      <c r="D4338">
        <v>162428</v>
      </c>
      <c r="E4338">
        <f t="shared" si="69"/>
        <v>2.5734256122840193E-2</v>
      </c>
      <c r="F4338">
        <v>-5.1335355704498764E-2</v>
      </c>
    </row>
    <row r="4339" spans="2:6" x14ac:dyDescent="0.3">
      <c r="B4339" s="109">
        <v>38988</v>
      </c>
      <c r="C4339" s="110">
        <v>202.20689400000001</v>
      </c>
      <c r="D4339">
        <v>158932</v>
      </c>
      <c r="E4339">
        <f t="shared" si="69"/>
        <v>4.9799182336056624E-3</v>
      </c>
      <c r="F4339">
        <v>-5.1525386777350413E-2</v>
      </c>
    </row>
    <row r="4340" spans="2:6" x14ac:dyDescent="0.3">
      <c r="B4340" s="109">
        <v>38987</v>
      </c>
      <c r="C4340" s="110">
        <v>201.20491000000001</v>
      </c>
      <c r="D4340">
        <v>96308</v>
      </c>
      <c r="E4340">
        <f t="shared" si="69"/>
        <v>-1.4437470784443018E-3</v>
      </c>
      <c r="F4340">
        <v>-5.1829308401426077E-2</v>
      </c>
    </row>
    <row r="4341" spans="2:6" x14ac:dyDescent="0.3">
      <c r="B4341" s="109">
        <v>38986</v>
      </c>
      <c r="C4341" s="110">
        <v>201.49581900000001</v>
      </c>
      <c r="D4341">
        <v>99596</v>
      </c>
      <c r="E4341">
        <f t="shared" si="69"/>
        <v>-8.0116086404147246E-4</v>
      </c>
      <c r="F4341">
        <v>-5.2409184400649789E-2</v>
      </c>
    </row>
    <row r="4342" spans="2:6" x14ac:dyDescent="0.3">
      <c r="B4342" s="109">
        <v>38985</v>
      </c>
      <c r="C4342" s="110">
        <v>201.65737899999999</v>
      </c>
      <c r="D4342">
        <v>93824</v>
      </c>
      <c r="E4342">
        <f t="shared" si="69"/>
        <v>-8.8564442899281559E-3</v>
      </c>
      <c r="F4342">
        <v>-5.2428836310124183E-2</v>
      </c>
    </row>
    <row r="4343" spans="2:6" x14ac:dyDescent="0.3">
      <c r="B4343" s="109">
        <v>38982</v>
      </c>
      <c r="C4343" s="110">
        <v>203.459305</v>
      </c>
      <c r="D4343">
        <v>143536</v>
      </c>
      <c r="E4343">
        <f t="shared" si="69"/>
        <v>-8.5835343464777392E-3</v>
      </c>
      <c r="F4343">
        <v>-5.2525907630768476E-2</v>
      </c>
    </row>
    <row r="4344" spans="2:6" x14ac:dyDescent="0.3">
      <c r="B4344" s="109">
        <v>38981</v>
      </c>
      <c r="C4344" s="110">
        <v>205.22082499999999</v>
      </c>
      <c r="D4344">
        <v>102924</v>
      </c>
      <c r="E4344">
        <f t="shared" si="69"/>
        <v>3.3187217137258251E-3</v>
      </c>
      <c r="F4344">
        <v>-5.2573487226212245E-2</v>
      </c>
    </row>
    <row r="4345" spans="2:6" x14ac:dyDescent="0.3">
      <c r="B4345" s="109">
        <v>38980</v>
      </c>
      <c r="C4345" s="110">
        <v>204.54200700000001</v>
      </c>
      <c r="D4345">
        <v>208752</v>
      </c>
      <c r="E4345">
        <f t="shared" si="69"/>
        <v>9.3703329447967221E-3</v>
      </c>
      <c r="F4345">
        <v>-5.2795196812053802E-2</v>
      </c>
    </row>
    <row r="4346" spans="2:6" x14ac:dyDescent="0.3">
      <c r="B4346" s="109">
        <v>38979</v>
      </c>
      <c r="C4346" s="110">
        <v>202.64317299999999</v>
      </c>
      <c r="D4346">
        <v>309188</v>
      </c>
      <c r="E4346">
        <f t="shared" si="69"/>
        <v>-3.7865733787077249E-2</v>
      </c>
      <c r="F4346">
        <v>-5.2879576133568307E-2</v>
      </c>
    </row>
    <row r="4347" spans="2:6" x14ac:dyDescent="0.3">
      <c r="B4347" s="109">
        <v>38978</v>
      </c>
      <c r="C4347" s="110">
        <v>210.618393</v>
      </c>
      <c r="D4347">
        <v>190424</v>
      </c>
      <c r="E4347">
        <f t="shared" si="69"/>
        <v>2.1035206708559739E-2</v>
      </c>
      <c r="F4347">
        <v>-5.2923627630129255E-2</v>
      </c>
    </row>
    <row r="4348" spans="2:6" x14ac:dyDescent="0.3">
      <c r="B4348" s="109">
        <v>38975</v>
      </c>
      <c r="C4348" s="110">
        <v>206.27926600000001</v>
      </c>
      <c r="D4348">
        <v>334428</v>
      </c>
      <c r="E4348">
        <f t="shared" si="69"/>
        <v>-7.3109107034680099E-3</v>
      </c>
      <c r="F4348">
        <v>-5.313396085099753E-2</v>
      </c>
    </row>
    <row r="4349" spans="2:6" x14ac:dyDescent="0.3">
      <c r="B4349" s="109">
        <v>38974</v>
      </c>
      <c r="C4349" s="110">
        <v>207.798462</v>
      </c>
      <c r="D4349">
        <v>237108</v>
      </c>
      <c r="E4349">
        <f t="shared" si="69"/>
        <v>6.6546663628659353E-3</v>
      </c>
      <c r="F4349">
        <v>-5.3170504993998779E-2</v>
      </c>
    </row>
    <row r="4350" spans="2:6" x14ac:dyDescent="0.3">
      <c r="B4350" s="109">
        <v>38973</v>
      </c>
      <c r="C4350" s="110">
        <v>206.42477400000001</v>
      </c>
      <c r="D4350">
        <v>430892</v>
      </c>
      <c r="E4350">
        <f t="shared" si="69"/>
        <v>4.2819791035305643E-2</v>
      </c>
      <c r="F4350">
        <v>-5.391868031304492E-2</v>
      </c>
    </row>
    <row r="4351" spans="2:6" x14ac:dyDescent="0.3">
      <c r="B4351" s="109">
        <v>38972</v>
      </c>
      <c r="C4351" s="110">
        <v>197.948654</v>
      </c>
      <c r="D4351">
        <v>297696</v>
      </c>
      <c r="E4351">
        <f t="shared" si="69"/>
        <v>-6.9181674821905403E-4</v>
      </c>
      <c r="F4351">
        <v>-5.4071670884663803E-2</v>
      </c>
    </row>
    <row r="4352" spans="2:6" x14ac:dyDescent="0.3">
      <c r="B4352" s="109">
        <v>38971</v>
      </c>
      <c r="C4352" s="110">
        <v>198.08569299999999</v>
      </c>
      <c r="D4352">
        <v>700788</v>
      </c>
      <c r="E4352">
        <f t="shared" si="69"/>
        <v>-6.1066457828214182E-2</v>
      </c>
      <c r="F4352">
        <v>-5.4312951684067245E-2</v>
      </c>
    </row>
    <row r="4353" spans="2:6" x14ac:dyDescent="0.3">
      <c r="B4353" s="109">
        <v>38968</v>
      </c>
      <c r="C4353" s="110">
        <v>210.96881099999999</v>
      </c>
      <c r="D4353">
        <v>533504</v>
      </c>
      <c r="E4353">
        <f t="shared" si="69"/>
        <v>4.4575936221498802E-2</v>
      </c>
      <c r="F4353">
        <v>-5.4352455431324609E-2</v>
      </c>
    </row>
    <row r="4354" spans="2:6" x14ac:dyDescent="0.3">
      <c r="B4354" s="109">
        <v>38967</v>
      </c>
      <c r="C4354" s="110">
        <v>201.96598800000001</v>
      </c>
      <c r="D4354">
        <v>285080</v>
      </c>
      <c r="E4354">
        <f t="shared" si="69"/>
        <v>1.3275039670252564E-2</v>
      </c>
      <c r="F4354">
        <v>-5.4796540416983897E-2</v>
      </c>
    </row>
    <row r="4355" spans="2:6" x14ac:dyDescent="0.3">
      <c r="B4355" s="109">
        <v>38966</v>
      </c>
      <c r="C4355" s="110">
        <v>199.320007</v>
      </c>
      <c r="D4355">
        <v>153024</v>
      </c>
      <c r="E4355">
        <f t="shared" si="69"/>
        <v>-7.6312665006438296E-3</v>
      </c>
      <c r="F4355">
        <v>-5.5906732598065556E-2</v>
      </c>
    </row>
    <row r="4356" spans="2:6" x14ac:dyDescent="0.3">
      <c r="B4356" s="109">
        <v>38965</v>
      </c>
      <c r="C4356" s="110">
        <v>200.852768</v>
      </c>
      <c r="D4356">
        <v>558140</v>
      </c>
      <c r="E4356">
        <f t="shared" si="69"/>
        <v>3.1271939417682582E-2</v>
      </c>
      <c r="F4356">
        <v>-5.6077372052454777E-2</v>
      </c>
    </row>
    <row r="4357" spans="2:6" x14ac:dyDescent="0.3">
      <c r="B4357" s="109">
        <v>38964</v>
      </c>
      <c r="C4357" s="110">
        <v>194.76217700000001</v>
      </c>
      <c r="D4357">
        <v>76676</v>
      </c>
      <c r="E4357">
        <f t="shared" si="69"/>
        <v>1.152217662015409E-2</v>
      </c>
      <c r="F4357">
        <v>-5.628332852132667E-2</v>
      </c>
    </row>
    <row r="4358" spans="2:6" x14ac:dyDescent="0.3">
      <c r="B4358" s="109">
        <v>38961</v>
      </c>
      <c r="C4358" s="110">
        <v>192.543655</v>
      </c>
      <c r="D4358">
        <v>125980</v>
      </c>
      <c r="E4358">
        <f t="shared" si="69"/>
        <v>-3.6738093491562873E-3</v>
      </c>
      <c r="F4358">
        <v>-5.6291245193828998E-2</v>
      </c>
    </row>
    <row r="4359" spans="2:6" x14ac:dyDescent="0.3">
      <c r="B4359" s="109">
        <v>38960</v>
      </c>
      <c r="C4359" s="110">
        <v>193.25363200000001</v>
      </c>
      <c r="D4359">
        <v>168188</v>
      </c>
      <c r="E4359">
        <f t="shared" si="69"/>
        <v>-2.244346188608537E-2</v>
      </c>
      <c r="F4359">
        <v>-5.650509318747432E-2</v>
      </c>
    </row>
    <row r="4360" spans="2:6" x14ac:dyDescent="0.3">
      <c r="B4360" s="109">
        <v>38959</v>
      </c>
      <c r="C4360" s="110">
        <v>197.69049100000001</v>
      </c>
      <c r="D4360">
        <v>316376</v>
      </c>
      <c r="E4360">
        <f t="shared" si="69"/>
        <v>1.9808659733068446E-2</v>
      </c>
      <c r="F4360">
        <v>-5.6560379398687521E-2</v>
      </c>
    </row>
    <row r="4361" spans="2:6" x14ac:dyDescent="0.3">
      <c r="B4361" s="109">
        <v>38958</v>
      </c>
      <c r="C4361" s="110">
        <v>193.850571</v>
      </c>
      <c r="D4361">
        <v>184512</v>
      </c>
      <c r="E4361">
        <f t="shared" si="69"/>
        <v>4.8926073371178269E-3</v>
      </c>
      <c r="F4361">
        <v>-5.6828755667422848E-2</v>
      </c>
    </row>
    <row r="4362" spans="2:6" x14ac:dyDescent="0.3">
      <c r="B4362" s="109">
        <v>38957</v>
      </c>
      <c r="C4362" s="110">
        <v>192.90675400000001</v>
      </c>
      <c r="D4362">
        <v>196096</v>
      </c>
      <c r="E4362">
        <f t="shared" si="69"/>
        <v>-1.5804393374955761E-2</v>
      </c>
      <c r="F4362">
        <v>-5.6847394565513687E-2</v>
      </c>
    </row>
    <row r="4363" spans="2:6" x14ac:dyDescent="0.3">
      <c r="B4363" s="109">
        <v>38954</v>
      </c>
      <c r="C4363" s="110">
        <v>196.00448600000001</v>
      </c>
      <c r="D4363">
        <v>149540</v>
      </c>
      <c r="E4363">
        <f t="shared" ref="E4363:E4426" si="70">C4363/C4364-1</f>
        <v>1.157407795675125E-2</v>
      </c>
      <c r="F4363">
        <v>-5.713996090137774E-2</v>
      </c>
    </row>
    <row r="4364" spans="2:6" x14ac:dyDescent="0.3">
      <c r="B4364" s="109">
        <v>38953</v>
      </c>
      <c r="C4364" s="110">
        <v>193.76187100000001</v>
      </c>
      <c r="D4364">
        <v>290232</v>
      </c>
      <c r="E4364">
        <f t="shared" si="70"/>
        <v>-2.6348461696679149E-2</v>
      </c>
      <c r="F4364">
        <v>-5.7371592289228057E-2</v>
      </c>
    </row>
    <row r="4365" spans="2:6" x14ac:dyDescent="0.3">
      <c r="B4365" s="109">
        <v>38952</v>
      </c>
      <c r="C4365" s="110">
        <v>199.00535600000001</v>
      </c>
      <c r="D4365">
        <v>254376</v>
      </c>
      <c r="E4365">
        <f t="shared" si="70"/>
        <v>-3.3649727159315024E-2</v>
      </c>
      <c r="F4365">
        <v>-5.7464363066356494E-2</v>
      </c>
    </row>
    <row r="4366" spans="2:6" x14ac:dyDescent="0.3">
      <c r="B4366" s="109">
        <v>38951</v>
      </c>
      <c r="C4366" s="110">
        <v>205.935013</v>
      </c>
      <c r="D4366">
        <v>103636</v>
      </c>
      <c r="E4366">
        <f t="shared" si="70"/>
        <v>-7.001527226588089E-3</v>
      </c>
      <c r="F4366">
        <v>-5.8438610100052579E-2</v>
      </c>
    </row>
    <row r="4367" spans="2:6" x14ac:dyDescent="0.3">
      <c r="B4367" s="109">
        <v>38950</v>
      </c>
      <c r="C4367" s="110">
        <v>207.38703899999999</v>
      </c>
      <c r="D4367">
        <v>292388</v>
      </c>
      <c r="E4367">
        <f t="shared" si="70"/>
        <v>6.3809754584047695E-3</v>
      </c>
      <c r="F4367">
        <v>-5.8524262271279381E-2</v>
      </c>
    </row>
    <row r="4368" spans="2:6" x14ac:dyDescent="0.3">
      <c r="B4368" s="109">
        <v>38947</v>
      </c>
      <c r="C4368" s="110">
        <v>206.07209800000001</v>
      </c>
      <c r="D4368">
        <v>171556</v>
      </c>
      <c r="E4368">
        <f t="shared" si="70"/>
        <v>-2.7042462570635584E-2</v>
      </c>
      <c r="F4368">
        <v>-5.8704103393121598E-2</v>
      </c>
    </row>
    <row r="4369" spans="2:6" x14ac:dyDescent="0.3">
      <c r="B4369" s="109">
        <v>38946</v>
      </c>
      <c r="C4369" s="110">
        <v>211.79968299999999</v>
      </c>
      <c r="D4369">
        <v>732800</v>
      </c>
      <c r="E4369">
        <f t="shared" si="70"/>
        <v>-2.143107953496215E-2</v>
      </c>
      <c r="F4369">
        <v>-5.8789045039741805E-2</v>
      </c>
    </row>
    <row r="4370" spans="2:6" x14ac:dyDescent="0.3">
      <c r="B4370" s="109">
        <v>38945</v>
      </c>
      <c r="C4370" s="110">
        <v>216.438187</v>
      </c>
      <c r="D4370">
        <v>754316</v>
      </c>
      <c r="E4370">
        <f t="shared" si="70"/>
        <v>0.13855291941664283</v>
      </c>
      <c r="F4370">
        <v>-5.8839115499188188E-2</v>
      </c>
    </row>
    <row r="4371" spans="2:6" x14ac:dyDescent="0.3">
      <c r="B4371" s="109">
        <v>38943</v>
      </c>
      <c r="C4371" s="110">
        <v>190.09936500000001</v>
      </c>
      <c r="D4371">
        <v>29600</v>
      </c>
      <c r="E4371">
        <f t="shared" si="70"/>
        <v>9.3371966847968224E-3</v>
      </c>
      <c r="F4371">
        <v>-5.8942149072493955E-2</v>
      </c>
    </row>
    <row r="4372" spans="2:6" x14ac:dyDescent="0.3">
      <c r="B4372" s="109">
        <v>38940</v>
      </c>
      <c r="C4372" s="110">
        <v>188.34079</v>
      </c>
      <c r="D4372">
        <v>20244</v>
      </c>
      <c r="E4372">
        <f t="shared" si="70"/>
        <v>3.6974590578660038E-3</v>
      </c>
      <c r="F4372">
        <v>-5.9346302709807675E-2</v>
      </c>
    </row>
    <row r="4373" spans="2:6" x14ac:dyDescent="0.3">
      <c r="B4373" s="109">
        <v>38939</v>
      </c>
      <c r="C4373" s="110">
        <v>187.646973</v>
      </c>
      <c r="D4373">
        <v>34020</v>
      </c>
      <c r="E4373">
        <f t="shared" si="70"/>
        <v>7.0566534507647827E-3</v>
      </c>
      <c r="F4373">
        <v>-5.9390072494261981E-2</v>
      </c>
    </row>
    <row r="4374" spans="2:6" x14ac:dyDescent="0.3">
      <c r="B4374" s="109">
        <v>38938</v>
      </c>
      <c r="C4374" s="110">
        <v>186.33209199999999</v>
      </c>
      <c r="D4374">
        <v>35832</v>
      </c>
      <c r="E4374">
        <f t="shared" si="70"/>
        <v>-2.1655560983879774E-4</v>
      </c>
      <c r="F4374">
        <v>-6.0068521944267705E-2</v>
      </c>
    </row>
    <row r="4375" spans="2:6" x14ac:dyDescent="0.3">
      <c r="B4375" s="109">
        <v>38937</v>
      </c>
      <c r="C4375" s="110">
        <v>186.37245200000001</v>
      </c>
      <c r="D4375">
        <v>21588</v>
      </c>
      <c r="E4375">
        <f t="shared" si="70"/>
        <v>3.8238522968121469E-3</v>
      </c>
      <c r="F4375">
        <v>-6.00850877998379E-2</v>
      </c>
    </row>
    <row r="4376" spans="2:6" x14ac:dyDescent="0.3">
      <c r="B4376" s="109">
        <v>38936</v>
      </c>
      <c r="C4376" s="110">
        <v>185.66250600000001</v>
      </c>
      <c r="D4376">
        <v>21968</v>
      </c>
      <c r="E4376">
        <f t="shared" si="70"/>
        <v>3.9254110899027417E-3</v>
      </c>
      <c r="F4376">
        <v>-6.0094825212157144E-2</v>
      </c>
    </row>
    <row r="4377" spans="2:6" x14ac:dyDescent="0.3">
      <c r="B4377" s="109">
        <v>38933</v>
      </c>
      <c r="C4377" s="110">
        <v>184.936554</v>
      </c>
      <c r="D4377">
        <v>23092</v>
      </c>
      <c r="E4377">
        <f t="shared" si="70"/>
        <v>-6.543286541208948E-3</v>
      </c>
      <c r="F4377">
        <v>-6.0393747262200259E-2</v>
      </c>
    </row>
    <row r="4378" spans="2:6" x14ac:dyDescent="0.3">
      <c r="B4378" s="109">
        <v>38932</v>
      </c>
      <c r="C4378" s="110">
        <v>186.154617</v>
      </c>
      <c r="D4378">
        <v>32840</v>
      </c>
      <c r="E4378">
        <f t="shared" si="70"/>
        <v>-1.3298100724664419E-2</v>
      </c>
      <c r="F4378">
        <v>-6.0827766221279389E-2</v>
      </c>
    </row>
    <row r="4379" spans="2:6" x14ac:dyDescent="0.3">
      <c r="B4379" s="109">
        <v>38931</v>
      </c>
      <c r="C4379" s="110">
        <v>188.66348300000001</v>
      </c>
      <c r="D4379">
        <v>87984</v>
      </c>
      <c r="E4379">
        <f t="shared" si="70"/>
        <v>-8.4793161519904903E-3</v>
      </c>
      <c r="F4379">
        <v>-6.0874403589469273E-2</v>
      </c>
    </row>
    <row r="4380" spans="2:6" x14ac:dyDescent="0.3">
      <c r="B4380" s="109">
        <v>38930</v>
      </c>
      <c r="C4380" s="110">
        <v>190.27690100000001</v>
      </c>
      <c r="D4380">
        <v>120328</v>
      </c>
      <c r="E4380">
        <f t="shared" si="70"/>
        <v>1.7777663500878171E-2</v>
      </c>
      <c r="F4380">
        <v>-6.1066457828214182E-2</v>
      </c>
    </row>
    <row r="4381" spans="2:6" x14ac:dyDescent="0.3">
      <c r="B4381" s="109">
        <v>38929</v>
      </c>
      <c r="C4381" s="110">
        <v>186.95330799999999</v>
      </c>
      <c r="D4381">
        <v>263088</v>
      </c>
      <c r="E4381">
        <f t="shared" si="70"/>
        <v>4.5850669420972823E-2</v>
      </c>
      <c r="F4381">
        <v>-6.1648490144233348E-2</v>
      </c>
    </row>
    <row r="4382" spans="2:6" x14ac:dyDescent="0.3">
      <c r="B4382" s="109">
        <v>38926</v>
      </c>
      <c r="C4382" s="110">
        <v>178.757172</v>
      </c>
      <c r="D4382">
        <v>62192</v>
      </c>
      <c r="E4382">
        <f t="shared" si="70"/>
        <v>9.5213613293538835E-3</v>
      </c>
      <c r="F4382">
        <v>-6.2728733059585706E-2</v>
      </c>
    </row>
    <row r="4383" spans="2:6" x14ac:dyDescent="0.3">
      <c r="B4383" s="109">
        <v>38925</v>
      </c>
      <c r="C4383" s="110">
        <v>177.071213</v>
      </c>
      <c r="D4383">
        <v>104076</v>
      </c>
      <c r="E4383">
        <f t="shared" si="70"/>
        <v>7.7512489440478838E-4</v>
      </c>
      <c r="F4383">
        <v>-6.2793401707552543E-2</v>
      </c>
    </row>
    <row r="4384" spans="2:6" x14ac:dyDescent="0.3">
      <c r="B4384" s="109">
        <v>38924</v>
      </c>
      <c r="C4384" s="110">
        <v>176.934067</v>
      </c>
      <c r="D4384">
        <v>170712</v>
      </c>
      <c r="E4384">
        <f t="shared" si="70"/>
        <v>1.7489461436857034E-2</v>
      </c>
      <c r="F4384">
        <v>-6.4362500022131952E-2</v>
      </c>
    </row>
    <row r="4385" spans="2:6" x14ac:dyDescent="0.3">
      <c r="B4385" s="109">
        <v>38923</v>
      </c>
      <c r="C4385" s="110">
        <v>173.892776</v>
      </c>
      <c r="D4385">
        <v>75464</v>
      </c>
      <c r="E4385">
        <f t="shared" si="70"/>
        <v>-1.8982456987217677E-3</v>
      </c>
      <c r="F4385">
        <v>-6.4832321183191932E-2</v>
      </c>
    </row>
    <row r="4386" spans="2:6" x14ac:dyDescent="0.3">
      <c r="B4386" s="109">
        <v>38922</v>
      </c>
      <c r="C4386" s="110">
        <v>174.22349500000001</v>
      </c>
      <c r="D4386">
        <v>113588</v>
      </c>
      <c r="E4386">
        <f t="shared" si="70"/>
        <v>1.019688703016608E-2</v>
      </c>
      <c r="F4386">
        <v>-6.5337840759050247E-2</v>
      </c>
    </row>
    <row r="4387" spans="2:6" x14ac:dyDescent="0.3">
      <c r="B4387" s="109">
        <v>38919</v>
      </c>
      <c r="C4387" s="110">
        <v>172.46489</v>
      </c>
      <c r="D4387">
        <v>109952</v>
      </c>
      <c r="E4387">
        <f t="shared" si="70"/>
        <v>-1.524657812599195E-2</v>
      </c>
      <c r="F4387">
        <v>-6.7170174058252319E-2</v>
      </c>
    </row>
    <row r="4388" spans="2:6" x14ac:dyDescent="0.3">
      <c r="B4388" s="109">
        <v>38918</v>
      </c>
      <c r="C4388" s="110">
        <v>175.13510099999999</v>
      </c>
      <c r="D4388">
        <v>104672</v>
      </c>
      <c r="E4388">
        <f t="shared" si="70"/>
        <v>3.3612509372354937E-2</v>
      </c>
      <c r="F4388">
        <v>-6.7965753163147347E-2</v>
      </c>
    </row>
    <row r="4389" spans="2:6" x14ac:dyDescent="0.3">
      <c r="B4389" s="109">
        <v>38917</v>
      </c>
      <c r="C4389" s="110">
        <v>169.43980400000001</v>
      </c>
      <c r="D4389">
        <v>99628</v>
      </c>
      <c r="E4389">
        <f t="shared" si="70"/>
        <v>-3.2741680608364576E-2</v>
      </c>
      <c r="F4389">
        <v>-6.8049906241652636E-2</v>
      </c>
    </row>
    <row r="4390" spans="2:6" x14ac:dyDescent="0.3">
      <c r="B4390" s="109">
        <v>38916</v>
      </c>
      <c r="C4390" s="110">
        <v>175.17533900000001</v>
      </c>
      <c r="D4390">
        <v>185820</v>
      </c>
      <c r="E4390">
        <f t="shared" si="70"/>
        <v>1.5763582349161309E-2</v>
      </c>
      <c r="F4390">
        <v>-6.8154149454033419E-2</v>
      </c>
    </row>
    <row r="4391" spans="2:6" x14ac:dyDescent="0.3">
      <c r="B4391" s="109">
        <v>38915</v>
      </c>
      <c r="C4391" s="110">
        <v>172.45680200000001</v>
      </c>
      <c r="D4391">
        <v>112964</v>
      </c>
      <c r="E4391">
        <f t="shared" si="70"/>
        <v>3.5677652758230316E-3</v>
      </c>
      <c r="F4391">
        <v>-6.8425167688310862E-2</v>
      </c>
    </row>
    <row r="4392" spans="2:6" x14ac:dyDescent="0.3">
      <c r="B4392" s="109">
        <v>38912</v>
      </c>
      <c r="C4392" s="110">
        <v>171.843704</v>
      </c>
      <c r="D4392">
        <v>87664</v>
      </c>
      <c r="E4392">
        <f t="shared" si="70"/>
        <v>1.3560640641215205E-2</v>
      </c>
      <c r="F4392">
        <v>-6.8537773547882819E-2</v>
      </c>
    </row>
    <row r="4393" spans="2:6" x14ac:dyDescent="0.3">
      <c r="B4393" s="109">
        <v>38911</v>
      </c>
      <c r="C4393" s="110">
        <v>169.54457099999999</v>
      </c>
      <c r="D4393">
        <v>106664</v>
      </c>
      <c r="E4393">
        <f t="shared" si="70"/>
        <v>-3.2989974559720969E-2</v>
      </c>
      <c r="F4393">
        <v>-6.8862085957488661E-2</v>
      </c>
    </row>
    <row r="4394" spans="2:6" x14ac:dyDescent="0.3">
      <c r="B4394" s="109">
        <v>38910</v>
      </c>
      <c r="C4394" s="110">
        <v>175.32865899999999</v>
      </c>
      <c r="D4394">
        <v>90144</v>
      </c>
      <c r="E4394">
        <f t="shared" si="70"/>
        <v>1.9657872361876549E-2</v>
      </c>
      <c r="F4394">
        <v>-6.9129901752675305E-2</v>
      </c>
    </row>
    <row r="4395" spans="2:6" x14ac:dyDescent="0.3">
      <c r="B4395" s="109">
        <v>38909</v>
      </c>
      <c r="C4395" s="110">
        <v>171.94851700000001</v>
      </c>
      <c r="D4395">
        <v>85872</v>
      </c>
      <c r="E4395">
        <f t="shared" si="70"/>
        <v>-1.520105126003779E-2</v>
      </c>
      <c r="F4395">
        <v>-6.9342623203871967E-2</v>
      </c>
    </row>
    <row r="4396" spans="2:6" x14ac:dyDescent="0.3">
      <c r="B4396" s="109">
        <v>38908</v>
      </c>
      <c r="C4396" s="110">
        <v>174.60266100000001</v>
      </c>
      <c r="D4396">
        <v>63828</v>
      </c>
      <c r="E4396">
        <f t="shared" si="70"/>
        <v>1.21588980848506E-2</v>
      </c>
      <c r="F4396">
        <v>-6.9687530572660306E-2</v>
      </c>
    </row>
    <row r="4397" spans="2:6" x14ac:dyDescent="0.3">
      <c r="B4397" s="109">
        <v>38905</v>
      </c>
      <c r="C4397" s="110">
        <v>172.505188</v>
      </c>
      <c r="D4397">
        <v>167740</v>
      </c>
      <c r="E4397">
        <f t="shared" si="70"/>
        <v>-8.3936521788560148E-3</v>
      </c>
      <c r="F4397">
        <v>-7.0129298508685656E-2</v>
      </c>
    </row>
    <row r="4398" spans="2:6" x14ac:dyDescent="0.3">
      <c r="B4398" s="109">
        <v>38904</v>
      </c>
      <c r="C4398" s="110">
        <v>173.96539300000001</v>
      </c>
      <c r="D4398">
        <v>279148</v>
      </c>
      <c r="E4398">
        <f t="shared" si="70"/>
        <v>-2.5310226752674692E-2</v>
      </c>
      <c r="F4398">
        <v>-7.0166268876508342E-2</v>
      </c>
    </row>
    <row r="4399" spans="2:6" x14ac:dyDescent="0.3">
      <c r="B4399" s="109">
        <v>38903</v>
      </c>
      <c r="C4399" s="110">
        <v>178.482834</v>
      </c>
      <c r="D4399">
        <v>271532</v>
      </c>
      <c r="E4399">
        <f t="shared" si="70"/>
        <v>-2.4643465932773889E-2</v>
      </c>
      <c r="F4399">
        <v>-7.0304667676347354E-2</v>
      </c>
    </row>
    <row r="4400" spans="2:6" x14ac:dyDescent="0.3">
      <c r="B4400" s="109">
        <v>38902</v>
      </c>
      <c r="C4400" s="110">
        <v>182.992401</v>
      </c>
      <c r="D4400">
        <v>257712</v>
      </c>
      <c r="E4400">
        <f t="shared" si="70"/>
        <v>8.8588521293699429E-2</v>
      </c>
      <c r="F4400">
        <v>-7.036022243913076E-2</v>
      </c>
    </row>
    <row r="4401" spans="2:6" x14ac:dyDescent="0.3">
      <c r="B4401" s="109">
        <v>38901</v>
      </c>
      <c r="C4401" s="110">
        <v>168.100616</v>
      </c>
      <c r="D4401">
        <v>127464</v>
      </c>
      <c r="E4401">
        <f t="shared" si="70"/>
        <v>4.3831050335404242E-2</v>
      </c>
      <c r="F4401">
        <v>-7.0763055979722878E-2</v>
      </c>
    </row>
    <row r="4402" spans="2:6" x14ac:dyDescent="0.3">
      <c r="B4402" s="109">
        <v>38898</v>
      </c>
      <c r="C4402" s="110">
        <v>161.041977</v>
      </c>
      <c r="D4402">
        <v>70396</v>
      </c>
      <c r="E4402">
        <f t="shared" si="70"/>
        <v>-7.5080518336656521E-4</v>
      </c>
      <c r="F4402">
        <v>-7.1081799736528395E-2</v>
      </c>
    </row>
    <row r="4403" spans="2:6" x14ac:dyDescent="0.3">
      <c r="B4403" s="109">
        <v>38897</v>
      </c>
      <c r="C4403" s="110">
        <v>161.16297900000001</v>
      </c>
      <c r="D4403">
        <v>187512</v>
      </c>
      <c r="E4403">
        <f t="shared" si="70"/>
        <v>3.0909888902194593E-2</v>
      </c>
      <c r="F4403">
        <v>-7.2188374201564431E-2</v>
      </c>
    </row>
    <row r="4404" spans="2:6" x14ac:dyDescent="0.3">
      <c r="B4404" s="109">
        <v>38896</v>
      </c>
      <c r="C4404" s="110">
        <v>156.33081100000001</v>
      </c>
      <c r="D4404">
        <v>22968</v>
      </c>
      <c r="E4404">
        <f t="shared" si="70"/>
        <v>-9.9116117790912783E-3</v>
      </c>
      <c r="F4404">
        <v>-7.232412952113576E-2</v>
      </c>
    </row>
    <row r="4405" spans="2:6" x14ac:dyDescent="0.3">
      <c r="B4405" s="109">
        <v>38895</v>
      </c>
      <c r="C4405" s="110">
        <v>157.895813</v>
      </c>
      <c r="D4405">
        <v>79820</v>
      </c>
      <c r="E4405">
        <f t="shared" si="70"/>
        <v>5.109965030611896E-4</v>
      </c>
      <c r="F4405">
        <v>-7.2918278659874103E-2</v>
      </c>
    </row>
    <row r="4406" spans="2:6" x14ac:dyDescent="0.3">
      <c r="B4406" s="109">
        <v>38894</v>
      </c>
      <c r="C4406" s="110">
        <v>157.81516999999999</v>
      </c>
      <c r="D4406">
        <v>79784</v>
      </c>
      <c r="E4406">
        <f t="shared" si="70"/>
        <v>1.5869311181646584E-3</v>
      </c>
      <c r="F4406">
        <v>-7.3020060566090672E-2</v>
      </c>
    </row>
    <row r="4407" spans="2:6" x14ac:dyDescent="0.3">
      <c r="B4407" s="109">
        <v>38891</v>
      </c>
      <c r="C4407" s="110">
        <v>157.56512499999999</v>
      </c>
      <c r="D4407">
        <v>88604</v>
      </c>
      <c r="E4407">
        <f t="shared" si="70"/>
        <v>1.5705181859881456E-2</v>
      </c>
      <c r="F4407">
        <v>-7.3249703104715902E-2</v>
      </c>
    </row>
    <row r="4408" spans="2:6" x14ac:dyDescent="0.3">
      <c r="B4408" s="109">
        <v>38890</v>
      </c>
      <c r="C4408" s="110">
        <v>155.12879899999999</v>
      </c>
      <c r="D4408">
        <v>108016</v>
      </c>
      <c r="E4408">
        <f t="shared" si="70"/>
        <v>8.8426644915817754E-4</v>
      </c>
      <c r="F4408">
        <v>-7.3949655828696392E-2</v>
      </c>
    </row>
    <row r="4409" spans="2:6" x14ac:dyDescent="0.3">
      <c r="B4409" s="109">
        <v>38889</v>
      </c>
      <c r="C4409" s="110">
        <v>154.99174500000001</v>
      </c>
      <c r="D4409">
        <v>49568</v>
      </c>
      <c r="E4409">
        <f t="shared" si="70"/>
        <v>1.4843080075815918E-2</v>
      </c>
      <c r="F4409">
        <v>-7.3984887774600328E-2</v>
      </c>
    </row>
    <row r="4410" spans="2:6" x14ac:dyDescent="0.3">
      <c r="B4410" s="109">
        <v>38888</v>
      </c>
      <c r="C4410" s="110">
        <v>152.72483800000001</v>
      </c>
      <c r="D4410">
        <v>95876</v>
      </c>
      <c r="E4410">
        <f t="shared" si="70"/>
        <v>-2.6332479520525864E-2</v>
      </c>
      <c r="F4410">
        <v>-7.409158985055686E-2</v>
      </c>
    </row>
    <row r="4411" spans="2:6" x14ac:dyDescent="0.3">
      <c r="B4411" s="109">
        <v>38887</v>
      </c>
      <c r="C4411" s="110">
        <v>156.85522499999999</v>
      </c>
      <c r="D4411">
        <v>78292</v>
      </c>
      <c r="E4411">
        <f t="shared" si="70"/>
        <v>-2.7896862728865712E-2</v>
      </c>
      <c r="F4411">
        <v>-7.4170886963938587E-2</v>
      </c>
    </row>
    <row r="4412" spans="2:6" x14ac:dyDescent="0.3">
      <c r="B4412" s="109">
        <v>38884</v>
      </c>
      <c r="C4412" s="110">
        <v>161.35656700000001</v>
      </c>
      <c r="D4412">
        <v>232484</v>
      </c>
      <c r="E4412">
        <f t="shared" si="70"/>
        <v>6.8596903936849474E-2</v>
      </c>
      <c r="F4412">
        <v>-7.4915674604380311E-2</v>
      </c>
    </row>
    <row r="4413" spans="2:6" x14ac:dyDescent="0.3">
      <c r="B4413" s="109">
        <v>38883</v>
      </c>
      <c r="C4413" s="110">
        <v>150.998535</v>
      </c>
      <c r="D4413">
        <v>127296</v>
      </c>
      <c r="E4413">
        <f t="shared" si="70"/>
        <v>3.6606436410848264E-2</v>
      </c>
      <c r="F4413">
        <v>-7.554701605792602E-2</v>
      </c>
    </row>
    <row r="4414" spans="2:6" x14ac:dyDescent="0.3">
      <c r="B4414" s="109">
        <v>38882</v>
      </c>
      <c r="C4414" s="110">
        <v>145.666214</v>
      </c>
      <c r="D4414">
        <v>233652</v>
      </c>
      <c r="E4414">
        <f t="shared" si="70"/>
        <v>1.6085355905268717E-3</v>
      </c>
      <c r="F4414">
        <v>-7.5996839950602468E-2</v>
      </c>
    </row>
    <row r="4415" spans="2:6" x14ac:dyDescent="0.3">
      <c r="B4415" s="109">
        <v>38881</v>
      </c>
      <c r="C4415" s="110">
        <v>145.43228099999999</v>
      </c>
      <c r="D4415">
        <v>273492</v>
      </c>
      <c r="E4415">
        <f t="shared" si="70"/>
        <v>-5.1008030566054074E-2</v>
      </c>
      <c r="F4415">
        <v>-7.6405354647130164E-2</v>
      </c>
    </row>
    <row r="4416" spans="2:6" x14ac:dyDescent="0.3">
      <c r="B4416" s="109">
        <v>38880</v>
      </c>
      <c r="C4416" s="110">
        <v>153.249222</v>
      </c>
      <c r="D4416">
        <v>184828</v>
      </c>
      <c r="E4416">
        <f t="shared" si="70"/>
        <v>-7.3949655828696392E-2</v>
      </c>
      <c r="F4416">
        <v>-7.6857717552944016E-2</v>
      </c>
    </row>
    <row r="4417" spans="2:6" x14ac:dyDescent="0.3">
      <c r="B4417" s="109">
        <v>38877</v>
      </c>
      <c r="C4417" s="110">
        <v>165.48692299999999</v>
      </c>
      <c r="D4417">
        <v>479992</v>
      </c>
      <c r="E4417">
        <f t="shared" si="70"/>
        <v>0.15721774758471141</v>
      </c>
      <c r="F4417">
        <v>-7.6899385842769008E-2</v>
      </c>
    </row>
    <row r="4418" spans="2:6" x14ac:dyDescent="0.3">
      <c r="B4418" s="109">
        <v>38876</v>
      </c>
      <c r="C4418" s="110">
        <v>143.00413499999999</v>
      </c>
      <c r="D4418">
        <v>398004</v>
      </c>
      <c r="E4418">
        <f t="shared" si="70"/>
        <v>-0.18672269003335529</v>
      </c>
      <c r="F4418">
        <v>-7.7281876268816996E-2</v>
      </c>
    </row>
    <row r="4419" spans="2:6" x14ac:dyDescent="0.3">
      <c r="B4419" s="109">
        <v>38875</v>
      </c>
      <c r="C4419" s="110">
        <v>175.83686800000001</v>
      </c>
      <c r="D4419">
        <v>182876</v>
      </c>
      <c r="E4419">
        <f t="shared" si="70"/>
        <v>-6.8425167688310862E-2</v>
      </c>
      <c r="F4419">
        <v>-7.9211077103015448E-2</v>
      </c>
    </row>
    <row r="4420" spans="2:6" x14ac:dyDescent="0.3">
      <c r="B4420" s="109">
        <v>38874</v>
      </c>
      <c r="C4420" s="110">
        <v>188.752274</v>
      </c>
      <c r="D4420">
        <v>110124</v>
      </c>
      <c r="E4420">
        <f t="shared" si="70"/>
        <v>1.1194026772323618E-2</v>
      </c>
      <c r="F4420">
        <v>-8.0122575152807629E-2</v>
      </c>
    </row>
    <row r="4421" spans="2:6" x14ac:dyDescent="0.3">
      <c r="B4421" s="109">
        <v>38873</v>
      </c>
      <c r="C4421" s="110">
        <v>186.662766</v>
      </c>
      <c r="D4421">
        <v>56992</v>
      </c>
      <c r="E4421">
        <f t="shared" si="70"/>
        <v>-1.7202187098669497E-2</v>
      </c>
      <c r="F4421">
        <v>-8.0149820508129688E-2</v>
      </c>
    </row>
    <row r="4422" spans="2:6" x14ac:dyDescent="0.3">
      <c r="B4422" s="109">
        <v>38870</v>
      </c>
      <c r="C4422" s="110">
        <v>189.92997700000001</v>
      </c>
      <c r="D4422">
        <v>162836</v>
      </c>
      <c r="E4422">
        <f t="shared" si="70"/>
        <v>-4.1251026372121746E-2</v>
      </c>
      <c r="F4422">
        <v>-8.1080798709637358E-2</v>
      </c>
    </row>
    <row r="4423" spans="2:6" x14ac:dyDescent="0.3">
      <c r="B4423" s="109">
        <v>38869</v>
      </c>
      <c r="C4423" s="110">
        <v>198.10188299999999</v>
      </c>
      <c r="D4423">
        <v>206464</v>
      </c>
      <c r="E4423">
        <f t="shared" si="70"/>
        <v>1.4249075937509348E-2</v>
      </c>
      <c r="F4423">
        <v>-8.2399045101326451E-2</v>
      </c>
    </row>
    <row r="4424" spans="2:6" x14ac:dyDescent="0.3">
      <c r="B4424" s="109">
        <v>38868</v>
      </c>
      <c r="C4424" s="110">
        <v>195.318771</v>
      </c>
      <c r="D4424">
        <v>195796</v>
      </c>
      <c r="E4424">
        <f t="shared" si="70"/>
        <v>1.2673114491457582E-2</v>
      </c>
      <c r="F4424">
        <v>-8.3457090878543694E-2</v>
      </c>
    </row>
    <row r="4425" spans="2:6" x14ac:dyDescent="0.3">
      <c r="B4425" s="109">
        <v>38867</v>
      </c>
      <c r="C4425" s="110">
        <v>192.87445099999999</v>
      </c>
      <c r="D4425">
        <v>101864</v>
      </c>
      <c r="E4425">
        <f t="shared" si="70"/>
        <v>-2.3484704056292771E-2</v>
      </c>
      <c r="F4425">
        <v>-8.4097249396293261E-2</v>
      </c>
    </row>
    <row r="4426" spans="2:6" x14ac:dyDescent="0.3">
      <c r="B4426" s="109">
        <v>38866</v>
      </c>
      <c r="C4426" s="110">
        <v>197.51298499999999</v>
      </c>
      <c r="D4426">
        <v>165596</v>
      </c>
      <c r="E4426">
        <f t="shared" si="70"/>
        <v>8.9420563388284968E-3</v>
      </c>
      <c r="F4426">
        <v>-8.713122299095255E-2</v>
      </c>
    </row>
    <row r="4427" spans="2:6" x14ac:dyDescent="0.3">
      <c r="B4427" s="109">
        <v>38863</v>
      </c>
      <c r="C4427" s="110">
        <v>195.76246599999999</v>
      </c>
      <c r="D4427">
        <v>226212</v>
      </c>
      <c r="E4427">
        <f t="shared" ref="E4427:E4450" si="71">C4427/C4428-1</f>
        <v>3.607727413238937E-2</v>
      </c>
      <c r="F4427">
        <v>-8.8459360674998821E-2</v>
      </c>
    </row>
    <row r="4428" spans="2:6" x14ac:dyDescent="0.3">
      <c r="B4428" s="109">
        <v>38862</v>
      </c>
      <c r="C4428" s="110">
        <v>188.94581600000001</v>
      </c>
      <c r="D4428">
        <v>326728</v>
      </c>
      <c r="E4428">
        <f t="shared" si="71"/>
        <v>1.8702360760616266E-2</v>
      </c>
      <c r="F4428">
        <v>-8.8768651438215551E-2</v>
      </c>
    </row>
    <row r="4429" spans="2:6" x14ac:dyDescent="0.3">
      <c r="B4429" s="109">
        <v>38861</v>
      </c>
      <c r="C4429" s="110">
        <v>185.47695899999999</v>
      </c>
      <c r="D4429">
        <v>250584</v>
      </c>
      <c r="E4429">
        <f t="shared" si="71"/>
        <v>-8.4098307865440036E-3</v>
      </c>
      <c r="F4429">
        <v>-8.9596222412266502E-2</v>
      </c>
    </row>
    <row r="4430" spans="2:6" x14ac:dyDescent="0.3">
      <c r="B4430" s="109">
        <v>38860</v>
      </c>
      <c r="C4430" s="110">
        <v>187.05001799999999</v>
      </c>
      <c r="D4430">
        <v>251996</v>
      </c>
      <c r="E4430">
        <f t="shared" si="71"/>
        <v>4.1572697489880017E-3</v>
      </c>
      <c r="F4430">
        <v>-9.3124371288598073E-2</v>
      </c>
    </row>
    <row r="4431" spans="2:6" x14ac:dyDescent="0.3">
      <c r="B4431" s="109">
        <v>38859</v>
      </c>
      <c r="C4431" s="110">
        <v>186.27562</v>
      </c>
      <c r="D4431">
        <v>711036</v>
      </c>
      <c r="E4431">
        <f t="shared" si="71"/>
        <v>-3.3040056089563508E-2</v>
      </c>
      <c r="F4431">
        <v>-9.3378372929657227E-2</v>
      </c>
    </row>
    <row r="4432" spans="2:6" x14ac:dyDescent="0.3">
      <c r="B4432" s="109">
        <v>38856</v>
      </c>
      <c r="C4432" s="110">
        <v>192.64047199999999</v>
      </c>
      <c r="D4432">
        <v>406928</v>
      </c>
      <c r="E4432">
        <f t="shared" si="71"/>
        <v>-2.5147484667807252E-2</v>
      </c>
      <c r="F4432">
        <v>-9.8574273516568556E-2</v>
      </c>
    </row>
    <row r="4433" spans="2:6" x14ac:dyDescent="0.3">
      <c r="B4433" s="109">
        <v>38855</v>
      </c>
      <c r="C4433" s="110">
        <v>197.60986299999999</v>
      </c>
      <c r="D4433">
        <v>927720</v>
      </c>
      <c r="E4433">
        <f t="shared" si="71"/>
        <v>-4.8144041681271954E-2</v>
      </c>
      <c r="F4433">
        <v>-9.9699597244617633E-2</v>
      </c>
    </row>
    <row r="4434" spans="2:6" x14ac:dyDescent="0.3">
      <c r="B4434" s="109">
        <v>38854</v>
      </c>
      <c r="C4434" s="110">
        <v>207.60479699999999</v>
      </c>
      <c r="D4434">
        <v>671508</v>
      </c>
      <c r="E4434">
        <f t="shared" si="71"/>
        <v>-3.233731386196137E-2</v>
      </c>
      <c r="F4434">
        <v>-0.10517880387179013</v>
      </c>
    </row>
    <row r="4435" spans="2:6" x14ac:dyDescent="0.3">
      <c r="B4435" s="109">
        <v>38853</v>
      </c>
      <c r="C4435" s="110">
        <v>214.54252600000001</v>
      </c>
      <c r="D4435">
        <v>1090132</v>
      </c>
      <c r="E4435">
        <f t="shared" si="71"/>
        <v>3.3498174688558757E-2</v>
      </c>
      <c r="F4435">
        <v>-0.11159402686916264</v>
      </c>
    </row>
    <row r="4436" spans="2:6" x14ac:dyDescent="0.3">
      <c r="B4436" s="109">
        <v>38852</v>
      </c>
      <c r="C4436" s="110">
        <v>207.588684</v>
      </c>
      <c r="D4436">
        <v>1568976</v>
      </c>
      <c r="E4436">
        <f t="shared" si="71"/>
        <v>-6.8049906241652636E-2</v>
      </c>
      <c r="F4436">
        <v>-0.11260753654361744</v>
      </c>
    </row>
    <row r="4437" spans="2:6" x14ac:dyDescent="0.3">
      <c r="B4437" s="109">
        <v>38849</v>
      </c>
      <c r="C4437" s="110">
        <v>222.746567</v>
      </c>
      <c r="D4437">
        <v>1212732</v>
      </c>
      <c r="E4437">
        <f t="shared" si="71"/>
        <v>-3.4410703973086432E-2</v>
      </c>
      <c r="F4437">
        <v>-0.11480618072559756</v>
      </c>
    </row>
    <row r="4438" spans="2:6" x14ac:dyDescent="0.3">
      <c r="B4438" s="109">
        <v>38848</v>
      </c>
      <c r="C4438" s="110">
        <v>230.684586</v>
      </c>
      <c r="D4438">
        <v>2951684</v>
      </c>
      <c r="E4438">
        <f t="shared" si="71"/>
        <v>-3.4766643595894653E-2</v>
      </c>
      <c r="F4438">
        <v>-0.11515685192056091</v>
      </c>
    </row>
    <row r="4439" spans="2:6" x14ac:dyDescent="0.3">
      <c r="B4439" s="109">
        <v>38847</v>
      </c>
      <c r="C4439" s="110">
        <v>238.99359100000001</v>
      </c>
      <c r="D4439">
        <v>2342548</v>
      </c>
      <c r="E4439">
        <f t="shared" si="71"/>
        <v>6.9298901056971784E-2</v>
      </c>
      <c r="F4439">
        <v>-0.11669876874381835</v>
      </c>
    </row>
    <row r="4440" spans="2:6" x14ac:dyDescent="0.3">
      <c r="B4440" s="109">
        <v>38846</v>
      </c>
      <c r="C4440" s="110">
        <v>223.50494399999999</v>
      </c>
      <c r="D4440">
        <v>2433960</v>
      </c>
      <c r="E4440">
        <f t="shared" si="71"/>
        <v>7.7634832773022966E-2</v>
      </c>
      <c r="F4440">
        <v>-0.11676229304996355</v>
      </c>
    </row>
    <row r="4441" spans="2:6" x14ac:dyDescent="0.3">
      <c r="B4441" s="109">
        <v>38845</v>
      </c>
      <c r="C4441" s="110">
        <v>207.40322900000001</v>
      </c>
      <c r="D4441">
        <v>242040</v>
      </c>
      <c r="E4441">
        <f t="shared" si="71"/>
        <v>1.8056746944558055E-2</v>
      </c>
      <c r="F4441">
        <v>-0.12247618370186131</v>
      </c>
    </row>
    <row r="4442" spans="2:6" x14ac:dyDescent="0.3">
      <c r="B4442" s="109">
        <v>38842</v>
      </c>
      <c r="C4442" s="110">
        <v>203.724625</v>
      </c>
      <c r="D4442">
        <v>216780</v>
      </c>
      <c r="E4442">
        <f t="shared" si="71"/>
        <v>-7.9740722292035437E-3</v>
      </c>
      <c r="F4442">
        <v>-0.12739111871748965</v>
      </c>
    </row>
    <row r="4443" spans="2:6" x14ac:dyDescent="0.3">
      <c r="B4443" s="109">
        <v>38841</v>
      </c>
      <c r="C4443" s="110">
        <v>205.36219800000001</v>
      </c>
      <c r="D4443">
        <v>340108</v>
      </c>
      <c r="E4443">
        <f t="shared" si="71"/>
        <v>-2.0696141874507967E-2</v>
      </c>
      <c r="F4443">
        <v>-0.13038795703194861</v>
      </c>
    </row>
    <row r="4444" spans="2:6" x14ac:dyDescent="0.3">
      <c r="B4444" s="109">
        <v>38840</v>
      </c>
      <c r="C4444" s="110">
        <v>209.702225</v>
      </c>
      <c r="D4444">
        <v>607716</v>
      </c>
      <c r="E4444">
        <f t="shared" si="71"/>
        <v>-5.0526892789364286E-3</v>
      </c>
      <c r="F4444">
        <v>-0.13191632707570378</v>
      </c>
    </row>
    <row r="4445" spans="2:6" x14ac:dyDescent="0.3">
      <c r="B4445" s="109">
        <v>38839</v>
      </c>
      <c r="C4445" s="110">
        <v>210.767166</v>
      </c>
      <c r="D4445">
        <v>1412796</v>
      </c>
      <c r="E4445">
        <f t="shared" si="71"/>
        <v>2.5754822398533106E-2</v>
      </c>
      <c r="F4445">
        <v>-0.1320622849837233</v>
      </c>
    </row>
    <row r="4446" spans="2:6" x14ac:dyDescent="0.3">
      <c r="B4446" s="109">
        <v>38835</v>
      </c>
      <c r="C4446" s="110">
        <v>205.475189</v>
      </c>
      <c r="D4446">
        <v>1392384</v>
      </c>
      <c r="E4446">
        <f t="shared" si="71"/>
        <v>-4.1073615559268695E-2</v>
      </c>
      <c r="F4446">
        <v>-0.14533392900390629</v>
      </c>
    </row>
    <row r="4447" spans="2:6" x14ac:dyDescent="0.3">
      <c r="B4447" s="109">
        <v>38834</v>
      </c>
      <c r="C4447" s="110">
        <v>214.27629099999999</v>
      </c>
      <c r="D4447">
        <v>2298448</v>
      </c>
      <c r="E4447">
        <f t="shared" si="71"/>
        <v>2.114429080534963E-2</v>
      </c>
      <c r="F4447">
        <v>-0.17126978585398489</v>
      </c>
    </row>
    <row r="4448" spans="2:6" x14ac:dyDescent="0.3">
      <c r="B4448" s="109">
        <v>38833</v>
      </c>
      <c r="C4448" s="110">
        <v>209.83938599999999</v>
      </c>
      <c r="D4448">
        <v>2515764</v>
      </c>
      <c r="E4448">
        <f t="shared" si="71"/>
        <v>-7.6301612551321618E-3</v>
      </c>
      <c r="F4448">
        <v>-0.18672269003335529</v>
      </c>
    </row>
    <row r="4449" spans="2:6" x14ac:dyDescent="0.3">
      <c r="B4449" s="109">
        <v>38832</v>
      </c>
      <c r="C4449" s="110">
        <v>211.45280500000001</v>
      </c>
      <c r="D4449">
        <v>14368480</v>
      </c>
      <c r="E4449">
        <f t="shared" si="71"/>
        <v>-0.10517880387179013</v>
      </c>
      <c r="F4449">
        <v>-0.21815355955558668</v>
      </c>
    </row>
    <row r="4450" spans="2:6" x14ac:dyDescent="0.3">
      <c r="B4450" s="109">
        <v>38831</v>
      </c>
      <c r="C4450" s="110">
        <v>236.30732699999999</v>
      </c>
      <c r="D4450">
        <v>46342060</v>
      </c>
      <c r="E4450" t="e">
        <f t="shared" si="71"/>
        <v>#DIV/0!</v>
      </c>
      <c r="F4450">
        <v>-0.278490995403324</v>
      </c>
    </row>
  </sheetData>
  <mergeCells count="5">
    <mergeCell ref="H10:L10"/>
    <mergeCell ref="H12:L12"/>
    <mergeCell ref="K38:L38"/>
    <mergeCell ref="B7:L7"/>
    <mergeCell ref="B2:L5"/>
  </mergeCells>
  <printOptions horizontalCentered="1" verticalCentered="1"/>
  <pageMargins left="0" right="0" top="0" bottom="0" header="0" footer="0"/>
  <pageSetup paperSize="13" scale="8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32E20-FE37-4215-AA68-89E2C4FD89D9}">
  <dimension ref="B1:V4451"/>
  <sheetViews>
    <sheetView showGridLines="0" view="pageLayout" topLeftCell="A37" zoomScaleNormal="100" workbookViewId="0">
      <selection activeCell="N33" sqref="N33"/>
    </sheetView>
  </sheetViews>
  <sheetFormatPr defaultRowHeight="14.4" x14ac:dyDescent="0.3"/>
  <cols>
    <col min="1" max="1" width="2.109375" customWidth="1"/>
    <col min="2" max="2" width="10.33203125" bestFit="1" customWidth="1"/>
    <col min="5" max="5" width="13.5546875" bestFit="1" customWidth="1"/>
    <col min="6" max="6" width="11.33203125" customWidth="1"/>
    <col min="7" max="7" width="16.44140625" bestFit="1" customWidth="1"/>
    <col min="8" max="8" width="3.5546875" customWidth="1"/>
    <col min="9" max="9" width="17" bestFit="1" customWidth="1"/>
    <col min="10" max="10" width="10.21875" bestFit="1" customWidth="1"/>
    <col min="12" max="13" width="10.33203125" bestFit="1" customWidth="1"/>
  </cols>
  <sheetData>
    <row r="1" spans="2:22" ht="14.4" customHeight="1" x14ac:dyDescent="0.95">
      <c r="B1" s="530" t="str">
        <f>'Data Sheet'!B1</f>
        <v>SUN TV NETWORK LTD</v>
      </c>
      <c r="C1" s="530"/>
      <c r="D1" s="530"/>
      <c r="E1" s="530"/>
      <c r="F1" s="530"/>
      <c r="G1" s="530"/>
      <c r="H1" s="530"/>
      <c r="I1" s="530"/>
      <c r="J1" s="530"/>
      <c r="K1" s="530"/>
      <c r="L1" s="530"/>
      <c r="M1" s="530"/>
      <c r="N1" s="455"/>
    </row>
    <row r="2" spans="2:22" ht="14.4" customHeight="1" x14ac:dyDescent="0.95">
      <c r="B2" s="530"/>
      <c r="C2" s="530"/>
      <c r="D2" s="530"/>
      <c r="E2" s="530"/>
      <c r="F2" s="530"/>
      <c r="G2" s="530"/>
      <c r="H2" s="530"/>
      <c r="I2" s="530"/>
      <c r="J2" s="530"/>
      <c r="K2" s="530"/>
      <c r="L2" s="530"/>
      <c r="M2" s="530"/>
      <c r="N2" s="455"/>
    </row>
    <row r="3" spans="2:22" ht="14.4" customHeight="1" x14ac:dyDescent="0.95">
      <c r="B3" s="530"/>
      <c r="C3" s="530"/>
      <c r="D3" s="530"/>
      <c r="E3" s="530"/>
      <c r="F3" s="530"/>
      <c r="G3" s="530"/>
      <c r="H3" s="530"/>
      <c r="I3" s="530"/>
      <c r="J3" s="530"/>
      <c r="K3" s="530"/>
      <c r="L3" s="530"/>
      <c r="M3" s="530"/>
      <c r="N3" s="455"/>
    </row>
    <row r="4" spans="2:22" ht="14.4" customHeight="1" x14ac:dyDescent="0.3">
      <c r="B4" s="530"/>
      <c r="C4" s="530"/>
      <c r="D4" s="530"/>
      <c r="E4" s="530"/>
      <c r="F4" s="530"/>
      <c r="G4" s="530"/>
      <c r="H4" s="530"/>
      <c r="I4" s="530"/>
      <c r="J4" s="530"/>
      <c r="K4" s="530"/>
      <c r="L4" s="530"/>
      <c r="M4" s="530"/>
    </row>
    <row r="5" spans="2:22" x14ac:dyDescent="0.3">
      <c r="B5" s="530"/>
      <c r="C5" s="530"/>
      <c r="D5" s="530"/>
      <c r="E5" s="530"/>
      <c r="F5" s="530"/>
      <c r="G5" s="530"/>
      <c r="H5" s="530"/>
      <c r="I5" s="530"/>
      <c r="J5" s="530"/>
      <c r="K5" s="530"/>
      <c r="L5" s="530"/>
      <c r="M5" s="530"/>
    </row>
    <row r="7" spans="2:22" ht="23.4" x14ac:dyDescent="0.45">
      <c r="B7" s="546" t="str">
        <f>"Value At Risk"&amp;" - "&amp;'Data Sheet'!B1&amp; " (Monte Carlo Simulation) "</f>
        <v xml:space="preserve">Value At Risk - SUN TV NETWORK LTD (Monte Carlo Simulation) </v>
      </c>
      <c r="C7" s="546"/>
      <c r="D7" s="546"/>
      <c r="E7" s="546"/>
      <c r="F7" s="546"/>
      <c r="G7" s="546"/>
      <c r="H7" s="546"/>
      <c r="I7" s="546"/>
      <c r="J7" s="546"/>
      <c r="K7" s="546"/>
      <c r="L7" s="546"/>
      <c r="M7" s="546"/>
    </row>
    <row r="10" spans="2:22" x14ac:dyDescent="0.3">
      <c r="B10" s="25" t="s">
        <v>184</v>
      </c>
      <c r="C10" s="273" t="s">
        <v>410</v>
      </c>
      <c r="D10" s="273" t="s">
        <v>530</v>
      </c>
      <c r="E10" s="273" t="s">
        <v>531</v>
      </c>
      <c r="F10" s="276" t="s">
        <v>533</v>
      </c>
      <c r="G10" s="276" t="s">
        <v>534</v>
      </c>
      <c r="H10" s="272"/>
      <c r="I10" s="536" t="s">
        <v>519</v>
      </c>
      <c r="J10" s="536"/>
      <c r="K10" s="536"/>
      <c r="L10" s="536"/>
      <c r="M10" s="536"/>
    </row>
    <row r="11" spans="2:22" x14ac:dyDescent="0.3">
      <c r="B11" s="109">
        <v>45405</v>
      </c>
      <c r="C11" s="110">
        <v>616.90002400000003</v>
      </c>
      <c r="D11">
        <f t="shared" ref="D11:D74" si="0">C11/C12-1</f>
        <v>1.1560298888984466E-2</v>
      </c>
      <c r="E11">
        <v>0.24250514217811592</v>
      </c>
      <c r="F11">
        <v>1</v>
      </c>
      <c r="G11">
        <f t="shared" ref="G11:G74" ca="1" si="1">_xlfn.NORM.INV(RAND(),M$13,M$14)</f>
        <v>-2.2683668858836596E-2</v>
      </c>
      <c r="P11" t="s">
        <v>507</v>
      </c>
    </row>
    <row r="12" spans="2:22" x14ac:dyDescent="0.3">
      <c r="B12" s="109">
        <v>45404</v>
      </c>
      <c r="C12" s="110">
        <v>609.84997599999997</v>
      </c>
      <c r="D12">
        <f t="shared" si="0"/>
        <v>2.1096652992883991E-2</v>
      </c>
      <c r="E12">
        <v>0.23873808879052549</v>
      </c>
      <c r="F12">
        <v>2</v>
      </c>
      <c r="G12">
        <f t="shared" ca="1" si="1"/>
        <v>-1.6246061650286546E-2</v>
      </c>
      <c r="I12" s="509" t="s">
        <v>520</v>
      </c>
      <c r="J12" s="509"/>
      <c r="K12" s="509"/>
      <c r="L12" s="509"/>
      <c r="M12" s="509"/>
    </row>
    <row r="13" spans="2:22" x14ac:dyDescent="0.3">
      <c r="B13" s="109">
        <v>45401</v>
      </c>
      <c r="C13" s="110">
        <v>597.25</v>
      </c>
      <c r="D13">
        <f t="shared" si="0"/>
        <v>-1.7357664047864318E-2</v>
      </c>
      <c r="E13">
        <v>0.21257914232888986</v>
      </c>
      <c r="F13">
        <v>3</v>
      </c>
      <c r="G13">
        <f t="shared" ca="1" si="1"/>
        <v>-4.3388922680996374E-2</v>
      </c>
      <c r="I13" t="s">
        <v>167</v>
      </c>
      <c r="M13" s="125">
        <f>AVERAGE(E11:E4450)</f>
        <v>6.0653681364321343E-4</v>
      </c>
      <c r="V13" s="125"/>
    </row>
    <row r="14" spans="2:22" x14ac:dyDescent="0.3">
      <c r="B14" s="109">
        <v>45400</v>
      </c>
      <c r="C14" s="110">
        <v>607.79998799999998</v>
      </c>
      <c r="D14">
        <f t="shared" si="0"/>
        <v>3.3842146099876125E-3</v>
      </c>
      <c r="E14">
        <v>0.19405887704308533</v>
      </c>
      <c r="F14">
        <v>4</v>
      </c>
      <c r="G14">
        <f t="shared" ca="1" si="1"/>
        <v>-4.1390883376569577E-2</v>
      </c>
      <c r="I14" t="s">
        <v>521</v>
      </c>
      <c r="M14" s="125">
        <f>_xlfn.STDEV.S(E11:E4450)</f>
        <v>2.7895507390105989E-2</v>
      </c>
      <c r="V14" s="125"/>
    </row>
    <row r="15" spans="2:22" x14ac:dyDescent="0.3">
      <c r="B15" s="109">
        <v>45398</v>
      </c>
      <c r="C15" s="110">
        <v>605.75</v>
      </c>
      <c r="D15">
        <f t="shared" si="0"/>
        <v>-3.0447269142090949E-3</v>
      </c>
      <c r="E15">
        <v>0.15721774758471141</v>
      </c>
      <c r="F15">
        <v>5</v>
      </c>
      <c r="G15">
        <f t="shared" ca="1" si="1"/>
        <v>1.9968223376393014E-2</v>
      </c>
      <c r="I15" t="s">
        <v>522</v>
      </c>
      <c r="M15" s="125">
        <f>MIN(E11:E4450)</f>
        <v>-0.278490995403324</v>
      </c>
      <c r="V15" s="125"/>
    </row>
    <row r="16" spans="2:22" x14ac:dyDescent="0.3">
      <c r="B16" s="109">
        <v>45397</v>
      </c>
      <c r="C16" s="110">
        <v>607.59997599999997</v>
      </c>
      <c r="D16">
        <f t="shared" si="0"/>
        <v>-1.8496102450453522E-2</v>
      </c>
      <c r="E16">
        <v>0.13855291941664283</v>
      </c>
      <c r="F16">
        <v>6</v>
      </c>
      <c r="G16">
        <f t="shared" ca="1" si="1"/>
        <v>3.8378919041143364E-2</v>
      </c>
      <c r="I16" t="s">
        <v>523</v>
      </c>
      <c r="M16" s="125">
        <f>MAX(E11:E4450)</f>
        <v>0.24250514217811592</v>
      </c>
      <c r="V16" s="125"/>
    </row>
    <row r="17" spans="2:20" x14ac:dyDescent="0.3">
      <c r="B17" s="109">
        <v>45394</v>
      </c>
      <c r="C17" s="110">
        <v>619.04998799999998</v>
      </c>
      <c r="D17">
        <f t="shared" si="0"/>
        <v>-1.8471577260727901E-2</v>
      </c>
      <c r="E17">
        <v>0.13661924923062041</v>
      </c>
      <c r="F17">
        <v>7</v>
      </c>
      <c r="G17">
        <f t="shared" ca="1" si="1"/>
        <v>6.6486536467185775E-2</v>
      </c>
      <c r="I17" t="s">
        <v>524</v>
      </c>
      <c r="M17" s="275">
        <v>612</v>
      </c>
    </row>
    <row r="18" spans="2:20" x14ac:dyDescent="0.3">
      <c r="B18" s="109">
        <v>45392</v>
      </c>
      <c r="C18" s="110">
        <v>630.70001200000002</v>
      </c>
      <c r="D18">
        <f t="shared" si="0"/>
        <v>5.8665567771716276E-2</v>
      </c>
      <c r="E18">
        <v>0.12846928276116176</v>
      </c>
      <c r="F18">
        <v>8</v>
      </c>
      <c r="G18">
        <f t="shared" ca="1" si="1"/>
        <v>-1.1048505103070367E-2</v>
      </c>
      <c r="M18" s="275"/>
    </row>
    <row r="19" spans="2:20" x14ac:dyDescent="0.3">
      <c r="B19" s="109">
        <v>45391</v>
      </c>
      <c r="C19" s="110">
        <v>595.75</v>
      </c>
      <c r="D19">
        <f t="shared" si="0"/>
        <v>-2.1515934165036388E-2</v>
      </c>
      <c r="E19">
        <v>0.12800524019757598</v>
      </c>
      <c r="F19">
        <v>9</v>
      </c>
      <c r="G19">
        <f t="shared" ca="1" si="1"/>
        <v>-3.2289595320664074E-3</v>
      </c>
      <c r="I19" s="509" t="s">
        <v>535</v>
      </c>
      <c r="J19" s="509"/>
      <c r="K19" s="509"/>
      <c r="L19" s="509"/>
      <c r="M19" s="509"/>
    </row>
    <row r="20" spans="2:20" x14ac:dyDescent="0.3">
      <c r="B20" s="109">
        <v>45390</v>
      </c>
      <c r="C20" s="110">
        <v>608.84997599999997</v>
      </c>
      <c r="D20">
        <f t="shared" si="0"/>
        <v>-1.7904727454058134E-2</v>
      </c>
      <c r="E20">
        <v>0.12583190358526397</v>
      </c>
      <c r="F20">
        <v>10</v>
      </c>
      <c r="G20">
        <f t="shared" ca="1" si="1"/>
        <v>1.8857532187049789E-2</v>
      </c>
      <c r="I20" t="s">
        <v>167</v>
      </c>
      <c r="M20" s="125">
        <f ca="1">AVERAGE(G11:G4450)</f>
        <v>-5.9358717032071464E-5</v>
      </c>
      <c r="R20" s="120"/>
      <c r="S20" s="125"/>
      <c r="T20" s="125"/>
    </row>
    <row r="21" spans="2:20" x14ac:dyDescent="0.3">
      <c r="B21" s="109">
        <v>45387</v>
      </c>
      <c r="C21" s="110">
        <v>619.95001200000002</v>
      </c>
      <c r="D21">
        <f t="shared" si="0"/>
        <v>7.3576772863033213E-3</v>
      </c>
      <c r="E21">
        <v>0.12574714954357735</v>
      </c>
      <c r="F21">
        <v>11</v>
      </c>
      <c r="G21">
        <f t="shared" ca="1" si="1"/>
        <v>4.0721743723607907E-2</v>
      </c>
      <c r="I21" t="s">
        <v>521</v>
      </c>
      <c r="M21" s="125">
        <f ca="1">_xlfn.STDEV.S(G11:G4450)</f>
        <v>2.8300417379969196E-2</v>
      </c>
      <c r="R21" s="120"/>
      <c r="S21" s="125"/>
      <c r="T21" s="125"/>
    </row>
    <row r="22" spans="2:20" x14ac:dyDescent="0.3">
      <c r="B22" s="109">
        <v>45386</v>
      </c>
      <c r="C22" s="110">
        <v>615.42193599999996</v>
      </c>
      <c r="D22">
        <f t="shared" si="0"/>
        <v>-4.0264380805077327E-3</v>
      </c>
      <c r="E22">
        <v>0.11759208201739813</v>
      </c>
      <c r="F22">
        <v>12</v>
      </c>
      <c r="G22">
        <f t="shared" ca="1" si="1"/>
        <v>-4.4915246070619079E-2</v>
      </c>
      <c r="I22" t="s">
        <v>522</v>
      </c>
      <c r="M22" s="125">
        <f ca="1">MIN(G11:G4450)</f>
        <v>-0.10905785182002541</v>
      </c>
      <c r="R22" s="125"/>
      <c r="S22" s="125"/>
      <c r="T22" s="125"/>
    </row>
    <row r="23" spans="2:20" x14ac:dyDescent="0.3">
      <c r="B23" s="109">
        <v>45385</v>
      </c>
      <c r="C23" s="110">
        <v>617.90991199999996</v>
      </c>
      <c r="D23">
        <f t="shared" si="0"/>
        <v>8.2001744685340494E-3</v>
      </c>
      <c r="E23">
        <v>0.11402667196821925</v>
      </c>
      <c r="F23">
        <v>13</v>
      </c>
      <c r="G23">
        <f t="shared" ca="1" si="1"/>
        <v>1.1811330740419627E-2</v>
      </c>
      <c r="I23" t="s">
        <v>523</v>
      </c>
      <c r="M23" s="125">
        <f ca="1">MAX(G11:G4450)</f>
        <v>9.1822156814164155E-2</v>
      </c>
    </row>
    <row r="24" spans="2:20" x14ac:dyDescent="0.3">
      <c r="B24" s="109">
        <v>45384</v>
      </c>
      <c r="C24" s="110">
        <v>612.88415499999996</v>
      </c>
      <c r="D24">
        <f t="shared" si="0"/>
        <v>7.6079126159309673E-3</v>
      </c>
      <c r="E24">
        <v>0.1104511232068297</v>
      </c>
      <c r="F24">
        <v>14</v>
      </c>
      <c r="G24">
        <f t="shared" ca="1" si="1"/>
        <v>1.3139374288201717E-2</v>
      </c>
      <c r="I24" t="s">
        <v>524</v>
      </c>
      <c r="M24" s="275">
        <v>612</v>
      </c>
    </row>
    <row r="25" spans="2:20" x14ac:dyDescent="0.3">
      <c r="B25" s="109">
        <v>45383</v>
      </c>
      <c r="C25" s="110">
        <v>608.25659199999996</v>
      </c>
      <c r="D25">
        <f t="shared" si="0"/>
        <v>1.8242417494138019E-2</v>
      </c>
      <c r="E25">
        <v>0.1090962788587988</v>
      </c>
      <c r="F25">
        <v>15</v>
      </c>
      <c r="G25">
        <f t="shared" ca="1" si="1"/>
        <v>-2.40771410930176E-2</v>
      </c>
      <c r="M25" s="275"/>
    </row>
    <row r="26" spans="2:20" x14ac:dyDescent="0.3">
      <c r="B26" s="109">
        <v>45379</v>
      </c>
      <c r="C26" s="110">
        <v>597.35931400000004</v>
      </c>
      <c r="D26">
        <f t="shared" si="0"/>
        <v>6.7930598129946063E-3</v>
      </c>
      <c r="E26">
        <v>0.10853421092971005</v>
      </c>
      <c r="F26">
        <v>16</v>
      </c>
      <c r="G26">
        <f t="shared" ca="1" si="1"/>
        <v>-3.9621986348028097E-2</v>
      </c>
      <c r="I26" s="277" t="s">
        <v>525</v>
      </c>
      <c r="J26" s="271" t="s">
        <v>526</v>
      </c>
      <c r="K26" s="271" t="s">
        <v>527</v>
      </c>
      <c r="L26" s="271" t="s">
        <v>528</v>
      </c>
      <c r="M26" s="271" t="s">
        <v>529</v>
      </c>
    </row>
    <row r="27" spans="2:20" x14ac:dyDescent="0.3">
      <c r="B27" s="109">
        <v>45378</v>
      </c>
      <c r="C27" s="110">
        <v>593.32879600000001</v>
      </c>
      <c r="D27">
        <f t="shared" si="0"/>
        <v>1.8448810313840935E-2</v>
      </c>
      <c r="E27">
        <v>0.10781702279879135</v>
      </c>
      <c r="F27">
        <v>17</v>
      </c>
      <c r="G27">
        <f t="shared" ca="1" si="1"/>
        <v>-5.2209966097047832E-2</v>
      </c>
      <c r="I27" s="279">
        <v>0.05</v>
      </c>
      <c r="J27" s="125">
        <v>0.95</v>
      </c>
      <c r="K27" s="125">
        <f ca="1">_xlfn.PERCENTILE.INC($G$11:$G$4450,I27)</f>
        <v>-4.6315579259137152E-2</v>
      </c>
      <c r="L27" s="274">
        <f ca="1">$M$24*(1+K27)</f>
        <v>583.65486549340801</v>
      </c>
      <c r="M27" s="274">
        <f ca="1">L27-$M$24</f>
        <v>-28.34513450659199</v>
      </c>
    </row>
    <row r="28" spans="2:20" x14ac:dyDescent="0.3">
      <c r="B28" s="109">
        <v>45377</v>
      </c>
      <c r="C28" s="110">
        <v>582.580872</v>
      </c>
      <c r="D28">
        <f t="shared" si="0"/>
        <v>-1.6201036510363753E-3</v>
      </c>
      <c r="E28">
        <v>0.104181741581298</v>
      </c>
      <c r="F28">
        <v>18</v>
      </c>
      <c r="G28">
        <f t="shared" ca="1" si="1"/>
        <v>4.3111726380284612E-2</v>
      </c>
      <c r="I28" s="279">
        <v>0.01</v>
      </c>
      <c r="J28" s="125">
        <v>0.99</v>
      </c>
      <c r="K28" s="125">
        <f ca="1">_xlfn.PERCENTILE.INC($G$11:$G$4450,I28)</f>
        <v>-6.5130260983036412E-2</v>
      </c>
      <c r="L28" s="274">
        <f ca="1">$M$24*(1+K28)</f>
        <v>572.14028027838174</v>
      </c>
      <c r="M28" s="274">
        <f ca="1">L28-$M$24</f>
        <v>-39.859719721618262</v>
      </c>
    </row>
    <row r="29" spans="2:20" x14ac:dyDescent="0.3">
      <c r="B29" s="109">
        <v>45373</v>
      </c>
      <c r="C29" s="110">
        <v>583.52624500000002</v>
      </c>
      <c r="D29">
        <f t="shared" si="0"/>
        <v>-1.1963920116559779E-2</v>
      </c>
      <c r="E29">
        <v>0.10325688478045891</v>
      </c>
      <c r="F29">
        <v>19</v>
      </c>
      <c r="G29">
        <f t="shared" ca="1" si="1"/>
        <v>2.2551743719075704E-2</v>
      </c>
      <c r="I29" s="280">
        <v>5.0000000000000001E-3</v>
      </c>
      <c r="J29" s="125">
        <v>0.995</v>
      </c>
      <c r="K29" s="125">
        <f ca="1">_xlfn.PERCENTILE.INC($G$11:$G$4450,I29)</f>
        <v>-7.408788028918159E-2</v>
      </c>
      <c r="L29" s="274">
        <f ca="1">$M$24*(1+K29)</f>
        <v>566.6582172630209</v>
      </c>
      <c r="M29" s="274">
        <f ca="1">L29-$M$24</f>
        <v>-45.341782736979098</v>
      </c>
    </row>
    <row r="30" spans="2:20" x14ac:dyDescent="0.3">
      <c r="B30" s="109">
        <v>45372</v>
      </c>
      <c r="C30" s="110">
        <v>590.59204099999999</v>
      </c>
      <c r="D30">
        <f t="shared" si="0"/>
        <v>3.1100660194576246E-2</v>
      </c>
      <c r="E30">
        <v>0.10316599288271044</v>
      </c>
      <c r="F30">
        <v>20</v>
      </c>
      <c r="G30">
        <f t="shared" ca="1" si="1"/>
        <v>-4.5846820142757434E-2</v>
      </c>
    </row>
    <row r="31" spans="2:20" x14ac:dyDescent="0.3">
      <c r="B31" s="109">
        <v>45371</v>
      </c>
      <c r="C31" s="110">
        <v>572.77825900000005</v>
      </c>
      <c r="D31">
        <f t="shared" si="0"/>
        <v>1.5661080693536444E-3</v>
      </c>
      <c r="E31">
        <v>0.1025363879586707</v>
      </c>
      <c r="F31">
        <v>21</v>
      </c>
      <c r="G31">
        <f t="shared" ca="1" si="1"/>
        <v>4.1714555728765035E-2</v>
      </c>
    </row>
    <row r="32" spans="2:20" x14ac:dyDescent="0.3">
      <c r="B32" s="109">
        <v>45370</v>
      </c>
      <c r="C32" s="110">
        <v>571.88262899999995</v>
      </c>
      <c r="D32">
        <f t="shared" si="0"/>
        <v>-2.7911685778088779E-2</v>
      </c>
      <c r="E32">
        <v>0.10182351202877737</v>
      </c>
      <c r="F32">
        <v>22</v>
      </c>
      <c r="G32">
        <f t="shared" ca="1" si="1"/>
        <v>7.0686893655393596E-3</v>
      </c>
    </row>
    <row r="33" spans="2:13" x14ac:dyDescent="0.3">
      <c r="B33" s="109">
        <v>45369</v>
      </c>
      <c r="C33" s="110">
        <v>588.30316200000004</v>
      </c>
      <c r="D33">
        <f t="shared" si="0"/>
        <v>1.6096408654211469E-3</v>
      </c>
      <c r="E33">
        <v>0.10169228259553975</v>
      </c>
      <c r="F33">
        <v>23</v>
      </c>
      <c r="G33">
        <f t="shared" ca="1" si="1"/>
        <v>-2.2192141910232475E-2</v>
      </c>
    </row>
    <row r="34" spans="2:13" x14ac:dyDescent="0.3">
      <c r="B34" s="109">
        <v>45366</v>
      </c>
      <c r="C34" s="110">
        <v>587.35772699999995</v>
      </c>
      <c r="D34">
        <f t="shared" si="0"/>
        <v>-5.8952488089597521E-3</v>
      </c>
      <c r="E34">
        <v>0.10111217811040096</v>
      </c>
      <c r="F34">
        <v>24</v>
      </c>
      <c r="G34">
        <f t="shared" ca="1" si="1"/>
        <v>-1.9696074855714927E-2</v>
      </c>
    </row>
    <row r="35" spans="2:13" x14ac:dyDescent="0.3">
      <c r="B35" s="109">
        <v>45365</v>
      </c>
      <c r="C35" s="110">
        <v>590.84088099999997</v>
      </c>
      <c r="D35">
        <f t="shared" si="0"/>
        <v>1.3572392396003385E-2</v>
      </c>
      <c r="E35">
        <v>0.10085543810281794</v>
      </c>
      <c r="F35">
        <v>25</v>
      </c>
      <c r="G35">
        <f t="shared" ca="1" si="1"/>
        <v>4.3233200627289158E-2</v>
      </c>
    </row>
    <row r="36" spans="2:13" x14ac:dyDescent="0.3">
      <c r="B36" s="109">
        <v>45364</v>
      </c>
      <c r="C36" s="110">
        <v>582.92913799999997</v>
      </c>
      <c r="D36">
        <f t="shared" si="0"/>
        <v>-3.7307940478435553E-2</v>
      </c>
      <c r="E36">
        <v>9.9653223539949431E-2</v>
      </c>
      <c r="F36">
        <v>26</v>
      </c>
      <c r="G36">
        <f t="shared" ca="1" si="1"/>
        <v>-6.6054654881182511E-3</v>
      </c>
    </row>
    <row r="37" spans="2:13" x14ac:dyDescent="0.3">
      <c r="B37" s="109">
        <v>45363</v>
      </c>
      <c r="C37" s="110">
        <v>605.51983600000005</v>
      </c>
      <c r="D37">
        <f t="shared" si="0"/>
        <v>-1.1614641071592158E-2</v>
      </c>
      <c r="E37">
        <v>9.8845509743949789E-2</v>
      </c>
      <c r="F37">
        <v>27</v>
      </c>
      <c r="G37">
        <f t="shared" ca="1" si="1"/>
        <v>-1.3145213264875179E-3</v>
      </c>
    </row>
    <row r="38" spans="2:13" x14ac:dyDescent="0.3">
      <c r="B38" s="109">
        <v>45362</v>
      </c>
      <c r="C38" s="110">
        <v>612.63537599999995</v>
      </c>
      <c r="D38">
        <f t="shared" si="0"/>
        <v>-1.1004908653246659E-2</v>
      </c>
      <c r="E38">
        <v>9.5473604389354261E-2</v>
      </c>
      <c r="F38">
        <v>28</v>
      </c>
      <c r="G38">
        <f t="shared" ca="1" si="1"/>
        <v>-1.2720218056913672E-2</v>
      </c>
    </row>
    <row r="39" spans="2:13" x14ac:dyDescent="0.3">
      <c r="B39" s="109">
        <v>45358</v>
      </c>
      <c r="C39" s="110">
        <v>619.45239300000003</v>
      </c>
      <c r="D39">
        <f t="shared" si="0"/>
        <v>1.0634804767547967E-2</v>
      </c>
      <c r="E39">
        <v>9.5380639168823889E-2</v>
      </c>
      <c r="F39">
        <v>29</v>
      </c>
      <c r="G39">
        <f t="shared" ca="1" si="1"/>
        <v>4.733339177178976E-2</v>
      </c>
    </row>
    <row r="40" spans="2:13" x14ac:dyDescent="0.3">
      <c r="B40" s="109">
        <v>45357</v>
      </c>
      <c r="C40" s="110">
        <v>612.93395999999996</v>
      </c>
      <c r="D40">
        <f t="shared" si="0"/>
        <v>-4.3336417956318818E-2</v>
      </c>
      <c r="E40">
        <v>9.4482317598351129E-2</v>
      </c>
      <c r="F40">
        <v>30</v>
      </c>
      <c r="G40">
        <f t="shared" ca="1" si="1"/>
        <v>4.4936112577944179E-2</v>
      </c>
    </row>
    <row r="41" spans="2:13" x14ac:dyDescent="0.3">
      <c r="B41" s="109">
        <v>45356</v>
      </c>
      <c r="C41" s="110">
        <v>640.69958499999996</v>
      </c>
      <c r="D41">
        <f t="shared" si="0"/>
        <v>7.4329843729132872E-3</v>
      </c>
      <c r="E41">
        <v>9.4082288287669735E-2</v>
      </c>
      <c r="F41">
        <v>31</v>
      </c>
      <c r="G41">
        <f t="shared" ca="1" si="1"/>
        <v>-1.3792736919718645E-2</v>
      </c>
    </row>
    <row r="42" spans="2:13" x14ac:dyDescent="0.3">
      <c r="B42" s="109">
        <v>45355</v>
      </c>
      <c r="C42" s="110">
        <v>635.97241199999996</v>
      </c>
      <c r="D42">
        <f t="shared" si="0"/>
        <v>4.0967460557946866E-2</v>
      </c>
      <c r="E42">
        <v>9.1702514791896172E-2</v>
      </c>
      <c r="F42">
        <v>32</v>
      </c>
      <c r="G42">
        <f t="shared" ca="1" si="1"/>
        <v>-4.7324682859861498E-3</v>
      </c>
    </row>
    <row r="43" spans="2:13" x14ac:dyDescent="0.3">
      <c r="B43" s="109">
        <v>45352</v>
      </c>
      <c r="C43" s="110">
        <v>610.94360400000005</v>
      </c>
      <c r="D43">
        <f t="shared" si="0"/>
        <v>-3.085348934354526E-3</v>
      </c>
      <c r="E43">
        <v>9.1008142396719949E-2</v>
      </c>
      <c r="F43">
        <v>33</v>
      </c>
      <c r="G43">
        <f t="shared" ca="1" si="1"/>
        <v>1.6817719436240684E-2</v>
      </c>
    </row>
    <row r="44" spans="2:13" x14ac:dyDescent="0.3">
      <c r="B44" s="109">
        <v>45351</v>
      </c>
      <c r="C44" s="110">
        <v>612.83441200000004</v>
      </c>
      <c r="D44">
        <f t="shared" si="0"/>
        <v>1.3996344781531223E-2</v>
      </c>
      <c r="E44">
        <v>9.0777275550208758E-2</v>
      </c>
      <c r="F44">
        <v>34</v>
      </c>
      <c r="G44">
        <f t="shared" ca="1" si="1"/>
        <v>5.5721808016718305E-2</v>
      </c>
    </row>
    <row r="45" spans="2:13" x14ac:dyDescent="0.3">
      <c r="B45" s="109">
        <v>45350</v>
      </c>
      <c r="C45" s="110">
        <v>604.37536599999999</v>
      </c>
      <c r="D45">
        <f t="shared" si="0"/>
        <v>-2.0246739031343219E-2</v>
      </c>
      <c r="E45">
        <v>8.9710704443855205E-2</v>
      </c>
      <c r="F45">
        <v>35</v>
      </c>
      <c r="G45">
        <f t="shared" ca="1" si="1"/>
        <v>4.2793313449575139E-3</v>
      </c>
    </row>
    <row r="46" spans="2:13" x14ac:dyDescent="0.3">
      <c r="B46" s="109">
        <v>45349</v>
      </c>
      <c r="C46" s="110">
        <v>616.864868</v>
      </c>
      <c r="D46">
        <f t="shared" si="0"/>
        <v>-2.0774184906863002E-2</v>
      </c>
      <c r="E46">
        <v>8.960290971633067E-2</v>
      </c>
      <c r="F46">
        <v>36</v>
      </c>
      <c r="G46">
        <f t="shared" ca="1" si="1"/>
        <v>-1.0460209360599593E-2</v>
      </c>
      <c r="L46" s="545" t="s">
        <v>536</v>
      </c>
      <c r="M46" s="545"/>
    </row>
    <row r="47" spans="2:13" x14ac:dyDescent="0.3">
      <c r="B47" s="109">
        <v>45348</v>
      </c>
      <c r="C47" s="110">
        <v>629.95159899999999</v>
      </c>
      <c r="D47">
        <f t="shared" si="0"/>
        <v>-2.206797128711413E-3</v>
      </c>
      <c r="E47">
        <v>8.9086778803066036E-2</v>
      </c>
      <c r="F47">
        <v>37</v>
      </c>
      <c r="G47">
        <f t="shared" ca="1" si="1"/>
        <v>-1.9815455777195752E-3</v>
      </c>
      <c r="L47" s="283" t="s">
        <v>538</v>
      </c>
      <c r="M47" s="282">
        <f>B11</f>
        <v>45405</v>
      </c>
    </row>
    <row r="48" spans="2:13" x14ac:dyDescent="0.3">
      <c r="B48" s="109">
        <v>45345</v>
      </c>
      <c r="C48" s="110">
        <v>631.34484899999995</v>
      </c>
      <c r="D48">
        <f t="shared" si="0"/>
        <v>1.9689740451755533E-2</v>
      </c>
      <c r="E48">
        <v>8.8588521293699429E-2</v>
      </c>
      <c r="F48">
        <v>38</v>
      </c>
      <c r="G48">
        <f t="shared" ca="1" si="1"/>
        <v>-2.8706917804588301E-2</v>
      </c>
      <c r="L48" s="281" t="s">
        <v>537</v>
      </c>
      <c r="M48" s="282">
        <f>B4368</f>
        <v>38947</v>
      </c>
    </row>
    <row r="49" spans="2:7" x14ac:dyDescent="0.3">
      <c r="B49" s="109">
        <v>45344</v>
      </c>
      <c r="C49" s="110">
        <v>619.15386999999998</v>
      </c>
      <c r="D49">
        <f t="shared" si="0"/>
        <v>2.3177748716872504E-2</v>
      </c>
      <c r="E49">
        <v>8.7765772785519003E-2</v>
      </c>
      <c r="F49">
        <v>39</v>
      </c>
      <c r="G49">
        <f t="shared" ca="1" si="1"/>
        <v>6.2989258521599659E-2</v>
      </c>
    </row>
    <row r="50" spans="2:7" x14ac:dyDescent="0.3">
      <c r="B50" s="109">
        <v>45343</v>
      </c>
      <c r="C50" s="110">
        <v>605.12835700000005</v>
      </c>
      <c r="D50">
        <f t="shared" si="0"/>
        <v>-1.7382879058379097E-2</v>
      </c>
      <c r="E50">
        <v>8.7653437729702466E-2</v>
      </c>
      <c r="F50">
        <v>40</v>
      </c>
      <c r="G50">
        <f t="shared" ca="1" si="1"/>
        <v>-7.1277658984667371E-3</v>
      </c>
    </row>
    <row r="51" spans="2:7" x14ac:dyDescent="0.3">
      <c r="B51" s="109">
        <v>45342</v>
      </c>
      <c r="C51" s="110">
        <v>615.83331299999998</v>
      </c>
      <c r="D51">
        <f t="shared" si="0"/>
        <v>1.9351905671032288E-3</v>
      </c>
      <c r="E51">
        <v>8.5080967746119285E-2</v>
      </c>
      <c r="F51">
        <v>41</v>
      </c>
      <c r="G51">
        <f t="shared" ca="1" si="1"/>
        <v>3.4231002244515682E-2</v>
      </c>
    </row>
    <row r="52" spans="2:7" x14ac:dyDescent="0.3">
      <c r="B52" s="109">
        <v>45341</v>
      </c>
      <c r="C52" s="110">
        <v>614.64386000000002</v>
      </c>
      <c r="D52">
        <f t="shared" si="0"/>
        <v>-7.2046809158937686E-3</v>
      </c>
      <c r="E52">
        <v>8.4313758412773554E-2</v>
      </c>
      <c r="F52">
        <v>42</v>
      </c>
      <c r="G52">
        <f t="shared" ca="1" si="1"/>
        <v>5.654787137776647E-2</v>
      </c>
    </row>
    <row r="53" spans="2:7" x14ac:dyDescent="0.3">
      <c r="B53" s="109">
        <v>45338</v>
      </c>
      <c r="C53" s="110">
        <v>619.10430899999994</v>
      </c>
      <c r="D53">
        <f t="shared" si="0"/>
        <v>5.3924076255911224E-3</v>
      </c>
      <c r="E53">
        <v>8.4242082389268225E-2</v>
      </c>
      <c r="F53">
        <v>43</v>
      </c>
      <c r="G53">
        <f t="shared" ca="1" si="1"/>
        <v>-3.4568390064005083E-2</v>
      </c>
    </row>
    <row r="54" spans="2:7" x14ac:dyDescent="0.3">
      <c r="B54" s="109">
        <v>45337</v>
      </c>
      <c r="C54" s="110">
        <v>615.78375200000005</v>
      </c>
      <c r="D54">
        <f t="shared" si="0"/>
        <v>-8.1423945385815655E-3</v>
      </c>
      <c r="E54">
        <v>8.4140001524709351E-2</v>
      </c>
      <c r="F54">
        <v>44</v>
      </c>
      <c r="G54">
        <f t="shared" ca="1" si="1"/>
        <v>2.2210331764622331E-2</v>
      </c>
    </row>
    <row r="55" spans="2:7" x14ac:dyDescent="0.3">
      <c r="B55" s="109">
        <v>45336</v>
      </c>
      <c r="C55" s="110">
        <v>620.83886700000005</v>
      </c>
      <c r="D55">
        <f t="shared" si="0"/>
        <v>2.1111739194770163E-2</v>
      </c>
      <c r="E55">
        <v>8.3951505338808241E-2</v>
      </c>
      <c r="F55">
        <v>45</v>
      </c>
      <c r="G55">
        <f t="shared" ca="1" si="1"/>
        <v>4.1928450984231709E-2</v>
      </c>
    </row>
    <row r="56" spans="2:7" x14ac:dyDescent="0.3">
      <c r="B56" s="109">
        <v>45335</v>
      </c>
      <c r="C56" s="110">
        <v>608.00286900000003</v>
      </c>
      <c r="D56">
        <f t="shared" si="0"/>
        <v>1.1210134505048819E-2</v>
      </c>
      <c r="E56">
        <v>8.3645840860250065E-2</v>
      </c>
      <c r="F56">
        <v>46</v>
      </c>
      <c r="G56">
        <f t="shared" ca="1" si="1"/>
        <v>2.914883859039407E-2</v>
      </c>
    </row>
    <row r="57" spans="2:7" x14ac:dyDescent="0.3">
      <c r="B57" s="109">
        <v>45334</v>
      </c>
      <c r="C57" s="110">
        <v>601.26263400000005</v>
      </c>
      <c r="D57">
        <f t="shared" si="0"/>
        <v>-2.5933416890316696E-2</v>
      </c>
      <c r="E57">
        <v>8.3424138037929696E-2</v>
      </c>
      <c r="F57">
        <v>47</v>
      </c>
      <c r="G57">
        <f t="shared" ca="1" si="1"/>
        <v>5.7248213594343289E-2</v>
      </c>
    </row>
    <row r="58" spans="2:7" x14ac:dyDescent="0.3">
      <c r="B58" s="109">
        <v>45331</v>
      </c>
      <c r="C58" s="110">
        <v>617.27056900000002</v>
      </c>
      <c r="D58">
        <f t="shared" si="0"/>
        <v>-2.5811555696927391E-2</v>
      </c>
      <c r="E58">
        <v>8.2925303250113824E-2</v>
      </c>
      <c r="F58">
        <v>48</v>
      </c>
      <c r="G58">
        <f t="shared" ca="1" si="1"/>
        <v>-3.9345597126236538E-2</v>
      </c>
    </row>
    <row r="59" spans="2:7" x14ac:dyDescent="0.3">
      <c r="B59" s="109">
        <v>45330</v>
      </c>
      <c r="C59" s="110">
        <v>633.62542699999995</v>
      </c>
      <c r="D59">
        <f t="shared" si="0"/>
        <v>-2.1072284098750949E-3</v>
      </c>
      <c r="E59">
        <v>8.2413982629208737E-2</v>
      </c>
      <c r="F59">
        <v>49</v>
      </c>
      <c r="G59">
        <f t="shared" ca="1" si="1"/>
        <v>1.7754403828924955E-2</v>
      </c>
    </row>
    <row r="60" spans="2:7" x14ac:dyDescent="0.3">
      <c r="B60" s="109">
        <v>45329</v>
      </c>
      <c r="C60" s="110">
        <v>634.96343999999999</v>
      </c>
      <c r="D60">
        <f t="shared" si="0"/>
        <v>-8.5793794532140755E-4</v>
      </c>
      <c r="E60">
        <v>8.1238185453736733E-2</v>
      </c>
      <c r="F60">
        <v>50</v>
      </c>
      <c r="G60">
        <f t="shared" ca="1" si="1"/>
        <v>3.1473965748705202E-2</v>
      </c>
    </row>
    <row r="61" spans="2:7" x14ac:dyDescent="0.3">
      <c r="B61" s="109">
        <v>45328</v>
      </c>
      <c r="C61" s="110">
        <v>635.50866699999995</v>
      </c>
      <c r="D61">
        <f t="shared" si="0"/>
        <v>-5.9690502024911662E-3</v>
      </c>
      <c r="E61">
        <v>8.1062490298735357E-2</v>
      </c>
      <c r="F61">
        <v>51</v>
      </c>
      <c r="G61">
        <f t="shared" ca="1" si="1"/>
        <v>-6.4410582736458928E-3</v>
      </c>
    </row>
    <row r="62" spans="2:7" x14ac:dyDescent="0.3">
      <c r="B62" s="109">
        <v>45327</v>
      </c>
      <c r="C62" s="110">
        <v>639.32482900000002</v>
      </c>
      <c r="D62">
        <f t="shared" si="0"/>
        <v>-8.5312318266378417E-3</v>
      </c>
      <c r="E62">
        <v>7.9370446288373309E-2</v>
      </c>
      <c r="F62">
        <v>52</v>
      </c>
      <c r="G62">
        <f t="shared" ca="1" si="1"/>
        <v>-1.383809696047243E-2</v>
      </c>
    </row>
    <row r="63" spans="2:7" x14ac:dyDescent="0.3">
      <c r="B63" s="109">
        <v>45324</v>
      </c>
      <c r="C63" s="110">
        <v>644.82598900000005</v>
      </c>
      <c r="D63">
        <f t="shared" si="0"/>
        <v>-6.4146309262484991E-3</v>
      </c>
      <c r="E63">
        <v>7.8837024196797501E-2</v>
      </c>
      <c r="F63">
        <v>53</v>
      </c>
      <c r="G63">
        <f t="shared" ca="1" si="1"/>
        <v>-2.8772941120932458E-2</v>
      </c>
    </row>
    <row r="64" spans="2:7" x14ac:dyDescent="0.3">
      <c r="B64" s="109">
        <v>45323</v>
      </c>
      <c r="C64" s="110">
        <v>648.989014</v>
      </c>
      <c r="D64">
        <f t="shared" si="0"/>
        <v>-5.8456971496002597E-3</v>
      </c>
      <c r="E64">
        <v>7.8716133475855488E-2</v>
      </c>
      <c r="F64">
        <v>54</v>
      </c>
      <c r="G64">
        <f t="shared" ca="1" si="1"/>
        <v>4.2272825912446466E-2</v>
      </c>
    </row>
    <row r="65" spans="2:7" x14ac:dyDescent="0.3">
      <c r="B65" s="109">
        <v>45322</v>
      </c>
      <c r="C65" s="110">
        <v>652.805115</v>
      </c>
      <c r="D65">
        <f t="shared" si="0"/>
        <v>4.7291668015299049E-3</v>
      </c>
      <c r="E65">
        <v>7.8634919322281505E-2</v>
      </c>
      <c r="F65">
        <v>55</v>
      </c>
      <c r="G65">
        <f t="shared" ca="1" si="1"/>
        <v>-1.0922700699116362E-2</v>
      </c>
    </row>
    <row r="66" spans="2:7" x14ac:dyDescent="0.3">
      <c r="B66" s="109">
        <v>45321</v>
      </c>
      <c r="C66" s="110">
        <v>649.73242200000004</v>
      </c>
      <c r="D66">
        <f t="shared" si="0"/>
        <v>-1.0790113778276766E-2</v>
      </c>
      <c r="E66">
        <v>7.7634832773022966E-2</v>
      </c>
      <c r="F66">
        <v>56</v>
      </c>
      <c r="G66">
        <f t="shared" ca="1" si="1"/>
        <v>4.087791635323134E-2</v>
      </c>
    </row>
    <row r="67" spans="2:7" x14ac:dyDescent="0.3">
      <c r="B67" s="109">
        <v>45320</v>
      </c>
      <c r="C67" s="110">
        <v>656.81957999999997</v>
      </c>
      <c r="D67">
        <f t="shared" si="0"/>
        <v>1.9853985454182377E-2</v>
      </c>
      <c r="E67">
        <v>7.5824865545701225E-2</v>
      </c>
      <c r="F67">
        <v>57</v>
      </c>
      <c r="G67">
        <f t="shared" ca="1" si="1"/>
        <v>6.0370839943741816E-2</v>
      </c>
    </row>
    <row r="68" spans="2:7" x14ac:dyDescent="0.3">
      <c r="B68" s="109">
        <v>45316</v>
      </c>
      <c r="C68" s="110">
        <v>644.03295900000001</v>
      </c>
      <c r="D68">
        <f t="shared" si="0"/>
        <v>9.006806496176134E-3</v>
      </c>
      <c r="E68">
        <v>7.5538759875499073E-2</v>
      </c>
      <c r="F68">
        <v>58</v>
      </c>
      <c r="G68">
        <f t="shared" ca="1" si="1"/>
        <v>2.4710662753987755E-3</v>
      </c>
    </row>
    <row r="69" spans="2:7" x14ac:dyDescent="0.3">
      <c r="B69" s="109">
        <v>45315</v>
      </c>
      <c r="C69" s="110">
        <v>638.28405799999996</v>
      </c>
      <c r="D69">
        <f t="shared" si="0"/>
        <v>3.9047986750942787E-2</v>
      </c>
      <c r="E69">
        <v>7.5228642221435216E-2</v>
      </c>
      <c r="F69">
        <v>59</v>
      </c>
      <c r="G69">
        <f t="shared" ca="1" si="1"/>
        <v>4.4904073190494762E-2</v>
      </c>
    </row>
    <row r="70" spans="2:7" x14ac:dyDescent="0.3">
      <c r="B70" s="109">
        <v>45314</v>
      </c>
      <c r="C70" s="110">
        <v>614.29699700000003</v>
      </c>
      <c r="D70">
        <f t="shared" si="0"/>
        <v>-7.4170886963938587E-2</v>
      </c>
      <c r="E70">
        <v>7.4784861054216112E-2</v>
      </c>
      <c r="F70">
        <v>60</v>
      </c>
      <c r="G70">
        <f t="shared" ca="1" si="1"/>
        <v>-1.2065225792933607E-2</v>
      </c>
    </row>
    <row r="71" spans="2:7" x14ac:dyDescent="0.3">
      <c r="B71" s="109">
        <v>45310</v>
      </c>
      <c r="C71" s="110">
        <v>663.510132</v>
      </c>
      <c r="D71">
        <f t="shared" si="0"/>
        <v>-2.6074899462077417E-3</v>
      </c>
      <c r="E71">
        <v>7.4762828404488335E-2</v>
      </c>
      <c r="F71">
        <v>61</v>
      </c>
      <c r="G71">
        <f t="shared" ca="1" si="1"/>
        <v>3.211557150584534E-2</v>
      </c>
    </row>
    <row r="72" spans="2:7" x14ac:dyDescent="0.3">
      <c r="B72" s="109">
        <v>45309</v>
      </c>
      <c r="C72" s="110">
        <v>665.24475099999995</v>
      </c>
      <c r="D72">
        <f t="shared" si="0"/>
        <v>8.1868586282118905E-3</v>
      </c>
      <c r="E72">
        <v>7.4301272295631549E-2</v>
      </c>
      <c r="F72">
        <v>62</v>
      </c>
      <c r="G72">
        <f t="shared" ca="1" si="1"/>
        <v>2.6481417247915871E-5</v>
      </c>
    </row>
    <row r="73" spans="2:7" x14ac:dyDescent="0.3">
      <c r="B73" s="109">
        <v>45308</v>
      </c>
      <c r="C73" s="110">
        <v>659.84271200000001</v>
      </c>
      <c r="D73">
        <f t="shared" si="0"/>
        <v>-1.2021216577495997E-2</v>
      </c>
      <c r="E73">
        <v>7.4009042036732309E-2</v>
      </c>
      <c r="F73">
        <v>63</v>
      </c>
      <c r="G73">
        <f t="shared" ca="1" si="1"/>
        <v>1.9170909106068272E-2</v>
      </c>
    </row>
    <row r="74" spans="2:7" x14ac:dyDescent="0.3">
      <c r="B74" s="109">
        <v>45307</v>
      </c>
      <c r="C74" s="110">
        <v>667.87133800000004</v>
      </c>
      <c r="D74">
        <f t="shared" si="0"/>
        <v>-1.9856093436956157E-2</v>
      </c>
      <c r="E74">
        <v>7.3790601257532229E-2</v>
      </c>
      <c r="F74">
        <v>64</v>
      </c>
      <c r="G74">
        <f t="shared" ca="1" si="1"/>
        <v>-3.9980811076948258E-2</v>
      </c>
    </row>
    <row r="75" spans="2:7" x14ac:dyDescent="0.3">
      <c r="B75" s="109">
        <v>45306</v>
      </c>
      <c r="C75" s="110">
        <v>681.40130599999998</v>
      </c>
      <c r="D75">
        <f t="shared" ref="D75:D138" si="2">C75/C76-1</f>
        <v>-3.0805058286694664E-2</v>
      </c>
      <c r="E75">
        <v>7.3628784894504085E-2</v>
      </c>
      <c r="F75">
        <v>65</v>
      </c>
      <c r="G75">
        <f t="shared" ref="G75:G138" ca="1" si="3">_xlfn.NORM.INV(RAND(),M$13,M$14)</f>
        <v>4.6977974156231901E-2</v>
      </c>
    </row>
    <row r="76" spans="2:7" x14ac:dyDescent="0.3">
      <c r="B76" s="109">
        <v>45303</v>
      </c>
      <c r="C76" s="110">
        <v>703.05908199999999</v>
      </c>
      <c r="D76">
        <f t="shared" si="2"/>
        <v>-1.9699075150996226E-3</v>
      </c>
      <c r="E76">
        <v>7.2383998518383841E-2</v>
      </c>
      <c r="F76">
        <v>66</v>
      </c>
      <c r="G76">
        <f t="shared" ca="1" si="3"/>
        <v>5.0831363961787689E-2</v>
      </c>
    </row>
    <row r="77" spans="2:7" x14ac:dyDescent="0.3">
      <c r="B77" s="109">
        <v>45302</v>
      </c>
      <c r="C77" s="110">
        <v>704.446777</v>
      </c>
      <c r="D77">
        <f t="shared" si="2"/>
        <v>-1.044270425314231E-2</v>
      </c>
      <c r="E77">
        <v>7.1554954042416519E-2</v>
      </c>
      <c r="F77">
        <v>67</v>
      </c>
      <c r="G77">
        <f t="shared" ca="1" si="3"/>
        <v>8.5073591248048981E-3</v>
      </c>
    </row>
    <row r="78" spans="2:7" x14ac:dyDescent="0.3">
      <c r="B78" s="109">
        <v>45301</v>
      </c>
      <c r="C78" s="110">
        <v>711.88073699999995</v>
      </c>
      <c r="D78">
        <f t="shared" si="2"/>
        <v>-5.1253293913522402E-3</v>
      </c>
      <c r="E78">
        <v>7.1186504214858282E-2</v>
      </c>
      <c r="F78">
        <v>68</v>
      </c>
      <c r="G78">
        <f t="shared" ca="1" si="3"/>
        <v>-1.3409668866416667E-2</v>
      </c>
    </row>
    <row r="79" spans="2:7" x14ac:dyDescent="0.3">
      <c r="B79" s="109">
        <v>45300</v>
      </c>
      <c r="C79" s="110">
        <v>715.54815699999995</v>
      </c>
      <c r="D79">
        <f t="shared" si="2"/>
        <v>2.7780196887978725E-3</v>
      </c>
      <c r="E79">
        <v>7.0416556772403549E-2</v>
      </c>
      <c r="F79">
        <v>69</v>
      </c>
      <c r="G79">
        <f t="shared" ca="1" si="3"/>
        <v>-8.9829213981496847E-3</v>
      </c>
    </row>
    <row r="80" spans="2:7" x14ac:dyDescent="0.3">
      <c r="B80" s="109">
        <v>45299</v>
      </c>
      <c r="C80" s="110">
        <v>713.56585700000005</v>
      </c>
      <c r="D80">
        <f t="shared" si="2"/>
        <v>-1.9408731021917092E-3</v>
      </c>
      <c r="E80">
        <v>6.9298901056971784E-2</v>
      </c>
      <c r="F80">
        <v>70</v>
      </c>
      <c r="G80">
        <f t="shared" ca="1" si="3"/>
        <v>-5.8051428862285941E-3</v>
      </c>
    </row>
    <row r="81" spans="2:7" x14ac:dyDescent="0.3">
      <c r="B81" s="109">
        <v>45296</v>
      </c>
      <c r="C81" s="110">
        <v>714.95349099999999</v>
      </c>
      <c r="D81">
        <f t="shared" si="2"/>
        <v>-1.157925345025046E-2</v>
      </c>
      <c r="E81">
        <v>6.8748402304315226E-2</v>
      </c>
      <c r="F81">
        <v>71</v>
      </c>
      <c r="G81">
        <f t="shared" ca="1" si="3"/>
        <v>-7.4168470340894285E-2</v>
      </c>
    </row>
    <row r="82" spans="2:7" x14ac:dyDescent="0.3">
      <c r="B82" s="109">
        <v>45295</v>
      </c>
      <c r="C82" s="110">
        <v>723.32910200000003</v>
      </c>
      <c r="D82">
        <f t="shared" si="2"/>
        <v>1.5092479056069807E-2</v>
      </c>
      <c r="E82">
        <v>6.8596903936849474E-2</v>
      </c>
      <c r="F82">
        <v>72</v>
      </c>
      <c r="G82">
        <f t="shared" ca="1" si="3"/>
        <v>5.9122717273422916E-3</v>
      </c>
    </row>
    <row r="83" spans="2:7" x14ac:dyDescent="0.3">
      <c r="B83" s="109">
        <v>45294</v>
      </c>
      <c r="C83" s="110">
        <v>712.57458499999996</v>
      </c>
      <c r="D83">
        <f t="shared" si="2"/>
        <v>1.6831761550651914E-2</v>
      </c>
      <c r="E83">
        <v>6.8435366746343096E-2</v>
      </c>
      <c r="F83">
        <v>73</v>
      </c>
      <c r="G83">
        <f t="shared" ca="1" si="3"/>
        <v>1.2159265512284292E-4</v>
      </c>
    </row>
    <row r="84" spans="2:7" x14ac:dyDescent="0.3">
      <c r="B84" s="109">
        <v>45293</v>
      </c>
      <c r="C84" s="110">
        <v>700.77923599999997</v>
      </c>
      <c r="D84">
        <f t="shared" si="2"/>
        <v>-4.6459696358711611E-3</v>
      </c>
      <c r="E84">
        <v>6.758046713534438E-2</v>
      </c>
      <c r="F84">
        <v>74</v>
      </c>
      <c r="G84">
        <f t="shared" ca="1" si="3"/>
        <v>-3.9330213953657715E-3</v>
      </c>
    </row>
    <row r="85" spans="2:7" x14ac:dyDescent="0.3">
      <c r="B85" s="109">
        <v>45292</v>
      </c>
      <c r="C85" s="110">
        <v>704.05023200000005</v>
      </c>
      <c r="D85">
        <f t="shared" si="2"/>
        <v>-2.6678163197553229E-3</v>
      </c>
      <c r="E85">
        <v>6.7266425749483272E-2</v>
      </c>
      <c r="F85">
        <v>75</v>
      </c>
      <c r="G85">
        <f t="shared" ca="1" si="3"/>
        <v>-3.8525041287237868E-2</v>
      </c>
    </row>
    <row r="86" spans="2:7" x14ac:dyDescent="0.3">
      <c r="B86" s="109">
        <v>45289</v>
      </c>
      <c r="C86" s="110">
        <v>705.93353300000001</v>
      </c>
      <c r="D86">
        <f t="shared" si="2"/>
        <v>-4.6816723894586021E-3</v>
      </c>
      <c r="E86">
        <v>6.7245427252809353E-2</v>
      </c>
      <c r="F86">
        <v>76</v>
      </c>
      <c r="G86">
        <f t="shared" ca="1" si="3"/>
        <v>-2.8155952438740757E-2</v>
      </c>
    </row>
    <row r="87" spans="2:7" x14ac:dyDescent="0.3">
      <c r="B87" s="109">
        <v>45288</v>
      </c>
      <c r="C87" s="110">
        <v>709.25402799999995</v>
      </c>
      <c r="D87">
        <f t="shared" si="2"/>
        <v>1.4964510251995522E-2</v>
      </c>
      <c r="E87">
        <v>6.7164510066237026E-2</v>
      </c>
      <c r="F87">
        <v>77</v>
      </c>
      <c r="G87">
        <f t="shared" ca="1" si="3"/>
        <v>-1.6536695643227885E-2</v>
      </c>
    </row>
    <row r="88" spans="2:7" x14ac:dyDescent="0.3">
      <c r="B88" s="109">
        <v>45287</v>
      </c>
      <c r="C88" s="110">
        <v>698.796875</v>
      </c>
      <c r="D88">
        <f t="shared" si="2"/>
        <v>-8.1598126027959683E-3</v>
      </c>
      <c r="E88">
        <v>6.6568093875577272E-2</v>
      </c>
      <c r="F88">
        <v>78</v>
      </c>
      <c r="G88">
        <f t="shared" ca="1" si="3"/>
        <v>8.2026126259553286E-4</v>
      </c>
    </row>
    <row r="89" spans="2:7" x14ac:dyDescent="0.3">
      <c r="B89" s="109">
        <v>45286</v>
      </c>
      <c r="C89" s="110">
        <v>704.54583700000001</v>
      </c>
      <c r="D89">
        <f t="shared" si="2"/>
        <v>-2.0329434976950389E-2</v>
      </c>
      <c r="E89">
        <v>6.5225536597313338E-2</v>
      </c>
      <c r="F89">
        <v>79</v>
      </c>
      <c r="G89">
        <f t="shared" ca="1" si="3"/>
        <v>8.794180455189279E-3</v>
      </c>
    </row>
    <row r="90" spans="2:7" x14ac:dyDescent="0.3">
      <c r="B90" s="109">
        <v>45282</v>
      </c>
      <c r="C90" s="110">
        <v>719.16607699999997</v>
      </c>
      <c r="D90">
        <f t="shared" si="2"/>
        <v>4.568711110722079E-2</v>
      </c>
      <c r="E90">
        <v>6.4440477599400747E-2</v>
      </c>
      <c r="F90">
        <v>80</v>
      </c>
      <c r="G90">
        <f t="shared" ca="1" si="3"/>
        <v>-1.0201845569215093E-3</v>
      </c>
    </row>
    <row r="91" spans="2:7" x14ac:dyDescent="0.3">
      <c r="B91" s="109">
        <v>45281</v>
      </c>
      <c r="C91" s="110">
        <v>687.74499500000002</v>
      </c>
      <c r="D91">
        <f t="shared" si="2"/>
        <v>2.3453105669137608E-2</v>
      </c>
      <c r="E91">
        <v>6.440565071778992E-2</v>
      </c>
      <c r="F91">
        <v>81</v>
      </c>
      <c r="G91">
        <f t="shared" ca="1" si="3"/>
        <v>-5.6942767111269055E-2</v>
      </c>
    </row>
    <row r="92" spans="2:7" x14ac:dyDescent="0.3">
      <c r="B92" s="109">
        <v>45280</v>
      </c>
      <c r="C92" s="110">
        <v>671.98486300000002</v>
      </c>
      <c r="D92">
        <f t="shared" si="2"/>
        <v>-2.1152209014767442E-2</v>
      </c>
      <c r="E92">
        <v>6.424627850311504E-2</v>
      </c>
      <c r="F92">
        <v>82</v>
      </c>
      <c r="G92">
        <f t="shared" ca="1" si="3"/>
        <v>2.3293792629987018E-2</v>
      </c>
    </row>
    <row r="93" spans="2:7" x14ac:dyDescent="0.3">
      <c r="B93" s="109">
        <v>45279</v>
      </c>
      <c r="C93" s="110">
        <v>686.50598100000002</v>
      </c>
      <c r="D93">
        <f t="shared" si="2"/>
        <v>7.2253432515800853E-4</v>
      </c>
      <c r="E93">
        <v>6.4143166287190967E-2</v>
      </c>
      <c r="F93">
        <v>83</v>
      </c>
      <c r="G93">
        <f t="shared" ca="1" si="3"/>
        <v>1.6780985867030574E-2</v>
      </c>
    </row>
    <row r="94" spans="2:7" x14ac:dyDescent="0.3">
      <c r="B94" s="109">
        <v>45278</v>
      </c>
      <c r="C94" s="110">
        <v>686.01031499999999</v>
      </c>
      <c r="D94">
        <f t="shared" si="2"/>
        <v>-5.1746945410902079E-3</v>
      </c>
      <c r="E94">
        <v>6.3773020266769898E-2</v>
      </c>
      <c r="F94">
        <v>84</v>
      </c>
      <c r="G94">
        <f t="shared" ca="1" si="3"/>
        <v>-2.9143073239924506E-3</v>
      </c>
    </row>
    <row r="95" spans="2:7" x14ac:dyDescent="0.3">
      <c r="B95" s="109">
        <v>45275</v>
      </c>
      <c r="C95" s="110">
        <v>689.57867399999998</v>
      </c>
      <c r="D95">
        <f t="shared" si="2"/>
        <v>9.8707254907492992E-3</v>
      </c>
      <c r="E95">
        <v>6.3757583713943911E-2</v>
      </c>
      <c r="F95">
        <v>85</v>
      </c>
      <c r="G95">
        <f t="shared" ca="1" si="3"/>
        <v>-1.4141691707366E-3</v>
      </c>
    </row>
    <row r="96" spans="2:7" x14ac:dyDescent="0.3">
      <c r="B96" s="109">
        <v>45274</v>
      </c>
      <c r="C96" s="110">
        <v>682.83856200000002</v>
      </c>
      <c r="D96">
        <f t="shared" si="2"/>
        <v>7.0165861514281946E-3</v>
      </c>
      <c r="E96">
        <v>6.3726563240903422E-2</v>
      </c>
      <c r="F96">
        <v>86</v>
      </c>
      <c r="G96">
        <f t="shared" ca="1" si="3"/>
        <v>-2.1239154919544295E-2</v>
      </c>
    </row>
    <row r="97" spans="2:7" x14ac:dyDescent="0.3">
      <c r="B97" s="109">
        <v>45273</v>
      </c>
      <c r="C97" s="110">
        <v>678.08074999999997</v>
      </c>
      <c r="D97">
        <f t="shared" si="2"/>
        <v>1.5814064345730516E-2</v>
      </c>
      <c r="E97">
        <v>6.3287173859690515E-2</v>
      </c>
      <c r="F97">
        <v>87</v>
      </c>
      <c r="G97">
        <f t="shared" ca="1" si="3"/>
        <v>-1.1458362760558984E-2</v>
      </c>
    </row>
    <row r="98" spans="2:7" x14ac:dyDescent="0.3">
      <c r="B98" s="109">
        <v>45272</v>
      </c>
      <c r="C98" s="110">
        <v>667.52447500000005</v>
      </c>
      <c r="D98">
        <f t="shared" si="2"/>
        <v>4.4566983962734952E-4</v>
      </c>
      <c r="E98">
        <v>6.3193601765560548E-2</v>
      </c>
      <c r="F98">
        <v>88</v>
      </c>
      <c r="G98">
        <f t="shared" ca="1" si="3"/>
        <v>2.5396624579914116E-2</v>
      </c>
    </row>
    <row r="99" spans="2:7" x14ac:dyDescent="0.3">
      <c r="B99" s="109">
        <v>45271</v>
      </c>
      <c r="C99" s="110">
        <v>667.22711200000003</v>
      </c>
      <c r="D99">
        <f t="shared" si="2"/>
        <v>2.3079440935886986E-3</v>
      </c>
      <c r="E99">
        <v>6.2391287950835705E-2</v>
      </c>
      <c r="F99">
        <v>89</v>
      </c>
      <c r="G99">
        <f t="shared" ca="1" si="3"/>
        <v>1.2328213572032421E-2</v>
      </c>
    </row>
    <row r="100" spans="2:7" x14ac:dyDescent="0.3">
      <c r="B100" s="109">
        <v>45268</v>
      </c>
      <c r="C100" s="110">
        <v>665.69073500000002</v>
      </c>
      <c r="D100">
        <f t="shared" si="2"/>
        <v>-1.1626218350589856E-2</v>
      </c>
      <c r="E100">
        <v>6.196067935929972E-2</v>
      </c>
      <c r="F100">
        <v>90</v>
      </c>
      <c r="G100">
        <f t="shared" ca="1" si="3"/>
        <v>1.8020162783168144E-2</v>
      </c>
    </row>
    <row r="101" spans="2:7" x14ac:dyDescent="0.3">
      <c r="B101" s="109">
        <v>45267</v>
      </c>
      <c r="C101" s="110">
        <v>673.52124000000003</v>
      </c>
      <c r="D101">
        <f t="shared" si="2"/>
        <v>2.0500128294866471E-2</v>
      </c>
      <c r="E101">
        <v>6.1955257299021627E-2</v>
      </c>
      <c r="F101">
        <v>91</v>
      </c>
      <c r="G101">
        <f t="shared" ca="1" si="3"/>
        <v>1.8484619127041559E-2</v>
      </c>
    </row>
    <row r="102" spans="2:7" x14ac:dyDescent="0.3">
      <c r="B102" s="109">
        <v>45266</v>
      </c>
      <c r="C102" s="110">
        <v>659.99133300000005</v>
      </c>
      <c r="D102">
        <f t="shared" si="2"/>
        <v>1.5793444359488706E-3</v>
      </c>
      <c r="E102">
        <v>6.1239942306875905E-2</v>
      </c>
      <c r="F102">
        <v>92</v>
      </c>
      <c r="G102">
        <f t="shared" ca="1" si="3"/>
        <v>-1.4984637262535227E-2</v>
      </c>
    </row>
    <row r="103" spans="2:7" x14ac:dyDescent="0.3">
      <c r="B103" s="109">
        <v>45265</v>
      </c>
      <c r="C103" s="110">
        <v>658.95062299999995</v>
      </c>
      <c r="D103">
        <f t="shared" si="2"/>
        <v>-1.7512734339466873E-2</v>
      </c>
      <c r="E103">
        <v>6.0514395116519015E-2</v>
      </c>
      <c r="F103">
        <v>93</v>
      </c>
      <c r="G103">
        <f t="shared" ca="1" si="3"/>
        <v>-3.7904313654350798E-2</v>
      </c>
    </row>
    <row r="104" spans="2:7" x14ac:dyDescent="0.3">
      <c r="B104" s="109">
        <v>45264</v>
      </c>
      <c r="C104" s="110">
        <v>670.69635000000005</v>
      </c>
      <c r="D104">
        <f t="shared" si="2"/>
        <v>4.3043096772765743E-3</v>
      </c>
      <c r="E104">
        <v>5.9796072018021507E-2</v>
      </c>
      <c r="F104">
        <v>94</v>
      </c>
      <c r="G104">
        <f t="shared" ca="1" si="3"/>
        <v>-1.0041152411307355E-3</v>
      </c>
    </row>
    <row r="105" spans="2:7" x14ac:dyDescent="0.3">
      <c r="B105" s="109">
        <v>45261</v>
      </c>
      <c r="C105" s="110">
        <v>667.82183799999996</v>
      </c>
      <c r="D105">
        <f t="shared" si="2"/>
        <v>-9.6382894495972149E-4</v>
      </c>
      <c r="E105">
        <v>5.8665567771716276E-2</v>
      </c>
      <c r="F105">
        <v>95</v>
      </c>
      <c r="G105">
        <f t="shared" ca="1" si="3"/>
        <v>-2.0210038983625501E-3</v>
      </c>
    </row>
    <row r="106" spans="2:7" x14ac:dyDescent="0.3">
      <c r="B106" s="109">
        <v>45260</v>
      </c>
      <c r="C106" s="110">
        <v>668.46612500000003</v>
      </c>
      <c r="D106">
        <f t="shared" si="2"/>
        <v>5.6666220811074641E-3</v>
      </c>
      <c r="E106">
        <v>5.8653660797907126E-2</v>
      </c>
      <c r="F106">
        <v>96</v>
      </c>
      <c r="G106">
        <f t="shared" ca="1" si="3"/>
        <v>5.7820198973913542E-3</v>
      </c>
    </row>
    <row r="107" spans="2:7" x14ac:dyDescent="0.3">
      <c r="B107" s="109">
        <v>45259</v>
      </c>
      <c r="C107" s="110">
        <v>664.699524</v>
      </c>
      <c r="D107">
        <f t="shared" si="2"/>
        <v>-6.0768344367556626E-3</v>
      </c>
      <c r="E107">
        <v>5.8457659497579861E-2</v>
      </c>
      <c r="F107">
        <v>97</v>
      </c>
      <c r="G107">
        <f t="shared" ca="1" si="3"/>
        <v>-3.5702640085593866E-2</v>
      </c>
    </row>
    <row r="108" spans="2:7" x14ac:dyDescent="0.3">
      <c r="B108" s="109">
        <v>45258</v>
      </c>
      <c r="C108" s="110">
        <v>668.76348900000005</v>
      </c>
      <c r="D108">
        <f t="shared" si="2"/>
        <v>7.165227248631556E-3</v>
      </c>
      <c r="E108">
        <v>5.8362273743421733E-2</v>
      </c>
      <c r="F108">
        <v>98</v>
      </c>
      <c r="G108">
        <f t="shared" ca="1" si="3"/>
        <v>-3.1223876640322348E-2</v>
      </c>
    </row>
    <row r="109" spans="2:7" x14ac:dyDescent="0.3">
      <c r="B109" s="109">
        <v>45254</v>
      </c>
      <c r="C109" s="110">
        <v>664.00573699999995</v>
      </c>
      <c r="D109">
        <f t="shared" si="2"/>
        <v>9.7219093564415715E-3</v>
      </c>
      <c r="E109">
        <v>5.783095542940675E-2</v>
      </c>
      <c r="F109">
        <v>99</v>
      </c>
      <c r="G109">
        <f t="shared" ca="1" si="3"/>
        <v>-1.0577030649258818E-2</v>
      </c>
    </row>
    <row r="110" spans="2:7" x14ac:dyDescent="0.3">
      <c r="B110" s="109">
        <v>45253</v>
      </c>
      <c r="C110" s="110">
        <v>657.61248799999998</v>
      </c>
      <c r="D110">
        <f t="shared" si="2"/>
        <v>5.2792212342844813E-4</v>
      </c>
      <c r="E110">
        <v>5.7767549071434221E-2</v>
      </c>
      <c r="F110">
        <v>100</v>
      </c>
      <c r="G110">
        <f t="shared" ca="1" si="3"/>
        <v>-2.1152900434765341E-2</v>
      </c>
    </row>
    <row r="111" spans="2:7" x14ac:dyDescent="0.3">
      <c r="B111" s="109">
        <v>45252</v>
      </c>
      <c r="C111" s="110">
        <v>657.26550299999997</v>
      </c>
      <c r="D111">
        <f t="shared" si="2"/>
        <v>8.3013418236799197E-4</v>
      </c>
      <c r="E111">
        <v>5.7256822015633979E-2</v>
      </c>
      <c r="F111">
        <v>101</v>
      </c>
      <c r="G111">
        <f t="shared" ca="1" si="3"/>
        <v>-1.5122794580288614E-3</v>
      </c>
    </row>
    <row r="112" spans="2:7" x14ac:dyDescent="0.3">
      <c r="B112" s="109">
        <v>45251</v>
      </c>
      <c r="C112" s="110">
        <v>656.72033699999997</v>
      </c>
      <c r="D112">
        <f t="shared" si="2"/>
        <v>-1.8662610685400094E-2</v>
      </c>
      <c r="E112">
        <v>5.6955025325067687E-2</v>
      </c>
      <c r="F112">
        <v>102</v>
      </c>
      <c r="G112">
        <f t="shared" ca="1" si="3"/>
        <v>5.8062048767024759E-3</v>
      </c>
    </row>
    <row r="113" spans="2:7" x14ac:dyDescent="0.3">
      <c r="B113" s="109">
        <v>45250</v>
      </c>
      <c r="C113" s="110">
        <v>669.20953399999996</v>
      </c>
      <c r="D113">
        <f t="shared" si="2"/>
        <v>8.4513681316511491E-3</v>
      </c>
      <c r="E113">
        <v>5.6942569072693239E-2</v>
      </c>
      <c r="F113">
        <v>103</v>
      </c>
      <c r="G113">
        <f t="shared" ca="1" si="3"/>
        <v>1.1806787204868647E-3</v>
      </c>
    </row>
    <row r="114" spans="2:7" x14ac:dyDescent="0.3">
      <c r="B114" s="109">
        <v>45247</v>
      </c>
      <c r="C114" s="110">
        <v>663.60119599999996</v>
      </c>
      <c r="D114">
        <f t="shared" si="2"/>
        <v>7.0175292223904062E-3</v>
      </c>
      <c r="E114">
        <v>5.688150538578185E-2</v>
      </c>
      <c r="F114">
        <v>104</v>
      </c>
      <c r="G114">
        <f t="shared" ca="1" si="3"/>
        <v>-2.232965802754135E-2</v>
      </c>
    </row>
    <row r="115" spans="2:7" x14ac:dyDescent="0.3">
      <c r="B115" s="109">
        <v>45246</v>
      </c>
      <c r="C115" s="110">
        <v>658.97680700000001</v>
      </c>
      <c r="D115">
        <f t="shared" si="2"/>
        <v>5.7061594184457665E-3</v>
      </c>
      <c r="E115">
        <v>5.6844959655202087E-2</v>
      </c>
      <c r="F115">
        <v>105</v>
      </c>
      <c r="G115">
        <f t="shared" ca="1" si="3"/>
        <v>-2.6134606826948695E-2</v>
      </c>
    </row>
    <row r="116" spans="2:7" x14ac:dyDescent="0.3">
      <c r="B116" s="109">
        <v>45245</v>
      </c>
      <c r="C116" s="110">
        <v>655.23791500000004</v>
      </c>
      <c r="D116">
        <f t="shared" si="2"/>
        <v>-9.3715242699669021E-3</v>
      </c>
      <c r="E116">
        <v>5.6775907222609723E-2</v>
      </c>
      <c r="F116">
        <v>106</v>
      </c>
      <c r="G116">
        <f t="shared" ca="1" si="3"/>
        <v>1.484239359439277E-2</v>
      </c>
    </row>
    <row r="117" spans="2:7" x14ac:dyDescent="0.3">
      <c r="B117" s="109">
        <v>45243</v>
      </c>
      <c r="C117" s="110">
        <v>661.43658400000004</v>
      </c>
      <c r="D117">
        <f t="shared" si="2"/>
        <v>3.9186932325259827E-2</v>
      </c>
      <c r="E117">
        <v>5.6771838560569554E-2</v>
      </c>
      <c r="F117">
        <v>107</v>
      </c>
      <c r="G117">
        <f t="shared" ca="1" si="3"/>
        <v>1.7684073057475175E-2</v>
      </c>
    </row>
    <row r="118" spans="2:7" x14ac:dyDescent="0.3">
      <c r="B118" s="109">
        <v>45240</v>
      </c>
      <c r="C118" s="110">
        <v>636.49432400000001</v>
      </c>
      <c r="D118">
        <f t="shared" si="2"/>
        <v>-1.3721686472734751E-2</v>
      </c>
      <c r="E118">
        <v>5.6735034762230407E-2</v>
      </c>
      <c r="F118">
        <v>108</v>
      </c>
      <c r="G118">
        <f t="shared" ca="1" si="3"/>
        <v>8.6780859331334181E-3</v>
      </c>
    </row>
    <row r="119" spans="2:7" x14ac:dyDescent="0.3">
      <c r="B119" s="109">
        <v>45239</v>
      </c>
      <c r="C119" s="110">
        <v>645.34960899999999</v>
      </c>
      <c r="D119">
        <f t="shared" si="2"/>
        <v>-2.6610089835640283E-3</v>
      </c>
      <c r="E119">
        <v>5.6371090652244327E-2</v>
      </c>
      <c r="F119">
        <v>109</v>
      </c>
      <c r="G119">
        <f t="shared" ca="1" si="3"/>
        <v>-1.276972948956699E-2</v>
      </c>
    </row>
    <row r="120" spans="2:7" x14ac:dyDescent="0.3">
      <c r="B120" s="109">
        <v>45238</v>
      </c>
      <c r="C120" s="110">
        <v>647.07147199999997</v>
      </c>
      <c r="D120">
        <f t="shared" si="2"/>
        <v>8.201896271584852E-3</v>
      </c>
      <c r="E120">
        <v>5.6281822824193695E-2</v>
      </c>
      <c r="F120">
        <v>110</v>
      </c>
      <c r="G120">
        <f t="shared" ca="1" si="3"/>
        <v>-4.3282358903926038E-2</v>
      </c>
    </row>
    <row r="121" spans="2:7" x14ac:dyDescent="0.3">
      <c r="B121" s="109">
        <v>45237</v>
      </c>
      <c r="C121" s="110">
        <v>641.80743399999994</v>
      </c>
      <c r="D121">
        <f t="shared" si="2"/>
        <v>1.3046498996238665E-3</v>
      </c>
      <c r="E121">
        <v>5.6140249994720337E-2</v>
      </c>
      <c r="F121">
        <v>111</v>
      </c>
      <c r="G121">
        <f t="shared" ca="1" si="3"/>
        <v>-1.5800062781689071E-2</v>
      </c>
    </row>
    <row r="122" spans="2:7" x14ac:dyDescent="0.3">
      <c r="B122" s="109">
        <v>45236</v>
      </c>
      <c r="C122" s="110">
        <v>640.97119099999998</v>
      </c>
      <c r="D122">
        <f t="shared" si="2"/>
        <v>-1.9916129117292236E-3</v>
      </c>
      <c r="E122">
        <v>5.583811000809713E-2</v>
      </c>
      <c r="F122">
        <v>112</v>
      </c>
      <c r="G122">
        <f t="shared" ca="1" si="3"/>
        <v>-3.2728354312020466E-2</v>
      </c>
    </row>
    <row r="123" spans="2:7" x14ac:dyDescent="0.3">
      <c r="B123" s="109">
        <v>45233</v>
      </c>
      <c r="C123" s="110">
        <v>642.25030500000003</v>
      </c>
      <c r="D123">
        <f t="shared" si="2"/>
        <v>2.008137191195547E-2</v>
      </c>
      <c r="E123">
        <v>5.5795124884408853E-2</v>
      </c>
      <c r="F123">
        <v>113</v>
      </c>
      <c r="G123">
        <f t="shared" ca="1" si="3"/>
        <v>6.3278885740969321E-2</v>
      </c>
    </row>
    <row r="124" spans="2:7" x14ac:dyDescent="0.3">
      <c r="B124" s="109">
        <v>45232</v>
      </c>
      <c r="C124" s="110">
        <v>629.60693400000002</v>
      </c>
      <c r="D124">
        <f t="shared" si="2"/>
        <v>-3.6590030235640336E-3</v>
      </c>
      <c r="E124">
        <v>5.4765149188030549E-2</v>
      </c>
      <c r="F124">
        <v>114</v>
      </c>
      <c r="G124">
        <f t="shared" ca="1" si="3"/>
        <v>-1.8460215564965167E-2</v>
      </c>
    </row>
    <row r="125" spans="2:7" x14ac:dyDescent="0.3">
      <c r="B125" s="109">
        <v>45231</v>
      </c>
      <c r="C125" s="110">
        <v>631.919128</v>
      </c>
      <c r="D125">
        <f t="shared" si="2"/>
        <v>1.3092534881115725E-2</v>
      </c>
      <c r="E125">
        <v>5.4501666825087725E-2</v>
      </c>
      <c r="F125">
        <v>115</v>
      </c>
      <c r="G125">
        <f t="shared" ca="1" si="3"/>
        <v>-2.0347000339699415E-2</v>
      </c>
    </row>
    <row r="126" spans="2:7" x14ac:dyDescent="0.3">
      <c r="B126" s="109">
        <v>45230</v>
      </c>
      <c r="C126" s="110">
        <v>623.75262499999997</v>
      </c>
      <c r="D126">
        <f t="shared" si="2"/>
        <v>4.6750850315562253E-3</v>
      </c>
      <c r="E126">
        <v>5.4262046572024936E-2</v>
      </c>
      <c r="F126">
        <v>116</v>
      </c>
      <c r="G126">
        <f t="shared" ca="1" si="3"/>
        <v>1.0472696937979463E-2</v>
      </c>
    </row>
    <row r="127" spans="2:7" x14ac:dyDescent="0.3">
      <c r="B127" s="109">
        <v>45229</v>
      </c>
      <c r="C127" s="110">
        <v>620.850098</v>
      </c>
      <c r="D127">
        <f t="shared" si="2"/>
        <v>-3.7891627771955427E-3</v>
      </c>
      <c r="E127">
        <v>5.4214697060450012E-2</v>
      </c>
      <c r="F127">
        <v>117</v>
      </c>
      <c r="G127">
        <f t="shared" ca="1" si="3"/>
        <v>3.2899709123521045E-4</v>
      </c>
    </row>
    <row r="128" spans="2:7" x14ac:dyDescent="0.3">
      <c r="B128" s="109">
        <v>45226</v>
      </c>
      <c r="C128" s="110">
        <v>623.21154799999999</v>
      </c>
      <c r="D128">
        <f t="shared" si="2"/>
        <v>1.5878155197628807E-2</v>
      </c>
      <c r="E128">
        <v>5.4100025955118758E-2</v>
      </c>
      <c r="F128">
        <v>118</v>
      </c>
      <c r="G128">
        <f t="shared" ca="1" si="3"/>
        <v>2.786238647352391E-2</v>
      </c>
    </row>
    <row r="129" spans="2:7" x14ac:dyDescent="0.3">
      <c r="B129" s="109">
        <v>45225</v>
      </c>
      <c r="C129" s="110">
        <v>613.47076400000003</v>
      </c>
      <c r="D129">
        <f t="shared" si="2"/>
        <v>-1.7413911402145321E-2</v>
      </c>
      <c r="E129">
        <v>5.4084869080333497E-2</v>
      </c>
      <c r="F129">
        <v>119</v>
      </c>
      <c r="G129">
        <f t="shared" ca="1" si="3"/>
        <v>-2.158466193087475E-2</v>
      </c>
    </row>
    <row r="130" spans="2:7" x14ac:dyDescent="0.3">
      <c r="B130" s="109">
        <v>45224</v>
      </c>
      <c r="C130" s="110">
        <v>624.34301800000003</v>
      </c>
      <c r="D130">
        <f t="shared" si="2"/>
        <v>4.6706435162109372E-3</v>
      </c>
      <c r="E130">
        <v>5.4054071504263002E-2</v>
      </c>
      <c r="F130">
        <v>120</v>
      </c>
      <c r="G130">
        <f t="shared" ca="1" si="3"/>
        <v>-2.218267193064679E-2</v>
      </c>
    </row>
    <row r="131" spans="2:7" x14ac:dyDescent="0.3">
      <c r="B131" s="109">
        <v>45222</v>
      </c>
      <c r="C131" s="110">
        <v>621.44049099999995</v>
      </c>
      <c r="D131">
        <f t="shared" si="2"/>
        <v>-2.8531832154407355E-2</v>
      </c>
      <c r="E131">
        <v>5.3897377954050807E-2</v>
      </c>
      <c r="F131">
        <v>121</v>
      </c>
      <c r="G131">
        <f t="shared" ca="1" si="3"/>
        <v>2.3058669951941922E-2</v>
      </c>
    </row>
    <row r="132" spans="2:7" x14ac:dyDescent="0.3">
      <c r="B132" s="109">
        <v>45219</v>
      </c>
      <c r="C132" s="110">
        <v>639.69207800000004</v>
      </c>
      <c r="D132">
        <f t="shared" si="2"/>
        <v>-1.5744478316995436E-2</v>
      </c>
      <c r="E132">
        <v>5.3871168734286545E-2</v>
      </c>
      <c r="F132">
        <v>122</v>
      </c>
      <c r="G132">
        <f t="shared" ca="1" si="3"/>
        <v>2.3270304657672526E-2</v>
      </c>
    </row>
    <row r="133" spans="2:7" x14ac:dyDescent="0.3">
      <c r="B133" s="109">
        <v>45218</v>
      </c>
      <c r="C133" s="110">
        <v>649.92480499999999</v>
      </c>
      <c r="D133">
        <f t="shared" si="2"/>
        <v>-1.8886405720279775E-3</v>
      </c>
      <c r="E133">
        <v>5.3810560325726398E-2</v>
      </c>
      <c r="F133">
        <v>123</v>
      </c>
      <c r="G133">
        <f t="shared" ca="1" si="3"/>
        <v>-4.146694179377846E-2</v>
      </c>
    </row>
    <row r="134" spans="2:7" x14ac:dyDescent="0.3">
      <c r="B134" s="109">
        <v>45217</v>
      </c>
      <c r="C134" s="110">
        <v>651.15460199999995</v>
      </c>
      <c r="D134">
        <f t="shared" si="2"/>
        <v>3.0118995297042872E-2</v>
      </c>
      <c r="E134">
        <v>5.3790562457408431E-2</v>
      </c>
      <c r="F134">
        <v>124</v>
      </c>
      <c r="G134">
        <f t="shared" ca="1" si="3"/>
        <v>-4.2565885332853937E-2</v>
      </c>
    </row>
    <row r="135" spans="2:7" x14ac:dyDescent="0.3">
      <c r="B135" s="109">
        <v>45216</v>
      </c>
      <c r="C135" s="110">
        <v>632.115906</v>
      </c>
      <c r="D135">
        <f t="shared" si="2"/>
        <v>-3.2580908630429617E-3</v>
      </c>
      <c r="E135">
        <v>5.3456469657039651E-2</v>
      </c>
      <c r="F135">
        <v>125</v>
      </c>
      <c r="G135">
        <f t="shared" ca="1" si="3"/>
        <v>-9.4003167907038068E-3</v>
      </c>
    </row>
    <row r="136" spans="2:7" x14ac:dyDescent="0.3">
      <c r="B136" s="109">
        <v>45215</v>
      </c>
      <c r="C136" s="110">
        <v>634.18212900000003</v>
      </c>
      <c r="D136">
        <f t="shared" si="2"/>
        <v>1.7442775152567647E-2</v>
      </c>
      <c r="E136">
        <v>5.2985536984520243E-2</v>
      </c>
      <c r="F136">
        <v>126</v>
      </c>
      <c r="G136">
        <f t="shared" ca="1" si="3"/>
        <v>-8.1469800700401124E-3</v>
      </c>
    </row>
    <row r="137" spans="2:7" x14ac:dyDescent="0.3">
      <c r="B137" s="109">
        <v>45212</v>
      </c>
      <c r="C137" s="110">
        <v>623.30987500000003</v>
      </c>
      <c r="D137">
        <f t="shared" si="2"/>
        <v>-1.0388283223548456E-2</v>
      </c>
      <c r="E137">
        <v>5.2962191096268096E-2</v>
      </c>
      <c r="F137">
        <v>127</v>
      </c>
      <c r="G137">
        <f t="shared" ca="1" si="3"/>
        <v>-4.8206258864017498E-2</v>
      </c>
    </row>
    <row r="138" spans="2:7" x14ac:dyDescent="0.3">
      <c r="B138" s="109">
        <v>45211</v>
      </c>
      <c r="C138" s="110">
        <v>629.85296600000004</v>
      </c>
      <c r="D138">
        <f t="shared" si="2"/>
        <v>2.8353508265555938E-2</v>
      </c>
      <c r="E138">
        <v>5.2939216598226535E-2</v>
      </c>
      <c r="F138">
        <v>128</v>
      </c>
      <c r="G138">
        <f t="shared" ca="1" si="3"/>
        <v>6.9523188705771372E-2</v>
      </c>
    </row>
    <row r="139" spans="2:7" x14ac:dyDescent="0.3">
      <c r="B139" s="109">
        <v>45210</v>
      </c>
      <c r="C139" s="110">
        <v>612.48681599999998</v>
      </c>
      <c r="D139">
        <f t="shared" ref="D139:D202" si="4">C139/C140-1</f>
        <v>1.0962232315248066E-2</v>
      </c>
      <c r="E139">
        <v>5.2781015155817901E-2</v>
      </c>
      <c r="F139">
        <v>129</v>
      </c>
      <c r="G139">
        <f t="shared" ref="G139:G202" ca="1" si="5">_xlfn.NORM.INV(RAND(),M$13,M$14)</f>
        <v>-8.0799484443274498E-3</v>
      </c>
    </row>
    <row r="140" spans="2:7" x14ac:dyDescent="0.3">
      <c r="B140" s="109">
        <v>45209</v>
      </c>
      <c r="C140" s="110">
        <v>605.84539800000005</v>
      </c>
      <c r="D140">
        <f t="shared" si="4"/>
        <v>7.0324677296751403E-3</v>
      </c>
      <c r="E140">
        <v>5.2747314888009322E-2</v>
      </c>
      <c r="F140">
        <v>130</v>
      </c>
      <c r="G140">
        <f t="shared" ca="1" si="5"/>
        <v>1.4107828467654125E-2</v>
      </c>
    </row>
    <row r="141" spans="2:7" x14ac:dyDescent="0.3">
      <c r="B141" s="109">
        <v>45208</v>
      </c>
      <c r="C141" s="110">
        <v>601.61456299999998</v>
      </c>
      <c r="D141">
        <f t="shared" si="4"/>
        <v>-2.9521515117050479E-2</v>
      </c>
      <c r="E141">
        <v>5.2691187967613295E-2</v>
      </c>
      <c r="F141">
        <v>131</v>
      </c>
      <c r="G141">
        <f t="shared" ca="1" si="5"/>
        <v>-1.041687722515802E-2</v>
      </c>
    </row>
    <row r="142" spans="2:7" x14ac:dyDescent="0.3">
      <c r="B142" s="109">
        <v>45205</v>
      </c>
      <c r="C142" s="110">
        <v>619.91540499999996</v>
      </c>
      <c r="D142">
        <f t="shared" si="4"/>
        <v>-6.465263027850443E-3</v>
      </c>
      <c r="E142">
        <v>5.265215267117429E-2</v>
      </c>
      <c r="F142">
        <v>132</v>
      </c>
      <c r="G142">
        <f t="shared" ca="1" si="5"/>
        <v>-4.8886049669883948E-2</v>
      </c>
    </row>
    <row r="143" spans="2:7" x14ac:dyDescent="0.3">
      <c r="B143" s="109">
        <v>45204</v>
      </c>
      <c r="C143" s="110">
        <v>623.94940199999996</v>
      </c>
      <c r="D143">
        <f t="shared" si="4"/>
        <v>3.7633812940741196E-2</v>
      </c>
      <c r="E143">
        <v>5.2559473864980388E-2</v>
      </c>
      <c r="F143">
        <v>133</v>
      </c>
      <c r="G143">
        <f t="shared" ca="1" si="5"/>
        <v>2.3805545370946046E-2</v>
      </c>
    </row>
    <row r="144" spans="2:7" x14ac:dyDescent="0.3">
      <c r="B144" s="109">
        <v>45203</v>
      </c>
      <c r="C144" s="110">
        <v>601.31945800000005</v>
      </c>
      <c r="D144">
        <f t="shared" si="4"/>
        <v>-1.7680521737900801E-2</v>
      </c>
      <c r="E144">
        <v>5.2509699994273129E-2</v>
      </c>
      <c r="F144">
        <v>134</v>
      </c>
      <c r="G144">
        <f t="shared" ca="1" si="5"/>
        <v>-2.8408615413630579E-2</v>
      </c>
    </row>
    <row r="145" spans="2:7" x14ac:dyDescent="0.3">
      <c r="B145" s="109">
        <v>45202</v>
      </c>
      <c r="C145" s="110">
        <v>612.14245600000004</v>
      </c>
      <c r="D145">
        <f t="shared" si="4"/>
        <v>1.6335806668980046E-2</v>
      </c>
      <c r="E145">
        <v>5.2386986105127153E-2</v>
      </c>
      <c r="F145">
        <v>135</v>
      </c>
      <c r="G145">
        <f t="shared" ca="1" si="5"/>
        <v>-1.8635676460644408E-2</v>
      </c>
    </row>
    <row r="146" spans="2:7" x14ac:dyDescent="0.3">
      <c r="B146" s="109">
        <v>45198</v>
      </c>
      <c r="C146" s="110">
        <v>602.30334500000004</v>
      </c>
      <c r="D146">
        <f t="shared" si="4"/>
        <v>5.5795124884408853E-2</v>
      </c>
      <c r="E146">
        <v>5.235605134581589E-2</v>
      </c>
      <c r="F146">
        <v>136</v>
      </c>
      <c r="G146">
        <f t="shared" ca="1" si="5"/>
        <v>6.3587698286365846E-2</v>
      </c>
    </row>
    <row r="147" spans="2:7" x14ac:dyDescent="0.3">
      <c r="B147" s="109">
        <v>45197</v>
      </c>
      <c r="C147" s="110">
        <v>570.47369400000002</v>
      </c>
      <c r="D147">
        <f t="shared" si="4"/>
        <v>-1.6704772420846559E-2</v>
      </c>
      <c r="E147">
        <v>5.2346378711535912E-2</v>
      </c>
      <c r="F147">
        <v>137</v>
      </c>
      <c r="G147">
        <f t="shared" ca="1" si="5"/>
        <v>-2.2479541500397927E-2</v>
      </c>
    </row>
    <row r="148" spans="2:7" x14ac:dyDescent="0.3">
      <c r="B148" s="109">
        <v>45196</v>
      </c>
      <c r="C148" s="110">
        <v>580.16522199999997</v>
      </c>
      <c r="D148">
        <f t="shared" si="4"/>
        <v>-3.5488000824139831E-3</v>
      </c>
      <c r="E148">
        <v>5.2179720372748761E-2</v>
      </c>
      <c r="F148">
        <v>138</v>
      </c>
      <c r="G148">
        <f t="shared" ca="1" si="5"/>
        <v>-2.9231205544634254E-2</v>
      </c>
    </row>
    <row r="149" spans="2:7" x14ac:dyDescent="0.3">
      <c r="B149" s="109">
        <v>45195</v>
      </c>
      <c r="C149" s="110">
        <v>582.23144500000001</v>
      </c>
      <c r="D149">
        <f t="shared" si="4"/>
        <v>-1.3174495414319365E-2</v>
      </c>
      <c r="E149">
        <v>5.2049860207504794E-2</v>
      </c>
      <c r="F149">
        <v>139</v>
      </c>
      <c r="G149">
        <f t="shared" ca="1" si="5"/>
        <v>3.5560431453545136E-3</v>
      </c>
    </row>
    <row r="150" spans="2:7" x14ac:dyDescent="0.3">
      <c r="B150" s="109">
        <v>45194</v>
      </c>
      <c r="C150" s="110">
        <v>590.004456</v>
      </c>
      <c r="D150">
        <f t="shared" si="4"/>
        <v>9.4268619020572153E-3</v>
      </c>
      <c r="E150">
        <v>5.2025462498728192E-2</v>
      </c>
      <c r="F150">
        <v>140</v>
      </c>
      <c r="G150">
        <f t="shared" ca="1" si="5"/>
        <v>1.9311483541119591E-3</v>
      </c>
    </row>
    <row r="151" spans="2:7" x14ac:dyDescent="0.3">
      <c r="B151" s="109">
        <v>45191</v>
      </c>
      <c r="C151" s="110">
        <v>584.494507</v>
      </c>
      <c r="D151">
        <f t="shared" si="4"/>
        <v>1.157949050850271E-2</v>
      </c>
      <c r="E151">
        <v>5.1810352757862166E-2</v>
      </c>
      <c r="F151">
        <v>141</v>
      </c>
      <c r="G151">
        <f t="shared" ca="1" si="5"/>
        <v>-2.1572629405543404E-2</v>
      </c>
    </row>
    <row r="152" spans="2:7" x14ac:dyDescent="0.3">
      <c r="B152" s="109">
        <v>45190</v>
      </c>
      <c r="C152" s="110">
        <v>577.80383300000005</v>
      </c>
      <c r="D152">
        <f t="shared" si="4"/>
        <v>-1.0864077850814557E-2</v>
      </c>
      <c r="E152">
        <v>5.1776440868590123E-2</v>
      </c>
      <c r="F152">
        <v>142</v>
      </c>
      <c r="G152">
        <f t="shared" ca="1" si="5"/>
        <v>2.3783361569325558E-2</v>
      </c>
    </row>
    <row r="153" spans="2:7" x14ac:dyDescent="0.3">
      <c r="B153" s="109">
        <v>45189</v>
      </c>
      <c r="C153" s="110">
        <v>584.15008499999999</v>
      </c>
      <c r="D153">
        <f t="shared" si="4"/>
        <v>1.6856215089844362E-4</v>
      </c>
      <c r="E153">
        <v>5.1688037721975277E-2</v>
      </c>
      <c r="F153">
        <v>143</v>
      </c>
      <c r="G153">
        <f t="shared" ca="1" si="5"/>
        <v>2.1694204269420106E-2</v>
      </c>
    </row>
    <row r="154" spans="2:7" x14ac:dyDescent="0.3">
      <c r="B154" s="109">
        <v>45187</v>
      </c>
      <c r="C154" s="110">
        <v>584.05163600000003</v>
      </c>
      <c r="D154">
        <f t="shared" si="4"/>
        <v>-4.3611399932605988E-3</v>
      </c>
      <c r="E154">
        <v>5.1668054422330245E-2</v>
      </c>
      <c r="F154">
        <v>144</v>
      </c>
      <c r="G154">
        <f t="shared" ca="1" si="5"/>
        <v>-2.8633536184381621E-3</v>
      </c>
    </row>
    <row r="155" spans="2:7" x14ac:dyDescent="0.3">
      <c r="B155" s="109">
        <v>45184</v>
      </c>
      <c r="C155" s="110">
        <v>586.60992399999998</v>
      </c>
      <c r="D155">
        <f t="shared" si="4"/>
        <v>-1.5277869892242779E-2</v>
      </c>
      <c r="E155">
        <v>5.1575200187310433E-2</v>
      </c>
      <c r="F155">
        <v>145</v>
      </c>
      <c r="G155">
        <f t="shared" ca="1" si="5"/>
        <v>-1.1142249337618865E-2</v>
      </c>
    </row>
    <row r="156" spans="2:7" x14ac:dyDescent="0.3">
      <c r="B156" s="109">
        <v>45183</v>
      </c>
      <c r="C156" s="110">
        <v>595.71112100000005</v>
      </c>
      <c r="D156">
        <f t="shared" si="4"/>
        <v>4.5627748622871778E-3</v>
      </c>
      <c r="E156">
        <v>5.148118355111575E-2</v>
      </c>
      <c r="F156">
        <v>146</v>
      </c>
      <c r="G156">
        <f t="shared" ca="1" si="5"/>
        <v>-2.8106764055316207E-3</v>
      </c>
    </row>
    <row r="157" spans="2:7" x14ac:dyDescent="0.3">
      <c r="B157" s="109">
        <v>45182</v>
      </c>
      <c r="C157" s="110">
        <v>593.00537099999997</v>
      </c>
      <c r="D157">
        <f t="shared" si="4"/>
        <v>5.3379417968852927E-3</v>
      </c>
      <c r="E157">
        <v>5.1263917808614279E-2</v>
      </c>
      <c r="F157">
        <v>147</v>
      </c>
      <c r="G157">
        <f t="shared" ca="1" si="5"/>
        <v>2.4623546786109913E-2</v>
      </c>
    </row>
    <row r="158" spans="2:7" x14ac:dyDescent="0.3">
      <c r="B158" s="109">
        <v>45181</v>
      </c>
      <c r="C158" s="110">
        <v>589.85675000000003</v>
      </c>
      <c r="D158">
        <f t="shared" si="4"/>
        <v>-2.5520338223390837E-2</v>
      </c>
      <c r="E158">
        <v>5.1202199424656758E-2</v>
      </c>
      <c r="F158">
        <v>148</v>
      </c>
      <c r="G158">
        <f t="shared" ca="1" si="5"/>
        <v>-4.4700235013031116E-2</v>
      </c>
    </row>
    <row r="159" spans="2:7" x14ac:dyDescent="0.3">
      <c r="B159" s="109">
        <v>45180</v>
      </c>
      <c r="C159" s="110">
        <v>605.30432099999996</v>
      </c>
      <c r="D159">
        <f t="shared" si="4"/>
        <v>-7.6617914010661536E-3</v>
      </c>
      <c r="E159">
        <v>5.1198831788153765E-2</v>
      </c>
      <c r="F159">
        <v>149</v>
      </c>
      <c r="G159">
        <f t="shared" ca="1" si="5"/>
        <v>-3.0963074579306492E-2</v>
      </c>
    </row>
    <row r="160" spans="2:7" x14ac:dyDescent="0.3">
      <c r="B160" s="109">
        <v>45177</v>
      </c>
      <c r="C160" s="110">
        <v>609.977844</v>
      </c>
      <c r="D160">
        <f t="shared" si="4"/>
        <v>4.2115296765212751E-3</v>
      </c>
      <c r="E160">
        <v>5.0983880629619005E-2</v>
      </c>
      <c r="F160">
        <v>150</v>
      </c>
      <c r="G160">
        <f t="shared" ca="1" si="5"/>
        <v>2.6694326974194858E-2</v>
      </c>
    </row>
    <row r="161" spans="2:7" x14ac:dyDescent="0.3">
      <c r="B161" s="109">
        <v>45176</v>
      </c>
      <c r="C161" s="110">
        <v>607.41967799999998</v>
      </c>
      <c r="D161">
        <f t="shared" si="4"/>
        <v>3.2501924352057454E-3</v>
      </c>
      <c r="E161">
        <v>5.08914138414851E-2</v>
      </c>
      <c r="F161">
        <v>151</v>
      </c>
      <c r="G161">
        <f t="shared" ca="1" si="5"/>
        <v>6.7474558530727785E-3</v>
      </c>
    </row>
    <row r="162" spans="2:7" x14ac:dyDescent="0.3">
      <c r="B162" s="109">
        <v>45175</v>
      </c>
      <c r="C162" s="110">
        <v>605.45184300000005</v>
      </c>
      <c r="D162">
        <f t="shared" si="4"/>
        <v>1.6242905575203359E-4</v>
      </c>
      <c r="E162">
        <v>5.0682283721608101E-2</v>
      </c>
      <c r="F162">
        <v>152</v>
      </c>
      <c r="G162">
        <f t="shared" ca="1" si="5"/>
        <v>3.7154776022099545E-2</v>
      </c>
    </row>
    <row r="163" spans="2:7" x14ac:dyDescent="0.3">
      <c r="B163" s="109">
        <v>45174</v>
      </c>
      <c r="C163" s="110">
        <v>605.35351600000001</v>
      </c>
      <c r="D163">
        <f t="shared" si="4"/>
        <v>8.3586693047692506E-3</v>
      </c>
      <c r="E163">
        <v>5.0511306582451176E-2</v>
      </c>
      <c r="F163">
        <v>153</v>
      </c>
      <c r="G163">
        <f t="shared" ca="1" si="5"/>
        <v>-1.4115249014246675E-2</v>
      </c>
    </row>
    <row r="164" spans="2:7" x14ac:dyDescent="0.3">
      <c r="B164" s="109">
        <v>45173</v>
      </c>
      <c r="C164" s="110">
        <v>600.33551</v>
      </c>
      <c r="D164">
        <f t="shared" si="4"/>
        <v>-1.7155198572774477E-2</v>
      </c>
      <c r="E164">
        <v>5.0255532014321203E-2</v>
      </c>
      <c r="F164">
        <v>154</v>
      </c>
      <c r="G164">
        <f t="shared" ca="1" si="5"/>
        <v>-3.0908465123238332E-2</v>
      </c>
    </row>
    <row r="165" spans="2:7" x14ac:dyDescent="0.3">
      <c r="B165" s="109">
        <v>45170</v>
      </c>
      <c r="C165" s="110">
        <v>610.81414800000005</v>
      </c>
      <c r="D165">
        <f t="shared" si="4"/>
        <v>6.1587597046051101E-3</v>
      </c>
      <c r="E165">
        <v>5.0161492276590058E-2</v>
      </c>
      <c r="F165">
        <v>155</v>
      </c>
      <c r="G165">
        <f t="shared" ca="1" si="5"/>
        <v>-3.5703780358668329E-2</v>
      </c>
    </row>
    <row r="166" spans="2:7" x14ac:dyDescent="0.3">
      <c r="B166" s="109">
        <v>45169</v>
      </c>
      <c r="C166" s="110">
        <v>607.07531700000004</v>
      </c>
      <c r="D166">
        <f t="shared" si="4"/>
        <v>5.7868795782665128E-3</v>
      </c>
      <c r="E166">
        <v>5.0146763557580298E-2</v>
      </c>
      <c r="F166">
        <v>156</v>
      </c>
      <c r="G166">
        <f t="shared" ca="1" si="5"/>
        <v>2.60716160703293E-2</v>
      </c>
    </row>
    <row r="167" spans="2:7" x14ac:dyDescent="0.3">
      <c r="B167" s="109">
        <v>45168</v>
      </c>
      <c r="C167" s="110">
        <v>603.58245799999997</v>
      </c>
      <c r="D167">
        <f t="shared" si="4"/>
        <v>1.5309579150173835E-2</v>
      </c>
      <c r="E167">
        <v>5.0015935226310537E-2</v>
      </c>
      <c r="F167">
        <v>157</v>
      </c>
      <c r="G167">
        <f t="shared" ca="1" si="5"/>
        <v>6.483523787717764E-3</v>
      </c>
    </row>
    <row r="168" spans="2:7" x14ac:dyDescent="0.3">
      <c r="B168" s="109">
        <v>45167</v>
      </c>
      <c r="C168" s="110">
        <v>594.48120100000006</v>
      </c>
      <c r="D168">
        <f t="shared" si="4"/>
        <v>2.9880659508334517E-3</v>
      </c>
      <c r="E168">
        <v>4.9880273043005907E-2</v>
      </c>
      <c r="F168">
        <v>158</v>
      </c>
      <c r="G168">
        <f t="shared" ca="1" si="5"/>
        <v>-3.0926544865549868E-2</v>
      </c>
    </row>
    <row r="169" spans="2:7" x14ac:dyDescent="0.3">
      <c r="B169" s="109">
        <v>45166</v>
      </c>
      <c r="C169" s="110">
        <v>592.71014400000001</v>
      </c>
      <c r="D169">
        <f t="shared" si="4"/>
        <v>-3.0616634780099572E-3</v>
      </c>
      <c r="E169">
        <v>4.9751614018584078E-2</v>
      </c>
      <c r="F169">
        <v>159</v>
      </c>
      <c r="G169">
        <f t="shared" ca="1" si="5"/>
        <v>-2.8536799059724127E-2</v>
      </c>
    </row>
    <row r="170" spans="2:7" x14ac:dyDescent="0.3">
      <c r="B170" s="109">
        <v>45163</v>
      </c>
      <c r="C170" s="110">
        <v>594.530396</v>
      </c>
      <c r="D170">
        <f t="shared" si="4"/>
        <v>3.7250032709215564E-2</v>
      </c>
      <c r="E170">
        <v>4.9664149764534038E-2</v>
      </c>
      <c r="F170">
        <v>160</v>
      </c>
      <c r="G170">
        <f t="shared" ca="1" si="5"/>
        <v>-4.6017767772155976E-3</v>
      </c>
    </row>
    <row r="171" spans="2:7" x14ac:dyDescent="0.3">
      <c r="B171" s="109">
        <v>45162</v>
      </c>
      <c r="C171" s="110">
        <v>573.17944299999999</v>
      </c>
      <c r="D171">
        <f t="shared" si="4"/>
        <v>2.5164920423449644E-2</v>
      </c>
      <c r="E171">
        <v>4.9641521846271575E-2</v>
      </c>
      <c r="F171">
        <v>161</v>
      </c>
      <c r="G171">
        <f t="shared" ca="1" si="5"/>
        <v>-8.0163423489284132E-3</v>
      </c>
    </row>
    <row r="172" spans="2:7" x14ac:dyDescent="0.3">
      <c r="B172" s="109">
        <v>45161</v>
      </c>
      <c r="C172" s="110">
        <v>559.10949700000003</v>
      </c>
      <c r="D172">
        <f t="shared" si="4"/>
        <v>4.8431733471435701E-2</v>
      </c>
      <c r="E172">
        <v>4.9546258210907856E-2</v>
      </c>
      <c r="F172">
        <v>162</v>
      </c>
      <c r="G172">
        <f t="shared" ca="1" si="5"/>
        <v>-2.3315291282561801E-3</v>
      </c>
    </row>
    <row r="173" spans="2:7" x14ac:dyDescent="0.3">
      <c r="B173" s="109">
        <v>45160</v>
      </c>
      <c r="C173" s="110">
        <v>533.28173800000002</v>
      </c>
      <c r="D173">
        <f t="shared" si="4"/>
        <v>-9.6838556747428362E-3</v>
      </c>
      <c r="E173">
        <v>4.9496614771936454E-2</v>
      </c>
      <c r="F173">
        <v>163</v>
      </c>
      <c r="G173">
        <f t="shared" ca="1" si="5"/>
        <v>2.5305432571560865E-3</v>
      </c>
    </row>
    <row r="174" spans="2:7" x14ac:dyDescent="0.3">
      <c r="B174" s="109">
        <v>45159</v>
      </c>
      <c r="C174" s="110">
        <v>538.49645999999996</v>
      </c>
      <c r="D174">
        <f t="shared" si="4"/>
        <v>7.7371893959525817E-3</v>
      </c>
      <c r="E174">
        <v>4.9401107330605543E-2</v>
      </c>
      <c r="F174">
        <v>164</v>
      </c>
      <c r="G174">
        <f t="shared" ca="1" si="5"/>
        <v>-9.1669666757500292E-3</v>
      </c>
    </row>
    <row r="175" spans="2:7" x14ac:dyDescent="0.3">
      <c r="B175" s="109">
        <v>45156</v>
      </c>
      <c r="C175" s="110">
        <v>534.36199999999997</v>
      </c>
      <c r="D175">
        <f t="shared" si="4"/>
        <v>-5.8818270983482801E-3</v>
      </c>
      <c r="E175">
        <v>4.9260698404256731E-2</v>
      </c>
      <c r="F175">
        <v>165</v>
      </c>
      <c r="G175">
        <f t="shared" ca="1" si="5"/>
        <v>1.3836701687751042E-2</v>
      </c>
    </row>
    <row r="176" spans="2:7" x14ac:dyDescent="0.3">
      <c r="B176" s="109">
        <v>45155</v>
      </c>
      <c r="C176" s="110">
        <v>537.52362100000005</v>
      </c>
      <c r="D176">
        <f t="shared" si="4"/>
        <v>6.1914218289027545E-3</v>
      </c>
      <c r="E176">
        <v>4.9204839399011657E-2</v>
      </c>
      <c r="F176">
        <v>166</v>
      </c>
      <c r="G176">
        <f t="shared" ca="1" si="5"/>
        <v>9.365392878194624E-4</v>
      </c>
    </row>
    <row r="177" spans="2:7" x14ac:dyDescent="0.3">
      <c r="B177" s="109">
        <v>45154</v>
      </c>
      <c r="C177" s="110">
        <v>534.21606399999996</v>
      </c>
      <c r="D177">
        <f t="shared" si="4"/>
        <v>-2.4524422999065987E-3</v>
      </c>
      <c r="E177">
        <v>4.912889241874252E-2</v>
      </c>
      <c r="F177">
        <v>167</v>
      </c>
      <c r="G177">
        <f t="shared" ca="1" si="5"/>
        <v>1.2981208835536994E-3</v>
      </c>
    </row>
    <row r="178" spans="2:7" x14ac:dyDescent="0.3">
      <c r="B178" s="109">
        <v>45152</v>
      </c>
      <c r="C178" s="110">
        <v>535.52941899999996</v>
      </c>
      <c r="D178">
        <f t="shared" si="4"/>
        <v>9.9991381059754136E-3</v>
      </c>
      <c r="E178">
        <v>4.9106092520065259E-2</v>
      </c>
      <c r="F178">
        <v>168</v>
      </c>
      <c r="G178">
        <f t="shared" ca="1" si="5"/>
        <v>-6.8689565010364204E-2</v>
      </c>
    </row>
    <row r="179" spans="2:7" x14ac:dyDescent="0.3">
      <c r="B179" s="109">
        <v>45149</v>
      </c>
      <c r="C179" s="110">
        <v>530.22760000000005</v>
      </c>
      <c r="D179">
        <f t="shared" si="4"/>
        <v>-9.0900583614826891E-3</v>
      </c>
      <c r="E179">
        <v>4.8859271034967566E-2</v>
      </c>
      <c r="F179">
        <v>169</v>
      </c>
      <c r="G179">
        <f t="shared" ca="1" si="5"/>
        <v>-3.4920635081129831E-2</v>
      </c>
    </row>
    <row r="180" spans="2:7" x14ac:dyDescent="0.3">
      <c r="B180" s="109">
        <v>45148</v>
      </c>
      <c r="C180" s="110">
        <v>535.09161400000005</v>
      </c>
      <c r="D180">
        <f t="shared" si="4"/>
        <v>2.9574121005886189E-2</v>
      </c>
      <c r="E180">
        <v>4.8840569414176471E-2</v>
      </c>
      <c r="F180">
        <v>170</v>
      </c>
      <c r="G180">
        <f t="shared" ca="1" si="5"/>
        <v>4.1594312610987103E-2</v>
      </c>
    </row>
    <row r="181" spans="2:7" x14ac:dyDescent="0.3">
      <c r="B181" s="109">
        <v>45147</v>
      </c>
      <c r="C181" s="110">
        <v>519.72131300000001</v>
      </c>
      <c r="D181">
        <f t="shared" si="4"/>
        <v>-1.6476427001490102E-2</v>
      </c>
      <c r="E181">
        <v>4.8812838261176772E-2</v>
      </c>
      <c r="F181">
        <v>171</v>
      </c>
      <c r="G181">
        <f t="shared" ca="1" si="5"/>
        <v>4.7045455304561626E-2</v>
      </c>
    </row>
    <row r="182" spans="2:7" x14ac:dyDescent="0.3">
      <c r="B182" s="109">
        <v>45146</v>
      </c>
      <c r="C182" s="110">
        <v>528.42791699999998</v>
      </c>
      <c r="D182">
        <f t="shared" si="4"/>
        <v>1.5896670264853974E-2</v>
      </c>
      <c r="E182">
        <v>4.8787976512389752E-2</v>
      </c>
      <c r="F182">
        <v>172</v>
      </c>
      <c r="G182">
        <f t="shared" ca="1" si="5"/>
        <v>1.7672828945199091E-2</v>
      </c>
    </row>
    <row r="183" spans="2:7" x14ac:dyDescent="0.3">
      <c r="B183" s="109">
        <v>45145</v>
      </c>
      <c r="C183" s="110">
        <v>520.15911900000003</v>
      </c>
      <c r="D183">
        <f t="shared" si="4"/>
        <v>2.8132433187908479E-3</v>
      </c>
      <c r="E183">
        <v>4.8783092265848982E-2</v>
      </c>
      <c r="F183">
        <v>173</v>
      </c>
      <c r="G183">
        <f t="shared" ca="1" si="5"/>
        <v>5.1657785484810745E-2</v>
      </c>
    </row>
    <row r="184" spans="2:7" x14ac:dyDescent="0.3">
      <c r="B184" s="109">
        <v>45142</v>
      </c>
      <c r="C184" s="110">
        <v>518.69988999999998</v>
      </c>
      <c r="D184">
        <f t="shared" si="4"/>
        <v>1.8042983546368907E-2</v>
      </c>
      <c r="E184">
        <v>4.8698170753168624E-2</v>
      </c>
      <c r="F184">
        <v>174</v>
      </c>
      <c r="G184">
        <f t="shared" ca="1" si="5"/>
        <v>2.0291872251136673E-2</v>
      </c>
    </row>
    <row r="185" spans="2:7" x14ac:dyDescent="0.3">
      <c r="B185" s="109">
        <v>45141</v>
      </c>
      <c r="C185" s="110">
        <v>509.506866</v>
      </c>
      <c r="D185">
        <f t="shared" si="4"/>
        <v>-7.6303608892269725E-4</v>
      </c>
      <c r="E185">
        <v>4.8593584635737264E-2</v>
      </c>
      <c r="F185">
        <v>175</v>
      </c>
      <c r="G185">
        <f t="shared" ca="1" si="5"/>
        <v>-3.2556304920620317E-2</v>
      </c>
    </row>
    <row r="186" spans="2:7" x14ac:dyDescent="0.3">
      <c r="B186" s="109">
        <v>45140</v>
      </c>
      <c r="C186" s="110">
        <v>509.89593500000001</v>
      </c>
      <c r="D186">
        <f t="shared" si="4"/>
        <v>-1.7709976891842616E-2</v>
      </c>
      <c r="E186">
        <v>4.8554276624208637E-2</v>
      </c>
      <c r="F186">
        <v>176</v>
      </c>
      <c r="G186">
        <f t="shared" ca="1" si="5"/>
        <v>-4.8940115374497467E-2</v>
      </c>
    </row>
    <row r="187" spans="2:7" x14ac:dyDescent="0.3">
      <c r="B187" s="109">
        <v>45139</v>
      </c>
      <c r="C187" s="110">
        <v>519.08898899999997</v>
      </c>
      <c r="D187">
        <f t="shared" si="4"/>
        <v>-1.4770871821461751E-2</v>
      </c>
      <c r="E187">
        <v>4.8431733471435701E-2</v>
      </c>
      <c r="F187">
        <v>177</v>
      </c>
      <c r="G187">
        <f t="shared" ca="1" si="5"/>
        <v>-4.5625163500425791E-3</v>
      </c>
    </row>
    <row r="188" spans="2:7" x14ac:dyDescent="0.3">
      <c r="B188" s="109">
        <v>45138</v>
      </c>
      <c r="C188" s="110">
        <v>526.87133800000004</v>
      </c>
      <c r="D188">
        <f t="shared" si="4"/>
        <v>-2.670133017858789E-3</v>
      </c>
      <c r="E188">
        <v>4.8306790458552573E-2</v>
      </c>
      <c r="F188">
        <v>178</v>
      </c>
      <c r="G188">
        <f t="shared" ca="1" si="5"/>
        <v>-1.5631230100767092E-2</v>
      </c>
    </row>
    <row r="189" spans="2:7" x14ac:dyDescent="0.3">
      <c r="B189" s="109">
        <v>45135</v>
      </c>
      <c r="C189" s="110">
        <v>528.28192100000001</v>
      </c>
      <c r="D189">
        <f t="shared" si="4"/>
        <v>2.4719240596033476E-2</v>
      </c>
      <c r="E189">
        <v>4.8294699300867494E-2</v>
      </c>
      <c r="F189">
        <v>179</v>
      </c>
      <c r="G189">
        <f t="shared" ca="1" si="5"/>
        <v>-2.1071978844538178E-3</v>
      </c>
    </row>
    <row r="190" spans="2:7" x14ac:dyDescent="0.3">
      <c r="B190" s="109">
        <v>45134</v>
      </c>
      <c r="C190" s="110">
        <v>515.53820800000005</v>
      </c>
      <c r="D190">
        <f t="shared" si="4"/>
        <v>-2.0062971693869058E-2</v>
      </c>
      <c r="E190">
        <v>4.8253567764442451E-2</v>
      </c>
      <c r="F190">
        <v>180</v>
      </c>
      <c r="G190">
        <f t="shared" ca="1" si="5"/>
        <v>1.6982848640146417E-2</v>
      </c>
    </row>
    <row r="191" spans="2:7" x14ac:dyDescent="0.3">
      <c r="B191" s="109">
        <v>45133</v>
      </c>
      <c r="C191" s="110">
        <v>526.09320100000002</v>
      </c>
      <c r="D191">
        <f t="shared" si="4"/>
        <v>4.4576213490035155E-3</v>
      </c>
      <c r="E191">
        <v>4.8232936359182688E-2</v>
      </c>
      <c r="F191">
        <v>181</v>
      </c>
      <c r="G191">
        <f t="shared" ca="1" si="5"/>
        <v>1.7149526246502764E-2</v>
      </c>
    </row>
    <row r="192" spans="2:7" x14ac:dyDescent="0.3">
      <c r="B192" s="109">
        <v>45132</v>
      </c>
      <c r="C192" s="110">
        <v>523.75848399999995</v>
      </c>
      <c r="D192">
        <f t="shared" si="4"/>
        <v>-5.3574161505197671E-3</v>
      </c>
      <c r="E192">
        <v>4.8182402368366795E-2</v>
      </c>
      <c r="F192">
        <v>182</v>
      </c>
      <c r="G192">
        <f t="shared" ca="1" si="5"/>
        <v>-4.4732093735877138E-2</v>
      </c>
    </row>
    <row r="193" spans="2:7" x14ac:dyDescent="0.3">
      <c r="B193" s="109">
        <v>45131</v>
      </c>
      <c r="C193" s="110">
        <v>526.57959000000005</v>
      </c>
      <c r="D193">
        <f t="shared" si="4"/>
        <v>2.7622289294294555E-2</v>
      </c>
      <c r="E193">
        <v>4.8091796181767732E-2</v>
      </c>
      <c r="F193">
        <v>183</v>
      </c>
      <c r="G193">
        <f t="shared" ca="1" si="5"/>
        <v>4.1228807689024309E-2</v>
      </c>
    </row>
    <row r="194" spans="2:7" x14ac:dyDescent="0.3">
      <c r="B194" s="109">
        <v>45128</v>
      </c>
      <c r="C194" s="110">
        <v>512.42523200000005</v>
      </c>
      <c r="D194">
        <f t="shared" si="4"/>
        <v>2.5403845744240483E-2</v>
      </c>
      <c r="E194">
        <v>4.8017396390399369E-2</v>
      </c>
      <c r="F194">
        <v>184</v>
      </c>
      <c r="G194">
        <f t="shared" ca="1" si="5"/>
        <v>-4.2262959015581025E-2</v>
      </c>
    </row>
    <row r="195" spans="2:7" x14ac:dyDescent="0.3">
      <c r="B195" s="109">
        <v>45127</v>
      </c>
      <c r="C195" s="110">
        <v>499.730164</v>
      </c>
      <c r="D195">
        <f t="shared" si="4"/>
        <v>-8.3011809896107458E-3</v>
      </c>
      <c r="E195">
        <v>4.7940245425532435E-2</v>
      </c>
      <c r="F195">
        <v>185</v>
      </c>
      <c r="G195">
        <f t="shared" ca="1" si="5"/>
        <v>-2.2694685956445623E-2</v>
      </c>
    </row>
    <row r="196" spans="2:7" x14ac:dyDescent="0.3">
      <c r="B196" s="109">
        <v>45126</v>
      </c>
      <c r="C196" s="110">
        <v>503.91323899999998</v>
      </c>
      <c r="D196">
        <f t="shared" si="4"/>
        <v>1.9885894383237845E-2</v>
      </c>
      <c r="E196">
        <v>4.775371099287673E-2</v>
      </c>
      <c r="F196">
        <v>186</v>
      </c>
      <c r="G196">
        <f t="shared" ca="1" si="5"/>
        <v>2.1100276907207671E-2</v>
      </c>
    </row>
    <row r="197" spans="2:7" x14ac:dyDescent="0.3">
      <c r="B197" s="109">
        <v>45125</v>
      </c>
      <c r="C197" s="110">
        <v>494.08785999999998</v>
      </c>
      <c r="D197">
        <f t="shared" si="4"/>
        <v>1.1551487310294872E-2</v>
      </c>
      <c r="E197">
        <v>4.7741851156932746E-2</v>
      </c>
      <c r="F197">
        <v>187</v>
      </c>
      <c r="G197">
        <f t="shared" ca="1" si="5"/>
        <v>1.2812470843189445E-2</v>
      </c>
    </row>
    <row r="198" spans="2:7" x14ac:dyDescent="0.3">
      <c r="B198" s="109">
        <v>45124</v>
      </c>
      <c r="C198" s="110">
        <v>488.44558699999999</v>
      </c>
      <c r="D198">
        <f t="shared" si="4"/>
        <v>1.5266436078996914E-2</v>
      </c>
      <c r="E198">
        <v>4.7619298532126431E-2</v>
      </c>
      <c r="F198">
        <v>188</v>
      </c>
      <c r="G198">
        <f t="shared" ca="1" si="5"/>
        <v>5.0714220702529518E-2</v>
      </c>
    </row>
    <row r="199" spans="2:7" x14ac:dyDescent="0.3">
      <c r="B199" s="109">
        <v>45121</v>
      </c>
      <c r="C199" s="110">
        <v>481.10089099999999</v>
      </c>
      <c r="D199">
        <f t="shared" si="4"/>
        <v>2.6782944294831967E-2</v>
      </c>
      <c r="E199">
        <v>4.7349840703460044E-2</v>
      </c>
      <c r="F199">
        <v>189</v>
      </c>
      <c r="G199">
        <f t="shared" ca="1" si="5"/>
        <v>-2.7103248321769125E-2</v>
      </c>
    </row>
    <row r="200" spans="2:7" x14ac:dyDescent="0.3">
      <c r="B200" s="109">
        <v>45120</v>
      </c>
      <c r="C200" s="110">
        <v>468.55169699999999</v>
      </c>
      <c r="D200">
        <f t="shared" si="4"/>
        <v>-1.4829244075802661E-2</v>
      </c>
      <c r="E200">
        <v>4.7256737519743908E-2</v>
      </c>
      <c r="F200">
        <v>190</v>
      </c>
      <c r="G200">
        <f t="shared" ca="1" si="5"/>
        <v>-1.0385716116812696E-2</v>
      </c>
    </row>
    <row r="201" spans="2:7" x14ac:dyDescent="0.3">
      <c r="B201" s="109">
        <v>45119</v>
      </c>
      <c r="C201" s="110">
        <v>475.60455300000001</v>
      </c>
      <c r="D201">
        <f t="shared" si="4"/>
        <v>2.6561706097104842E-2</v>
      </c>
      <c r="E201">
        <v>4.7238444904378341E-2</v>
      </c>
      <c r="F201">
        <v>191</v>
      </c>
      <c r="G201">
        <f t="shared" ca="1" si="5"/>
        <v>1.5191196156154173E-2</v>
      </c>
    </row>
    <row r="202" spans="2:7" x14ac:dyDescent="0.3">
      <c r="B202" s="109">
        <v>45118</v>
      </c>
      <c r="C202" s="110">
        <v>463.29855300000003</v>
      </c>
      <c r="D202">
        <f t="shared" si="4"/>
        <v>3.3977331003945288E-2</v>
      </c>
      <c r="E202">
        <v>4.7206281467531142E-2</v>
      </c>
      <c r="F202">
        <v>192</v>
      </c>
      <c r="G202">
        <f t="shared" ca="1" si="5"/>
        <v>-2.1752803774102023E-2</v>
      </c>
    </row>
    <row r="203" spans="2:7" x14ac:dyDescent="0.3">
      <c r="B203" s="109">
        <v>45117</v>
      </c>
      <c r="C203" s="110">
        <v>448.07418799999999</v>
      </c>
      <c r="D203">
        <f t="shared" ref="D203:D266" si="6">C203/C204-1</f>
        <v>-3.6771500758887576E-3</v>
      </c>
      <c r="E203">
        <v>4.7169831852843735E-2</v>
      </c>
      <c r="F203">
        <v>193</v>
      </c>
      <c r="G203">
        <f t="shared" ref="G203:G266" ca="1" si="7">_xlfn.NORM.INV(RAND(),M$13,M$14)</f>
        <v>-6.8426371377314334E-3</v>
      </c>
    </row>
    <row r="204" spans="2:7" x14ac:dyDescent="0.3">
      <c r="B204" s="109">
        <v>45114</v>
      </c>
      <c r="C204" s="110">
        <v>449.72790500000002</v>
      </c>
      <c r="D204">
        <f t="shared" si="6"/>
        <v>-3.1267868749641492E-3</v>
      </c>
      <c r="E204">
        <v>4.6981741196093552E-2</v>
      </c>
      <c r="F204">
        <v>194</v>
      </c>
      <c r="G204">
        <f t="shared" ca="1" si="7"/>
        <v>2.2203586750840429E-3</v>
      </c>
    </row>
    <row r="205" spans="2:7" x14ac:dyDescent="0.3">
      <c r="B205" s="109">
        <v>45113</v>
      </c>
      <c r="C205" s="110">
        <v>451.13851899999997</v>
      </c>
      <c r="D205">
        <f t="shared" si="6"/>
        <v>4.5777365743862264E-2</v>
      </c>
      <c r="E205">
        <v>4.6774294088881119E-2</v>
      </c>
      <c r="F205">
        <v>195</v>
      </c>
      <c r="G205">
        <f t="shared" ca="1" si="7"/>
        <v>-3.5372737855635099E-2</v>
      </c>
    </row>
    <row r="206" spans="2:7" x14ac:dyDescent="0.3">
      <c r="B206" s="109">
        <v>45112</v>
      </c>
      <c r="C206" s="110">
        <v>431.39059400000002</v>
      </c>
      <c r="D206">
        <f t="shared" si="6"/>
        <v>-4.8248637430428065E-3</v>
      </c>
      <c r="E206">
        <v>4.6697759089471935E-2</v>
      </c>
      <c r="F206">
        <v>196</v>
      </c>
      <c r="G206">
        <f t="shared" ca="1" si="7"/>
        <v>2.3580712679895288E-3</v>
      </c>
    </row>
    <row r="207" spans="2:7" x14ac:dyDescent="0.3">
      <c r="B207" s="109">
        <v>45111</v>
      </c>
      <c r="C207" s="110">
        <v>433.48208599999998</v>
      </c>
      <c r="D207">
        <f t="shared" si="6"/>
        <v>1.2612222160427233E-2</v>
      </c>
      <c r="E207">
        <v>4.6627784953603646E-2</v>
      </c>
      <c r="F207">
        <v>197</v>
      </c>
      <c r="G207">
        <f t="shared" ca="1" si="7"/>
        <v>4.5721913296666776E-4</v>
      </c>
    </row>
    <row r="208" spans="2:7" x14ac:dyDescent="0.3">
      <c r="B208" s="109">
        <v>45110</v>
      </c>
      <c r="C208" s="110">
        <v>428.08300800000001</v>
      </c>
      <c r="D208">
        <f t="shared" si="6"/>
        <v>1.8212504007590891E-3</v>
      </c>
      <c r="E208">
        <v>4.6386166929669459E-2</v>
      </c>
      <c r="F208">
        <v>198</v>
      </c>
      <c r="G208">
        <f t="shared" ca="1" si="7"/>
        <v>9.4963342913087449E-3</v>
      </c>
    </row>
    <row r="209" spans="2:7" x14ac:dyDescent="0.3">
      <c r="B209" s="109">
        <v>45107</v>
      </c>
      <c r="C209" s="110">
        <v>427.304779</v>
      </c>
      <c r="D209">
        <f t="shared" si="6"/>
        <v>9.5380313258486282E-3</v>
      </c>
      <c r="E209">
        <v>4.6231973824625738E-2</v>
      </c>
      <c r="F209">
        <v>199</v>
      </c>
      <c r="G209">
        <f t="shared" ca="1" si="7"/>
        <v>-8.5562646834978252E-3</v>
      </c>
    </row>
    <row r="210" spans="2:7" x14ac:dyDescent="0.3">
      <c r="B210" s="109">
        <v>45105</v>
      </c>
      <c r="C210" s="110">
        <v>423.26763899999997</v>
      </c>
      <c r="D210">
        <f t="shared" si="6"/>
        <v>-6.3942048085295911E-3</v>
      </c>
      <c r="E210">
        <v>4.601024273970733E-2</v>
      </c>
      <c r="F210">
        <v>200</v>
      </c>
      <c r="G210">
        <f t="shared" ca="1" si="7"/>
        <v>-2.7127338264923317E-2</v>
      </c>
    </row>
    <row r="211" spans="2:7" x14ac:dyDescent="0.3">
      <c r="B211" s="109">
        <v>45104</v>
      </c>
      <c r="C211" s="110">
        <v>425.99151599999999</v>
      </c>
      <c r="D211">
        <f t="shared" si="6"/>
        <v>2.1817838047915483E-2</v>
      </c>
      <c r="E211">
        <v>4.5850669420972823E-2</v>
      </c>
      <c r="F211">
        <v>201</v>
      </c>
      <c r="G211">
        <f t="shared" ca="1" si="7"/>
        <v>7.9317616976900206E-5</v>
      </c>
    </row>
    <row r="212" spans="2:7" x14ac:dyDescent="0.3">
      <c r="B212" s="109">
        <v>45103</v>
      </c>
      <c r="C212" s="110">
        <v>416.89575200000002</v>
      </c>
      <c r="D212">
        <f t="shared" si="6"/>
        <v>1.8702144393953901E-3</v>
      </c>
      <c r="E212">
        <v>4.5844188068715708E-2</v>
      </c>
      <c r="F212">
        <v>202</v>
      </c>
      <c r="G212">
        <f t="shared" ca="1" si="7"/>
        <v>-5.2819073181753592E-2</v>
      </c>
    </row>
    <row r="213" spans="2:7" x14ac:dyDescent="0.3">
      <c r="B213" s="109">
        <v>45100</v>
      </c>
      <c r="C213" s="110">
        <v>416.11752300000001</v>
      </c>
      <c r="D213">
        <f t="shared" si="6"/>
        <v>-2.7288256577714165E-2</v>
      </c>
      <c r="E213">
        <v>4.5777963910290209E-2</v>
      </c>
      <c r="F213">
        <v>203</v>
      </c>
      <c r="G213">
        <f t="shared" ca="1" si="7"/>
        <v>-2.3703415448841997E-2</v>
      </c>
    </row>
    <row r="214" spans="2:7" x14ac:dyDescent="0.3">
      <c r="B214" s="109">
        <v>45099</v>
      </c>
      <c r="C214" s="110">
        <v>427.79119900000001</v>
      </c>
      <c r="D214">
        <f t="shared" si="6"/>
        <v>-6.4392122800693841E-3</v>
      </c>
      <c r="E214">
        <v>4.5777365743862264E-2</v>
      </c>
      <c r="F214">
        <v>204</v>
      </c>
      <c r="G214">
        <f t="shared" ca="1" si="7"/>
        <v>-1.6439252853036272E-2</v>
      </c>
    </row>
    <row r="215" spans="2:7" x14ac:dyDescent="0.3">
      <c r="B215" s="109">
        <v>45098</v>
      </c>
      <c r="C215" s="110">
        <v>430.56369000000001</v>
      </c>
      <c r="D215">
        <f t="shared" si="6"/>
        <v>-1.4664421271760597E-3</v>
      </c>
      <c r="E215">
        <v>4.5772016421529171E-2</v>
      </c>
      <c r="F215">
        <v>205</v>
      </c>
      <c r="G215">
        <f t="shared" ca="1" si="7"/>
        <v>3.3055463987610246E-3</v>
      </c>
    </row>
    <row r="216" spans="2:7" x14ac:dyDescent="0.3">
      <c r="B216" s="109">
        <v>45097</v>
      </c>
      <c r="C216" s="110">
        <v>431.19601399999999</v>
      </c>
      <c r="D216">
        <f t="shared" si="6"/>
        <v>4.5146021486308641E-4</v>
      </c>
      <c r="E216">
        <v>4.568711110722079E-2</v>
      </c>
      <c r="F216">
        <v>206</v>
      </c>
      <c r="G216">
        <f t="shared" ca="1" si="7"/>
        <v>3.25931224852282E-2</v>
      </c>
    </row>
    <row r="217" spans="2:7" x14ac:dyDescent="0.3">
      <c r="B217" s="109">
        <v>45096</v>
      </c>
      <c r="C217" s="110">
        <v>431.00143400000002</v>
      </c>
      <c r="D217">
        <f t="shared" si="6"/>
        <v>-4.0463498001912512E-3</v>
      </c>
      <c r="E217">
        <v>4.5667435502747988E-2</v>
      </c>
      <c r="F217">
        <v>207</v>
      </c>
      <c r="G217">
        <f t="shared" ca="1" si="7"/>
        <v>6.4100603597921177E-2</v>
      </c>
    </row>
    <row r="218" spans="2:7" x14ac:dyDescent="0.3">
      <c r="B218" s="109">
        <v>45093</v>
      </c>
      <c r="C218" s="110">
        <v>432.75250199999999</v>
      </c>
      <c r="D218">
        <f t="shared" si="6"/>
        <v>5.1972333647873903E-3</v>
      </c>
      <c r="E218">
        <v>4.5536186540857893E-2</v>
      </c>
      <c r="F218">
        <v>208</v>
      </c>
      <c r="G218">
        <f t="shared" ca="1" si="7"/>
        <v>1.7492116053192588E-3</v>
      </c>
    </row>
    <row r="219" spans="2:7" x14ac:dyDescent="0.3">
      <c r="B219" s="109">
        <v>45092</v>
      </c>
      <c r="C219" s="110">
        <v>430.51501500000001</v>
      </c>
      <c r="D219">
        <f t="shared" si="6"/>
        <v>-1.0176775227710877E-2</v>
      </c>
      <c r="E219">
        <v>4.5465311477079107E-2</v>
      </c>
      <c r="F219">
        <v>209</v>
      </c>
      <c r="G219">
        <f t="shared" ca="1" si="7"/>
        <v>4.2899357558524594E-2</v>
      </c>
    </row>
    <row r="220" spans="2:7" x14ac:dyDescent="0.3">
      <c r="B220" s="109">
        <v>45091</v>
      </c>
      <c r="C220" s="110">
        <v>434.94131499999997</v>
      </c>
      <c r="D220">
        <f t="shared" si="6"/>
        <v>-1.6746905782185628E-3</v>
      </c>
      <c r="E220">
        <v>4.529384360017219E-2</v>
      </c>
      <c r="F220">
        <v>210</v>
      </c>
      <c r="G220">
        <f t="shared" ca="1" si="7"/>
        <v>-5.4990761016342996E-2</v>
      </c>
    </row>
    <row r="221" spans="2:7" x14ac:dyDescent="0.3">
      <c r="B221" s="109">
        <v>45090</v>
      </c>
      <c r="C221" s="110">
        <v>435.670929</v>
      </c>
      <c r="D221">
        <f t="shared" si="6"/>
        <v>7.1967402321670981E-3</v>
      </c>
      <c r="E221">
        <v>4.5226595091682809E-2</v>
      </c>
      <c r="F221">
        <v>211</v>
      </c>
      <c r="G221">
        <f t="shared" ca="1" si="7"/>
        <v>-1.6819730478121263E-2</v>
      </c>
    </row>
    <row r="222" spans="2:7" x14ac:dyDescent="0.3">
      <c r="B222" s="109">
        <v>45089</v>
      </c>
      <c r="C222" s="110">
        <v>432.55792200000002</v>
      </c>
      <c r="D222">
        <f t="shared" si="6"/>
        <v>2.4799492965565939E-3</v>
      </c>
      <c r="E222">
        <v>4.5065365641396404E-2</v>
      </c>
      <c r="F222">
        <v>212</v>
      </c>
      <c r="G222">
        <f t="shared" ca="1" si="7"/>
        <v>-1.490480255246191E-2</v>
      </c>
    </row>
    <row r="223" spans="2:7" x14ac:dyDescent="0.3">
      <c r="B223" s="109">
        <v>45086</v>
      </c>
      <c r="C223" s="110">
        <v>431.48785400000003</v>
      </c>
      <c r="D223">
        <f t="shared" si="6"/>
        <v>-1.2138013025822514E-2</v>
      </c>
      <c r="E223">
        <v>4.5061789820758591E-2</v>
      </c>
      <c r="F223">
        <v>213</v>
      </c>
      <c r="G223">
        <f t="shared" ca="1" si="7"/>
        <v>-2.6894754854492116E-2</v>
      </c>
    </row>
    <row r="224" spans="2:7" x14ac:dyDescent="0.3">
      <c r="B224" s="109">
        <v>45085</v>
      </c>
      <c r="C224" s="110">
        <v>436.78961199999998</v>
      </c>
      <c r="D224">
        <f t="shared" si="6"/>
        <v>-2.4019155920768309E-2</v>
      </c>
      <c r="E224">
        <v>4.5002817904590486E-2</v>
      </c>
      <c r="F224">
        <v>214</v>
      </c>
      <c r="G224">
        <f t="shared" ca="1" si="7"/>
        <v>-3.0177647621982755E-3</v>
      </c>
    </row>
    <row r="225" spans="2:7" x14ac:dyDescent="0.3">
      <c r="B225" s="109">
        <v>45084</v>
      </c>
      <c r="C225" s="110">
        <v>447.53912400000002</v>
      </c>
      <c r="D225">
        <f t="shared" si="6"/>
        <v>-7.7644897513348132E-3</v>
      </c>
      <c r="E225">
        <v>4.4821940310585173E-2</v>
      </c>
      <c r="F225">
        <v>215</v>
      </c>
      <c r="G225">
        <f t="shared" ca="1" si="7"/>
        <v>1.608825137083739E-2</v>
      </c>
    </row>
    <row r="226" spans="2:7" x14ac:dyDescent="0.3">
      <c r="B226" s="109">
        <v>45083</v>
      </c>
      <c r="C226" s="110">
        <v>451.04122899999999</v>
      </c>
      <c r="D226">
        <f t="shared" si="6"/>
        <v>8.2635516665503506E-3</v>
      </c>
      <c r="E226">
        <v>4.47676636870038E-2</v>
      </c>
      <c r="F226">
        <v>216</v>
      </c>
      <c r="G226">
        <f t="shared" ca="1" si="7"/>
        <v>-2.7363091549205094E-2</v>
      </c>
    </row>
    <row r="227" spans="2:7" x14ac:dyDescent="0.3">
      <c r="B227" s="109">
        <v>45082</v>
      </c>
      <c r="C227" s="110">
        <v>447.34457400000002</v>
      </c>
      <c r="D227">
        <f t="shared" si="6"/>
        <v>8.4429804544721154E-3</v>
      </c>
      <c r="E227">
        <v>4.4680866687615506E-2</v>
      </c>
      <c r="F227">
        <v>217</v>
      </c>
      <c r="G227">
        <f t="shared" ca="1" si="7"/>
        <v>-1.4602897755759835E-2</v>
      </c>
    </row>
    <row r="228" spans="2:7" x14ac:dyDescent="0.3">
      <c r="B228" s="109">
        <v>45079</v>
      </c>
      <c r="C228" s="110">
        <v>443.59927399999998</v>
      </c>
      <c r="D228">
        <f t="shared" si="6"/>
        <v>6.4003560140279969E-3</v>
      </c>
      <c r="E228">
        <v>4.4575936221498802E-2</v>
      </c>
      <c r="F228">
        <v>218</v>
      </c>
      <c r="G228">
        <f t="shared" ca="1" si="7"/>
        <v>3.2275640010170255E-2</v>
      </c>
    </row>
    <row r="229" spans="2:7" x14ac:dyDescent="0.3">
      <c r="B229" s="109">
        <v>45078</v>
      </c>
      <c r="C229" s="110">
        <v>440.77813700000002</v>
      </c>
      <c r="D229">
        <f t="shared" si="6"/>
        <v>2.0035997948700368E-2</v>
      </c>
      <c r="E229">
        <v>4.4519457094706949E-2</v>
      </c>
      <c r="F229">
        <v>219</v>
      </c>
      <c r="G229">
        <f t="shared" ca="1" si="7"/>
        <v>-1.3903143361724435E-2</v>
      </c>
    </row>
    <row r="230" spans="2:7" x14ac:dyDescent="0.3">
      <c r="B230" s="109">
        <v>45077</v>
      </c>
      <c r="C230" s="110">
        <v>432.12017800000001</v>
      </c>
      <c r="D230">
        <f t="shared" si="6"/>
        <v>-8.1500755814717385E-3</v>
      </c>
      <c r="E230">
        <v>4.4503732540117857E-2</v>
      </c>
      <c r="F230">
        <v>220</v>
      </c>
      <c r="G230">
        <f t="shared" ca="1" si="7"/>
        <v>-1.0491003493076649E-2</v>
      </c>
    </row>
    <row r="231" spans="2:7" x14ac:dyDescent="0.3">
      <c r="B231" s="109">
        <v>45076</v>
      </c>
      <c r="C231" s="110">
        <v>435.670929</v>
      </c>
      <c r="D231">
        <f t="shared" si="6"/>
        <v>1.4534893977971031E-3</v>
      </c>
      <c r="E231">
        <v>4.4458868985699063E-2</v>
      </c>
      <c r="F231">
        <v>221</v>
      </c>
      <c r="G231">
        <f t="shared" ca="1" si="7"/>
        <v>4.0983007580876682E-3</v>
      </c>
    </row>
    <row r="232" spans="2:7" x14ac:dyDescent="0.3">
      <c r="B232" s="109">
        <v>45075</v>
      </c>
      <c r="C232" s="110">
        <v>435.03860500000002</v>
      </c>
      <c r="D232">
        <f t="shared" si="6"/>
        <v>3.8160291160744819E-3</v>
      </c>
      <c r="E232">
        <v>4.4452259028879837E-2</v>
      </c>
      <c r="F232">
        <v>222</v>
      </c>
      <c r="G232">
        <f t="shared" ca="1" si="7"/>
        <v>2.0918697170399431E-2</v>
      </c>
    </row>
    <row r="233" spans="2:7" x14ac:dyDescent="0.3">
      <c r="B233" s="109">
        <v>45072</v>
      </c>
      <c r="C233" s="110">
        <v>433.38479599999999</v>
      </c>
      <c r="D233">
        <f t="shared" si="6"/>
        <v>1.0891614988034704E-2</v>
      </c>
      <c r="E233">
        <v>4.4369108573903526E-2</v>
      </c>
      <c r="F233">
        <v>223</v>
      </c>
      <c r="G233">
        <f t="shared" ca="1" si="7"/>
        <v>-3.1125944460043228E-2</v>
      </c>
    </row>
    <row r="234" spans="2:7" x14ac:dyDescent="0.3">
      <c r="B234" s="109">
        <v>45071</v>
      </c>
      <c r="C234" s="110">
        <v>428.71539300000001</v>
      </c>
      <c r="D234">
        <f t="shared" si="6"/>
        <v>3.8725304779463343E-3</v>
      </c>
      <c r="E234">
        <v>4.4339676455782406E-2</v>
      </c>
      <c r="F234">
        <v>224</v>
      </c>
      <c r="G234">
        <f t="shared" ca="1" si="7"/>
        <v>-1.7744447798847516E-2</v>
      </c>
    </row>
    <row r="235" spans="2:7" x14ac:dyDescent="0.3">
      <c r="B235" s="109">
        <v>45070</v>
      </c>
      <c r="C235" s="110">
        <v>427.06158399999998</v>
      </c>
      <c r="D235">
        <f t="shared" si="6"/>
        <v>-1.7347450810030751E-2</v>
      </c>
      <c r="E235">
        <v>4.4320722341370855E-2</v>
      </c>
      <c r="F235">
        <v>225</v>
      </c>
      <c r="G235">
        <f t="shared" ca="1" si="7"/>
        <v>-8.3047113021454348E-3</v>
      </c>
    </row>
    <row r="236" spans="2:7" x14ac:dyDescent="0.3">
      <c r="B236" s="109">
        <v>45069</v>
      </c>
      <c r="C236" s="110">
        <v>434.60079999999999</v>
      </c>
      <c r="D236">
        <f t="shared" si="6"/>
        <v>1.4303454127736925E-2</v>
      </c>
      <c r="E236">
        <v>4.4294130410267529E-2</v>
      </c>
      <c r="F236">
        <v>226</v>
      </c>
      <c r="G236">
        <f t="shared" ca="1" si="7"/>
        <v>6.381258455292322E-3</v>
      </c>
    </row>
    <row r="237" spans="2:7" x14ac:dyDescent="0.3">
      <c r="B237" s="109">
        <v>45068</v>
      </c>
      <c r="C237" s="110">
        <v>428.47216800000001</v>
      </c>
      <c r="D237">
        <f t="shared" si="6"/>
        <v>3.416296765265292E-2</v>
      </c>
      <c r="E237">
        <v>4.4247677402752705E-2</v>
      </c>
      <c r="F237">
        <v>227</v>
      </c>
      <c r="G237">
        <f t="shared" ca="1" si="7"/>
        <v>-7.8901487278042063E-5</v>
      </c>
    </row>
    <row r="238" spans="2:7" x14ac:dyDescent="0.3">
      <c r="B238" s="109">
        <v>45065</v>
      </c>
      <c r="C238" s="110">
        <v>414.31784099999999</v>
      </c>
      <c r="D238">
        <f t="shared" si="6"/>
        <v>-1.2896957746767468E-3</v>
      </c>
      <c r="E238">
        <v>4.4124751394623685E-2</v>
      </c>
      <c r="F238">
        <v>228</v>
      </c>
      <c r="G238">
        <f t="shared" ca="1" si="7"/>
        <v>2.4694855235852131E-2</v>
      </c>
    </row>
    <row r="239" spans="2:7" x14ac:dyDescent="0.3">
      <c r="B239" s="109">
        <v>45064</v>
      </c>
      <c r="C239" s="110">
        <v>414.85287499999998</v>
      </c>
      <c r="D239">
        <f t="shared" si="6"/>
        <v>-3.222506534546743E-2</v>
      </c>
      <c r="E239">
        <v>4.4081148645541912E-2</v>
      </c>
      <c r="F239">
        <v>229</v>
      </c>
      <c r="G239">
        <f t="shared" ca="1" si="7"/>
        <v>4.2313906258434696E-2</v>
      </c>
    </row>
    <row r="240" spans="2:7" x14ac:dyDescent="0.3">
      <c r="B240" s="109">
        <v>45063</v>
      </c>
      <c r="C240" s="110">
        <v>428.66668700000002</v>
      </c>
      <c r="D240">
        <f t="shared" si="6"/>
        <v>-1.099773161958284E-2</v>
      </c>
      <c r="E240">
        <v>4.4033154251919893E-2</v>
      </c>
      <c r="F240">
        <v>230</v>
      </c>
      <c r="G240">
        <f t="shared" ca="1" si="7"/>
        <v>1.9271605147309662E-2</v>
      </c>
    </row>
    <row r="241" spans="2:7" x14ac:dyDescent="0.3">
      <c r="B241" s="109">
        <v>45062</v>
      </c>
      <c r="C241" s="110">
        <v>433.43347199999999</v>
      </c>
      <c r="D241">
        <f t="shared" si="6"/>
        <v>-7.2414016841125806E-3</v>
      </c>
      <c r="E241">
        <v>4.395924610014168E-2</v>
      </c>
      <c r="F241">
        <v>231</v>
      </c>
      <c r="G241">
        <f t="shared" ca="1" si="7"/>
        <v>-4.8273371597143448E-2</v>
      </c>
    </row>
    <row r="242" spans="2:7" x14ac:dyDescent="0.3">
      <c r="B242" s="109">
        <v>45061</v>
      </c>
      <c r="C242" s="110">
        <v>436.595032</v>
      </c>
      <c r="D242">
        <f t="shared" si="6"/>
        <v>3.1724063445664585E-2</v>
      </c>
      <c r="E242">
        <v>4.3831050335404242E-2</v>
      </c>
      <c r="F242">
        <v>232</v>
      </c>
      <c r="G242">
        <f t="shared" ca="1" si="7"/>
        <v>3.3322800092863113E-2</v>
      </c>
    </row>
    <row r="243" spans="2:7" x14ac:dyDescent="0.3">
      <c r="B243" s="109">
        <v>45058</v>
      </c>
      <c r="C243" s="110">
        <v>423.17034899999999</v>
      </c>
      <c r="D243">
        <f t="shared" si="6"/>
        <v>-2.2935864498845326E-3</v>
      </c>
      <c r="E243">
        <v>4.3808117532293744E-2</v>
      </c>
      <c r="F243">
        <v>233</v>
      </c>
      <c r="G243">
        <f t="shared" ca="1" si="7"/>
        <v>3.0506744029925796E-3</v>
      </c>
    </row>
    <row r="244" spans="2:7" x14ac:dyDescent="0.3">
      <c r="B244" s="109">
        <v>45057</v>
      </c>
      <c r="C244" s="110">
        <v>424.14315800000003</v>
      </c>
      <c r="D244">
        <f t="shared" si="6"/>
        <v>2.8752802338589678E-3</v>
      </c>
      <c r="E244">
        <v>4.3759915999197485E-2</v>
      </c>
      <c r="F244">
        <v>234</v>
      </c>
      <c r="G244">
        <f t="shared" ca="1" si="7"/>
        <v>-7.2887973413333598E-2</v>
      </c>
    </row>
    <row r="245" spans="2:7" x14ac:dyDescent="0.3">
      <c r="B245" s="109">
        <v>45056</v>
      </c>
      <c r="C245" s="110">
        <v>422.92712399999999</v>
      </c>
      <c r="D245">
        <f t="shared" si="6"/>
        <v>3.2305248349848714E-3</v>
      </c>
      <c r="E245">
        <v>4.3735824243850141E-2</v>
      </c>
      <c r="F245">
        <v>235</v>
      </c>
      <c r="G245">
        <f t="shared" ca="1" si="7"/>
        <v>1.6683607465330257E-2</v>
      </c>
    </row>
    <row r="246" spans="2:7" x14ac:dyDescent="0.3">
      <c r="B246" s="109">
        <v>45055</v>
      </c>
      <c r="C246" s="110">
        <v>421.565247</v>
      </c>
      <c r="D246">
        <f t="shared" si="6"/>
        <v>-3.7930398568638557E-3</v>
      </c>
      <c r="E246">
        <v>4.3511703688281056E-2</v>
      </c>
      <c r="F246">
        <v>236</v>
      </c>
      <c r="G246">
        <f t="shared" ca="1" si="7"/>
        <v>3.4905698882260394E-3</v>
      </c>
    </row>
    <row r="247" spans="2:7" x14ac:dyDescent="0.3">
      <c r="B247" s="109">
        <v>45054</v>
      </c>
      <c r="C247" s="110">
        <v>423.17034899999999</v>
      </c>
      <c r="D247">
        <f t="shared" si="6"/>
        <v>1.1863215440498065E-2</v>
      </c>
      <c r="E247">
        <v>4.3286639004051608E-2</v>
      </c>
      <c r="F247">
        <v>237</v>
      </c>
      <c r="G247">
        <f t="shared" ca="1" si="7"/>
        <v>2.0184137052578807E-2</v>
      </c>
    </row>
    <row r="248" spans="2:7" x14ac:dyDescent="0.3">
      <c r="B248" s="109">
        <v>45051</v>
      </c>
      <c r="C248" s="110">
        <v>418.209045</v>
      </c>
      <c r="D248">
        <f t="shared" si="6"/>
        <v>-1.7708295277790831E-2</v>
      </c>
      <c r="E248">
        <v>4.3207769804781471E-2</v>
      </c>
      <c r="F248">
        <v>238</v>
      </c>
      <c r="G248">
        <f t="shared" ca="1" si="7"/>
        <v>-3.3849216237045072E-2</v>
      </c>
    </row>
    <row r="249" spans="2:7" x14ac:dyDescent="0.3">
      <c r="B249" s="109">
        <v>45050</v>
      </c>
      <c r="C249" s="110">
        <v>425.74832199999997</v>
      </c>
      <c r="D249">
        <f t="shared" si="6"/>
        <v>8.6425931566720404E-3</v>
      </c>
      <c r="E249">
        <v>4.3025173092647639E-2</v>
      </c>
      <c r="F249">
        <v>239</v>
      </c>
      <c r="G249">
        <f t="shared" ca="1" si="7"/>
        <v>1.9480583665162733E-2</v>
      </c>
    </row>
    <row r="250" spans="2:7" x14ac:dyDescent="0.3">
      <c r="B250" s="109">
        <v>45049</v>
      </c>
      <c r="C250" s="110">
        <v>422.100281</v>
      </c>
      <c r="D250">
        <f t="shared" si="6"/>
        <v>-2.299314454811463E-3</v>
      </c>
      <c r="E250">
        <v>4.2819791035305643E-2</v>
      </c>
      <c r="F250">
        <v>240</v>
      </c>
      <c r="G250">
        <f t="shared" ca="1" si="7"/>
        <v>8.6402807798983215E-3</v>
      </c>
    </row>
    <row r="251" spans="2:7" x14ac:dyDescent="0.3">
      <c r="B251" s="109">
        <v>45048</v>
      </c>
      <c r="C251" s="110">
        <v>423.073059</v>
      </c>
      <c r="D251">
        <f t="shared" si="6"/>
        <v>7.1792240628043569E-3</v>
      </c>
      <c r="E251">
        <v>4.2680018487185389E-2</v>
      </c>
      <c r="F251">
        <v>241</v>
      </c>
      <c r="G251">
        <f t="shared" ca="1" si="7"/>
        <v>1.2472648755884741E-2</v>
      </c>
    </row>
    <row r="252" spans="2:7" x14ac:dyDescent="0.3">
      <c r="B252" s="109">
        <v>45044</v>
      </c>
      <c r="C252" s="110">
        <v>420.05737299999998</v>
      </c>
      <c r="D252">
        <f t="shared" si="6"/>
        <v>8.878491270158495E-3</v>
      </c>
      <c r="E252">
        <v>4.2600126528049564E-2</v>
      </c>
      <c r="F252">
        <v>242</v>
      </c>
      <c r="G252">
        <f t="shared" ca="1" si="7"/>
        <v>5.1514494476597667E-3</v>
      </c>
    </row>
    <row r="253" spans="2:7" x14ac:dyDescent="0.3">
      <c r="B253" s="109">
        <v>45043</v>
      </c>
      <c r="C253" s="110">
        <v>416.36071800000002</v>
      </c>
      <c r="D253">
        <f t="shared" si="6"/>
        <v>1.8441336731742419E-2</v>
      </c>
      <c r="E253">
        <v>4.2196674037456861E-2</v>
      </c>
      <c r="F253">
        <v>243</v>
      </c>
      <c r="G253">
        <f t="shared" ca="1" si="7"/>
        <v>1.0298630252871336E-2</v>
      </c>
    </row>
    <row r="254" spans="2:7" x14ac:dyDescent="0.3">
      <c r="B254" s="109">
        <v>45042</v>
      </c>
      <c r="C254" s="110">
        <v>408.82150300000001</v>
      </c>
      <c r="D254">
        <f t="shared" si="6"/>
        <v>7.1444021785316281E-4</v>
      </c>
      <c r="E254">
        <v>4.1965520582463167E-2</v>
      </c>
      <c r="F254">
        <v>244</v>
      </c>
      <c r="G254">
        <f t="shared" ca="1" si="7"/>
        <v>-3.0919332403853443E-3</v>
      </c>
    </row>
    <row r="255" spans="2:7" x14ac:dyDescent="0.3">
      <c r="B255" s="109">
        <v>45041</v>
      </c>
      <c r="C255" s="110">
        <v>408.52963299999999</v>
      </c>
      <c r="D255">
        <f t="shared" si="6"/>
        <v>-9.5160466127020005E-4</v>
      </c>
      <c r="E255">
        <v>4.145620672968775E-2</v>
      </c>
      <c r="F255">
        <v>245</v>
      </c>
      <c r="G255">
        <f t="shared" ca="1" si="7"/>
        <v>3.2971016507807739E-2</v>
      </c>
    </row>
    <row r="256" spans="2:7" x14ac:dyDescent="0.3">
      <c r="B256" s="109">
        <v>45040</v>
      </c>
      <c r="C256" s="110">
        <v>408.91876200000002</v>
      </c>
      <c r="D256">
        <f t="shared" si="6"/>
        <v>4.540558196028277E-3</v>
      </c>
      <c r="E256">
        <v>4.1432541064774675E-2</v>
      </c>
      <c r="F256">
        <v>246</v>
      </c>
      <c r="G256">
        <f t="shared" ca="1" si="7"/>
        <v>1.6644776001947172E-2</v>
      </c>
    </row>
    <row r="257" spans="2:7" x14ac:dyDescent="0.3">
      <c r="B257" s="109">
        <v>45037</v>
      </c>
      <c r="C257" s="110">
        <v>407.07043499999997</v>
      </c>
      <c r="D257">
        <f t="shared" si="6"/>
        <v>3.7179812561642933E-3</v>
      </c>
      <c r="E257">
        <v>4.1354910881656881E-2</v>
      </c>
      <c r="F257">
        <v>247</v>
      </c>
      <c r="G257">
        <f t="shared" ca="1" si="7"/>
        <v>1.3453020958747517E-2</v>
      </c>
    </row>
    <row r="258" spans="2:7" x14ac:dyDescent="0.3">
      <c r="B258" s="109">
        <v>45036</v>
      </c>
      <c r="C258" s="110">
        <v>405.56256100000002</v>
      </c>
      <c r="D258">
        <f t="shared" si="6"/>
        <v>-7.6173063519177076E-3</v>
      </c>
      <c r="E258">
        <v>4.1344055987376116E-2</v>
      </c>
      <c r="F258">
        <v>248</v>
      </c>
      <c r="G258">
        <f t="shared" ca="1" si="7"/>
        <v>-1.9014302430314319E-2</v>
      </c>
    </row>
    <row r="259" spans="2:7" x14ac:dyDescent="0.3">
      <c r="B259" s="109">
        <v>45035</v>
      </c>
      <c r="C259" s="110">
        <v>408.675568</v>
      </c>
      <c r="D259">
        <f t="shared" si="6"/>
        <v>-9.4316950954063117E-3</v>
      </c>
      <c r="E259">
        <v>4.1327462068783793E-2</v>
      </c>
      <c r="F259">
        <v>249</v>
      </c>
      <c r="G259">
        <f t="shared" ca="1" si="7"/>
        <v>-7.5000547180439081E-3</v>
      </c>
    </row>
    <row r="260" spans="2:7" x14ac:dyDescent="0.3">
      <c r="B260" s="109">
        <v>45034</v>
      </c>
      <c r="C260" s="110">
        <v>412.56677200000001</v>
      </c>
      <c r="D260">
        <f t="shared" si="6"/>
        <v>3.6682650677757334E-3</v>
      </c>
      <c r="E260">
        <v>4.1283307193379137E-2</v>
      </c>
      <c r="F260">
        <v>250</v>
      </c>
      <c r="G260">
        <f t="shared" ca="1" si="7"/>
        <v>-2.0508695604165936E-2</v>
      </c>
    </row>
    <row r="261" spans="2:7" x14ac:dyDescent="0.3">
      <c r="B261" s="109">
        <v>45033</v>
      </c>
      <c r="C261" s="110">
        <v>411.058899</v>
      </c>
      <c r="D261">
        <f t="shared" si="6"/>
        <v>-1.5149766554098942E-2</v>
      </c>
      <c r="E261">
        <v>4.1230170989317916E-2</v>
      </c>
      <c r="F261">
        <v>251</v>
      </c>
      <c r="G261">
        <f t="shared" ca="1" si="7"/>
        <v>-2.1102551465985195E-4</v>
      </c>
    </row>
    <row r="262" spans="2:7" x14ac:dyDescent="0.3">
      <c r="B262" s="109">
        <v>45029</v>
      </c>
      <c r="C262" s="110">
        <v>417.38214099999999</v>
      </c>
      <c r="D262">
        <f t="shared" si="6"/>
        <v>-1.1405559113395136E-2</v>
      </c>
      <c r="E262">
        <v>4.1208543814001963E-2</v>
      </c>
      <c r="F262">
        <v>252</v>
      </c>
      <c r="G262">
        <f t="shared" ca="1" si="7"/>
        <v>-9.7506663528825702E-3</v>
      </c>
    </row>
    <row r="263" spans="2:7" x14ac:dyDescent="0.3">
      <c r="B263" s="109">
        <v>45028</v>
      </c>
      <c r="C263" s="110">
        <v>422.19754</v>
      </c>
      <c r="D263">
        <f t="shared" si="6"/>
        <v>1.0712571931937642E-2</v>
      </c>
      <c r="E263">
        <v>4.1193099039535053E-2</v>
      </c>
      <c r="F263">
        <v>253</v>
      </c>
      <c r="G263">
        <f t="shared" ca="1" si="7"/>
        <v>-1.6080894572648365E-2</v>
      </c>
    </row>
    <row r="264" spans="2:7" x14ac:dyDescent="0.3">
      <c r="B264" s="109">
        <v>45027</v>
      </c>
      <c r="C264" s="110">
        <v>417.72265599999997</v>
      </c>
      <c r="D264">
        <f t="shared" si="6"/>
        <v>9.9965618941406653E-3</v>
      </c>
      <c r="E264">
        <v>4.1140472416957286E-2</v>
      </c>
      <c r="F264">
        <v>254</v>
      </c>
      <c r="G264">
        <f t="shared" ca="1" si="7"/>
        <v>2.5617824577131437E-2</v>
      </c>
    </row>
    <row r="265" spans="2:7" x14ac:dyDescent="0.3">
      <c r="B265" s="109">
        <v>45026</v>
      </c>
      <c r="C265" s="110">
        <v>413.58819599999998</v>
      </c>
      <c r="D265">
        <f t="shared" si="6"/>
        <v>6.0339973206136044E-3</v>
      </c>
      <c r="E265">
        <v>4.1099993328862494E-2</v>
      </c>
      <c r="F265">
        <v>255</v>
      </c>
      <c r="G265">
        <f t="shared" ca="1" si="7"/>
        <v>-2.6446203520025593E-2</v>
      </c>
    </row>
    <row r="266" spans="2:7" x14ac:dyDescent="0.3">
      <c r="B266" s="109">
        <v>45022</v>
      </c>
      <c r="C266" s="110">
        <v>411.107574</v>
      </c>
      <c r="D266">
        <f t="shared" si="6"/>
        <v>3.2048375495752346E-3</v>
      </c>
      <c r="E266">
        <v>4.1093203428401281E-2</v>
      </c>
      <c r="F266">
        <v>256</v>
      </c>
      <c r="G266">
        <f t="shared" ca="1" si="7"/>
        <v>1.631755280456202E-2</v>
      </c>
    </row>
    <row r="267" spans="2:7" x14ac:dyDescent="0.3">
      <c r="B267" s="109">
        <v>45021</v>
      </c>
      <c r="C267" s="110">
        <v>409.79424999999998</v>
      </c>
      <c r="D267">
        <f t="shared" ref="D267:D330" si="8">C267/C268-1</f>
        <v>5.609803556128945E-3</v>
      </c>
      <c r="E267">
        <v>4.1038264654959189E-2</v>
      </c>
      <c r="F267">
        <v>257</v>
      </c>
      <c r="G267">
        <f t="shared" ref="G267:G330" ca="1" si="9">_xlfn.NORM.INV(RAND(),M$13,M$14)</f>
        <v>-5.3461888448930357E-3</v>
      </c>
    </row>
    <row r="268" spans="2:7" x14ac:dyDescent="0.3">
      <c r="B268" s="109">
        <v>45019</v>
      </c>
      <c r="C268" s="110">
        <v>407.50820900000002</v>
      </c>
      <c r="D268">
        <f t="shared" si="8"/>
        <v>7.3343363659839067E-3</v>
      </c>
      <c r="E268">
        <v>4.0967460557946866E-2</v>
      </c>
      <c r="F268">
        <v>258</v>
      </c>
      <c r="G268">
        <f t="shared" ca="1" si="9"/>
        <v>2.0871857729484359E-2</v>
      </c>
    </row>
    <row r="269" spans="2:7" x14ac:dyDescent="0.3">
      <c r="B269" s="109">
        <v>45016</v>
      </c>
      <c r="C269" s="110">
        <v>404.54116800000003</v>
      </c>
      <c r="D269">
        <f t="shared" si="8"/>
        <v>2.3882894254728448E-2</v>
      </c>
      <c r="E269">
        <v>4.0926794824199364E-2</v>
      </c>
      <c r="F269">
        <v>259</v>
      </c>
      <c r="G269">
        <f t="shared" ca="1" si="9"/>
        <v>3.9010282341739332E-2</v>
      </c>
    </row>
    <row r="270" spans="2:7" x14ac:dyDescent="0.3">
      <c r="B270" s="109">
        <v>45014</v>
      </c>
      <c r="C270" s="110">
        <v>395.104919</v>
      </c>
      <c r="D270">
        <f t="shared" si="8"/>
        <v>2.0605563127413795E-2</v>
      </c>
      <c r="E270">
        <v>4.058311519660962E-2</v>
      </c>
      <c r="F270">
        <v>260</v>
      </c>
      <c r="G270">
        <f t="shared" ca="1" si="9"/>
        <v>4.9136539605093663E-2</v>
      </c>
    </row>
    <row r="271" spans="2:7" x14ac:dyDescent="0.3">
      <c r="B271" s="109">
        <v>45013</v>
      </c>
      <c r="C271" s="110">
        <v>387.12792999999999</v>
      </c>
      <c r="D271">
        <f t="shared" si="8"/>
        <v>-2.8323776688157776E-2</v>
      </c>
      <c r="E271">
        <v>4.0571278205610461E-2</v>
      </c>
      <c r="F271">
        <v>261</v>
      </c>
      <c r="G271">
        <f t="shared" ca="1" si="9"/>
        <v>5.7450996759496999E-3</v>
      </c>
    </row>
    <row r="272" spans="2:7" x14ac:dyDescent="0.3">
      <c r="B272" s="109">
        <v>45012</v>
      </c>
      <c r="C272" s="110">
        <v>398.41247600000003</v>
      </c>
      <c r="D272">
        <f t="shared" si="8"/>
        <v>-2.173640995389936E-2</v>
      </c>
      <c r="E272">
        <v>4.0570149981011161E-2</v>
      </c>
      <c r="F272">
        <v>262</v>
      </c>
      <c r="G272">
        <f t="shared" ca="1" si="9"/>
        <v>-1.2471645029447051E-2</v>
      </c>
    </row>
    <row r="273" spans="2:7" x14ac:dyDescent="0.3">
      <c r="B273" s="109">
        <v>45009</v>
      </c>
      <c r="C273" s="110">
        <v>407.26495399999999</v>
      </c>
      <c r="D273">
        <f t="shared" si="8"/>
        <v>-2.012878708904331E-2</v>
      </c>
      <c r="E273">
        <v>4.0481426249493246E-2</v>
      </c>
      <c r="F273">
        <v>263</v>
      </c>
      <c r="G273">
        <f t="shared" ca="1" si="9"/>
        <v>-7.9572252821275349E-3</v>
      </c>
    </row>
    <row r="274" spans="2:7" x14ac:dyDescent="0.3">
      <c r="B274" s="109">
        <v>45008</v>
      </c>
      <c r="C274" s="110">
        <v>415.63110399999999</v>
      </c>
      <c r="D274">
        <f t="shared" si="8"/>
        <v>-1.0651868357667738E-2</v>
      </c>
      <c r="E274">
        <v>4.0476109772813018E-2</v>
      </c>
      <c r="F274">
        <v>264</v>
      </c>
      <c r="G274">
        <f t="shared" ca="1" si="9"/>
        <v>-1.5459086110255552E-2</v>
      </c>
    </row>
    <row r="275" spans="2:7" x14ac:dyDescent="0.3">
      <c r="B275" s="109">
        <v>45007</v>
      </c>
      <c r="C275" s="110">
        <v>420.10601800000001</v>
      </c>
      <c r="D275">
        <f t="shared" si="8"/>
        <v>5.3543794584935966E-3</v>
      </c>
      <c r="E275">
        <v>4.0392063722927585E-2</v>
      </c>
      <c r="F275">
        <v>265</v>
      </c>
      <c r="G275">
        <f t="shared" ca="1" si="9"/>
        <v>2.2308188336470163E-3</v>
      </c>
    </row>
    <row r="276" spans="2:7" x14ac:dyDescent="0.3">
      <c r="B276" s="109">
        <v>45006</v>
      </c>
      <c r="C276" s="110">
        <v>417.86859099999998</v>
      </c>
      <c r="D276">
        <f t="shared" si="8"/>
        <v>-5.786207215814354E-3</v>
      </c>
      <c r="E276">
        <v>4.0382983366155534E-2</v>
      </c>
      <c r="F276">
        <v>266</v>
      </c>
      <c r="G276">
        <f t="shared" ca="1" si="9"/>
        <v>-1.8731813429154941E-2</v>
      </c>
    </row>
    <row r="277" spans="2:7" x14ac:dyDescent="0.3">
      <c r="B277" s="109">
        <v>45005</v>
      </c>
      <c r="C277" s="110">
        <v>420.30053700000002</v>
      </c>
      <c r="D277">
        <f t="shared" si="8"/>
        <v>6.7183959738443821E-3</v>
      </c>
      <c r="E277">
        <v>4.0305403845048771E-2</v>
      </c>
      <c r="F277">
        <v>267</v>
      </c>
      <c r="G277">
        <f t="shared" ca="1" si="9"/>
        <v>4.1458282832914348E-2</v>
      </c>
    </row>
    <row r="278" spans="2:7" x14ac:dyDescent="0.3">
      <c r="B278" s="109">
        <v>45002</v>
      </c>
      <c r="C278" s="110">
        <v>417.49563599999999</v>
      </c>
      <c r="D278">
        <f t="shared" si="8"/>
        <v>-7.8152748042951137E-3</v>
      </c>
      <c r="E278">
        <v>4.0254830297963284E-2</v>
      </c>
      <c r="F278">
        <v>268</v>
      </c>
      <c r="G278">
        <f t="shared" ca="1" si="9"/>
        <v>-2.1970557203429816E-2</v>
      </c>
    </row>
    <row r="279" spans="2:7" x14ac:dyDescent="0.3">
      <c r="B279" s="109">
        <v>45001</v>
      </c>
      <c r="C279" s="110">
        <v>420.78417999999999</v>
      </c>
      <c r="D279">
        <f t="shared" si="8"/>
        <v>2.8851788090726194E-2</v>
      </c>
      <c r="E279">
        <v>4.0110247477492367E-2</v>
      </c>
      <c r="F279">
        <v>269</v>
      </c>
      <c r="G279">
        <f t="shared" ca="1" si="9"/>
        <v>-5.2681180893990862E-2</v>
      </c>
    </row>
    <row r="280" spans="2:7" x14ac:dyDescent="0.3">
      <c r="B280" s="109">
        <v>45000</v>
      </c>
      <c r="C280" s="110">
        <v>408.98425300000002</v>
      </c>
      <c r="D280">
        <f t="shared" si="8"/>
        <v>-1.7998098699087084E-2</v>
      </c>
      <c r="E280">
        <v>4.0048786512250079E-2</v>
      </c>
      <c r="F280">
        <v>270</v>
      </c>
      <c r="G280">
        <f t="shared" ca="1" si="9"/>
        <v>-2.933379936429277E-2</v>
      </c>
    </row>
    <row r="281" spans="2:7" x14ac:dyDescent="0.3">
      <c r="B281" s="109">
        <v>44999</v>
      </c>
      <c r="C281" s="110">
        <v>416.48010299999999</v>
      </c>
      <c r="D281">
        <f t="shared" si="8"/>
        <v>2.9113873682435898E-3</v>
      </c>
      <c r="E281">
        <v>4.0045440450152681E-2</v>
      </c>
      <c r="F281">
        <v>271</v>
      </c>
      <c r="G281">
        <f t="shared" ca="1" si="9"/>
        <v>-3.7306806758605017E-2</v>
      </c>
    </row>
    <row r="282" spans="2:7" x14ac:dyDescent="0.3">
      <c r="B282" s="109">
        <v>44998</v>
      </c>
      <c r="C282" s="110">
        <v>415.27108800000002</v>
      </c>
      <c r="D282">
        <f t="shared" si="8"/>
        <v>-1.7280848671829996E-2</v>
      </c>
      <c r="E282">
        <v>3.9883184766230872E-2</v>
      </c>
      <c r="F282">
        <v>272</v>
      </c>
      <c r="G282">
        <f t="shared" ca="1" si="9"/>
        <v>4.2920315921065468E-2</v>
      </c>
    </row>
    <row r="283" spans="2:7" x14ac:dyDescent="0.3">
      <c r="B283" s="109">
        <v>44995</v>
      </c>
      <c r="C283" s="110">
        <v>422.57351699999998</v>
      </c>
      <c r="D283">
        <f t="shared" si="8"/>
        <v>-1.1314742605210815E-2</v>
      </c>
      <c r="E283">
        <v>3.9854255884734346E-2</v>
      </c>
      <c r="F283">
        <v>273</v>
      </c>
      <c r="G283">
        <f t="shared" ca="1" si="9"/>
        <v>3.5045943898718815E-3</v>
      </c>
    </row>
    <row r="284" spans="2:7" x14ac:dyDescent="0.3">
      <c r="B284" s="109">
        <v>44994</v>
      </c>
      <c r="C284" s="110">
        <v>427.40954599999998</v>
      </c>
      <c r="D284">
        <f t="shared" si="8"/>
        <v>-4.7297056915480695E-3</v>
      </c>
      <c r="E284">
        <v>3.9769266161739925E-2</v>
      </c>
      <c r="F284">
        <v>274</v>
      </c>
      <c r="G284">
        <f t="shared" ca="1" si="9"/>
        <v>-3.4721762412240675E-2</v>
      </c>
    </row>
    <row r="285" spans="2:7" x14ac:dyDescent="0.3">
      <c r="B285" s="109">
        <v>44993</v>
      </c>
      <c r="C285" s="110">
        <v>429.440674</v>
      </c>
      <c r="D285">
        <f t="shared" si="8"/>
        <v>9.8942555315875147E-3</v>
      </c>
      <c r="E285">
        <v>3.9726208188003875E-2</v>
      </c>
      <c r="F285">
        <v>275</v>
      </c>
      <c r="G285">
        <f t="shared" ca="1" si="9"/>
        <v>-1.248114806474014E-2</v>
      </c>
    </row>
    <row r="286" spans="2:7" x14ac:dyDescent="0.3">
      <c r="B286" s="109">
        <v>44991</v>
      </c>
      <c r="C286" s="110">
        <v>425.23330700000002</v>
      </c>
      <c r="D286">
        <f t="shared" si="8"/>
        <v>3.4122325802110609E-4</v>
      </c>
      <c r="E286">
        <v>3.9534845972553523E-2</v>
      </c>
      <c r="F286">
        <v>276</v>
      </c>
      <c r="G286">
        <f t="shared" ca="1" si="9"/>
        <v>2.1142742384503414E-2</v>
      </c>
    </row>
    <row r="287" spans="2:7" x14ac:dyDescent="0.3">
      <c r="B287" s="109">
        <v>44988</v>
      </c>
      <c r="C287" s="110">
        <v>425.088257</v>
      </c>
      <c r="D287">
        <f t="shared" si="8"/>
        <v>-5.6561273448593186E-3</v>
      </c>
      <c r="E287">
        <v>3.9512898243684758E-2</v>
      </c>
      <c r="F287">
        <v>277</v>
      </c>
      <c r="G287">
        <f t="shared" ca="1" si="9"/>
        <v>-4.9620207019218023E-2</v>
      </c>
    </row>
    <row r="288" spans="2:7" x14ac:dyDescent="0.3">
      <c r="B288" s="109">
        <v>44987</v>
      </c>
      <c r="C288" s="110">
        <v>427.50628699999999</v>
      </c>
      <c r="D288">
        <f t="shared" si="8"/>
        <v>6.1462558582887628E-3</v>
      </c>
      <c r="E288">
        <v>3.9407619543169625E-2</v>
      </c>
      <c r="F288">
        <v>278</v>
      </c>
      <c r="G288">
        <f t="shared" ca="1" si="9"/>
        <v>1.1153417384926706E-2</v>
      </c>
    </row>
    <row r="289" spans="2:7" x14ac:dyDescent="0.3">
      <c r="B289" s="109">
        <v>44986</v>
      </c>
      <c r="C289" s="110">
        <v>424.89477499999998</v>
      </c>
      <c r="D289">
        <f t="shared" si="8"/>
        <v>2.4725836343869156E-2</v>
      </c>
      <c r="E289">
        <v>3.9274886904346662E-2</v>
      </c>
      <c r="F289">
        <v>279</v>
      </c>
      <c r="G289">
        <f t="shared" ca="1" si="9"/>
        <v>-3.9119998768900887E-4</v>
      </c>
    </row>
    <row r="290" spans="2:7" x14ac:dyDescent="0.3">
      <c r="B290" s="109">
        <v>44985</v>
      </c>
      <c r="C290" s="110">
        <v>414.64239500000002</v>
      </c>
      <c r="D290">
        <f t="shared" si="8"/>
        <v>3.7462243931296602E-3</v>
      </c>
      <c r="E290">
        <v>3.9241377053698123E-2</v>
      </c>
      <c r="F290">
        <v>280</v>
      </c>
      <c r="G290">
        <f t="shared" ca="1" si="9"/>
        <v>9.268810107974524E-3</v>
      </c>
    </row>
    <row r="291" spans="2:7" x14ac:dyDescent="0.3">
      <c r="B291" s="109">
        <v>44984</v>
      </c>
      <c r="C291" s="110">
        <v>413.09484900000001</v>
      </c>
      <c r="D291">
        <f t="shared" si="8"/>
        <v>-1.3853614929962066E-2</v>
      </c>
      <c r="E291">
        <v>3.9199000769524428E-2</v>
      </c>
      <c r="F291">
        <v>281</v>
      </c>
      <c r="G291">
        <f t="shared" ca="1" si="9"/>
        <v>2.8637763390603577E-2</v>
      </c>
    </row>
    <row r="292" spans="2:7" x14ac:dyDescent="0.3">
      <c r="B292" s="109">
        <v>44981</v>
      </c>
      <c r="C292" s="110">
        <v>418.89810199999999</v>
      </c>
      <c r="D292">
        <f t="shared" si="8"/>
        <v>-1.1412955208961684E-2</v>
      </c>
      <c r="E292">
        <v>3.9186932325259827E-2</v>
      </c>
      <c r="F292">
        <v>282</v>
      </c>
      <c r="G292">
        <f t="shared" ca="1" si="9"/>
        <v>2.2690949983334506E-2</v>
      </c>
    </row>
    <row r="293" spans="2:7" x14ac:dyDescent="0.3">
      <c r="B293" s="109">
        <v>44980</v>
      </c>
      <c r="C293" s="110">
        <v>423.73416099999997</v>
      </c>
      <c r="D293">
        <f t="shared" si="8"/>
        <v>-3.4234040111313924E-4</v>
      </c>
      <c r="E293">
        <v>3.9047986750942787E-2</v>
      </c>
      <c r="F293">
        <v>283</v>
      </c>
      <c r="G293">
        <f t="shared" ca="1" si="9"/>
        <v>-2.8127710581534312E-3</v>
      </c>
    </row>
    <row r="294" spans="2:7" x14ac:dyDescent="0.3">
      <c r="B294" s="109">
        <v>44979</v>
      </c>
      <c r="C294" s="110">
        <v>423.87927200000001</v>
      </c>
      <c r="D294">
        <f t="shared" si="8"/>
        <v>-1.1726223763323884E-2</v>
      </c>
      <c r="E294">
        <v>3.8977611098490517E-2</v>
      </c>
      <c r="F294">
        <v>284</v>
      </c>
      <c r="G294">
        <f t="shared" ca="1" si="9"/>
        <v>1.5264723088394454E-2</v>
      </c>
    </row>
    <row r="295" spans="2:7" x14ac:dyDescent="0.3">
      <c r="B295" s="109">
        <v>44978</v>
      </c>
      <c r="C295" s="110">
        <v>428.90875199999999</v>
      </c>
      <c r="D295">
        <f t="shared" si="8"/>
        <v>-1.5430741099082712E-2</v>
      </c>
      <c r="E295">
        <v>3.8817216116872721E-2</v>
      </c>
      <c r="F295">
        <v>285</v>
      </c>
      <c r="G295">
        <f t="shared" ca="1" si="9"/>
        <v>9.881879218028156E-3</v>
      </c>
    </row>
    <row r="296" spans="2:7" x14ac:dyDescent="0.3">
      <c r="B296" s="109">
        <v>44977</v>
      </c>
      <c r="C296" s="110">
        <v>435.63085899999999</v>
      </c>
      <c r="D296">
        <f t="shared" si="8"/>
        <v>-8.6936483113416729E-3</v>
      </c>
      <c r="E296">
        <v>3.8716876846376591E-2</v>
      </c>
      <c r="F296">
        <v>286</v>
      </c>
      <c r="G296">
        <f t="shared" ca="1" si="9"/>
        <v>-5.682183906235648E-2</v>
      </c>
    </row>
    <row r="297" spans="2:7" x14ac:dyDescent="0.3">
      <c r="B297" s="109">
        <v>44974</v>
      </c>
      <c r="C297" s="110">
        <v>439.45129400000002</v>
      </c>
      <c r="D297">
        <f t="shared" si="8"/>
        <v>-5.5810622677440191E-3</v>
      </c>
      <c r="E297">
        <v>3.8693318138353305E-2</v>
      </c>
      <c r="F297">
        <v>287</v>
      </c>
      <c r="G297">
        <f t="shared" ca="1" si="9"/>
        <v>2.758550846551551E-2</v>
      </c>
    </row>
    <row r="298" spans="2:7" x14ac:dyDescent="0.3">
      <c r="B298" s="109">
        <v>44973</v>
      </c>
      <c r="C298" s="110">
        <v>441.917664</v>
      </c>
      <c r="D298">
        <f t="shared" si="8"/>
        <v>9.054678731704735E-3</v>
      </c>
      <c r="E298">
        <v>3.8640185082329692E-2</v>
      </c>
      <c r="F298">
        <v>288</v>
      </c>
      <c r="G298">
        <f t="shared" ca="1" si="9"/>
        <v>-4.8187328343125758E-2</v>
      </c>
    </row>
    <row r="299" spans="2:7" x14ac:dyDescent="0.3">
      <c r="B299" s="109">
        <v>44972</v>
      </c>
      <c r="C299" s="110">
        <v>437.95214800000002</v>
      </c>
      <c r="D299">
        <f t="shared" si="8"/>
        <v>7.5656501607272997E-3</v>
      </c>
      <c r="E299">
        <v>3.8639708059416744E-2</v>
      </c>
      <c r="F299">
        <v>289</v>
      </c>
      <c r="G299">
        <f t="shared" ca="1" si="9"/>
        <v>-3.8698777274060736E-2</v>
      </c>
    </row>
    <row r="300" spans="2:7" x14ac:dyDescent="0.3">
      <c r="B300" s="109">
        <v>44971</v>
      </c>
      <c r="C300" s="110">
        <v>434.663635</v>
      </c>
      <c r="D300">
        <f t="shared" si="8"/>
        <v>2.5655647220237388E-3</v>
      </c>
      <c r="E300">
        <v>3.8517778135269465E-2</v>
      </c>
      <c r="F300">
        <v>290</v>
      </c>
      <c r="G300">
        <f t="shared" ca="1" si="9"/>
        <v>4.0201137095970556E-2</v>
      </c>
    </row>
    <row r="301" spans="2:7" x14ac:dyDescent="0.3">
      <c r="B301" s="109">
        <v>44970</v>
      </c>
      <c r="C301" s="110">
        <v>433.551331</v>
      </c>
      <c r="D301">
        <f t="shared" si="8"/>
        <v>-2.0432610426040831E-2</v>
      </c>
      <c r="E301">
        <v>3.8435736605825221E-2</v>
      </c>
      <c r="F301">
        <v>291</v>
      </c>
      <c r="G301">
        <f t="shared" ca="1" si="9"/>
        <v>3.5720156247423789E-3</v>
      </c>
    </row>
    <row r="302" spans="2:7" x14ac:dyDescent="0.3">
      <c r="B302" s="109">
        <v>44967</v>
      </c>
      <c r="C302" s="110">
        <v>442.594696</v>
      </c>
      <c r="D302">
        <f t="shared" si="8"/>
        <v>5.1198046310734213E-3</v>
      </c>
      <c r="E302">
        <v>3.8337294140015521E-2</v>
      </c>
      <c r="F302">
        <v>292</v>
      </c>
      <c r="G302">
        <f t="shared" ca="1" si="9"/>
        <v>2.6669849863567949E-2</v>
      </c>
    </row>
    <row r="303" spans="2:7" x14ac:dyDescent="0.3">
      <c r="B303" s="109">
        <v>44966</v>
      </c>
      <c r="C303" s="110">
        <v>440.34023999999999</v>
      </c>
      <c r="D303">
        <f t="shared" si="8"/>
        <v>-7.6197701020830344E-4</v>
      </c>
      <c r="E303">
        <v>3.8294522370353912E-2</v>
      </c>
      <c r="F303">
        <v>293</v>
      </c>
      <c r="G303">
        <f t="shared" ca="1" si="9"/>
        <v>6.4500307515114041E-2</v>
      </c>
    </row>
    <row r="304" spans="2:7" x14ac:dyDescent="0.3">
      <c r="B304" s="109">
        <v>44965</v>
      </c>
      <c r="C304" s="110">
        <v>440.67602499999998</v>
      </c>
      <c r="D304">
        <f t="shared" si="8"/>
        <v>3.7146294765342258E-3</v>
      </c>
      <c r="E304">
        <v>3.8233978381416511E-2</v>
      </c>
      <c r="F304">
        <v>294</v>
      </c>
      <c r="G304">
        <f t="shared" ca="1" si="9"/>
        <v>6.0553891991262047E-3</v>
      </c>
    </row>
    <row r="305" spans="2:7" x14ac:dyDescent="0.3">
      <c r="B305" s="109">
        <v>44964</v>
      </c>
      <c r="C305" s="110">
        <v>439.04513500000002</v>
      </c>
      <c r="D305">
        <f t="shared" si="8"/>
        <v>-5.6490855316116972E-3</v>
      </c>
      <c r="E305">
        <v>3.8136404269042634E-2</v>
      </c>
      <c r="F305">
        <v>295</v>
      </c>
      <c r="G305">
        <f t="shared" ca="1" si="9"/>
        <v>-3.5144188541063946E-3</v>
      </c>
    </row>
    <row r="306" spans="2:7" x14ac:dyDescent="0.3">
      <c r="B306" s="109">
        <v>44963</v>
      </c>
      <c r="C306" s="110">
        <v>441.53942899999998</v>
      </c>
      <c r="D306">
        <f t="shared" si="8"/>
        <v>3.1026064834502654E-2</v>
      </c>
      <c r="E306">
        <v>3.8109957178742881E-2</v>
      </c>
      <c r="F306">
        <v>296</v>
      </c>
      <c r="G306">
        <f t="shared" ca="1" si="9"/>
        <v>-9.8219063851305317E-3</v>
      </c>
    </row>
    <row r="307" spans="2:7" x14ac:dyDescent="0.3">
      <c r="B307" s="109">
        <v>44960</v>
      </c>
      <c r="C307" s="110">
        <v>428.25244099999998</v>
      </c>
      <c r="D307">
        <f t="shared" si="8"/>
        <v>-2.0945441204575532E-2</v>
      </c>
      <c r="E307">
        <v>3.8032620838850617E-2</v>
      </c>
      <c r="F307">
        <v>297</v>
      </c>
      <c r="G307">
        <f t="shared" ca="1" si="9"/>
        <v>-4.0629957142442545E-2</v>
      </c>
    </row>
    <row r="308" spans="2:7" x14ac:dyDescent="0.3">
      <c r="B308" s="109">
        <v>44959</v>
      </c>
      <c r="C308" s="110">
        <v>437.41427599999997</v>
      </c>
      <c r="D308">
        <f t="shared" si="8"/>
        <v>2.1981217555138155E-3</v>
      </c>
      <c r="E308">
        <v>3.7995668332000854E-2</v>
      </c>
      <c r="F308">
        <v>298</v>
      </c>
      <c r="G308">
        <f t="shared" ca="1" si="9"/>
        <v>4.1535094469554029E-2</v>
      </c>
    </row>
    <row r="309" spans="2:7" x14ac:dyDescent="0.3">
      <c r="B309" s="109">
        <v>44958</v>
      </c>
      <c r="C309" s="110">
        <v>436.45489500000002</v>
      </c>
      <c r="D309">
        <f t="shared" si="8"/>
        <v>-1.5259742483733074E-2</v>
      </c>
      <c r="E309">
        <v>3.7947984730632767E-2</v>
      </c>
      <c r="F309">
        <v>299</v>
      </c>
      <c r="G309">
        <f t="shared" ca="1" si="9"/>
        <v>-1.557020234680405E-3</v>
      </c>
    </row>
    <row r="310" spans="2:7" x14ac:dyDescent="0.3">
      <c r="B310" s="109">
        <v>44957</v>
      </c>
      <c r="C310" s="110">
        <v>443.21829200000002</v>
      </c>
      <c r="D310">
        <f t="shared" si="8"/>
        <v>2.6324616978238513E-2</v>
      </c>
      <c r="E310">
        <v>3.7789513612140002E-2</v>
      </c>
      <c r="F310">
        <v>300</v>
      </c>
      <c r="G310">
        <f t="shared" ca="1" si="9"/>
        <v>-4.0421942867183189E-2</v>
      </c>
    </row>
    <row r="311" spans="2:7" x14ac:dyDescent="0.3">
      <c r="B311" s="109">
        <v>44956</v>
      </c>
      <c r="C311" s="110">
        <v>431.85000600000001</v>
      </c>
      <c r="D311">
        <f t="shared" si="8"/>
        <v>-4.973494243068477E-3</v>
      </c>
      <c r="E311">
        <v>3.7699239692729591E-2</v>
      </c>
      <c r="F311">
        <v>301</v>
      </c>
      <c r="G311">
        <f t="shared" ca="1" si="9"/>
        <v>5.5908557768741873E-2</v>
      </c>
    </row>
    <row r="312" spans="2:7" x14ac:dyDescent="0.3">
      <c r="B312" s="109">
        <v>44953</v>
      </c>
      <c r="C312" s="110">
        <v>434.00854500000003</v>
      </c>
      <c r="D312">
        <f t="shared" si="8"/>
        <v>-2.9809152799199712E-2</v>
      </c>
      <c r="E312">
        <v>3.7659046541259622E-2</v>
      </c>
      <c r="F312">
        <v>302</v>
      </c>
      <c r="G312">
        <f t="shared" ca="1" si="9"/>
        <v>1.0095912584410914E-2</v>
      </c>
    </row>
    <row r="313" spans="2:7" x14ac:dyDescent="0.3">
      <c r="B313" s="109">
        <v>44951</v>
      </c>
      <c r="C313" s="110">
        <v>447.34347500000001</v>
      </c>
      <c r="D313">
        <f t="shared" si="8"/>
        <v>-1.520595694370086E-2</v>
      </c>
      <c r="E313">
        <v>3.7633812940741196E-2</v>
      </c>
      <c r="F313">
        <v>303</v>
      </c>
      <c r="G313">
        <f t="shared" ca="1" si="9"/>
        <v>-1.2533173571387451E-2</v>
      </c>
    </row>
    <row r="314" spans="2:7" x14ac:dyDescent="0.3">
      <c r="B314" s="109">
        <v>44950</v>
      </c>
      <c r="C314" s="110">
        <v>454.25079299999999</v>
      </c>
      <c r="D314">
        <f t="shared" si="8"/>
        <v>-3.3278836460397199E-2</v>
      </c>
      <c r="E314">
        <v>3.7318763459518456E-2</v>
      </c>
      <c r="F314">
        <v>304</v>
      </c>
      <c r="G314">
        <f t="shared" ca="1" si="9"/>
        <v>-8.5443472900193704E-3</v>
      </c>
    </row>
    <row r="315" spans="2:7" x14ac:dyDescent="0.3">
      <c r="B315" s="109">
        <v>44949</v>
      </c>
      <c r="C315" s="110">
        <v>469.88812300000001</v>
      </c>
      <c r="D315">
        <f t="shared" si="8"/>
        <v>1.073046241973441E-2</v>
      </c>
      <c r="E315">
        <v>3.7250032709215564E-2</v>
      </c>
      <c r="F315">
        <v>305</v>
      </c>
      <c r="G315">
        <f t="shared" ca="1" si="9"/>
        <v>-6.0495043781763451E-3</v>
      </c>
    </row>
    <row r="316" spans="2:7" x14ac:dyDescent="0.3">
      <c r="B316" s="109">
        <v>44946</v>
      </c>
      <c r="C316" s="110">
        <v>464.89953600000001</v>
      </c>
      <c r="D316">
        <f t="shared" si="8"/>
        <v>-5.2345598266376747E-3</v>
      </c>
      <c r="E316">
        <v>3.7159659969202341E-2</v>
      </c>
      <c r="F316">
        <v>306</v>
      </c>
      <c r="G316">
        <f t="shared" ca="1" si="9"/>
        <v>8.6118374658956873E-3</v>
      </c>
    </row>
    <row r="317" spans="2:7" x14ac:dyDescent="0.3">
      <c r="B317" s="109">
        <v>44945</v>
      </c>
      <c r="C317" s="110">
        <v>467.34588600000001</v>
      </c>
      <c r="D317">
        <f t="shared" si="8"/>
        <v>2.9853794799348243E-3</v>
      </c>
      <c r="E317">
        <v>3.7061759921972026E-2</v>
      </c>
      <c r="F317">
        <v>307</v>
      </c>
      <c r="G317">
        <f t="shared" ca="1" si="9"/>
        <v>-5.7854478607977039E-3</v>
      </c>
    </row>
    <row r="318" spans="2:7" x14ac:dyDescent="0.3">
      <c r="B318" s="109">
        <v>44944</v>
      </c>
      <c r="C318" s="110">
        <v>465.95483400000001</v>
      </c>
      <c r="D318">
        <f t="shared" si="8"/>
        <v>4.9658515197392727E-3</v>
      </c>
      <c r="E318">
        <v>3.7040506554102404E-2</v>
      </c>
      <c r="F318">
        <v>308</v>
      </c>
      <c r="G318">
        <f t="shared" ca="1" si="9"/>
        <v>2.1976713839443607E-2</v>
      </c>
    </row>
    <row r="319" spans="2:7" x14ac:dyDescent="0.3">
      <c r="B319" s="109">
        <v>44943</v>
      </c>
      <c r="C319" s="110">
        <v>463.65240499999999</v>
      </c>
      <c r="D319">
        <f t="shared" si="8"/>
        <v>1.7619402760082892E-3</v>
      </c>
      <c r="E319">
        <v>3.7019493731317521E-2</v>
      </c>
      <c r="F319">
        <v>309</v>
      </c>
      <c r="G319">
        <f t="shared" ca="1" si="9"/>
        <v>3.6928898663864829E-3</v>
      </c>
    </row>
    <row r="320" spans="2:7" x14ac:dyDescent="0.3">
      <c r="B320" s="109">
        <v>44942</v>
      </c>
      <c r="C320" s="110">
        <v>462.83691399999998</v>
      </c>
      <c r="D320">
        <f t="shared" si="8"/>
        <v>3.1187721936820623E-3</v>
      </c>
      <c r="E320">
        <v>3.7016366988697369E-2</v>
      </c>
      <c r="F320">
        <v>310</v>
      </c>
      <c r="G320">
        <f t="shared" ca="1" si="9"/>
        <v>2.2497970933204554E-2</v>
      </c>
    </row>
    <row r="321" spans="2:7" x14ac:dyDescent="0.3">
      <c r="B321" s="109">
        <v>44939</v>
      </c>
      <c r="C321" s="110">
        <v>461.397919</v>
      </c>
      <c r="D321">
        <f t="shared" si="8"/>
        <v>1.8422365877959201E-2</v>
      </c>
      <c r="E321">
        <v>3.6974856609711892E-2</v>
      </c>
      <c r="F321">
        <v>311</v>
      </c>
      <c r="G321">
        <f t="shared" ca="1" si="9"/>
        <v>-1.032973920830032E-3</v>
      </c>
    </row>
    <row r="322" spans="2:7" x14ac:dyDescent="0.3">
      <c r="B322" s="109">
        <v>44938</v>
      </c>
      <c r="C322" s="110">
        <v>453.05163599999997</v>
      </c>
      <c r="D322">
        <f t="shared" si="8"/>
        <v>8.8657703695476098E-3</v>
      </c>
      <c r="E322">
        <v>3.6951173169632368E-2</v>
      </c>
      <c r="F322">
        <v>312</v>
      </c>
      <c r="G322">
        <f t="shared" ca="1" si="9"/>
        <v>-6.213132647836625E-2</v>
      </c>
    </row>
    <row r="323" spans="2:7" x14ac:dyDescent="0.3">
      <c r="B323" s="109">
        <v>44937</v>
      </c>
      <c r="C323" s="110">
        <v>449.07028200000002</v>
      </c>
      <c r="D323">
        <f t="shared" si="8"/>
        <v>-1.1717503638846716E-2</v>
      </c>
      <c r="E323">
        <v>3.6878224385311853E-2</v>
      </c>
      <c r="F323">
        <v>313</v>
      </c>
      <c r="G323">
        <f t="shared" ca="1" si="9"/>
        <v>1.2337252257953246E-2</v>
      </c>
    </row>
    <row r="324" spans="2:7" x14ac:dyDescent="0.3">
      <c r="B324" s="109">
        <v>44936</v>
      </c>
      <c r="C324" s="110">
        <v>454.39465300000001</v>
      </c>
      <c r="D324">
        <f t="shared" si="8"/>
        <v>-1.2200216520260598E-2</v>
      </c>
      <c r="E324">
        <v>3.682312920893227E-2</v>
      </c>
      <c r="F324">
        <v>314</v>
      </c>
      <c r="G324">
        <f t="shared" ca="1" si="9"/>
        <v>-2.5978981265528507E-2</v>
      </c>
    </row>
    <row r="325" spans="2:7" x14ac:dyDescent="0.3">
      <c r="B325" s="109">
        <v>44935</v>
      </c>
      <c r="C325" s="110">
        <v>460.00683600000002</v>
      </c>
      <c r="D325">
        <f t="shared" si="8"/>
        <v>-9.3765385874444718E-4</v>
      </c>
      <c r="E325">
        <v>3.6803482936810017E-2</v>
      </c>
      <c r="F325">
        <v>315</v>
      </c>
      <c r="G325">
        <f t="shared" ca="1" si="9"/>
        <v>-1.1814342289538987E-3</v>
      </c>
    </row>
    <row r="326" spans="2:7" x14ac:dyDescent="0.3">
      <c r="B326" s="109">
        <v>44932</v>
      </c>
      <c r="C326" s="110">
        <v>460.43856799999998</v>
      </c>
      <c r="D326">
        <f t="shared" si="8"/>
        <v>-4.0464190134714695E-3</v>
      </c>
      <c r="E326">
        <v>3.6606436410848264E-2</v>
      </c>
      <c r="F326">
        <v>316</v>
      </c>
      <c r="G326">
        <f t="shared" ca="1" si="9"/>
        <v>3.4642392623980653E-2</v>
      </c>
    </row>
    <row r="327" spans="2:7" x14ac:dyDescent="0.3">
      <c r="B327" s="109">
        <v>44931</v>
      </c>
      <c r="C327" s="110">
        <v>462.30926499999998</v>
      </c>
      <c r="D327">
        <f t="shared" si="8"/>
        <v>7.2106646600300639E-3</v>
      </c>
      <c r="E327">
        <v>3.6384679356423533E-2</v>
      </c>
      <c r="F327">
        <v>317</v>
      </c>
      <c r="G327">
        <f t="shared" ca="1" si="9"/>
        <v>-2.4787629455276398E-2</v>
      </c>
    </row>
    <row r="328" spans="2:7" x14ac:dyDescent="0.3">
      <c r="B328" s="109">
        <v>44930</v>
      </c>
      <c r="C328" s="110">
        <v>458.999573</v>
      </c>
      <c r="D328">
        <f t="shared" si="8"/>
        <v>-1.7253747298984101E-2</v>
      </c>
      <c r="E328">
        <v>3.6333899236544509E-2</v>
      </c>
      <c r="F328">
        <v>318</v>
      </c>
      <c r="G328">
        <f t="shared" ca="1" si="9"/>
        <v>-1.396265612617283E-2</v>
      </c>
    </row>
    <row r="329" spans="2:7" x14ac:dyDescent="0.3">
      <c r="B329" s="109">
        <v>44929</v>
      </c>
      <c r="C329" s="110">
        <v>467.05807499999997</v>
      </c>
      <c r="D329">
        <f t="shared" si="8"/>
        <v>-3.2756420625968952E-3</v>
      </c>
      <c r="E329">
        <v>3.6313316231193049E-2</v>
      </c>
      <c r="F329">
        <v>319</v>
      </c>
      <c r="G329">
        <f t="shared" ca="1" si="9"/>
        <v>-5.0819913203822538E-3</v>
      </c>
    </row>
    <row r="330" spans="2:7" x14ac:dyDescent="0.3">
      <c r="B330" s="109">
        <v>44928</v>
      </c>
      <c r="C330" s="110">
        <v>468.59301799999997</v>
      </c>
      <c r="D330">
        <f t="shared" si="8"/>
        <v>3.698785806245386E-3</v>
      </c>
      <c r="E330">
        <v>3.6303746175673446E-2</v>
      </c>
      <c r="F330">
        <v>320</v>
      </c>
      <c r="G330">
        <f t="shared" ca="1" si="9"/>
        <v>-6.7638395777502597E-3</v>
      </c>
    </row>
    <row r="331" spans="2:7" x14ac:dyDescent="0.3">
      <c r="B331" s="109">
        <v>44925</v>
      </c>
      <c r="C331" s="110">
        <v>466.86617999999999</v>
      </c>
      <c r="D331">
        <f t="shared" ref="D331:D394" si="10">C331/C332-1</f>
        <v>3.0918372177917153E-3</v>
      </c>
      <c r="E331">
        <v>3.6214027245270897E-2</v>
      </c>
      <c r="F331">
        <v>321</v>
      </c>
      <c r="G331">
        <f t="shared" ref="G331:G394" ca="1" si="11">_xlfn.NORM.INV(RAND(),M$13,M$14)</f>
        <v>-5.0506576369468884E-2</v>
      </c>
    </row>
    <row r="332" spans="2:7" x14ac:dyDescent="0.3">
      <c r="B332" s="109">
        <v>44924</v>
      </c>
      <c r="C332" s="110">
        <v>465.42715500000003</v>
      </c>
      <c r="D332">
        <f t="shared" si="10"/>
        <v>6.186338923890311E-4</v>
      </c>
      <c r="E332">
        <v>3.6119424097696973E-2</v>
      </c>
      <c r="F332">
        <v>322</v>
      </c>
      <c r="G332">
        <f t="shared" ca="1" si="11"/>
        <v>1.510227303623271E-4</v>
      </c>
    </row>
    <row r="333" spans="2:7" x14ac:dyDescent="0.3">
      <c r="B333" s="109">
        <v>44923</v>
      </c>
      <c r="C333" s="110">
        <v>465.13940400000001</v>
      </c>
      <c r="D333">
        <f t="shared" si="10"/>
        <v>-7.5733172740110044E-3</v>
      </c>
      <c r="E333">
        <v>3.6092921466280625E-2</v>
      </c>
      <c r="F333">
        <v>323</v>
      </c>
      <c r="G333">
        <f t="shared" ca="1" si="11"/>
        <v>-5.6663910923613468E-2</v>
      </c>
    </row>
    <row r="334" spans="2:7" x14ac:dyDescent="0.3">
      <c r="B334" s="109">
        <v>44922</v>
      </c>
      <c r="C334" s="110">
        <v>468.68893400000002</v>
      </c>
      <c r="D334">
        <f t="shared" si="10"/>
        <v>-1.1132455569556221E-2</v>
      </c>
      <c r="E334">
        <v>3.6092651011071286E-2</v>
      </c>
      <c r="F334">
        <v>324</v>
      </c>
      <c r="G334">
        <f t="shared" ca="1" si="11"/>
        <v>-2.449853160551357E-2</v>
      </c>
    </row>
    <row r="335" spans="2:7" x14ac:dyDescent="0.3">
      <c r="B335" s="109">
        <v>44921</v>
      </c>
      <c r="C335" s="110">
        <v>473.96533199999999</v>
      </c>
      <c r="D335">
        <f t="shared" si="10"/>
        <v>2.1503076762784401E-2</v>
      </c>
      <c r="E335">
        <v>3.6089826023087745E-2</v>
      </c>
      <c r="F335">
        <v>325</v>
      </c>
      <c r="G335">
        <f t="shared" ca="1" si="11"/>
        <v>1.4300651117052155E-2</v>
      </c>
    </row>
    <row r="336" spans="2:7" x14ac:dyDescent="0.3">
      <c r="B336" s="109">
        <v>44918</v>
      </c>
      <c r="C336" s="110">
        <v>463.988159</v>
      </c>
      <c r="D336">
        <f t="shared" si="10"/>
        <v>-4.2466859252132449E-2</v>
      </c>
      <c r="E336">
        <v>3.607727413238937E-2</v>
      </c>
      <c r="F336">
        <v>326</v>
      </c>
      <c r="G336">
        <f t="shared" ca="1" si="11"/>
        <v>3.113257640600775E-3</v>
      </c>
    </row>
    <row r="337" spans="2:7" x14ac:dyDescent="0.3">
      <c r="B337" s="109">
        <v>44917</v>
      </c>
      <c r="C337" s="110">
        <v>484.56616200000002</v>
      </c>
      <c r="D337">
        <f t="shared" si="10"/>
        <v>-2.9685788319488982E-4</v>
      </c>
      <c r="E337">
        <v>3.6060491531981098E-2</v>
      </c>
      <c r="F337">
        <v>327</v>
      </c>
      <c r="G337">
        <f t="shared" ca="1" si="11"/>
        <v>8.6311023228246696E-3</v>
      </c>
    </row>
    <row r="338" spans="2:7" x14ac:dyDescent="0.3">
      <c r="B338" s="109">
        <v>44916</v>
      </c>
      <c r="C338" s="110">
        <v>484.71005200000002</v>
      </c>
      <c r="D338">
        <f t="shared" si="10"/>
        <v>-1.376147175396758E-2</v>
      </c>
      <c r="E338">
        <v>3.6022801567919371E-2</v>
      </c>
      <c r="F338">
        <v>328</v>
      </c>
      <c r="G338">
        <f t="shared" ca="1" si="11"/>
        <v>1.2654243725504574E-2</v>
      </c>
    </row>
    <row r="339" spans="2:7" x14ac:dyDescent="0.3">
      <c r="B339" s="109">
        <v>44915</v>
      </c>
      <c r="C339" s="110">
        <v>491.47345000000001</v>
      </c>
      <c r="D339">
        <f t="shared" si="10"/>
        <v>1.015480135989022E-2</v>
      </c>
      <c r="E339">
        <v>3.5953119945165035E-2</v>
      </c>
      <c r="F339">
        <v>329</v>
      </c>
      <c r="G339">
        <f t="shared" ca="1" si="11"/>
        <v>-2.8941464651796719E-3</v>
      </c>
    </row>
    <row r="340" spans="2:7" x14ac:dyDescent="0.3">
      <c r="B340" s="109">
        <v>44914</v>
      </c>
      <c r="C340" s="110">
        <v>486.53280599999999</v>
      </c>
      <c r="D340">
        <f t="shared" si="10"/>
        <v>1.5112095015162641E-2</v>
      </c>
      <c r="E340">
        <v>3.5875226478670585E-2</v>
      </c>
      <c r="F340">
        <v>330</v>
      </c>
      <c r="G340">
        <f t="shared" ca="1" si="11"/>
        <v>3.7182005162399404E-2</v>
      </c>
    </row>
    <row r="341" spans="2:7" x14ac:dyDescent="0.3">
      <c r="B341" s="109">
        <v>44911</v>
      </c>
      <c r="C341" s="110">
        <v>479.28973400000001</v>
      </c>
      <c r="D341">
        <f t="shared" si="10"/>
        <v>-9.1233597508261211E-3</v>
      </c>
      <c r="E341">
        <v>3.5851441358442981E-2</v>
      </c>
      <c r="F341">
        <v>331</v>
      </c>
      <c r="G341">
        <f t="shared" ca="1" si="11"/>
        <v>-1.6781460391492749E-2</v>
      </c>
    </row>
    <row r="342" spans="2:7" x14ac:dyDescent="0.3">
      <c r="B342" s="109">
        <v>44910</v>
      </c>
      <c r="C342" s="110">
        <v>483.70272799999998</v>
      </c>
      <c r="D342">
        <f t="shared" si="10"/>
        <v>-5.4246183534348846E-3</v>
      </c>
      <c r="E342">
        <v>3.5815759787158452E-2</v>
      </c>
      <c r="F342">
        <v>332</v>
      </c>
      <c r="G342">
        <f t="shared" ca="1" si="11"/>
        <v>1.6791644391321005E-2</v>
      </c>
    </row>
    <row r="343" spans="2:7" x14ac:dyDescent="0.3">
      <c r="B343" s="109">
        <v>44909</v>
      </c>
      <c r="C343" s="110">
        <v>486.34094199999998</v>
      </c>
      <c r="D343">
        <f t="shared" si="10"/>
        <v>4.7567684819804779E-3</v>
      </c>
      <c r="E343">
        <v>3.5778047065140983E-2</v>
      </c>
      <c r="F343">
        <v>333</v>
      </c>
      <c r="G343">
        <f t="shared" ca="1" si="11"/>
        <v>-9.5349179697208752E-3</v>
      </c>
    </row>
    <row r="344" spans="2:7" x14ac:dyDescent="0.3">
      <c r="B344" s="109">
        <v>44908</v>
      </c>
      <c r="C344" s="110">
        <v>484.03848299999999</v>
      </c>
      <c r="D344">
        <f t="shared" si="10"/>
        <v>1.2136339809234231E-2</v>
      </c>
      <c r="E344">
        <v>3.5634547837684938E-2</v>
      </c>
      <c r="F344">
        <v>334</v>
      </c>
      <c r="G344">
        <f t="shared" ca="1" si="11"/>
        <v>2.9766142215490343E-2</v>
      </c>
    </row>
    <row r="345" spans="2:7" x14ac:dyDescent="0.3">
      <c r="B345" s="109">
        <v>44907</v>
      </c>
      <c r="C345" s="110">
        <v>478.234467</v>
      </c>
      <c r="D345">
        <f t="shared" si="10"/>
        <v>4.3316777881556856E-3</v>
      </c>
      <c r="E345">
        <v>3.5604564685472129E-2</v>
      </c>
      <c r="F345">
        <v>335</v>
      </c>
      <c r="G345">
        <f t="shared" ca="1" si="11"/>
        <v>2.5055163193701676E-3</v>
      </c>
    </row>
    <row r="346" spans="2:7" x14ac:dyDescent="0.3">
      <c r="B346" s="109">
        <v>44904</v>
      </c>
      <c r="C346" s="110">
        <v>476.17184400000002</v>
      </c>
      <c r="D346">
        <f t="shared" si="10"/>
        <v>-1.3078921197150484E-3</v>
      </c>
      <c r="E346">
        <v>3.5591289917512592E-2</v>
      </c>
      <c r="F346">
        <v>336</v>
      </c>
      <c r="G346">
        <f t="shared" ca="1" si="11"/>
        <v>-1.7089663438443741E-2</v>
      </c>
    </row>
    <row r="347" spans="2:7" x14ac:dyDescent="0.3">
      <c r="B347" s="109">
        <v>44903</v>
      </c>
      <c r="C347" s="110">
        <v>476.79544099999998</v>
      </c>
      <c r="D347">
        <f t="shared" si="10"/>
        <v>7.8070110764649758E-3</v>
      </c>
      <c r="E347">
        <v>3.5499266793158402E-2</v>
      </c>
      <c r="F347">
        <v>337</v>
      </c>
      <c r="G347">
        <f t="shared" ca="1" si="11"/>
        <v>-3.4097049071023199E-2</v>
      </c>
    </row>
    <row r="348" spans="2:7" x14ac:dyDescent="0.3">
      <c r="B348" s="109">
        <v>44902</v>
      </c>
      <c r="C348" s="110">
        <v>473.10192899999998</v>
      </c>
      <c r="D348">
        <f t="shared" si="10"/>
        <v>-6.8472449626661991E-3</v>
      </c>
      <c r="E348">
        <v>3.542972768199304E-2</v>
      </c>
      <c r="F348">
        <v>338</v>
      </c>
      <c r="G348">
        <f t="shared" ca="1" si="11"/>
        <v>2.2334921473934886E-3</v>
      </c>
    </row>
    <row r="349" spans="2:7" x14ac:dyDescent="0.3">
      <c r="B349" s="109">
        <v>44901</v>
      </c>
      <c r="C349" s="110">
        <v>476.36370799999997</v>
      </c>
      <c r="D349">
        <f t="shared" si="10"/>
        <v>3.0208526650454814E-4</v>
      </c>
      <c r="E349">
        <v>3.5355748602045933E-2</v>
      </c>
      <c r="F349">
        <v>339</v>
      </c>
      <c r="G349">
        <f t="shared" ca="1" si="11"/>
        <v>-2.7535196916689729E-2</v>
      </c>
    </row>
    <row r="350" spans="2:7" x14ac:dyDescent="0.3">
      <c r="B350" s="109">
        <v>44900</v>
      </c>
      <c r="C350" s="110">
        <v>476.21984900000001</v>
      </c>
      <c r="D350">
        <f t="shared" si="10"/>
        <v>9.6613824856150998E-3</v>
      </c>
      <c r="E350">
        <v>3.5335828097562194E-2</v>
      </c>
      <c r="F350">
        <v>340</v>
      </c>
      <c r="G350">
        <f t="shared" ca="1" si="11"/>
        <v>5.3522714664027979E-3</v>
      </c>
    </row>
    <row r="351" spans="2:7" x14ac:dyDescent="0.3">
      <c r="B351" s="109">
        <v>44897</v>
      </c>
      <c r="C351" s="110">
        <v>471.66293300000001</v>
      </c>
      <c r="D351">
        <f t="shared" si="10"/>
        <v>-6.064917659324931E-3</v>
      </c>
      <c r="E351">
        <v>3.5153515053962803E-2</v>
      </c>
      <c r="F351">
        <v>341</v>
      </c>
      <c r="G351">
        <f t="shared" ca="1" si="11"/>
        <v>1.9951443884396246E-2</v>
      </c>
    </row>
    <row r="352" spans="2:7" x14ac:dyDescent="0.3">
      <c r="B352" s="109">
        <v>44896</v>
      </c>
      <c r="C352" s="110">
        <v>474.54098499999998</v>
      </c>
      <c r="D352">
        <f t="shared" si="10"/>
        <v>5.7950857446691373E-3</v>
      </c>
      <c r="E352">
        <v>3.5152379143778667E-2</v>
      </c>
      <c r="F352">
        <v>342</v>
      </c>
      <c r="G352">
        <f t="shared" ca="1" si="11"/>
        <v>-4.3455309006369229E-2</v>
      </c>
    </row>
    <row r="353" spans="2:7" x14ac:dyDescent="0.3">
      <c r="B353" s="109">
        <v>44895</v>
      </c>
      <c r="C353" s="110">
        <v>471.80682400000001</v>
      </c>
      <c r="D353">
        <f t="shared" si="10"/>
        <v>4.9039562238815115E-3</v>
      </c>
      <c r="E353">
        <v>3.5092895306148231E-2</v>
      </c>
      <c r="F353">
        <v>343</v>
      </c>
      <c r="G353">
        <f t="shared" ca="1" si="11"/>
        <v>-4.3266390433564332E-2</v>
      </c>
    </row>
    <row r="354" spans="2:7" x14ac:dyDescent="0.3">
      <c r="B354" s="109">
        <v>44894</v>
      </c>
      <c r="C354" s="110">
        <v>469.50439499999999</v>
      </c>
      <c r="D354">
        <f t="shared" si="10"/>
        <v>2.4580725088709787E-3</v>
      </c>
      <c r="E354">
        <v>3.4937894858893648E-2</v>
      </c>
      <c r="F354">
        <v>344</v>
      </c>
      <c r="G354">
        <f t="shared" ca="1" si="11"/>
        <v>-1.2970743335181677E-2</v>
      </c>
    </row>
    <row r="355" spans="2:7" x14ac:dyDescent="0.3">
      <c r="B355" s="109">
        <v>44893</v>
      </c>
      <c r="C355" s="110">
        <v>468.35314899999997</v>
      </c>
      <c r="D355">
        <f t="shared" si="10"/>
        <v>4.4233382639067287E-3</v>
      </c>
      <c r="E355">
        <v>3.4823615820038789E-2</v>
      </c>
      <c r="F355">
        <v>345</v>
      </c>
      <c r="G355">
        <f t="shared" ca="1" si="11"/>
        <v>-2.9022341541384923E-2</v>
      </c>
    </row>
    <row r="356" spans="2:7" x14ac:dyDescent="0.3">
      <c r="B356" s="109">
        <v>44890</v>
      </c>
      <c r="C356" s="110">
        <v>466.29058800000001</v>
      </c>
      <c r="D356">
        <f t="shared" si="10"/>
        <v>8.0887055716307721E-3</v>
      </c>
      <c r="E356">
        <v>3.4766151102460841E-2</v>
      </c>
      <c r="F356">
        <v>346</v>
      </c>
      <c r="G356">
        <f t="shared" ca="1" si="11"/>
        <v>-9.1052418554750224E-3</v>
      </c>
    </row>
    <row r="357" spans="2:7" x14ac:dyDescent="0.3">
      <c r="B357" s="109">
        <v>44889</v>
      </c>
      <c r="C357" s="110">
        <v>462.54916400000002</v>
      </c>
      <c r="D357">
        <f t="shared" si="10"/>
        <v>-2.2305478699495951E-2</v>
      </c>
      <c r="E357">
        <v>3.4664460792154461E-2</v>
      </c>
      <c r="F357">
        <v>347</v>
      </c>
      <c r="G357">
        <f t="shared" ca="1" si="11"/>
        <v>1.1149841590365552E-2</v>
      </c>
    </row>
    <row r="358" spans="2:7" x14ac:dyDescent="0.3">
      <c r="B358" s="109">
        <v>44888</v>
      </c>
      <c r="C358" s="110">
        <v>473.10192899999998</v>
      </c>
      <c r="D358">
        <f t="shared" si="10"/>
        <v>1.3044317429014241E-2</v>
      </c>
      <c r="E358">
        <v>3.4617563614366409E-2</v>
      </c>
      <c r="F358">
        <v>348</v>
      </c>
      <c r="G358">
        <f t="shared" ca="1" si="11"/>
        <v>3.9005273537976733E-2</v>
      </c>
    </row>
    <row r="359" spans="2:7" x14ac:dyDescent="0.3">
      <c r="B359" s="109">
        <v>44887</v>
      </c>
      <c r="C359" s="110">
        <v>467.01010100000002</v>
      </c>
      <c r="D359">
        <f t="shared" si="10"/>
        <v>8.8074764349561629E-3</v>
      </c>
      <c r="E359">
        <v>3.4596267511166623E-2</v>
      </c>
      <c r="F359">
        <v>349</v>
      </c>
      <c r="G359">
        <f t="shared" ca="1" si="11"/>
        <v>1.2326898997661149E-2</v>
      </c>
    </row>
    <row r="360" spans="2:7" x14ac:dyDescent="0.3">
      <c r="B360" s="109">
        <v>44886</v>
      </c>
      <c r="C360" s="110">
        <v>462.93283100000002</v>
      </c>
      <c r="D360">
        <f t="shared" si="10"/>
        <v>7.0958324935481709E-3</v>
      </c>
      <c r="E360">
        <v>3.4579158125353615E-2</v>
      </c>
      <c r="F360">
        <v>350</v>
      </c>
      <c r="G360">
        <f t="shared" ca="1" si="11"/>
        <v>-2.0280724786445291E-2</v>
      </c>
    </row>
    <row r="361" spans="2:7" x14ac:dyDescent="0.3">
      <c r="B361" s="109">
        <v>44883</v>
      </c>
      <c r="C361" s="110">
        <v>459.67108200000001</v>
      </c>
      <c r="D361">
        <f t="shared" si="10"/>
        <v>4.1750307730992198E-4</v>
      </c>
      <c r="E361">
        <v>3.4576162395019372E-2</v>
      </c>
      <c r="F361">
        <v>351</v>
      </c>
      <c r="G361">
        <f t="shared" ca="1" si="11"/>
        <v>-1.8060095398915958E-2</v>
      </c>
    </row>
    <row r="362" spans="2:7" x14ac:dyDescent="0.3">
      <c r="B362" s="109">
        <v>44882</v>
      </c>
      <c r="C362" s="110">
        <v>459.47924799999998</v>
      </c>
      <c r="D362">
        <f t="shared" si="10"/>
        <v>-1.138099651081026E-3</v>
      </c>
      <c r="E362">
        <v>3.4560739391874762E-2</v>
      </c>
      <c r="F362">
        <v>352</v>
      </c>
      <c r="G362">
        <f t="shared" ca="1" si="11"/>
        <v>-2.8431460429586969E-2</v>
      </c>
    </row>
    <row r="363" spans="2:7" x14ac:dyDescent="0.3">
      <c r="B363" s="109">
        <v>44881</v>
      </c>
      <c r="C363" s="110">
        <v>460.00277699999998</v>
      </c>
      <c r="D363">
        <f t="shared" si="10"/>
        <v>-2.7861564510041958E-2</v>
      </c>
      <c r="E363">
        <v>3.4410987006494365E-2</v>
      </c>
      <c r="F363">
        <v>353</v>
      </c>
      <c r="G363">
        <f t="shared" ca="1" si="11"/>
        <v>2.7820214195958936E-2</v>
      </c>
    </row>
    <row r="364" spans="2:7" x14ac:dyDescent="0.3">
      <c r="B364" s="109">
        <v>44880</v>
      </c>
      <c r="C364" s="110">
        <v>473.18649299999998</v>
      </c>
      <c r="D364">
        <f t="shared" si="10"/>
        <v>-1.0450929805341125E-2</v>
      </c>
      <c r="E364">
        <v>3.4364681110935935E-2</v>
      </c>
      <c r="F364">
        <v>354</v>
      </c>
      <c r="G364">
        <f t="shared" ca="1" si="11"/>
        <v>6.1661687007489765E-2</v>
      </c>
    </row>
    <row r="365" spans="2:7" x14ac:dyDescent="0.3">
      <c r="B365" s="109">
        <v>44879</v>
      </c>
      <c r="C365" s="110">
        <v>478.18396000000001</v>
      </c>
      <c r="D365">
        <f t="shared" si="10"/>
        <v>-8.8459360674998821E-2</v>
      </c>
      <c r="E365">
        <v>3.4357589551184065E-2</v>
      </c>
      <c r="F365">
        <v>355</v>
      </c>
      <c r="G365">
        <f t="shared" ca="1" si="11"/>
        <v>3.9127636828196477E-2</v>
      </c>
    </row>
    <row r="366" spans="2:7" x14ac:dyDescent="0.3">
      <c r="B366" s="109">
        <v>44876</v>
      </c>
      <c r="C366" s="110">
        <v>524.58874500000002</v>
      </c>
      <c r="D366">
        <f t="shared" si="10"/>
        <v>-1.6858375088106503E-2</v>
      </c>
      <c r="E366">
        <v>3.4340718241203882E-2</v>
      </c>
      <c r="F366">
        <v>356</v>
      </c>
      <c r="G366">
        <f t="shared" ca="1" si="11"/>
        <v>-2.7142305383771808E-2</v>
      </c>
    </row>
    <row r="367" spans="2:7" x14ac:dyDescent="0.3">
      <c r="B367" s="109">
        <v>44875</v>
      </c>
      <c r="C367" s="110">
        <v>533.58410600000002</v>
      </c>
      <c r="D367">
        <f t="shared" si="10"/>
        <v>1.2005629035529486E-2</v>
      </c>
      <c r="E367">
        <v>3.4274357748319995E-2</v>
      </c>
      <c r="F367">
        <v>357</v>
      </c>
      <c r="G367">
        <f t="shared" ca="1" si="11"/>
        <v>-1.0400137159953598E-2</v>
      </c>
    </row>
    <row r="368" spans="2:7" x14ac:dyDescent="0.3">
      <c r="B368" s="109">
        <v>44874</v>
      </c>
      <c r="C368" s="110">
        <v>527.25408900000002</v>
      </c>
      <c r="D368">
        <f t="shared" si="10"/>
        <v>2.9877618065952127E-3</v>
      </c>
      <c r="E368">
        <v>3.4254449047862234E-2</v>
      </c>
      <c r="F368">
        <v>358</v>
      </c>
      <c r="G368">
        <f t="shared" ca="1" si="11"/>
        <v>-2.9388229957377807E-2</v>
      </c>
    </row>
    <row r="369" spans="2:7" x14ac:dyDescent="0.3">
      <c r="B369" s="109">
        <v>44872</v>
      </c>
      <c r="C369" s="110">
        <v>525.68347200000005</v>
      </c>
      <c r="D369">
        <f t="shared" si="10"/>
        <v>-9.950835098208044E-4</v>
      </c>
      <c r="E369">
        <v>3.4253313836490884E-2</v>
      </c>
      <c r="F369">
        <v>359</v>
      </c>
      <c r="G369">
        <f t="shared" ca="1" si="11"/>
        <v>-4.3119052582014969E-2</v>
      </c>
    </row>
    <row r="370" spans="2:7" x14ac:dyDescent="0.3">
      <c r="B370" s="109">
        <v>44869</v>
      </c>
      <c r="C370" s="110">
        <v>526.20709199999999</v>
      </c>
      <c r="D370">
        <f t="shared" si="10"/>
        <v>1.4870779018717917E-2</v>
      </c>
      <c r="E370">
        <v>3.4197298481716931E-2</v>
      </c>
      <c r="F370">
        <v>360</v>
      </c>
      <c r="G370">
        <f t="shared" ca="1" si="11"/>
        <v>7.6809829572437038E-2</v>
      </c>
    </row>
    <row r="371" spans="2:7" x14ac:dyDescent="0.3">
      <c r="B371" s="109">
        <v>44868</v>
      </c>
      <c r="C371" s="110">
        <v>518.49664299999995</v>
      </c>
      <c r="D371">
        <f t="shared" si="10"/>
        <v>1.1027976542323792E-3</v>
      </c>
      <c r="E371">
        <v>3.4190931802880131E-2</v>
      </c>
      <c r="F371">
        <v>361</v>
      </c>
      <c r="G371">
        <f t="shared" ca="1" si="11"/>
        <v>-2.1790618391652111E-2</v>
      </c>
    </row>
    <row r="372" spans="2:7" x14ac:dyDescent="0.3">
      <c r="B372" s="109">
        <v>44867</v>
      </c>
      <c r="C372" s="110">
        <v>517.925476</v>
      </c>
      <c r="D372">
        <f t="shared" si="10"/>
        <v>4.1140472416957286E-2</v>
      </c>
      <c r="E372">
        <v>3.416296765265292E-2</v>
      </c>
      <c r="F372">
        <v>362</v>
      </c>
      <c r="G372">
        <f t="shared" ca="1" si="11"/>
        <v>-3.6993891377686727E-3</v>
      </c>
    </row>
    <row r="373" spans="2:7" x14ac:dyDescent="0.3">
      <c r="B373" s="109">
        <v>44866</v>
      </c>
      <c r="C373" s="110">
        <v>497.45974699999999</v>
      </c>
      <c r="D373">
        <f t="shared" si="10"/>
        <v>-4.7821594147678947E-4</v>
      </c>
      <c r="E373">
        <v>3.4109637864115472E-2</v>
      </c>
      <c r="F373">
        <v>363</v>
      </c>
      <c r="G373">
        <f t="shared" ca="1" si="11"/>
        <v>-2.2366077917349098E-2</v>
      </c>
    </row>
    <row r="374" spans="2:7" x14ac:dyDescent="0.3">
      <c r="B374" s="109">
        <v>44865</v>
      </c>
      <c r="C374" s="110">
        <v>497.69775399999997</v>
      </c>
      <c r="D374">
        <f t="shared" si="10"/>
        <v>9.4602387688680345E-3</v>
      </c>
      <c r="E374">
        <v>3.4102772850030938E-2</v>
      </c>
      <c r="F374">
        <v>364</v>
      </c>
      <c r="G374">
        <f t="shared" ca="1" si="11"/>
        <v>1.2672558930144696E-2</v>
      </c>
    </row>
    <row r="375" spans="2:7" x14ac:dyDescent="0.3">
      <c r="B375" s="109">
        <v>44862</v>
      </c>
      <c r="C375" s="110">
        <v>493.03353900000002</v>
      </c>
      <c r="D375">
        <f t="shared" si="10"/>
        <v>-1.9405375450952E-2</v>
      </c>
      <c r="E375">
        <v>3.409441027847504E-2</v>
      </c>
      <c r="F375">
        <v>365</v>
      </c>
      <c r="G375">
        <f t="shared" ca="1" si="11"/>
        <v>-1.0044538131619167E-2</v>
      </c>
    </row>
    <row r="376" spans="2:7" x14ac:dyDescent="0.3">
      <c r="B376" s="109">
        <v>44861</v>
      </c>
      <c r="C376" s="110">
        <v>502.79037499999998</v>
      </c>
      <c r="D376">
        <f t="shared" si="10"/>
        <v>5.4249413076954411E-3</v>
      </c>
      <c r="E376">
        <v>3.3977331003945288E-2</v>
      </c>
      <c r="F376">
        <v>366</v>
      </c>
      <c r="G376">
        <f t="shared" ca="1" si="11"/>
        <v>3.7579223815862893E-2</v>
      </c>
    </row>
    <row r="377" spans="2:7" x14ac:dyDescent="0.3">
      <c r="B377" s="109">
        <v>44859</v>
      </c>
      <c r="C377" s="110">
        <v>500.07748400000003</v>
      </c>
      <c r="D377">
        <f t="shared" si="10"/>
        <v>-1.7103661295758688E-3</v>
      </c>
      <c r="E377">
        <v>3.3766389062381164E-2</v>
      </c>
      <c r="F377">
        <v>367</v>
      </c>
      <c r="G377">
        <f t="shared" ca="1" si="11"/>
        <v>-2.0499344288821223E-3</v>
      </c>
    </row>
    <row r="378" spans="2:7" x14ac:dyDescent="0.3">
      <c r="B378" s="109">
        <v>44858</v>
      </c>
      <c r="C378" s="110">
        <v>500.93426499999998</v>
      </c>
      <c r="D378">
        <f t="shared" si="10"/>
        <v>-4.7465726098305794E-4</v>
      </c>
      <c r="E378">
        <v>3.3737308626742957E-2</v>
      </c>
      <c r="F378">
        <v>368</v>
      </c>
      <c r="G378">
        <f t="shared" ca="1" si="11"/>
        <v>3.3771442992099783E-2</v>
      </c>
    </row>
    <row r="379" spans="2:7" x14ac:dyDescent="0.3">
      <c r="B379" s="109">
        <v>44855</v>
      </c>
      <c r="C379" s="110">
        <v>501.17214999999999</v>
      </c>
      <c r="D379">
        <f t="shared" si="10"/>
        <v>-2.5811785202887627E-2</v>
      </c>
      <c r="E379">
        <v>3.3678219188181258E-2</v>
      </c>
      <c r="F379">
        <v>369</v>
      </c>
      <c r="G379">
        <f t="shared" ca="1" si="11"/>
        <v>-1.5335021907977503E-2</v>
      </c>
    </row>
    <row r="380" spans="2:7" x14ac:dyDescent="0.3">
      <c r="B380" s="109">
        <v>44854</v>
      </c>
      <c r="C380" s="110">
        <v>514.45105000000001</v>
      </c>
      <c r="D380">
        <f t="shared" si="10"/>
        <v>2.0583386055266661E-2</v>
      </c>
      <c r="E380">
        <v>3.3674128154363991E-2</v>
      </c>
      <c r="F380">
        <v>370</v>
      </c>
      <c r="G380">
        <f t="shared" ca="1" si="11"/>
        <v>-3.639062788593279E-3</v>
      </c>
    </row>
    <row r="381" spans="2:7" x14ac:dyDescent="0.3">
      <c r="B381" s="109">
        <v>44853</v>
      </c>
      <c r="C381" s="110">
        <v>504.07547</v>
      </c>
      <c r="D381">
        <f t="shared" si="10"/>
        <v>-9.7239545747604961E-3</v>
      </c>
      <c r="E381">
        <v>3.3612509372354937E-2</v>
      </c>
      <c r="F381">
        <v>371</v>
      </c>
      <c r="G381">
        <f t="shared" ca="1" si="11"/>
        <v>-1.0804541755435066E-2</v>
      </c>
    </row>
    <row r="382" spans="2:7" x14ac:dyDescent="0.3">
      <c r="B382" s="109">
        <v>44852</v>
      </c>
      <c r="C382" s="110">
        <v>509.02520800000002</v>
      </c>
      <c r="D382">
        <f t="shared" si="10"/>
        <v>8.4862930349494103E-3</v>
      </c>
      <c r="E382">
        <v>3.3498174688558757E-2</v>
      </c>
      <c r="F382">
        <v>372</v>
      </c>
      <c r="G382">
        <f t="shared" ca="1" si="11"/>
        <v>1.3180968603484687E-2</v>
      </c>
    </row>
    <row r="383" spans="2:7" x14ac:dyDescent="0.3">
      <c r="B383" s="109">
        <v>44851</v>
      </c>
      <c r="C383" s="110">
        <v>504.74182100000002</v>
      </c>
      <c r="D383">
        <f t="shared" si="10"/>
        <v>-1.0635233005362399E-2</v>
      </c>
      <c r="E383">
        <v>3.3471344881500942E-2</v>
      </c>
      <c r="F383">
        <v>373</v>
      </c>
      <c r="G383">
        <f t="shared" ca="1" si="11"/>
        <v>9.001210535782022E-3</v>
      </c>
    </row>
    <row r="384" spans="2:7" x14ac:dyDescent="0.3">
      <c r="B384" s="109">
        <v>44848</v>
      </c>
      <c r="C384" s="110">
        <v>510.16757200000001</v>
      </c>
      <c r="D384">
        <f t="shared" si="10"/>
        <v>-2.6053596137889379E-3</v>
      </c>
      <c r="E384">
        <v>3.3373617030309166E-2</v>
      </c>
      <c r="F384">
        <v>374</v>
      </c>
      <c r="G384">
        <f t="shared" ca="1" si="11"/>
        <v>-4.762078175704753E-2</v>
      </c>
    </row>
    <row r="385" spans="2:7" x14ac:dyDescent="0.3">
      <c r="B385" s="109">
        <v>44847</v>
      </c>
      <c r="C385" s="110">
        <v>511.50021400000003</v>
      </c>
      <c r="D385">
        <f t="shared" si="10"/>
        <v>-2.6912292801901661E-3</v>
      </c>
      <c r="E385">
        <v>3.3365839954175414E-2</v>
      </c>
      <c r="F385">
        <v>375</v>
      </c>
      <c r="G385">
        <f t="shared" ca="1" si="11"/>
        <v>-4.1905549326812308E-3</v>
      </c>
    </row>
    <row r="386" spans="2:7" x14ac:dyDescent="0.3">
      <c r="B386" s="109">
        <v>44846</v>
      </c>
      <c r="C386" s="110">
        <v>512.880493</v>
      </c>
      <c r="D386">
        <f t="shared" si="10"/>
        <v>1.4880322131981094E-2</v>
      </c>
      <c r="E386">
        <v>3.3297739366436208E-2</v>
      </c>
      <c r="F386">
        <v>376</v>
      </c>
      <c r="G386">
        <f t="shared" ca="1" si="11"/>
        <v>-4.6700125526532826E-2</v>
      </c>
    </row>
    <row r="387" spans="2:7" x14ac:dyDescent="0.3">
      <c r="B387" s="109">
        <v>44845</v>
      </c>
      <c r="C387" s="110">
        <v>505.36056500000001</v>
      </c>
      <c r="D387">
        <f t="shared" si="10"/>
        <v>-7.0139503773499756E-3</v>
      </c>
      <c r="E387">
        <v>3.3291465816271293E-2</v>
      </c>
      <c r="F387">
        <v>377</v>
      </c>
      <c r="G387">
        <f t="shared" ca="1" si="11"/>
        <v>-3.1344507782215432E-2</v>
      </c>
    </row>
    <row r="388" spans="2:7" x14ac:dyDescent="0.3">
      <c r="B388" s="109">
        <v>44844</v>
      </c>
      <c r="C388" s="110">
        <v>508.93017600000002</v>
      </c>
      <c r="D388">
        <f t="shared" si="10"/>
        <v>-1.0823237853043621E-2</v>
      </c>
      <c r="E388">
        <v>3.3291187833830449E-2</v>
      </c>
      <c r="F388">
        <v>378</v>
      </c>
      <c r="G388">
        <f t="shared" ca="1" si="11"/>
        <v>-2.1463163744630333E-2</v>
      </c>
    </row>
    <row r="389" spans="2:7" x14ac:dyDescent="0.3">
      <c r="B389" s="109">
        <v>44841</v>
      </c>
      <c r="C389" s="110">
        <v>514.49871800000005</v>
      </c>
      <c r="D389">
        <f t="shared" si="10"/>
        <v>2.6006149954018287E-2</v>
      </c>
      <c r="E389">
        <v>3.3260450087018834E-2</v>
      </c>
      <c r="F389">
        <v>379</v>
      </c>
      <c r="G389">
        <f t="shared" ca="1" si="11"/>
        <v>-5.2721868583136398E-2</v>
      </c>
    </row>
    <row r="390" spans="2:7" x14ac:dyDescent="0.3">
      <c r="B390" s="109">
        <v>44840</v>
      </c>
      <c r="C390" s="110">
        <v>501.45773300000002</v>
      </c>
      <c r="D390">
        <f t="shared" si="10"/>
        <v>1.1812050096371651E-2</v>
      </c>
      <c r="E390">
        <v>3.3237378252743754E-2</v>
      </c>
      <c r="F390">
        <v>380</v>
      </c>
      <c r="G390">
        <f t="shared" ca="1" si="11"/>
        <v>1.4043733385261015E-4</v>
      </c>
    </row>
    <row r="391" spans="2:7" x14ac:dyDescent="0.3">
      <c r="B391" s="109">
        <v>44838</v>
      </c>
      <c r="C391" s="110">
        <v>495.60363799999999</v>
      </c>
      <c r="D391">
        <f t="shared" si="10"/>
        <v>3.2114253326152253E-2</v>
      </c>
      <c r="E391">
        <v>3.3235675086214833E-2</v>
      </c>
      <c r="F391">
        <v>381</v>
      </c>
      <c r="G391">
        <f t="shared" ca="1" si="11"/>
        <v>-2.0519216541943514E-2</v>
      </c>
    </row>
    <row r="392" spans="2:7" x14ac:dyDescent="0.3">
      <c r="B392" s="109">
        <v>44837</v>
      </c>
      <c r="C392" s="110">
        <v>480.18292200000002</v>
      </c>
      <c r="D392">
        <f t="shared" si="10"/>
        <v>-8.6469294669897501E-3</v>
      </c>
      <c r="E392">
        <v>3.3235553317118915E-2</v>
      </c>
      <c r="F392">
        <v>382</v>
      </c>
      <c r="G392">
        <f t="shared" ca="1" si="11"/>
        <v>1.0629913451970076E-3</v>
      </c>
    </row>
    <row r="393" spans="2:7" x14ac:dyDescent="0.3">
      <c r="B393" s="109">
        <v>44834</v>
      </c>
      <c r="C393" s="110">
        <v>484.37124599999999</v>
      </c>
      <c r="D393">
        <f t="shared" si="10"/>
        <v>1.6378602017289134E-2</v>
      </c>
      <c r="E393">
        <v>3.3207138354167443E-2</v>
      </c>
      <c r="F393">
        <v>383</v>
      </c>
      <c r="G393">
        <f t="shared" ca="1" si="11"/>
        <v>-2.7757866058335683E-2</v>
      </c>
    </row>
    <row r="394" spans="2:7" x14ac:dyDescent="0.3">
      <c r="B394" s="109">
        <v>44833</v>
      </c>
      <c r="C394" s="110">
        <v>476.565765</v>
      </c>
      <c r="D394">
        <f t="shared" si="10"/>
        <v>1.1107930963083268E-2</v>
      </c>
      <c r="E394">
        <v>3.3157683882943489E-2</v>
      </c>
      <c r="F394">
        <v>384</v>
      </c>
      <c r="G394">
        <f t="shared" ca="1" si="11"/>
        <v>-2.4467675130979007E-2</v>
      </c>
    </row>
    <row r="395" spans="2:7" x14ac:dyDescent="0.3">
      <c r="B395" s="109">
        <v>44832</v>
      </c>
      <c r="C395" s="110">
        <v>471.33026100000001</v>
      </c>
      <c r="D395">
        <f t="shared" ref="D395:D458" si="12">C395/C396-1</f>
        <v>-5.4234178449906745E-3</v>
      </c>
      <c r="E395">
        <v>3.3131591505104696E-2</v>
      </c>
      <c r="F395">
        <v>385</v>
      </c>
      <c r="G395">
        <f t="shared" ref="G395:G458" ca="1" si="13">_xlfn.NORM.INV(RAND(),M$13,M$14)</f>
        <v>1.6345297023721058E-2</v>
      </c>
    </row>
    <row r="396" spans="2:7" x14ac:dyDescent="0.3">
      <c r="B396" s="109">
        <v>44831</v>
      </c>
      <c r="C396" s="110">
        <v>473.90042099999999</v>
      </c>
      <c r="D396">
        <f t="shared" si="12"/>
        <v>1.6954358736221975E-2</v>
      </c>
      <c r="E396">
        <v>3.3125649482538266E-2</v>
      </c>
      <c r="F396">
        <v>386</v>
      </c>
      <c r="G396">
        <f t="shared" ca="1" si="13"/>
        <v>1.7038662500483481E-2</v>
      </c>
    </row>
    <row r="397" spans="2:7" x14ac:dyDescent="0.3">
      <c r="B397" s="109">
        <v>44830</v>
      </c>
      <c r="C397" s="110">
        <v>465.99969499999997</v>
      </c>
      <c r="D397">
        <f t="shared" si="12"/>
        <v>-3.5464491182586322E-2</v>
      </c>
      <c r="E397">
        <v>3.3115459833636951E-2</v>
      </c>
      <c r="F397">
        <v>387</v>
      </c>
      <c r="G397">
        <f t="shared" ca="1" si="13"/>
        <v>-3.7578329487783506E-3</v>
      </c>
    </row>
    <row r="398" spans="2:7" x14ac:dyDescent="0.3">
      <c r="B398" s="109">
        <v>44827</v>
      </c>
      <c r="C398" s="110">
        <v>483.13378899999998</v>
      </c>
      <c r="D398">
        <f t="shared" si="12"/>
        <v>-2.6842988075102103E-2</v>
      </c>
      <c r="E398">
        <v>3.287359389521205E-2</v>
      </c>
      <c r="F398">
        <v>388</v>
      </c>
      <c r="G398">
        <f t="shared" ca="1" si="13"/>
        <v>-3.7177060845232562E-2</v>
      </c>
    </row>
    <row r="399" spans="2:7" x14ac:dyDescent="0.3">
      <c r="B399" s="109">
        <v>44826</v>
      </c>
      <c r="C399" s="110">
        <v>496.46026599999999</v>
      </c>
      <c r="D399">
        <f t="shared" si="12"/>
        <v>2.515969038327226E-2</v>
      </c>
      <c r="E399">
        <v>3.2804051938188916E-2</v>
      </c>
      <c r="F399">
        <v>389</v>
      </c>
      <c r="G399">
        <f t="shared" ca="1" si="13"/>
        <v>-2.3064099429038159E-3</v>
      </c>
    </row>
    <row r="400" spans="2:7" x14ac:dyDescent="0.3">
      <c r="B400" s="109">
        <v>44825</v>
      </c>
      <c r="C400" s="110">
        <v>484.27603099999999</v>
      </c>
      <c r="D400">
        <f t="shared" si="12"/>
        <v>-2.5942945461887801E-2</v>
      </c>
      <c r="E400">
        <v>3.2776417051805451E-2</v>
      </c>
      <c r="F400">
        <v>390</v>
      </c>
      <c r="G400">
        <f t="shared" ca="1" si="13"/>
        <v>-4.8186350914255306E-2</v>
      </c>
    </row>
    <row r="401" spans="2:7" x14ac:dyDescent="0.3">
      <c r="B401" s="109">
        <v>44824</v>
      </c>
      <c r="C401" s="110">
        <v>497.174194</v>
      </c>
      <c r="D401">
        <f t="shared" si="12"/>
        <v>1.9022553785483121E-2</v>
      </c>
      <c r="E401">
        <v>3.2762360251721745E-2</v>
      </c>
      <c r="F401">
        <v>391</v>
      </c>
      <c r="G401">
        <f t="shared" ca="1" si="13"/>
        <v>3.9019381480322928E-4</v>
      </c>
    </row>
    <row r="402" spans="2:7" x14ac:dyDescent="0.3">
      <c r="B402" s="109">
        <v>44823</v>
      </c>
      <c r="C402" s="110">
        <v>487.89321899999999</v>
      </c>
      <c r="D402">
        <f t="shared" si="12"/>
        <v>1.0448445157938524E-2</v>
      </c>
      <c r="E402">
        <v>3.2727719177385595E-2</v>
      </c>
      <c r="F402">
        <v>392</v>
      </c>
      <c r="G402">
        <f t="shared" ca="1" si="13"/>
        <v>-5.6443177460609971E-2</v>
      </c>
    </row>
    <row r="403" spans="2:7" x14ac:dyDescent="0.3">
      <c r="B403" s="109">
        <v>44820</v>
      </c>
      <c r="C403" s="110">
        <v>482.848206</v>
      </c>
      <c r="D403">
        <f t="shared" si="12"/>
        <v>-2.5175316011586957E-2</v>
      </c>
      <c r="E403">
        <v>3.271325682134596E-2</v>
      </c>
      <c r="F403">
        <v>393</v>
      </c>
      <c r="G403">
        <f t="shared" ca="1" si="13"/>
        <v>-2.9421873245722083E-2</v>
      </c>
    </row>
    <row r="404" spans="2:7" x14ac:dyDescent="0.3">
      <c r="B404" s="109">
        <v>44819</v>
      </c>
      <c r="C404" s="110">
        <v>495.317993</v>
      </c>
      <c r="D404">
        <f t="shared" si="12"/>
        <v>-1.2525030001212745E-2</v>
      </c>
      <c r="E404">
        <v>3.2694148689354385E-2</v>
      </c>
      <c r="F404">
        <v>394</v>
      </c>
      <c r="G404">
        <f t="shared" ca="1" si="13"/>
        <v>1.7412247064744084E-2</v>
      </c>
    </row>
    <row r="405" spans="2:7" x14ac:dyDescent="0.3">
      <c r="B405" s="109">
        <v>44818</v>
      </c>
      <c r="C405" s="110">
        <v>501.60055499999999</v>
      </c>
      <c r="D405">
        <f t="shared" si="12"/>
        <v>-1.1907050553669141E-2</v>
      </c>
      <c r="E405">
        <v>3.2631719214900379E-2</v>
      </c>
      <c r="F405">
        <v>395</v>
      </c>
      <c r="G405">
        <f t="shared" ca="1" si="13"/>
        <v>5.6434021025148669E-3</v>
      </c>
    </row>
    <row r="406" spans="2:7" x14ac:dyDescent="0.3">
      <c r="B406" s="109">
        <v>44817</v>
      </c>
      <c r="C406" s="110">
        <v>507.64511099999999</v>
      </c>
      <c r="D406">
        <f t="shared" si="12"/>
        <v>2.5182759948704447E-2</v>
      </c>
      <c r="E406">
        <v>3.256984563007892E-2</v>
      </c>
      <c r="F406">
        <v>396</v>
      </c>
      <c r="G406">
        <f t="shared" ca="1" si="13"/>
        <v>-1.3220717974039889E-2</v>
      </c>
    </row>
    <row r="407" spans="2:7" x14ac:dyDescent="0.3">
      <c r="B407" s="109">
        <v>44816</v>
      </c>
      <c r="C407" s="110">
        <v>495.17523199999999</v>
      </c>
      <c r="D407">
        <f t="shared" si="12"/>
        <v>1.9000907505618558E-2</v>
      </c>
      <c r="E407">
        <v>3.2512323946815247E-2</v>
      </c>
      <c r="F407">
        <v>397</v>
      </c>
      <c r="G407">
        <f t="shared" ca="1" si="13"/>
        <v>4.1472121587730663E-2</v>
      </c>
    </row>
    <row r="408" spans="2:7" x14ac:dyDescent="0.3">
      <c r="B408" s="109">
        <v>44813</v>
      </c>
      <c r="C408" s="110">
        <v>485.94189499999999</v>
      </c>
      <c r="D408">
        <f t="shared" si="12"/>
        <v>1.9591570353538756E-4</v>
      </c>
      <c r="E408">
        <v>3.2406876331145806E-2</v>
      </c>
      <c r="F408">
        <v>398</v>
      </c>
      <c r="G408">
        <f t="shared" ca="1" si="13"/>
        <v>-1.8425653197984893E-2</v>
      </c>
    </row>
    <row r="409" spans="2:7" x14ac:dyDescent="0.3">
      <c r="B409" s="109">
        <v>44812</v>
      </c>
      <c r="C409" s="110">
        <v>485.84670999999997</v>
      </c>
      <c r="D409">
        <f t="shared" si="12"/>
        <v>-8.9319367174656161E-3</v>
      </c>
      <c r="E409">
        <v>3.2335450163318846E-2</v>
      </c>
      <c r="F409">
        <v>399</v>
      </c>
      <c r="G409">
        <f t="shared" ca="1" si="13"/>
        <v>2.8753868355478082E-3</v>
      </c>
    </row>
    <row r="410" spans="2:7" x14ac:dyDescent="0.3">
      <c r="B410" s="109">
        <v>44811</v>
      </c>
      <c r="C410" s="110">
        <v>490.22537199999999</v>
      </c>
      <c r="D410">
        <f t="shared" si="12"/>
        <v>4.3880244797958046E-3</v>
      </c>
      <c r="E410">
        <v>3.2250908042456672E-2</v>
      </c>
      <c r="F410">
        <v>400</v>
      </c>
      <c r="G410">
        <f t="shared" ca="1" si="13"/>
        <v>-6.2463653968103314E-2</v>
      </c>
    </row>
    <row r="411" spans="2:7" x14ac:dyDescent="0.3">
      <c r="B411" s="109">
        <v>44810</v>
      </c>
      <c r="C411" s="110">
        <v>488.08364899999998</v>
      </c>
      <c r="D411">
        <f t="shared" si="12"/>
        <v>4.2106020951402368E-3</v>
      </c>
      <c r="E411">
        <v>3.2246158822542448E-2</v>
      </c>
      <c r="F411">
        <v>401</v>
      </c>
      <c r="G411">
        <f t="shared" ca="1" si="13"/>
        <v>-2.5828349051284752E-3</v>
      </c>
    </row>
    <row r="412" spans="2:7" x14ac:dyDescent="0.3">
      <c r="B412" s="109">
        <v>44809</v>
      </c>
      <c r="C412" s="110">
        <v>486.03714000000002</v>
      </c>
      <c r="D412">
        <f t="shared" si="12"/>
        <v>-1.5521009060038948E-2</v>
      </c>
      <c r="E412">
        <v>3.2217028702574479E-2</v>
      </c>
      <c r="F412">
        <v>402</v>
      </c>
      <c r="G412">
        <f t="shared" ca="1" si="13"/>
        <v>1.8010569587792583E-2</v>
      </c>
    </row>
    <row r="413" spans="2:7" x14ac:dyDescent="0.3">
      <c r="B413" s="109">
        <v>44806</v>
      </c>
      <c r="C413" s="110">
        <v>493.69986</v>
      </c>
      <c r="D413">
        <f t="shared" si="12"/>
        <v>3.409441027847504E-2</v>
      </c>
      <c r="E413">
        <v>3.2198576074559782E-2</v>
      </c>
      <c r="F413">
        <v>403</v>
      </c>
      <c r="G413">
        <f t="shared" ca="1" si="13"/>
        <v>-6.0582574690878736E-2</v>
      </c>
    </row>
    <row r="414" spans="2:7" x14ac:dyDescent="0.3">
      <c r="B414" s="109">
        <v>44805</v>
      </c>
      <c r="C414" s="110">
        <v>477.42242399999998</v>
      </c>
      <c r="D414">
        <f t="shared" si="12"/>
        <v>-8.9639910153627156E-4</v>
      </c>
      <c r="E414">
        <v>3.2170520368701494E-2</v>
      </c>
      <c r="F414">
        <v>404</v>
      </c>
      <c r="G414">
        <f t="shared" ca="1" si="13"/>
        <v>-3.7196477021570989E-3</v>
      </c>
    </row>
    <row r="415" spans="2:7" x14ac:dyDescent="0.3">
      <c r="B415" s="109">
        <v>44803</v>
      </c>
      <c r="C415" s="110">
        <v>477.85076900000001</v>
      </c>
      <c r="D415">
        <f t="shared" si="12"/>
        <v>-4.8568012170995267E-3</v>
      </c>
      <c r="E415">
        <v>3.2134961008380314E-2</v>
      </c>
      <c r="F415">
        <v>405</v>
      </c>
      <c r="G415">
        <f t="shared" ca="1" si="13"/>
        <v>4.6797849410805037E-3</v>
      </c>
    </row>
    <row r="416" spans="2:7" x14ac:dyDescent="0.3">
      <c r="B416" s="109">
        <v>44802</v>
      </c>
      <c r="C416" s="110">
        <v>480.18292200000002</v>
      </c>
      <c r="D416">
        <f t="shared" si="12"/>
        <v>-5.1276162308664386E-3</v>
      </c>
      <c r="E416">
        <v>3.2114253326152253E-2</v>
      </c>
      <c r="F416">
        <v>406</v>
      </c>
      <c r="G416">
        <f t="shared" ca="1" si="13"/>
        <v>-2.8568207902071169E-2</v>
      </c>
    </row>
    <row r="417" spans="2:7" x14ac:dyDescent="0.3">
      <c r="B417" s="109">
        <v>44799</v>
      </c>
      <c r="C417" s="110">
        <v>482.65780599999999</v>
      </c>
      <c r="D417">
        <f t="shared" si="12"/>
        <v>-4.3201019678549279E-3</v>
      </c>
      <c r="E417">
        <v>3.2100587591540775E-2</v>
      </c>
      <c r="F417">
        <v>407</v>
      </c>
      <c r="G417">
        <f t="shared" ca="1" si="13"/>
        <v>1.0207780788895853E-2</v>
      </c>
    </row>
    <row r="418" spans="2:7" x14ac:dyDescent="0.3">
      <c r="B418" s="109">
        <v>44798</v>
      </c>
      <c r="C418" s="110">
        <v>484.75198399999999</v>
      </c>
      <c r="D418">
        <f t="shared" si="12"/>
        <v>-4.3015782781383738E-3</v>
      </c>
      <c r="E418">
        <v>3.210029942300352E-2</v>
      </c>
      <c r="F418">
        <v>408</v>
      </c>
      <c r="G418">
        <f t="shared" ca="1" si="13"/>
        <v>-7.0234188297361522E-3</v>
      </c>
    </row>
    <row r="419" spans="2:7" x14ac:dyDescent="0.3">
      <c r="B419" s="109">
        <v>44797</v>
      </c>
      <c r="C419" s="110">
        <v>486.84619099999998</v>
      </c>
      <c r="D419">
        <f t="shared" si="12"/>
        <v>5.2691187967613295E-2</v>
      </c>
      <c r="E419">
        <v>3.2078136294377613E-2</v>
      </c>
      <c r="F419">
        <v>409</v>
      </c>
      <c r="G419">
        <f t="shared" ca="1" si="13"/>
        <v>1.9538994884532129E-2</v>
      </c>
    </row>
    <row r="420" spans="2:7" x14ac:dyDescent="0.3">
      <c r="B420" s="109">
        <v>44796</v>
      </c>
      <c r="C420" s="110">
        <v>462.47769199999999</v>
      </c>
      <c r="D420">
        <f t="shared" si="12"/>
        <v>-1.8484867334063626E-2</v>
      </c>
      <c r="E420">
        <v>3.2060804050457747E-2</v>
      </c>
      <c r="F420">
        <v>410</v>
      </c>
      <c r="G420">
        <f t="shared" ca="1" si="13"/>
        <v>8.3939573022785686E-4</v>
      </c>
    </row>
    <row r="421" spans="2:7" x14ac:dyDescent="0.3">
      <c r="B421" s="109">
        <v>44795</v>
      </c>
      <c r="C421" s="110">
        <v>471.18753099999998</v>
      </c>
      <c r="D421">
        <f t="shared" si="12"/>
        <v>2.8912411194396803E-2</v>
      </c>
      <c r="E421">
        <v>3.2024351002151619E-2</v>
      </c>
      <c r="F421">
        <v>411</v>
      </c>
      <c r="G421">
        <f t="shared" ca="1" si="13"/>
        <v>-3.9907758230653671E-2</v>
      </c>
    </row>
    <row r="422" spans="2:7" x14ac:dyDescent="0.3">
      <c r="B422" s="109">
        <v>44792</v>
      </c>
      <c r="C422" s="110">
        <v>457.94717400000002</v>
      </c>
      <c r="D422">
        <f t="shared" si="12"/>
        <v>1.3345819134944037E-2</v>
      </c>
      <c r="E422">
        <v>3.1980520963692305E-2</v>
      </c>
      <c r="F422">
        <v>412</v>
      </c>
      <c r="G422">
        <f t="shared" ca="1" si="13"/>
        <v>-5.3560400039175549E-3</v>
      </c>
    </row>
    <row r="423" spans="2:7" x14ac:dyDescent="0.3">
      <c r="B423" s="109">
        <v>44791</v>
      </c>
      <c r="C423" s="110">
        <v>451.91598499999998</v>
      </c>
      <c r="D423">
        <f t="shared" si="12"/>
        <v>-3.9463093285398987E-3</v>
      </c>
      <c r="E423">
        <v>3.1976882057187073E-2</v>
      </c>
      <c r="F423">
        <v>413</v>
      </c>
      <c r="G423">
        <f t="shared" ca="1" si="13"/>
        <v>1.354036802949226E-2</v>
      </c>
    </row>
    <row r="424" spans="2:7" x14ac:dyDescent="0.3">
      <c r="B424" s="109">
        <v>44790</v>
      </c>
      <c r="C424" s="110">
        <v>453.70645100000002</v>
      </c>
      <c r="D424">
        <f t="shared" si="12"/>
        <v>-9.9732182251794921E-3</v>
      </c>
      <c r="E424">
        <v>3.1929194093267776E-2</v>
      </c>
      <c r="F424">
        <v>414</v>
      </c>
      <c r="G424">
        <f t="shared" ca="1" si="13"/>
        <v>-1.7259619200776684E-2</v>
      </c>
    </row>
    <row r="425" spans="2:7" x14ac:dyDescent="0.3">
      <c r="B425" s="109">
        <v>44789</v>
      </c>
      <c r="C425" s="110">
        <v>458.27694700000001</v>
      </c>
      <c r="D425">
        <f t="shared" si="12"/>
        <v>1.9069388476197213E-2</v>
      </c>
      <c r="E425">
        <v>3.1905587551630088E-2</v>
      </c>
      <c r="F425">
        <v>415</v>
      </c>
      <c r="G425">
        <f t="shared" ca="1" si="13"/>
        <v>5.3296718034596992E-2</v>
      </c>
    </row>
    <row r="426" spans="2:7" x14ac:dyDescent="0.3">
      <c r="B426" s="109">
        <v>44785</v>
      </c>
      <c r="C426" s="110">
        <v>449.70141599999999</v>
      </c>
      <c r="D426">
        <f t="shared" si="12"/>
        <v>5.4784113598445039E-3</v>
      </c>
      <c r="E426">
        <v>3.1724063445664585E-2</v>
      </c>
      <c r="F426">
        <v>416</v>
      </c>
      <c r="G426">
        <f t="shared" ca="1" si="13"/>
        <v>4.3627791258866948E-2</v>
      </c>
    </row>
    <row r="427" spans="2:7" x14ac:dyDescent="0.3">
      <c r="B427" s="109">
        <v>44784</v>
      </c>
      <c r="C427" s="110">
        <v>447.25119000000001</v>
      </c>
      <c r="D427">
        <f t="shared" si="12"/>
        <v>2.1194013075888307E-2</v>
      </c>
      <c r="E427">
        <v>3.1528019796746465E-2</v>
      </c>
      <c r="F427">
        <v>417</v>
      </c>
      <c r="G427">
        <f t="shared" ca="1" si="13"/>
        <v>4.4030842680723818E-3</v>
      </c>
    </row>
    <row r="428" spans="2:7" x14ac:dyDescent="0.3">
      <c r="B428" s="109">
        <v>44783</v>
      </c>
      <c r="C428" s="110">
        <v>437.96887199999998</v>
      </c>
      <c r="D428">
        <f t="shared" si="12"/>
        <v>-1.0222499965191534E-2</v>
      </c>
      <c r="E428">
        <v>3.1412850840407902E-2</v>
      </c>
      <c r="F428">
        <v>418</v>
      </c>
      <c r="G428">
        <f t="shared" ca="1" si="13"/>
        <v>-9.8332372787141298E-3</v>
      </c>
    </row>
    <row r="429" spans="2:7" x14ac:dyDescent="0.3">
      <c r="B429" s="109">
        <v>44781</v>
      </c>
      <c r="C429" s="110">
        <v>442.49224900000002</v>
      </c>
      <c r="D429">
        <f t="shared" si="12"/>
        <v>-4.3468009986642464E-3</v>
      </c>
      <c r="E429">
        <v>3.1411134244998085E-2</v>
      </c>
      <c r="F429">
        <v>419</v>
      </c>
      <c r="G429">
        <f t="shared" ca="1" si="13"/>
        <v>-1.0509589958852773E-2</v>
      </c>
    </row>
    <row r="430" spans="2:7" x14ac:dyDescent="0.3">
      <c r="B430" s="109">
        <v>44778</v>
      </c>
      <c r="C430" s="110">
        <v>444.42407200000002</v>
      </c>
      <c r="D430">
        <f t="shared" si="12"/>
        <v>2.870837582300112E-3</v>
      </c>
      <c r="E430">
        <v>3.138365048123215E-2</v>
      </c>
      <c r="F430">
        <v>420</v>
      </c>
      <c r="G430">
        <f t="shared" ca="1" si="13"/>
        <v>1.4409368433893696E-2</v>
      </c>
    </row>
    <row r="431" spans="2:7" x14ac:dyDescent="0.3">
      <c r="B431" s="109">
        <v>44777</v>
      </c>
      <c r="C431" s="110">
        <v>443.15185500000001</v>
      </c>
      <c r="D431">
        <f t="shared" si="12"/>
        <v>9.2283945465045925E-3</v>
      </c>
      <c r="E431">
        <v>3.135429242461174E-2</v>
      </c>
      <c r="F431">
        <v>421</v>
      </c>
      <c r="G431">
        <f t="shared" ca="1" si="13"/>
        <v>2.4733259245404522E-3</v>
      </c>
    </row>
    <row r="432" spans="2:7" x14ac:dyDescent="0.3">
      <c r="B432" s="109">
        <v>44776</v>
      </c>
      <c r="C432" s="110">
        <v>439.09967</v>
      </c>
      <c r="D432">
        <f t="shared" si="12"/>
        <v>-1.0091367485701275E-2</v>
      </c>
      <c r="E432">
        <v>3.1343749375531749E-2</v>
      </c>
      <c r="F432">
        <v>422</v>
      </c>
      <c r="G432">
        <f t="shared" ca="1" si="13"/>
        <v>-1.7102618484614352E-2</v>
      </c>
    </row>
    <row r="433" spans="2:7" x14ac:dyDescent="0.3">
      <c r="B433" s="109">
        <v>44775</v>
      </c>
      <c r="C433" s="110">
        <v>443.57595800000001</v>
      </c>
      <c r="D433">
        <f t="shared" si="12"/>
        <v>-4.1256398710470821E-3</v>
      </c>
      <c r="E433">
        <v>3.1320574288931757E-2</v>
      </c>
      <c r="F433">
        <v>423</v>
      </c>
      <c r="G433">
        <f t="shared" ca="1" si="13"/>
        <v>-2.1279855349149279E-2</v>
      </c>
    </row>
    <row r="434" spans="2:7" x14ac:dyDescent="0.3">
      <c r="B434" s="109">
        <v>44774</v>
      </c>
      <c r="C434" s="110">
        <v>445.41357399999998</v>
      </c>
      <c r="D434">
        <f t="shared" si="12"/>
        <v>9.5292578702732555E-4</v>
      </c>
      <c r="E434">
        <v>3.1316027176954808E-2</v>
      </c>
      <c r="F434">
        <v>424</v>
      </c>
      <c r="G434">
        <f t="shared" ca="1" si="13"/>
        <v>1.4838352228525964E-3</v>
      </c>
    </row>
    <row r="435" spans="2:7" x14ac:dyDescent="0.3">
      <c r="B435" s="109">
        <v>44771</v>
      </c>
      <c r="C435" s="110">
        <v>444.989532</v>
      </c>
      <c r="D435">
        <f t="shared" si="12"/>
        <v>-3.7973630500331979E-3</v>
      </c>
      <c r="E435">
        <v>3.1271939417682582E-2</v>
      </c>
      <c r="F435">
        <v>425</v>
      </c>
      <c r="G435">
        <f t="shared" ca="1" si="13"/>
        <v>-7.4491198198344804E-3</v>
      </c>
    </row>
    <row r="436" spans="2:7" x14ac:dyDescent="0.3">
      <c r="B436" s="109">
        <v>44770</v>
      </c>
      <c r="C436" s="110">
        <v>446.68576000000002</v>
      </c>
      <c r="D436">
        <f t="shared" si="12"/>
        <v>2.1141131491506648E-3</v>
      </c>
      <c r="E436">
        <v>3.1268482824837074E-2</v>
      </c>
      <c r="F436">
        <v>426</v>
      </c>
      <c r="G436">
        <f t="shared" ca="1" si="13"/>
        <v>-1.6031865056428701E-2</v>
      </c>
    </row>
    <row r="437" spans="2:7" x14ac:dyDescent="0.3">
      <c r="B437" s="109">
        <v>44769</v>
      </c>
      <c r="C437" s="110">
        <v>445.74340799999999</v>
      </c>
      <c r="D437">
        <f t="shared" si="12"/>
        <v>1.5457336786278031E-2</v>
      </c>
      <c r="E437">
        <v>3.1119330542442869E-2</v>
      </c>
      <c r="F437">
        <v>427</v>
      </c>
      <c r="G437">
        <f t="shared" ca="1" si="13"/>
        <v>3.5801473819198848E-2</v>
      </c>
    </row>
    <row r="438" spans="2:7" x14ac:dyDescent="0.3">
      <c r="B438" s="109">
        <v>44768</v>
      </c>
      <c r="C438" s="110">
        <v>438.958282</v>
      </c>
      <c r="D438">
        <f t="shared" si="12"/>
        <v>5.2179720372748761E-2</v>
      </c>
      <c r="E438">
        <v>3.1100660194576246E-2</v>
      </c>
      <c r="F438">
        <v>428</v>
      </c>
      <c r="G438">
        <f t="shared" ca="1" si="13"/>
        <v>1.604061296914135E-2</v>
      </c>
    </row>
    <row r="439" spans="2:7" x14ac:dyDescent="0.3">
      <c r="B439" s="109">
        <v>44767</v>
      </c>
      <c r="C439" s="110">
        <v>417.18945300000001</v>
      </c>
      <c r="D439">
        <f t="shared" si="12"/>
        <v>3.0588225009267056E-3</v>
      </c>
      <c r="E439">
        <v>3.1064196023527613E-2</v>
      </c>
      <c r="F439">
        <v>429</v>
      </c>
      <c r="G439">
        <f t="shared" ca="1" si="13"/>
        <v>2.4139131685519847E-2</v>
      </c>
    </row>
    <row r="440" spans="2:7" x14ac:dyDescent="0.3">
      <c r="B440" s="109">
        <v>44764</v>
      </c>
      <c r="C440" s="110">
        <v>415.917236</v>
      </c>
      <c r="D440">
        <f t="shared" si="12"/>
        <v>9.4921508854488579E-3</v>
      </c>
      <c r="E440">
        <v>3.1026064834502654E-2</v>
      </c>
      <c r="F440">
        <v>430</v>
      </c>
      <c r="G440">
        <f t="shared" ca="1" si="13"/>
        <v>2.2248609069170144E-2</v>
      </c>
    </row>
    <row r="441" spans="2:7" x14ac:dyDescent="0.3">
      <c r="B441" s="109">
        <v>44763</v>
      </c>
      <c r="C441" s="110">
        <v>412.00640900000002</v>
      </c>
      <c r="D441">
        <f t="shared" si="12"/>
        <v>2.906917081059146E-2</v>
      </c>
      <c r="E441">
        <v>3.0983786617732267E-2</v>
      </c>
      <c r="F441">
        <v>431</v>
      </c>
      <c r="G441">
        <f t="shared" ca="1" si="13"/>
        <v>1.457574989267661E-2</v>
      </c>
    </row>
    <row r="442" spans="2:7" x14ac:dyDescent="0.3">
      <c r="B442" s="109">
        <v>44762</v>
      </c>
      <c r="C442" s="110">
        <v>400.368042</v>
      </c>
      <c r="D442">
        <f t="shared" si="12"/>
        <v>3.5431208498368783E-3</v>
      </c>
      <c r="E442">
        <v>3.0983754148908194E-2</v>
      </c>
      <c r="F442">
        <v>432</v>
      </c>
      <c r="G442">
        <f t="shared" ca="1" si="13"/>
        <v>2.5903819685359916E-2</v>
      </c>
    </row>
    <row r="443" spans="2:7" x14ac:dyDescent="0.3">
      <c r="B443" s="109">
        <v>44761</v>
      </c>
      <c r="C443" s="110">
        <v>398.954498</v>
      </c>
      <c r="D443">
        <f t="shared" si="12"/>
        <v>-1.6506099052734369E-3</v>
      </c>
      <c r="E443">
        <v>3.0917165567469373E-2</v>
      </c>
      <c r="F443">
        <v>433</v>
      </c>
      <c r="G443">
        <f t="shared" ca="1" si="13"/>
        <v>-9.1423372426815887E-3</v>
      </c>
    </row>
    <row r="444" spans="2:7" x14ac:dyDescent="0.3">
      <c r="B444" s="109">
        <v>44760</v>
      </c>
      <c r="C444" s="110">
        <v>399.614105</v>
      </c>
      <c r="D444">
        <f t="shared" si="12"/>
        <v>1.3867186401904652E-2</v>
      </c>
      <c r="E444">
        <v>3.0909888902194593E-2</v>
      </c>
      <c r="F444">
        <v>434</v>
      </c>
      <c r="G444">
        <f t="shared" ca="1" si="13"/>
        <v>1.5956728712568334E-2</v>
      </c>
    </row>
    <row r="445" spans="2:7" x14ac:dyDescent="0.3">
      <c r="B445" s="109">
        <v>44757</v>
      </c>
      <c r="C445" s="110">
        <v>394.14837599999998</v>
      </c>
      <c r="D445">
        <f t="shared" si="12"/>
        <v>1.0771548212951121E-3</v>
      </c>
      <c r="E445">
        <v>3.0877559140340072E-2</v>
      </c>
      <c r="F445">
        <v>435</v>
      </c>
      <c r="G445">
        <f t="shared" ca="1" si="13"/>
        <v>8.0678237335247444E-3</v>
      </c>
    </row>
    <row r="446" spans="2:7" x14ac:dyDescent="0.3">
      <c r="B446" s="109">
        <v>44756</v>
      </c>
      <c r="C446" s="110">
        <v>393.72427399999998</v>
      </c>
      <c r="D446">
        <f t="shared" si="12"/>
        <v>-1.6478401754684291E-2</v>
      </c>
      <c r="E446">
        <v>3.0873405736973059E-2</v>
      </c>
      <c r="F446">
        <v>436</v>
      </c>
      <c r="G446">
        <f t="shared" ca="1" si="13"/>
        <v>2.2633169031770466E-3</v>
      </c>
    </row>
    <row r="447" spans="2:7" x14ac:dyDescent="0.3">
      <c r="B447" s="109">
        <v>44755</v>
      </c>
      <c r="C447" s="110">
        <v>400.32092299999999</v>
      </c>
      <c r="D447">
        <f t="shared" si="12"/>
        <v>-1.4842420936186262E-2</v>
      </c>
      <c r="E447">
        <v>3.0869753429846103E-2</v>
      </c>
      <c r="F447">
        <v>437</v>
      </c>
      <c r="G447">
        <f t="shared" ca="1" si="13"/>
        <v>3.2918484977170523E-2</v>
      </c>
    </row>
    <row r="448" spans="2:7" x14ac:dyDescent="0.3">
      <c r="B448" s="109">
        <v>44754</v>
      </c>
      <c r="C448" s="110">
        <v>406.35217299999999</v>
      </c>
      <c r="D448">
        <f t="shared" si="12"/>
        <v>-1.3385009976205953E-2</v>
      </c>
      <c r="E448">
        <v>3.0829266826388091E-2</v>
      </c>
      <c r="F448">
        <v>438</v>
      </c>
      <c r="G448">
        <f t="shared" ca="1" si="13"/>
        <v>3.4339388979790837E-2</v>
      </c>
    </row>
    <row r="449" spans="2:7" x14ac:dyDescent="0.3">
      <c r="B449" s="109">
        <v>44753</v>
      </c>
      <c r="C449" s="110">
        <v>411.86498999999998</v>
      </c>
      <c r="D449">
        <f t="shared" si="12"/>
        <v>1.7459973251151562E-2</v>
      </c>
      <c r="E449">
        <v>3.0799158004066296E-2</v>
      </c>
      <c r="F449">
        <v>439</v>
      </c>
      <c r="G449">
        <f t="shared" ca="1" si="13"/>
        <v>-1.9916626764082009E-2</v>
      </c>
    </row>
    <row r="450" spans="2:7" x14ac:dyDescent="0.3">
      <c r="B450" s="109">
        <v>44750</v>
      </c>
      <c r="C450" s="110">
        <v>404.79724099999999</v>
      </c>
      <c r="D450">
        <f t="shared" si="12"/>
        <v>3.494030765940348E-4</v>
      </c>
      <c r="E450">
        <v>3.0703021813703213E-2</v>
      </c>
      <c r="F450">
        <v>440</v>
      </c>
      <c r="G450">
        <f t="shared" ca="1" si="13"/>
        <v>2.6332820945247592E-2</v>
      </c>
    </row>
    <row r="451" spans="2:7" x14ac:dyDescent="0.3">
      <c r="B451" s="109">
        <v>44749</v>
      </c>
      <c r="C451" s="110">
        <v>404.65585299999998</v>
      </c>
      <c r="D451">
        <f t="shared" si="12"/>
        <v>3.5055203127645207E-3</v>
      </c>
      <c r="E451">
        <v>3.0628508246357988E-2</v>
      </c>
      <c r="F451">
        <v>441</v>
      </c>
      <c r="G451">
        <f t="shared" ca="1" si="13"/>
        <v>8.0326324414626005E-3</v>
      </c>
    </row>
    <row r="452" spans="2:7" x14ac:dyDescent="0.3">
      <c r="B452" s="109">
        <v>44748</v>
      </c>
      <c r="C452" s="110">
        <v>403.242279</v>
      </c>
      <c r="D452">
        <f t="shared" si="12"/>
        <v>2.8358569081260443E-2</v>
      </c>
      <c r="E452">
        <v>3.0552754715742259E-2</v>
      </c>
      <c r="F452">
        <v>442</v>
      </c>
      <c r="G452">
        <f t="shared" ca="1" si="13"/>
        <v>4.0438930702621683E-3</v>
      </c>
    </row>
    <row r="453" spans="2:7" x14ac:dyDescent="0.3">
      <c r="B453" s="109">
        <v>44747</v>
      </c>
      <c r="C453" s="110">
        <v>392.122253</v>
      </c>
      <c r="D453">
        <f t="shared" si="12"/>
        <v>-1.4564800356893781E-2</v>
      </c>
      <c r="E453">
        <v>3.0450808351726977E-2</v>
      </c>
      <c r="F453">
        <v>443</v>
      </c>
      <c r="G453">
        <f t="shared" ca="1" si="13"/>
        <v>3.0358667081305666E-2</v>
      </c>
    </row>
    <row r="454" spans="2:7" x14ac:dyDescent="0.3">
      <c r="B454" s="109">
        <v>44746</v>
      </c>
      <c r="C454" s="110">
        <v>397.91784699999999</v>
      </c>
      <c r="D454">
        <f t="shared" si="12"/>
        <v>-1.1827408765199277E-3</v>
      </c>
      <c r="E454">
        <v>3.0439725541578699E-2</v>
      </c>
      <c r="F454">
        <v>444</v>
      </c>
      <c r="G454">
        <f t="shared" ca="1" si="13"/>
        <v>-5.6209923146346517E-3</v>
      </c>
    </row>
    <row r="455" spans="2:7" x14ac:dyDescent="0.3">
      <c r="B455" s="109">
        <v>44743</v>
      </c>
      <c r="C455" s="110">
        <v>398.38903800000003</v>
      </c>
      <c r="D455">
        <f t="shared" si="12"/>
        <v>2.4724325495621091E-2</v>
      </c>
      <c r="E455">
        <v>3.0269536027170085E-2</v>
      </c>
      <c r="F455">
        <v>445</v>
      </c>
      <c r="G455">
        <f t="shared" ca="1" si="13"/>
        <v>-7.9244487530308783E-5</v>
      </c>
    </row>
    <row r="456" spans="2:7" x14ac:dyDescent="0.3">
      <c r="B456" s="109">
        <v>44742</v>
      </c>
      <c r="C456" s="110">
        <v>388.776794</v>
      </c>
      <c r="D456">
        <f t="shared" si="12"/>
        <v>-1.9489092404628927E-2</v>
      </c>
      <c r="E456">
        <v>3.0239777027851522E-2</v>
      </c>
      <c r="F456">
        <v>446</v>
      </c>
      <c r="G456">
        <f t="shared" ca="1" si="13"/>
        <v>-1.59598144976811E-2</v>
      </c>
    </row>
    <row r="457" spans="2:7" x14ac:dyDescent="0.3">
      <c r="B457" s="109">
        <v>44741</v>
      </c>
      <c r="C457" s="110">
        <v>396.50430299999999</v>
      </c>
      <c r="D457">
        <f t="shared" si="12"/>
        <v>5.9772591832270017E-3</v>
      </c>
      <c r="E457">
        <v>3.0238030618341849E-2</v>
      </c>
      <c r="F457">
        <v>447</v>
      </c>
      <c r="G457">
        <f t="shared" ca="1" si="13"/>
        <v>-7.2682705379728027E-2</v>
      </c>
    </row>
    <row r="458" spans="2:7" x14ac:dyDescent="0.3">
      <c r="B458" s="109">
        <v>44740</v>
      </c>
      <c r="C458" s="110">
        <v>394.14837599999998</v>
      </c>
      <c r="D458">
        <f t="shared" si="12"/>
        <v>8.0743004793604189E-3</v>
      </c>
      <c r="E458">
        <v>3.0228162613065379E-2</v>
      </c>
      <c r="F458">
        <v>448</v>
      </c>
      <c r="G458">
        <f t="shared" ca="1" si="13"/>
        <v>5.4623758246579716E-2</v>
      </c>
    </row>
    <row r="459" spans="2:7" x14ac:dyDescent="0.3">
      <c r="B459" s="109">
        <v>44739</v>
      </c>
      <c r="C459" s="110">
        <v>390.99139400000001</v>
      </c>
      <c r="D459">
        <f t="shared" ref="D459:D522" si="14">C459/C460-1</f>
        <v>-1.2057634911810666E-4</v>
      </c>
      <c r="E459">
        <v>3.0217440566270293E-2</v>
      </c>
      <c r="F459">
        <v>449</v>
      </c>
      <c r="G459">
        <f t="shared" ref="G459:G522" ca="1" si="15">_xlfn.NORM.INV(RAND(),M$13,M$14)</f>
        <v>-1.5201660187905423E-2</v>
      </c>
    </row>
    <row r="460" spans="2:7" x14ac:dyDescent="0.3">
      <c r="B460" s="109">
        <v>44736</v>
      </c>
      <c r="C460" s="110">
        <v>391.038544</v>
      </c>
      <c r="D460">
        <f t="shared" si="14"/>
        <v>4.9649240261395722E-3</v>
      </c>
      <c r="E460">
        <v>3.0176195065914735E-2</v>
      </c>
      <c r="F460">
        <v>450</v>
      </c>
      <c r="G460">
        <f t="shared" ca="1" si="15"/>
        <v>-1.0102967993371206E-2</v>
      </c>
    </row>
    <row r="461" spans="2:7" x14ac:dyDescent="0.3">
      <c r="B461" s="109">
        <v>44735</v>
      </c>
      <c r="C461" s="110">
        <v>389.10665899999998</v>
      </c>
      <c r="D461">
        <f t="shared" si="14"/>
        <v>1.0523666840967394E-2</v>
      </c>
      <c r="E461">
        <v>3.012844642871082E-2</v>
      </c>
      <c r="F461">
        <v>451</v>
      </c>
      <c r="G461">
        <f t="shared" ca="1" si="15"/>
        <v>2.2865300781380427E-2</v>
      </c>
    </row>
    <row r="462" spans="2:7" x14ac:dyDescent="0.3">
      <c r="B462" s="109">
        <v>44734</v>
      </c>
      <c r="C462" s="110">
        <v>385.05447400000003</v>
      </c>
      <c r="D462">
        <f t="shared" si="14"/>
        <v>-8.713122299095255E-2</v>
      </c>
      <c r="E462">
        <v>3.0118995297042872E-2</v>
      </c>
      <c r="F462">
        <v>452</v>
      </c>
      <c r="G462">
        <f t="shared" ca="1" si="15"/>
        <v>-8.092700649472772E-3</v>
      </c>
    </row>
    <row r="463" spans="2:7" x14ac:dyDescent="0.3">
      <c r="B463" s="109">
        <v>44733</v>
      </c>
      <c r="C463" s="110">
        <v>421.80703699999998</v>
      </c>
      <c r="D463">
        <f t="shared" si="14"/>
        <v>4.5061789820758591E-2</v>
      </c>
      <c r="E463">
        <v>3.0075664638710364E-2</v>
      </c>
      <c r="F463">
        <v>453</v>
      </c>
      <c r="G463">
        <f t="shared" ca="1" si="15"/>
        <v>-2.3437866015857168E-2</v>
      </c>
    </row>
    <row r="464" spans="2:7" x14ac:dyDescent="0.3">
      <c r="B464" s="109">
        <v>44732</v>
      </c>
      <c r="C464" s="110">
        <v>403.61923200000001</v>
      </c>
      <c r="D464">
        <f t="shared" si="14"/>
        <v>-1.0968726145290764E-2</v>
      </c>
      <c r="E464">
        <v>3.0047215036684394E-2</v>
      </c>
      <c r="F464">
        <v>454</v>
      </c>
      <c r="G464">
        <f t="shared" ca="1" si="15"/>
        <v>3.6162457521784729E-2</v>
      </c>
    </row>
    <row r="465" spans="2:7" x14ac:dyDescent="0.3">
      <c r="B465" s="109">
        <v>44729</v>
      </c>
      <c r="C465" s="110">
        <v>408.09552000000002</v>
      </c>
      <c r="D465">
        <f t="shared" si="14"/>
        <v>5.7767549071434221E-2</v>
      </c>
      <c r="E465">
        <v>3.0037710795157713E-2</v>
      </c>
      <c r="F465">
        <v>455</v>
      </c>
      <c r="G465">
        <f t="shared" ca="1" si="15"/>
        <v>8.1378718642131974E-4</v>
      </c>
    </row>
    <row r="466" spans="2:7" x14ac:dyDescent="0.3">
      <c r="B466" s="109">
        <v>44728</v>
      </c>
      <c r="C466" s="110">
        <v>385.80831899999998</v>
      </c>
      <c r="D466">
        <f t="shared" si="14"/>
        <v>-4.9824211677570451E-3</v>
      </c>
      <c r="E466">
        <v>3.0032454787943363E-2</v>
      </c>
      <c r="F466">
        <v>456</v>
      </c>
      <c r="G466">
        <f t="shared" ca="1" si="15"/>
        <v>3.6608488779151412E-2</v>
      </c>
    </row>
    <row r="467" spans="2:7" x14ac:dyDescent="0.3">
      <c r="B467" s="109">
        <v>44727</v>
      </c>
      <c r="C467" s="110">
        <v>387.74020400000001</v>
      </c>
      <c r="D467">
        <f t="shared" si="14"/>
        <v>-1.9773682967258233E-2</v>
      </c>
      <c r="E467">
        <v>3.0031646481892382E-2</v>
      </c>
      <c r="F467">
        <v>457</v>
      </c>
      <c r="G467">
        <f t="shared" ca="1" si="15"/>
        <v>7.9498413007547536E-3</v>
      </c>
    </row>
    <row r="468" spans="2:7" x14ac:dyDescent="0.3">
      <c r="B468" s="109">
        <v>44726</v>
      </c>
      <c r="C468" s="110">
        <v>395.56191999999999</v>
      </c>
      <c r="D468">
        <f t="shared" si="14"/>
        <v>7.1522861922379555E-4</v>
      </c>
      <c r="E468">
        <v>3.0006223043473224E-2</v>
      </c>
      <c r="F468">
        <v>458</v>
      </c>
      <c r="G468">
        <f t="shared" ca="1" si="15"/>
        <v>-1.9495702795440339E-2</v>
      </c>
    </row>
    <row r="469" spans="2:7" x14ac:dyDescent="0.3">
      <c r="B469" s="109">
        <v>44725</v>
      </c>
      <c r="C469" s="110">
        <v>395.27920499999999</v>
      </c>
      <c r="D469">
        <f t="shared" si="14"/>
        <v>-3.6854197202457972E-2</v>
      </c>
      <c r="E469">
        <v>3.0000057214049081E-2</v>
      </c>
      <c r="F469">
        <v>459</v>
      </c>
      <c r="G469">
        <f t="shared" ca="1" si="15"/>
        <v>1.6037228126336931E-2</v>
      </c>
    </row>
    <row r="470" spans="2:7" x14ac:dyDescent="0.3">
      <c r="B470" s="109">
        <v>44722</v>
      </c>
      <c r="C470" s="110">
        <v>410.40432700000002</v>
      </c>
      <c r="D470">
        <f t="shared" si="14"/>
        <v>-9.6646612700104217E-3</v>
      </c>
      <c r="E470">
        <v>2.9985177372472416E-2</v>
      </c>
      <c r="F470">
        <v>460</v>
      </c>
      <c r="G470">
        <f t="shared" ca="1" si="15"/>
        <v>-1.7646024969404039E-2</v>
      </c>
    </row>
    <row r="471" spans="2:7" x14ac:dyDescent="0.3">
      <c r="B471" s="109">
        <v>44721</v>
      </c>
      <c r="C471" s="110">
        <v>414.40945399999998</v>
      </c>
      <c r="D471">
        <f t="shared" si="14"/>
        <v>2.493894845824518E-2</v>
      </c>
      <c r="E471">
        <v>2.9960828088181124E-2</v>
      </c>
      <c r="F471">
        <v>461</v>
      </c>
      <c r="G471">
        <f t="shared" ca="1" si="15"/>
        <v>4.4326454654027084E-2</v>
      </c>
    </row>
    <row r="472" spans="2:7" x14ac:dyDescent="0.3">
      <c r="B472" s="109">
        <v>44720</v>
      </c>
      <c r="C472" s="110">
        <v>404.32598899999999</v>
      </c>
      <c r="D472">
        <f t="shared" si="14"/>
        <v>1.9847728133407072E-2</v>
      </c>
      <c r="E472">
        <v>2.9895685292856466E-2</v>
      </c>
      <c r="F472">
        <v>462</v>
      </c>
      <c r="G472">
        <f t="shared" ca="1" si="15"/>
        <v>1.8678784981869888E-2</v>
      </c>
    </row>
    <row r="473" spans="2:7" x14ac:dyDescent="0.3">
      <c r="B473" s="109">
        <v>44719</v>
      </c>
      <c r="C473" s="110">
        <v>396.45721400000002</v>
      </c>
      <c r="D473">
        <f t="shared" si="14"/>
        <v>-7.1976224081583551E-3</v>
      </c>
      <c r="E473">
        <v>2.9851286485898187E-2</v>
      </c>
      <c r="F473">
        <v>463</v>
      </c>
      <c r="G473">
        <f t="shared" ca="1" si="15"/>
        <v>8.606751915165075E-3</v>
      </c>
    </row>
    <row r="474" spans="2:7" x14ac:dyDescent="0.3">
      <c r="B474" s="109">
        <v>44718</v>
      </c>
      <c r="C474" s="110">
        <v>399.33145100000002</v>
      </c>
      <c r="D474">
        <f t="shared" si="14"/>
        <v>-1.7619098460368909E-2</v>
      </c>
      <c r="E474">
        <v>2.9703884235710243E-2</v>
      </c>
      <c r="F474">
        <v>464</v>
      </c>
      <c r="G474">
        <f t="shared" ca="1" si="15"/>
        <v>-1.4727804070879878E-3</v>
      </c>
    </row>
    <row r="475" spans="2:7" x14ac:dyDescent="0.3">
      <c r="B475" s="109">
        <v>44715</v>
      </c>
      <c r="C475" s="110">
        <v>406.49349999999998</v>
      </c>
      <c r="D475">
        <f t="shared" si="14"/>
        <v>-2.4426080785728832E-2</v>
      </c>
      <c r="E475">
        <v>2.9602569366478981E-2</v>
      </c>
      <c r="F475">
        <v>465</v>
      </c>
      <c r="G475">
        <f t="shared" ca="1" si="15"/>
        <v>-1.4839101562998457E-2</v>
      </c>
    </row>
    <row r="476" spans="2:7" x14ac:dyDescent="0.3">
      <c r="B476" s="109">
        <v>44714</v>
      </c>
      <c r="C476" s="110">
        <v>416.67114299999997</v>
      </c>
      <c r="D476">
        <f t="shared" si="14"/>
        <v>-1.3551042228703292E-3</v>
      </c>
      <c r="E476">
        <v>2.9574121005886189E-2</v>
      </c>
      <c r="F476">
        <v>466</v>
      </c>
      <c r="G476">
        <f t="shared" ca="1" si="15"/>
        <v>2.0033684666265639E-4</v>
      </c>
    </row>
    <row r="477" spans="2:7" x14ac:dyDescent="0.3">
      <c r="B477" s="109">
        <v>44713</v>
      </c>
      <c r="C477" s="110">
        <v>417.23654199999999</v>
      </c>
      <c r="D477">
        <f t="shared" si="14"/>
        <v>-6.1727440673310374E-3</v>
      </c>
      <c r="E477">
        <v>2.9421931909429766E-2</v>
      </c>
      <c r="F477">
        <v>467</v>
      </c>
      <c r="G477">
        <f t="shared" ca="1" si="15"/>
        <v>3.1608313741744692E-2</v>
      </c>
    </row>
    <row r="478" spans="2:7" x14ac:dyDescent="0.3">
      <c r="B478" s="109">
        <v>44712</v>
      </c>
      <c r="C478" s="110">
        <v>419.828033</v>
      </c>
      <c r="D478">
        <f t="shared" si="14"/>
        <v>2.7800061817139898E-2</v>
      </c>
      <c r="E478">
        <v>2.9420688896790281E-2</v>
      </c>
      <c r="F478">
        <v>468</v>
      </c>
      <c r="G478">
        <f t="shared" ca="1" si="15"/>
        <v>-9.2146859199149292E-3</v>
      </c>
    </row>
    <row r="479" spans="2:7" x14ac:dyDescent="0.3">
      <c r="B479" s="109">
        <v>44711</v>
      </c>
      <c r="C479" s="110">
        <v>408.47247299999998</v>
      </c>
      <c r="D479">
        <f t="shared" si="14"/>
        <v>2.0602717637177026E-2</v>
      </c>
      <c r="E479">
        <v>2.9415265096908172E-2</v>
      </c>
      <c r="F479">
        <v>469</v>
      </c>
      <c r="G479">
        <f t="shared" ca="1" si="15"/>
        <v>3.8213451554817E-2</v>
      </c>
    </row>
    <row r="480" spans="2:7" x14ac:dyDescent="0.3">
      <c r="B480" s="109">
        <v>44708</v>
      </c>
      <c r="C480" s="110">
        <v>400.22671500000001</v>
      </c>
      <c r="D480">
        <f t="shared" si="14"/>
        <v>1.1310962753121379E-2</v>
      </c>
      <c r="E480">
        <v>2.9363245591669918E-2</v>
      </c>
      <c r="F480">
        <v>470</v>
      </c>
      <c r="G480">
        <f t="shared" ca="1" si="15"/>
        <v>4.4471484980921634E-2</v>
      </c>
    </row>
    <row r="481" spans="2:7" x14ac:dyDescent="0.3">
      <c r="B481" s="109">
        <v>44707</v>
      </c>
      <c r="C481" s="110">
        <v>395.75039700000002</v>
      </c>
      <c r="D481">
        <f t="shared" si="14"/>
        <v>1.1805905648072823E-2</v>
      </c>
      <c r="E481">
        <v>2.9357995378247237E-2</v>
      </c>
      <c r="F481">
        <v>471</v>
      </c>
      <c r="G481">
        <f t="shared" ca="1" si="15"/>
        <v>3.7130216409533977E-2</v>
      </c>
    </row>
    <row r="482" spans="2:7" x14ac:dyDescent="0.3">
      <c r="B482" s="109">
        <v>44706</v>
      </c>
      <c r="C482" s="110">
        <v>391.132721</v>
      </c>
      <c r="D482">
        <f t="shared" si="14"/>
        <v>-1.0843903276021249E-2</v>
      </c>
      <c r="E482">
        <v>2.9357208331431517E-2</v>
      </c>
      <c r="F482">
        <v>472</v>
      </c>
      <c r="G482">
        <f t="shared" ca="1" si="15"/>
        <v>-5.4600681857463656E-3</v>
      </c>
    </row>
    <row r="483" spans="2:7" x14ac:dyDescent="0.3">
      <c r="B483" s="109">
        <v>44705</v>
      </c>
      <c r="C483" s="110">
        <v>395.42062399999998</v>
      </c>
      <c r="D483">
        <f t="shared" si="14"/>
        <v>-1.8479454460710754E-2</v>
      </c>
      <c r="E483">
        <v>2.9265192301137333E-2</v>
      </c>
      <c r="F483">
        <v>473</v>
      </c>
      <c r="G483">
        <f t="shared" ca="1" si="15"/>
        <v>2.4020071658196428E-2</v>
      </c>
    </row>
    <row r="484" spans="2:7" x14ac:dyDescent="0.3">
      <c r="B484" s="109">
        <v>44704</v>
      </c>
      <c r="C484" s="110">
        <v>402.86535600000002</v>
      </c>
      <c r="D484">
        <f t="shared" si="14"/>
        <v>-2.4751821205644564E-2</v>
      </c>
      <c r="E484">
        <v>2.9213576596824442E-2</v>
      </c>
      <c r="F484">
        <v>474</v>
      </c>
      <c r="G484">
        <f t="shared" ca="1" si="15"/>
        <v>-2.2150602054020536E-2</v>
      </c>
    </row>
    <row r="485" spans="2:7" x14ac:dyDescent="0.3">
      <c r="B485" s="109">
        <v>44701</v>
      </c>
      <c r="C485" s="110">
        <v>413.09008799999998</v>
      </c>
      <c r="D485">
        <f t="shared" si="14"/>
        <v>8.3951505338808241E-2</v>
      </c>
      <c r="E485">
        <v>2.9144818720304277E-2</v>
      </c>
      <c r="F485">
        <v>475</v>
      </c>
      <c r="G485">
        <f t="shared" ca="1" si="15"/>
        <v>4.3808346639856895E-2</v>
      </c>
    </row>
    <row r="486" spans="2:7" x14ac:dyDescent="0.3">
      <c r="B486" s="109">
        <v>44700</v>
      </c>
      <c r="C486" s="110">
        <v>381.09646600000002</v>
      </c>
      <c r="D486">
        <f t="shared" si="14"/>
        <v>-4.2046704519738132E-2</v>
      </c>
      <c r="E486">
        <v>2.9108144007882419E-2</v>
      </c>
      <c r="F486">
        <v>476</v>
      </c>
      <c r="G486">
        <f t="shared" ca="1" si="15"/>
        <v>-2.9270874010218009E-2</v>
      </c>
    </row>
    <row r="487" spans="2:7" x14ac:dyDescent="0.3">
      <c r="B487" s="109">
        <v>44699</v>
      </c>
      <c r="C487" s="110">
        <v>397.82363900000001</v>
      </c>
      <c r="D487">
        <f t="shared" si="14"/>
        <v>-3.1876705300035724E-3</v>
      </c>
      <c r="E487">
        <v>2.9076788783438223E-2</v>
      </c>
      <c r="F487">
        <v>477</v>
      </c>
      <c r="G487">
        <f t="shared" ca="1" si="15"/>
        <v>4.2216544109607901E-2</v>
      </c>
    </row>
    <row r="488" spans="2:7" x14ac:dyDescent="0.3">
      <c r="B488" s="109">
        <v>44698</v>
      </c>
      <c r="C488" s="110">
        <v>399.09582499999999</v>
      </c>
      <c r="D488">
        <f t="shared" si="14"/>
        <v>3.0037710795157713E-2</v>
      </c>
      <c r="E488">
        <v>2.907344370587861E-2</v>
      </c>
      <c r="F488">
        <v>478</v>
      </c>
      <c r="G488">
        <f t="shared" ca="1" si="15"/>
        <v>-3.714867995342843E-2</v>
      </c>
    </row>
    <row r="489" spans="2:7" x14ac:dyDescent="0.3">
      <c r="B489" s="109">
        <v>44697</v>
      </c>
      <c r="C489" s="110">
        <v>387.45748900000001</v>
      </c>
      <c r="D489">
        <f t="shared" si="14"/>
        <v>2.9272095480448179E-3</v>
      </c>
      <c r="E489">
        <v>2.906917081059146E-2</v>
      </c>
      <c r="F489">
        <v>479</v>
      </c>
      <c r="G489">
        <f t="shared" ca="1" si="15"/>
        <v>-4.0172536322817367E-3</v>
      </c>
    </row>
    <row r="490" spans="2:7" x14ac:dyDescent="0.3">
      <c r="B490" s="109">
        <v>44694</v>
      </c>
      <c r="C490" s="110">
        <v>386.32663000000002</v>
      </c>
      <c r="D490">
        <f t="shared" si="14"/>
        <v>-8.9448325494650982E-3</v>
      </c>
      <c r="E490">
        <v>2.9013143462421231E-2</v>
      </c>
      <c r="F490">
        <v>480</v>
      </c>
      <c r="G490">
        <f t="shared" ca="1" si="15"/>
        <v>-4.5882659237046167E-2</v>
      </c>
    </row>
    <row r="491" spans="2:7" x14ac:dyDescent="0.3">
      <c r="B491" s="109">
        <v>44693</v>
      </c>
      <c r="C491" s="110">
        <v>389.813446</v>
      </c>
      <c r="D491">
        <f t="shared" si="14"/>
        <v>-4.0589082792787723E-2</v>
      </c>
      <c r="E491">
        <v>2.8970524812703236E-2</v>
      </c>
      <c r="F491">
        <v>481</v>
      </c>
      <c r="G491">
        <f t="shared" ca="1" si="15"/>
        <v>1.8591308300821313E-2</v>
      </c>
    </row>
    <row r="492" spans="2:7" x14ac:dyDescent="0.3">
      <c r="B492" s="109">
        <v>44692</v>
      </c>
      <c r="C492" s="110">
        <v>406.30499300000002</v>
      </c>
      <c r="D492">
        <f t="shared" si="14"/>
        <v>-1.2369671133521276E-2</v>
      </c>
      <c r="E492">
        <v>2.8945854190102427E-2</v>
      </c>
      <c r="F492">
        <v>482</v>
      </c>
      <c r="G492">
        <f t="shared" ca="1" si="15"/>
        <v>-1.4733429455594662E-2</v>
      </c>
    </row>
    <row r="493" spans="2:7" x14ac:dyDescent="0.3">
      <c r="B493" s="109">
        <v>44691</v>
      </c>
      <c r="C493" s="110">
        <v>411.393799</v>
      </c>
      <c r="D493">
        <f t="shared" si="14"/>
        <v>-2.2941027840492012E-2</v>
      </c>
      <c r="E493">
        <v>2.8912411194396803E-2</v>
      </c>
      <c r="F493">
        <v>483</v>
      </c>
      <c r="G493">
        <f t="shared" ca="1" si="15"/>
        <v>-2.0976231827200594E-2</v>
      </c>
    </row>
    <row r="494" spans="2:7" x14ac:dyDescent="0.3">
      <c r="B494" s="109">
        <v>44690</v>
      </c>
      <c r="C494" s="110">
        <v>421.05319200000002</v>
      </c>
      <c r="D494">
        <f t="shared" si="14"/>
        <v>-1.3686505144620664E-2</v>
      </c>
      <c r="E494">
        <v>2.8877130039769883E-2</v>
      </c>
      <c r="F494">
        <v>484</v>
      </c>
      <c r="G494">
        <f t="shared" ca="1" si="15"/>
        <v>-1.7622848399284598E-2</v>
      </c>
    </row>
    <row r="495" spans="2:7" x14ac:dyDescent="0.3">
      <c r="B495" s="109">
        <v>44687</v>
      </c>
      <c r="C495" s="110">
        <v>426.89590500000003</v>
      </c>
      <c r="D495">
        <f t="shared" si="14"/>
        <v>-2.1492568353869368E-2</v>
      </c>
      <c r="E495">
        <v>2.8875891125706099E-2</v>
      </c>
      <c r="F495">
        <v>485</v>
      </c>
      <c r="G495">
        <f t="shared" ca="1" si="15"/>
        <v>-1.148796200949982E-2</v>
      </c>
    </row>
    <row r="496" spans="2:7" x14ac:dyDescent="0.3">
      <c r="B496" s="109">
        <v>44686</v>
      </c>
      <c r="C496" s="110">
        <v>436.27252199999998</v>
      </c>
      <c r="D496">
        <f t="shared" si="14"/>
        <v>5.3202071062410372E-3</v>
      </c>
      <c r="E496">
        <v>2.8870202401343859E-2</v>
      </c>
      <c r="F496">
        <v>486</v>
      </c>
      <c r="G496">
        <f t="shared" ca="1" si="15"/>
        <v>6.8137657078527925E-2</v>
      </c>
    </row>
    <row r="497" spans="2:7" x14ac:dyDescent="0.3">
      <c r="B497" s="109">
        <v>44685</v>
      </c>
      <c r="C497" s="110">
        <v>433.96374500000002</v>
      </c>
      <c r="D497">
        <f t="shared" si="14"/>
        <v>-4.3414864223372596E-2</v>
      </c>
      <c r="E497">
        <v>2.8851788090726194E-2</v>
      </c>
      <c r="F497">
        <v>487</v>
      </c>
      <c r="G497">
        <f t="shared" ca="1" si="15"/>
        <v>-1.6891209089129342E-3</v>
      </c>
    </row>
    <row r="498" spans="2:7" x14ac:dyDescent="0.3">
      <c r="B498" s="109">
        <v>44683</v>
      </c>
      <c r="C498" s="110">
        <v>453.65930200000003</v>
      </c>
      <c r="D498">
        <f t="shared" si="14"/>
        <v>-2.1764095523716387E-3</v>
      </c>
      <c r="E498">
        <v>2.8844144266963356E-2</v>
      </c>
      <c r="F498">
        <v>488</v>
      </c>
      <c r="G498">
        <f t="shared" ca="1" si="15"/>
        <v>-6.6372341300982842E-3</v>
      </c>
    </row>
    <row r="499" spans="2:7" x14ac:dyDescent="0.3">
      <c r="B499" s="109">
        <v>44680</v>
      </c>
      <c r="C499" s="110">
        <v>454.64880399999998</v>
      </c>
      <c r="D499">
        <f t="shared" si="14"/>
        <v>-1.8013515448269124E-2</v>
      </c>
      <c r="E499">
        <v>2.8833785961457581E-2</v>
      </c>
      <c r="F499">
        <v>489</v>
      </c>
      <c r="G499">
        <f t="shared" ca="1" si="15"/>
        <v>1.7029310512206203E-2</v>
      </c>
    </row>
    <row r="500" spans="2:7" x14ac:dyDescent="0.3">
      <c r="B500" s="109">
        <v>44679</v>
      </c>
      <c r="C500" s="110">
        <v>462.98886099999999</v>
      </c>
      <c r="D500">
        <f t="shared" si="14"/>
        <v>-1.0473399376141335E-2</v>
      </c>
      <c r="E500">
        <v>2.8819013929954229E-2</v>
      </c>
      <c r="F500">
        <v>490</v>
      </c>
      <c r="G500">
        <f t="shared" ca="1" si="15"/>
        <v>6.5091308231221591E-3</v>
      </c>
    </row>
    <row r="501" spans="2:7" x14ac:dyDescent="0.3">
      <c r="B501" s="109">
        <v>44678</v>
      </c>
      <c r="C501" s="110">
        <v>467.889252</v>
      </c>
      <c r="D501">
        <f t="shared" si="14"/>
        <v>-9.6738943986889314E-3</v>
      </c>
      <c r="E501">
        <v>2.8714412908429132E-2</v>
      </c>
      <c r="F501">
        <v>491</v>
      </c>
      <c r="G501">
        <f t="shared" ca="1" si="15"/>
        <v>-1.6051145675601432E-2</v>
      </c>
    </row>
    <row r="502" spans="2:7" x14ac:dyDescent="0.3">
      <c r="B502" s="109">
        <v>44677</v>
      </c>
      <c r="C502" s="110">
        <v>472.45977800000003</v>
      </c>
      <c r="D502">
        <f t="shared" si="14"/>
        <v>2.3372244464262559E-2</v>
      </c>
      <c r="E502">
        <v>2.8693673770001427E-2</v>
      </c>
      <c r="F502">
        <v>492</v>
      </c>
      <c r="G502">
        <f t="shared" ca="1" si="15"/>
        <v>-1.1362261338498745E-3</v>
      </c>
    </row>
    <row r="503" spans="2:7" x14ac:dyDescent="0.3">
      <c r="B503" s="109">
        <v>44676</v>
      </c>
      <c r="C503" s="110">
        <v>461.66952500000002</v>
      </c>
      <c r="D503">
        <f t="shared" si="14"/>
        <v>-1.5968666408232468E-2</v>
      </c>
      <c r="E503">
        <v>2.8653890005506666E-2</v>
      </c>
      <c r="F503">
        <v>493</v>
      </c>
      <c r="G503">
        <f t="shared" ca="1" si="15"/>
        <v>-3.2171689273939069E-2</v>
      </c>
    </row>
    <row r="504" spans="2:7" x14ac:dyDescent="0.3">
      <c r="B504" s="109">
        <v>44673</v>
      </c>
      <c r="C504" s="110">
        <v>469.161407</v>
      </c>
      <c r="D504">
        <f t="shared" si="14"/>
        <v>-1.1319660516984298E-2</v>
      </c>
      <c r="E504">
        <v>2.8651514013921409E-2</v>
      </c>
      <c r="F504">
        <v>494</v>
      </c>
      <c r="G504">
        <f t="shared" ca="1" si="15"/>
        <v>1.9567471369450262E-2</v>
      </c>
    </row>
    <row r="505" spans="2:7" x14ac:dyDescent="0.3">
      <c r="B505" s="109">
        <v>44672</v>
      </c>
      <c r="C505" s="110">
        <v>474.53295900000001</v>
      </c>
      <c r="D505">
        <f t="shared" si="14"/>
        <v>1.2262509071732541E-2</v>
      </c>
      <c r="E505">
        <v>2.8645828252810146E-2</v>
      </c>
      <c r="F505">
        <v>495</v>
      </c>
      <c r="G505">
        <f t="shared" ca="1" si="15"/>
        <v>3.4979580963736836E-3</v>
      </c>
    </row>
    <row r="506" spans="2:7" x14ac:dyDescent="0.3">
      <c r="B506" s="109">
        <v>44671</v>
      </c>
      <c r="C506" s="110">
        <v>468.78448500000002</v>
      </c>
      <c r="D506">
        <f t="shared" si="14"/>
        <v>-2.8064779333073497E-3</v>
      </c>
      <c r="E506">
        <v>2.8519936059550055E-2</v>
      </c>
      <c r="F506">
        <v>496</v>
      </c>
      <c r="G506">
        <f t="shared" ca="1" si="15"/>
        <v>1.4326105439962171E-2</v>
      </c>
    </row>
    <row r="507" spans="2:7" x14ac:dyDescent="0.3">
      <c r="B507" s="109">
        <v>44670</v>
      </c>
      <c r="C507" s="110">
        <v>470.10382099999998</v>
      </c>
      <c r="D507">
        <f t="shared" si="14"/>
        <v>-1.3448019142386136E-2</v>
      </c>
      <c r="E507">
        <v>2.8510710843632214E-2</v>
      </c>
      <c r="F507">
        <v>497</v>
      </c>
      <c r="G507">
        <f t="shared" ca="1" si="15"/>
        <v>-4.8814062865761877E-2</v>
      </c>
    </row>
    <row r="508" spans="2:7" x14ac:dyDescent="0.3">
      <c r="B508" s="109">
        <v>44669</v>
      </c>
      <c r="C508" s="110">
        <v>476.51196299999998</v>
      </c>
      <c r="D508">
        <f t="shared" si="14"/>
        <v>-7.4589596614308418E-3</v>
      </c>
      <c r="E508">
        <v>2.8484745752352492E-2</v>
      </c>
      <c r="F508">
        <v>498</v>
      </c>
      <c r="G508">
        <f t="shared" ca="1" si="15"/>
        <v>5.0294201696811898E-3</v>
      </c>
    </row>
    <row r="509" spans="2:7" x14ac:dyDescent="0.3">
      <c r="B509" s="109">
        <v>44664</v>
      </c>
      <c r="C509" s="110">
        <v>480.09295700000001</v>
      </c>
      <c r="D509">
        <f t="shared" si="14"/>
        <v>-1.7264737976173228E-2</v>
      </c>
      <c r="E509">
        <v>2.8473204779225991E-2</v>
      </c>
      <c r="F509">
        <v>499</v>
      </c>
      <c r="G509">
        <f t="shared" ca="1" si="15"/>
        <v>-4.0028879962653904E-2</v>
      </c>
    </row>
    <row r="510" spans="2:7" x14ac:dyDescent="0.3">
      <c r="B510" s="109">
        <v>44663</v>
      </c>
      <c r="C510" s="110">
        <v>488.52725199999998</v>
      </c>
      <c r="D510">
        <f t="shared" si="14"/>
        <v>-2.1332701224983763E-2</v>
      </c>
      <c r="E510">
        <v>2.846420103445868E-2</v>
      </c>
      <c r="F510">
        <v>500</v>
      </c>
      <c r="G510">
        <f t="shared" ca="1" si="15"/>
        <v>-1.8285926280565395E-3</v>
      </c>
    </row>
    <row r="511" spans="2:7" x14ac:dyDescent="0.3">
      <c r="B511" s="109">
        <v>44662</v>
      </c>
      <c r="C511" s="110">
        <v>499.17602499999998</v>
      </c>
      <c r="D511">
        <f t="shared" si="14"/>
        <v>3.3157683882943489E-2</v>
      </c>
      <c r="E511">
        <v>2.839742267113321E-2</v>
      </c>
      <c r="F511">
        <v>501</v>
      </c>
      <c r="G511">
        <f t="shared" ca="1" si="15"/>
        <v>-1.891316866816465E-2</v>
      </c>
    </row>
    <row r="512" spans="2:7" x14ac:dyDescent="0.3">
      <c r="B512" s="109">
        <v>44659</v>
      </c>
      <c r="C512" s="110">
        <v>483.15570100000002</v>
      </c>
      <c r="D512">
        <f t="shared" si="14"/>
        <v>3.0552754715742259E-2</v>
      </c>
      <c r="E512">
        <v>2.8369610118884392E-2</v>
      </c>
      <c r="F512">
        <v>502</v>
      </c>
      <c r="G512">
        <f t="shared" ca="1" si="15"/>
        <v>-3.2515329871190345E-2</v>
      </c>
    </row>
    <row r="513" spans="2:7" x14ac:dyDescent="0.3">
      <c r="B513" s="109">
        <v>44658</v>
      </c>
      <c r="C513" s="110">
        <v>468.83160400000003</v>
      </c>
      <c r="D513">
        <f t="shared" si="14"/>
        <v>-2.206195151842727E-3</v>
      </c>
      <c r="E513">
        <v>2.8358569081260443E-2</v>
      </c>
      <c r="F513">
        <v>503</v>
      </c>
      <c r="G513">
        <f t="shared" ca="1" si="15"/>
        <v>-1.9583693160863377E-2</v>
      </c>
    </row>
    <row r="514" spans="2:7" x14ac:dyDescent="0.3">
      <c r="B514" s="109">
        <v>44657</v>
      </c>
      <c r="C514" s="110">
        <v>469.868225</v>
      </c>
      <c r="D514">
        <f t="shared" si="14"/>
        <v>7.024643912449946E-4</v>
      </c>
      <c r="E514">
        <v>2.8353508265555938E-2</v>
      </c>
      <c r="F514">
        <v>504</v>
      </c>
      <c r="G514">
        <f t="shared" ca="1" si="15"/>
        <v>1.3127424689474624E-2</v>
      </c>
    </row>
    <row r="515" spans="2:7" x14ac:dyDescent="0.3">
      <c r="B515" s="109">
        <v>44656</v>
      </c>
      <c r="C515" s="110">
        <v>469.53839099999999</v>
      </c>
      <c r="D515">
        <f t="shared" si="14"/>
        <v>2.0087376027722037E-4</v>
      </c>
      <c r="E515">
        <v>2.8336724292844284E-2</v>
      </c>
      <c r="F515">
        <v>505</v>
      </c>
      <c r="G515">
        <f t="shared" ca="1" si="15"/>
        <v>3.2640381676312308E-2</v>
      </c>
    </row>
    <row r="516" spans="2:7" x14ac:dyDescent="0.3">
      <c r="B516" s="109">
        <v>44655</v>
      </c>
      <c r="C516" s="110">
        <v>469.44409200000001</v>
      </c>
      <c r="D516">
        <f t="shared" si="14"/>
        <v>-5.0167378102528026E-4</v>
      </c>
      <c r="E516">
        <v>2.8279611220584755E-2</v>
      </c>
      <c r="F516">
        <v>506</v>
      </c>
      <c r="G516">
        <f t="shared" ca="1" si="15"/>
        <v>2.2138713016542102E-2</v>
      </c>
    </row>
    <row r="517" spans="2:7" x14ac:dyDescent="0.3">
      <c r="B517" s="109">
        <v>44652</v>
      </c>
      <c r="C517" s="110">
        <v>469.67971799999998</v>
      </c>
      <c r="D517">
        <f t="shared" si="14"/>
        <v>1.7454334744748001E-2</v>
      </c>
      <c r="E517">
        <v>2.8259457412547873E-2</v>
      </c>
      <c r="F517">
        <v>507</v>
      </c>
      <c r="G517">
        <f t="shared" ca="1" si="15"/>
        <v>-3.4997061766470522E-2</v>
      </c>
    </row>
    <row r="518" spans="2:7" x14ac:dyDescent="0.3">
      <c r="B518" s="109">
        <v>44651</v>
      </c>
      <c r="C518" s="110">
        <v>461.62240600000001</v>
      </c>
      <c r="D518">
        <f t="shared" si="14"/>
        <v>2.9689024053489721E-3</v>
      </c>
      <c r="E518">
        <v>2.8259051207314423E-2</v>
      </c>
      <c r="F518">
        <v>508</v>
      </c>
      <c r="G518">
        <f t="shared" ca="1" si="15"/>
        <v>-1.3844551114169072E-2</v>
      </c>
    </row>
    <row r="519" spans="2:7" x14ac:dyDescent="0.3">
      <c r="B519" s="109">
        <v>44650</v>
      </c>
      <c r="C519" s="110">
        <v>460.25595099999998</v>
      </c>
      <c r="D519">
        <f t="shared" si="14"/>
        <v>2.3899366460419902E-2</v>
      </c>
      <c r="E519">
        <v>2.8219258251022339E-2</v>
      </c>
      <c r="F519">
        <v>509</v>
      </c>
      <c r="G519">
        <f t="shared" ca="1" si="15"/>
        <v>-8.9330902659601127E-2</v>
      </c>
    </row>
    <row r="520" spans="2:7" x14ac:dyDescent="0.3">
      <c r="B520" s="109">
        <v>44649</v>
      </c>
      <c r="C520" s="110">
        <v>449.512878</v>
      </c>
      <c r="D520">
        <f t="shared" si="14"/>
        <v>2.6800070923240771E-2</v>
      </c>
      <c r="E520">
        <v>2.8203723396936553E-2</v>
      </c>
      <c r="F520">
        <v>510</v>
      </c>
      <c r="G520">
        <f t="shared" ca="1" si="15"/>
        <v>-3.6119911375367471E-2</v>
      </c>
    </row>
    <row r="521" spans="2:7" x14ac:dyDescent="0.3">
      <c r="B521" s="109">
        <v>44648</v>
      </c>
      <c r="C521" s="110">
        <v>437.78033399999998</v>
      </c>
      <c r="D521">
        <f t="shared" si="14"/>
        <v>-6.7351419461477713E-3</v>
      </c>
      <c r="E521">
        <v>2.8115574156132306E-2</v>
      </c>
      <c r="F521">
        <v>511</v>
      </c>
      <c r="G521">
        <f t="shared" ca="1" si="15"/>
        <v>1.8130090961146875E-2</v>
      </c>
    </row>
    <row r="522" spans="2:7" x14ac:dyDescent="0.3">
      <c r="B522" s="109">
        <v>44645</v>
      </c>
      <c r="C522" s="110">
        <v>440.74883999999997</v>
      </c>
      <c r="D522">
        <f t="shared" si="14"/>
        <v>3.648167650486922E-3</v>
      </c>
      <c r="E522">
        <v>2.8004857584079446E-2</v>
      </c>
      <c r="F522">
        <v>512</v>
      </c>
      <c r="G522">
        <f t="shared" ca="1" si="15"/>
        <v>3.599999176644874E-2</v>
      </c>
    </row>
    <row r="523" spans="2:7" x14ac:dyDescent="0.3">
      <c r="B523" s="109">
        <v>44644</v>
      </c>
      <c r="C523" s="110">
        <v>439.14675899999997</v>
      </c>
      <c r="D523">
        <f t="shared" ref="D523:D586" si="16">C523/C524-1</f>
        <v>1.6246785408811748E-2</v>
      </c>
      <c r="E523">
        <v>2.7989899521462913E-2</v>
      </c>
      <c r="F523">
        <v>513</v>
      </c>
      <c r="G523">
        <f t="shared" ref="G523:G586" ca="1" si="17">_xlfn.NORM.INV(RAND(),M$13,M$14)</f>
        <v>3.8206038296136099E-2</v>
      </c>
    </row>
    <row r="524" spans="2:7" x14ac:dyDescent="0.3">
      <c r="B524" s="109">
        <v>44643</v>
      </c>
      <c r="C524" s="110">
        <v>432.12609900000001</v>
      </c>
      <c r="D524">
        <f t="shared" si="16"/>
        <v>-2.8269613563240981E-3</v>
      </c>
      <c r="E524">
        <v>2.7977663155732468E-2</v>
      </c>
      <c r="F524">
        <v>514</v>
      </c>
      <c r="G524">
        <f t="shared" ca="1" si="17"/>
        <v>1.4789823404950967E-2</v>
      </c>
    </row>
    <row r="525" spans="2:7" x14ac:dyDescent="0.3">
      <c r="B525" s="109">
        <v>44642</v>
      </c>
      <c r="C525" s="110">
        <v>433.35116599999998</v>
      </c>
      <c r="D525">
        <f t="shared" si="16"/>
        <v>-1.2879650168860612E-2</v>
      </c>
      <c r="E525">
        <v>2.7872661571397339E-2</v>
      </c>
      <c r="F525">
        <v>515</v>
      </c>
      <c r="G525">
        <f t="shared" ca="1" si="17"/>
        <v>-1.0291392752578095E-2</v>
      </c>
    </row>
    <row r="526" spans="2:7" x14ac:dyDescent="0.3">
      <c r="B526" s="109">
        <v>44641</v>
      </c>
      <c r="C526" s="110">
        <v>439.005402</v>
      </c>
      <c r="D526">
        <f t="shared" si="16"/>
        <v>-7.4571808787843308E-3</v>
      </c>
      <c r="E526">
        <v>2.7800061817139898E-2</v>
      </c>
      <c r="F526">
        <v>516</v>
      </c>
      <c r="G526">
        <f t="shared" ca="1" si="17"/>
        <v>2.0572056714128834E-2</v>
      </c>
    </row>
    <row r="527" spans="2:7" x14ac:dyDescent="0.3">
      <c r="B527" s="109">
        <v>44637</v>
      </c>
      <c r="C527" s="110">
        <v>442.303741</v>
      </c>
      <c r="D527">
        <f t="shared" si="16"/>
        <v>3.6092651011071286E-2</v>
      </c>
      <c r="E527">
        <v>2.7725226470492359E-2</v>
      </c>
      <c r="F527">
        <v>517</v>
      </c>
      <c r="G527">
        <f t="shared" ca="1" si="17"/>
        <v>-1.1052035024024451E-2</v>
      </c>
    </row>
    <row r="528" spans="2:7" x14ac:dyDescent="0.3">
      <c r="B528" s="109">
        <v>44636</v>
      </c>
      <c r="C528" s="110">
        <v>426.89593500000001</v>
      </c>
      <c r="D528">
        <f t="shared" si="16"/>
        <v>1.743865466340111E-2</v>
      </c>
      <c r="E528">
        <v>2.7704278675478866E-2</v>
      </c>
      <c r="F528">
        <v>518</v>
      </c>
      <c r="G528">
        <f t="shared" ca="1" si="17"/>
        <v>2.9536664811533775E-2</v>
      </c>
    </row>
    <row r="529" spans="2:7" x14ac:dyDescent="0.3">
      <c r="B529" s="109">
        <v>44635</v>
      </c>
      <c r="C529" s="110">
        <v>419.57904100000002</v>
      </c>
      <c r="D529">
        <f t="shared" si="16"/>
        <v>-2.9221431795878661E-2</v>
      </c>
      <c r="E529">
        <v>2.7684883401625671E-2</v>
      </c>
      <c r="F529">
        <v>519</v>
      </c>
      <c r="G529">
        <f t="shared" ca="1" si="17"/>
        <v>-8.0474025192727588E-3</v>
      </c>
    </row>
    <row r="530" spans="2:7" x14ac:dyDescent="0.3">
      <c r="B530" s="109">
        <v>44634</v>
      </c>
      <c r="C530" s="110">
        <v>432.20880099999999</v>
      </c>
      <c r="D530">
        <f t="shared" si="16"/>
        <v>1.9120960802395004E-2</v>
      </c>
      <c r="E530">
        <v>2.7664566140177982E-2</v>
      </c>
      <c r="F530">
        <v>520</v>
      </c>
      <c r="G530">
        <f t="shared" ca="1" si="17"/>
        <v>-2.7744907424034081E-2</v>
      </c>
    </row>
    <row r="531" spans="2:7" x14ac:dyDescent="0.3">
      <c r="B531" s="109">
        <v>44631</v>
      </c>
      <c r="C531" s="110">
        <v>424.09960899999999</v>
      </c>
      <c r="D531">
        <f t="shared" si="16"/>
        <v>-1.4265556618971997E-3</v>
      </c>
      <c r="E531">
        <v>2.7622289294294555E-2</v>
      </c>
      <c r="F531">
        <v>521</v>
      </c>
      <c r="G531">
        <f t="shared" ca="1" si="17"/>
        <v>-3.9823404250079828E-3</v>
      </c>
    </row>
    <row r="532" spans="2:7" x14ac:dyDescent="0.3">
      <c r="B532" s="109">
        <v>44630</v>
      </c>
      <c r="C532" s="110">
        <v>424.70547499999998</v>
      </c>
      <c r="D532">
        <f t="shared" si="16"/>
        <v>-1.544945286679078E-2</v>
      </c>
      <c r="E532">
        <v>2.761823537088004E-2</v>
      </c>
      <c r="F532">
        <v>522</v>
      </c>
      <c r="G532">
        <f t="shared" ca="1" si="17"/>
        <v>-4.9094982837365138E-2</v>
      </c>
    </row>
    <row r="533" spans="2:7" x14ac:dyDescent="0.3">
      <c r="B533" s="109">
        <v>44629</v>
      </c>
      <c r="C533" s="110">
        <v>431.36990400000002</v>
      </c>
      <c r="D533">
        <f t="shared" si="16"/>
        <v>3.9883184766230872E-2</v>
      </c>
      <c r="E533">
        <v>2.7588696229245757E-2</v>
      </c>
      <c r="F533">
        <v>523</v>
      </c>
      <c r="G533">
        <f t="shared" ca="1" si="17"/>
        <v>2.7922011912468233E-2</v>
      </c>
    </row>
    <row r="534" spans="2:7" x14ac:dyDescent="0.3">
      <c r="B534" s="109">
        <v>44628</v>
      </c>
      <c r="C534" s="110">
        <v>414.82534800000002</v>
      </c>
      <c r="D534">
        <f t="shared" si="16"/>
        <v>1.5863860736102575E-2</v>
      </c>
      <c r="E534">
        <v>2.7532472255211493E-2</v>
      </c>
      <c r="F534">
        <v>524</v>
      </c>
      <c r="G534">
        <f t="shared" ca="1" si="17"/>
        <v>2.6909998102909269E-2</v>
      </c>
    </row>
    <row r="535" spans="2:7" x14ac:dyDescent="0.3">
      <c r="B535" s="109">
        <v>44627</v>
      </c>
      <c r="C535" s="110">
        <v>408.34738199999998</v>
      </c>
      <c r="D535">
        <f t="shared" si="16"/>
        <v>1.9439505746357E-3</v>
      </c>
      <c r="E535">
        <v>2.743778359377913E-2</v>
      </c>
      <c r="F535">
        <v>525</v>
      </c>
      <c r="G535">
        <f t="shared" ca="1" si="17"/>
        <v>1.1825669612665186E-2</v>
      </c>
    </row>
    <row r="536" spans="2:7" x14ac:dyDescent="0.3">
      <c r="B536" s="109">
        <v>44624</v>
      </c>
      <c r="C536" s="110">
        <v>407.555115</v>
      </c>
      <c r="D536">
        <f t="shared" si="16"/>
        <v>-2.7684997540292189E-2</v>
      </c>
      <c r="E536">
        <v>2.7431567594535355E-2</v>
      </c>
      <c r="F536">
        <v>526</v>
      </c>
      <c r="G536">
        <f t="shared" ca="1" si="17"/>
        <v>-3.2411872556419195E-3</v>
      </c>
    </row>
    <row r="537" spans="2:7" x14ac:dyDescent="0.3">
      <c r="B537" s="109">
        <v>44623</v>
      </c>
      <c r="C537" s="110">
        <v>419.15954599999998</v>
      </c>
      <c r="D537">
        <f t="shared" si="16"/>
        <v>-8.5980090684146804E-3</v>
      </c>
      <c r="E537">
        <v>2.7418016700684333E-2</v>
      </c>
      <c r="F537">
        <v>527</v>
      </c>
      <c r="G537">
        <f t="shared" ca="1" si="17"/>
        <v>-2.5169528938266378E-2</v>
      </c>
    </row>
    <row r="538" spans="2:7" x14ac:dyDescent="0.3">
      <c r="B538" s="109">
        <v>44622</v>
      </c>
      <c r="C538" s="110">
        <v>422.79473899999999</v>
      </c>
      <c r="D538">
        <f t="shared" si="16"/>
        <v>1.3518049088487638E-2</v>
      </c>
      <c r="E538">
        <v>2.741557066147382E-2</v>
      </c>
      <c r="F538">
        <v>528</v>
      </c>
      <c r="G538">
        <f t="shared" ca="1" si="17"/>
        <v>1.6806001078581326E-2</v>
      </c>
    </row>
    <row r="539" spans="2:7" x14ac:dyDescent="0.3">
      <c r="B539" s="109">
        <v>44620</v>
      </c>
      <c r="C539" s="110">
        <v>417.15560900000003</v>
      </c>
      <c r="D539">
        <f t="shared" si="16"/>
        <v>5.9564699514353947E-3</v>
      </c>
      <c r="E539">
        <v>2.730813833891621E-2</v>
      </c>
      <c r="F539">
        <v>529</v>
      </c>
      <c r="G539">
        <f t="shared" ca="1" si="17"/>
        <v>-6.8646293204964615E-3</v>
      </c>
    </row>
    <row r="540" spans="2:7" x14ac:dyDescent="0.3">
      <c r="B540" s="109">
        <v>44617</v>
      </c>
      <c r="C540" s="110">
        <v>414.68554699999999</v>
      </c>
      <c r="D540">
        <f t="shared" si="16"/>
        <v>4.1432541064774675E-2</v>
      </c>
      <c r="E540">
        <v>2.7283344283726807E-2</v>
      </c>
      <c r="F540">
        <v>530</v>
      </c>
      <c r="G540">
        <f t="shared" ca="1" si="17"/>
        <v>-3.1688778854501817E-2</v>
      </c>
    </row>
    <row r="541" spans="2:7" x14ac:dyDescent="0.3">
      <c r="B541" s="109">
        <v>44616</v>
      </c>
      <c r="C541" s="110">
        <v>398.18762199999998</v>
      </c>
      <c r="D541">
        <f t="shared" si="16"/>
        <v>-7.9211077103015448E-2</v>
      </c>
      <c r="E541">
        <v>2.7164652722898586E-2</v>
      </c>
      <c r="F541">
        <v>531</v>
      </c>
      <c r="G541">
        <f t="shared" ca="1" si="17"/>
        <v>6.1129838800025316E-3</v>
      </c>
    </row>
    <row r="542" spans="2:7" x14ac:dyDescent="0.3">
      <c r="B542" s="109">
        <v>44615</v>
      </c>
      <c r="C542" s="110">
        <v>432.44180299999999</v>
      </c>
      <c r="D542">
        <f t="shared" si="16"/>
        <v>2.8099408614525867E-3</v>
      </c>
      <c r="E542">
        <v>2.7150259178183367E-2</v>
      </c>
      <c r="F542">
        <v>532</v>
      </c>
      <c r="G542">
        <f t="shared" ca="1" si="17"/>
        <v>4.1636828043828671E-2</v>
      </c>
    </row>
    <row r="543" spans="2:7" x14ac:dyDescent="0.3">
      <c r="B543" s="109">
        <v>44614</v>
      </c>
      <c r="C543" s="110">
        <v>431.23007200000001</v>
      </c>
      <c r="D543">
        <f t="shared" si="16"/>
        <v>-2.1260949007222751E-2</v>
      </c>
      <c r="E543">
        <v>2.7125131249393641E-2</v>
      </c>
      <c r="F543">
        <v>533</v>
      </c>
      <c r="G543">
        <f t="shared" ca="1" si="17"/>
        <v>-5.7274792893404619E-2</v>
      </c>
    </row>
    <row r="544" spans="2:7" x14ac:dyDescent="0.3">
      <c r="B544" s="109">
        <v>44613</v>
      </c>
      <c r="C544" s="110">
        <v>440.59759500000001</v>
      </c>
      <c r="D544">
        <f t="shared" si="16"/>
        <v>-2.6264385248686795E-2</v>
      </c>
      <c r="E544">
        <v>2.7104939628149749E-2</v>
      </c>
      <c r="F544">
        <v>534</v>
      </c>
      <c r="G544">
        <f t="shared" ca="1" si="17"/>
        <v>-4.6676068552437668E-3</v>
      </c>
    </row>
    <row r="545" spans="2:7" x14ac:dyDescent="0.3">
      <c r="B545" s="109">
        <v>44610</v>
      </c>
      <c r="C545" s="110">
        <v>452.48174999999998</v>
      </c>
      <c r="D545">
        <f t="shared" si="16"/>
        <v>-1.6710440318373876E-2</v>
      </c>
      <c r="E545">
        <v>2.6993191703943875E-2</v>
      </c>
      <c r="F545">
        <v>535</v>
      </c>
      <c r="G545">
        <f t="shared" ca="1" si="17"/>
        <v>-3.4936210731088241E-2</v>
      </c>
    </row>
    <row r="546" spans="2:7" x14ac:dyDescent="0.3">
      <c r="B546" s="109">
        <v>44609</v>
      </c>
      <c r="C546" s="110">
        <v>460.17141700000002</v>
      </c>
      <c r="D546">
        <f t="shared" si="16"/>
        <v>-1.250122135993037E-2</v>
      </c>
      <c r="E546">
        <v>2.6993041476269131E-2</v>
      </c>
      <c r="F546">
        <v>536</v>
      </c>
      <c r="G546">
        <f t="shared" ca="1" si="17"/>
        <v>-3.5211054158130903E-2</v>
      </c>
    </row>
    <row r="547" spans="2:7" x14ac:dyDescent="0.3">
      <c r="B547" s="109">
        <v>44608</v>
      </c>
      <c r="C547" s="110">
        <v>465.99694799999997</v>
      </c>
      <c r="D547">
        <f t="shared" si="16"/>
        <v>-1.5961747690834138E-2</v>
      </c>
      <c r="E547">
        <v>2.6961004565066116E-2</v>
      </c>
      <c r="F547">
        <v>537</v>
      </c>
      <c r="G547">
        <f t="shared" ca="1" si="17"/>
        <v>3.6753357265891649E-2</v>
      </c>
    </row>
    <row r="548" spans="2:7" x14ac:dyDescent="0.3">
      <c r="B548" s="109">
        <v>44607</v>
      </c>
      <c r="C548" s="110">
        <v>473.555725</v>
      </c>
      <c r="D548">
        <f t="shared" si="16"/>
        <v>-1.1805559891367223E-2</v>
      </c>
      <c r="E548">
        <v>2.6928178322950691E-2</v>
      </c>
      <c r="F548">
        <v>538</v>
      </c>
      <c r="G548">
        <f t="shared" ca="1" si="17"/>
        <v>3.9197768452122729E-2</v>
      </c>
    </row>
    <row r="549" spans="2:7" x14ac:dyDescent="0.3">
      <c r="B549" s="109">
        <v>44606</v>
      </c>
      <c r="C549" s="110">
        <v>479.21310399999999</v>
      </c>
      <c r="D549">
        <f t="shared" si="16"/>
        <v>-2.2205773377816929E-3</v>
      </c>
      <c r="E549">
        <v>2.6865627173040973E-2</v>
      </c>
      <c r="F549">
        <v>539</v>
      </c>
      <c r="G549">
        <f t="shared" ca="1" si="17"/>
        <v>-4.3323178574835752E-2</v>
      </c>
    </row>
    <row r="550" spans="2:7" x14ac:dyDescent="0.3">
      <c r="B550" s="109">
        <v>44603</v>
      </c>
      <c r="C550" s="110">
        <v>480.27960200000001</v>
      </c>
      <c r="D550">
        <f t="shared" si="16"/>
        <v>-7.189606512644775E-3</v>
      </c>
      <c r="E550">
        <v>2.6800070923240771E-2</v>
      </c>
      <c r="F550">
        <v>540</v>
      </c>
      <c r="G550">
        <f t="shared" ca="1" si="17"/>
        <v>4.5395351264911676E-2</v>
      </c>
    </row>
    <row r="551" spans="2:7" x14ac:dyDescent="0.3">
      <c r="B551" s="109">
        <v>44602</v>
      </c>
      <c r="C551" s="110">
        <v>483.75762900000001</v>
      </c>
      <c r="D551">
        <f t="shared" si="16"/>
        <v>8.4097692930953372E-3</v>
      </c>
      <c r="E551">
        <v>2.6793632385209598E-2</v>
      </c>
      <c r="F551">
        <v>541</v>
      </c>
      <c r="G551">
        <f t="shared" ca="1" si="17"/>
        <v>-1.3057690981615888E-2</v>
      </c>
    </row>
    <row r="552" spans="2:7" x14ac:dyDescent="0.3">
      <c r="B552" s="109">
        <v>44601</v>
      </c>
      <c r="C552" s="110">
        <v>479.72326700000002</v>
      </c>
      <c r="D552">
        <f t="shared" si="16"/>
        <v>2.7104939628149749E-2</v>
      </c>
      <c r="E552">
        <v>2.6782944294831967E-2</v>
      </c>
      <c r="F552">
        <v>542</v>
      </c>
      <c r="G552">
        <f t="shared" ca="1" si="17"/>
        <v>-9.4658528480801342E-3</v>
      </c>
    </row>
    <row r="553" spans="2:7" x14ac:dyDescent="0.3">
      <c r="B553" s="109">
        <v>44600</v>
      </c>
      <c r="C553" s="110">
        <v>467.06353799999999</v>
      </c>
      <c r="D553">
        <f t="shared" si="16"/>
        <v>-2.4760260001823742E-3</v>
      </c>
      <c r="E553">
        <v>2.6737356147483959E-2</v>
      </c>
      <c r="F553">
        <v>543</v>
      </c>
      <c r="G553">
        <f t="shared" ca="1" si="17"/>
        <v>-2.528897964226182E-2</v>
      </c>
    </row>
    <row r="554" spans="2:7" x14ac:dyDescent="0.3">
      <c r="B554" s="109">
        <v>44599</v>
      </c>
      <c r="C554" s="110">
        <v>468.22287</v>
      </c>
      <c r="D554">
        <f t="shared" si="16"/>
        <v>-1.1869700807201067E-3</v>
      </c>
      <c r="E554">
        <v>2.6601455043060884E-2</v>
      </c>
      <c r="F554">
        <v>544</v>
      </c>
      <c r="G554">
        <f t="shared" ca="1" si="17"/>
        <v>5.0934358265611905E-3</v>
      </c>
    </row>
    <row r="555" spans="2:7" x14ac:dyDescent="0.3">
      <c r="B555" s="109">
        <v>44596</v>
      </c>
      <c r="C555" s="110">
        <v>468.77929699999999</v>
      </c>
      <c r="D555">
        <f t="shared" si="16"/>
        <v>-1.7589923920400818E-2</v>
      </c>
      <c r="E555">
        <v>2.6581524337182749E-2</v>
      </c>
      <c r="F555">
        <v>545</v>
      </c>
      <c r="G555">
        <f t="shared" ca="1" si="17"/>
        <v>4.4081837988228713E-2</v>
      </c>
    </row>
    <row r="556" spans="2:7" x14ac:dyDescent="0.3">
      <c r="B556" s="109">
        <v>44595</v>
      </c>
      <c r="C556" s="110">
        <v>477.172729</v>
      </c>
      <c r="D556">
        <f t="shared" si="16"/>
        <v>-3.2933533371173329E-3</v>
      </c>
      <c r="E556">
        <v>2.6570485098638574E-2</v>
      </c>
      <c r="F556">
        <v>546</v>
      </c>
      <c r="G556">
        <f t="shared" ca="1" si="17"/>
        <v>-2.7573153845510061E-2</v>
      </c>
    </row>
    <row r="557" spans="2:7" x14ac:dyDescent="0.3">
      <c r="B557" s="109">
        <v>44594</v>
      </c>
      <c r="C557" s="110">
        <v>478.74941999999999</v>
      </c>
      <c r="D557">
        <f t="shared" si="16"/>
        <v>2.3191294062832712E-2</v>
      </c>
      <c r="E557">
        <v>2.6561706097104842E-2</v>
      </c>
      <c r="F557">
        <v>547</v>
      </c>
      <c r="G557">
        <f t="shared" ca="1" si="17"/>
        <v>-5.2837985383740335E-2</v>
      </c>
    </row>
    <row r="558" spans="2:7" x14ac:dyDescent="0.3">
      <c r="B558" s="109">
        <v>44593</v>
      </c>
      <c r="C558" s="110">
        <v>467.89825400000001</v>
      </c>
      <c r="D558">
        <f t="shared" si="16"/>
        <v>1.3459322861612E-2</v>
      </c>
      <c r="E558">
        <v>2.6528345843165102E-2</v>
      </c>
      <c r="F558">
        <v>548</v>
      </c>
      <c r="G558">
        <f t="shared" ca="1" si="17"/>
        <v>-1.2911909416605683E-2</v>
      </c>
    </row>
    <row r="559" spans="2:7" x14ac:dyDescent="0.3">
      <c r="B559" s="109">
        <v>44592</v>
      </c>
      <c r="C559" s="110">
        <v>461.68429600000002</v>
      </c>
      <c r="D559">
        <f t="shared" si="16"/>
        <v>9.838612414165171E-3</v>
      </c>
      <c r="E559">
        <v>2.6504463335270456E-2</v>
      </c>
      <c r="F559">
        <v>549</v>
      </c>
      <c r="G559">
        <f t="shared" ca="1" si="17"/>
        <v>1.7119049540282733E-2</v>
      </c>
    </row>
    <row r="560" spans="2:7" x14ac:dyDescent="0.3">
      <c r="B560" s="109">
        <v>44589</v>
      </c>
      <c r="C560" s="110">
        <v>457.186218</v>
      </c>
      <c r="D560">
        <f t="shared" si="16"/>
        <v>3.7789513612140002E-2</v>
      </c>
      <c r="E560">
        <v>2.6484540451532146E-2</v>
      </c>
      <c r="F560">
        <v>550</v>
      </c>
      <c r="G560">
        <f t="shared" ca="1" si="17"/>
        <v>3.9452410479535745E-2</v>
      </c>
    </row>
    <row r="561" spans="2:7" x14ac:dyDescent="0.3">
      <c r="B561" s="109">
        <v>44588</v>
      </c>
      <c r="C561" s="110">
        <v>440.53848299999999</v>
      </c>
      <c r="D561">
        <f t="shared" si="16"/>
        <v>-2.415325350078712E-3</v>
      </c>
      <c r="E561">
        <v>2.6422516565433263E-2</v>
      </c>
      <c r="F561">
        <v>551</v>
      </c>
      <c r="G561">
        <f t="shared" ca="1" si="17"/>
        <v>-3.7096303165845813E-2</v>
      </c>
    </row>
    <row r="562" spans="2:7" x14ac:dyDescent="0.3">
      <c r="B562" s="109">
        <v>44586</v>
      </c>
      <c r="C562" s="110">
        <v>441.60510299999999</v>
      </c>
      <c r="D562">
        <f t="shared" si="16"/>
        <v>-2.0989915922497993E-4</v>
      </c>
      <c r="E562">
        <v>2.6399799215029551E-2</v>
      </c>
      <c r="F562">
        <v>552</v>
      </c>
      <c r="G562">
        <f t="shared" ca="1" si="17"/>
        <v>-9.194209418052422E-4</v>
      </c>
    </row>
    <row r="563" spans="2:7" x14ac:dyDescent="0.3">
      <c r="B563" s="109">
        <v>44585</v>
      </c>
      <c r="C563" s="110">
        <v>441.69781499999999</v>
      </c>
      <c r="D563">
        <f t="shared" si="16"/>
        <v>-3.7975802299316297E-2</v>
      </c>
      <c r="E563">
        <v>2.6397988722724142E-2</v>
      </c>
      <c r="F563">
        <v>553</v>
      </c>
      <c r="G563">
        <f t="shared" ca="1" si="17"/>
        <v>3.4052498240650521E-2</v>
      </c>
    </row>
    <row r="564" spans="2:7" x14ac:dyDescent="0.3">
      <c r="B564" s="109">
        <v>44582</v>
      </c>
      <c r="C564" s="110">
        <v>459.13378899999998</v>
      </c>
      <c r="D564">
        <f t="shared" si="16"/>
        <v>-2.6354681525562418E-2</v>
      </c>
      <c r="E564">
        <v>2.6384625415783569E-2</v>
      </c>
      <c r="F564">
        <v>554</v>
      </c>
      <c r="G564">
        <f t="shared" ca="1" si="17"/>
        <v>-2.36851797009183E-2</v>
      </c>
    </row>
    <row r="565" spans="2:7" x14ac:dyDescent="0.3">
      <c r="B565" s="109">
        <v>44581</v>
      </c>
      <c r="C565" s="110">
        <v>471.561646</v>
      </c>
      <c r="D565">
        <f t="shared" si="16"/>
        <v>-3.7229818532142911E-3</v>
      </c>
      <c r="E565">
        <v>2.6324616978238513E-2</v>
      </c>
      <c r="F565">
        <v>555</v>
      </c>
      <c r="G565">
        <f t="shared" ca="1" si="17"/>
        <v>-5.2699326391077619E-2</v>
      </c>
    </row>
    <row r="566" spans="2:7" x14ac:dyDescent="0.3">
      <c r="B566" s="109">
        <v>44580</v>
      </c>
      <c r="C566" s="110">
        <v>473.32382200000001</v>
      </c>
      <c r="D566">
        <f t="shared" si="16"/>
        <v>5.9130129358366812E-3</v>
      </c>
      <c r="E566">
        <v>2.6285034896617931E-2</v>
      </c>
      <c r="F566">
        <v>556</v>
      </c>
      <c r="G566">
        <f t="shared" ca="1" si="17"/>
        <v>3.0631597782234017E-2</v>
      </c>
    </row>
    <row r="567" spans="2:7" x14ac:dyDescent="0.3">
      <c r="B567" s="109">
        <v>44579</v>
      </c>
      <c r="C567" s="110">
        <v>470.54150399999997</v>
      </c>
      <c r="D567">
        <f t="shared" si="16"/>
        <v>-1.7620164290696017E-2</v>
      </c>
      <c r="E567">
        <v>2.6267540199851558E-2</v>
      </c>
      <c r="F567">
        <v>557</v>
      </c>
      <c r="G567">
        <f t="shared" ca="1" si="17"/>
        <v>1.9095531409943644E-2</v>
      </c>
    </row>
    <row r="568" spans="2:7" x14ac:dyDescent="0.3">
      <c r="B568" s="109">
        <v>44578</v>
      </c>
      <c r="C568" s="110">
        <v>478.98123199999998</v>
      </c>
      <c r="D568">
        <f t="shared" si="16"/>
        <v>-1.5467980209515897E-3</v>
      </c>
      <c r="E568">
        <v>2.6216676730453026E-2</v>
      </c>
      <c r="F568">
        <v>558</v>
      </c>
      <c r="G568">
        <f t="shared" ca="1" si="17"/>
        <v>6.4071573050443831E-3</v>
      </c>
    </row>
    <row r="569" spans="2:7" x14ac:dyDescent="0.3">
      <c r="B569" s="109">
        <v>44575</v>
      </c>
      <c r="C569" s="110">
        <v>479.72326700000002</v>
      </c>
      <c r="D569">
        <f t="shared" si="16"/>
        <v>-5.5751919075797129E-3</v>
      </c>
      <c r="E569">
        <v>2.6213653661681491E-2</v>
      </c>
      <c r="F569">
        <v>559</v>
      </c>
      <c r="G569">
        <f t="shared" ca="1" si="17"/>
        <v>2.4046227001553185E-2</v>
      </c>
    </row>
    <row r="570" spans="2:7" x14ac:dyDescent="0.3">
      <c r="B570" s="109">
        <v>44574</v>
      </c>
      <c r="C570" s="110">
        <v>482.41281099999998</v>
      </c>
      <c r="D570">
        <f t="shared" si="16"/>
        <v>1.3344955430327321E-2</v>
      </c>
      <c r="E570">
        <v>2.6180999308265118E-2</v>
      </c>
      <c r="F570">
        <v>560</v>
      </c>
      <c r="G570">
        <f t="shared" ca="1" si="17"/>
        <v>1.9049242346960458E-2</v>
      </c>
    </row>
    <row r="571" spans="2:7" x14ac:dyDescent="0.3">
      <c r="B571" s="109">
        <v>44573</v>
      </c>
      <c r="C571" s="110">
        <v>476.05981400000002</v>
      </c>
      <c r="D571">
        <f t="shared" si="16"/>
        <v>-8.2116838009279602E-3</v>
      </c>
      <c r="E571">
        <v>2.6146028529484999E-2</v>
      </c>
      <c r="F571">
        <v>561</v>
      </c>
      <c r="G571">
        <f t="shared" ca="1" si="17"/>
        <v>4.8609649095529388E-3</v>
      </c>
    </row>
    <row r="572" spans="2:7" x14ac:dyDescent="0.3">
      <c r="B572" s="109">
        <v>44572</v>
      </c>
      <c r="C572" s="110">
        <v>480.00143400000002</v>
      </c>
      <c r="D572">
        <f t="shared" si="16"/>
        <v>6.6128394082314301E-3</v>
      </c>
      <c r="E572">
        <v>2.6115136052664356E-2</v>
      </c>
      <c r="F572">
        <v>562</v>
      </c>
      <c r="G572">
        <f t="shared" ca="1" si="17"/>
        <v>-4.7468228474489456E-3</v>
      </c>
    </row>
    <row r="573" spans="2:7" x14ac:dyDescent="0.3">
      <c r="B573" s="109">
        <v>44571</v>
      </c>
      <c r="C573" s="110">
        <v>476.84811400000001</v>
      </c>
      <c r="D573">
        <f t="shared" si="16"/>
        <v>1.5203862609113106E-2</v>
      </c>
      <c r="E573">
        <v>2.6006149954018287E-2</v>
      </c>
      <c r="F573">
        <v>563</v>
      </c>
      <c r="G573">
        <f t="shared" ca="1" si="17"/>
        <v>1.007331144298778E-2</v>
      </c>
    </row>
    <row r="574" spans="2:7" x14ac:dyDescent="0.3">
      <c r="B574" s="109">
        <v>44568</v>
      </c>
      <c r="C574" s="110">
        <v>469.70675699999998</v>
      </c>
      <c r="D574">
        <f t="shared" si="16"/>
        <v>-1.1129629596256851E-2</v>
      </c>
      <c r="E574">
        <v>2.5989571435678815E-2</v>
      </c>
      <c r="F574">
        <v>564</v>
      </c>
      <c r="G574">
        <f t="shared" ca="1" si="17"/>
        <v>-1.5250172522054239E-2</v>
      </c>
    </row>
    <row r="575" spans="2:7" x14ac:dyDescent="0.3">
      <c r="B575" s="109">
        <v>44567</v>
      </c>
      <c r="C575" s="110">
        <v>474.99325599999997</v>
      </c>
      <c r="D575">
        <f t="shared" si="16"/>
        <v>1.0755994529404456E-2</v>
      </c>
      <c r="E575">
        <v>2.5950979470146462E-2</v>
      </c>
      <c r="F575">
        <v>565</v>
      </c>
      <c r="G575">
        <f t="shared" ca="1" si="17"/>
        <v>2.7181854797120982E-2</v>
      </c>
    </row>
    <row r="576" spans="2:7" x14ac:dyDescent="0.3">
      <c r="B576" s="109">
        <v>44566</v>
      </c>
      <c r="C576" s="110">
        <v>469.93859900000001</v>
      </c>
      <c r="D576">
        <f t="shared" si="16"/>
        <v>6.6553625919956172E-3</v>
      </c>
      <c r="E576">
        <v>2.5848939860993347E-2</v>
      </c>
      <c r="F576">
        <v>566</v>
      </c>
      <c r="G576">
        <f t="shared" ca="1" si="17"/>
        <v>2.5102364260334246E-2</v>
      </c>
    </row>
    <row r="577" spans="2:7" x14ac:dyDescent="0.3">
      <c r="B577" s="109">
        <v>44565</v>
      </c>
      <c r="C577" s="110">
        <v>466.83166499999999</v>
      </c>
      <c r="D577">
        <f t="shared" si="16"/>
        <v>-2.0817326369634293E-3</v>
      </c>
      <c r="E577">
        <v>2.5819213447186851E-2</v>
      </c>
      <c r="F577">
        <v>567</v>
      </c>
      <c r="G577">
        <f t="shared" ca="1" si="17"/>
        <v>4.1189509991089134E-2</v>
      </c>
    </row>
    <row r="578" spans="2:7" x14ac:dyDescent="0.3">
      <c r="B578" s="109">
        <v>44564</v>
      </c>
      <c r="C578" s="110">
        <v>467.80551100000002</v>
      </c>
      <c r="D578">
        <f t="shared" si="16"/>
        <v>8.5982896797889286E-3</v>
      </c>
      <c r="E578">
        <v>2.581390229660796E-2</v>
      </c>
      <c r="F578">
        <v>568</v>
      </c>
      <c r="G578">
        <f t="shared" ca="1" si="17"/>
        <v>-6.8984917337926183E-3</v>
      </c>
    </row>
    <row r="579" spans="2:7" x14ac:dyDescent="0.3">
      <c r="B579" s="109">
        <v>44561</v>
      </c>
      <c r="C579" s="110">
        <v>463.817474</v>
      </c>
      <c r="D579">
        <f t="shared" si="16"/>
        <v>2.5110202543867421E-2</v>
      </c>
      <c r="E579">
        <v>2.5786918719619578E-2</v>
      </c>
      <c r="F579">
        <v>569</v>
      </c>
      <c r="G579">
        <f t="shared" ca="1" si="17"/>
        <v>-1.1438182815916017E-2</v>
      </c>
    </row>
    <row r="580" spans="2:7" x14ac:dyDescent="0.3">
      <c r="B580" s="109">
        <v>44560</v>
      </c>
      <c r="C580" s="110">
        <v>452.45620700000001</v>
      </c>
      <c r="D580">
        <f t="shared" si="16"/>
        <v>-4.5909672013230152E-3</v>
      </c>
      <c r="E580">
        <v>2.5754822398533106E-2</v>
      </c>
      <c r="F580">
        <v>570</v>
      </c>
      <c r="G580">
        <f t="shared" ca="1" si="17"/>
        <v>2.8967170395192265E-2</v>
      </c>
    </row>
    <row r="581" spans="2:7" x14ac:dyDescent="0.3">
      <c r="B581" s="109">
        <v>44559</v>
      </c>
      <c r="C581" s="110">
        <v>454.54299900000001</v>
      </c>
      <c r="D581">
        <f t="shared" si="16"/>
        <v>-3.6590682884924952E-3</v>
      </c>
      <c r="E581">
        <v>2.5734256122840193E-2</v>
      </c>
      <c r="F581">
        <v>571</v>
      </c>
      <c r="G581">
        <f t="shared" ca="1" si="17"/>
        <v>-3.8960030170060063E-2</v>
      </c>
    </row>
    <row r="582" spans="2:7" x14ac:dyDescent="0.3">
      <c r="B582" s="109">
        <v>44558</v>
      </c>
      <c r="C582" s="110">
        <v>456.212311</v>
      </c>
      <c r="D582">
        <f t="shared" si="16"/>
        <v>5.7246764021026131E-3</v>
      </c>
      <c r="E582">
        <v>2.5679160914861221E-2</v>
      </c>
      <c r="F582">
        <v>572</v>
      </c>
      <c r="G582">
        <f t="shared" ca="1" si="17"/>
        <v>1.2989641905740448E-2</v>
      </c>
    </row>
    <row r="583" spans="2:7" x14ac:dyDescent="0.3">
      <c r="B583" s="109">
        <v>44557</v>
      </c>
      <c r="C583" s="110">
        <v>453.61550899999997</v>
      </c>
      <c r="D583">
        <f t="shared" si="16"/>
        <v>-5.3889673995433096E-3</v>
      </c>
      <c r="E583">
        <v>2.5648287386825563E-2</v>
      </c>
      <c r="F583">
        <v>573</v>
      </c>
      <c r="G583">
        <f t="shared" ca="1" si="17"/>
        <v>3.5343936380756611E-3</v>
      </c>
    </row>
    <row r="584" spans="2:7" x14ac:dyDescent="0.3">
      <c r="B584" s="109">
        <v>44554</v>
      </c>
      <c r="C584" s="110">
        <v>456.07327299999997</v>
      </c>
      <c r="D584">
        <f t="shared" si="16"/>
        <v>-1.9441611189899843E-2</v>
      </c>
      <c r="E584">
        <v>2.5587100853849076E-2</v>
      </c>
      <c r="F584">
        <v>574</v>
      </c>
      <c r="G584">
        <f t="shared" ca="1" si="17"/>
        <v>4.2828988533792293E-2</v>
      </c>
    </row>
    <row r="585" spans="2:7" x14ac:dyDescent="0.3">
      <c r="B585" s="109">
        <v>44553</v>
      </c>
      <c r="C585" s="110">
        <v>465.11587500000002</v>
      </c>
      <c r="D585">
        <f t="shared" si="16"/>
        <v>-1.8907269753191125E-3</v>
      </c>
      <c r="E585">
        <v>2.5570043425309219E-2</v>
      </c>
      <c r="F585">
        <v>575</v>
      </c>
      <c r="G585">
        <f t="shared" ca="1" si="17"/>
        <v>-4.4469310270186441E-2</v>
      </c>
    </row>
    <row r="586" spans="2:7" x14ac:dyDescent="0.3">
      <c r="B586" s="109">
        <v>44552</v>
      </c>
      <c r="C586" s="110">
        <v>465.99694799999997</v>
      </c>
      <c r="D586">
        <f t="shared" si="16"/>
        <v>1.4640529155136361E-2</v>
      </c>
      <c r="E586">
        <v>2.5545574253527104E-2</v>
      </c>
      <c r="F586">
        <v>576</v>
      </c>
      <c r="G586">
        <f t="shared" ca="1" si="17"/>
        <v>3.501345146890792E-2</v>
      </c>
    </row>
    <row r="587" spans="2:7" x14ac:dyDescent="0.3">
      <c r="B587" s="109">
        <v>44551</v>
      </c>
      <c r="C587" s="110">
        <v>459.27294899999998</v>
      </c>
      <c r="D587">
        <f t="shared" ref="D587:D650" si="18">C587/C588-1</f>
        <v>1.133461510792122E-2</v>
      </c>
      <c r="E587">
        <v>2.5499777992474382E-2</v>
      </c>
      <c r="F587">
        <v>577</v>
      </c>
      <c r="G587">
        <f t="shared" ref="G587:G650" ca="1" si="19">_xlfn.NORM.INV(RAND(),M$13,M$14)</f>
        <v>-9.9250039578380883E-3</v>
      </c>
    </row>
    <row r="588" spans="2:7" x14ac:dyDescent="0.3">
      <c r="B588" s="109">
        <v>44550</v>
      </c>
      <c r="C588" s="110">
        <v>454.12560999999999</v>
      </c>
      <c r="D588">
        <f t="shared" si="18"/>
        <v>-5.1525386777350413E-2</v>
      </c>
      <c r="E588">
        <v>2.5422652023515901E-2</v>
      </c>
      <c r="F588">
        <v>578</v>
      </c>
      <c r="G588">
        <f t="shared" ca="1" si="19"/>
        <v>-6.0798162657548409E-3</v>
      </c>
    </row>
    <row r="589" spans="2:7" x14ac:dyDescent="0.3">
      <c r="B589" s="109">
        <v>44547</v>
      </c>
      <c r="C589" s="110">
        <v>478.79574600000001</v>
      </c>
      <c r="D589">
        <f t="shared" si="18"/>
        <v>-1.3754847490518696E-2</v>
      </c>
      <c r="E589">
        <v>2.5421432738633287E-2</v>
      </c>
      <c r="F589">
        <v>579</v>
      </c>
      <c r="G589">
        <f t="shared" ca="1" si="19"/>
        <v>1.2659730972415342E-2</v>
      </c>
    </row>
    <row r="590" spans="2:7" x14ac:dyDescent="0.3">
      <c r="B590" s="109">
        <v>44546</v>
      </c>
      <c r="C590" s="110">
        <v>485.47335800000002</v>
      </c>
      <c r="D590">
        <f t="shared" si="18"/>
        <v>-2.4415385963578506E-2</v>
      </c>
      <c r="E590">
        <v>2.5418394957739343E-2</v>
      </c>
      <c r="F590">
        <v>580</v>
      </c>
      <c r="G590">
        <f t="shared" ca="1" si="19"/>
        <v>1.8286463460334794E-2</v>
      </c>
    </row>
    <row r="591" spans="2:7" x14ac:dyDescent="0.3">
      <c r="B591" s="109">
        <v>44545</v>
      </c>
      <c r="C591" s="110">
        <v>497.62301600000001</v>
      </c>
      <c r="D591">
        <f t="shared" si="18"/>
        <v>-1.8206882163497973E-2</v>
      </c>
      <c r="E591">
        <v>2.5403845744240483E-2</v>
      </c>
      <c r="F591">
        <v>581</v>
      </c>
      <c r="G591">
        <f t="shared" ca="1" si="19"/>
        <v>-8.0755959581158887E-2</v>
      </c>
    </row>
    <row r="592" spans="2:7" x14ac:dyDescent="0.3">
      <c r="B592" s="109">
        <v>44544</v>
      </c>
      <c r="C592" s="110">
        <v>506.85119600000002</v>
      </c>
      <c r="D592">
        <f t="shared" si="18"/>
        <v>1.0166562550432356E-2</v>
      </c>
      <c r="E592">
        <v>2.5319941852205652E-2</v>
      </c>
      <c r="F592">
        <v>582</v>
      </c>
      <c r="G592">
        <f t="shared" ca="1" si="19"/>
        <v>-5.4457688417403026E-2</v>
      </c>
    </row>
    <row r="593" spans="2:7" x14ac:dyDescent="0.3">
      <c r="B593" s="109">
        <v>44543</v>
      </c>
      <c r="C593" s="110">
        <v>501.75012199999998</v>
      </c>
      <c r="D593">
        <f t="shared" si="18"/>
        <v>-1.7257198353746506E-2</v>
      </c>
      <c r="E593">
        <v>2.5306997016050214E-2</v>
      </c>
      <c r="F593">
        <v>583</v>
      </c>
      <c r="G593">
        <f t="shared" ca="1" si="19"/>
        <v>2.2537811963859729E-3</v>
      </c>
    </row>
    <row r="594" spans="2:7" x14ac:dyDescent="0.3">
      <c r="B594" s="109">
        <v>44540</v>
      </c>
      <c r="C594" s="110">
        <v>510.56097399999999</v>
      </c>
      <c r="D594">
        <f t="shared" si="18"/>
        <v>1.5401698776370543E-2</v>
      </c>
      <c r="E594">
        <v>2.5296322042464459E-2</v>
      </c>
      <c r="F594">
        <v>584</v>
      </c>
      <c r="G594">
        <f t="shared" ca="1" si="19"/>
        <v>6.5220661269574064E-3</v>
      </c>
    </row>
    <row r="595" spans="2:7" x14ac:dyDescent="0.3">
      <c r="B595" s="109">
        <v>44539</v>
      </c>
      <c r="C595" s="110">
        <v>502.81674199999998</v>
      </c>
      <c r="D595">
        <f t="shared" si="18"/>
        <v>-4.5900037695840723E-3</v>
      </c>
      <c r="E595">
        <v>2.5260423961335654E-2</v>
      </c>
      <c r="F595">
        <v>585</v>
      </c>
      <c r="G595">
        <f t="shared" ca="1" si="19"/>
        <v>2.6276025353303437E-2</v>
      </c>
    </row>
    <row r="596" spans="2:7" x14ac:dyDescent="0.3">
      <c r="B596" s="109">
        <v>44538</v>
      </c>
      <c r="C596" s="110">
        <v>505.13531499999999</v>
      </c>
      <c r="D596">
        <f t="shared" si="18"/>
        <v>2.5319941852205652E-2</v>
      </c>
      <c r="E596">
        <v>2.5221455972566087E-2</v>
      </c>
      <c r="F596">
        <v>586</v>
      </c>
      <c r="G596">
        <f t="shared" ca="1" si="19"/>
        <v>-3.1053024978439092E-2</v>
      </c>
    </row>
    <row r="597" spans="2:7" x14ac:dyDescent="0.3">
      <c r="B597" s="109">
        <v>44537</v>
      </c>
      <c r="C597" s="110">
        <v>492.66116299999999</v>
      </c>
      <c r="D597">
        <f t="shared" si="18"/>
        <v>7.1096775214869457E-3</v>
      </c>
      <c r="E597">
        <v>2.5182759948704447E-2</v>
      </c>
      <c r="F597">
        <v>587</v>
      </c>
      <c r="G597">
        <f t="shared" ca="1" si="19"/>
        <v>8.6730487210467163E-3</v>
      </c>
    </row>
    <row r="598" spans="2:7" x14ac:dyDescent="0.3">
      <c r="B598" s="109">
        <v>44536</v>
      </c>
      <c r="C598" s="110">
        <v>489.18322799999999</v>
      </c>
      <c r="D598">
        <f t="shared" si="18"/>
        <v>-1.0416111514763848E-3</v>
      </c>
      <c r="E598">
        <v>2.5164920423449644E-2</v>
      </c>
      <c r="F598">
        <v>588</v>
      </c>
      <c r="G598">
        <f t="shared" ca="1" si="19"/>
        <v>-3.2441972396667913E-2</v>
      </c>
    </row>
    <row r="599" spans="2:7" x14ac:dyDescent="0.3">
      <c r="B599" s="109">
        <v>44533</v>
      </c>
      <c r="C599" s="110">
        <v>489.69329800000003</v>
      </c>
      <c r="D599">
        <f t="shared" si="18"/>
        <v>-1.0587389190887975E-2</v>
      </c>
      <c r="E599">
        <v>2.515969038327226E-2</v>
      </c>
      <c r="F599">
        <v>589</v>
      </c>
      <c r="G599">
        <f t="shared" ca="1" si="19"/>
        <v>-3.5987037805595791E-2</v>
      </c>
    </row>
    <row r="600" spans="2:7" x14ac:dyDescent="0.3">
      <c r="B600" s="109">
        <v>44532</v>
      </c>
      <c r="C600" s="110">
        <v>494.93335000000002</v>
      </c>
      <c r="D600">
        <f t="shared" si="18"/>
        <v>1.8318777139702425E-2</v>
      </c>
      <c r="E600">
        <v>2.5156780733447182E-2</v>
      </c>
      <c r="F600">
        <v>590</v>
      </c>
      <c r="G600">
        <f t="shared" ca="1" si="19"/>
        <v>-1.6075343111285261E-2</v>
      </c>
    </row>
    <row r="601" spans="2:7" x14ac:dyDescent="0.3">
      <c r="B601" s="109">
        <v>44531</v>
      </c>
      <c r="C601" s="110">
        <v>486.029877</v>
      </c>
      <c r="D601">
        <f t="shared" si="18"/>
        <v>5.9506644439006884E-3</v>
      </c>
      <c r="E601">
        <v>2.5137423233516198E-2</v>
      </c>
      <c r="F601">
        <v>591</v>
      </c>
      <c r="G601">
        <f t="shared" ca="1" si="19"/>
        <v>-7.6452051709740738E-3</v>
      </c>
    </row>
    <row r="602" spans="2:7" x14ac:dyDescent="0.3">
      <c r="B602" s="109">
        <v>44530</v>
      </c>
      <c r="C602" s="110">
        <v>483.154785</v>
      </c>
      <c r="D602">
        <f t="shared" si="18"/>
        <v>-2.5845716454057088E-3</v>
      </c>
      <c r="E602">
        <v>2.5110202543867421E-2</v>
      </c>
      <c r="F602">
        <v>592</v>
      </c>
      <c r="G602">
        <f t="shared" ca="1" si="19"/>
        <v>-7.0872491369236557E-4</v>
      </c>
    </row>
    <row r="603" spans="2:7" x14ac:dyDescent="0.3">
      <c r="B603" s="109">
        <v>44529</v>
      </c>
      <c r="C603" s="110">
        <v>484.406769</v>
      </c>
      <c r="D603">
        <f t="shared" si="18"/>
        <v>-1.9110971944719113E-3</v>
      </c>
      <c r="E603">
        <v>2.5106703002677477E-2</v>
      </c>
      <c r="F603">
        <v>593</v>
      </c>
      <c r="G603">
        <f t="shared" ca="1" si="19"/>
        <v>-2.9329826343220542E-2</v>
      </c>
    </row>
    <row r="604" spans="2:7" x14ac:dyDescent="0.3">
      <c r="B604" s="109">
        <v>44526</v>
      </c>
      <c r="C604" s="110">
        <v>485.33429000000001</v>
      </c>
      <c r="D604">
        <f t="shared" si="18"/>
        <v>-2.6056249748203197E-2</v>
      </c>
      <c r="E604">
        <v>2.5043843720852221E-2</v>
      </c>
      <c r="F604">
        <v>594</v>
      </c>
      <c r="G604">
        <f t="shared" ca="1" si="19"/>
        <v>-7.0397726690687524E-3</v>
      </c>
    </row>
    <row r="605" spans="2:7" x14ac:dyDescent="0.3">
      <c r="B605" s="109">
        <v>44525</v>
      </c>
      <c r="C605" s="110">
        <v>498.31860399999999</v>
      </c>
      <c r="D605">
        <f t="shared" si="18"/>
        <v>1.4912377340317029E-3</v>
      </c>
      <c r="E605">
        <v>2.4977414679222765E-2</v>
      </c>
      <c r="F605">
        <v>595</v>
      </c>
      <c r="G605">
        <f t="shared" ca="1" si="19"/>
        <v>1.8498631775250147E-2</v>
      </c>
    </row>
    <row r="606" spans="2:7" x14ac:dyDescent="0.3">
      <c r="B606" s="109">
        <v>44524</v>
      </c>
      <c r="C606" s="110">
        <v>497.57659899999999</v>
      </c>
      <c r="D606">
        <f t="shared" si="18"/>
        <v>1.3064282655905757E-3</v>
      </c>
      <c r="E606">
        <v>2.4946208047647689E-2</v>
      </c>
      <c r="F606">
        <v>596</v>
      </c>
      <c r="G606">
        <f t="shared" ca="1" si="19"/>
        <v>-6.1701937661286704E-2</v>
      </c>
    </row>
    <row r="607" spans="2:7" x14ac:dyDescent="0.3">
      <c r="B607" s="109">
        <v>44523</v>
      </c>
      <c r="C607" s="110">
        <v>496.92739899999998</v>
      </c>
      <c r="D607">
        <f t="shared" si="18"/>
        <v>-8.6956437260825581E-3</v>
      </c>
      <c r="E607">
        <v>2.493894845824518E-2</v>
      </c>
      <c r="F607">
        <v>597</v>
      </c>
      <c r="G607">
        <f t="shared" ca="1" si="19"/>
        <v>-4.4944438639737689E-4</v>
      </c>
    </row>
    <row r="608" spans="2:7" x14ac:dyDescent="0.3">
      <c r="B608" s="109">
        <v>44522</v>
      </c>
      <c r="C608" s="110">
        <v>501.286407</v>
      </c>
      <c r="D608">
        <f t="shared" si="18"/>
        <v>3.2482187593367851E-3</v>
      </c>
      <c r="E608">
        <v>2.4914811043851959E-2</v>
      </c>
      <c r="F608">
        <v>598</v>
      </c>
      <c r="G608">
        <f t="shared" ca="1" si="19"/>
        <v>1.9819122087065599E-2</v>
      </c>
    </row>
    <row r="609" spans="2:7" x14ac:dyDescent="0.3">
      <c r="B609" s="109">
        <v>44518</v>
      </c>
      <c r="C609" s="110">
        <v>499.66339099999999</v>
      </c>
      <c r="D609">
        <f t="shared" si="18"/>
        <v>-2.7790412531668807E-2</v>
      </c>
      <c r="E609">
        <v>2.4872191817358669E-2</v>
      </c>
      <c r="F609">
        <v>599</v>
      </c>
      <c r="G609">
        <f t="shared" ca="1" si="19"/>
        <v>-4.8730601419703775E-3</v>
      </c>
    </row>
    <row r="610" spans="2:7" x14ac:dyDescent="0.3">
      <c r="B610" s="109">
        <v>44517</v>
      </c>
      <c r="C610" s="110">
        <v>513.94616699999995</v>
      </c>
      <c r="D610">
        <f t="shared" si="18"/>
        <v>1.2516347818434914E-2</v>
      </c>
      <c r="E610">
        <v>2.4778455253603227E-2</v>
      </c>
      <c r="F610">
        <v>600</v>
      </c>
      <c r="G610">
        <f t="shared" ca="1" si="19"/>
        <v>1.0807639621973415E-2</v>
      </c>
    </row>
    <row r="611" spans="2:7" x14ac:dyDescent="0.3">
      <c r="B611" s="109">
        <v>44516</v>
      </c>
      <c r="C611" s="110">
        <v>507.59295700000001</v>
      </c>
      <c r="D611">
        <f t="shared" si="18"/>
        <v>-1.6266886465720165E-2</v>
      </c>
      <c r="E611">
        <v>2.4749760681924027E-2</v>
      </c>
      <c r="F611">
        <v>601</v>
      </c>
      <c r="G611">
        <f t="shared" ca="1" si="19"/>
        <v>-7.3064575920138639E-3</v>
      </c>
    </row>
    <row r="612" spans="2:7" x14ac:dyDescent="0.3">
      <c r="B612" s="109">
        <v>44515</v>
      </c>
      <c r="C612" s="110">
        <v>515.98644999999999</v>
      </c>
      <c r="D612">
        <f t="shared" si="18"/>
        <v>-1.0669397781677858E-2</v>
      </c>
      <c r="E612">
        <v>2.4725836343869156E-2</v>
      </c>
      <c r="F612">
        <v>602</v>
      </c>
      <c r="G612">
        <f t="shared" ca="1" si="19"/>
        <v>7.4386576009792347E-3</v>
      </c>
    </row>
    <row r="613" spans="2:7" x14ac:dyDescent="0.3">
      <c r="B613" s="109">
        <v>44512</v>
      </c>
      <c r="C613" s="110">
        <v>521.55108600000005</v>
      </c>
      <c r="D613">
        <f t="shared" si="18"/>
        <v>-4.3378706567198666E-3</v>
      </c>
      <c r="E613">
        <v>2.4724325495621091E-2</v>
      </c>
      <c r="F613">
        <v>603</v>
      </c>
      <c r="G613">
        <f t="shared" ca="1" si="19"/>
        <v>3.2090725016630336E-2</v>
      </c>
    </row>
    <row r="614" spans="2:7" x14ac:dyDescent="0.3">
      <c r="B614" s="109">
        <v>44511</v>
      </c>
      <c r="C614" s="110">
        <v>523.82336399999997</v>
      </c>
      <c r="D614">
        <f t="shared" si="18"/>
        <v>-9.2559866455480533E-3</v>
      </c>
      <c r="E614">
        <v>2.4719240596033476E-2</v>
      </c>
      <c r="F614">
        <v>604</v>
      </c>
      <c r="G614">
        <f t="shared" ca="1" si="19"/>
        <v>1.5104138891426509E-2</v>
      </c>
    </row>
    <row r="615" spans="2:7" x14ac:dyDescent="0.3">
      <c r="B615" s="109">
        <v>44510</v>
      </c>
      <c r="C615" s="110">
        <v>528.71716300000003</v>
      </c>
      <c r="D615">
        <f t="shared" si="18"/>
        <v>-1.4627643368668619E-2</v>
      </c>
      <c r="E615">
        <v>2.4674971496625231E-2</v>
      </c>
      <c r="F615">
        <v>605</v>
      </c>
      <c r="G615">
        <f t="shared" ca="1" si="19"/>
        <v>-3.5276800451404855E-2</v>
      </c>
    </row>
    <row r="616" spans="2:7" x14ac:dyDescent="0.3">
      <c r="B616" s="109">
        <v>44509</v>
      </c>
      <c r="C616" s="110">
        <v>536.56585700000005</v>
      </c>
      <c r="D616">
        <f t="shared" si="18"/>
        <v>7.6296370222495025E-3</v>
      </c>
      <c r="E616">
        <v>2.4617307484057882E-2</v>
      </c>
      <c r="F616">
        <v>606</v>
      </c>
      <c r="G616">
        <f t="shared" ca="1" si="19"/>
        <v>2.1399419646171386E-3</v>
      </c>
    </row>
    <row r="617" spans="2:7" x14ac:dyDescent="0.3">
      <c r="B617" s="109">
        <v>44508</v>
      </c>
      <c r="C617" s="110">
        <v>532.50305200000003</v>
      </c>
      <c r="D617">
        <f t="shared" si="18"/>
        <v>-5.0777592478741918E-2</v>
      </c>
      <c r="E617">
        <v>2.4591098207998208E-2</v>
      </c>
      <c r="F617">
        <v>607</v>
      </c>
      <c r="G617">
        <f t="shared" ca="1" si="19"/>
        <v>-1.182551741112422E-2</v>
      </c>
    </row>
    <row r="618" spans="2:7" x14ac:dyDescent="0.3">
      <c r="B618" s="109">
        <v>44504</v>
      </c>
      <c r="C618" s="110">
        <v>560.98870799999997</v>
      </c>
      <c r="D618">
        <f t="shared" si="18"/>
        <v>2.3500706032660856E-2</v>
      </c>
      <c r="E618">
        <v>2.4522118984279251E-2</v>
      </c>
      <c r="F618">
        <v>608</v>
      </c>
      <c r="G618">
        <f t="shared" ca="1" si="19"/>
        <v>3.3256193183386026E-3</v>
      </c>
    </row>
    <row r="619" spans="2:7" x14ac:dyDescent="0.3">
      <c r="B619" s="109">
        <v>44503</v>
      </c>
      <c r="C619" s="110">
        <v>548.10778800000003</v>
      </c>
      <c r="D619">
        <f t="shared" si="18"/>
        <v>1.0210891880461759E-2</v>
      </c>
      <c r="E619">
        <v>2.4507185333143777E-2</v>
      </c>
      <c r="F619">
        <v>609</v>
      </c>
      <c r="G619">
        <f t="shared" ca="1" si="19"/>
        <v>1.995623320028116E-2</v>
      </c>
    </row>
    <row r="620" spans="2:7" x14ac:dyDescent="0.3">
      <c r="B620" s="109">
        <v>44502</v>
      </c>
      <c r="C620" s="110">
        <v>542.56768799999998</v>
      </c>
      <c r="D620">
        <f t="shared" si="18"/>
        <v>-4.4054252191961796E-3</v>
      </c>
      <c r="E620">
        <v>2.4489597089671022E-2</v>
      </c>
      <c r="F620">
        <v>610</v>
      </c>
      <c r="G620">
        <f t="shared" ca="1" si="19"/>
        <v>-5.6051051107174161E-3</v>
      </c>
    </row>
    <row r="621" spans="2:7" x14ac:dyDescent="0.3">
      <c r="B621" s="109">
        <v>44501</v>
      </c>
      <c r="C621" s="110">
        <v>544.96850600000005</v>
      </c>
      <c r="D621">
        <f t="shared" si="18"/>
        <v>5.2049860207504794E-2</v>
      </c>
      <c r="E621">
        <v>2.4374330901318686E-2</v>
      </c>
      <c r="F621">
        <v>611</v>
      </c>
      <c r="G621">
        <f t="shared" ca="1" si="19"/>
        <v>4.3491021399697564E-2</v>
      </c>
    </row>
    <row r="622" spans="2:7" x14ac:dyDescent="0.3">
      <c r="B622" s="109">
        <v>44498</v>
      </c>
      <c r="C622" s="110">
        <v>518.006348</v>
      </c>
      <c r="D622">
        <f t="shared" si="18"/>
        <v>2.9357995378247237E-2</v>
      </c>
      <c r="E622">
        <v>2.4353933572784259E-2</v>
      </c>
      <c r="F622">
        <v>612</v>
      </c>
      <c r="G622">
        <f t="shared" ca="1" si="19"/>
        <v>-1.6276329238410713E-3</v>
      </c>
    </row>
    <row r="623" spans="2:7" x14ac:dyDescent="0.3">
      <c r="B623" s="109">
        <v>44497</v>
      </c>
      <c r="C623" s="110">
        <v>503.23245200000002</v>
      </c>
      <c r="D623">
        <f t="shared" si="18"/>
        <v>-3.5142231101093713E-2</v>
      </c>
      <c r="E623">
        <v>2.4250214196081199E-2</v>
      </c>
      <c r="F623">
        <v>613</v>
      </c>
      <c r="G623">
        <f t="shared" ca="1" si="19"/>
        <v>3.8656264352600681E-2</v>
      </c>
    </row>
    <row r="624" spans="2:7" x14ac:dyDescent="0.3">
      <c r="B624" s="109">
        <v>44496</v>
      </c>
      <c r="C624" s="110">
        <v>521.56127900000001</v>
      </c>
      <c r="D624">
        <f t="shared" si="18"/>
        <v>-5.8955759981885736E-3</v>
      </c>
      <c r="E624">
        <v>2.4216585842233851E-2</v>
      </c>
      <c r="F624">
        <v>614</v>
      </c>
      <c r="G624">
        <f t="shared" ca="1" si="19"/>
        <v>-3.1573422535026686E-2</v>
      </c>
    </row>
    <row r="625" spans="2:7" x14ac:dyDescent="0.3">
      <c r="B625" s="109">
        <v>44495</v>
      </c>
      <c r="C625" s="110">
        <v>524.65441899999996</v>
      </c>
      <c r="D625">
        <f t="shared" si="18"/>
        <v>1.4823901991982247E-2</v>
      </c>
      <c r="E625">
        <v>2.4137808915049686E-2</v>
      </c>
      <c r="F625">
        <v>615</v>
      </c>
      <c r="G625">
        <f t="shared" ca="1" si="19"/>
        <v>2.5336091423194349E-2</v>
      </c>
    </row>
    <row r="626" spans="2:7" x14ac:dyDescent="0.3">
      <c r="B626" s="109">
        <v>44494</v>
      </c>
      <c r="C626" s="110">
        <v>516.99060099999997</v>
      </c>
      <c r="D626">
        <f t="shared" si="18"/>
        <v>1.7075305083628534E-2</v>
      </c>
      <c r="E626">
        <v>2.4122361200570541E-2</v>
      </c>
      <c r="F626">
        <v>616</v>
      </c>
      <c r="G626">
        <f t="shared" ca="1" si="19"/>
        <v>6.9041109660019353E-3</v>
      </c>
    </row>
    <row r="627" spans="2:7" x14ac:dyDescent="0.3">
      <c r="B627" s="109">
        <v>44491</v>
      </c>
      <c r="C627" s="110">
        <v>508.311035</v>
      </c>
      <c r="D627">
        <f t="shared" si="18"/>
        <v>1.0911045623576143E-3</v>
      </c>
      <c r="E627">
        <v>2.4121499133115787E-2</v>
      </c>
      <c r="F627">
        <v>617</v>
      </c>
      <c r="G627">
        <f t="shared" ca="1" si="19"/>
        <v>-3.270984527525328E-2</v>
      </c>
    </row>
    <row r="628" spans="2:7" x14ac:dyDescent="0.3">
      <c r="B628" s="109">
        <v>44490</v>
      </c>
      <c r="C628" s="110">
        <v>507.75701900000001</v>
      </c>
      <c r="D628">
        <f t="shared" si="18"/>
        <v>1.2520848169142784E-2</v>
      </c>
      <c r="E628">
        <v>2.404436726882242E-2</v>
      </c>
      <c r="F628">
        <v>618</v>
      </c>
      <c r="G628">
        <f t="shared" ca="1" si="19"/>
        <v>4.5225657648764628E-2</v>
      </c>
    </row>
    <row r="629" spans="2:7" x14ac:dyDescent="0.3">
      <c r="B629" s="109">
        <v>44489</v>
      </c>
      <c r="C629" s="110">
        <v>501.47808800000001</v>
      </c>
      <c r="D629">
        <f t="shared" si="18"/>
        <v>-9.934973596802954E-3</v>
      </c>
      <c r="E629">
        <v>2.3935484785903682E-2</v>
      </c>
      <c r="F629">
        <v>619</v>
      </c>
      <c r="G629">
        <f t="shared" ca="1" si="19"/>
        <v>-2.0267019939882631E-2</v>
      </c>
    </row>
    <row r="630" spans="2:7" x14ac:dyDescent="0.3">
      <c r="B630" s="109">
        <v>44488</v>
      </c>
      <c r="C630" s="110">
        <v>506.51025399999997</v>
      </c>
      <c r="D630">
        <f t="shared" si="18"/>
        <v>-2.9084306511586444E-3</v>
      </c>
      <c r="E630">
        <v>2.3914355795356945E-2</v>
      </c>
      <c r="F630">
        <v>620</v>
      </c>
      <c r="G630">
        <f t="shared" ca="1" si="19"/>
        <v>1.5417655079751321E-2</v>
      </c>
    </row>
    <row r="631" spans="2:7" x14ac:dyDescent="0.3">
      <c r="B631" s="109">
        <v>44487</v>
      </c>
      <c r="C631" s="110">
        <v>507.98770100000002</v>
      </c>
      <c r="D631">
        <f t="shared" si="18"/>
        <v>-7.7555547252360357E-3</v>
      </c>
      <c r="E631">
        <v>2.3910786687986851E-2</v>
      </c>
      <c r="F631">
        <v>621</v>
      </c>
      <c r="G631">
        <f t="shared" ca="1" si="19"/>
        <v>3.3491734501796759E-2</v>
      </c>
    </row>
    <row r="632" spans="2:7" x14ac:dyDescent="0.3">
      <c r="B632" s="109">
        <v>44483</v>
      </c>
      <c r="C632" s="110">
        <v>511.95822099999998</v>
      </c>
      <c r="D632">
        <f t="shared" si="18"/>
        <v>2.2121802583267902E-2</v>
      </c>
      <c r="E632">
        <v>2.3899366460419902E-2</v>
      </c>
      <c r="F632">
        <v>622</v>
      </c>
      <c r="G632">
        <f t="shared" ca="1" si="19"/>
        <v>3.915843460833044E-2</v>
      </c>
    </row>
    <row r="633" spans="2:7" x14ac:dyDescent="0.3">
      <c r="B633" s="109">
        <v>44482</v>
      </c>
      <c r="C633" s="110">
        <v>500.87789900000001</v>
      </c>
      <c r="D633">
        <f t="shared" si="18"/>
        <v>1.2317038459821239E-2</v>
      </c>
      <c r="E633">
        <v>2.3882894254728448E-2</v>
      </c>
      <c r="F633">
        <v>623</v>
      </c>
      <c r="G633">
        <f t="shared" ca="1" si="19"/>
        <v>-2.0987330078764271E-2</v>
      </c>
    </row>
    <row r="634" spans="2:7" x14ac:dyDescent="0.3">
      <c r="B634" s="109">
        <v>44481</v>
      </c>
      <c r="C634" s="110">
        <v>494.78363000000002</v>
      </c>
      <c r="D634">
        <f t="shared" si="18"/>
        <v>6.5360333804975745E-4</v>
      </c>
      <c r="E634">
        <v>2.3877155383649651E-2</v>
      </c>
      <c r="F634">
        <v>624</v>
      </c>
      <c r="G634">
        <f t="shared" ca="1" si="19"/>
        <v>1.2417243192643871E-2</v>
      </c>
    </row>
    <row r="635" spans="2:7" x14ac:dyDescent="0.3">
      <c r="B635" s="109">
        <v>44480</v>
      </c>
      <c r="C635" s="110">
        <v>494.46044899999998</v>
      </c>
      <c r="D635">
        <f t="shared" si="18"/>
        <v>-6.1247092099336875E-3</v>
      </c>
      <c r="E635">
        <v>2.3856064603207328E-2</v>
      </c>
      <c r="F635">
        <v>625</v>
      </c>
      <c r="G635">
        <f t="shared" ca="1" si="19"/>
        <v>-3.3483744609436364E-4</v>
      </c>
    </row>
    <row r="636" spans="2:7" x14ac:dyDescent="0.3">
      <c r="B636" s="109">
        <v>44477</v>
      </c>
      <c r="C636" s="110">
        <v>497.50753800000001</v>
      </c>
      <c r="D636">
        <f t="shared" si="18"/>
        <v>-7.8262199912013664E-3</v>
      </c>
      <c r="E636">
        <v>2.3832105075894727E-2</v>
      </c>
      <c r="F636">
        <v>626</v>
      </c>
      <c r="G636">
        <f t="shared" ca="1" si="19"/>
        <v>-1.7538196758723024E-2</v>
      </c>
    </row>
    <row r="637" spans="2:7" x14ac:dyDescent="0.3">
      <c r="B637" s="109">
        <v>44476</v>
      </c>
      <c r="C637" s="110">
        <v>501.43185399999999</v>
      </c>
      <c r="D637">
        <f t="shared" si="18"/>
        <v>9.8557756957236009E-3</v>
      </c>
      <c r="E637">
        <v>2.3820226342784245E-2</v>
      </c>
      <c r="F637">
        <v>627</v>
      </c>
      <c r="G637">
        <f t="shared" ca="1" si="19"/>
        <v>-1.7744526470531503E-2</v>
      </c>
    </row>
    <row r="638" spans="2:7" x14ac:dyDescent="0.3">
      <c r="B638" s="109">
        <v>44475</v>
      </c>
      <c r="C638" s="110">
        <v>496.53808600000002</v>
      </c>
      <c r="D638">
        <f t="shared" si="18"/>
        <v>6.2687701595247614E-3</v>
      </c>
      <c r="E638">
        <v>2.3756656753487482E-2</v>
      </c>
      <c r="F638">
        <v>628</v>
      </c>
      <c r="G638">
        <f t="shared" ca="1" si="19"/>
        <v>-3.6396337481977854E-2</v>
      </c>
    </row>
    <row r="639" spans="2:7" x14ac:dyDescent="0.3">
      <c r="B639" s="109">
        <v>44474</v>
      </c>
      <c r="C639" s="110">
        <v>493.444794</v>
      </c>
      <c r="D639">
        <f t="shared" si="18"/>
        <v>7.7314351237316448E-3</v>
      </c>
      <c r="E639">
        <v>2.3722642723749132E-2</v>
      </c>
      <c r="F639">
        <v>629</v>
      </c>
      <c r="G639">
        <f t="shared" ca="1" si="19"/>
        <v>-1.6519138975948717E-2</v>
      </c>
    </row>
    <row r="640" spans="2:7" x14ac:dyDescent="0.3">
      <c r="B640" s="109">
        <v>44473</v>
      </c>
      <c r="C640" s="110">
        <v>489.65902699999998</v>
      </c>
      <c r="D640">
        <f t="shared" si="18"/>
        <v>1.7947883380477148E-2</v>
      </c>
      <c r="E640">
        <v>2.3720675293996685E-2</v>
      </c>
      <c r="F640">
        <v>630</v>
      </c>
      <c r="G640">
        <f t="shared" ca="1" si="19"/>
        <v>1.6022152624910239E-2</v>
      </c>
    </row>
    <row r="641" spans="2:7" x14ac:dyDescent="0.3">
      <c r="B641" s="109">
        <v>44470</v>
      </c>
      <c r="C641" s="110">
        <v>481.02563500000002</v>
      </c>
      <c r="D641">
        <f t="shared" si="18"/>
        <v>3.0869753429846103E-2</v>
      </c>
      <c r="E641">
        <v>2.3713815325661081E-2</v>
      </c>
      <c r="F641">
        <v>631</v>
      </c>
      <c r="G641">
        <f t="shared" ca="1" si="19"/>
        <v>-4.009601537526862E-2</v>
      </c>
    </row>
    <row r="642" spans="2:7" x14ac:dyDescent="0.3">
      <c r="B642" s="109">
        <v>44469</v>
      </c>
      <c r="C642" s="110">
        <v>466.62115499999999</v>
      </c>
      <c r="D642">
        <f t="shared" si="18"/>
        <v>9.2871426147234093E-3</v>
      </c>
      <c r="E642">
        <v>2.3705442166048529E-2</v>
      </c>
      <c r="F642">
        <v>632</v>
      </c>
      <c r="G642">
        <f t="shared" ca="1" si="19"/>
        <v>-2.8074129513665592E-2</v>
      </c>
    </row>
    <row r="643" spans="2:7" x14ac:dyDescent="0.3">
      <c r="B643" s="109">
        <v>44468</v>
      </c>
      <c r="C643" s="110">
        <v>462.32745399999999</v>
      </c>
      <c r="D643">
        <f t="shared" si="18"/>
        <v>4.2116520653521228E-3</v>
      </c>
      <c r="E643">
        <v>2.3693307917430628E-2</v>
      </c>
      <c r="F643">
        <v>633</v>
      </c>
      <c r="G643">
        <f t="shared" ca="1" si="19"/>
        <v>1.7935314406734862E-2</v>
      </c>
    </row>
    <row r="644" spans="2:7" x14ac:dyDescent="0.3">
      <c r="B644" s="109">
        <v>44467</v>
      </c>
      <c r="C644" s="110">
        <v>460.38845800000001</v>
      </c>
      <c r="D644">
        <f t="shared" si="18"/>
        <v>-1.1302769872732155E-2</v>
      </c>
      <c r="E644">
        <v>2.3690160218540202E-2</v>
      </c>
      <c r="F644">
        <v>634</v>
      </c>
      <c r="G644">
        <f t="shared" ca="1" si="19"/>
        <v>-3.0544284209220764E-2</v>
      </c>
    </row>
    <row r="645" spans="2:7" x14ac:dyDescent="0.3">
      <c r="B645" s="109">
        <v>44466</v>
      </c>
      <c r="C645" s="110">
        <v>465.651611</v>
      </c>
      <c r="D645">
        <f t="shared" si="18"/>
        <v>-1.3015145043148935E-2</v>
      </c>
      <c r="E645">
        <v>2.3686710823830115E-2</v>
      </c>
      <c r="F645">
        <v>635</v>
      </c>
      <c r="G645">
        <f t="shared" ca="1" si="19"/>
        <v>3.2777461152861419E-2</v>
      </c>
    </row>
    <row r="646" spans="2:7" x14ac:dyDescent="0.3">
      <c r="B646" s="109">
        <v>44463</v>
      </c>
      <c r="C646" s="110">
        <v>471.79205300000001</v>
      </c>
      <c r="D646">
        <f t="shared" si="18"/>
        <v>-3.3389996796795551E-2</v>
      </c>
      <c r="E646">
        <v>2.3685374327822695E-2</v>
      </c>
      <c r="F646">
        <v>636</v>
      </c>
      <c r="G646">
        <f t="shared" ca="1" si="19"/>
        <v>4.206722335500819E-2</v>
      </c>
    </row>
    <row r="647" spans="2:7" x14ac:dyDescent="0.3">
      <c r="B647" s="109">
        <v>44462</v>
      </c>
      <c r="C647" s="110">
        <v>488.08935500000001</v>
      </c>
      <c r="D647">
        <f t="shared" si="18"/>
        <v>4.3735824243850141E-2</v>
      </c>
      <c r="E647">
        <v>2.3674785159431444E-2</v>
      </c>
      <c r="F647">
        <v>637</v>
      </c>
      <c r="G647">
        <f t="shared" ca="1" si="19"/>
        <v>2.9244045226415629E-2</v>
      </c>
    </row>
    <row r="648" spans="2:7" x14ac:dyDescent="0.3">
      <c r="B648" s="109">
        <v>44461</v>
      </c>
      <c r="C648" s="110">
        <v>467.63687099999999</v>
      </c>
      <c r="D648">
        <f t="shared" si="18"/>
        <v>4.5844188068715708E-2</v>
      </c>
      <c r="E648">
        <v>2.3669622455833039E-2</v>
      </c>
      <c r="F648">
        <v>638</v>
      </c>
      <c r="G648">
        <f t="shared" ca="1" si="19"/>
        <v>-2.7314131302459604E-2</v>
      </c>
    </row>
    <row r="649" spans="2:7" x14ac:dyDescent="0.3">
      <c r="B649" s="109">
        <v>44460</v>
      </c>
      <c r="C649" s="110">
        <v>447.13818400000002</v>
      </c>
      <c r="D649">
        <f t="shared" si="18"/>
        <v>-7.887697596622778E-3</v>
      </c>
      <c r="E649">
        <v>2.3634204182543472E-2</v>
      </c>
      <c r="F649">
        <v>639</v>
      </c>
      <c r="G649">
        <f t="shared" ca="1" si="19"/>
        <v>-8.8030897216546458E-2</v>
      </c>
    </row>
    <row r="650" spans="2:7" x14ac:dyDescent="0.3">
      <c r="B650" s="109">
        <v>44459</v>
      </c>
      <c r="C650" s="110">
        <v>450.69311499999998</v>
      </c>
      <c r="D650">
        <f t="shared" si="18"/>
        <v>-1.0240325972566855E-2</v>
      </c>
      <c r="E650">
        <v>2.3599592477465015E-2</v>
      </c>
      <c r="F650">
        <v>640</v>
      </c>
      <c r="G650">
        <f t="shared" ca="1" si="19"/>
        <v>2.3996593872682815E-2</v>
      </c>
    </row>
    <row r="651" spans="2:7" x14ac:dyDescent="0.3">
      <c r="B651" s="109">
        <v>44456</v>
      </c>
      <c r="C651" s="110">
        <v>455.35611</v>
      </c>
      <c r="D651">
        <f t="shared" ref="D651:D714" si="20">C651/C652-1</f>
        <v>-1.8899960494312862E-2</v>
      </c>
      <c r="E651">
        <v>2.354863671243268E-2</v>
      </c>
      <c r="F651">
        <v>641</v>
      </c>
      <c r="G651">
        <f t="shared" ref="G651:G714" ca="1" si="21">_xlfn.NORM.INV(RAND(),M$13,M$14)</f>
        <v>-1.9704171492063358E-2</v>
      </c>
    </row>
    <row r="652" spans="2:7" x14ac:dyDescent="0.3">
      <c r="B652" s="109">
        <v>44455</v>
      </c>
      <c r="C652" s="110">
        <v>464.12811299999998</v>
      </c>
      <c r="D652">
        <f t="shared" si="20"/>
        <v>-1.1115380606688929E-2</v>
      </c>
      <c r="E652">
        <v>2.3533859167510496E-2</v>
      </c>
      <c r="F652">
        <v>642</v>
      </c>
      <c r="G652">
        <f t="shared" ca="1" si="21"/>
        <v>-1.135751536093714E-2</v>
      </c>
    </row>
    <row r="653" spans="2:7" x14ac:dyDescent="0.3">
      <c r="B653" s="109">
        <v>44454</v>
      </c>
      <c r="C653" s="110">
        <v>469.34506199999998</v>
      </c>
      <c r="D653">
        <f t="shared" si="20"/>
        <v>-7.517429872153536E-3</v>
      </c>
      <c r="E653">
        <v>2.3500706032660856E-2</v>
      </c>
      <c r="F653">
        <v>643</v>
      </c>
      <c r="G653">
        <f t="shared" ca="1" si="21"/>
        <v>6.3187646319813467E-3</v>
      </c>
    </row>
    <row r="654" spans="2:7" x14ac:dyDescent="0.3">
      <c r="B654" s="109">
        <v>44453</v>
      </c>
      <c r="C654" s="110">
        <v>472.90005500000001</v>
      </c>
      <c r="D654">
        <f t="shared" si="20"/>
        <v>4.8091796181767732E-2</v>
      </c>
      <c r="E654">
        <v>2.3490725724775174E-2</v>
      </c>
      <c r="F654">
        <v>644</v>
      </c>
      <c r="G654">
        <f t="shared" ca="1" si="21"/>
        <v>3.5518071084654261E-2</v>
      </c>
    </row>
    <row r="655" spans="2:7" x14ac:dyDescent="0.3">
      <c r="B655" s="109">
        <v>44452</v>
      </c>
      <c r="C655" s="110">
        <v>451.20098899999999</v>
      </c>
      <c r="D655">
        <f t="shared" si="20"/>
        <v>-5.697501695720586E-3</v>
      </c>
      <c r="E655">
        <v>2.3455801427387124E-2</v>
      </c>
      <c r="F655">
        <v>645</v>
      </c>
      <c r="G655">
        <f t="shared" ca="1" si="21"/>
        <v>7.8772144793949027E-3</v>
      </c>
    </row>
    <row r="656" spans="2:7" x14ac:dyDescent="0.3">
      <c r="B656" s="109">
        <v>44448</v>
      </c>
      <c r="C656" s="110">
        <v>453.78643799999998</v>
      </c>
      <c r="D656">
        <f t="shared" si="20"/>
        <v>1.791647553244391E-2</v>
      </c>
      <c r="E656">
        <v>2.3453105669137608E-2</v>
      </c>
      <c r="F656">
        <v>646</v>
      </c>
      <c r="G656">
        <f t="shared" ca="1" si="21"/>
        <v>1.6061584072222759E-2</v>
      </c>
    </row>
    <row r="657" spans="2:7" x14ac:dyDescent="0.3">
      <c r="B657" s="109">
        <v>44447</v>
      </c>
      <c r="C657" s="110">
        <v>445.799286</v>
      </c>
      <c r="D657">
        <f t="shared" si="20"/>
        <v>-3.6117143998288803E-3</v>
      </c>
      <c r="E657">
        <v>2.3448542395136274E-2</v>
      </c>
      <c r="F657">
        <v>647</v>
      </c>
      <c r="G657">
        <f t="shared" ca="1" si="21"/>
        <v>2.6034914413926094E-3</v>
      </c>
    </row>
    <row r="658" spans="2:7" x14ac:dyDescent="0.3">
      <c r="B658" s="109">
        <v>44446</v>
      </c>
      <c r="C658" s="110">
        <v>447.41522200000003</v>
      </c>
      <c r="D658">
        <f t="shared" si="20"/>
        <v>-1.3035944224160101E-2</v>
      </c>
      <c r="E658">
        <v>2.3440652485348989E-2</v>
      </c>
      <c r="F658">
        <v>648</v>
      </c>
      <c r="G658">
        <f t="shared" ca="1" si="21"/>
        <v>3.6194980788120876E-2</v>
      </c>
    </row>
    <row r="659" spans="2:7" x14ac:dyDescent="0.3">
      <c r="B659" s="109">
        <v>44445</v>
      </c>
      <c r="C659" s="110">
        <v>453.32473800000002</v>
      </c>
      <c r="D659">
        <f t="shared" si="20"/>
        <v>7.1348987023056587E-4</v>
      </c>
      <c r="E659">
        <v>2.3400308673846126E-2</v>
      </c>
      <c r="F659">
        <v>649</v>
      </c>
      <c r="G659">
        <f t="shared" ca="1" si="21"/>
        <v>-3.2626914654775964E-3</v>
      </c>
    </row>
    <row r="660" spans="2:7" x14ac:dyDescent="0.3">
      <c r="B660" s="109">
        <v>44442</v>
      </c>
      <c r="C660" s="110">
        <v>453.00152600000001</v>
      </c>
      <c r="D660">
        <f t="shared" si="20"/>
        <v>6.6686238342492654E-3</v>
      </c>
      <c r="E660">
        <v>2.3390120673161263E-2</v>
      </c>
      <c r="F660">
        <v>650</v>
      </c>
      <c r="G660">
        <f t="shared" ca="1" si="21"/>
        <v>2.1924431889702004E-2</v>
      </c>
    </row>
    <row r="661" spans="2:7" x14ac:dyDescent="0.3">
      <c r="B661" s="109">
        <v>44441</v>
      </c>
      <c r="C661" s="110">
        <v>450.00064099999997</v>
      </c>
      <c r="D661">
        <f t="shared" si="20"/>
        <v>1.4384931329278761E-3</v>
      </c>
      <c r="E661">
        <v>2.3372244464262559E-2</v>
      </c>
      <c r="F661">
        <v>651</v>
      </c>
      <c r="G661">
        <f t="shared" ca="1" si="21"/>
        <v>-1.0481832604740391E-2</v>
      </c>
    </row>
    <row r="662" spans="2:7" x14ac:dyDescent="0.3">
      <c r="B662" s="109">
        <v>44440</v>
      </c>
      <c r="C662" s="110">
        <v>449.35424799999998</v>
      </c>
      <c r="D662">
        <f t="shared" si="20"/>
        <v>8.4965553362303936E-3</v>
      </c>
      <c r="E662">
        <v>2.3338620506631935E-2</v>
      </c>
      <c r="F662">
        <v>652</v>
      </c>
      <c r="G662">
        <f t="shared" ca="1" si="21"/>
        <v>5.7531631605807617E-3</v>
      </c>
    </row>
    <row r="663" spans="2:7" x14ac:dyDescent="0.3">
      <c r="B663" s="109">
        <v>44439</v>
      </c>
      <c r="C663" s="110">
        <v>445.56845099999998</v>
      </c>
      <c r="D663">
        <f t="shared" si="20"/>
        <v>-5.2567375605004907E-3</v>
      </c>
      <c r="E663">
        <v>2.3305540279072945E-2</v>
      </c>
      <c r="F663">
        <v>653</v>
      </c>
      <c r="G663">
        <f t="shared" ca="1" si="21"/>
        <v>-2.3221305586629513E-2</v>
      </c>
    </row>
    <row r="664" spans="2:7" x14ac:dyDescent="0.3">
      <c r="B664" s="109">
        <v>44438</v>
      </c>
      <c r="C664" s="110">
        <v>447.92306500000001</v>
      </c>
      <c r="D664">
        <f t="shared" si="20"/>
        <v>5.076072891283534E-3</v>
      </c>
      <c r="E664">
        <v>2.3284596860175588E-2</v>
      </c>
      <c r="F664">
        <v>654</v>
      </c>
      <c r="G664">
        <f t="shared" ca="1" si="21"/>
        <v>5.9641291194950645E-2</v>
      </c>
    </row>
    <row r="665" spans="2:7" x14ac:dyDescent="0.3">
      <c r="B665" s="109">
        <v>44435</v>
      </c>
      <c r="C665" s="110">
        <v>445.66085800000002</v>
      </c>
      <c r="D665">
        <f t="shared" si="20"/>
        <v>1.493009257148481E-2</v>
      </c>
      <c r="E665">
        <v>2.3279215317425273E-2</v>
      </c>
      <c r="F665">
        <v>655</v>
      </c>
      <c r="G665">
        <f t="shared" ca="1" si="21"/>
        <v>2.9696993919395367E-2</v>
      </c>
    </row>
    <row r="666" spans="2:7" x14ac:dyDescent="0.3">
      <c r="B666" s="109">
        <v>44434</v>
      </c>
      <c r="C666" s="110">
        <v>439.10498000000001</v>
      </c>
      <c r="D666">
        <f t="shared" si="20"/>
        <v>-1.7357193593410702E-2</v>
      </c>
      <c r="E666">
        <v>2.3204482650621916E-2</v>
      </c>
      <c r="F666">
        <v>656</v>
      </c>
      <c r="G666">
        <f t="shared" ca="1" si="21"/>
        <v>1.1841149988155037E-2</v>
      </c>
    </row>
    <row r="667" spans="2:7" x14ac:dyDescent="0.3">
      <c r="B667" s="109">
        <v>44433</v>
      </c>
      <c r="C667" s="110">
        <v>446.86123700000002</v>
      </c>
      <c r="D667">
        <f t="shared" si="20"/>
        <v>-2.6844867140279449E-2</v>
      </c>
      <c r="E667">
        <v>2.3191294062832712E-2</v>
      </c>
      <c r="F667">
        <v>657</v>
      </c>
      <c r="G667">
        <f t="shared" ca="1" si="21"/>
        <v>-2.5885895760681045E-2</v>
      </c>
    </row>
    <row r="668" spans="2:7" x14ac:dyDescent="0.3">
      <c r="B668" s="109">
        <v>44432</v>
      </c>
      <c r="C668" s="110">
        <v>459.18808000000001</v>
      </c>
      <c r="D668">
        <f t="shared" si="20"/>
        <v>4.7940245425532435E-2</v>
      </c>
      <c r="E668">
        <v>2.3177748716872504E-2</v>
      </c>
      <c r="F668">
        <v>658</v>
      </c>
      <c r="G668">
        <f t="shared" ca="1" si="21"/>
        <v>-2.318137148588972E-2</v>
      </c>
    </row>
    <row r="669" spans="2:7" x14ac:dyDescent="0.3">
      <c r="B669" s="109">
        <v>44431</v>
      </c>
      <c r="C669" s="110">
        <v>438.18154900000002</v>
      </c>
      <c r="D669">
        <f t="shared" si="20"/>
        <v>-9.6003355259139944E-3</v>
      </c>
      <c r="E669">
        <v>2.2958038041379192E-2</v>
      </c>
      <c r="F669">
        <v>659</v>
      </c>
      <c r="G669">
        <f t="shared" ca="1" si="21"/>
        <v>2.3227225802806357E-2</v>
      </c>
    </row>
    <row r="670" spans="2:7" x14ac:dyDescent="0.3">
      <c r="B670" s="109">
        <v>44428</v>
      </c>
      <c r="C670" s="110">
        <v>442.42901599999999</v>
      </c>
      <c r="D670">
        <f t="shared" si="20"/>
        <v>-4.1579953555679672E-2</v>
      </c>
      <c r="E670">
        <v>2.2926570544085534E-2</v>
      </c>
      <c r="F670">
        <v>660</v>
      </c>
      <c r="G670">
        <f t="shared" ca="1" si="21"/>
        <v>-1.5973935005533075E-3</v>
      </c>
    </row>
    <row r="671" spans="2:7" x14ac:dyDescent="0.3">
      <c r="B671" s="109">
        <v>44426</v>
      </c>
      <c r="C671" s="110">
        <v>461.62329099999999</v>
      </c>
      <c r="D671">
        <f t="shared" si="20"/>
        <v>-1.0700917838921908E-2</v>
      </c>
      <c r="E671">
        <v>2.2912151979500583E-2</v>
      </c>
      <c r="F671">
        <v>661</v>
      </c>
      <c r="G671">
        <f t="shared" ca="1" si="21"/>
        <v>5.176369044858505E-3</v>
      </c>
    </row>
    <row r="672" spans="2:7" x14ac:dyDescent="0.3">
      <c r="B672" s="109">
        <v>44425</v>
      </c>
      <c r="C672" s="110">
        <v>466.61651599999999</v>
      </c>
      <c r="D672">
        <f t="shared" si="20"/>
        <v>-8.4688847150858892E-3</v>
      </c>
      <c r="E672">
        <v>2.2907953105275158E-2</v>
      </c>
      <c r="F672">
        <v>662</v>
      </c>
      <c r="G672">
        <f t="shared" ca="1" si="21"/>
        <v>-9.7047397715202266E-3</v>
      </c>
    </row>
    <row r="673" spans="2:7" x14ac:dyDescent="0.3">
      <c r="B673" s="109">
        <v>44424</v>
      </c>
      <c r="C673" s="110">
        <v>470.60199</v>
      </c>
      <c r="D673">
        <f t="shared" si="20"/>
        <v>-2.2270755929705843E-2</v>
      </c>
      <c r="E673">
        <v>2.2866274086552396E-2</v>
      </c>
      <c r="F673">
        <v>663</v>
      </c>
      <c r="G673">
        <f t="shared" ca="1" si="21"/>
        <v>9.2523264125126837E-3</v>
      </c>
    </row>
    <row r="674" spans="2:7" x14ac:dyDescent="0.3">
      <c r="B674" s="109">
        <v>44421</v>
      </c>
      <c r="C674" s="110">
        <v>481.32138099999997</v>
      </c>
      <c r="D674">
        <f t="shared" si="20"/>
        <v>-3.792449350027427E-3</v>
      </c>
      <c r="E674">
        <v>2.2812154604820778E-2</v>
      </c>
      <c r="F674">
        <v>664</v>
      </c>
      <c r="G674">
        <f t="shared" ca="1" si="21"/>
        <v>1.7213149148506437E-2</v>
      </c>
    </row>
    <row r="675" spans="2:7" x14ac:dyDescent="0.3">
      <c r="B675" s="109">
        <v>44420</v>
      </c>
      <c r="C675" s="110">
        <v>483.15371699999997</v>
      </c>
      <c r="D675">
        <f t="shared" si="20"/>
        <v>3.9023648495593033E-3</v>
      </c>
      <c r="E675">
        <v>2.2768918952587924E-2</v>
      </c>
      <c r="F675">
        <v>665</v>
      </c>
      <c r="G675">
        <f t="shared" ca="1" si="21"/>
        <v>1.8706725149973307E-3</v>
      </c>
    </row>
    <row r="676" spans="2:7" x14ac:dyDescent="0.3">
      <c r="B676" s="109">
        <v>44419</v>
      </c>
      <c r="C676" s="110">
        <v>481.27560399999999</v>
      </c>
      <c r="D676">
        <f t="shared" si="20"/>
        <v>3.4384468475729957E-3</v>
      </c>
      <c r="E676">
        <v>2.2765233453089673E-2</v>
      </c>
      <c r="F676">
        <v>666</v>
      </c>
      <c r="G676">
        <f t="shared" ca="1" si="21"/>
        <v>-5.4810941731233812E-2</v>
      </c>
    </row>
    <row r="677" spans="2:7" x14ac:dyDescent="0.3">
      <c r="B677" s="109">
        <v>44418</v>
      </c>
      <c r="C677" s="110">
        <v>479.62643400000002</v>
      </c>
      <c r="D677">
        <f t="shared" si="20"/>
        <v>-3.082473893744786E-2</v>
      </c>
      <c r="E677">
        <v>2.275625896394784E-2</v>
      </c>
      <c r="F677">
        <v>667</v>
      </c>
      <c r="G677">
        <f t="shared" ca="1" si="21"/>
        <v>6.1502419879474145E-4</v>
      </c>
    </row>
    <row r="678" spans="2:7" x14ac:dyDescent="0.3">
      <c r="B678" s="109">
        <v>44417</v>
      </c>
      <c r="C678" s="110">
        <v>494.881012</v>
      </c>
      <c r="D678">
        <f t="shared" si="20"/>
        <v>-3.6891049293934497E-3</v>
      </c>
      <c r="E678">
        <v>2.2674323054452161E-2</v>
      </c>
      <c r="F678">
        <v>668</v>
      </c>
      <c r="G678">
        <f t="shared" ca="1" si="21"/>
        <v>-4.1868755159392694E-2</v>
      </c>
    </row>
    <row r="679" spans="2:7" x14ac:dyDescent="0.3">
      <c r="B679" s="109">
        <v>44414</v>
      </c>
      <c r="C679" s="110">
        <v>496.71343999999999</v>
      </c>
      <c r="D679">
        <f t="shared" si="20"/>
        <v>-1.5078527565782429E-2</v>
      </c>
      <c r="E679">
        <v>2.2568710150909332E-2</v>
      </c>
      <c r="F679">
        <v>669</v>
      </c>
      <c r="G679">
        <f t="shared" ca="1" si="21"/>
        <v>-3.052683221825225E-2</v>
      </c>
    </row>
    <row r="680" spans="2:7" x14ac:dyDescent="0.3">
      <c r="B680" s="109">
        <v>44413</v>
      </c>
      <c r="C680" s="110">
        <v>504.31781000000001</v>
      </c>
      <c r="D680">
        <f t="shared" si="20"/>
        <v>-1.6790172377383228E-2</v>
      </c>
      <c r="E680">
        <v>2.2553948836970816E-2</v>
      </c>
      <c r="F680">
        <v>670</v>
      </c>
      <c r="G680">
        <f t="shared" ca="1" si="21"/>
        <v>1.5465544090352192E-2</v>
      </c>
    </row>
    <row r="681" spans="2:7" x14ac:dyDescent="0.3">
      <c r="B681" s="109">
        <v>44412</v>
      </c>
      <c r="C681" s="110">
        <v>512.92999299999997</v>
      </c>
      <c r="D681">
        <f t="shared" si="20"/>
        <v>-1.5388988693698535E-2</v>
      </c>
      <c r="E681">
        <v>2.2475779751621738E-2</v>
      </c>
      <c r="F681">
        <v>671</v>
      </c>
      <c r="G681">
        <f t="shared" ca="1" si="21"/>
        <v>5.6126030903871096E-2</v>
      </c>
    </row>
    <row r="682" spans="2:7" x14ac:dyDescent="0.3">
      <c r="B682" s="109">
        <v>44411</v>
      </c>
      <c r="C682" s="110">
        <v>520.94683799999996</v>
      </c>
      <c r="D682">
        <f t="shared" si="20"/>
        <v>-7.5918966337564786E-3</v>
      </c>
      <c r="E682">
        <v>2.2444690991630489E-2</v>
      </c>
      <c r="F682">
        <v>672</v>
      </c>
      <c r="G682">
        <f t="shared" ca="1" si="21"/>
        <v>4.2820274127934712E-3</v>
      </c>
    </row>
    <row r="683" spans="2:7" x14ac:dyDescent="0.3">
      <c r="B683" s="109">
        <v>44410</v>
      </c>
      <c r="C683" s="110">
        <v>524.93206799999996</v>
      </c>
      <c r="D683">
        <f t="shared" si="20"/>
        <v>-1.1473612022606106E-2</v>
      </c>
      <c r="E683">
        <v>2.2441353945244824E-2</v>
      </c>
      <c r="F683">
        <v>673</v>
      </c>
      <c r="G683">
        <f t="shared" ca="1" si="21"/>
        <v>-6.4225091609945051E-2</v>
      </c>
    </row>
    <row r="684" spans="2:7" x14ac:dyDescent="0.3">
      <c r="B684" s="109">
        <v>44407</v>
      </c>
      <c r="C684" s="110">
        <v>531.02484100000004</v>
      </c>
      <c r="D684">
        <f t="shared" si="20"/>
        <v>6.3193601765560548E-2</v>
      </c>
      <c r="E684">
        <v>2.2375584886774824E-2</v>
      </c>
      <c r="F684">
        <v>674</v>
      </c>
      <c r="G684">
        <f t="shared" ca="1" si="21"/>
        <v>4.0207905775216525E-2</v>
      </c>
    </row>
    <row r="685" spans="2:7" x14ac:dyDescent="0.3">
      <c r="B685" s="109">
        <v>44406</v>
      </c>
      <c r="C685" s="110">
        <v>499.46203600000001</v>
      </c>
      <c r="D685">
        <f t="shared" si="20"/>
        <v>1.3949573748165411E-2</v>
      </c>
      <c r="E685">
        <v>2.2337869673722421E-2</v>
      </c>
      <c r="F685">
        <v>675</v>
      </c>
      <c r="G685">
        <f t="shared" ca="1" si="21"/>
        <v>-4.3848848923986449E-3</v>
      </c>
    </row>
    <row r="686" spans="2:7" x14ac:dyDescent="0.3">
      <c r="B686" s="109">
        <v>44405</v>
      </c>
      <c r="C686" s="110">
        <v>492.59060699999998</v>
      </c>
      <c r="D686">
        <f t="shared" si="20"/>
        <v>-1.4858421290067092E-3</v>
      </c>
      <c r="E686">
        <v>2.2310432684559345E-2</v>
      </c>
      <c r="F686">
        <v>676</v>
      </c>
      <c r="G686">
        <f t="shared" ca="1" si="21"/>
        <v>1.0787607381098175E-2</v>
      </c>
    </row>
    <row r="687" spans="2:7" x14ac:dyDescent="0.3">
      <c r="B687" s="109">
        <v>44404</v>
      </c>
      <c r="C687" s="110">
        <v>493.32360799999998</v>
      </c>
      <c r="D687">
        <f t="shared" si="20"/>
        <v>-1.6349963693326419E-2</v>
      </c>
      <c r="E687">
        <v>2.2294578308999835E-2</v>
      </c>
      <c r="F687">
        <v>677</v>
      </c>
      <c r="G687">
        <f t="shared" ca="1" si="21"/>
        <v>-8.698258016065271E-3</v>
      </c>
    </row>
    <row r="688" spans="2:7" x14ac:dyDescent="0.3">
      <c r="B688" s="109">
        <v>44403</v>
      </c>
      <c r="C688" s="110">
        <v>501.52349900000002</v>
      </c>
      <c r="D688">
        <f t="shared" si="20"/>
        <v>2.846420103445868E-2</v>
      </c>
      <c r="E688">
        <v>2.2273352697521176E-2</v>
      </c>
      <c r="F688">
        <v>678</v>
      </c>
      <c r="G688">
        <f t="shared" ca="1" si="21"/>
        <v>7.9557336361002172E-3</v>
      </c>
    </row>
    <row r="689" spans="2:7" x14ac:dyDescent="0.3">
      <c r="B689" s="109">
        <v>44400</v>
      </c>
      <c r="C689" s="110">
        <v>487.64312699999999</v>
      </c>
      <c r="D689">
        <f t="shared" si="20"/>
        <v>-4.2096662269593965E-3</v>
      </c>
      <c r="E689">
        <v>2.2242563216924971E-2</v>
      </c>
      <c r="F689">
        <v>679</v>
      </c>
      <c r="G689">
        <f t="shared" ca="1" si="21"/>
        <v>4.8799587734459068E-2</v>
      </c>
    </row>
    <row r="690" spans="2:7" x14ac:dyDescent="0.3">
      <c r="B690" s="109">
        <v>44399</v>
      </c>
      <c r="C690" s="110">
        <v>489.70461999999998</v>
      </c>
      <c r="D690">
        <f t="shared" si="20"/>
        <v>8.6809347828693539E-3</v>
      </c>
      <c r="E690">
        <v>2.2152052890334284E-2</v>
      </c>
      <c r="F690">
        <v>680</v>
      </c>
      <c r="G690">
        <f t="shared" ca="1" si="21"/>
        <v>-1.5878488553791145E-3</v>
      </c>
    </row>
    <row r="691" spans="2:7" x14ac:dyDescent="0.3">
      <c r="B691" s="109">
        <v>44397</v>
      </c>
      <c r="C691" s="110">
        <v>485.49011200000001</v>
      </c>
      <c r="D691">
        <f t="shared" si="20"/>
        <v>-1.6609390440926908E-2</v>
      </c>
      <c r="E691">
        <v>2.2121802583267902E-2</v>
      </c>
      <c r="F691">
        <v>681</v>
      </c>
      <c r="G691">
        <f t="shared" ca="1" si="21"/>
        <v>-3.0956155183682367E-2</v>
      </c>
    </row>
    <row r="692" spans="2:7" x14ac:dyDescent="0.3">
      <c r="B692" s="109">
        <v>44396</v>
      </c>
      <c r="C692" s="110">
        <v>493.69000199999999</v>
      </c>
      <c r="D692">
        <f t="shared" si="20"/>
        <v>9.4604740190322723E-3</v>
      </c>
      <c r="E692">
        <v>2.2043919092505693E-2</v>
      </c>
      <c r="F692">
        <v>682</v>
      </c>
      <c r="G692">
        <f t="shared" ca="1" si="21"/>
        <v>-4.1376210597511065E-2</v>
      </c>
    </row>
    <row r="693" spans="2:7" x14ac:dyDescent="0.3">
      <c r="B693" s="109">
        <v>44393</v>
      </c>
      <c r="C693" s="110">
        <v>489.06323200000003</v>
      </c>
      <c r="D693">
        <f t="shared" si="20"/>
        <v>4.5163542257908862E-3</v>
      </c>
      <c r="E693">
        <v>2.2014470141778375E-2</v>
      </c>
      <c r="F693">
        <v>683</v>
      </c>
      <c r="G693">
        <f t="shared" ca="1" si="21"/>
        <v>5.0491631911460371E-3</v>
      </c>
    </row>
    <row r="694" spans="2:7" x14ac:dyDescent="0.3">
      <c r="B694" s="109">
        <v>44392</v>
      </c>
      <c r="C694" s="110">
        <v>486.86437999999998</v>
      </c>
      <c r="D694">
        <f t="shared" si="20"/>
        <v>5.8678471035125135E-3</v>
      </c>
      <c r="E694">
        <v>2.2007797647994654E-2</v>
      </c>
      <c r="F694">
        <v>684</v>
      </c>
      <c r="G694">
        <f t="shared" ca="1" si="21"/>
        <v>-9.2598347566814326E-3</v>
      </c>
    </row>
    <row r="695" spans="2:7" x14ac:dyDescent="0.3">
      <c r="B695" s="109">
        <v>44391</v>
      </c>
      <c r="C695" s="110">
        <v>484.02420000000001</v>
      </c>
      <c r="D695">
        <f t="shared" si="20"/>
        <v>1.3525275036800233E-2</v>
      </c>
      <c r="E695">
        <v>2.2006892029658109E-2</v>
      </c>
      <c r="F695">
        <v>685</v>
      </c>
      <c r="G695">
        <f t="shared" ca="1" si="21"/>
        <v>4.0061271999914619E-2</v>
      </c>
    </row>
    <row r="696" spans="2:7" x14ac:dyDescent="0.3">
      <c r="B696" s="109">
        <v>44390</v>
      </c>
      <c r="C696" s="110">
        <v>477.56500199999999</v>
      </c>
      <c r="D696">
        <f t="shared" si="20"/>
        <v>-5.1531137398140858E-3</v>
      </c>
      <c r="E696">
        <v>2.1970114710429423E-2</v>
      </c>
      <c r="F696">
        <v>686</v>
      </c>
      <c r="G696">
        <f t="shared" ca="1" si="21"/>
        <v>-2.2754863371127861E-2</v>
      </c>
    </row>
    <row r="697" spans="2:7" x14ac:dyDescent="0.3">
      <c r="B697" s="109">
        <v>44389</v>
      </c>
      <c r="C697" s="110">
        <v>480.03869600000002</v>
      </c>
      <c r="D697">
        <f t="shared" si="20"/>
        <v>3.9278501503656749E-3</v>
      </c>
      <c r="E697">
        <v>2.1913117210975885E-2</v>
      </c>
      <c r="F697">
        <v>687</v>
      </c>
      <c r="G697">
        <f t="shared" ca="1" si="21"/>
        <v>-4.0354347764207585E-3</v>
      </c>
    </row>
    <row r="698" spans="2:7" x14ac:dyDescent="0.3">
      <c r="B698" s="109">
        <v>44386</v>
      </c>
      <c r="C698" s="110">
        <v>478.16055299999999</v>
      </c>
      <c r="D698">
        <f t="shared" si="20"/>
        <v>-2.8718502896751819E-4</v>
      </c>
      <c r="E698">
        <v>2.1817838047915483E-2</v>
      </c>
      <c r="F698">
        <v>688</v>
      </c>
      <c r="G698">
        <f t="shared" ca="1" si="21"/>
        <v>-3.3277303101717719E-2</v>
      </c>
    </row>
    <row r="699" spans="2:7" x14ac:dyDescent="0.3">
      <c r="B699" s="109">
        <v>44385</v>
      </c>
      <c r="C699" s="110">
        <v>478.29791299999999</v>
      </c>
      <c r="D699">
        <f t="shared" si="20"/>
        <v>-2.6745952776734416E-3</v>
      </c>
      <c r="E699">
        <v>2.1784159239473189E-2</v>
      </c>
      <c r="F699">
        <v>689</v>
      </c>
      <c r="G699">
        <f t="shared" ca="1" si="21"/>
        <v>1.0832319734050421E-2</v>
      </c>
    </row>
    <row r="700" spans="2:7" x14ac:dyDescent="0.3">
      <c r="B700" s="109">
        <v>44384</v>
      </c>
      <c r="C700" s="110">
        <v>479.58059700000001</v>
      </c>
      <c r="D700">
        <f t="shared" si="20"/>
        <v>-7.3013579381423499E-3</v>
      </c>
      <c r="E700">
        <v>2.1757653566969237E-2</v>
      </c>
      <c r="F700">
        <v>690</v>
      </c>
      <c r="G700">
        <f t="shared" ca="1" si="21"/>
        <v>-5.1629844551294582E-3</v>
      </c>
    </row>
    <row r="701" spans="2:7" x14ac:dyDescent="0.3">
      <c r="B701" s="109">
        <v>44383</v>
      </c>
      <c r="C701" s="110">
        <v>483.10794099999998</v>
      </c>
      <c r="D701">
        <f t="shared" si="20"/>
        <v>2.5666321529456138E-3</v>
      </c>
      <c r="E701">
        <v>2.1725270785020623E-2</v>
      </c>
      <c r="F701">
        <v>691</v>
      </c>
      <c r="G701">
        <f t="shared" ca="1" si="21"/>
        <v>-6.8961685113036976E-3</v>
      </c>
    </row>
    <row r="702" spans="2:7" x14ac:dyDescent="0.3">
      <c r="B702" s="109">
        <v>44382</v>
      </c>
      <c r="C702" s="110">
        <v>481.87115499999999</v>
      </c>
      <c r="D702">
        <f t="shared" si="20"/>
        <v>-4.6366157334409852E-3</v>
      </c>
      <c r="E702">
        <v>2.1718016181519584E-2</v>
      </c>
      <c r="F702">
        <v>692</v>
      </c>
      <c r="G702">
        <f t="shared" ca="1" si="21"/>
        <v>5.8682606386305913E-3</v>
      </c>
    </row>
    <row r="703" spans="2:7" x14ac:dyDescent="0.3">
      <c r="B703" s="109">
        <v>44379</v>
      </c>
      <c r="C703" s="110">
        <v>484.115814</v>
      </c>
      <c r="D703">
        <f t="shared" si="20"/>
        <v>6.1887210348701149E-3</v>
      </c>
      <c r="E703">
        <v>2.1684564901227166E-2</v>
      </c>
      <c r="F703">
        <v>693</v>
      </c>
      <c r="G703">
        <f t="shared" ca="1" si="21"/>
        <v>-5.4941671640112599E-2</v>
      </c>
    </row>
    <row r="704" spans="2:7" x14ac:dyDescent="0.3">
      <c r="B704" s="109">
        <v>44378</v>
      </c>
      <c r="C704" s="110">
        <v>481.13818400000002</v>
      </c>
      <c r="D704">
        <f t="shared" si="20"/>
        <v>-8.6832047464049378E-3</v>
      </c>
      <c r="E704">
        <v>2.1630461024953362E-2</v>
      </c>
      <c r="F704">
        <v>694</v>
      </c>
      <c r="G704">
        <f t="shared" ca="1" si="21"/>
        <v>-7.9916138674529832E-2</v>
      </c>
    </row>
    <row r="705" spans="2:7" x14ac:dyDescent="0.3">
      <c r="B705" s="109">
        <v>44377</v>
      </c>
      <c r="C705" s="110">
        <v>485.3526</v>
      </c>
      <c r="D705">
        <f t="shared" si="20"/>
        <v>-1.2397415556672065E-2</v>
      </c>
      <c r="E705">
        <v>2.1581195336255243E-2</v>
      </c>
      <c r="F705">
        <v>695</v>
      </c>
      <c r="G705">
        <f t="shared" ca="1" si="21"/>
        <v>9.0107100321230316E-3</v>
      </c>
    </row>
    <row r="706" spans="2:7" x14ac:dyDescent="0.3">
      <c r="B706" s="109">
        <v>44376</v>
      </c>
      <c r="C706" s="110">
        <v>491.44525099999998</v>
      </c>
      <c r="D706">
        <f t="shared" si="20"/>
        <v>-3.6223366516500155E-3</v>
      </c>
      <c r="E706">
        <v>2.1555519226632125E-2</v>
      </c>
      <c r="F706">
        <v>696</v>
      </c>
      <c r="G706">
        <f t="shared" ca="1" si="21"/>
        <v>-1.8596432080891915E-3</v>
      </c>
    </row>
    <row r="707" spans="2:7" x14ac:dyDescent="0.3">
      <c r="B707" s="109">
        <v>44375</v>
      </c>
      <c r="C707" s="110">
        <v>493.23190299999999</v>
      </c>
      <c r="D707">
        <f t="shared" si="20"/>
        <v>-8.3810347367169191E-3</v>
      </c>
      <c r="E707">
        <v>2.1508608064528367E-2</v>
      </c>
      <c r="F707">
        <v>697</v>
      </c>
      <c r="G707">
        <f t="shared" ca="1" si="21"/>
        <v>2.0177032617088239E-2</v>
      </c>
    </row>
    <row r="708" spans="2:7" x14ac:dyDescent="0.3">
      <c r="B708" s="109">
        <v>44372</v>
      </c>
      <c r="C708" s="110">
        <v>497.40063500000002</v>
      </c>
      <c r="D708">
        <f t="shared" si="20"/>
        <v>1.4671591901581404E-2</v>
      </c>
      <c r="E708">
        <v>2.1505158362822963E-2</v>
      </c>
      <c r="F708">
        <v>698</v>
      </c>
      <c r="G708">
        <f t="shared" ca="1" si="21"/>
        <v>-7.9326369107929635E-3</v>
      </c>
    </row>
    <row r="709" spans="2:7" x14ac:dyDescent="0.3">
      <c r="B709" s="109">
        <v>44371</v>
      </c>
      <c r="C709" s="110">
        <v>490.20849600000003</v>
      </c>
      <c r="D709">
        <f t="shared" si="20"/>
        <v>-6.3145406979995267E-3</v>
      </c>
      <c r="E709">
        <v>2.1503713353425935E-2</v>
      </c>
      <c r="F709">
        <v>699</v>
      </c>
      <c r="G709">
        <f t="shared" ca="1" si="21"/>
        <v>1.5653738956274126E-2</v>
      </c>
    </row>
    <row r="710" spans="2:7" x14ac:dyDescent="0.3">
      <c r="B710" s="109">
        <v>44370</v>
      </c>
      <c r="C710" s="110">
        <v>493.32360799999998</v>
      </c>
      <c r="D710">
        <f t="shared" si="20"/>
        <v>-2.1800146221288563E-2</v>
      </c>
      <c r="E710">
        <v>2.1503076762784401E-2</v>
      </c>
      <c r="F710">
        <v>700</v>
      </c>
      <c r="G710">
        <f t="shared" ca="1" si="21"/>
        <v>-3.5018811120559525E-2</v>
      </c>
    </row>
    <row r="711" spans="2:7" x14ac:dyDescent="0.3">
      <c r="B711" s="109">
        <v>44369</v>
      </c>
      <c r="C711" s="110">
        <v>504.31781000000001</v>
      </c>
      <c r="D711">
        <f t="shared" si="20"/>
        <v>-1.0887668697655561E-3</v>
      </c>
      <c r="E711">
        <v>2.1467647601303375E-2</v>
      </c>
      <c r="F711">
        <v>701</v>
      </c>
      <c r="G711">
        <f t="shared" ca="1" si="21"/>
        <v>1.6091739572154193E-2</v>
      </c>
    </row>
    <row r="712" spans="2:7" x14ac:dyDescent="0.3">
      <c r="B712" s="109">
        <v>44368</v>
      </c>
      <c r="C712" s="110">
        <v>504.86749300000002</v>
      </c>
      <c r="D712">
        <f t="shared" si="20"/>
        <v>2.7291620109450854E-3</v>
      </c>
      <c r="E712">
        <v>2.1305761892339126E-2</v>
      </c>
      <c r="F712">
        <v>702</v>
      </c>
      <c r="G712">
        <f t="shared" ca="1" si="21"/>
        <v>-7.0404556732389212E-2</v>
      </c>
    </row>
    <row r="713" spans="2:7" x14ac:dyDescent="0.3">
      <c r="B713" s="109">
        <v>44365</v>
      </c>
      <c r="C713" s="110">
        <v>503.49337800000001</v>
      </c>
      <c r="D713">
        <f t="shared" si="20"/>
        <v>3.2406876331145806E-2</v>
      </c>
      <c r="E713">
        <v>2.1272284517535933E-2</v>
      </c>
      <c r="F713">
        <v>703</v>
      </c>
      <c r="G713">
        <f t="shared" ca="1" si="21"/>
        <v>5.6318336734217329E-2</v>
      </c>
    </row>
    <row r="714" spans="2:7" x14ac:dyDescent="0.3">
      <c r="B714" s="109">
        <v>44364</v>
      </c>
      <c r="C714" s="110">
        <v>487.68890399999998</v>
      </c>
      <c r="D714">
        <f t="shared" si="20"/>
        <v>5.0031335915219355E-3</v>
      </c>
      <c r="E714">
        <v>2.1236983785493768E-2</v>
      </c>
      <c r="F714">
        <v>704</v>
      </c>
      <c r="G714">
        <f t="shared" ca="1" si="21"/>
        <v>-4.6076975681603544E-2</v>
      </c>
    </row>
    <row r="715" spans="2:7" x14ac:dyDescent="0.3">
      <c r="B715" s="109">
        <v>44363</v>
      </c>
      <c r="C715" s="110">
        <v>485.261078</v>
      </c>
      <c r="D715">
        <f t="shared" ref="D715:D778" si="22">C715/C716-1</f>
        <v>1.5822806565100489E-2</v>
      </c>
      <c r="E715">
        <v>2.1234947497739132E-2</v>
      </c>
      <c r="F715">
        <v>705</v>
      </c>
      <c r="G715">
        <f t="shared" ref="G715:G778" ca="1" si="23">_xlfn.NORM.INV(RAND(),M$13,M$14)</f>
        <v>-1.311844137600719E-2</v>
      </c>
    </row>
    <row r="716" spans="2:7" x14ac:dyDescent="0.3">
      <c r="B716" s="109">
        <v>44362</v>
      </c>
      <c r="C716" s="110">
        <v>477.70248400000003</v>
      </c>
      <c r="D716">
        <f t="shared" si="22"/>
        <v>1.3017297896121383E-2</v>
      </c>
      <c r="E716">
        <v>2.1221028853970481E-2</v>
      </c>
      <c r="F716">
        <v>706</v>
      </c>
      <c r="G716">
        <f t="shared" ca="1" si="23"/>
        <v>-8.8927374292025287E-4</v>
      </c>
    </row>
    <row r="717" spans="2:7" x14ac:dyDescent="0.3">
      <c r="B717" s="109">
        <v>44361</v>
      </c>
      <c r="C717" s="110">
        <v>471.56399499999998</v>
      </c>
      <c r="D717">
        <f t="shared" si="22"/>
        <v>-3.0787875471972037E-2</v>
      </c>
      <c r="E717">
        <v>2.1194013075888307E-2</v>
      </c>
      <c r="F717">
        <v>707</v>
      </c>
      <c r="G717">
        <f t="shared" ca="1" si="23"/>
        <v>-2.6235668326383823E-2</v>
      </c>
    </row>
    <row r="718" spans="2:7" x14ac:dyDescent="0.3">
      <c r="B718" s="109">
        <v>44358</v>
      </c>
      <c r="C718" s="110">
        <v>486.54363999999998</v>
      </c>
      <c r="D718">
        <f t="shared" si="22"/>
        <v>-7.5292726227449425E-4</v>
      </c>
      <c r="E718">
        <v>2.1166813320533162E-2</v>
      </c>
      <c r="F718">
        <v>708</v>
      </c>
      <c r="G718">
        <f t="shared" ca="1" si="23"/>
        <v>5.536437979179033E-3</v>
      </c>
    </row>
    <row r="719" spans="2:7" x14ac:dyDescent="0.3">
      <c r="B719" s="109">
        <v>44357</v>
      </c>
      <c r="C719" s="110">
        <v>486.91024800000002</v>
      </c>
      <c r="D719">
        <f t="shared" si="22"/>
        <v>2.4778455253603227E-2</v>
      </c>
      <c r="E719">
        <v>2.114429080534963E-2</v>
      </c>
      <c r="F719">
        <v>709</v>
      </c>
      <c r="G719">
        <f t="shared" ca="1" si="23"/>
        <v>-3.1816315165771568E-2</v>
      </c>
    </row>
    <row r="720" spans="2:7" x14ac:dyDescent="0.3">
      <c r="B720" s="109">
        <v>44356</v>
      </c>
      <c r="C720" s="110">
        <v>475.13708500000001</v>
      </c>
      <c r="D720">
        <f t="shared" si="22"/>
        <v>-1.8917911851775382E-2</v>
      </c>
      <c r="E720">
        <v>2.1133202860653233E-2</v>
      </c>
      <c r="F720">
        <v>710</v>
      </c>
      <c r="G720">
        <f t="shared" ca="1" si="23"/>
        <v>1.5162886870789495E-2</v>
      </c>
    </row>
    <row r="721" spans="2:7" x14ac:dyDescent="0.3">
      <c r="B721" s="109">
        <v>44355</v>
      </c>
      <c r="C721" s="110">
        <v>484.29901100000001</v>
      </c>
      <c r="D721">
        <f t="shared" si="22"/>
        <v>9.7421173412639561E-3</v>
      </c>
      <c r="E721">
        <v>2.1111739194770163E-2</v>
      </c>
      <c r="F721">
        <v>711</v>
      </c>
      <c r="G721">
        <f t="shared" ca="1" si="23"/>
        <v>-7.9441895885447988E-3</v>
      </c>
    </row>
    <row r="722" spans="2:7" x14ac:dyDescent="0.3">
      <c r="B722" s="109">
        <v>44354</v>
      </c>
      <c r="C722" s="110">
        <v>479.62643400000002</v>
      </c>
      <c r="D722">
        <f t="shared" si="22"/>
        <v>3.3540259721156485E-3</v>
      </c>
      <c r="E722">
        <v>2.1110147304241877E-2</v>
      </c>
      <c r="F722">
        <v>712</v>
      </c>
      <c r="G722">
        <f t="shared" ca="1" si="23"/>
        <v>6.6434017067781284E-3</v>
      </c>
    </row>
    <row r="723" spans="2:7" x14ac:dyDescent="0.3">
      <c r="B723" s="109">
        <v>44351</v>
      </c>
      <c r="C723" s="110">
        <v>478.02313199999998</v>
      </c>
      <c r="D723">
        <f t="shared" si="22"/>
        <v>-8.0799392107759882E-3</v>
      </c>
      <c r="E723">
        <v>2.1096652992883991E-2</v>
      </c>
      <c r="F723">
        <v>713</v>
      </c>
      <c r="G723">
        <f t="shared" ca="1" si="23"/>
        <v>2.9274292184453096E-2</v>
      </c>
    </row>
    <row r="724" spans="2:7" x14ac:dyDescent="0.3">
      <c r="B724" s="109">
        <v>44350</v>
      </c>
      <c r="C724" s="110">
        <v>481.91699199999999</v>
      </c>
      <c r="D724">
        <f t="shared" si="22"/>
        <v>3.4340449993712774E-3</v>
      </c>
      <c r="E724">
        <v>2.1069831089530311E-2</v>
      </c>
      <c r="F724">
        <v>714</v>
      </c>
      <c r="G724">
        <f t="shared" ca="1" si="23"/>
        <v>-3.8952314580694425E-2</v>
      </c>
    </row>
    <row r="725" spans="2:7" x14ac:dyDescent="0.3">
      <c r="B725" s="109">
        <v>44349</v>
      </c>
      <c r="C725" s="110">
        <v>480.26773100000003</v>
      </c>
      <c r="D725">
        <f t="shared" si="22"/>
        <v>-2.7586425537258208E-3</v>
      </c>
      <c r="E725">
        <v>2.1054153293561972E-2</v>
      </c>
      <c r="F725">
        <v>715</v>
      </c>
      <c r="G725">
        <f t="shared" ca="1" si="23"/>
        <v>-3.6603338798629694E-3</v>
      </c>
    </row>
    <row r="726" spans="2:7" x14ac:dyDescent="0.3">
      <c r="B726" s="109">
        <v>44348</v>
      </c>
      <c r="C726" s="110">
        <v>481.59628300000003</v>
      </c>
      <c r="D726">
        <f t="shared" si="22"/>
        <v>-2.9539404219365073E-2</v>
      </c>
      <c r="E726">
        <v>2.1049354189251579E-2</v>
      </c>
      <c r="F726">
        <v>716</v>
      </c>
      <c r="G726">
        <f t="shared" ca="1" si="23"/>
        <v>-3.5835705648510755E-3</v>
      </c>
    </row>
    <row r="727" spans="2:7" x14ac:dyDescent="0.3">
      <c r="B727" s="109">
        <v>44347</v>
      </c>
      <c r="C727" s="110">
        <v>496.25537100000003</v>
      </c>
      <c r="D727">
        <f t="shared" si="22"/>
        <v>-7.9670488461982547E-3</v>
      </c>
      <c r="E727">
        <v>2.1042513064929436E-2</v>
      </c>
      <c r="F727">
        <v>717</v>
      </c>
      <c r="G727">
        <f t="shared" ca="1" si="23"/>
        <v>3.7207394380853929E-3</v>
      </c>
    </row>
    <row r="728" spans="2:7" x14ac:dyDescent="0.3">
      <c r="B728" s="109">
        <v>44344</v>
      </c>
      <c r="C728" s="110">
        <v>500.240814</v>
      </c>
      <c r="D728">
        <f t="shared" si="22"/>
        <v>7.4729401242368265E-3</v>
      </c>
      <c r="E728">
        <v>2.1040713674399747E-2</v>
      </c>
      <c r="F728">
        <v>718</v>
      </c>
      <c r="G728">
        <f t="shared" ca="1" si="23"/>
        <v>8.2118280257272077E-3</v>
      </c>
    </row>
    <row r="729" spans="2:7" x14ac:dyDescent="0.3">
      <c r="B729" s="109">
        <v>44343</v>
      </c>
      <c r="C729" s="110">
        <v>496.53027300000002</v>
      </c>
      <c r="D729">
        <f t="shared" si="22"/>
        <v>5.1002153167885034E-3</v>
      </c>
      <c r="E729">
        <v>2.1035206708559739E-2</v>
      </c>
      <c r="F729">
        <v>719</v>
      </c>
      <c r="G729">
        <f t="shared" ca="1" si="23"/>
        <v>-1.2453381621769351E-2</v>
      </c>
    </row>
    <row r="730" spans="2:7" x14ac:dyDescent="0.3">
      <c r="B730" s="109">
        <v>44342</v>
      </c>
      <c r="C730" s="110">
        <v>494.01071200000001</v>
      </c>
      <c r="D730">
        <f t="shared" si="22"/>
        <v>4.0926794824199364E-2</v>
      </c>
      <c r="E730">
        <v>2.0985081342805634E-2</v>
      </c>
      <c r="F730">
        <v>720</v>
      </c>
      <c r="G730">
        <f t="shared" ca="1" si="23"/>
        <v>-4.3395938255544886E-2</v>
      </c>
    </row>
    <row r="731" spans="2:7" x14ac:dyDescent="0.3">
      <c r="B731" s="109">
        <v>44341</v>
      </c>
      <c r="C731" s="110">
        <v>474.58737200000002</v>
      </c>
      <c r="D731">
        <f t="shared" si="22"/>
        <v>-3.3671232578397214E-3</v>
      </c>
      <c r="E731">
        <v>2.0937504831323617E-2</v>
      </c>
      <c r="F731">
        <v>721</v>
      </c>
      <c r="G731">
        <f t="shared" ca="1" si="23"/>
        <v>-1.6111663953864274E-2</v>
      </c>
    </row>
    <row r="732" spans="2:7" x14ac:dyDescent="0.3">
      <c r="B732" s="109">
        <v>44340</v>
      </c>
      <c r="C732" s="110">
        <v>476.190765</v>
      </c>
      <c r="D732">
        <f t="shared" si="22"/>
        <v>-9.4338506993698612E-3</v>
      </c>
      <c r="E732">
        <v>2.0922812742809382E-2</v>
      </c>
      <c r="F732">
        <v>722</v>
      </c>
      <c r="G732">
        <f t="shared" ca="1" si="23"/>
        <v>5.4215978405044198E-2</v>
      </c>
    </row>
    <row r="733" spans="2:7" x14ac:dyDescent="0.3">
      <c r="B733" s="109">
        <v>44337</v>
      </c>
      <c r="C733" s="110">
        <v>480.72586100000001</v>
      </c>
      <c r="D733">
        <f t="shared" si="22"/>
        <v>1.3359273127797611E-3</v>
      </c>
      <c r="E733">
        <v>2.0913221459427866E-2</v>
      </c>
      <c r="F733">
        <v>723</v>
      </c>
      <c r="G733">
        <f t="shared" ca="1" si="23"/>
        <v>6.8629535111654283E-3</v>
      </c>
    </row>
    <row r="734" spans="2:7" x14ac:dyDescent="0.3">
      <c r="B734" s="109">
        <v>44336</v>
      </c>
      <c r="C734" s="110">
        <v>480.08450299999998</v>
      </c>
      <c r="D734">
        <f t="shared" si="22"/>
        <v>-1.6332052024006782E-2</v>
      </c>
      <c r="E734">
        <v>2.0813348686823385E-2</v>
      </c>
      <c r="F734">
        <v>724</v>
      </c>
      <c r="G734">
        <f t="shared" ca="1" si="23"/>
        <v>5.4809927800190367E-2</v>
      </c>
    </row>
    <row r="735" spans="2:7" x14ac:dyDescent="0.3">
      <c r="B735" s="109">
        <v>44335</v>
      </c>
      <c r="C735" s="110">
        <v>488.05545000000001</v>
      </c>
      <c r="D735">
        <f t="shared" si="22"/>
        <v>1.7865760736699654E-2</v>
      </c>
      <c r="E735">
        <v>2.0739772008966817E-2</v>
      </c>
      <c r="F735">
        <v>725</v>
      </c>
      <c r="G735">
        <f t="shared" ca="1" si="23"/>
        <v>5.5115552694693657E-3</v>
      </c>
    </row>
    <row r="736" spans="2:7" x14ac:dyDescent="0.3">
      <c r="B736" s="109">
        <v>44334</v>
      </c>
      <c r="C736" s="110">
        <v>479.489014</v>
      </c>
      <c r="D736">
        <f t="shared" si="22"/>
        <v>-2.5728738566864751E-3</v>
      </c>
      <c r="E736">
        <v>2.0732630444998401E-2</v>
      </c>
      <c r="F736">
        <v>726</v>
      </c>
      <c r="G736">
        <f t="shared" ca="1" si="23"/>
        <v>8.261026460355635E-3</v>
      </c>
    </row>
    <row r="737" spans="2:7" x14ac:dyDescent="0.3">
      <c r="B737" s="109">
        <v>44333</v>
      </c>
      <c r="C737" s="110">
        <v>480.72586100000001</v>
      </c>
      <c r="D737">
        <f t="shared" si="22"/>
        <v>6.1361669944826058E-3</v>
      </c>
      <c r="E737">
        <v>2.0629782405698016E-2</v>
      </c>
      <c r="F737">
        <v>727</v>
      </c>
      <c r="G737">
        <f t="shared" ca="1" si="23"/>
        <v>4.2868940823324854E-2</v>
      </c>
    </row>
    <row r="738" spans="2:7" x14ac:dyDescent="0.3">
      <c r="B738" s="109">
        <v>44330</v>
      </c>
      <c r="C738" s="110">
        <v>477.794037</v>
      </c>
      <c r="D738">
        <f t="shared" si="22"/>
        <v>-9.6848291132847208E-3</v>
      </c>
      <c r="E738">
        <v>2.0606406469343641E-2</v>
      </c>
      <c r="F738">
        <v>728</v>
      </c>
      <c r="G738">
        <f t="shared" ca="1" si="23"/>
        <v>7.0678082202554502E-3</v>
      </c>
    </row>
    <row r="739" spans="2:7" x14ac:dyDescent="0.3">
      <c r="B739" s="109">
        <v>44328</v>
      </c>
      <c r="C739" s="110">
        <v>482.46664399999997</v>
      </c>
      <c r="D739">
        <f t="shared" si="22"/>
        <v>1.5426198525421375E-2</v>
      </c>
      <c r="E739">
        <v>2.0605563127413795E-2</v>
      </c>
      <c r="F739">
        <v>729</v>
      </c>
      <c r="G739">
        <f t="shared" ca="1" si="23"/>
        <v>-4.8945817818241609E-2</v>
      </c>
    </row>
    <row r="740" spans="2:7" x14ac:dyDescent="0.3">
      <c r="B740" s="109">
        <v>44327</v>
      </c>
      <c r="C740" s="110">
        <v>475.13708500000001</v>
      </c>
      <c r="D740">
        <f t="shared" si="22"/>
        <v>2.6422516565433263E-2</v>
      </c>
      <c r="E740">
        <v>2.0602717637177026E-2</v>
      </c>
      <c r="F740">
        <v>730</v>
      </c>
      <c r="G740">
        <f t="shared" ca="1" si="23"/>
        <v>8.1397186176807353E-3</v>
      </c>
    </row>
    <row r="741" spans="2:7" x14ac:dyDescent="0.3">
      <c r="B741" s="109">
        <v>44326</v>
      </c>
      <c r="C741" s="110">
        <v>462.90594499999997</v>
      </c>
      <c r="D741">
        <f t="shared" si="22"/>
        <v>2.0913221459427866E-2</v>
      </c>
      <c r="E741">
        <v>2.0583386055266661E-2</v>
      </c>
      <c r="F741">
        <v>731</v>
      </c>
      <c r="G741">
        <f t="shared" ca="1" si="23"/>
        <v>1.2453956900735909E-4</v>
      </c>
    </row>
    <row r="742" spans="2:7" x14ac:dyDescent="0.3">
      <c r="B742" s="109">
        <v>44323</v>
      </c>
      <c r="C742" s="110">
        <v>453.42340100000001</v>
      </c>
      <c r="D742">
        <f t="shared" si="22"/>
        <v>9.2792179751393089E-3</v>
      </c>
      <c r="E742">
        <v>2.0580256393461616E-2</v>
      </c>
      <c r="F742">
        <v>732</v>
      </c>
      <c r="G742">
        <f t="shared" ca="1" si="23"/>
        <v>-7.4058180795500434E-3</v>
      </c>
    </row>
    <row r="743" spans="2:7" x14ac:dyDescent="0.3">
      <c r="B743" s="109">
        <v>44322</v>
      </c>
      <c r="C743" s="110">
        <v>449.25466899999998</v>
      </c>
      <c r="D743">
        <f t="shared" si="22"/>
        <v>-2.057323777770903E-2</v>
      </c>
      <c r="E743">
        <v>2.0512528664196505E-2</v>
      </c>
      <c r="F743">
        <v>733</v>
      </c>
      <c r="G743">
        <f t="shared" ca="1" si="23"/>
        <v>1.7021698903520736E-2</v>
      </c>
    </row>
    <row r="744" spans="2:7" x14ac:dyDescent="0.3">
      <c r="B744" s="109">
        <v>44321</v>
      </c>
      <c r="C744" s="110">
        <v>458.69143700000001</v>
      </c>
      <c r="D744">
        <f t="shared" si="22"/>
        <v>2.1630461024953362E-2</v>
      </c>
      <c r="E744">
        <v>2.0500128294866471E-2</v>
      </c>
      <c r="F744">
        <v>734</v>
      </c>
      <c r="G744">
        <f t="shared" ca="1" si="23"/>
        <v>4.7001630200145084E-2</v>
      </c>
    </row>
    <row r="745" spans="2:7" x14ac:dyDescent="0.3">
      <c r="B745" s="109">
        <v>44320</v>
      </c>
      <c r="C745" s="110">
        <v>448.97979700000002</v>
      </c>
      <c r="D745">
        <f t="shared" si="22"/>
        <v>-2.989206231692032E-2</v>
      </c>
      <c r="E745">
        <v>2.0488831846805056E-2</v>
      </c>
      <c r="F745">
        <v>735</v>
      </c>
      <c r="G745">
        <f t="shared" ca="1" si="23"/>
        <v>4.5146485527787973E-2</v>
      </c>
    </row>
    <row r="746" spans="2:7" x14ac:dyDescent="0.3">
      <c r="B746" s="109">
        <v>44319</v>
      </c>
      <c r="C746" s="110">
        <v>462.81427000000002</v>
      </c>
      <c r="D746">
        <f t="shared" si="22"/>
        <v>-7.0304667676347354E-2</v>
      </c>
      <c r="E746">
        <v>2.0474013591099238E-2</v>
      </c>
      <c r="F746">
        <v>736</v>
      </c>
      <c r="G746">
        <f t="shared" ca="1" si="23"/>
        <v>1.1194950693302747E-2</v>
      </c>
    </row>
    <row r="747" spans="2:7" x14ac:dyDescent="0.3">
      <c r="B747" s="109">
        <v>44316</v>
      </c>
      <c r="C747" s="110">
        <v>497.812836</v>
      </c>
      <c r="D747">
        <f t="shared" si="22"/>
        <v>4.601024273970733E-2</v>
      </c>
      <c r="E747">
        <v>2.0463527906863899E-2</v>
      </c>
      <c r="F747">
        <v>737</v>
      </c>
      <c r="G747">
        <f t="shared" ca="1" si="23"/>
        <v>2.6625125837030739E-2</v>
      </c>
    </row>
    <row r="748" spans="2:7" x14ac:dyDescent="0.3">
      <c r="B748" s="109">
        <v>44315</v>
      </c>
      <c r="C748" s="110">
        <v>475.91583300000002</v>
      </c>
      <c r="D748">
        <f t="shared" si="22"/>
        <v>3.1268482824837074E-2</v>
      </c>
      <c r="E748">
        <v>2.0443222543984785E-2</v>
      </c>
      <c r="F748">
        <v>738</v>
      </c>
      <c r="G748">
        <f t="shared" ca="1" si="23"/>
        <v>1.3765734023916072E-2</v>
      </c>
    </row>
    <row r="749" spans="2:7" x14ac:dyDescent="0.3">
      <c r="B749" s="109">
        <v>44314</v>
      </c>
      <c r="C749" s="110">
        <v>461.48586999999998</v>
      </c>
      <c r="D749">
        <f t="shared" si="22"/>
        <v>3.0799158004066296E-2</v>
      </c>
      <c r="E749">
        <v>2.0423929943296226E-2</v>
      </c>
      <c r="F749">
        <v>739</v>
      </c>
      <c r="G749">
        <f t="shared" ca="1" si="23"/>
        <v>-2.4610650069429016E-2</v>
      </c>
    </row>
    <row r="750" spans="2:7" x14ac:dyDescent="0.3">
      <c r="B750" s="109">
        <v>44313</v>
      </c>
      <c r="C750" s="110">
        <v>447.69717400000002</v>
      </c>
      <c r="D750">
        <f t="shared" si="22"/>
        <v>4.7256737519743908E-2</v>
      </c>
      <c r="E750">
        <v>2.0412856060295193E-2</v>
      </c>
      <c r="F750">
        <v>740</v>
      </c>
      <c r="G750">
        <f t="shared" ca="1" si="23"/>
        <v>-8.8214668917729715E-3</v>
      </c>
    </row>
    <row r="751" spans="2:7" x14ac:dyDescent="0.3">
      <c r="B751" s="109">
        <v>44312</v>
      </c>
      <c r="C751" s="110">
        <v>427.49514799999997</v>
      </c>
      <c r="D751">
        <f t="shared" si="22"/>
        <v>2.5043843720852221E-2</v>
      </c>
      <c r="E751">
        <v>2.0410959254213434E-2</v>
      </c>
      <c r="F751">
        <v>741</v>
      </c>
      <c r="G751">
        <f t="shared" ca="1" si="23"/>
        <v>-1.2225603720609064E-2</v>
      </c>
    </row>
    <row r="752" spans="2:7" x14ac:dyDescent="0.3">
      <c r="B752" s="109">
        <v>44309</v>
      </c>
      <c r="C752" s="110">
        <v>417.05059799999998</v>
      </c>
      <c r="D752">
        <f t="shared" si="22"/>
        <v>-1.2065852600628979E-3</v>
      </c>
      <c r="E752">
        <v>2.0403963193775576E-2</v>
      </c>
      <c r="F752">
        <v>742</v>
      </c>
      <c r="G752">
        <f t="shared" ca="1" si="23"/>
        <v>-3.177244373517181E-2</v>
      </c>
    </row>
    <row r="753" spans="2:7" x14ac:dyDescent="0.3">
      <c r="B753" s="109">
        <v>44308</v>
      </c>
      <c r="C753" s="110">
        <v>417.55441300000001</v>
      </c>
      <c r="D753">
        <f t="shared" si="22"/>
        <v>-2.335788427315777E-2</v>
      </c>
      <c r="E753">
        <v>2.0331548649460629E-2</v>
      </c>
      <c r="F753">
        <v>743</v>
      </c>
      <c r="G753">
        <f t="shared" ca="1" si="23"/>
        <v>-2.054800451877721E-2</v>
      </c>
    </row>
    <row r="754" spans="2:7" x14ac:dyDescent="0.3">
      <c r="B754" s="109">
        <v>44306</v>
      </c>
      <c r="C754" s="110">
        <v>427.540863</v>
      </c>
      <c r="D754">
        <f t="shared" si="22"/>
        <v>1.8330393597216998E-2</v>
      </c>
      <c r="E754">
        <v>2.0244318847488563E-2</v>
      </c>
      <c r="F754">
        <v>744</v>
      </c>
      <c r="G754">
        <f t="shared" ca="1" si="23"/>
        <v>-3.5318035389132016E-2</v>
      </c>
    </row>
    <row r="755" spans="2:7" x14ac:dyDescent="0.3">
      <c r="B755" s="109">
        <v>44305</v>
      </c>
      <c r="C755" s="110">
        <v>419.84494000000001</v>
      </c>
      <c r="D755">
        <f t="shared" si="22"/>
        <v>-3.739098866093904E-2</v>
      </c>
      <c r="E755">
        <v>2.0241990689847E-2</v>
      </c>
      <c r="F755">
        <v>745</v>
      </c>
      <c r="G755">
        <f t="shared" ca="1" si="23"/>
        <v>1.2542703506172134E-2</v>
      </c>
    </row>
    <row r="756" spans="2:7" x14ac:dyDescent="0.3">
      <c r="B756" s="109">
        <v>44302</v>
      </c>
      <c r="C756" s="110">
        <v>436.15313700000002</v>
      </c>
      <c r="D756">
        <f t="shared" si="22"/>
        <v>2.5306997016050214E-2</v>
      </c>
      <c r="E756">
        <v>2.019514815170842E-2</v>
      </c>
      <c r="F756">
        <v>746</v>
      </c>
      <c r="G756">
        <f t="shared" ca="1" si="23"/>
        <v>1.9620860108829633E-2</v>
      </c>
    </row>
    <row r="757" spans="2:7" x14ac:dyDescent="0.3">
      <c r="B757" s="109">
        <v>44301</v>
      </c>
      <c r="C757" s="110">
        <v>425.38784800000002</v>
      </c>
      <c r="D757">
        <f t="shared" si="22"/>
        <v>-1.7201739835072116E-3</v>
      </c>
      <c r="E757">
        <v>2.008137191195547E-2</v>
      </c>
      <c r="F757">
        <v>747</v>
      </c>
      <c r="G757">
        <f t="shared" ca="1" si="23"/>
        <v>-6.8151196237946588E-3</v>
      </c>
    </row>
    <row r="758" spans="2:7" x14ac:dyDescent="0.3">
      <c r="B758" s="109">
        <v>44299</v>
      </c>
      <c r="C758" s="110">
        <v>426.12085000000002</v>
      </c>
      <c r="D758">
        <f t="shared" si="22"/>
        <v>2.4674971496625231E-2</v>
      </c>
      <c r="E758">
        <v>2.0070429966897008E-2</v>
      </c>
      <c r="F758">
        <v>748</v>
      </c>
      <c r="G758">
        <f t="shared" ca="1" si="23"/>
        <v>-1.6117134302449524E-3</v>
      </c>
    </row>
    <row r="759" spans="2:7" x14ac:dyDescent="0.3">
      <c r="B759" s="109">
        <v>44298</v>
      </c>
      <c r="C759" s="110">
        <v>415.85952800000001</v>
      </c>
      <c r="D759">
        <f t="shared" si="22"/>
        <v>-8.0149820508129688E-2</v>
      </c>
      <c r="E759">
        <v>2.0057069709119135E-2</v>
      </c>
      <c r="F759">
        <v>749</v>
      </c>
      <c r="G759">
        <f t="shared" ca="1" si="23"/>
        <v>4.1450026903288543E-4</v>
      </c>
    </row>
    <row r="760" spans="2:7" x14ac:dyDescent="0.3">
      <c r="B760" s="109">
        <v>44295</v>
      </c>
      <c r="C760" s="110">
        <v>452.09484900000001</v>
      </c>
      <c r="D760">
        <f t="shared" si="22"/>
        <v>2.6737356147483959E-2</v>
      </c>
      <c r="E760">
        <v>2.0041818661341582E-2</v>
      </c>
      <c r="F760">
        <v>750</v>
      </c>
      <c r="G760">
        <f t="shared" ca="1" si="23"/>
        <v>-1.321412941024603E-2</v>
      </c>
    </row>
    <row r="761" spans="2:7" x14ac:dyDescent="0.3">
      <c r="B761" s="109">
        <v>44294</v>
      </c>
      <c r="C761" s="110">
        <v>440.32180799999998</v>
      </c>
      <c r="D761">
        <f t="shared" si="22"/>
        <v>7.6527608425767113E-3</v>
      </c>
      <c r="E761">
        <v>2.0041560174608453E-2</v>
      </c>
      <c r="F761">
        <v>751</v>
      </c>
      <c r="G761">
        <f t="shared" ca="1" si="23"/>
        <v>-2.5230383741946721E-2</v>
      </c>
    </row>
    <row r="762" spans="2:7" x14ac:dyDescent="0.3">
      <c r="B762" s="109">
        <v>44293</v>
      </c>
      <c r="C762" s="110">
        <v>436.97772200000003</v>
      </c>
      <c r="D762">
        <f t="shared" si="22"/>
        <v>-1.6745558464115184E-3</v>
      </c>
      <c r="E762">
        <v>2.0035997948700368E-2</v>
      </c>
      <c r="F762">
        <v>752</v>
      </c>
      <c r="G762">
        <f t="shared" ca="1" si="23"/>
        <v>-3.5079333015690779E-2</v>
      </c>
    </row>
    <row r="763" spans="2:7" x14ac:dyDescent="0.3">
      <c r="B763" s="109">
        <v>44292</v>
      </c>
      <c r="C763" s="110">
        <v>437.71069299999999</v>
      </c>
      <c r="D763">
        <f t="shared" si="22"/>
        <v>1.8331074963456429E-2</v>
      </c>
      <c r="E763">
        <v>2.0007644045245687E-2</v>
      </c>
      <c r="F763">
        <v>753</v>
      </c>
      <c r="G763">
        <f t="shared" ca="1" si="23"/>
        <v>9.3481481994553764E-3</v>
      </c>
    </row>
    <row r="764" spans="2:7" x14ac:dyDescent="0.3">
      <c r="B764" s="109">
        <v>44291</v>
      </c>
      <c r="C764" s="110">
        <v>429.83142099999998</v>
      </c>
      <c r="D764">
        <f t="shared" si="22"/>
        <v>-1.9232756282762886E-2</v>
      </c>
      <c r="E764">
        <v>2.0000000539393437E-2</v>
      </c>
      <c r="F764">
        <v>754</v>
      </c>
      <c r="G764">
        <f t="shared" ca="1" si="23"/>
        <v>2.5302211770418311E-2</v>
      </c>
    </row>
    <row r="765" spans="2:7" x14ac:dyDescent="0.3">
      <c r="B765" s="109">
        <v>44287</v>
      </c>
      <c r="C765" s="110">
        <v>438.26037600000001</v>
      </c>
      <c r="D765">
        <f t="shared" si="22"/>
        <v>1.7116714007986866E-2</v>
      </c>
      <c r="E765">
        <v>1.9885894383237845E-2</v>
      </c>
      <c r="F765">
        <v>755</v>
      </c>
      <c r="G765">
        <f t="shared" ca="1" si="23"/>
        <v>-3.584998952928585E-2</v>
      </c>
    </row>
    <row r="766" spans="2:7" x14ac:dyDescent="0.3">
      <c r="B766" s="109">
        <v>44286</v>
      </c>
      <c r="C766" s="110">
        <v>430.88504</v>
      </c>
      <c r="D766">
        <f t="shared" si="22"/>
        <v>1.3796195966262914E-2</v>
      </c>
      <c r="E766">
        <v>1.9856680458279152E-2</v>
      </c>
      <c r="F766">
        <v>756</v>
      </c>
      <c r="G766">
        <f t="shared" ca="1" si="23"/>
        <v>-5.95610568676108E-3</v>
      </c>
    </row>
    <row r="767" spans="2:7" x14ac:dyDescent="0.3">
      <c r="B767" s="109">
        <v>44285</v>
      </c>
      <c r="C767" s="110">
        <v>425.02136200000001</v>
      </c>
      <c r="D767">
        <f t="shared" si="22"/>
        <v>2.1581195336255243E-2</v>
      </c>
      <c r="E767">
        <v>1.9853985454182377E-2</v>
      </c>
      <c r="F767">
        <v>757</v>
      </c>
      <c r="G767">
        <f t="shared" ca="1" si="23"/>
        <v>-7.9439828184682426E-2</v>
      </c>
    </row>
    <row r="768" spans="2:7" x14ac:dyDescent="0.3">
      <c r="B768" s="109">
        <v>44281</v>
      </c>
      <c r="C768" s="110">
        <v>416.042664</v>
      </c>
      <c r="D768">
        <f t="shared" si="22"/>
        <v>5.5357671693310184E-3</v>
      </c>
      <c r="E768">
        <v>1.9851861362363055E-2</v>
      </c>
      <c r="F768">
        <v>758</v>
      </c>
      <c r="G768">
        <f t="shared" ca="1" si="23"/>
        <v>1.95800435460174E-2</v>
      </c>
    </row>
    <row r="769" spans="2:7" x14ac:dyDescent="0.3">
      <c r="B769" s="109">
        <v>44280</v>
      </c>
      <c r="C769" s="110">
        <v>413.752228</v>
      </c>
      <c r="D769">
        <f t="shared" si="22"/>
        <v>-3.7613190849401512E-2</v>
      </c>
      <c r="E769">
        <v>1.9847728133407072E-2</v>
      </c>
      <c r="F769">
        <v>759</v>
      </c>
      <c r="G769">
        <f t="shared" ca="1" si="23"/>
        <v>-2.1634926812754782E-2</v>
      </c>
    </row>
    <row r="770" spans="2:7" x14ac:dyDescent="0.3">
      <c r="B770" s="109">
        <v>44279</v>
      </c>
      <c r="C770" s="110">
        <v>429.92300399999999</v>
      </c>
      <c r="D770">
        <f t="shared" si="22"/>
        <v>-2.4732541426317978E-2</v>
      </c>
      <c r="E770">
        <v>1.9826877422500777E-2</v>
      </c>
      <c r="F770">
        <v>760</v>
      </c>
      <c r="G770">
        <f t="shared" ca="1" si="23"/>
        <v>2.0329576547607944E-2</v>
      </c>
    </row>
    <row r="771" spans="2:7" x14ac:dyDescent="0.3">
      <c r="B771" s="109">
        <v>44278</v>
      </c>
      <c r="C771" s="110">
        <v>440.82574499999998</v>
      </c>
      <c r="D771">
        <f t="shared" si="22"/>
        <v>-6.4015490900005689E-3</v>
      </c>
      <c r="E771">
        <v>1.9808659733068446E-2</v>
      </c>
      <c r="F771">
        <v>761</v>
      </c>
      <c r="G771">
        <f t="shared" ca="1" si="23"/>
        <v>-3.2040594225649144E-2</v>
      </c>
    </row>
    <row r="772" spans="2:7" x14ac:dyDescent="0.3">
      <c r="B772" s="109">
        <v>44277</v>
      </c>
      <c r="C772" s="110">
        <v>443.66589399999998</v>
      </c>
      <c r="D772">
        <f t="shared" si="22"/>
        <v>1.2122318095415974E-2</v>
      </c>
      <c r="E772">
        <v>1.9689740451755533E-2</v>
      </c>
      <c r="F772">
        <v>762</v>
      </c>
      <c r="G772">
        <f t="shared" ca="1" si="23"/>
        <v>-1.037434079597534E-2</v>
      </c>
    </row>
    <row r="773" spans="2:7" x14ac:dyDescent="0.3">
      <c r="B773" s="109">
        <v>44274</v>
      </c>
      <c r="C773" s="110">
        <v>438.35205100000002</v>
      </c>
      <c r="D773">
        <f t="shared" si="22"/>
        <v>3.0032454787943363E-2</v>
      </c>
      <c r="E773">
        <v>1.9657872361876549E-2</v>
      </c>
      <c r="F773">
        <v>763</v>
      </c>
      <c r="G773">
        <f t="shared" ca="1" si="23"/>
        <v>-2.1461384049381655E-2</v>
      </c>
    </row>
    <row r="774" spans="2:7" x14ac:dyDescent="0.3">
      <c r="B774" s="109">
        <v>44273</v>
      </c>
      <c r="C774" s="110">
        <v>425.57110599999999</v>
      </c>
      <c r="D774">
        <f t="shared" si="22"/>
        <v>1.7079056773414703E-2</v>
      </c>
      <c r="E774">
        <v>1.9643588698695202E-2</v>
      </c>
      <c r="F774">
        <v>764</v>
      </c>
      <c r="G774">
        <f t="shared" ca="1" si="23"/>
        <v>-1.0320811733745022E-2</v>
      </c>
    </row>
    <row r="775" spans="2:7" x14ac:dyDescent="0.3">
      <c r="B775" s="109">
        <v>44272</v>
      </c>
      <c r="C775" s="110">
        <v>418.42480499999999</v>
      </c>
      <c r="D775">
        <f t="shared" si="22"/>
        <v>-4.3059228448707798E-2</v>
      </c>
      <c r="E775">
        <v>1.9604621578781067E-2</v>
      </c>
      <c r="F775">
        <v>765</v>
      </c>
      <c r="G775">
        <f t="shared" ca="1" si="23"/>
        <v>1.0534358536059428E-2</v>
      </c>
    </row>
    <row r="776" spans="2:7" x14ac:dyDescent="0.3">
      <c r="B776" s="109">
        <v>44271</v>
      </c>
      <c r="C776" s="110">
        <v>437.25256300000001</v>
      </c>
      <c r="D776">
        <f t="shared" si="22"/>
        <v>-1.0470663944810443E-2</v>
      </c>
      <c r="E776">
        <v>1.9539115156801401E-2</v>
      </c>
      <c r="F776">
        <v>766</v>
      </c>
      <c r="G776">
        <f t="shared" ca="1" si="23"/>
        <v>-3.7646790252993528E-2</v>
      </c>
    </row>
    <row r="777" spans="2:7" x14ac:dyDescent="0.3">
      <c r="B777" s="109">
        <v>44270</v>
      </c>
      <c r="C777" s="110">
        <v>441.87933299999997</v>
      </c>
      <c r="D777">
        <f t="shared" si="22"/>
        <v>-8.1234626962298773E-3</v>
      </c>
      <c r="E777">
        <v>1.9488288254826402E-2</v>
      </c>
      <c r="F777">
        <v>767</v>
      </c>
      <c r="G777">
        <f t="shared" ca="1" si="23"/>
        <v>-8.1398334032752734E-3</v>
      </c>
    </row>
    <row r="778" spans="2:7" x14ac:dyDescent="0.3">
      <c r="B778" s="109">
        <v>44267</v>
      </c>
      <c r="C778" s="110">
        <v>445.49832199999997</v>
      </c>
      <c r="D778">
        <f t="shared" si="22"/>
        <v>-5.6237956019269397E-3</v>
      </c>
      <c r="E778">
        <v>1.9484304217867843E-2</v>
      </c>
      <c r="F778">
        <v>768</v>
      </c>
      <c r="G778">
        <f t="shared" ca="1" si="23"/>
        <v>-2.4370604823420367E-2</v>
      </c>
    </row>
    <row r="779" spans="2:7" x14ac:dyDescent="0.3">
      <c r="B779" s="109">
        <v>44265</v>
      </c>
      <c r="C779" s="110">
        <v>448.01788299999998</v>
      </c>
      <c r="D779">
        <f t="shared" ref="D779:D842" si="24">C779/C780-1</f>
        <v>-4.1745492662709216E-3</v>
      </c>
      <c r="E779">
        <v>1.9432333535926549E-2</v>
      </c>
      <c r="F779">
        <v>769</v>
      </c>
      <c r="G779">
        <f t="shared" ref="G779:G842" ca="1" si="25">_xlfn.NORM.INV(RAND(),M$13,M$14)</f>
        <v>-1.2153907104426988E-3</v>
      </c>
    </row>
    <row r="780" spans="2:7" x14ac:dyDescent="0.3">
      <c r="B780" s="109">
        <v>44264</v>
      </c>
      <c r="C780" s="110">
        <v>449.89599600000003</v>
      </c>
      <c r="D780">
        <f t="shared" si="24"/>
        <v>-2.1812852173744512E-2</v>
      </c>
      <c r="E780">
        <v>1.9392346627828072E-2</v>
      </c>
      <c r="F780">
        <v>770</v>
      </c>
      <c r="G780">
        <f t="shared" ca="1" si="25"/>
        <v>1.2055309823194913E-2</v>
      </c>
    </row>
    <row r="781" spans="2:7" x14ac:dyDescent="0.3">
      <c r="B781" s="109">
        <v>44263</v>
      </c>
      <c r="C781" s="110">
        <v>459.92834499999998</v>
      </c>
      <c r="D781">
        <f t="shared" si="24"/>
        <v>-8.1010804643945056E-3</v>
      </c>
      <c r="E781">
        <v>1.9359637269244168E-2</v>
      </c>
      <c r="F781">
        <v>771</v>
      </c>
      <c r="G781">
        <f t="shared" ca="1" si="25"/>
        <v>-1.6122050723550139E-2</v>
      </c>
    </row>
    <row r="782" spans="2:7" x14ac:dyDescent="0.3">
      <c r="B782" s="109">
        <v>44260</v>
      </c>
      <c r="C782" s="110">
        <v>463.68469199999998</v>
      </c>
      <c r="D782">
        <f t="shared" si="24"/>
        <v>-1.0170077201576588E-2</v>
      </c>
      <c r="E782">
        <v>1.9342951703675615E-2</v>
      </c>
      <c r="F782">
        <v>772</v>
      </c>
      <c r="G782">
        <f t="shared" ca="1" si="25"/>
        <v>4.1993790131868971E-4</v>
      </c>
    </row>
    <row r="783" spans="2:7" x14ac:dyDescent="0.3">
      <c r="B783" s="109">
        <v>44259</v>
      </c>
      <c r="C783" s="110">
        <v>468.44885299999999</v>
      </c>
      <c r="D783">
        <f t="shared" si="24"/>
        <v>9.6761003299050685E-3</v>
      </c>
      <c r="E783">
        <v>1.927958758515036E-2</v>
      </c>
      <c r="F783">
        <v>773</v>
      </c>
      <c r="G783">
        <f t="shared" ca="1" si="25"/>
        <v>2.3513816743230487E-2</v>
      </c>
    </row>
    <row r="784" spans="2:7" x14ac:dyDescent="0.3">
      <c r="B784" s="109">
        <v>44258</v>
      </c>
      <c r="C784" s="110">
        <v>463.95953400000002</v>
      </c>
      <c r="D784">
        <f t="shared" si="24"/>
        <v>-1.3442543541773877E-2</v>
      </c>
      <c r="E784">
        <v>1.9256115685483577E-2</v>
      </c>
      <c r="F784">
        <v>774</v>
      </c>
      <c r="G784">
        <f t="shared" ca="1" si="25"/>
        <v>-1.5849076974887296E-2</v>
      </c>
    </row>
    <row r="785" spans="2:7" x14ac:dyDescent="0.3">
      <c r="B785" s="109">
        <v>44257</v>
      </c>
      <c r="C785" s="110">
        <v>470.28131100000002</v>
      </c>
      <c r="D785">
        <f t="shared" si="24"/>
        <v>1.6636961982818832E-2</v>
      </c>
      <c r="E785">
        <v>1.9191158041627965E-2</v>
      </c>
      <c r="F785">
        <v>775</v>
      </c>
      <c r="G785">
        <f t="shared" ca="1" si="25"/>
        <v>4.8959850371447259E-3</v>
      </c>
    </row>
    <row r="786" spans="2:7" x14ac:dyDescent="0.3">
      <c r="B786" s="109">
        <v>44256</v>
      </c>
      <c r="C786" s="110">
        <v>462.58529700000003</v>
      </c>
      <c r="D786">
        <f t="shared" si="24"/>
        <v>2.3722642723749132E-2</v>
      </c>
      <c r="E786">
        <v>1.9185707496164994E-2</v>
      </c>
      <c r="F786">
        <v>776</v>
      </c>
      <c r="G786">
        <f t="shared" ca="1" si="25"/>
        <v>-2.6185517562179867E-2</v>
      </c>
    </row>
    <row r="787" spans="2:7" x14ac:dyDescent="0.3">
      <c r="B787" s="109">
        <v>44253</v>
      </c>
      <c r="C787" s="110">
        <v>451.86584499999998</v>
      </c>
      <c r="D787">
        <f t="shared" si="24"/>
        <v>-3.5777157441935215E-2</v>
      </c>
      <c r="E787">
        <v>1.9168696512272598E-2</v>
      </c>
      <c r="F787">
        <v>777</v>
      </c>
      <c r="G787">
        <f t="shared" ca="1" si="25"/>
        <v>3.2574736448639958E-2</v>
      </c>
    </row>
    <row r="788" spans="2:7" x14ac:dyDescent="0.3">
      <c r="B788" s="109">
        <v>44252</v>
      </c>
      <c r="C788" s="110">
        <v>468.63217200000003</v>
      </c>
      <c r="D788">
        <f t="shared" si="24"/>
        <v>2.7418016700684333E-2</v>
      </c>
      <c r="E788">
        <v>1.9153073450588698E-2</v>
      </c>
      <c r="F788">
        <v>778</v>
      </c>
      <c r="G788">
        <f t="shared" ca="1" si="25"/>
        <v>-1.3907617217393342E-2</v>
      </c>
    </row>
    <row r="789" spans="2:7" x14ac:dyDescent="0.3">
      <c r="B789" s="109">
        <v>44251</v>
      </c>
      <c r="C789" s="110">
        <v>456.12609900000001</v>
      </c>
      <c r="D789">
        <f t="shared" si="24"/>
        <v>-8.029614584479372E-4</v>
      </c>
      <c r="E789">
        <v>1.9145424813747924E-2</v>
      </c>
      <c r="F789">
        <v>779</v>
      </c>
      <c r="G789">
        <f t="shared" ca="1" si="25"/>
        <v>1.8352157190250833E-2</v>
      </c>
    </row>
    <row r="790" spans="2:7" x14ac:dyDescent="0.3">
      <c r="B790" s="109">
        <v>44250</v>
      </c>
      <c r="C790" s="110">
        <v>456.49264499999998</v>
      </c>
      <c r="D790">
        <f t="shared" si="24"/>
        <v>6.6674167801266115E-3</v>
      </c>
      <c r="E790">
        <v>1.9137110252795519E-2</v>
      </c>
      <c r="F790">
        <v>780</v>
      </c>
      <c r="G790">
        <f t="shared" ca="1" si="25"/>
        <v>5.3363262774512116E-2</v>
      </c>
    </row>
    <row r="791" spans="2:7" x14ac:dyDescent="0.3">
      <c r="B791" s="109">
        <v>44249</v>
      </c>
      <c r="C791" s="110">
        <v>453.469177</v>
      </c>
      <c r="D791">
        <f t="shared" si="24"/>
        <v>-1.8151273554317005E-2</v>
      </c>
      <c r="E791">
        <v>1.9129906043892975E-2</v>
      </c>
      <c r="F791">
        <v>781</v>
      </c>
      <c r="G791">
        <f t="shared" ca="1" si="25"/>
        <v>2.8319841600150272E-2</v>
      </c>
    </row>
    <row r="792" spans="2:7" x14ac:dyDescent="0.3">
      <c r="B792" s="109">
        <v>44246</v>
      </c>
      <c r="C792" s="110">
        <v>461.85238600000002</v>
      </c>
      <c r="D792">
        <f t="shared" si="24"/>
        <v>-2.1924586986627803E-2</v>
      </c>
      <c r="E792">
        <v>1.9120960802395004E-2</v>
      </c>
      <c r="F792">
        <v>782</v>
      </c>
      <c r="G792">
        <f t="shared" ca="1" si="25"/>
        <v>3.9081550471196637E-2</v>
      </c>
    </row>
    <row r="793" spans="2:7" x14ac:dyDescent="0.3">
      <c r="B793" s="109">
        <v>44245</v>
      </c>
      <c r="C793" s="110">
        <v>472.20529199999999</v>
      </c>
      <c r="D793">
        <f t="shared" si="24"/>
        <v>-1.8752944266641758E-2</v>
      </c>
      <c r="E793">
        <v>1.9103033198988317E-2</v>
      </c>
      <c r="F793">
        <v>783</v>
      </c>
      <c r="G793">
        <f t="shared" ca="1" si="25"/>
        <v>-3.9583195847242066E-3</v>
      </c>
    </row>
    <row r="794" spans="2:7" x14ac:dyDescent="0.3">
      <c r="B794" s="109">
        <v>44244</v>
      </c>
      <c r="C794" s="110">
        <v>481.22976699999998</v>
      </c>
      <c r="D794">
        <f t="shared" si="24"/>
        <v>2.7283344283726807E-2</v>
      </c>
      <c r="E794">
        <v>1.9089312705860007E-2</v>
      </c>
      <c r="F794">
        <v>784</v>
      </c>
      <c r="G794">
        <f t="shared" ca="1" si="25"/>
        <v>3.8259346751153642E-3</v>
      </c>
    </row>
    <row r="795" spans="2:7" x14ac:dyDescent="0.3">
      <c r="B795" s="109">
        <v>44243</v>
      </c>
      <c r="C795" s="110">
        <v>468.448914</v>
      </c>
      <c r="D795">
        <f t="shared" si="24"/>
        <v>-5.1063827057920008E-3</v>
      </c>
      <c r="E795">
        <v>1.9089016646323786E-2</v>
      </c>
      <c r="F795">
        <v>785</v>
      </c>
      <c r="G795">
        <f t="shared" ca="1" si="25"/>
        <v>-2.2010049163396477E-2</v>
      </c>
    </row>
    <row r="796" spans="2:7" x14ac:dyDescent="0.3">
      <c r="B796" s="109">
        <v>44242</v>
      </c>
      <c r="C796" s="110">
        <v>470.85327100000001</v>
      </c>
      <c r="D796">
        <f t="shared" si="24"/>
        <v>1.3871094290612174E-2</v>
      </c>
      <c r="E796">
        <v>1.9072599136910284E-2</v>
      </c>
      <c r="F796">
        <v>786</v>
      </c>
      <c r="G796">
        <f t="shared" ca="1" si="25"/>
        <v>-3.4264203449260434E-3</v>
      </c>
    </row>
    <row r="797" spans="2:7" x14ac:dyDescent="0.3">
      <c r="B797" s="109">
        <v>44239</v>
      </c>
      <c r="C797" s="110">
        <v>464.41137700000002</v>
      </c>
      <c r="D797">
        <f t="shared" si="24"/>
        <v>-9.5780667709175482E-3</v>
      </c>
      <c r="E797">
        <v>1.9069388476197213E-2</v>
      </c>
      <c r="F797">
        <v>787</v>
      </c>
      <c r="G797">
        <f t="shared" ca="1" si="25"/>
        <v>9.679413609802812E-4</v>
      </c>
    </row>
    <row r="798" spans="2:7" x14ac:dyDescent="0.3">
      <c r="B798" s="109">
        <v>44238</v>
      </c>
      <c r="C798" s="110">
        <v>468.902557</v>
      </c>
      <c r="D798">
        <f t="shared" si="24"/>
        <v>-1.7490587882505682E-2</v>
      </c>
      <c r="E798">
        <v>1.9042904918844972E-2</v>
      </c>
      <c r="F798">
        <v>788</v>
      </c>
      <c r="G798">
        <f t="shared" ca="1" si="25"/>
        <v>2.557666957821992E-3</v>
      </c>
    </row>
    <row r="799" spans="2:7" x14ac:dyDescent="0.3">
      <c r="B799" s="109">
        <v>44237</v>
      </c>
      <c r="C799" s="110">
        <v>477.24993899999998</v>
      </c>
      <c r="D799">
        <f t="shared" si="24"/>
        <v>-4.1650715134871064E-3</v>
      </c>
      <c r="E799">
        <v>1.9022553785483121E-2</v>
      </c>
      <c r="F799">
        <v>789</v>
      </c>
      <c r="G799">
        <f t="shared" ca="1" si="25"/>
        <v>-1.6057273344690922E-2</v>
      </c>
    </row>
    <row r="800" spans="2:7" x14ac:dyDescent="0.3">
      <c r="B800" s="109">
        <v>44236</v>
      </c>
      <c r="C800" s="110">
        <v>479.24603300000001</v>
      </c>
      <c r="D800">
        <f t="shared" si="24"/>
        <v>-4.2161595493740767E-2</v>
      </c>
      <c r="E800">
        <v>1.9014924306693715E-2</v>
      </c>
      <c r="F800">
        <v>790</v>
      </c>
      <c r="G800">
        <f t="shared" ca="1" si="25"/>
        <v>-8.7575592184718394E-3</v>
      </c>
    </row>
    <row r="801" spans="2:7" x14ac:dyDescent="0.3">
      <c r="B801" s="109">
        <v>44235</v>
      </c>
      <c r="C801" s="110">
        <v>500.34121699999997</v>
      </c>
      <c r="D801">
        <f t="shared" si="24"/>
        <v>-3.3433671171435586E-3</v>
      </c>
      <c r="E801">
        <v>1.9013824542315261E-2</v>
      </c>
      <c r="F801">
        <v>791</v>
      </c>
      <c r="G801">
        <f t="shared" ca="1" si="25"/>
        <v>-1.4086036934279329E-2</v>
      </c>
    </row>
    <row r="802" spans="2:7" x14ac:dyDescent="0.3">
      <c r="B802" s="109">
        <v>44232</v>
      </c>
      <c r="C802" s="110">
        <v>502.01965300000001</v>
      </c>
      <c r="D802">
        <f t="shared" si="24"/>
        <v>8.6592903380398045E-3</v>
      </c>
      <c r="E802">
        <v>1.9000907505618558E-2</v>
      </c>
      <c r="F802">
        <v>792</v>
      </c>
      <c r="G802">
        <f t="shared" ca="1" si="25"/>
        <v>3.6735202980270033E-2</v>
      </c>
    </row>
    <row r="803" spans="2:7" x14ac:dyDescent="0.3">
      <c r="B803" s="109">
        <v>44231</v>
      </c>
      <c r="C803" s="110">
        <v>497.70983899999999</v>
      </c>
      <c r="D803">
        <f t="shared" si="24"/>
        <v>6.3287173859690515E-2</v>
      </c>
      <c r="E803">
        <v>1.8951587229605771E-2</v>
      </c>
      <c r="F803">
        <v>793</v>
      </c>
      <c r="G803">
        <f t="shared" ca="1" si="25"/>
        <v>-1.3581279539211625E-2</v>
      </c>
    </row>
    <row r="804" spans="2:7" x14ac:dyDescent="0.3">
      <c r="B804" s="109">
        <v>44230</v>
      </c>
      <c r="C804" s="110">
        <v>468.08599900000002</v>
      </c>
      <c r="D804">
        <f t="shared" si="24"/>
        <v>-9.0280519989309749E-3</v>
      </c>
      <c r="E804">
        <v>1.8946752232635422E-2</v>
      </c>
      <c r="F804">
        <v>794</v>
      </c>
      <c r="G804">
        <f t="shared" ca="1" si="25"/>
        <v>3.4967863705407903E-3</v>
      </c>
    </row>
    <row r="805" spans="2:7" x14ac:dyDescent="0.3">
      <c r="B805" s="109">
        <v>44229</v>
      </c>
      <c r="C805" s="110">
        <v>472.35040300000003</v>
      </c>
      <c r="D805">
        <f t="shared" si="24"/>
        <v>3.5092895306148231E-2</v>
      </c>
      <c r="E805">
        <v>1.8780258753199774E-2</v>
      </c>
      <c r="F805">
        <v>795</v>
      </c>
      <c r="G805">
        <f t="shared" ca="1" si="25"/>
        <v>4.973297450471862E-2</v>
      </c>
    </row>
    <row r="806" spans="2:7" x14ac:dyDescent="0.3">
      <c r="B806" s="109">
        <v>44228</v>
      </c>
      <c r="C806" s="110">
        <v>456.33624300000002</v>
      </c>
      <c r="D806">
        <f t="shared" si="24"/>
        <v>5.2747314888009322E-2</v>
      </c>
      <c r="E806">
        <v>1.8768306063275508E-2</v>
      </c>
      <c r="F806">
        <v>796</v>
      </c>
      <c r="G806">
        <f t="shared" ca="1" si="25"/>
        <v>-3.0839214947790579E-2</v>
      </c>
    </row>
    <row r="807" spans="2:7" x14ac:dyDescent="0.3">
      <c r="B807" s="109">
        <v>44225</v>
      </c>
      <c r="C807" s="110">
        <v>433.47177099999999</v>
      </c>
      <c r="D807">
        <f t="shared" si="24"/>
        <v>-3.0834786342983089E-2</v>
      </c>
      <c r="E807">
        <v>1.8756264112308241E-2</v>
      </c>
      <c r="F807">
        <v>797</v>
      </c>
      <c r="G807">
        <f t="shared" ca="1" si="25"/>
        <v>2.2969735003598765E-2</v>
      </c>
    </row>
    <row r="808" spans="2:7" x14ac:dyDescent="0.3">
      <c r="B808" s="109">
        <v>44224</v>
      </c>
      <c r="C808" s="110">
        <v>447.26303100000001</v>
      </c>
      <c r="D808">
        <f t="shared" si="24"/>
        <v>1.0868555606613928E-2</v>
      </c>
      <c r="E808">
        <v>1.8726484345638283E-2</v>
      </c>
      <c r="F808">
        <v>798</v>
      </c>
      <c r="G808">
        <f t="shared" ca="1" si="25"/>
        <v>4.2431301092735196E-4</v>
      </c>
    </row>
    <row r="809" spans="2:7" x14ac:dyDescent="0.3">
      <c r="B809" s="109">
        <v>44223</v>
      </c>
      <c r="C809" s="110">
        <v>442.45419299999998</v>
      </c>
      <c r="D809">
        <f t="shared" si="24"/>
        <v>-7.9342200498941917E-3</v>
      </c>
      <c r="E809">
        <v>1.8702360760616266E-2</v>
      </c>
      <c r="F809">
        <v>799</v>
      </c>
      <c r="G809">
        <f t="shared" ca="1" si="25"/>
        <v>-1.3253070308200788E-2</v>
      </c>
    </row>
    <row r="810" spans="2:7" x14ac:dyDescent="0.3">
      <c r="B810" s="109">
        <v>44221</v>
      </c>
      <c r="C810" s="110">
        <v>445.99279799999999</v>
      </c>
      <c r="D810">
        <f t="shared" si="24"/>
        <v>-3.2096031583034312E-2</v>
      </c>
      <c r="E810">
        <v>1.8683956004017954E-2</v>
      </c>
      <c r="F810">
        <v>800</v>
      </c>
      <c r="G810">
        <f t="shared" ca="1" si="25"/>
        <v>-8.7045805956750735E-3</v>
      </c>
    </row>
    <row r="811" spans="2:7" x14ac:dyDescent="0.3">
      <c r="B811" s="109">
        <v>44218</v>
      </c>
      <c r="C811" s="110">
        <v>460.78207400000002</v>
      </c>
      <c r="D811">
        <f t="shared" si="24"/>
        <v>8.23904478255022E-3</v>
      </c>
      <c r="E811">
        <v>1.8629059796161807E-2</v>
      </c>
      <c r="F811">
        <v>801</v>
      </c>
      <c r="G811">
        <f t="shared" ca="1" si="25"/>
        <v>5.10161260317087E-2</v>
      </c>
    </row>
    <row r="812" spans="2:7" x14ac:dyDescent="0.3">
      <c r="B812" s="109">
        <v>44217</v>
      </c>
      <c r="C812" s="110">
        <v>457.01669299999998</v>
      </c>
      <c r="D812">
        <f t="shared" si="24"/>
        <v>-4.1119275399003397E-2</v>
      </c>
      <c r="E812">
        <v>1.8605049218215042E-2</v>
      </c>
      <c r="F812">
        <v>802</v>
      </c>
      <c r="G812">
        <f t="shared" ca="1" si="25"/>
        <v>-3.2970769002403429E-2</v>
      </c>
    </row>
    <row r="813" spans="2:7" x14ac:dyDescent="0.3">
      <c r="B813" s="109">
        <v>44216</v>
      </c>
      <c r="C813" s="110">
        <v>476.61474600000003</v>
      </c>
      <c r="D813">
        <f t="shared" si="24"/>
        <v>1.5661228959969353E-2</v>
      </c>
      <c r="E813">
        <v>1.8593984333050706E-2</v>
      </c>
      <c r="F813">
        <v>803</v>
      </c>
      <c r="G813">
        <f t="shared" ca="1" si="25"/>
        <v>4.1646309937895871E-2</v>
      </c>
    </row>
    <row r="814" spans="2:7" x14ac:dyDescent="0.3">
      <c r="B814" s="109">
        <v>44215</v>
      </c>
      <c r="C814" s="110">
        <v>469.26547199999999</v>
      </c>
      <c r="D814">
        <f t="shared" si="24"/>
        <v>3.0176195065914735E-2</v>
      </c>
      <c r="E814">
        <v>1.8553345883291605E-2</v>
      </c>
      <c r="F814">
        <v>804</v>
      </c>
      <c r="G814">
        <f t="shared" ca="1" si="25"/>
        <v>-3.41789475313947E-2</v>
      </c>
    </row>
    <row r="815" spans="2:7" x14ac:dyDescent="0.3">
      <c r="B815" s="109">
        <v>44214</v>
      </c>
      <c r="C815" s="110">
        <v>455.51962300000002</v>
      </c>
      <c r="D815">
        <f t="shared" si="24"/>
        <v>-3.1165557313233117E-2</v>
      </c>
      <c r="E815">
        <v>1.8546279118085263E-2</v>
      </c>
      <c r="F815">
        <v>805</v>
      </c>
      <c r="G815">
        <f t="shared" ca="1" si="25"/>
        <v>-5.955042311819107E-4</v>
      </c>
    </row>
    <row r="816" spans="2:7" x14ac:dyDescent="0.3">
      <c r="B816" s="109">
        <v>44211</v>
      </c>
      <c r="C816" s="110">
        <v>470.172821</v>
      </c>
      <c r="D816">
        <f t="shared" si="24"/>
        <v>-2.6488783725010956E-2</v>
      </c>
      <c r="E816">
        <v>1.8501186935449221E-2</v>
      </c>
      <c r="F816">
        <v>806</v>
      </c>
      <c r="G816">
        <f t="shared" ca="1" si="25"/>
        <v>-3.9185725088561163E-2</v>
      </c>
    </row>
    <row r="817" spans="2:7" x14ac:dyDescent="0.3">
      <c r="B817" s="109">
        <v>44210</v>
      </c>
      <c r="C817" s="110">
        <v>482.966003</v>
      </c>
      <c r="D817">
        <f t="shared" si="24"/>
        <v>-4.9539065192804044E-3</v>
      </c>
      <c r="E817">
        <v>1.8485782065861267E-2</v>
      </c>
      <c r="F817">
        <v>807</v>
      </c>
      <c r="G817">
        <f t="shared" ca="1" si="25"/>
        <v>-1.8524616341712243E-2</v>
      </c>
    </row>
    <row r="818" spans="2:7" x14ac:dyDescent="0.3">
      <c r="B818" s="109">
        <v>44209</v>
      </c>
      <c r="C818" s="110">
        <v>485.37048299999998</v>
      </c>
      <c r="D818">
        <f t="shared" si="24"/>
        <v>1.3835019071628318E-2</v>
      </c>
      <c r="E818">
        <v>1.8480527769486832E-2</v>
      </c>
      <c r="F818">
        <v>808</v>
      </c>
      <c r="G818">
        <f t="shared" ca="1" si="25"/>
        <v>-1.3073317887119634E-2</v>
      </c>
    </row>
    <row r="819" spans="2:7" x14ac:dyDescent="0.3">
      <c r="B819" s="109">
        <v>44208</v>
      </c>
      <c r="C819" s="110">
        <v>478.74700899999999</v>
      </c>
      <c r="D819">
        <f t="shared" si="24"/>
        <v>1.1404977998450416E-2</v>
      </c>
      <c r="E819">
        <v>1.8448810313840935E-2</v>
      </c>
      <c r="F819">
        <v>809</v>
      </c>
      <c r="G819">
        <f t="shared" ca="1" si="25"/>
        <v>-2.0121737357910664E-2</v>
      </c>
    </row>
    <row r="820" spans="2:7" x14ac:dyDescent="0.3">
      <c r="B820" s="109">
        <v>44207</v>
      </c>
      <c r="C820" s="110">
        <v>473.34848</v>
      </c>
      <c r="D820">
        <f t="shared" si="24"/>
        <v>-1.1744684355719071E-2</v>
      </c>
      <c r="E820">
        <v>1.8442107174529543E-2</v>
      </c>
      <c r="F820">
        <v>810</v>
      </c>
      <c r="G820">
        <f t="shared" ca="1" si="25"/>
        <v>2.0292732928362277E-2</v>
      </c>
    </row>
    <row r="821" spans="2:7" x14ac:dyDescent="0.3">
      <c r="B821" s="109">
        <v>44204</v>
      </c>
      <c r="C821" s="110">
        <v>478.97387700000002</v>
      </c>
      <c r="D821">
        <f t="shared" si="24"/>
        <v>1.9013824542315261E-2</v>
      </c>
      <c r="E821">
        <v>1.8441336731742419E-2</v>
      </c>
      <c r="F821">
        <v>811</v>
      </c>
      <c r="G821">
        <f t="shared" ca="1" si="25"/>
        <v>2.3649651207397811E-2</v>
      </c>
    </row>
    <row r="822" spans="2:7" x14ac:dyDescent="0.3">
      <c r="B822" s="109">
        <v>44203</v>
      </c>
      <c r="C822" s="110">
        <v>470.03668199999998</v>
      </c>
      <c r="D822">
        <f t="shared" si="24"/>
        <v>6.3757583713943911E-2</v>
      </c>
      <c r="E822">
        <v>1.8431271755064094E-2</v>
      </c>
      <c r="F822">
        <v>812</v>
      </c>
      <c r="G822">
        <f t="shared" ca="1" si="25"/>
        <v>3.5261555900969804E-3</v>
      </c>
    </row>
    <row r="823" spans="2:7" x14ac:dyDescent="0.3">
      <c r="B823" s="109">
        <v>44202</v>
      </c>
      <c r="C823" s="110">
        <v>441.86447099999998</v>
      </c>
      <c r="D823">
        <f t="shared" si="24"/>
        <v>-1.0062024231333178E-2</v>
      </c>
      <c r="E823">
        <v>1.8422365877959201E-2</v>
      </c>
      <c r="F823">
        <v>813</v>
      </c>
      <c r="G823">
        <f t="shared" ca="1" si="25"/>
        <v>3.519475424382643E-3</v>
      </c>
    </row>
    <row r="824" spans="2:7" x14ac:dyDescent="0.3">
      <c r="B824" s="109">
        <v>44201</v>
      </c>
      <c r="C824" s="110">
        <v>446.35571299999998</v>
      </c>
      <c r="D824">
        <f t="shared" si="24"/>
        <v>-7.3647235290171809E-3</v>
      </c>
      <c r="E824">
        <v>1.8412566341738268E-2</v>
      </c>
      <c r="F824">
        <v>814</v>
      </c>
      <c r="G824">
        <f t="shared" ca="1" si="25"/>
        <v>-6.5128754297525647E-3</v>
      </c>
    </row>
    <row r="825" spans="2:7" x14ac:dyDescent="0.3">
      <c r="B825" s="109">
        <v>44200</v>
      </c>
      <c r="C825" s="110">
        <v>449.66738900000001</v>
      </c>
      <c r="D825">
        <f t="shared" si="24"/>
        <v>3.5953119945165035E-2</v>
      </c>
      <c r="E825">
        <v>1.8383279645691308E-2</v>
      </c>
      <c r="F825">
        <v>815</v>
      </c>
      <c r="G825">
        <f t="shared" ca="1" si="25"/>
        <v>-3.3740981791811203E-2</v>
      </c>
    </row>
    <row r="826" spans="2:7" x14ac:dyDescent="0.3">
      <c r="B826" s="109">
        <v>44197</v>
      </c>
      <c r="C826" s="110">
        <v>434.06152300000002</v>
      </c>
      <c r="D826">
        <f t="shared" si="24"/>
        <v>-4.8881311775952341E-3</v>
      </c>
      <c r="E826">
        <v>1.834636490843411E-2</v>
      </c>
      <c r="F826">
        <v>816</v>
      </c>
      <c r="G826">
        <f t="shared" ca="1" si="25"/>
        <v>-1.978653583884199E-2</v>
      </c>
    </row>
    <row r="827" spans="2:7" x14ac:dyDescent="0.3">
      <c r="B827" s="109">
        <v>44196</v>
      </c>
      <c r="C827" s="110">
        <v>436.19369499999999</v>
      </c>
      <c r="D827">
        <f t="shared" si="24"/>
        <v>5.2023905081521882E-4</v>
      </c>
      <c r="E827">
        <v>1.8335033257154132E-2</v>
      </c>
      <c r="F827">
        <v>817</v>
      </c>
      <c r="G827">
        <f t="shared" ca="1" si="25"/>
        <v>1.6843031774189676E-2</v>
      </c>
    </row>
    <row r="828" spans="2:7" x14ac:dyDescent="0.3">
      <c r="B828" s="109">
        <v>44195</v>
      </c>
      <c r="C828" s="110">
        <v>435.96688799999998</v>
      </c>
      <c r="D828">
        <f t="shared" si="24"/>
        <v>-1.0604355890520667E-2</v>
      </c>
      <c r="E828">
        <v>1.8331074963456429E-2</v>
      </c>
      <c r="F828">
        <v>818</v>
      </c>
      <c r="G828">
        <f t="shared" ca="1" si="25"/>
        <v>7.6141566896753179E-2</v>
      </c>
    </row>
    <row r="829" spans="2:7" x14ac:dyDescent="0.3">
      <c r="B829" s="109">
        <v>44194</v>
      </c>
      <c r="C829" s="110">
        <v>440.63958700000001</v>
      </c>
      <c r="D829">
        <f t="shared" si="24"/>
        <v>-1.0190416391991586E-2</v>
      </c>
      <c r="E829">
        <v>1.8330393597216998E-2</v>
      </c>
      <c r="F829">
        <v>819</v>
      </c>
      <c r="G829">
        <f t="shared" ca="1" si="25"/>
        <v>-1.274973709066453E-2</v>
      </c>
    </row>
    <row r="830" spans="2:7" x14ac:dyDescent="0.3">
      <c r="B830" s="109">
        <v>44193</v>
      </c>
      <c r="C830" s="110">
        <v>445.17611699999998</v>
      </c>
      <c r="D830">
        <f t="shared" si="24"/>
        <v>1.2797849182451193E-2</v>
      </c>
      <c r="E830">
        <v>1.8318777139702425E-2</v>
      </c>
      <c r="F830">
        <v>820</v>
      </c>
      <c r="G830">
        <f t="shared" ca="1" si="25"/>
        <v>-2.5947642083362921E-2</v>
      </c>
    </row>
    <row r="831" spans="2:7" x14ac:dyDescent="0.3">
      <c r="B831" s="109">
        <v>44189</v>
      </c>
      <c r="C831" s="110">
        <v>439.55081200000001</v>
      </c>
      <c r="D831">
        <f t="shared" si="24"/>
        <v>-7.4778878088224143E-3</v>
      </c>
      <c r="E831">
        <v>1.8242417494138019E-2</v>
      </c>
      <c r="F831">
        <v>821</v>
      </c>
      <c r="G831">
        <f t="shared" ca="1" si="25"/>
        <v>2.7578095506925537E-2</v>
      </c>
    </row>
    <row r="832" spans="2:7" x14ac:dyDescent="0.3">
      <c r="B832" s="109">
        <v>44188</v>
      </c>
      <c r="C832" s="110">
        <v>442.86248799999998</v>
      </c>
      <c r="D832">
        <f t="shared" si="24"/>
        <v>2.3914355795356945E-2</v>
      </c>
      <c r="E832">
        <v>1.8225129086712144E-2</v>
      </c>
      <c r="F832">
        <v>822</v>
      </c>
      <c r="G832">
        <f t="shared" ca="1" si="25"/>
        <v>3.0074913929085531E-3</v>
      </c>
    </row>
    <row r="833" spans="2:7" x14ac:dyDescent="0.3">
      <c r="B833" s="109">
        <v>44187</v>
      </c>
      <c r="C833" s="110">
        <v>432.51907299999999</v>
      </c>
      <c r="D833">
        <f t="shared" si="24"/>
        <v>4.4821940310585173E-2</v>
      </c>
      <c r="E833">
        <v>1.8224880600016702E-2</v>
      </c>
      <c r="F833">
        <v>823</v>
      </c>
      <c r="G833">
        <f t="shared" ca="1" si="25"/>
        <v>-8.8988830439040484E-4</v>
      </c>
    </row>
    <row r="834" spans="2:7" x14ac:dyDescent="0.3">
      <c r="B834" s="109">
        <v>44186</v>
      </c>
      <c r="C834" s="110">
        <v>413.96438599999999</v>
      </c>
      <c r="D834">
        <f t="shared" si="24"/>
        <v>-5.713996090137774E-2</v>
      </c>
      <c r="E834">
        <v>1.8216335914507109E-2</v>
      </c>
      <c r="F834">
        <v>824</v>
      </c>
      <c r="G834">
        <f t="shared" ca="1" si="25"/>
        <v>-0.10905785182002541</v>
      </c>
    </row>
    <row r="835" spans="2:7" x14ac:dyDescent="0.3">
      <c r="B835" s="109">
        <v>44183</v>
      </c>
      <c r="C835" s="110">
        <v>439.05178799999999</v>
      </c>
      <c r="D835">
        <f t="shared" si="24"/>
        <v>-2.957994494074967E-2</v>
      </c>
      <c r="E835">
        <v>1.8168866395365635E-2</v>
      </c>
      <c r="F835">
        <v>825</v>
      </c>
      <c r="G835">
        <f t="shared" ca="1" si="25"/>
        <v>5.4792324621103297E-2</v>
      </c>
    </row>
    <row r="836" spans="2:7" x14ac:dyDescent="0.3">
      <c r="B836" s="109">
        <v>44182</v>
      </c>
      <c r="C836" s="110">
        <v>452.43478399999998</v>
      </c>
      <c r="D836">
        <f t="shared" si="24"/>
        <v>-1.4817623838138227E-2</v>
      </c>
      <c r="E836">
        <v>1.8129016900509498E-2</v>
      </c>
      <c r="F836">
        <v>826</v>
      </c>
      <c r="G836">
        <f t="shared" ca="1" si="25"/>
        <v>-1.0021408066320804E-2</v>
      </c>
    </row>
    <row r="837" spans="2:7" x14ac:dyDescent="0.3">
      <c r="B837" s="109">
        <v>44181</v>
      </c>
      <c r="C837" s="110">
        <v>459.23962399999999</v>
      </c>
      <c r="D837">
        <f t="shared" si="24"/>
        <v>6.5625657931172032E-3</v>
      </c>
      <c r="E837">
        <v>1.8056746944558055E-2</v>
      </c>
      <c r="F837">
        <v>827</v>
      </c>
      <c r="G837">
        <f t="shared" ca="1" si="25"/>
        <v>1.9777223174582102E-3</v>
      </c>
    </row>
    <row r="838" spans="2:7" x14ac:dyDescent="0.3">
      <c r="B838" s="109">
        <v>44180</v>
      </c>
      <c r="C838" s="110">
        <v>456.24548299999998</v>
      </c>
      <c r="D838">
        <f t="shared" si="24"/>
        <v>1.9256115685483577E-2</v>
      </c>
      <c r="E838">
        <v>1.8054601990930452E-2</v>
      </c>
      <c r="F838">
        <v>828</v>
      </c>
      <c r="G838">
        <f t="shared" ca="1" si="25"/>
        <v>7.3191866325745007E-3</v>
      </c>
    </row>
    <row r="839" spans="2:7" x14ac:dyDescent="0.3">
      <c r="B839" s="109">
        <v>44179</v>
      </c>
      <c r="C839" s="110">
        <v>447.625946</v>
      </c>
      <c r="D839">
        <f t="shared" si="24"/>
        <v>5.0015935226310537E-2</v>
      </c>
      <c r="E839">
        <v>1.8045515138328083E-2</v>
      </c>
      <c r="F839">
        <v>829</v>
      </c>
      <c r="G839">
        <f t="shared" ca="1" si="25"/>
        <v>-2.1319714324516008E-2</v>
      </c>
    </row>
    <row r="840" spans="2:7" x14ac:dyDescent="0.3">
      <c r="B840" s="109">
        <v>44176</v>
      </c>
      <c r="C840" s="110">
        <v>426.30395499999997</v>
      </c>
      <c r="D840">
        <f t="shared" si="24"/>
        <v>-9.5910471169596834E-3</v>
      </c>
      <c r="E840">
        <v>1.8042983546368907E-2</v>
      </c>
      <c r="F840">
        <v>830</v>
      </c>
      <c r="G840">
        <f t="shared" ca="1" si="25"/>
        <v>5.0388474853513554E-2</v>
      </c>
    </row>
    <row r="841" spans="2:7" x14ac:dyDescent="0.3">
      <c r="B841" s="109">
        <v>44175</v>
      </c>
      <c r="C841" s="110">
        <v>430.43225100000001</v>
      </c>
      <c r="D841">
        <f t="shared" si="24"/>
        <v>-1.052745141808642E-3</v>
      </c>
      <c r="E841">
        <v>1.8025443858554313E-2</v>
      </c>
      <c r="F841">
        <v>831</v>
      </c>
      <c r="G841">
        <f t="shared" ca="1" si="25"/>
        <v>-6.2789400168348053E-2</v>
      </c>
    </row>
    <row r="842" spans="2:7" x14ac:dyDescent="0.3">
      <c r="B842" s="109">
        <v>44174</v>
      </c>
      <c r="C842" s="110">
        <v>430.88586400000003</v>
      </c>
      <c r="D842">
        <f t="shared" si="24"/>
        <v>3.6333899236544509E-2</v>
      </c>
      <c r="E842">
        <v>1.7992410754435584E-2</v>
      </c>
      <c r="F842">
        <v>832</v>
      </c>
      <c r="G842">
        <f t="shared" ca="1" si="25"/>
        <v>9.1651475613143303E-3</v>
      </c>
    </row>
    <row r="843" spans="2:7" x14ac:dyDescent="0.3">
      <c r="B843" s="109">
        <v>44173</v>
      </c>
      <c r="C843" s="110">
        <v>415.77899200000002</v>
      </c>
      <c r="D843">
        <f t="shared" ref="D843:D906" si="26">C843/C844-1</f>
        <v>-1.1966491177456962E-2</v>
      </c>
      <c r="E843">
        <v>1.7991376975428075E-2</v>
      </c>
      <c r="F843">
        <v>833</v>
      </c>
      <c r="G843">
        <f t="shared" ref="G843:G906" ca="1" si="27">_xlfn.NORM.INV(RAND(),M$13,M$14)</f>
        <v>7.1802997567376778E-2</v>
      </c>
    </row>
    <row r="844" spans="2:7" x14ac:dyDescent="0.3">
      <c r="B844" s="109">
        <v>44172</v>
      </c>
      <c r="C844" s="110">
        <v>420.81466699999999</v>
      </c>
      <c r="D844">
        <f t="shared" si="26"/>
        <v>4.5065365641396404E-2</v>
      </c>
      <c r="E844">
        <v>1.7952380119660161E-2</v>
      </c>
      <c r="F844">
        <v>834</v>
      </c>
      <c r="G844">
        <f t="shared" ca="1" si="27"/>
        <v>5.3697325138157368E-3</v>
      </c>
    </row>
    <row r="845" spans="2:7" x14ac:dyDescent="0.3">
      <c r="B845" s="109">
        <v>44169</v>
      </c>
      <c r="C845" s="110">
        <v>402.668274</v>
      </c>
      <c r="D845">
        <f t="shared" si="26"/>
        <v>1.2408308193627704E-3</v>
      </c>
      <c r="E845">
        <v>1.7947883380477148E-2</v>
      </c>
      <c r="F845">
        <v>835</v>
      </c>
      <c r="G845">
        <f t="shared" ca="1" si="27"/>
        <v>-9.7580923875339957E-3</v>
      </c>
    </row>
    <row r="846" spans="2:7" x14ac:dyDescent="0.3">
      <c r="B846" s="109">
        <v>44168</v>
      </c>
      <c r="C846" s="110">
        <v>402.16924999999998</v>
      </c>
      <c r="D846">
        <f t="shared" si="26"/>
        <v>2.6397988722724142E-2</v>
      </c>
      <c r="E846">
        <v>1.7938098998918406E-2</v>
      </c>
      <c r="F846">
        <v>836</v>
      </c>
      <c r="G846">
        <f t="shared" ca="1" si="27"/>
        <v>-1.311444783614113E-2</v>
      </c>
    </row>
    <row r="847" spans="2:7" x14ac:dyDescent="0.3">
      <c r="B847" s="109">
        <v>44167</v>
      </c>
      <c r="C847" s="110">
        <v>391.82583599999998</v>
      </c>
      <c r="D847">
        <f t="shared" si="26"/>
        <v>-2.9659536792930097E-2</v>
      </c>
      <c r="E847">
        <v>1.7923716403399181E-2</v>
      </c>
      <c r="F847">
        <v>837</v>
      </c>
      <c r="G847">
        <f t="shared" ca="1" si="27"/>
        <v>-5.6585969457077466E-2</v>
      </c>
    </row>
    <row r="848" spans="2:7" x14ac:dyDescent="0.3">
      <c r="B848" s="109">
        <v>44166</v>
      </c>
      <c r="C848" s="110">
        <v>403.80242900000002</v>
      </c>
      <c r="D848">
        <f t="shared" si="26"/>
        <v>1.1592281791719783E-2</v>
      </c>
      <c r="E848">
        <v>1.791647553244391E-2</v>
      </c>
      <c r="F848">
        <v>838</v>
      </c>
      <c r="G848">
        <f t="shared" ca="1" si="27"/>
        <v>-3.5948901531549164E-2</v>
      </c>
    </row>
    <row r="849" spans="2:7" x14ac:dyDescent="0.3">
      <c r="B849" s="109">
        <v>44162</v>
      </c>
      <c r="C849" s="110">
        <v>399.17507899999998</v>
      </c>
      <c r="D849">
        <f t="shared" si="26"/>
        <v>4.6627784953603646E-2</v>
      </c>
      <c r="E849">
        <v>1.7907342423199024E-2</v>
      </c>
      <c r="F849">
        <v>839</v>
      </c>
      <c r="G849">
        <f t="shared" ca="1" si="27"/>
        <v>-3.9317890292954296E-3</v>
      </c>
    </row>
    <row r="850" spans="2:7" x14ac:dyDescent="0.3">
      <c r="B850" s="109">
        <v>44161</v>
      </c>
      <c r="C850" s="110">
        <v>381.39163200000002</v>
      </c>
      <c r="D850">
        <f t="shared" si="26"/>
        <v>1.0213816869321546E-2</v>
      </c>
      <c r="E850">
        <v>1.7891347273301328E-2</v>
      </c>
      <c r="F850">
        <v>840</v>
      </c>
      <c r="G850">
        <f t="shared" ca="1" si="27"/>
        <v>2.8014072684761727E-2</v>
      </c>
    </row>
    <row r="851" spans="2:7" x14ac:dyDescent="0.3">
      <c r="B851" s="109">
        <v>44160</v>
      </c>
      <c r="C851" s="110">
        <v>377.53555299999999</v>
      </c>
      <c r="D851">
        <f t="shared" si="26"/>
        <v>-2.381223668489707E-2</v>
      </c>
      <c r="E851">
        <v>1.7865760736699654E-2</v>
      </c>
      <c r="F851">
        <v>841</v>
      </c>
      <c r="G851">
        <f t="shared" ca="1" si="27"/>
        <v>2.1484582086958963E-2</v>
      </c>
    </row>
    <row r="852" spans="2:7" x14ac:dyDescent="0.3">
      <c r="B852" s="109">
        <v>44159</v>
      </c>
      <c r="C852" s="110">
        <v>386.74481200000002</v>
      </c>
      <c r="D852">
        <f t="shared" si="26"/>
        <v>-7.1046944445076754E-3</v>
      </c>
      <c r="E852">
        <v>1.7844496298978996E-2</v>
      </c>
      <c r="F852">
        <v>842</v>
      </c>
      <c r="G852">
        <f t="shared" ca="1" si="27"/>
        <v>2.5027215130851849E-2</v>
      </c>
    </row>
    <row r="853" spans="2:7" x14ac:dyDescent="0.3">
      <c r="B853" s="109">
        <v>44158</v>
      </c>
      <c r="C853" s="110">
        <v>389.51217700000001</v>
      </c>
      <c r="D853">
        <f t="shared" si="26"/>
        <v>1.0493213223712328E-3</v>
      </c>
      <c r="E853">
        <v>1.7795566923421102E-2</v>
      </c>
      <c r="F853">
        <v>843</v>
      </c>
      <c r="G853">
        <f t="shared" ca="1" si="27"/>
        <v>-1.6894566936756696E-2</v>
      </c>
    </row>
    <row r="854" spans="2:7" x14ac:dyDescent="0.3">
      <c r="B854" s="109">
        <v>44155</v>
      </c>
      <c r="C854" s="110">
        <v>389.103882</v>
      </c>
      <c r="D854">
        <f t="shared" si="26"/>
        <v>1.6955269123824168E-2</v>
      </c>
      <c r="E854">
        <v>1.7779555094897814E-2</v>
      </c>
      <c r="F854">
        <v>844</v>
      </c>
      <c r="G854">
        <f t="shared" ca="1" si="27"/>
        <v>-6.3908919075711878E-4</v>
      </c>
    </row>
    <row r="855" spans="2:7" x14ac:dyDescent="0.3">
      <c r="B855" s="109">
        <v>44154</v>
      </c>
      <c r="C855" s="110">
        <v>382.61651599999999</v>
      </c>
      <c r="D855">
        <f t="shared" si="26"/>
        <v>1.0180868799681164E-2</v>
      </c>
      <c r="E855">
        <v>1.7777663500878171E-2</v>
      </c>
      <c r="F855">
        <v>845</v>
      </c>
      <c r="G855">
        <f t="shared" ca="1" si="27"/>
        <v>-1.8801182739808381E-2</v>
      </c>
    </row>
    <row r="856" spans="2:7" x14ac:dyDescent="0.3">
      <c r="B856" s="109">
        <v>44153</v>
      </c>
      <c r="C856" s="110">
        <v>378.76040599999999</v>
      </c>
      <c r="D856">
        <f t="shared" si="26"/>
        <v>2.8827818246071057E-3</v>
      </c>
      <c r="E856">
        <v>1.7771632739178811E-2</v>
      </c>
      <c r="F856">
        <v>846</v>
      </c>
      <c r="G856">
        <f t="shared" ca="1" si="27"/>
        <v>1.1214765133202737E-2</v>
      </c>
    </row>
    <row r="857" spans="2:7" x14ac:dyDescent="0.3">
      <c r="B857" s="109">
        <v>44152</v>
      </c>
      <c r="C857" s="110">
        <v>377.67166099999997</v>
      </c>
      <c r="D857">
        <f t="shared" si="26"/>
        <v>-2.426158367722453E-2</v>
      </c>
      <c r="E857">
        <v>1.7761848961720839E-2</v>
      </c>
      <c r="F857">
        <v>847</v>
      </c>
      <c r="G857">
        <f t="shared" ca="1" si="27"/>
        <v>1.6392825711193059E-2</v>
      </c>
    </row>
    <row r="858" spans="2:7" x14ac:dyDescent="0.3">
      <c r="B858" s="109">
        <v>44149</v>
      </c>
      <c r="C858" s="110">
        <v>387.062408</v>
      </c>
      <c r="D858">
        <f t="shared" si="26"/>
        <v>4.2373774593036373E-3</v>
      </c>
      <c r="E858">
        <v>1.7758312773100249E-2</v>
      </c>
      <c r="F858">
        <v>848</v>
      </c>
      <c r="G858">
        <f t="shared" ca="1" si="27"/>
        <v>3.492404696656707E-2</v>
      </c>
    </row>
    <row r="859" spans="2:7" x14ac:dyDescent="0.3">
      <c r="B859" s="109">
        <v>44148</v>
      </c>
      <c r="C859" s="110">
        <v>385.42919899999998</v>
      </c>
      <c r="D859">
        <f t="shared" si="26"/>
        <v>-3.9022707873535789E-2</v>
      </c>
      <c r="E859">
        <v>1.7754035211563268E-2</v>
      </c>
      <c r="F859">
        <v>849</v>
      </c>
      <c r="G859">
        <f t="shared" ca="1" si="27"/>
        <v>-1.070402335031384E-2</v>
      </c>
    </row>
    <row r="860" spans="2:7" x14ac:dyDescent="0.3">
      <c r="B860" s="109">
        <v>44147</v>
      </c>
      <c r="C860" s="110">
        <v>401.080444</v>
      </c>
      <c r="D860">
        <f t="shared" si="26"/>
        <v>-1.1297024273841938E-3</v>
      </c>
      <c r="E860">
        <v>1.7723146569615711E-2</v>
      </c>
      <c r="F860">
        <v>850</v>
      </c>
      <c r="G860">
        <f t="shared" ca="1" si="27"/>
        <v>5.1570872774244277E-2</v>
      </c>
    </row>
    <row r="861" spans="2:7" x14ac:dyDescent="0.3">
      <c r="B861" s="109">
        <v>44146</v>
      </c>
      <c r="C861" s="110">
        <v>401.53405800000002</v>
      </c>
      <c r="D861">
        <f t="shared" si="26"/>
        <v>5.7952916686567768E-3</v>
      </c>
      <c r="E861">
        <v>1.7722314628923375E-2</v>
      </c>
      <c r="F861">
        <v>851</v>
      </c>
      <c r="G861">
        <f t="shared" ca="1" si="27"/>
        <v>5.6933659722465314E-2</v>
      </c>
    </row>
    <row r="862" spans="2:7" x14ac:dyDescent="0.3">
      <c r="B862" s="109">
        <v>44145</v>
      </c>
      <c r="C862" s="110">
        <v>399.22045900000001</v>
      </c>
      <c r="D862">
        <f t="shared" si="26"/>
        <v>-2.4937552487890313E-3</v>
      </c>
      <c r="E862">
        <v>1.7717953075922832E-2</v>
      </c>
      <c r="F862">
        <v>852</v>
      </c>
      <c r="G862">
        <f t="shared" ca="1" si="27"/>
        <v>-2.8346202678717243E-2</v>
      </c>
    </row>
    <row r="863" spans="2:7" x14ac:dyDescent="0.3">
      <c r="B863" s="109">
        <v>44144</v>
      </c>
      <c r="C863" s="110">
        <v>400.21850599999999</v>
      </c>
      <c r="D863">
        <f t="shared" si="26"/>
        <v>1.2974976670887983E-2</v>
      </c>
      <c r="E863">
        <v>1.7662271623428039E-2</v>
      </c>
      <c r="F863">
        <v>853</v>
      </c>
      <c r="G863">
        <f t="shared" ca="1" si="27"/>
        <v>-3.340964812572754E-2</v>
      </c>
    </row>
    <row r="864" spans="2:7" x14ac:dyDescent="0.3">
      <c r="B864" s="109">
        <v>44141</v>
      </c>
      <c r="C864" s="110">
        <v>395.09219400000001</v>
      </c>
      <c r="D864">
        <f t="shared" si="26"/>
        <v>-8.8765923272798863E-3</v>
      </c>
      <c r="E864">
        <v>1.7658846912101955E-2</v>
      </c>
      <c r="F864">
        <v>854</v>
      </c>
      <c r="G864">
        <f t="shared" ca="1" si="27"/>
        <v>-2.7220732729928764E-2</v>
      </c>
    </row>
    <row r="865" spans="2:7" x14ac:dyDescent="0.3">
      <c r="B865" s="109">
        <v>44140</v>
      </c>
      <c r="C865" s="110">
        <v>398.63067599999999</v>
      </c>
      <c r="D865">
        <f t="shared" si="26"/>
        <v>5.1202199424656758E-2</v>
      </c>
      <c r="E865">
        <v>1.7640176757510728E-2</v>
      </c>
      <c r="F865">
        <v>855</v>
      </c>
      <c r="G865">
        <f t="shared" ca="1" si="27"/>
        <v>1.9983823259203632E-2</v>
      </c>
    </row>
    <row r="866" spans="2:7" x14ac:dyDescent="0.3">
      <c r="B866" s="109">
        <v>44139</v>
      </c>
      <c r="C866" s="110">
        <v>379.21408100000002</v>
      </c>
      <c r="D866">
        <f t="shared" si="26"/>
        <v>1.9177902022948778E-3</v>
      </c>
      <c r="E866">
        <v>1.7564239703496742E-2</v>
      </c>
      <c r="F866">
        <v>856</v>
      </c>
      <c r="G866">
        <f t="shared" ca="1" si="27"/>
        <v>3.647232352141816E-2</v>
      </c>
    </row>
    <row r="867" spans="2:7" x14ac:dyDescent="0.3">
      <c r="B867" s="109">
        <v>44138</v>
      </c>
      <c r="C867" s="110">
        <v>378.48822000000001</v>
      </c>
      <c r="D867">
        <f t="shared" si="26"/>
        <v>-1.4528792053187689E-2</v>
      </c>
      <c r="E867">
        <v>1.7559493412187877E-2</v>
      </c>
      <c r="F867">
        <v>857</v>
      </c>
      <c r="G867">
        <f t="shared" ca="1" si="27"/>
        <v>-3.3172181608089441E-3</v>
      </c>
    </row>
    <row r="868" spans="2:7" x14ac:dyDescent="0.3">
      <c r="B868" s="109">
        <v>44137</v>
      </c>
      <c r="C868" s="110">
        <v>384.06826799999999</v>
      </c>
      <c r="D868">
        <f t="shared" si="26"/>
        <v>3.0806208131488599E-3</v>
      </c>
      <c r="E868">
        <v>1.7525599641923906E-2</v>
      </c>
      <c r="F868">
        <v>858</v>
      </c>
      <c r="G868">
        <f t="shared" ca="1" si="27"/>
        <v>-6.0731325581037436E-2</v>
      </c>
    </row>
    <row r="869" spans="2:7" x14ac:dyDescent="0.3">
      <c r="B869" s="109">
        <v>44134</v>
      </c>
      <c r="C869" s="110">
        <v>382.888733</v>
      </c>
      <c r="D869">
        <f t="shared" si="26"/>
        <v>4.2838464756231875E-3</v>
      </c>
      <c r="E869">
        <v>1.7501030814368157E-2</v>
      </c>
      <c r="F869">
        <v>859</v>
      </c>
      <c r="G869">
        <f t="shared" ca="1" si="27"/>
        <v>2.2804637524670237E-2</v>
      </c>
    </row>
    <row r="870" spans="2:7" x14ac:dyDescent="0.3">
      <c r="B870" s="109">
        <v>44133</v>
      </c>
      <c r="C870" s="110">
        <v>381.255493</v>
      </c>
      <c r="D870">
        <f t="shared" si="26"/>
        <v>-5.5615578053220815E-3</v>
      </c>
      <c r="E870">
        <v>1.7490062616758006E-2</v>
      </c>
      <c r="F870">
        <v>860</v>
      </c>
      <c r="G870">
        <f t="shared" ca="1" si="27"/>
        <v>2.0608562059971875E-2</v>
      </c>
    </row>
    <row r="871" spans="2:7" x14ac:dyDescent="0.3">
      <c r="B871" s="109">
        <v>44132</v>
      </c>
      <c r="C871" s="110">
        <v>383.38772599999999</v>
      </c>
      <c r="D871">
        <f t="shared" si="26"/>
        <v>-1.1000594785845808E-2</v>
      </c>
      <c r="E871">
        <v>1.7489461436857034E-2</v>
      </c>
      <c r="F871">
        <v>861</v>
      </c>
      <c r="G871">
        <f t="shared" ca="1" si="27"/>
        <v>-1.9241836298122442E-2</v>
      </c>
    </row>
    <row r="872" spans="2:7" x14ac:dyDescent="0.3">
      <c r="B872" s="109">
        <v>44131</v>
      </c>
      <c r="C872" s="110">
        <v>387.65213</v>
      </c>
      <c r="D872">
        <f t="shared" si="26"/>
        <v>2.2006892029658109E-2</v>
      </c>
      <c r="E872">
        <v>1.7459973251151562E-2</v>
      </c>
      <c r="F872">
        <v>862</v>
      </c>
      <c r="G872">
        <f t="shared" ca="1" si="27"/>
        <v>-3.2514926123333794E-2</v>
      </c>
    </row>
    <row r="873" spans="2:7" x14ac:dyDescent="0.3">
      <c r="B873" s="109">
        <v>44130</v>
      </c>
      <c r="C873" s="110">
        <v>379.30480999999997</v>
      </c>
      <c r="D873">
        <f t="shared" si="26"/>
        <v>-2.4159645848486067E-2</v>
      </c>
      <c r="E873">
        <v>1.7454334744748001E-2</v>
      </c>
      <c r="F873">
        <v>863</v>
      </c>
      <c r="G873">
        <f t="shared" ca="1" si="27"/>
        <v>9.7946215706262219E-5</v>
      </c>
    </row>
    <row r="874" spans="2:7" x14ac:dyDescent="0.3">
      <c r="B874" s="109">
        <v>44127</v>
      </c>
      <c r="C874" s="110">
        <v>388.69555700000001</v>
      </c>
      <c r="D874">
        <f t="shared" si="26"/>
        <v>-4.2997910691222607E-3</v>
      </c>
      <c r="E874">
        <v>1.7451347031778752E-2</v>
      </c>
      <c r="F874">
        <v>864</v>
      </c>
      <c r="G874">
        <f t="shared" ca="1" si="27"/>
        <v>1.0096426017542539E-2</v>
      </c>
    </row>
    <row r="875" spans="2:7" x14ac:dyDescent="0.3">
      <c r="B875" s="109">
        <v>44126</v>
      </c>
      <c r="C875" s="110">
        <v>390.37408399999998</v>
      </c>
      <c r="D875">
        <f t="shared" si="26"/>
        <v>7.8471921672784717E-3</v>
      </c>
      <c r="E875">
        <v>1.7442775152567647E-2</v>
      </c>
      <c r="F875">
        <v>865</v>
      </c>
      <c r="G875">
        <f t="shared" ca="1" si="27"/>
        <v>4.0707305017593114E-2</v>
      </c>
    </row>
    <row r="876" spans="2:7" x14ac:dyDescent="0.3">
      <c r="B876" s="109">
        <v>44125</v>
      </c>
      <c r="C876" s="110">
        <v>387.33459499999998</v>
      </c>
      <c r="D876">
        <f t="shared" si="26"/>
        <v>-4.3148364431911945E-3</v>
      </c>
      <c r="E876">
        <v>1.743865466340111E-2</v>
      </c>
      <c r="F876">
        <v>866</v>
      </c>
      <c r="G876">
        <f t="shared" ca="1" si="27"/>
        <v>3.192484107627927E-2</v>
      </c>
    </row>
    <row r="877" spans="2:7" x14ac:dyDescent="0.3">
      <c r="B877" s="109">
        <v>44124</v>
      </c>
      <c r="C877" s="110">
        <v>389.01312300000001</v>
      </c>
      <c r="D877">
        <f t="shared" si="26"/>
        <v>4.0983381976815725E-3</v>
      </c>
      <c r="E877">
        <v>1.7427499077335096E-2</v>
      </c>
      <c r="F877">
        <v>867</v>
      </c>
      <c r="G877">
        <f t="shared" ca="1" si="27"/>
        <v>2.4925560964365538E-2</v>
      </c>
    </row>
    <row r="878" spans="2:7" x14ac:dyDescent="0.3">
      <c r="B878" s="109">
        <v>44123</v>
      </c>
      <c r="C878" s="110">
        <v>387.42532299999999</v>
      </c>
      <c r="D878">
        <f t="shared" si="26"/>
        <v>-1.7939125077455098E-2</v>
      </c>
      <c r="E878">
        <v>1.7410752049169975E-2</v>
      </c>
      <c r="F878">
        <v>868</v>
      </c>
      <c r="G878">
        <f t="shared" ca="1" si="27"/>
        <v>-2.7480243969009333E-2</v>
      </c>
    </row>
    <row r="879" spans="2:7" x14ac:dyDescent="0.3">
      <c r="B879" s="109">
        <v>44120</v>
      </c>
      <c r="C879" s="110">
        <v>394.50234999999998</v>
      </c>
      <c r="D879">
        <f t="shared" si="26"/>
        <v>7.5307687720442829E-3</v>
      </c>
      <c r="E879">
        <v>1.7385480259829444E-2</v>
      </c>
      <c r="F879">
        <v>869</v>
      </c>
      <c r="G879">
        <f t="shared" ca="1" si="27"/>
        <v>1.3515525545793052E-2</v>
      </c>
    </row>
    <row r="880" spans="2:7" x14ac:dyDescent="0.3">
      <c r="B880" s="109">
        <v>44119</v>
      </c>
      <c r="C880" s="110">
        <v>391.55365</v>
      </c>
      <c r="D880">
        <f t="shared" si="26"/>
        <v>-1.7976850277200418E-2</v>
      </c>
      <c r="E880">
        <v>1.7362709742361648E-2</v>
      </c>
      <c r="F880">
        <v>870</v>
      </c>
      <c r="G880">
        <f t="shared" ca="1" si="27"/>
        <v>-3.7224621392886931E-2</v>
      </c>
    </row>
    <row r="881" spans="2:7" x14ac:dyDescent="0.3">
      <c r="B881" s="109">
        <v>44118</v>
      </c>
      <c r="C881" s="110">
        <v>398.721405</v>
      </c>
      <c r="D881">
        <f t="shared" si="26"/>
        <v>-7.1170546000126622E-3</v>
      </c>
      <c r="E881">
        <v>1.7355165652378934E-2</v>
      </c>
      <c r="F881">
        <v>871</v>
      </c>
      <c r="G881">
        <f t="shared" ca="1" si="27"/>
        <v>3.5448125483778244E-2</v>
      </c>
    </row>
    <row r="882" spans="2:7" x14ac:dyDescent="0.3">
      <c r="B882" s="109">
        <v>44117</v>
      </c>
      <c r="C882" s="110">
        <v>401.57946800000002</v>
      </c>
      <c r="D882">
        <f t="shared" si="26"/>
        <v>-1.5569449935402546E-2</v>
      </c>
      <c r="E882">
        <v>1.7351500983940449E-2</v>
      </c>
      <c r="F882">
        <v>872</v>
      </c>
      <c r="G882">
        <f t="shared" ca="1" si="27"/>
        <v>-5.8901080214414404E-3</v>
      </c>
    </row>
    <row r="883" spans="2:7" x14ac:dyDescent="0.3">
      <c r="B883" s="109">
        <v>44116</v>
      </c>
      <c r="C883" s="110">
        <v>407.930725</v>
      </c>
      <c r="D883">
        <f t="shared" si="26"/>
        <v>-2.2714756211930087E-2</v>
      </c>
      <c r="E883">
        <v>1.7325611641062055E-2</v>
      </c>
      <c r="F883">
        <v>873</v>
      </c>
      <c r="G883">
        <f t="shared" ca="1" si="27"/>
        <v>-3.1320860182666672E-2</v>
      </c>
    </row>
    <row r="884" spans="2:7" x14ac:dyDescent="0.3">
      <c r="B884" s="109">
        <v>44113</v>
      </c>
      <c r="C884" s="110">
        <v>417.41214000000002</v>
      </c>
      <c r="D884">
        <f t="shared" si="26"/>
        <v>-1.4037915455780259E-2</v>
      </c>
      <c r="E884">
        <v>1.7279419560098264E-2</v>
      </c>
      <c r="F884">
        <v>874</v>
      </c>
      <c r="G884">
        <f t="shared" ca="1" si="27"/>
        <v>-2.6880774794033505E-2</v>
      </c>
    </row>
    <row r="885" spans="2:7" x14ac:dyDescent="0.3">
      <c r="B885" s="109">
        <v>44112</v>
      </c>
      <c r="C885" s="110">
        <v>423.355164</v>
      </c>
      <c r="D885">
        <f t="shared" si="26"/>
        <v>6.796649429230861E-3</v>
      </c>
      <c r="E885">
        <v>1.727786212834137E-2</v>
      </c>
      <c r="F885">
        <v>875</v>
      </c>
      <c r="G885">
        <f t="shared" ca="1" si="27"/>
        <v>-8.079053112978055E-3</v>
      </c>
    </row>
    <row r="886" spans="2:7" x14ac:dyDescent="0.3">
      <c r="B886" s="109">
        <v>44111</v>
      </c>
      <c r="C886" s="110">
        <v>420.49719199999998</v>
      </c>
      <c r="D886">
        <f t="shared" si="26"/>
        <v>-7.7076147282253427E-3</v>
      </c>
      <c r="E886">
        <v>1.7265881020614771E-2</v>
      </c>
      <c r="F886">
        <v>876</v>
      </c>
      <c r="G886">
        <f t="shared" ca="1" si="27"/>
        <v>6.0480642788197383E-2</v>
      </c>
    </row>
    <row r="887" spans="2:7" x14ac:dyDescent="0.3">
      <c r="B887" s="109">
        <v>44110</v>
      </c>
      <c r="C887" s="110">
        <v>423.763397</v>
      </c>
      <c r="D887">
        <f t="shared" si="26"/>
        <v>1.4333742654026205E-2</v>
      </c>
      <c r="E887">
        <v>1.7252684067308177E-2</v>
      </c>
      <c r="F887">
        <v>877</v>
      </c>
      <c r="G887">
        <f t="shared" ca="1" si="27"/>
        <v>1.1950606962453356E-2</v>
      </c>
    </row>
    <row r="888" spans="2:7" x14ac:dyDescent="0.3">
      <c r="B888" s="109">
        <v>44109</v>
      </c>
      <c r="C888" s="110">
        <v>417.77511600000003</v>
      </c>
      <c r="D888">
        <f t="shared" si="26"/>
        <v>-1.2439750095214919E-2</v>
      </c>
      <c r="E888">
        <v>1.7247276851195537E-2</v>
      </c>
      <c r="F888">
        <v>878</v>
      </c>
      <c r="G888">
        <f t="shared" ca="1" si="27"/>
        <v>1.782868979988278E-2</v>
      </c>
    </row>
    <row r="889" spans="2:7" x14ac:dyDescent="0.3">
      <c r="B889" s="109">
        <v>44105</v>
      </c>
      <c r="C889" s="110">
        <v>423.037598</v>
      </c>
      <c r="D889">
        <f t="shared" si="26"/>
        <v>1.2884039976250872E-3</v>
      </c>
      <c r="E889">
        <v>1.7214769735916624E-2</v>
      </c>
      <c r="F889">
        <v>879</v>
      </c>
      <c r="G889">
        <f t="shared" ca="1" si="27"/>
        <v>2.5743578198356098E-3</v>
      </c>
    </row>
    <row r="890" spans="2:7" x14ac:dyDescent="0.3">
      <c r="B890" s="109">
        <v>44104</v>
      </c>
      <c r="C890" s="110">
        <v>422.49325599999997</v>
      </c>
      <c r="D890">
        <f t="shared" si="26"/>
        <v>-1.1148654202625008E-2</v>
      </c>
      <c r="E890">
        <v>1.7170679926593824E-2</v>
      </c>
      <c r="F890">
        <v>880</v>
      </c>
      <c r="G890">
        <f t="shared" ca="1" si="27"/>
        <v>-1.1266347865722335E-2</v>
      </c>
    </row>
    <row r="891" spans="2:7" x14ac:dyDescent="0.3">
      <c r="B891" s="109">
        <v>44103</v>
      </c>
      <c r="C891" s="110">
        <v>427.25659200000001</v>
      </c>
      <c r="D891">
        <f t="shared" si="26"/>
        <v>6.9495794905563013E-3</v>
      </c>
      <c r="E891">
        <v>1.7164094562607257E-2</v>
      </c>
      <c r="F891">
        <v>881</v>
      </c>
      <c r="G891">
        <f t="shared" ca="1" si="27"/>
        <v>2.1341583861464321E-2</v>
      </c>
    </row>
    <row r="892" spans="2:7" x14ac:dyDescent="0.3">
      <c r="B892" s="109">
        <v>44102</v>
      </c>
      <c r="C892" s="110">
        <v>424.30783100000002</v>
      </c>
      <c r="D892">
        <f t="shared" si="26"/>
        <v>2.1069831089530311E-2</v>
      </c>
      <c r="E892">
        <v>1.7158710193059035E-2</v>
      </c>
      <c r="F892">
        <v>882</v>
      </c>
      <c r="G892">
        <f t="shared" ca="1" si="27"/>
        <v>4.8847121720534424E-2</v>
      </c>
    </row>
    <row r="893" spans="2:7" x14ac:dyDescent="0.3">
      <c r="B893" s="109">
        <v>44099</v>
      </c>
      <c r="C893" s="110">
        <v>415.55221599999999</v>
      </c>
      <c r="D893">
        <f t="shared" si="26"/>
        <v>3.4560739391874762E-2</v>
      </c>
      <c r="E893">
        <v>1.7134494030181191E-2</v>
      </c>
      <c r="F893">
        <v>883</v>
      </c>
      <c r="G893">
        <f t="shared" ca="1" si="27"/>
        <v>5.1838779989868057E-2</v>
      </c>
    </row>
    <row r="894" spans="2:7" x14ac:dyDescent="0.3">
      <c r="B894" s="109">
        <v>44098</v>
      </c>
      <c r="C894" s="110">
        <v>401.67019699999997</v>
      </c>
      <c r="D894">
        <f t="shared" si="26"/>
        <v>-3.9071075318149684E-2</v>
      </c>
      <c r="E894">
        <v>1.7116714007986866E-2</v>
      </c>
      <c r="F894">
        <v>884</v>
      </c>
      <c r="G894">
        <f t="shared" ca="1" si="27"/>
        <v>-1.3862145278027514E-2</v>
      </c>
    </row>
    <row r="895" spans="2:7" x14ac:dyDescent="0.3">
      <c r="B895" s="109">
        <v>44097</v>
      </c>
      <c r="C895" s="110">
        <v>418.00198399999999</v>
      </c>
      <c r="D895">
        <f t="shared" si="26"/>
        <v>-4.0008339853513597E-2</v>
      </c>
      <c r="E895">
        <v>1.7079056773414703E-2</v>
      </c>
      <c r="F895">
        <v>885</v>
      </c>
      <c r="G895">
        <f t="shared" ca="1" si="27"/>
        <v>-4.2988893326146626E-3</v>
      </c>
    </row>
    <row r="896" spans="2:7" x14ac:dyDescent="0.3">
      <c r="B896" s="109">
        <v>44096</v>
      </c>
      <c r="C896" s="110">
        <v>435.42251599999997</v>
      </c>
      <c r="D896">
        <f t="shared" si="26"/>
        <v>1.1167336084897617E-2</v>
      </c>
      <c r="E896">
        <v>1.7075305083628534E-2</v>
      </c>
      <c r="F896">
        <v>886</v>
      </c>
      <c r="G896">
        <f t="shared" ca="1" si="27"/>
        <v>-5.446837128926703E-3</v>
      </c>
    </row>
    <row r="897" spans="2:7" x14ac:dyDescent="0.3">
      <c r="B897" s="109">
        <v>44095</v>
      </c>
      <c r="C897" s="110">
        <v>430.61370799999997</v>
      </c>
      <c r="D897">
        <f t="shared" si="26"/>
        <v>-2.0433350948744766E-2</v>
      </c>
      <c r="E897">
        <v>1.7054880354373969E-2</v>
      </c>
      <c r="F897">
        <v>887</v>
      </c>
      <c r="G897">
        <f t="shared" ca="1" si="27"/>
        <v>1.0609903662715383E-2</v>
      </c>
    </row>
    <row r="898" spans="2:7" x14ac:dyDescent="0.3">
      <c r="B898" s="109">
        <v>44092</v>
      </c>
      <c r="C898" s="110">
        <v>439.59613000000002</v>
      </c>
      <c r="D898">
        <f t="shared" si="26"/>
        <v>2.2043919092505693E-2</v>
      </c>
      <c r="E898">
        <v>1.7035057066171255E-2</v>
      </c>
      <c r="F898">
        <v>888</v>
      </c>
      <c r="G898">
        <f t="shared" ca="1" si="27"/>
        <v>3.1401601948392206E-2</v>
      </c>
    </row>
    <row r="899" spans="2:7" x14ac:dyDescent="0.3">
      <c r="B899" s="109">
        <v>44091</v>
      </c>
      <c r="C899" s="110">
        <v>430.11471599999999</v>
      </c>
      <c r="D899">
        <f t="shared" si="26"/>
        <v>-1.0437240727207753E-2</v>
      </c>
      <c r="E899">
        <v>1.7029787346270808E-2</v>
      </c>
      <c r="F899">
        <v>889</v>
      </c>
      <c r="G899">
        <f t="shared" ca="1" si="27"/>
        <v>-2.4783020486499951E-2</v>
      </c>
    </row>
    <row r="900" spans="2:7" x14ac:dyDescent="0.3">
      <c r="B900" s="109">
        <v>44090</v>
      </c>
      <c r="C900" s="110">
        <v>434.651276</v>
      </c>
      <c r="D900">
        <f t="shared" si="26"/>
        <v>-3.3881317101499553E-2</v>
      </c>
      <c r="E900">
        <v>1.6966579356787248E-2</v>
      </c>
      <c r="F900">
        <v>890</v>
      </c>
      <c r="G900">
        <f t="shared" ca="1" si="27"/>
        <v>7.7846586009261448E-2</v>
      </c>
    </row>
    <row r="901" spans="2:7" x14ac:dyDescent="0.3">
      <c r="B901" s="109">
        <v>44089</v>
      </c>
      <c r="C901" s="110">
        <v>449.89428700000002</v>
      </c>
      <c r="D901">
        <f t="shared" si="26"/>
        <v>-7.0090688106537735E-3</v>
      </c>
      <c r="E901">
        <v>1.6955269123824168E-2</v>
      </c>
      <c r="F901">
        <v>891</v>
      </c>
      <c r="G901">
        <f t="shared" ca="1" si="27"/>
        <v>-2.8992294376533924E-2</v>
      </c>
    </row>
    <row r="902" spans="2:7" x14ac:dyDescent="0.3">
      <c r="B902" s="109">
        <v>44088</v>
      </c>
      <c r="C902" s="110">
        <v>453.069885</v>
      </c>
      <c r="D902">
        <f t="shared" si="26"/>
        <v>2.5570043425309219E-2</v>
      </c>
      <c r="E902">
        <v>1.6954358736221975E-2</v>
      </c>
      <c r="F902">
        <v>892</v>
      </c>
      <c r="G902">
        <f t="shared" ca="1" si="27"/>
        <v>-5.4955925629821885E-2</v>
      </c>
    </row>
    <row r="903" spans="2:7" x14ac:dyDescent="0.3">
      <c r="B903" s="109">
        <v>44085</v>
      </c>
      <c r="C903" s="110">
        <v>441.77371199999999</v>
      </c>
      <c r="D903">
        <f t="shared" si="26"/>
        <v>1.3214091044932541E-2</v>
      </c>
      <c r="E903">
        <v>1.6926751085025504E-2</v>
      </c>
      <c r="F903">
        <v>893</v>
      </c>
      <c r="G903">
        <f t="shared" ca="1" si="27"/>
        <v>8.3527518021097702E-4</v>
      </c>
    </row>
    <row r="904" spans="2:7" x14ac:dyDescent="0.3">
      <c r="B904" s="109">
        <v>44084</v>
      </c>
      <c r="C904" s="110">
        <v>436.01220699999999</v>
      </c>
      <c r="D904">
        <f t="shared" si="26"/>
        <v>3.4664460792154461E-2</v>
      </c>
      <c r="E904">
        <v>1.6897323941379883E-2</v>
      </c>
      <c r="F904">
        <v>894</v>
      </c>
      <c r="G904">
        <f t="shared" ca="1" si="27"/>
        <v>1.7605408052729091E-2</v>
      </c>
    </row>
    <row r="905" spans="2:7" x14ac:dyDescent="0.3">
      <c r="B905" s="109">
        <v>44083</v>
      </c>
      <c r="C905" s="110">
        <v>421.404449</v>
      </c>
      <c r="D905">
        <f t="shared" si="26"/>
        <v>-2.0767328194326251E-2</v>
      </c>
      <c r="E905">
        <v>1.6888854783025486E-2</v>
      </c>
      <c r="F905">
        <v>895</v>
      </c>
      <c r="G905">
        <f t="shared" ca="1" si="27"/>
        <v>4.3947494866481973E-2</v>
      </c>
    </row>
    <row r="906" spans="2:7" x14ac:dyDescent="0.3">
      <c r="B906" s="109">
        <v>44082</v>
      </c>
      <c r="C906" s="110">
        <v>430.34149200000002</v>
      </c>
      <c r="D906">
        <f t="shared" si="26"/>
        <v>-1.4646390079671723E-2</v>
      </c>
      <c r="E906">
        <v>1.6842375272305476E-2</v>
      </c>
      <c r="F906">
        <v>896</v>
      </c>
      <c r="G906">
        <f t="shared" ca="1" si="27"/>
        <v>3.7703892754897911E-2</v>
      </c>
    </row>
    <row r="907" spans="2:7" x14ac:dyDescent="0.3">
      <c r="B907" s="109">
        <v>44081</v>
      </c>
      <c r="C907" s="110">
        <v>436.73812900000001</v>
      </c>
      <c r="D907">
        <f t="shared" ref="D907:D970" si="28">C907/C908-1</f>
        <v>1.017841806297981E-2</v>
      </c>
      <c r="E907">
        <v>1.6831761550651914E-2</v>
      </c>
      <c r="F907">
        <v>897</v>
      </c>
      <c r="G907">
        <f t="shared" ref="G907:G970" ca="1" si="29">_xlfn.NORM.INV(RAND(),M$13,M$14)</f>
        <v>1.6437084255441822E-2</v>
      </c>
    </row>
    <row r="908" spans="2:7" x14ac:dyDescent="0.3">
      <c r="B908" s="109">
        <v>44078</v>
      </c>
      <c r="C908" s="110">
        <v>432.33761600000003</v>
      </c>
      <c r="D908">
        <f t="shared" si="28"/>
        <v>-1.1529845657485271E-3</v>
      </c>
      <c r="E908">
        <v>1.6805205476496443E-2</v>
      </c>
      <c r="F908">
        <v>898</v>
      </c>
      <c r="G908">
        <f t="shared" ca="1" si="29"/>
        <v>-5.068987386006079E-2</v>
      </c>
    </row>
    <row r="909" spans="2:7" x14ac:dyDescent="0.3">
      <c r="B909" s="109">
        <v>44077</v>
      </c>
      <c r="C909" s="110">
        <v>432.83667000000003</v>
      </c>
      <c r="D909">
        <f t="shared" si="28"/>
        <v>-4.4865929228524726E-3</v>
      </c>
      <c r="E909">
        <v>1.6802145464231089E-2</v>
      </c>
      <c r="F909">
        <v>899</v>
      </c>
      <c r="G909">
        <f t="shared" ca="1" si="29"/>
        <v>1.2917299453067058E-2</v>
      </c>
    </row>
    <row r="910" spans="2:7" x14ac:dyDescent="0.3">
      <c r="B910" s="109">
        <v>44076</v>
      </c>
      <c r="C910" s="110">
        <v>434.78738399999997</v>
      </c>
      <c r="D910">
        <f t="shared" si="28"/>
        <v>2.7664566140177982E-2</v>
      </c>
      <c r="E910">
        <v>1.6785363042294055E-2</v>
      </c>
      <c r="F910">
        <v>900</v>
      </c>
      <c r="G910">
        <f t="shared" ca="1" si="29"/>
        <v>4.464893554942153E-2</v>
      </c>
    </row>
    <row r="911" spans="2:7" x14ac:dyDescent="0.3">
      <c r="B911" s="109">
        <v>44075</v>
      </c>
      <c r="C911" s="110">
        <v>423.08297700000003</v>
      </c>
      <c r="D911">
        <f t="shared" si="28"/>
        <v>3.0269536027170085E-2</v>
      </c>
      <c r="E911">
        <v>1.675417422555725E-2</v>
      </c>
      <c r="F911">
        <v>901</v>
      </c>
      <c r="G911">
        <f t="shared" ca="1" si="29"/>
        <v>-4.3847064563728916E-2</v>
      </c>
    </row>
    <row r="912" spans="2:7" x14ac:dyDescent="0.3">
      <c r="B912" s="109">
        <v>44074</v>
      </c>
      <c r="C912" s="110">
        <v>410.65271000000001</v>
      </c>
      <c r="D912">
        <f t="shared" si="28"/>
        <v>-5.0456276969095049E-2</v>
      </c>
      <c r="E912">
        <v>1.6717812571955148E-2</v>
      </c>
      <c r="F912">
        <v>902</v>
      </c>
      <c r="G912">
        <f t="shared" ca="1" si="29"/>
        <v>2.2026929356893241E-2</v>
      </c>
    </row>
    <row r="913" spans="2:7" x14ac:dyDescent="0.3">
      <c r="B913" s="109">
        <v>44071</v>
      </c>
      <c r="C913" s="110">
        <v>432.473724</v>
      </c>
      <c r="D913">
        <f t="shared" si="28"/>
        <v>-1.048386146869551E-2</v>
      </c>
      <c r="E913">
        <v>1.6659715975641864E-2</v>
      </c>
      <c r="F913">
        <v>903</v>
      </c>
      <c r="G913">
        <f t="shared" ca="1" si="29"/>
        <v>2.2093767475940912E-2</v>
      </c>
    </row>
    <row r="914" spans="2:7" x14ac:dyDescent="0.3">
      <c r="B914" s="109">
        <v>44070</v>
      </c>
      <c r="C914" s="110">
        <v>437.05575599999997</v>
      </c>
      <c r="D914">
        <f t="shared" si="28"/>
        <v>-7.0086882516923188E-3</v>
      </c>
      <c r="E914">
        <v>1.6636961982818832E-2</v>
      </c>
      <c r="F914">
        <v>904</v>
      </c>
      <c r="G914">
        <f t="shared" ca="1" si="29"/>
        <v>6.9675326280987895E-2</v>
      </c>
    </row>
    <row r="915" spans="2:7" x14ac:dyDescent="0.3">
      <c r="B915" s="109">
        <v>44069</v>
      </c>
      <c r="C915" s="110">
        <v>440.14056399999998</v>
      </c>
      <c r="D915">
        <f t="shared" si="28"/>
        <v>1.1257063752730501E-2</v>
      </c>
      <c r="E915">
        <v>1.6627795288078451E-2</v>
      </c>
      <c r="F915">
        <v>905</v>
      </c>
      <c r="G915">
        <f t="shared" ca="1" si="29"/>
        <v>-2.1986567019096258E-2</v>
      </c>
    </row>
    <row r="916" spans="2:7" x14ac:dyDescent="0.3">
      <c r="B916" s="109">
        <v>44068</v>
      </c>
      <c r="C916" s="110">
        <v>435.24102800000003</v>
      </c>
      <c r="D916">
        <f t="shared" si="28"/>
        <v>2.1725270785020623E-2</v>
      </c>
      <c r="E916">
        <v>1.6627316549900018E-2</v>
      </c>
      <c r="F916">
        <v>906</v>
      </c>
      <c r="G916">
        <f t="shared" ca="1" si="29"/>
        <v>-9.2686804818842578E-3</v>
      </c>
    </row>
    <row r="917" spans="2:7" x14ac:dyDescent="0.3">
      <c r="B917" s="109">
        <v>44067</v>
      </c>
      <c r="C917" s="110">
        <v>425.98635899999999</v>
      </c>
      <c r="D917">
        <f t="shared" si="28"/>
        <v>-1.0641607896548E-2</v>
      </c>
      <c r="E917">
        <v>1.6608334510070044E-2</v>
      </c>
      <c r="F917">
        <v>907</v>
      </c>
      <c r="G917">
        <f t="shared" ca="1" si="29"/>
        <v>2.7592852732941126E-2</v>
      </c>
    </row>
    <row r="918" spans="2:7" x14ac:dyDescent="0.3">
      <c r="B918" s="109">
        <v>44064</v>
      </c>
      <c r="C918" s="110">
        <v>430.56829800000003</v>
      </c>
      <c r="D918">
        <f t="shared" si="28"/>
        <v>7.4302350576112008E-3</v>
      </c>
      <c r="E918">
        <v>1.6595663305373431E-2</v>
      </c>
      <c r="F918">
        <v>908</v>
      </c>
      <c r="G918">
        <f t="shared" ca="1" si="29"/>
        <v>-9.0425068146791909E-3</v>
      </c>
    </row>
    <row r="919" spans="2:7" x14ac:dyDescent="0.3">
      <c r="B919" s="109">
        <v>44063</v>
      </c>
      <c r="C919" s="110">
        <v>427.39267000000001</v>
      </c>
      <c r="D919">
        <f t="shared" si="28"/>
        <v>7.5824865545701225E-2</v>
      </c>
      <c r="E919">
        <v>1.653464649601144E-2</v>
      </c>
      <c r="F919">
        <v>909</v>
      </c>
      <c r="G919">
        <f t="shared" ca="1" si="29"/>
        <v>4.8446726867123494E-2</v>
      </c>
    </row>
    <row r="920" spans="2:7" x14ac:dyDescent="0.3">
      <c r="B920" s="109">
        <v>44062</v>
      </c>
      <c r="C920" s="110">
        <v>397.269745</v>
      </c>
      <c r="D920">
        <f t="shared" si="28"/>
        <v>8.2902542376053212E-3</v>
      </c>
      <c r="E920">
        <v>1.6475071693119903E-2</v>
      </c>
      <c r="F920">
        <v>910</v>
      </c>
      <c r="G920">
        <f t="shared" ca="1" si="29"/>
        <v>-4.8225239868315284E-2</v>
      </c>
    </row>
    <row r="921" spans="2:7" x14ac:dyDescent="0.3">
      <c r="B921" s="109">
        <v>44061</v>
      </c>
      <c r="C921" s="110">
        <v>394.00335699999999</v>
      </c>
      <c r="D921">
        <f t="shared" si="28"/>
        <v>1.8768306063275508E-2</v>
      </c>
      <c r="E921">
        <v>1.6474837972032974E-2</v>
      </c>
      <c r="F921">
        <v>911</v>
      </c>
      <c r="G921">
        <f t="shared" ca="1" si="29"/>
        <v>-5.6694459315877632E-2</v>
      </c>
    </row>
    <row r="922" spans="2:7" x14ac:dyDescent="0.3">
      <c r="B922" s="109">
        <v>44060</v>
      </c>
      <c r="C922" s="110">
        <v>386.74481200000002</v>
      </c>
      <c r="D922">
        <f t="shared" si="28"/>
        <v>6.5225536597313338E-2</v>
      </c>
      <c r="E922">
        <v>1.6378602017289134E-2</v>
      </c>
      <c r="F922">
        <v>912</v>
      </c>
      <c r="G922">
        <f t="shared" ca="1" si="29"/>
        <v>3.041242867959236E-2</v>
      </c>
    </row>
    <row r="923" spans="2:7" x14ac:dyDescent="0.3">
      <c r="B923" s="109">
        <v>44057</v>
      </c>
      <c r="C923" s="110">
        <v>363.063782</v>
      </c>
      <c r="D923">
        <f t="shared" si="28"/>
        <v>-1.3558511421557617E-2</v>
      </c>
      <c r="E923">
        <v>1.6371888154710801E-2</v>
      </c>
      <c r="F923">
        <v>913</v>
      </c>
      <c r="G923">
        <f t="shared" ca="1" si="29"/>
        <v>-1.9839973299436996E-2</v>
      </c>
    </row>
    <row r="924" spans="2:7" x14ac:dyDescent="0.3">
      <c r="B924" s="109">
        <v>44056</v>
      </c>
      <c r="C924" s="110">
        <v>368.05404700000003</v>
      </c>
      <c r="D924">
        <f t="shared" si="28"/>
        <v>9.3308173241002379E-3</v>
      </c>
      <c r="E924">
        <v>1.6352308522840087E-2</v>
      </c>
      <c r="F924">
        <v>914</v>
      </c>
      <c r="G924">
        <f t="shared" ca="1" si="29"/>
        <v>-3.2637855454345117E-2</v>
      </c>
    </row>
    <row r="925" spans="2:7" x14ac:dyDescent="0.3">
      <c r="B925" s="109">
        <v>44055</v>
      </c>
      <c r="C925" s="110">
        <v>364.65154999999999</v>
      </c>
      <c r="D925">
        <f t="shared" si="28"/>
        <v>1.2342390425472027E-2</v>
      </c>
      <c r="E925">
        <v>1.6351491371723981E-2</v>
      </c>
      <c r="F925">
        <v>915</v>
      </c>
      <c r="G925">
        <f t="shared" ca="1" si="29"/>
        <v>4.2036935275375229E-3</v>
      </c>
    </row>
    <row r="926" spans="2:7" x14ac:dyDescent="0.3">
      <c r="B926" s="109">
        <v>44054</v>
      </c>
      <c r="C926" s="110">
        <v>360.20575000000002</v>
      </c>
      <c r="D926">
        <f t="shared" si="28"/>
        <v>-2.6377236052882447E-3</v>
      </c>
      <c r="E926">
        <v>1.634884514183832E-2</v>
      </c>
      <c r="F926">
        <v>916</v>
      </c>
      <c r="G926">
        <f t="shared" ca="1" si="29"/>
        <v>-2.1313813758679589E-2</v>
      </c>
    </row>
    <row r="927" spans="2:7" x14ac:dyDescent="0.3">
      <c r="B927" s="109">
        <v>44053</v>
      </c>
      <c r="C927" s="110">
        <v>361.15838600000001</v>
      </c>
      <c r="D927">
        <f t="shared" si="28"/>
        <v>9.3823706836040355E-3</v>
      </c>
      <c r="E927">
        <v>1.6335806668980046E-2</v>
      </c>
      <c r="F927">
        <v>917</v>
      </c>
      <c r="G927">
        <f t="shared" ca="1" si="29"/>
        <v>-2.6104373518647861E-2</v>
      </c>
    </row>
    <row r="928" spans="2:7" x14ac:dyDescent="0.3">
      <c r="B928" s="109">
        <v>44050</v>
      </c>
      <c r="C928" s="110">
        <v>357.80136099999999</v>
      </c>
      <c r="D928">
        <f t="shared" si="28"/>
        <v>-5.0458692687077589E-3</v>
      </c>
      <c r="E928">
        <v>1.6328448860198463E-2</v>
      </c>
      <c r="F928">
        <v>918</v>
      </c>
      <c r="G928">
        <f t="shared" ca="1" si="29"/>
        <v>-2.7675613161089106E-2</v>
      </c>
    </row>
    <row r="929" spans="2:7" x14ac:dyDescent="0.3">
      <c r="B929" s="109">
        <v>44049</v>
      </c>
      <c r="C929" s="110">
        <v>359.61593599999998</v>
      </c>
      <c r="D929">
        <f t="shared" si="28"/>
        <v>2.149060241111389E-3</v>
      </c>
      <c r="E929">
        <v>1.6328399649799152E-2</v>
      </c>
      <c r="F929">
        <v>919</v>
      </c>
      <c r="G929">
        <f t="shared" ca="1" si="29"/>
        <v>1.6095934378549899E-2</v>
      </c>
    </row>
    <row r="930" spans="2:7" x14ac:dyDescent="0.3">
      <c r="B930" s="109">
        <v>44048</v>
      </c>
      <c r="C930" s="110">
        <v>358.84475700000002</v>
      </c>
      <c r="D930">
        <f t="shared" si="28"/>
        <v>1.5534572219656484E-2</v>
      </c>
      <c r="E930">
        <v>1.6322961898047605E-2</v>
      </c>
      <c r="F930">
        <v>920</v>
      </c>
      <c r="G930">
        <f t="shared" ca="1" si="29"/>
        <v>2.3796664595558396E-2</v>
      </c>
    </row>
    <row r="931" spans="2:7" x14ac:dyDescent="0.3">
      <c r="B931" s="109">
        <v>44047</v>
      </c>
      <c r="C931" s="110">
        <v>353.35552999999999</v>
      </c>
      <c r="D931">
        <f t="shared" si="28"/>
        <v>1.0377644115626916E-2</v>
      </c>
      <c r="E931">
        <v>1.6319844987169096E-2</v>
      </c>
      <c r="F931">
        <v>921</v>
      </c>
      <c r="G931">
        <f t="shared" ca="1" si="29"/>
        <v>-4.1472026453533792E-3</v>
      </c>
    </row>
    <row r="932" spans="2:7" x14ac:dyDescent="0.3">
      <c r="B932" s="109">
        <v>44046</v>
      </c>
      <c r="C932" s="110">
        <v>349.72619600000002</v>
      </c>
      <c r="D932">
        <f t="shared" si="28"/>
        <v>-3.7477387771779336E-3</v>
      </c>
      <c r="E932">
        <v>1.6278630145609263E-2</v>
      </c>
      <c r="F932">
        <v>922</v>
      </c>
      <c r="G932">
        <f t="shared" ca="1" si="29"/>
        <v>2.2014829726395443E-2</v>
      </c>
    </row>
    <row r="933" spans="2:7" x14ac:dyDescent="0.3">
      <c r="B933" s="109">
        <v>44043</v>
      </c>
      <c r="C933" s="110">
        <v>351.041809</v>
      </c>
      <c r="D933">
        <f t="shared" si="28"/>
        <v>1.1644494427878183E-3</v>
      </c>
      <c r="E933">
        <v>1.6276853792366541E-2</v>
      </c>
      <c r="F933">
        <v>923</v>
      </c>
      <c r="G933">
        <f t="shared" ca="1" si="29"/>
        <v>5.025865621000828E-2</v>
      </c>
    </row>
    <row r="934" spans="2:7" x14ac:dyDescent="0.3">
      <c r="B934" s="109">
        <v>44042</v>
      </c>
      <c r="C934" s="110">
        <v>350.63351399999999</v>
      </c>
      <c r="D934">
        <f t="shared" si="28"/>
        <v>-1.8081089992870725E-3</v>
      </c>
      <c r="E934">
        <v>1.6246785408811748E-2</v>
      </c>
      <c r="F934">
        <v>924</v>
      </c>
      <c r="G934">
        <f t="shared" ca="1" si="29"/>
        <v>-4.2833408490360173E-2</v>
      </c>
    </row>
    <row r="935" spans="2:7" x14ac:dyDescent="0.3">
      <c r="B935" s="109">
        <v>44041</v>
      </c>
      <c r="C935" s="110">
        <v>351.26864599999999</v>
      </c>
      <c r="D935">
        <f t="shared" si="28"/>
        <v>-3.6030156778552591E-3</v>
      </c>
      <c r="E935">
        <v>1.6245907681675664E-2</v>
      </c>
      <c r="F935">
        <v>925</v>
      </c>
      <c r="G935">
        <f t="shared" ca="1" si="29"/>
        <v>-3.2767091706406695E-2</v>
      </c>
    </row>
    <row r="936" spans="2:7" x14ac:dyDescent="0.3">
      <c r="B936" s="109">
        <v>44040</v>
      </c>
      <c r="C936" s="110">
        <v>352.53884900000003</v>
      </c>
      <c r="D936">
        <f t="shared" si="28"/>
        <v>2.4522118984279251E-2</v>
      </c>
      <c r="E936">
        <v>1.6239119653892686E-2</v>
      </c>
      <c r="F936">
        <v>926</v>
      </c>
      <c r="G936">
        <f t="shared" ca="1" si="29"/>
        <v>-2.5873475866445433E-2</v>
      </c>
    </row>
    <row r="937" spans="2:7" x14ac:dyDescent="0.3">
      <c r="B937" s="109">
        <v>44039</v>
      </c>
      <c r="C937" s="110">
        <v>344.10076900000001</v>
      </c>
      <c r="D937">
        <f t="shared" si="28"/>
        <v>9.5832325035971611E-3</v>
      </c>
      <c r="E937">
        <v>1.6228471579987636E-2</v>
      </c>
      <c r="F937">
        <v>927</v>
      </c>
      <c r="G937">
        <f t="shared" ca="1" si="29"/>
        <v>-2.0158164458040764E-2</v>
      </c>
    </row>
    <row r="938" spans="2:7" x14ac:dyDescent="0.3">
      <c r="B938" s="109">
        <v>44036</v>
      </c>
      <c r="C938" s="110">
        <v>340.834473</v>
      </c>
      <c r="D938">
        <f t="shared" si="28"/>
        <v>-4.9008028779935486E-3</v>
      </c>
      <c r="E938">
        <v>1.6212136182453207E-2</v>
      </c>
      <c r="F938">
        <v>928</v>
      </c>
      <c r="G938">
        <f t="shared" ca="1" si="29"/>
        <v>1.7027290141713924E-3</v>
      </c>
    </row>
    <row r="939" spans="2:7" x14ac:dyDescent="0.3">
      <c r="B939" s="109">
        <v>44035</v>
      </c>
      <c r="C939" s="110">
        <v>342.51306199999999</v>
      </c>
      <c r="D939">
        <f t="shared" si="28"/>
        <v>-6.4482097941198635E-3</v>
      </c>
      <c r="E939">
        <v>1.6209856014312907E-2</v>
      </c>
      <c r="F939">
        <v>929</v>
      </c>
      <c r="G939">
        <f t="shared" ca="1" si="29"/>
        <v>-2.7836323859215532E-2</v>
      </c>
    </row>
    <row r="940" spans="2:7" x14ac:dyDescent="0.3">
      <c r="B940" s="109">
        <v>44034</v>
      </c>
      <c r="C940" s="110">
        <v>344.73599200000001</v>
      </c>
      <c r="D940">
        <f t="shared" si="28"/>
        <v>-4.5845486822401194E-3</v>
      </c>
      <c r="E940">
        <v>1.6208046033432844E-2</v>
      </c>
      <c r="F940">
        <v>930</v>
      </c>
      <c r="G940">
        <f t="shared" ca="1" si="29"/>
        <v>7.9830275431503256E-2</v>
      </c>
    </row>
    <row r="941" spans="2:7" x14ac:dyDescent="0.3">
      <c r="B941" s="109">
        <v>44033</v>
      </c>
      <c r="C941" s="110">
        <v>346.32373000000001</v>
      </c>
      <c r="D941">
        <f t="shared" si="28"/>
        <v>-2.6130122943007761E-3</v>
      </c>
      <c r="E941">
        <v>1.6143200325745788E-2</v>
      </c>
      <c r="F941">
        <v>931</v>
      </c>
      <c r="G941">
        <f t="shared" ca="1" si="29"/>
        <v>2.4335128212917802E-2</v>
      </c>
    </row>
    <row r="942" spans="2:7" x14ac:dyDescent="0.3">
      <c r="B942" s="109">
        <v>44032</v>
      </c>
      <c r="C942" s="110">
        <v>347.23104899999998</v>
      </c>
      <c r="D942">
        <f t="shared" si="28"/>
        <v>3.9204831924810613E-4</v>
      </c>
      <c r="E942">
        <v>1.6124014233926287E-2</v>
      </c>
      <c r="F942">
        <v>932</v>
      </c>
      <c r="G942">
        <f t="shared" ca="1" si="29"/>
        <v>-2.8691023974077048E-2</v>
      </c>
    </row>
    <row r="943" spans="2:7" x14ac:dyDescent="0.3">
      <c r="B943" s="109">
        <v>44029</v>
      </c>
      <c r="C943" s="110">
        <v>347.09497099999999</v>
      </c>
      <c r="D943">
        <f t="shared" si="28"/>
        <v>5.9163985229804261E-3</v>
      </c>
      <c r="E943">
        <v>1.607376179276776E-2</v>
      </c>
      <c r="F943">
        <v>933</v>
      </c>
      <c r="G943">
        <f t="shared" ca="1" si="29"/>
        <v>-8.1807773566354939E-3</v>
      </c>
    </row>
    <row r="944" spans="2:7" x14ac:dyDescent="0.3">
      <c r="B944" s="109">
        <v>44028</v>
      </c>
      <c r="C944" s="110">
        <v>345.05349699999999</v>
      </c>
      <c r="D944">
        <f t="shared" si="28"/>
        <v>3.033038846728342E-3</v>
      </c>
      <c r="E944">
        <v>1.60723971559662E-2</v>
      </c>
      <c r="F944">
        <v>934</v>
      </c>
      <c r="G944">
        <f t="shared" ca="1" si="29"/>
        <v>1.5922498277985857E-2</v>
      </c>
    </row>
    <row r="945" spans="2:7" x14ac:dyDescent="0.3">
      <c r="B945" s="109">
        <v>44027</v>
      </c>
      <c r="C945" s="110">
        <v>344.01010100000002</v>
      </c>
      <c r="D945">
        <f t="shared" si="28"/>
        <v>-3.0306756832711668E-2</v>
      </c>
      <c r="E945">
        <v>1.6069893632522536E-2</v>
      </c>
      <c r="F945">
        <v>935</v>
      </c>
      <c r="G945">
        <f t="shared" ca="1" si="29"/>
        <v>-2.2676897598626667E-2</v>
      </c>
    </row>
    <row r="946" spans="2:7" x14ac:dyDescent="0.3">
      <c r="B946" s="109">
        <v>44026</v>
      </c>
      <c r="C946" s="110">
        <v>354.76177999999999</v>
      </c>
      <c r="D946">
        <f t="shared" si="28"/>
        <v>1.921563852875785E-3</v>
      </c>
      <c r="E946">
        <v>1.6041909708069513E-2</v>
      </c>
      <c r="F946">
        <v>936</v>
      </c>
      <c r="G946">
        <f t="shared" ca="1" si="29"/>
        <v>1.8433577475043414E-2</v>
      </c>
    </row>
    <row r="947" spans="2:7" x14ac:dyDescent="0.3">
      <c r="B947" s="109">
        <v>44025</v>
      </c>
      <c r="C947" s="110">
        <v>354.08139</v>
      </c>
      <c r="D947">
        <f t="shared" si="28"/>
        <v>2.5692974251123601E-3</v>
      </c>
      <c r="E947">
        <v>1.6038659879223038E-2</v>
      </c>
      <c r="F947">
        <v>937</v>
      </c>
      <c r="G947">
        <f t="shared" ca="1" si="29"/>
        <v>-2.0158262456524572E-3</v>
      </c>
    </row>
    <row r="948" spans="2:7" x14ac:dyDescent="0.3">
      <c r="B948" s="109">
        <v>44022</v>
      </c>
      <c r="C948" s="110">
        <v>353.17398100000003</v>
      </c>
      <c r="D948">
        <f t="shared" si="28"/>
        <v>-2.893850515345131E-2</v>
      </c>
      <c r="E948">
        <v>1.6022005325413868E-2</v>
      </c>
      <c r="F948">
        <v>938</v>
      </c>
      <c r="G948">
        <f t="shared" ca="1" si="29"/>
        <v>1.7510882894680949E-2</v>
      </c>
    </row>
    <row r="949" spans="2:7" x14ac:dyDescent="0.3">
      <c r="B949" s="109">
        <v>44021</v>
      </c>
      <c r="C949" s="110">
        <v>363.69888300000002</v>
      </c>
      <c r="D949">
        <f t="shared" si="28"/>
        <v>2.6504463335270456E-2</v>
      </c>
      <c r="E949">
        <v>1.6019330943967791E-2</v>
      </c>
      <c r="F949">
        <v>939</v>
      </c>
      <c r="G949">
        <f t="shared" ca="1" si="29"/>
        <v>-5.0296933229869348E-2</v>
      </c>
    </row>
    <row r="950" spans="2:7" x14ac:dyDescent="0.3">
      <c r="B950" s="109">
        <v>44020</v>
      </c>
      <c r="C950" s="110">
        <v>354.30813599999999</v>
      </c>
      <c r="D950">
        <f t="shared" si="28"/>
        <v>2.3099814907328042E-3</v>
      </c>
      <c r="E950">
        <v>1.6000367536931348E-2</v>
      </c>
      <c r="F950">
        <v>940</v>
      </c>
      <c r="G950">
        <f t="shared" ca="1" si="29"/>
        <v>-2.3018084855209283E-2</v>
      </c>
    </row>
    <row r="951" spans="2:7" x14ac:dyDescent="0.3">
      <c r="B951" s="109">
        <v>44019</v>
      </c>
      <c r="C951" s="110">
        <v>353.49157700000001</v>
      </c>
      <c r="D951">
        <f t="shared" si="28"/>
        <v>-2.3558835524593591E-2</v>
      </c>
      <c r="E951">
        <v>1.5957318048676061E-2</v>
      </c>
      <c r="F951">
        <v>941</v>
      </c>
      <c r="G951">
        <f t="shared" ca="1" si="29"/>
        <v>-5.6326898829688402E-2</v>
      </c>
    </row>
    <row r="952" spans="2:7" x14ac:dyDescent="0.3">
      <c r="B952" s="109">
        <v>44018</v>
      </c>
      <c r="C952" s="110">
        <v>362.020355</v>
      </c>
      <c r="D952">
        <f t="shared" si="28"/>
        <v>-1.8762348312777455E-3</v>
      </c>
      <c r="E952">
        <v>1.5949735710214741E-2</v>
      </c>
      <c r="F952">
        <v>942</v>
      </c>
      <c r="G952">
        <f t="shared" ca="1" si="29"/>
        <v>1.7274557814441708E-3</v>
      </c>
    </row>
    <row r="953" spans="2:7" x14ac:dyDescent="0.3">
      <c r="B953" s="109">
        <v>44015</v>
      </c>
      <c r="C953" s="110">
        <v>362.70086700000002</v>
      </c>
      <c r="D953">
        <f t="shared" si="28"/>
        <v>-3.3657524828463181E-3</v>
      </c>
      <c r="E953">
        <v>1.5938289906418213E-2</v>
      </c>
      <c r="F953">
        <v>943</v>
      </c>
      <c r="G953">
        <f t="shared" ca="1" si="29"/>
        <v>-8.0409588134098854E-3</v>
      </c>
    </row>
    <row r="954" spans="2:7" x14ac:dyDescent="0.3">
      <c r="B954" s="109">
        <v>44014</v>
      </c>
      <c r="C954" s="110">
        <v>363.92575099999999</v>
      </c>
      <c r="D954">
        <f t="shared" si="28"/>
        <v>-2.3628483800066657E-3</v>
      </c>
      <c r="E954">
        <v>1.5937963363112928E-2</v>
      </c>
      <c r="F954">
        <v>944</v>
      </c>
      <c r="G954">
        <f t="shared" ca="1" si="29"/>
        <v>-2.3456898134506094E-2</v>
      </c>
    </row>
    <row r="955" spans="2:7" x14ac:dyDescent="0.3">
      <c r="B955" s="109">
        <v>44013</v>
      </c>
      <c r="C955" s="110">
        <v>364.787689</v>
      </c>
      <c r="D955">
        <f t="shared" si="28"/>
        <v>-3.2229801450455176E-3</v>
      </c>
      <c r="E955">
        <v>1.5896670264853974E-2</v>
      </c>
      <c r="F955">
        <v>945</v>
      </c>
      <c r="G955">
        <f t="shared" ca="1" si="29"/>
        <v>-1.6716458409853086E-3</v>
      </c>
    </row>
    <row r="956" spans="2:7" x14ac:dyDescent="0.3">
      <c r="B956" s="109">
        <v>44012</v>
      </c>
      <c r="C956" s="110">
        <v>365.96719400000001</v>
      </c>
      <c r="D956">
        <f t="shared" si="28"/>
        <v>1.4972178879810949E-2</v>
      </c>
      <c r="E956">
        <v>1.5878155197628807E-2</v>
      </c>
      <c r="F956">
        <v>946</v>
      </c>
      <c r="G956">
        <f t="shared" ca="1" si="29"/>
        <v>-1.5077928005900791E-2</v>
      </c>
    </row>
    <row r="957" spans="2:7" x14ac:dyDescent="0.3">
      <c r="B957" s="109">
        <v>44011</v>
      </c>
      <c r="C957" s="110">
        <v>360.56869499999999</v>
      </c>
      <c r="D957">
        <f t="shared" si="28"/>
        <v>-5.650509318747432E-2</v>
      </c>
      <c r="E957">
        <v>1.5863860736102575E-2</v>
      </c>
      <c r="F957">
        <v>947</v>
      </c>
      <c r="G957">
        <f t="shared" ca="1" si="29"/>
        <v>7.0797972269955836E-2</v>
      </c>
    </row>
    <row r="958" spans="2:7" x14ac:dyDescent="0.3">
      <c r="B958" s="109">
        <v>44008</v>
      </c>
      <c r="C958" s="110">
        <v>382.16284200000001</v>
      </c>
      <c r="D958">
        <f t="shared" si="28"/>
        <v>1.8129016900509498E-2</v>
      </c>
      <c r="E958">
        <v>1.5856738416269112E-2</v>
      </c>
      <c r="F958">
        <v>948</v>
      </c>
      <c r="G958">
        <f t="shared" ca="1" si="29"/>
        <v>-6.0811250006160458E-2</v>
      </c>
    </row>
    <row r="959" spans="2:7" x14ac:dyDescent="0.3">
      <c r="B959" s="109">
        <v>44007</v>
      </c>
      <c r="C959" s="110">
        <v>375.35797100000002</v>
      </c>
      <c r="D959">
        <f t="shared" si="28"/>
        <v>4.2196674037456861E-2</v>
      </c>
      <c r="E959">
        <v>1.5822806565100489E-2</v>
      </c>
      <c r="F959">
        <v>949</v>
      </c>
      <c r="G959">
        <f t="shared" ca="1" si="29"/>
        <v>6.3520377984437057E-3</v>
      </c>
    </row>
    <row r="960" spans="2:7" x14ac:dyDescent="0.3">
      <c r="B960" s="109">
        <v>44006</v>
      </c>
      <c r="C960" s="110">
        <v>360.16039999999998</v>
      </c>
      <c r="D960">
        <f t="shared" si="28"/>
        <v>-2.1205533029619916E-2</v>
      </c>
      <c r="E960">
        <v>1.5814064345730516E-2</v>
      </c>
      <c r="F960">
        <v>950</v>
      </c>
      <c r="G960">
        <f t="shared" ca="1" si="29"/>
        <v>4.1525799291655865E-3</v>
      </c>
    </row>
    <row r="961" spans="2:7" x14ac:dyDescent="0.3">
      <c r="B961" s="109">
        <v>44005</v>
      </c>
      <c r="C961" s="110">
        <v>367.963257</v>
      </c>
      <c r="D961">
        <f t="shared" si="28"/>
        <v>4.5823247477676521E-3</v>
      </c>
      <c r="E961">
        <v>1.5795116888835947E-2</v>
      </c>
      <c r="F961">
        <v>951</v>
      </c>
      <c r="G961">
        <f t="shared" ca="1" si="29"/>
        <v>-9.7607610458782489E-3</v>
      </c>
    </row>
    <row r="962" spans="2:7" x14ac:dyDescent="0.3">
      <c r="B962" s="109">
        <v>44004</v>
      </c>
      <c r="C962" s="110">
        <v>366.28482100000002</v>
      </c>
      <c r="D962">
        <f t="shared" si="28"/>
        <v>1.368494299017442E-2</v>
      </c>
      <c r="E962">
        <v>1.5794860010185374E-2</v>
      </c>
      <c r="F962">
        <v>952</v>
      </c>
      <c r="G962">
        <f t="shared" ca="1" si="29"/>
        <v>-3.5283667803676214E-2</v>
      </c>
    </row>
    <row r="963" spans="2:7" x14ac:dyDescent="0.3">
      <c r="B963" s="109">
        <v>44001</v>
      </c>
      <c r="C963" s="110">
        <v>361.33990499999999</v>
      </c>
      <c r="D963">
        <f t="shared" si="28"/>
        <v>7.3352727548585683E-3</v>
      </c>
      <c r="E963">
        <v>1.577308629016505E-2</v>
      </c>
      <c r="F963">
        <v>953</v>
      </c>
      <c r="G963">
        <f t="shared" ca="1" si="29"/>
        <v>-4.4397759115449825E-2</v>
      </c>
    </row>
    <row r="964" spans="2:7" x14ac:dyDescent="0.3">
      <c r="B964" s="109">
        <v>44000</v>
      </c>
      <c r="C964" s="110">
        <v>358.70867900000002</v>
      </c>
      <c r="D964">
        <f t="shared" si="28"/>
        <v>2.5418394957739343E-2</v>
      </c>
      <c r="E964">
        <v>1.5763582349161309E-2</v>
      </c>
      <c r="F964">
        <v>954</v>
      </c>
      <c r="G964">
        <f t="shared" ca="1" si="29"/>
        <v>3.7742033026446388E-2</v>
      </c>
    </row>
    <row r="965" spans="2:7" x14ac:dyDescent="0.3">
      <c r="B965" s="109">
        <v>43999</v>
      </c>
      <c r="C965" s="110">
        <v>349.81689499999999</v>
      </c>
      <c r="D965">
        <f t="shared" si="28"/>
        <v>2.8819013929954229E-2</v>
      </c>
      <c r="E965">
        <v>1.5742549257597771E-2</v>
      </c>
      <c r="F965">
        <v>955</v>
      </c>
      <c r="G965">
        <f t="shared" ca="1" si="29"/>
        <v>1.1367826222504851E-2</v>
      </c>
    </row>
    <row r="966" spans="2:7" x14ac:dyDescent="0.3">
      <c r="B966" s="109">
        <v>43998</v>
      </c>
      <c r="C966" s="110">
        <v>340.01791400000002</v>
      </c>
      <c r="D966">
        <f t="shared" si="28"/>
        <v>3.4812057341278013E-3</v>
      </c>
      <c r="E966">
        <v>1.5705181859881456E-2</v>
      </c>
      <c r="F966">
        <v>956</v>
      </c>
      <c r="G966">
        <f t="shared" ca="1" si="29"/>
        <v>-5.3066804062942979E-3</v>
      </c>
    </row>
    <row r="967" spans="2:7" x14ac:dyDescent="0.3">
      <c r="B967" s="109">
        <v>43997</v>
      </c>
      <c r="C967" s="110">
        <v>338.838348</v>
      </c>
      <c r="D967">
        <f t="shared" si="28"/>
        <v>-1.9301462136783964E-2</v>
      </c>
      <c r="E967">
        <v>1.5696239834848136E-2</v>
      </c>
      <c r="F967">
        <v>957</v>
      </c>
      <c r="G967">
        <f t="shared" ca="1" si="29"/>
        <v>-9.1469049584955442E-3</v>
      </c>
    </row>
    <row r="968" spans="2:7" x14ac:dyDescent="0.3">
      <c r="B968" s="109">
        <v>43994</v>
      </c>
      <c r="C968" s="110">
        <v>345.50714099999999</v>
      </c>
      <c r="D968">
        <f t="shared" si="28"/>
        <v>-8.7205540609094356E-3</v>
      </c>
      <c r="E968">
        <v>1.5686533230736321E-2</v>
      </c>
      <c r="F968">
        <v>958</v>
      </c>
      <c r="G968">
        <f t="shared" ca="1" si="29"/>
        <v>-8.4595147121451046E-3</v>
      </c>
    </row>
    <row r="969" spans="2:7" x14ac:dyDescent="0.3">
      <c r="B969" s="109">
        <v>43993</v>
      </c>
      <c r="C969" s="110">
        <v>348.54666099999997</v>
      </c>
      <c r="D969">
        <f t="shared" si="28"/>
        <v>-4.7927106693631538E-3</v>
      </c>
      <c r="E969">
        <v>1.5678017144772793E-2</v>
      </c>
      <c r="F969">
        <v>959</v>
      </c>
      <c r="G969">
        <f t="shared" ca="1" si="29"/>
        <v>1.6412231235741301E-2</v>
      </c>
    </row>
    <row r="970" spans="2:7" x14ac:dyDescent="0.3">
      <c r="B970" s="109">
        <v>43992</v>
      </c>
      <c r="C970" s="110">
        <v>350.225189</v>
      </c>
      <c r="D970">
        <f t="shared" si="28"/>
        <v>-8.4768031967443758E-3</v>
      </c>
      <c r="E970">
        <v>1.5661228959969353E-2</v>
      </c>
      <c r="F970">
        <v>960</v>
      </c>
      <c r="G970">
        <f t="shared" ca="1" si="29"/>
        <v>4.0837460638218998E-2</v>
      </c>
    </row>
    <row r="971" spans="2:7" x14ac:dyDescent="0.3">
      <c r="B971" s="109">
        <v>43991</v>
      </c>
      <c r="C971" s="110">
        <v>353.21935999999999</v>
      </c>
      <c r="D971">
        <f t="shared" ref="D971:D1034" si="30">C971/C972-1</f>
        <v>-6.5075812086315965E-3</v>
      </c>
      <c r="E971">
        <v>1.5631441064323903E-2</v>
      </c>
      <c r="F971">
        <v>961</v>
      </c>
      <c r="G971">
        <f t="shared" ref="G971:G1034" ca="1" si="31">_xlfn.NORM.INV(RAND(),M$13,M$14)</f>
        <v>6.4813976722072533E-3</v>
      </c>
    </row>
    <row r="972" spans="2:7" x14ac:dyDescent="0.3">
      <c r="B972" s="109">
        <v>43990</v>
      </c>
      <c r="C972" s="110">
        <v>355.53302000000002</v>
      </c>
      <c r="D972">
        <f t="shared" si="30"/>
        <v>-2.5612441763071647E-2</v>
      </c>
      <c r="E972">
        <v>1.5628215586848127E-2</v>
      </c>
      <c r="F972">
        <v>962</v>
      </c>
      <c r="G972">
        <f t="shared" ca="1" si="31"/>
        <v>3.7960715755471518E-2</v>
      </c>
    </row>
    <row r="973" spans="2:7" x14ac:dyDescent="0.3">
      <c r="B973" s="109">
        <v>43987</v>
      </c>
      <c r="C973" s="110">
        <v>364.87844799999999</v>
      </c>
      <c r="D973">
        <f t="shared" si="30"/>
        <v>-8.1391542539914763E-3</v>
      </c>
      <c r="E973">
        <v>1.5615399235615834E-2</v>
      </c>
      <c r="F973">
        <v>963</v>
      </c>
      <c r="G973">
        <f t="shared" ca="1" si="31"/>
        <v>-3.1909594153538293E-2</v>
      </c>
    </row>
    <row r="974" spans="2:7" x14ac:dyDescent="0.3">
      <c r="B974" s="109">
        <v>43986</v>
      </c>
      <c r="C974" s="110">
        <v>367.87261999999998</v>
      </c>
      <c r="D974">
        <f t="shared" si="30"/>
        <v>7.2042421332416673E-3</v>
      </c>
      <c r="E974">
        <v>1.5604094499820143E-2</v>
      </c>
      <c r="F974">
        <v>964</v>
      </c>
      <c r="G974">
        <f t="shared" ca="1" si="31"/>
        <v>-1.0958429874429444E-2</v>
      </c>
    </row>
    <row r="975" spans="2:7" x14ac:dyDescent="0.3">
      <c r="B975" s="109">
        <v>43985</v>
      </c>
      <c r="C975" s="110">
        <v>365.241333</v>
      </c>
      <c r="D975">
        <f t="shared" si="30"/>
        <v>-2.9532212240232947E-2</v>
      </c>
      <c r="E975">
        <v>1.5596480063797546E-2</v>
      </c>
      <c r="F975">
        <v>965</v>
      </c>
      <c r="G975">
        <f t="shared" ca="1" si="31"/>
        <v>1.9855457561066053E-3</v>
      </c>
    </row>
    <row r="976" spans="2:7" x14ac:dyDescent="0.3">
      <c r="B976" s="109">
        <v>43984</v>
      </c>
      <c r="C976" s="110">
        <v>376.35595699999999</v>
      </c>
      <c r="D976">
        <f t="shared" si="30"/>
        <v>2.0041560174608453E-2</v>
      </c>
      <c r="E976">
        <v>1.5580860344301728E-2</v>
      </c>
      <c r="F976">
        <v>966</v>
      </c>
      <c r="G976">
        <f t="shared" ca="1" si="31"/>
        <v>2.2229536852310706E-2</v>
      </c>
    </row>
    <row r="977" spans="2:7" x14ac:dyDescent="0.3">
      <c r="B977" s="109">
        <v>43983</v>
      </c>
      <c r="C977" s="110">
        <v>368.96139499999998</v>
      </c>
      <c r="D977">
        <f t="shared" si="30"/>
        <v>5.6371090652244327E-2</v>
      </c>
      <c r="E977">
        <v>1.5573239188225507E-2</v>
      </c>
      <c r="F977">
        <v>967</v>
      </c>
      <c r="G977">
        <f t="shared" ca="1" si="31"/>
        <v>-3.6192519855823301E-2</v>
      </c>
    </row>
    <row r="978" spans="2:7" x14ac:dyDescent="0.3">
      <c r="B978" s="109">
        <v>43980</v>
      </c>
      <c r="C978" s="110">
        <v>349.27252199999998</v>
      </c>
      <c r="D978">
        <f t="shared" si="30"/>
        <v>-1.269559369765072E-2</v>
      </c>
      <c r="E978">
        <v>1.5551746802425548E-2</v>
      </c>
      <c r="F978">
        <v>968</v>
      </c>
      <c r="G978">
        <f t="shared" ca="1" si="31"/>
        <v>2.6519896602415185E-2</v>
      </c>
    </row>
    <row r="979" spans="2:7" x14ac:dyDescent="0.3">
      <c r="B979" s="109">
        <v>43979</v>
      </c>
      <c r="C979" s="110">
        <v>353.76376299999998</v>
      </c>
      <c r="D979">
        <f t="shared" si="30"/>
        <v>-9.7777362340689677E-3</v>
      </c>
      <c r="E979">
        <v>1.5547910193670633E-2</v>
      </c>
      <c r="F979">
        <v>969</v>
      </c>
      <c r="G979">
        <f t="shared" ca="1" si="31"/>
        <v>2.6412197218851612E-3</v>
      </c>
    </row>
    <row r="980" spans="2:7" x14ac:dyDescent="0.3">
      <c r="B980" s="109">
        <v>43978</v>
      </c>
      <c r="C980" s="110">
        <v>357.25692700000002</v>
      </c>
      <c r="D980">
        <f t="shared" si="30"/>
        <v>1.7809651769014057E-3</v>
      </c>
      <c r="E980">
        <v>1.5534572219656484E-2</v>
      </c>
      <c r="F980">
        <v>970</v>
      </c>
      <c r="G980">
        <f t="shared" ca="1" si="31"/>
        <v>1.8096774872867366E-5</v>
      </c>
    </row>
    <row r="981" spans="2:7" x14ac:dyDescent="0.3">
      <c r="B981" s="109">
        <v>43977</v>
      </c>
      <c r="C981" s="110">
        <v>356.62179600000002</v>
      </c>
      <c r="D981">
        <f t="shared" si="30"/>
        <v>-2.2848155768074863E-3</v>
      </c>
      <c r="E981">
        <v>1.5457336786278031E-2</v>
      </c>
      <c r="F981">
        <v>971</v>
      </c>
      <c r="G981">
        <f t="shared" ca="1" si="31"/>
        <v>-1.026337076479183E-2</v>
      </c>
    </row>
    <row r="982" spans="2:7" x14ac:dyDescent="0.3">
      <c r="B982" s="109">
        <v>43973</v>
      </c>
      <c r="C982" s="110">
        <v>357.43847699999998</v>
      </c>
      <c r="D982">
        <f t="shared" si="30"/>
        <v>2.0331548649460629E-2</v>
      </c>
      <c r="E982">
        <v>1.5451349597540354E-2</v>
      </c>
      <c r="F982">
        <v>972</v>
      </c>
      <c r="G982">
        <f t="shared" ca="1" si="31"/>
        <v>5.1452240748417629E-4</v>
      </c>
    </row>
    <row r="983" spans="2:7" x14ac:dyDescent="0.3">
      <c r="B983" s="109">
        <v>43972</v>
      </c>
      <c r="C983" s="110">
        <v>350.31601000000001</v>
      </c>
      <c r="D983">
        <f t="shared" si="30"/>
        <v>1.7525599641923906E-2</v>
      </c>
      <c r="E983">
        <v>1.5441112167382087E-2</v>
      </c>
      <c r="F983">
        <v>973</v>
      </c>
      <c r="G983">
        <f t="shared" ca="1" si="31"/>
        <v>3.2265967991011703E-2</v>
      </c>
    </row>
    <row r="984" spans="2:7" x14ac:dyDescent="0.3">
      <c r="B984" s="109">
        <v>43971</v>
      </c>
      <c r="C984" s="110">
        <v>344.28225700000002</v>
      </c>
      <c r="D984">
        <f t="shared" si="30"/>
        <v>2.5679160914861221E-2</v>
      </c>
      <c r="E984">
        <v>1.5426198525421375E-2</v>
      </c>
      <c r="F984">
        <v>974</v>
      </c>
      <c r="G984">
        <f t="shared" ca="1" si="31"/>
        <v>-5.7283705206388636E-3</v>
      </c>
    </row>
    <row r="985" spans="2:7" x14ac:dyDescent="0.3">
      <c r="B985" s="109">
        <v>43970</v>
      </c>
      <c r="C985" s="110">
        <v>335.66271999999998</v>
      </c>
      <c r="D985">
        <f t="shared" si="30"/>
        <v>3.3235553317118915E-2</v>
      </c>
      <c r="E985">
        <v>1.5408335667541406E-2</v>
      </c>
      <c r="F985">
        <v>975</v>
      </c>
      <c r="G985">
        <f t="shared" ca="1" si="31"/>
        <v>1.9164558174689598E-2</v>
      </c>
    </row>
    <row r="986" spans="2:7" x14ac:dyDescent="0.3">
      <c r="B986" s="109">
        <v>43969</v>
      </c>
      <c r="C986" s="110">
        <v>324.86563100000001</v>
      </c>
      <c r="D986">
        <f t="shared" si="30"/>
        <v>-7.3249703104715902E-2</v>
      </c>
      <c r="E986">
        <v>1.5401698776370543E-2</v>
      </c>
      <c r="F986">
        <v>976</v>
      </c>
      <c r="G986">
        <f t="shared" ca="1" si="31"/>
        <v>6.9124654938162956E-3</v>
      </c>
    </row>
    <row r="987" spans="2:7" x14ac:dyDescent="0.3">
      <c r="B987" s="109">
        <v>43966</v>
      </c>
      <c r="C987" s="110">
        <v>350.54278599999998</v>
      </c>
      <c r="D987">
        <f t="shared" si="30"/>
        <v>2.0750598681060772E-3</v>
      </c>
      <c r="E987">
        <v>1.5389311052989463E-2</v>
      </c>
      <c r="F987">
        <v>977</v>
      </c>
      <c r="G987">
        <f t="shared" ca="1" si="31"/>
        <v>1.5315337830702337E-2</v>
      </c>
    </row>
    <row r="988" spans="2:7" x14ac:dyDescent="0.3">
      <c r="B988" s="109">
        <v>43965</v>
      </c>
      <c r="C988" s="110">
        <v>349.81689499999999</v>
      </c>
      <c r="D988">
        <f t="shared" si="30"/>
        <v>-1.4946468558784454E-2</v>
      </c>
      <c r="E988">
        <v>1.5309579150173835E-2</v>
      </c>
      <c r="F988">
        <v>978</v>
      </c>
      <c r="G988">
        <f t="shared" ca="1" si="31"/>
        <v>-1.2899948545242252E-2</v>
      </c>
    </row>
    <row r="989" spans="2:7" x14ac:dyDescent="0.3">
      <c r="B989" s="109">
        <v>43964</v>
      </c>
      <c r="C989" s="110">
        <v>355.12475599999999</v>
      </c>
      <c r="D989">
        <f t="shared" si="30"/>
        <v>-4.1391171770386759E-2</v>
      </c>
      <c r="E989">
        <v>1.5285135306171371E-2</v>
      </c>
      <c r="F989">
        <v>979</v>
      </c>
      <c r="G989">
        <f t="shared" ca="1" si="31"/>
        <v>7.3905388167394784E-3</v>
      </c>
    </row>
    <row r="990" spans="2:7" x14ac:dyDescent="0.3">
      <c r="B990" s="109">
        <v>43963</v>
      </c>
      <c r="C990" s="110">
        <v>370.45846599999999</v>
      </c>
      <c r="D990">
        <f t="shared" si="30"/>
        <v>4.0254830297963284E-2</v>
      </c>
      <c r="E990">
        <v>1.5266436078996914E-2</v>
      </c>
      <c r="F990">
        <v>980</v>
      </c>
      <c r="G990">
        <f t="shared" ca="1" si="31"/>
        <v>4.6984494728072146E-2</v>
      </c>
    </row>
    <row r="991" spans="2:7" x14ac:dyDescent="0.3">
      <c r="B991" s="109">
        <v>43962</v>
      </c>
      <c r="C991" s="110">
        <v>356.12280299999998</v>
      </c>
      <c r="D991">
        <f t="shared" si="30"/>
        <v>3.6303746175673446E-2</v>
      </c>
      <c r="E991">
        <v>1.5217926109198698E-2</v>
      </c>
      <c r="F991">
        <v>981</v>
      </c>
      <c r="G991">
        <f t="shared" ca="1" si="31"/>
        <v>5.139616731723607E-2</v>
      </c>
    </row>
    <row r="992" spans="2:7" x14ac:dyDescent="0.3">
      <c r="B992" s="109">
        <v>43959</v>
      </c>
      <c r="C992" s="110">
        <v>343.64712500000002</v>
      </c>
      <c r="D992">
        <f t="shared" si="30"/>
        <v>-9.1562570425928191E-3</v>
      </c>
      <c r="E992">
        <v>1.5212499124773071E-2</v>
      </c>
      <c r="F992">
        <v>982</v>
      </c>
      <c r="G992">
        <f t="shared" ca="1" si="31"/>
        <v>3.1424638972324039E-2</v>
      </c>
    </row>
    <row r="993" spans="2:7" x14ac:dyDescent="0.3">
      <c r="B993" s="109">
        <v>43958</v>
      </c>
      <c r="C993" s="110">
        <v>346.822723</v>
      </c>
      <c r="D993">
        <f t="shared" si="30"/>
        <v>1.4059994291228062E-2</v>
      </c>
      <c r="E993">
        <v>1.5203862609113106E-2</v>
      </c>
      <c r="F993">
        <v>983</v>
      </c>
      <c r="G993">
        <f t="shared" ca="1" si="31"/>
        <v>1.8576358522033772E-2</v>
      </c>
    </row>
    <row r="994" spans="2:7" x14ac:dyDescent="0.3">
      <c r="B994" s="109">
        <v>43957</v>
      </c>
      <c r="C994" s="110">
        <v>342.01400799999999</v>
      </c>
      <c r="D994">
        <f t="shared" si="30"/>
        <v>-1.5891364269062791E-3</v>
      </c>
      <c r="E994">
        <v>1.5175651326222894E-2</v>
      </c>
      <c r="F994">
        <v>984</v>
      </c>
      <c r="G994">
        <f t="shared" ca="1" si="31"/>
        <v>1.6696541885753619E-2</v>
      </c>
    </row>
    <row r="995" spans="2:7" x14ac:dyDescent="0.3">
      <c r="B995" s="109">
        <v>43956</v>
      </c>
      <c r="C995" s="110">
        <v>342.55838</v>
      </c>
      <c r="D995">
        <f t="shared" si="30"/>
        <v>-9.7050205299128445E-3</v>
      </c>
      <c r="E995">
        <v>1.5164463257024252E-2</v>
      </c>
      <c r="F995">
        <v>985</v>
      </c>
      <c r="G995">
        <f t="shared" ca="1" si="31"/>
        <v>-1.1156275103322812E-2</v>
      </c>
    </row>
    <row r="996" spans="2:7" x14ac:dyDescent="0.3">
      <c r="B996" s="109">
        <v>43955</v>
      </c>
      <c r="C996" s="110">
        <v>345.91549700000002</v>
      </c>
      <c r="D996">
        <f t="shared" si="30"/>
        <v>-7.4198142473562712E-3</v>
      </c>
      <c r="E996">
        <v>1.514286161224665E-2</v>
      </c>
      <c r="F996">
        <v>986</v>
      </c>
      <c r="G996">
        <f t="shared" ca="1" si="31"/>
        <v>-7.3505040594092977E-3</v>
      </c>
    </row>
    <row r="997" spans="2:7" x14ac:dyDescent="0.3">
      <c r="B997" s="109">
        <v>43951</v>
      </c>
      <c r="C997" s="110">
        <v>348.50131199999998</v>
      </c>
      <c r="D997">
        <f t="shared" si="30"/>
        <v>-2.3391851688120302E-2</v>
      </c>
      <c r="E997">
        <v>1.5112095015162641E-2</v>
      </c>
      <c r="F997">
        <v>987</v>
      </c>
      <c r="G997">
        <f t="shared" ca="1" si="31"/>
        <v>-3.2668967415443902E-2</v>
      </c>
    </row>
    <row r="998" spans="2:7" x14ac:dyDescent="0.3">
      <c r="B998" s="109">
        <v>43950</v>
      </c>
      <c r="C998" s="110">
        <v>356.84866299999999</v>
      </c>
      <c r="D998">
        <f t="shared" si="30"/>
        <v>4.0476109772813018E-2</v>
      </c>
      <c r="E998">
        <v>1.5092479056069807E-2</v>
      </c>
      <c r="F998">
        <v>988</v>
      </c>
      <c r="G998">
        <f t="shared" ca="1" si="31"/>
        <v>-2.4510972338196449E-2</v>
      </c>
    </row>
    <row r="999" spans="2:7" x14ac:dyDescent="0.3">
      <c r="B999" s="109">
        <v>43949</v>
      </c>
      <c r="C999" s="110">
        <v>342.96670499999999</v>
      </c>
      <c r="D999">
        <f t="shared" si="30"/>
        <v>-3.966100152559271E-4</v>
      </c>
      <c r="E999">
        <v>1.506600133122582E-2</v>
      </c>
      <c r="F999">
        <v>989</v>
      </c>
      <c r="G999">
        <f t="shared" ca="1" si="31"/>
        <v>2.591132997981235E-2</v>
      </c>
    </row>
    <row r="1000" spans="2:7" x14ac:dyDescent="0.3">
      <c r="B1000" s="109">
        <v>43948</v>
      </c>
      <c r="C1000" s="110">
        <v>343.10278299999999</v>
      </c>
      <c r="D1000">
        <f t="shared" si="30"/>
        <v>3.3164589019147872E-3</v>
      </c>
      <c r="E1000">
        <v>1.5062441817183636E-2</v>
      </c>
      <c r="F1000">
        <v>990</v>
      </c>
      <c r="G1000">
        <f t="shared" ca="1" si="31"/>
        <v>5.8071169871544968E-4</v>
      </c>
    </row>
    <row r="1001" spans="2:7" x14ac:dyDescent="0.3">
      <c r="B1001" s="109">
        <v>43945</v>
      </c>
      <c r="C1001" s="110">
        <v>341.968658</v>
      </c>
      <c r="D1001">
        <f t="shared" si="30"/>
        <v>9.3733569430280994E-3</v>
      </c>
      <c r="E1001">
        <v>1.5044539755663777E-2</v>
      </c>
      <c r="F1001">
        <v>991</v>
      </c>
      <c r="G1001">
        <f t="shared" ca="1" si="31"/>
        <v>-3.0042441114902358E-2</v>
      </c>
    </row>
    <row r="1002" spans="2:7" x14ac:dyDescent="0.3">
      <c r="B1002" s="109">
        <v>43944</v>
      </c>
      <c r="C1002" s="110">
        <v>338.79302999999999</v>
      </c>
      <c r="D1002">
        <f t="shared" si="30"/>
        <v>-5.5924365988444524E-3</v>
      </c>
      <c r="E1002">
        <v>1.4986729215606509E-2</v>
      </c>
      <c r="F1002">
        <v>992</v>
      </c>
      <c r="G1002">
        <f t="shared" ca="1" si="31"/>
        <v>-1.4249606228907686E-2</v>
      </c>
    </row>
    <row r="1003" spans="2:7" x14ac:dyDescent="0.3">
      <c r="B1003" s="109">
        <v>43943</v>
      </c>
      <c r="C1003" s="110">
        <v>340.69836400000003</v>
      </c>
      <c r="D1003">
        <f t="shared" si="30"/>
        <v>4.6981741196093552E-2</v>
      </c>
      <c r="E1003">
        <v>1.4972178879810949E-2</v>
      </c>
      <c r="F1003">
        <v>993</v>
      </c>
      <c r="G1003">
        <f t="shared" ca="1" si="31"/>
        <v>2.2727464784192325E-2</v>
      </c>
    </row>
    <row r="1004" spans="2:7" x14ac:dyDescent="0.3">
      <c r="B1004" s="109">
        <v>43942</v>
      </c>
      <c r="C1004" s="110">
        <v>325.410034</v>
      </c>
      <c r="D1004">
        <f t="shared" si="30"/>
        <v>-4.2323020100095921E-2</v>
      </c>
      <c r="E1004">
        <v>1.4964510251995522E-2</v>
      </c>
      <c r="F1004">
        <v>994</v>
      </c>
      <c r="G1004">
        <f t="shared" ca="1" si="31"/>
        <v>-4.1184333096780639E-3</v>
      </c>
    </row>
    <row r="1005" spans="2:7" x14ac:dyDescent="0.3">
      <c r="B1005" s="109">
        <v>43941</v>
      </c>
      <c r="C1005" s="110">
        <v>339.79101600000001</v>
      </c>
      <c r="D1005">
        <f t="shared" si="30"/>
        <v>1.8216335914507109E-2</v>
      </c>
      <c r="E1005">
        <v>1.4959151060844E-2</v>
      </c>
      <c r="F1005">
        <v>995</v>
      </c>
      <c r="G1005">
        <f t="shared" ca="1" si="31"/>
        <v>1.0352939599627641E-2</v>
      </c>
    </row>
    <row r="1006" spans="2:7" x14ac:dyDescent="0.3">
      <c r="B1006" s="109">
        <v>43938</v>
      </c>
      <c r="C1006" s="110">
        <v>333.71200599999997</v>
      </c>
      <c r="D1006">
        <f t="shared" si="30"/>
        <v>1.6022005325413868E-2</v>
      </c>
      <c r="E1006">
        <v>1.4943401571414494E-2</v>
      </c>
      <c r="F1006">
        <v>996</v>
      </c>
      <c r="G1006">
        <f t="shared" ca="1" si="31"/>
        <v>-5.0407599455958775E-2</v>
      </c>
    </row>
    <row r="1007" spans="2:7" x14ac:dyDescent="0.3">
      <c r="B1007" s="109">
        <v>43937</v>
      </c>
      <c r="C1007" s="110">
        <v>328.44958500000001</v>
      </c>
      <c r="D1007">
        <f t="shared" si="30"/>
        <v>3.6803482936810017E-2</v>
      </c>
      <c r="E1007">
        <v>1.493009257148481E-2</v>
      </c>
      <c r="F1007">
        <v>997</v>
      </c>
      <c r="G1007">
        <f t="shared" ca="1" si="31"/>
        <v>-2.8900009505740008E-3</v>
      </c>
    </row>
    <row r="1008" spans="2:7" x14ac:dyDescent="0.3">
      <c r="B1008" s="109">
        <v>43936</v>
      </c>
      <c r="C1008" s="110">
        <v>316.79058800000001</v>
      </c>
      <c r="D1008">
        <f t="shared" si="30"/>
        <v>6.4861316641673383E-3</v>
      </c>
      <c r="E1008">
        <v>1.49044992005678E-2</v>
      </c>
      <c r="F1008">
        <v>998</v>
      </c>
      <c r="G1008">
        <f t="shared" ca="1" si="31"/>
        <v>-7.5470800727815042E-3</v>
      </c>
    </row>
    <row r="1009" spans="2:7" x14ac:dyDescent="0.3">
      <c r="B1009" s="109">
        <v>43934</v>
      </c>
      <c r="C1009" s="110">
        <v>314.74908399999998</v>
      </c>
      <c r="D1009">
        <f t="shared" si="30"/>
        <v>2.5421432738633287E-2</v>
      </c>
      <c r="E1009">
        <v>1.4886276516216101E-2</v>
      </c>
      <c r="F1009">
        <v>999</v>
      </c>
      <c r="G1009">
        <f t="shared" ca="1" si="31"/>
        <v>2.6854554557206065E-2</v>
      </c>
    </row>
    <row r="1010" spans="2:7" x14ac:dyDescent="0.3">
      <c r="B1010" s="109">
        <v>43930</v>
      </c>
      <c r="C1010" s="110">
        <v>306.94607500000001</v>
      </c>
      <c r="D1010">
        <f t="shared" si="30"/>
        <v>4.7206281467531142E-2</v>
      </c>
      <c r="E1010">
        <v>1.4880322131981094E-2</v>
      </c>
      <c r="F1010">
        <v>1000</v>
      </c>
      <c r="G1010">
        <f t="shared" ca="1" si="31"/>
        <v>-3.8279499643300706E-2</v>
      </c>
    </row>
    <row r="1011" spans="2:7" x14ac:dyDescent="0.3">
      <c r="B1011" s="109">
        <v>43929</v>
      </c>
      <c r="C1011" s="110">
        <v>293.109467</v>
      </c>
      <c r="D1011">
        <f t="shared" si="30"/>
        <v>8.4242082389268225E-2</v>
      </c>
      <c r="E1011">
        <v>1.4870779018717917E-2</v>
      </c>
      <c r="F1011">
        <v>1001</v>
      </c>
      <c r="G1011">
        <f t="shared" ca="1" si="31"/>
        <v>2.5791534748315869E-2</v>
      </c>
    </row>
    <row r="1012" spans="2:7" x14ac:dyDescent="0.3">
      <c r="B1012" s="109">
        <v>43928</v>
      </c>
      <c r="C1012" s="110">
        <v>270.33581500000003</v>
      </c>
      <c r="D1012">
        <f t="shared" si="30"/>
        <v>0.11759208201739813</v>
      </c>
      <c r="E1012">
        <v>1.4843080075815918E-2</v>
      </c>
      <c r="F1012">
        <v>1002</v>
      </c>
      <c r="G1012">
        <f t="shared" ca="1" si="31"/>
        <v>-5.4999949873063121E-2</v>
      </c>
    </row>
    <row r="1013" spans="2:7" x14ac:dyDescent="0.3">
      <c r="B1013" s="109">
        <v>43924</v>
      </c>
      <c r="C1013" s="110">
        <v>241.891312</v>
      </c>
      <c r="D1013">
        <f t="shared" si="30"/>
        <v>-2.1471759979461491E-2</v>
      </c>
      <c r="E1013">
        <v>1.4826872591903628E-2</v>
      </c>
      <c r="F1013">
        <v>1003</v>
      </c>
      <c r="G1013">
        <f t="shared" ca="1" si="31"/>
        <v>1.4016301837702918E-2</v>
      </c>
    </row>
    <row r="1014" spans="2:7" x14ac:dyDescent="0.3">
      <c r="B1014" s="109">
        <v>43922</v>
      </c>
      <c r="C1014" s="110">
        <v>247.19911200000001</v>
      </c>
      <c r="D1014">
        <f t="shared" si="30"/>
        <v>-4.721110964162345E-2</v>
      </c>
      <c r="E1014">
        <v>1.4824061797590549E-2</v>
      </c>
      <c r="F1014">
        <v>1004</v>
      </c>
      <c r="G1014">
        <f t="shared" ca="1" si="31"/>
        <v>-1.5498206916160589E-2</v>
      </c>
    </row>
    <row r="1015" spans="2:7" x14ac:dyDescent="0.3">
      <c r="B1015" s="109">
        <v>43921</v>
      </c>
      <c r="C1015" s="110">
        <v>259.44793700000002</v>
      </c>
      <c r="D1015">
        <f t="shared" si="30"/>
        <v>5.6140249994720337E-2</v>
      </c>
      <c r="E1015">
        <v>1.4823901991982247E-2</v>
      </c>
      <c r="F1015">
        <v>1005</v>
      </c>
      <c r="G1015">
        <f t="shared" ca="1" si="31"/>
        <v>-1.018121604705591E-3</v>
      </c>
    </row>
    <row r="1016" spans="2:7" x14ac:dyDescent="0.3">
      <c r="B1016" s="109">
        <v>43920</v>
      </c>
      <c r="C1016" s="110">
        <v>245.65670800000001</v>
      </c>
      <c r="D1016">
        <f t="shared" si="30"/>
        <v>-5.6291245193828998E-2</v>
      </c>
      <c r="E1016">
        <v>1.481584235802047E-2</v>
      </c>
      <c r="F1016">
        <v>1006</v>
      </c>
      <c r="G1016">
        <f t="shared" ca="1" si="31"/>
        <v>7.3536232565157445E-3</v>
      </c>
    </row>
    <row r="1017" spans="2:7" x14ac:dyDescent="0.3">
      <c r="B1017" s="109">
        <v>43917</v>
      </c>
      <c r="C1017" s="110">
        <v>260.30987499999998</v>
      </c>
      <c r="D1017">
        <f t="shared" si="30"/>
        <v>-5.4071670884663803E-2</v>
      </c>
      <c r="E1017">
        <v>1.4776409082592812E-2</v>
      </c>
      <c r="F1017">
        <v>1007</v>
      </c>
      <c r="G1017">
        <f t="shared" ca="1" si="31"/>
        <v>-2.2854923113527919E-2</v>
      </c>
    </row>
    <row r="1018" spans="2:7" x14ac:dyDescent="0.3">
      <c r="B1018" s="109">
        <v>43916</v>
      </c>
      <c r="C1018" s="110">
        <v>275.18984999999998</v>
      </c>
      <c r="D1018">
        <f t="shared" si="30"/>
        <v>3.5153515053962803E-2</v>
      </c>
      <c r="E1018">
        <v>1.4765408827905668E-2</v>
      </c>
      <c r="F1018">
        <v>1008</v>
      </c>
      <c r="G1018">
        <f t="shared" ca="1" si="31"/>
        <v>1.0569880237990352E-2</v>
      </c>
    </row>
    <row r="1019" spans="2:7" x14ac:dyDescent="0.3">
      <c r="B1019" s="109">
        <v>43915</v>
      </c>
      <c r="C1019" s="110">
        <v>265.84448200000003</v>
      </c>
      <c r="D1019">
        <f t="shared" si="30"/>
        <v>3.682312920893227E-2</v>
      </c>
      <c r="E1019">
        <v>1.4757027159309377E-2</v>
      </c>
      <c r="F1019">
        <v>1009</v>
      </c>
      <c r="G1019">
        <f t="shared" ca="1" si="31"/>
        <v>6.005825390198634E-3</v>
      </c>
    </row>
    <row r="1020" spans="2:7" x14ac:dyDescent="0.3">
      <c r="B1020" s="109">
        <v>43914</v>
      </c>
      <c r="C1020" s="110">
        <v>256.40292399999998</v>
      </c>
      <c r="D1020">
        <f t="shared" si="30"/>
        <v>3.9512898243684758E-2</v>
      </c>
      <c r="E1020">
        <v>1.4708800056411953E-2</v>
      </c>
      <c r="F1020">
        <v>1010</v>
      </c>
      <c r="G1020">
        <f t="shared" ca="1" si="31"/>
        <v>-1.265099933938205E-2</v>
      </c>
    </row>
    <row r="1021" spans="2:7" x14ac:dyDescent="0.3">
      <c r="B1021" s="109">
        <v>43913</v>
      </c>
      <c r="C1021" s="110">
        <v>246.65679900000001</v>
      </c>
      <c r="D1021">
        <f t="shared" si="30"/>
        <v>-0.13038795703194861</v>
      </c>
      <c r="E1021">
        <v>1.4695848109301135E-2</v>
      </c>
      <c r="F1021">
        <v>1011</v>
      </c>
      <c r="G1021">
        <f t="shared" ca="1" si="31"/>
        <v>-5.1364757858388385E-2</v>
      </c>
    </row>
    <row r="1022" spans="2:7" x14ac:dyDescent="0.3">
      <c r="B1022" s="109">
        <v>43910</v>
      </c>
      <c r="C1022" s="110">
        <v>283.64004499999999</v>
      </c>
      <c r="D1022">
        <f t="shared" si="30"/>
        <v>-7.1579615178001266E-3</v>
      </c>
      <c r="E1022">
        <v>1.4671591901581404E-2</v>
      </c>
      <c r="F1022">
        <v>1012</v>
      </c>
      <c r="G1022">
        <f t="shared" ca="1" si="31"/>
        <v>1.3229569477723861E-2</v>
      </c>
    </row>
    <row r="1023" spans="2:7" x14ac:dyDescent="0.3">
      <c r="B1023" s="109">
        <v>43909</v>
      </c>
      <c r="C1023" s="110">
        <v>285.68496699999997</v>
      </c>
      <c r="D1023">
        <f t="shared" si="30"/>
        <v>-2.306197072721472E-2</v>
      </c>
      <c r="E1023">
        <v>1.4651083307559043E-2</v>
      </c>
      <c r="F1023">
        <v>1013</v>
      </c>
      <c r="G1023">
        <f t="shared" ca="1" si="31"/>
        <v>3.7868714525167184E-3</v>
      </c>
    </row>
    <row r="1024" spans="2:7" x14ac:dyDescent="0.3">
      <c r="B1024" s="109">
        <v>43908</v>
      </c>
      <c r="C1024" s="110">
        <v>292.42895499999997</v>
      </c>
      <c r="D1024">
        <f t="shared" si="30"/>
        <v>-7.6405354647130164E-2</v>
      </c>
      <c r="E1024">
        <v>1.4644800793420787E-2</v>
      </c>
      <c r="F1024">
        <v>1014</v>
      </c>
      <c r="G1024">
        <f t="shared" ca="1" si="31"/>
        <v>-3.7009817266545585E-2</v>
      </c>
    </row>
    <row r="1025" spans="2:7" x14ac:dyDescent="0.3">
      <c r="B1025" s="109">
        <v>43907</v>
      </c>
      <c r="C1025" s="110">
        <v>316.620453</v>
      </c>
      <c r="D1025">
        <f t="shared" si="30"/>
        <v>2.2337869673722421E-2</v>
      </c>
      <c r="E1025">
        <v>1.4640529155136361E-2</v>
      </c>
      <c r="F1025">
        <v>1015</v>
      </c>
      <c r="G1025">
        <f t="shared" ca="1" si="31"/>
        <v>8.4062565697970593E-3</v>
      </c>
    </row>
    <row r="1026" spans="2:7" x14ac:dyDescent="0.3">
      <c r="B1026" s="109">
        <v>43906</v>
      </c>
      <c r="C1026" s="110">
        <v>309.70236199999999</v>
      </c>
      <c r="D1026">
        <f t="shared" si="30"/>
        <v>-5.8839115499188188E-2</v>
      </c>
      <c r="E1026">
        <v>1.4634549262182883E-2</v>
      </c>
      <c r="F1026">
        <v>1016</v>
      </c>
      <c r="G1026">
        <f t="shared" ca="1" si="31"/>
        <v>3.4174224680134181E-2</v>
      </c>
    </row>
    <row r="1027" spans="2:7" x14ac:dyDescent="0.3">
      <c r="B1027" s="109">
        <v>43903</v>
      </c>
      <c r="C1027" s="110">
        <v>329.06420900000001</v>
      </c>
      <c r="D1027">
        <f t="shared" si="30"/>
        <v>4.8232936359182688E-2</v>
      </c>
      <c r="E1027">
        <v>1.4571656491377372E-2</v>
      </c>
      <c r="F1027">
        <v>1017</v>
      </c>
      <c r="G1027">
        <f t="shared" ca="1" si="31"/>
        <v>7.1969741582327051E-2</v>
      </c>
    </row>
    <row r="1028" spans="2:7" x14ac:dyDescent="0.3">
      <c r="B1028" s="109">
        <v>43902</v>
      </c>
      <c r="C1028" s="110">
        <v>313.92279100000002</v>
      </c>
      <c r="D1028">
        <f t="shared" si="30"/>
        <v>-0.12247618370186131</v>
      </c>
      <c r="E1028">
        <v>1.4561960590176559E-2</v>
      </c>
      <c r="F1028">
        <v>1018</v>
      </c>
      <c r="G1028">
        <f t="shared" ca="1" si="31"/>
        <v>-3.7015738593478391E-2</v>
      </c>
    </row>
    <row r="1029" spans="2:7" x14ac:dyDescent="0.3">
      <c r="B1029" s="109">
        <v>43901</v>
      </c>
      <c r="C1029" s="110">
        <v>357.73706099999998</v>
      </c>
      <c r="D1029">
        <f t="shared" si="30"/>
        <v>2.3400308673846126E-2</v>
      </c>
      <c r="E1029">
        <v>1.4556686246033568E-2</v>
      </c>
      <c r="F1029">
        <v>1019</v>
      </c>
      <c r="G1029">
        <f t="shared" ca="1" si="31"/>
        <v>1.2913767203021955E-2</v>
      </c>
    </row>
    <row r="1030" spans="2:7" x14ac:dyDescent="0.3">
      <c r="B1030" s="109">
        <v>43899</v>
      </c>
      <c r="C1030" s="110">
        <v>349.55731200000002</v>
      </c>
      <c r="D1030">
        <f t="shared" si="30"/>
        <v>-3.3329282278224959E-2</v>
      </c>
      <c r="E1030">
        <v>1.4542996659785423E-2</v>
      </c>
      <c r="F1030">
        <v>1020</v>
      </c>
      <c r="G1030">
        <f t="shared" ca="1" si="31"/>
        <v>-3.8180652010181954E-3</v>
      </c>
    </row>
    <row r="1031" spans="2:7" x14ac:dyDescent="0.3">
      <c r="B1031" s="109">
        <v>43896</v>
      </c>
      <c r="C1031" s="110">
        <v>361.60949699999998</v>
      </c>
      <c r="D1031">
        <f t="shared" si="30"/>
        <v>-2.0160470901111394E-2</v>
      </c>
      <c r="E1031">
        <v>1.4508294609809846E-2</v>
      </c>
      <c r="F1031">
        <v>1021</v>
      </c>
      <c r="G1031">
        <f t="shared" ca="1" si="31"/>
        <v>-6.4927237855380371E-3</v>
      </c>
    </row>
    <row r="1032" spans="2:7" x14ac:dyDescent="0.3">
      <c r="B1032" s="109">
        <v>43895</v>
      </c>
      <c r="C1032" s="110">
        <v>369.049713</v>
      </c>
      <c r="D1032">
        <f t="shared" si="30"/>
        <v>-7.4886752164490256E-3</v>
      </c>
      <c r="E1032">
        <v>1.445747543918996E-2</v>
      </c>
      <c r="F1032">
        <v>1022</v>
      </c>
      <c r="G1032">
        <f t="shared" ca="1" si="31"/>
        <v>3.2464389675579824E-2</v>
      </c>
    </row>
    <row r="1033" spans="2:7" x14ac:dyDescent="0.3">
      <c r="B1033" s="109">
        <v>43894</v>
      </c>
      <c r="C1033" s="110">
        <v>371.83425899999997</v>
      </c>
      <c r="D1033">
        <f t="shared" si="30"/>
        <v>-1.0536132738648618E-2</v>
      </c>
      <c r="E1033">
        <v>1.4360158031189174E-2</v>
      </c>
      <c r="F1033">
        <v>1023</v>
      </c>
      <c r="G1033">
        <f t="shared" ca="1" si="31"/>
        <v>7.4759281327063908E-3</v>
      </c>
    </row>
    <row r="1034" spans="2:7" x14ac:dyDescent="0.3">
      <c r="B1034" s="109">
        <v>43893</v>
      </c>
      <c r="C1034" s="110">
        <v>375.79367100000002</v>
      </c>
      <c r="D1034">
        <f t="shared" si="30"/>
        <v>4.8306790458552573E-2</v>
      </c>
      <c r="E1034">
        <v>1.4334107008135977E-2</v>
      </c>
      <c r="F1034">
        <v>1024</v>
      </c>
      <c r="G1034">
        <f t="shared" ca="1" si="31"/>
        <v>-5.3401154610291431E-3</v>
      </c>
    </row>
    <row r="1035" spans="2:7" x14ac:dyDescent="0.3">
      <c r="B1035" s="109">
        <v>43892</v>
      </c>
      <c r="C1035" s="110">
        <v>358.47680700000001</v>
      </c>
      <c r="D1035">
        <f t="shared" ref="D1035:D1098" si="32">C1035/C1036-1</f>
        <v>-8.5437830002730308E-3</v>
      </c>
      <c r="E1035">
        <v>1.4333742654026205E-2</v>
      </c>
      <c r="F1035">
        <v>1025</v>
      </c>
      <c r="G1035">
        <f t="shared" ref="G1035:G1098" ca="1" si="33">_xlfn.NORM.INV(RAND(),M$13,M$14)</f>
        <v>-6.8824231067618358E-3</v>
      </c>
    </row>
    <row r="1036" spans="2:7" x14ac:dyDescent="0.3">
      <c r="B1036" s="109">
        <v>43889</v>
      </c>
      <c r="C1036" s="110">
        <v>361.56594799999999</v>
      </c>
      <c r="D1036">
        <f t="shared" si="32"/>
        <v>-7.7281876268816996E-2</v>
      </c>
      <c r="E1036">
        <v>1.4327961943620515E-2</v>
      </c>
      <c r="F1036">
        <v>1026</v>
      </c>
      <c r="G1036">
        <f t="shared" ca="1" si="33"/>
        <v>2.5229881499180925E-2</v>
      </c>
    </row>
    <row r="1037" spans="2:7" x14ac:dyDescent="0.3">
      <c r="B1037" s="109">
        <v>43888</v>
      </c>
      <c r="C1037" s="110">
        <v>391.84875499999998</v>
      </c>
      <c r="D1037">
        <f t="shared" si="32"/>
        <v>-2.5324735667775711E-2</v>
      </c>
      <c r="E1037">
        <v>1.4303454127736925E-2</v>
      </c>
      <c r="F1037">
        <v>1027</v>
      </c>
      <c r="G1037">
        <f t="shared" ca="1" si="33"/>
        <v>-6.5001574365144921E-2</v>
      </c>
    </row>
    <row r="1038" spans="2:7" x14ac:dyDescent="0.3">
      <c r="B1038" s="109">
        <v>43887</v>
      </c>
      <c r="C1038" s="110">
        <v>402.03005999999999</v>
      </c>
      <c r="D1038">
        <f t="shared" si="32"/>
        <v>-1.1341519131528588E-2</v>
      </c>
      <c r="E1038">
        <v>1.4259057564240729E-2</v>
      </c>
      <c r="F1038">
        <v>1028</v>
      </c>
      <c r="G1038">
        <f t="shared" ca="1" si="33"/>
        <v>3.3164551574163335E-2</v>
      </c>
    </row>
    <row r="1039" spans="2:7" x14ac:dyDescent="0.3">
      <c r="B1039" s="109">
        <v>43886</v>
      </c>
      <c r="C1039" s="110">
        <v>406.641998</v>
      </c>
      <c r="D1039">
        <f t="shared" si="32"/>
        <v>-1.4958630323461675E-3</v>
      </c>
      <c r="E1039">
        <v>1.4249075937509348E-2</v>
      </c>
      <c r="F1039">
        <v>1029</v>
      </c>
      <c r="G1039">
        <f t="shared" ca="1" si="33"/>
        <v>-6.1394249508183252E-3</v>
      </c>
    </row>
    <row r="1040" spans="2:7" x14ac:dyDescent="0.3">
      <c r="B1040" s="109">
        <v>43885</v>
      </c>
      <c r="C1040" s="110">
        <v>407.25119000000001</v>
      </c>
      <c r="D1040">
        <f t="shared" si="32"/>
        <v>-3.16573897298289E-2</v>
      </c>
      <c r="E1040">
        <v>1.4204902784702433E-2</v>
      </c>
      <c r="F1040">
        <v>1030</v>
      </c>
      <c r="G1040">
        <f t="shared" ca="1" si="33"/>
        <v>2.0228067721993905E-2</v>
      </c>
    </row>
    <row r="1041" spans="2:7" x14ac:dyDescent="0.3">
      <c r="B1041" s="109">
        <v>43881</v>
      </c>
      <c r="C1041" s="110">
        <v>420.56518599999998</v>
      </c>
      <c r="D1041">
        <f t="shared" si="32"/>
        <v>-8.6851928334557016E-3</v>
      </c>
      <c r="E1041">
        <v>1.4199655981614434E-2</v>
      </c>
      <c r="F1041">
        <v>1031</v>
      </c>
      <c r="G1041">
        <f t="shared" ca="1" si="33"/>
        <v>9.4691547577241894E-3</v>
      </c>
    </row>
    <row r="1042" spans="2:7" x14ac:dyDescent="0.3">
      <c r="B1042" s="109">
        <v>43880</v>
      </c>
      <c r="C1042" s="110">
        <v>424.24987800000002</v>
      </c>
      <c r="D1042">
        <f t="shared" si="32"/>
        <v>4.9496614771936454E-2</v>
      </c>
      <c r="E1042">
        <v>1.4174417899316838E-2</v>
      </c>
      <c r="F1042">
        <v>1032</v>
      </c>
      <c r="G1042">
        <f t="shared" ca="1" si="33"/>
        <v>-1.3733895845311742E-2</v>
      </c>
    </row>
    <row r="1043" spans="2:7" x14ac:dyDescent="0.3">
      <c r="B1043" s="109">
        <v>43879</v>
      </c>
      <c r="C1043" s="110">
        <v>404.24130200000002</v>
      </c>
      <c r="D1043">
        <f t="shared" si="32"/>
        <v>-3.9061174387355901E-3</v>
      </c>
      <c r="E1043">
        <v>1.414806704384719E-2</v>
      </c>
      <c r="F1043">
        <v>1033</v>
      </c>
      <c r="G1043">
        <f t="shared" ca="1" si="33"/>
        <v>-8.7438815249569861E-3</v>
      </c>
    </row>
    <row r="1044" spans="2:7" x14ac:dyDescent="0.3">
      <c r="B1044" s="109">
        <v>43878</v>
      </c>
      <c r="C1044" s="110">
        <v>405.82650799999999</v>
      </c>
      <c r="D1044">
        <f t="shared" si="32"/>
        <v>-4.7082693691020139E-2</v>
      </c>
      <c r="E1044">
        <v>1.4120807152721015E-2</v>
      </c>
      <c r="F1044">
        <v>1034</v>
      </c>
      <c r="G1044">
        <f t="shared" ca="1" si="33"/>
        <v>-1.4739215382164489E-2</v>
      </c>
    </row>
    <row r="1045" spans="2:7" x14ac:dyDescent="0.3">
      <c r="B1045" s="109">
        <v>43875</v>
      </c>
      <c r="C1045" s="110">
        <v>425.87799100000001</v>
      </c>
      <c r="D1045">
        <f t="shared" si="32"/>
        <v>-4.107479721508267E-3</v>
      </c>
      <c r="E1045">
        <v>1.4105944772719425E-2</v>
      </c>
      <c r="F1045">
        <v>1035</v>
      </c>
      <c r="G1045">
        <f t="shared" ca="1" si="33"/>
        <v>-3.5132414428221015E-2</v>
      </c>
    </row>
    <row r="1046" spans="2:7" x14ac:dyDescent="0.3">
      <c r="B1046" s="109">
        <v>43874</v>
      </c>
      <c r="C1046" s="110">
        <v>427.63449100000003</v>
      </c>
      <c r="D1046">
        <f t="shared" si="32"/>
        <v>-1.1586660759778322E-2</v>
      </c>
      <c r="E1046">
        <v>1.4095131062813682E-2</v>
      </c>
      <c r="F1046">
        <v>1036</v>
      </c>
      <c r="G1046">
        <f t="shared" ca="1" si="33"/>
        <v>8.5677827055470179E-3</v>
      </c>
    </row>
    <row r="1047" spans="2:7" x14ac:dyDescent="0.3">
      <c r="B1047" s="109">
        <v>43873</v>
      </c>
      <c r="C1047" s="110">
        <v>432.64742999999999</v>
      </c>
      <c r="D1047">
        <f t="shared" si="32"/>
        <v>1.4875737801713917E-3</v>
      </c>
      <c r="E1047">
        <v>1.4079414161588755E-2</v>
      </c>
      <c r="F1047">
        <v>1037</v>
      </c>
      <c r="G1047">
        <f t="shared" ca="1" si="33"/>
        <v>4.4919063803652688E-2</v>
      </c>
    </row>
    <row r="1048" spans="2:7" x14ac:dyDescent="0.3">
      <c r="B1048" s="109">
        <v>43872</v>
      </c>
      <c r="C1048" s="110">
        <v>432.00479100000001</v>
      </c>
      <c r="D1048">
        <f t="shared" si="32"/>
        <v>4.8783092265848982E-2</v>
      </c>
      <c r="E1048">
        <v>1.4073809546703009E-2</v>
      </c>
      <c r="F1048">
        <v>1038</v>
      </c>
      <c r="G1048">
        <f t="shared" ca="1" si="33"/>
        <v>-1.7273565688229214E-2</v>
      </c>
    </row>
    <row r="1049" spans="2:7" x14ac:dyDescent="0.3">
      <c r="B1049" s="109">
        <v>43871</v>
      </c>
      <c r="C1049" s="110">
        <v>411.91052200000001</v>
      </c>
      <c r="D1049">
        <f t="shared" si="32"/>
        <v>-8.0479213847655107E-3</v>
      </c>
      <c r="E1049">
        <v>1.4059994291228062E-2</v>
      </c>
      <c r="F1049">
        <v>1039</v>
      </c>
      <c r="G1049">
        <f t="shared" ca="1" si="33"/>
        <v>-3.3716686304266899E-2</v>
      </c>
    </row>
    <row r="1050" spans="2:7" x14ac:dyDescent="0.3">
      <c r="B1050" s="109">
        <v>43868</v>
      </c>
      <c r="C1050" s="110">
        <v>415.25244099999998</v>
      </c>
      <c r="D1050">
        <f t="shared" si="32"/>
        <v>-1.051550740528473E-2</v>
      </c>
      <c r="E1050">
        <v>1.4054290758685806E-2</v>
      </c>
      <c r="F1050">
        <v>1040</v>
      </c>
      <c r="G1050">
        <f t="shared" ca="1" si="33"/>
        <v>-2.6404904363190526E-2</v>
      </c>
    </row>
    <row r="1051" spans="2:7" x14ac:dyDescent="0.3">
      <c r="B1051" s="109">
        <v>43867</v>
      </c>
      <c r="C1051" s="110">
        <v>419.665436</v>
      </c>
      <c r="D1051">
        <f t="shared" si="32"/>
        <v>1.7662271623428039E-2</v>
      </c>
      <c r="E1051">
        <v>1.4039105726185275E-2</v>
      </c>
      <c r="F1051">
        <v>1041</v>
      </c>
      <c r="G1051">
        <f t="shared" ca="1" si="33"/>
        <v>-3.8757350959749415E-2</v>
      </c>
    </row>
    <row r="1052" spans="2:7" x14ac:dyDescent="0.3">
      <c r="B1052" s="109">
        <v>43866</v>
      </c>
      <c r="C1052" s="110">
        <v>412.38183600000002</v>
      </c>
      <c r="D1052">
        <f t="shared" si="32"/>
        <v>8.8041832343368487E-3</v>
      </c>
      <c r="E1052">
        <v>1.4034991134812991E-2</v>
      </c>
      <c r="F1052">
        <v>1042</v>
      </c>
      <c r="G1052">
        <f t="shared" ca="1" si="33"/>
        <v>3.3658176624309408E-2</v>
      </c>
    </row>
    <row r="1053" spans="2:7" x14ac:dyDescent="0.3">
      <c r="B1053" s="109">
        <v>43865</v>
      </c>
      <c r="C1053" s="110">
        <v>408.78283699999997</v>
      </c>
      <c r="D1053">
        <f t="shared" si="32"/>
        <v>3.5152379143778667E-2</v>
      </c>
      <c r="E1053">
        <v>1.4006259055303616E-2</v>
      </c>
      <c r="F1053">
        <v>1043</v>
      </c>
      <c r="G1053">
        <f t="shared" ca="1" si="33"/>
        <v>-5.7561970617706279E-3</v>
      </c>
    </row>
    <row r="1054" spans="2:7" x14ac:dyDescent="0.3">
      <c r="B1054" s="109">
        <v>43864</v>
      </c>
      <c r="C1054" s="110">
        <v>394.90112299999998</v>
      </c>
      <c r="D1054">
        <f t="shared" si="32"/>
        <v>-2.8869256867711246E-2</v>
      </c>
      <c r="E1054">
        <v>1.3996344781531223E-2</v>
      </c>
      <c r="F1054">
        <v>1044</v>
      </c>
      <c r="G1054">
        <f t="shared" ca="1" si="33"/>
        <v>1.3412547136034111E-2</v>
      </c>
    </row>
    <row r="1055" spans="2:7" x14ac:dyDescent="0.3">
      <c r="B1055" s="109">
        <v>43861</v>
      </c>
      <c r="C1055" s="110">
        <v>406.640533</v>
      </c>
      <c r="D1055">
        <f t="shared" si="32"/>
        <v>-2.3459320220126645E-2</v>
      </c>
      <c r="E1055">
        <v>1.3987180292655665E-2</v>
      </c>
      <c r="F1055">
        <v>1045</v>
      </c>
      <c r="G1055">
        <f t="shared" ca="1" si="33"/>
        <v>4.614487496594518E-2</v>
      </c>
    </row>
    <row r="1056" spans="2:7" x14ac:dyDescent="0.3">
      <c r="B1056" s="109">
        <v>43860</v>
      </c>
      <c r="C1056" s="110">
        <v>416.40920999999997</v>
      </c>
      <c r="D1056">
        <f t="shared" si="32"/>
        <v>-1.2497555932149962E-2</v>
      </c>
      <c r="E1056">
        <v>1.3962183200152856E-2</v>
      </c>
      <c r="F1056">
        <v>1046</v>
      </c>
      <c r="G1056">
        <f t="shared" ca="1" si="33"/>
        <v>-8.4203730369237402E-3</v>
      </c>
    </row>
    <row r="1057" spans="2:7" x14ac:dyDescent="0.3">
      <c r="B1057" s="109">
        <v>43859</v>
      </c>
      <c r="C1057" s="110">
        <v>421.679169</v>
      </c>
      <c r="D1057">
        <f t="shared" si="32"/>
        <v>-2.331427908315753E-3</v>
      </c>
      <c r="E1057">
        <v>1.3955131220668271E-2</v>
      </c>
      <c r="F1057">
        <v>1047</v>
      </c>
      <c r="G1057">
        <f t="shared" ca="1" si="33"/>
        <v>-3.8450229135006731E-3</v>
      </c>
    </row>
    <row r="1058" spans="2:7" x14ac:dyDescent="0.3">
      <c r="B1058" s="109">
        <v>43858</v>
      </c>
      <c r="C1058" s="110">
        <v>422.664581</v>
      </c>
      <c r="D1058">
        <f t="shared" si="32"/>
        <v>-3.0318203550273592E-3</v>
      </c>
      <c r="E1058">
        <v>1.3949573748165411E-2</v>
      </c>
      <c r="F1058">
        <v>1048</v>
      </c>
      <c r="G1058">
        <f t="shared" ca="1" si="33"/>
        <v>-3.4606383814133035E-3</v>
      </c>
    </row>
    <row r="1059" spans="2:7" x14ac:dyDescent="0.3">
      <c r="B1059" s="109">
        <v>43857</v>
      </c>
      <c r="C1059" s="110">
        <v>423.94992100000002</v>
      </c>
      <c r="D1059">
        <f t="shared" si="32"/>
        <v>-6.0272320688991021E-3</v>
      </c>
      <c r="E1059">
        <v>1.393794765835743E-2</v>
      </c>
      <c r="F1059">
        <v>1049</v>
      </c>
      <c r="G1059">
        <f t="shared" ca="1" si="33"/>
        <v>9.6823961035937389E-3</v>
      </c>
    </row>
    <row r="1060" spans="2:7" x14ac:dyDescent="0.3">
      <c r="B1060" s="109">
        <v>43854</v>
      </c>
      <c r="C1060" s="110">
        <v>426.52066000000002</v>
      </c>
      <c r="D1060">
        <f t="shared" si="32"/>
        <v>3.022653426289601E-3</v>
      </c>
      <c r="E1060">
        <v>1.3916813077494927E-2</v>
      </c>
      <c r="F1060">
        <v>1050</v>
      </c>
      <c r="G1060">
        <f t="shared" ca="1" si="33"/>
        <v>-2.3108856747298304E-2</v>
      </c>
    </row>
    <row r="1061" spans="2:7" x14ac:dyDescent="0.3">
      <c r="B1061" s="109">
        <v>43853</v>
      </c>
      <c r="C1061" s="110">
        <v>425.235321</v>
      </c>
      <c r="D1061">
        <f t="shared" si="32"/>
        <v>1.7844496298978996E-2</v>
      </c>
      <c r="E1061">
        <v>1.3900299943475192E-2</v>
      </c>
      <c r="F1061">
        <v>1051</v>
      </c>
      <c r="G1061">
        <f t="shared" ca="1" si="33"/>
        <v>4.0646606462863531E-4</v>
      </c>
    </row>
    <row r="1062" spans="2:7" x14ac:dyDescent="0.3">
      <c r="B1062" s="109">
        <v>43852</v>
      </c>
      <c r="C1062" s="110">
        <v>417.78024299999998</v>
      </c>
      <c r="D1062">
        <f t="shared" si="32"/>
        <v>1.4039105726185275E-2</v>
      </c>
      <c r="E1062">
        <v>1.3871094290612174E-2</v>
      </c>
      <c r="F1062">
        <v>1052</v>
      </c>
      <c r="G1062">
        <f t="shared" ca="1" si="33"/>
        <v>6.7758427797195309E-3</v>
      </c>
    </row>
    <row r="1063" spans="2:7" x14ac:dyDescent="0.3">
      <c r="B1063" s="109">
        <v>43851</v>
      </c>
      <c r="C1063" s="110">
        <v>411.99618500000003</v>
      </c>
      <c r="D1063">
        <f t="shared" si="32"/>
        <v>8.9181204452268847E-3</v>
      </c>
      <c r="E1063">
        <v>1.3867186401904652E-2</v>
      </c>
      <c r="F1063">
        <v>1053</v>
      </c>
      <c r="G1063">
        <f t="shared" ca="1" si="33"/>
        <v>1.1187260972467554E-2</v>
      </c>
    </row>
    <row r="1064" spans="2:7" x14ac:dyDescent="0.3">
      <c r="B1064" s="109">
        <v>43850</v>
      </c>
      <c r="C1064" s="110">
        <v>408.35443099999998</v>
      </c>
      <c r="D1064">
        <f t="shared" si="32"/>
        <v>-1.8232278202415575E-2</v>
      </c>
      <c r="E1064">
        <v>1.3835019071628318E-2</v>
      </c>
      <c r="F1064">
        <v>1054</v>
      </c>
      <c r="G1064">
        <f t="shared" ca="1" si="33"/>
        <v>-1.2995312191620294E-2</v>
      </c>
    </row>
    <row r="1065" spans="2:7" x14ac:dyDescent="0.3">
      <c r="B1065" s="109">
        <v>43847</v>
      </c>
      <c r="C1065" s="110">
        <v>415.937927</v>
      </c>
      <c r="D1065">
        <f t="shared" si="32"/>
        <v>6.010248246564931E-3</v>
      </c>
      <c r="E1065">
        <v>1.3821291996239715E-2</v>
      </c>
      <c r="F1065">
        <v>1055</v>
      </c>
      <c r="G1065">
        <f t="shared" ca="1" si="33"/>
        <v>6.8952047596716076E-4</v>
      </c>
    </row>
    <row r="1066" spans="2:7" x14ac:dyDescent="0.3">
      <c r="B1066" s="109">
        <v>43846</v>
      </c>
      <c r="C1066" s="110">
        <v>413.45297199999999</v>
      </c>
      <c r="D1066">
        <f t="shared" si="32"/>
        <v>3.9199000769524428E-2</v>
      </c>
      <c r="E1066">
        <v>1.3799705852423072E-2</v>
      </c>
      <c r="F1066">
        <v>1056</v>
      </c>
      <c r="G1066">
        <f t="shared" ca="1" si="33"/>
        <v>-5.3542768777769201E-2</v>
      </c>
    </row>
    <row r="1067" spans="2:7" x14ac:dyDescent="0.3">
      <c r="B1067" s="109">
        <v>43845</v>
      </c>
      <c r="C1067" s="110">
        <v>397.85736100000003</v>
      </c>
      <c r="D1067">
        <f t="shared" si="32"/>
        <v>1.2937653921687442E-3</v>
      </c>
      <c r="E1067">
        <v>1.3796195966262914E-2</v>
      </c>
      <c r="F1067">
        <v>1057</v>
      </c>
      <c r="G1067">
        <f t="shared" ca="1" si="33"/>
        <v>-2.3392128972578217E-2</v>
      </c>
    </row>
    <row r="1068" spans="2:7" x14ac:dyDescent="0.3">
      <c r="B1068" s="109">
        <v>43844</v>
      </c>
      <c r="C1068" s="110">
        <v>397.34329200000002</v>
      </c>
      <c r="D1068">
        <f t="shared" si="32"/>
        <v>1.4327961943620515E-2</v>
      </c>
      <c r="E1068">
        <v>1.3759096128365567E-2</v>
      </c>
      <c r="F1068">
        <v>1058</v>
      </c>
      <c r="G1068">
        <f t="shared" ca="1" si="33"/>
        <v>-1.1090458171971651E-2</v>
      </c>
    </row>
    <row r="1069" spans="2:7" x14ac:dyDescent="0.3">
      <c r="B1069" s="109">
        <v>43843</v>
      </c>
      <c r="C1069" s="110">
        <v>391.730591</v>
      </c>
      <c r="D1069">
        <f t="shared" si="32"/>
        <v>-1.3487225803289205E-2</v>
      </c>
      <c r="E1069">
        <v>1.3748749139697924E-2</v>
      </c>
      <c r="F1069">
        <v>1059</v>
      </c>
      <c r="G1069">
        <f t="shared" ca="1" si="33"/>
        <v>-5.3320932945135867E-3</v>
      </c>
    </row>
    <row r="1070" spans="2:7" x14ac:dyDescent="0.3">
      <c r="B1070" s="109">
        <v>43840</v>
      </c>
      <c r="C1070" s="110">
        <v>397.08618200000001</v>
      </c>
      <c r="D1070">
        <f t="shared" si="32"/>
        <v>7.4301272295631549E-2</v>
      </c>
      <c r="E1070">
        <v>1.368494299017442E-2</v>
      </c>
      <c r="F1070">
        <v>1060</v>
      </c>
      <c r="G1070">
        <f t="shared" ca="1" si="33"/>
        <v>4.2064692533197806E-2</v>
      </c>
    </row>
    <row r="1071" spans="2:7" x14ac:dyDescent="0.3">
      <c r="B1071" s="109">
        <v>43839</v>
      </c>
      <c r="C1071" s="110">
        <v>369.62274200000002</v>
      </c>
      <c r="D1071">
        <f t="shared" si="32"/>
        <v>1.3987180292655665E-2</v>
      </c>
      <c r="E1071">
        <v>1.368226103250314E-2</v>
      </c>
      <c r="F1071">
        <v>1061</v>
      </c>
      <c r="G1071">
        <f t="shared" ca="1" si="33"/>
        <v>7.4683851421373185E-3</v>
      </c>
    </row>
    <row r="1072" spans="2:7" x14ac:dyDescent="0.3">
      <c r="B1072" s="109">
        <v>43838</v>
      </c>
      <c r="C1072" s="110">
        <v>364.52407799999997</v>
      </c>
      <c r="D1072">
        <f t="shared" si="32"/>
        <v>5.6737468475416275E-3</v>
      </c>
      <c r="E1072">
        <v>1.3670636798334801E-2</v>
      </c>
      <c r="F1072">
        <v>1062</v>
      </c>
      <c r="G1072">
        <f t="shared" ca="1" si="33"/>
        <v>6.7874539574139204E-3</v>
      </c>
    </row>
    <row r="1073" spans="2:7" x14ac:dyDescent="0.3">
      <c r="B1073" s="109">
        <v>43837</v>
      </c>
      <c r="C1073" s="110">
        <v>362.46752900000001</v>
      </c>
      <c r="D1073">
        <f t="shared" si="32"/>
        <v>-2.5938378012747565E-3</v>
      </c>
      <c r="E1073">
        <v>1.3670338622903122E-2</v>
      </c>
      <c r="F1073">
        <v>1063</v>
      </c>
      <c r="G1073">
        <f t="shared" ca="1" si="33"/>
        <v>-2.0134714257844318E-3</v>
      </c>
    </row>
    <row r="1074" spans="2:7" x14ac:dyDescent="0.3">
      <c r="B1074" s="109">
        <v>43836</v>
      </c>
      <c r="C1074" s="110">
        <v>363.41015599999997</v>
      </c>
      <c r="D1074">
        <f t="shared" si="32"/>
        <v>-1.3950337886902364E-2</v>
      </c>
      <c r="E1074">
        <v>1.366099289188849E-2</v>
      </c>
      <c r="F1074">
        <v>1064</v>
      </c>
      <c r="G1074">
        <f t="shared" ca="1" si="33"/>
        <v>-2.5310859305777735E-3</v>
      </c>
    </row>
    <row r="1075" spans="2:7" x14ac:dyDescent="0.3">
      <c r="B1075" s="109">
        <v>43833</v>
      </c>
      <c r="C1075" s="110">
        <v>368.55157500000001</v>
      </c>
      <c r="D1075">
        <f t="shared" si="32"/>
        <v>-9.4423965840912949E-3</v>
      </c>
      <c r="E1075">
        <v>1.3635800571081491E-2</v>
      </c>
      <c r="F1075">
        <v>1065</v>
      </c>
      <c r="G1075">
        <f t="shared" ca="1" si="33"/>
        <v>-2.3381914233257275E-2</v>
      </c>
    </row>
    <row r="1076" spans="2:7" x14ac:dyDescent="0.3">
      <c r="B1076" s="109">
        <v>43832</v>
      </c>
      <c r="C1076" s="110">
        <v>372.06475799999998</v>
      </c>
      <c r="D1076">
        <f t="shared" si="32"/>
        <v>-1.2171570695350353E-2</v>
      </c>
      <c r="E1076">
        <v>1.3620872026770758E-2</v>
      </c>
      <c r="F1076">
        <v>1066</v>
      </c>
      <c r="G1076">
        <f t="shared" ca="1" si="33"/>
        <v>3.7672885011419466E-2</v>
      </c>
    </row>
    <row r="1077" spans="2:7" x14ac:dyDescent="0.3">
      <c r="B1077" s="109">
        <v>43831</v>
      </c>
      <c r="C1077" s="110">
        <v>376.64917000000003</v>
      </c>
      <c r="D1077">
        <f t="shared" si="32"/>
        <v>-5.0928554444490404E-3</v>
      </c>
      <c r="E1077">
        <v>1.360387735750912E-2</v>
      </c>
      <c r="F1077">
        <v>1067</v>
      </c>
      <c r="G1077">
        <f t="shared" ca="1" si="33"/>
        <v>-3.0043044394048826E-2</v>
      </c>
    </row>
    <row r="1078" spans="2:7" x14ac:dyDescent="0.3">
      <c r="B1078" s="109">
        <v>43830</v>
      </c>
      <c r="C1078" s="110">
        <v>378.57720899999998</v>
      </c>
      <c r="D1078">
        <f t="shared" si="32"/>
        <v>-1.4718913939799294E-2</v>
      </c>
      <c r="E1078">
        <v>1.3603377814737527E-2</v>
      </c>
      <c r="F1078">
        <v>1068</v>
      </c>
      <c r="G1078">
        <f t="shared" ca="1" si="33"/>
        <v>3.8256714831827167E-2</v>
      </c>
    </row>
    <row r="1079" spans="2:7" x14ac:dyDescent="0.3">
      <c r="B1079" s="109">
        <v>43829</v>
      </c>
      <c r="C1079" s="110">
        <v>384.23269699999997</v>
      </c>
      <c r="D1079">
        <f t="shared" si="32"/>
        <v>1.1144749570179968E-4</v>
      </c>
      <c r="E1079">
        <v>1.3572392396003385E-2</v>
      </c>
      <c r="F1079">
        <v>1069</v>
      </c>
      <c r="G1079">
        <f t="shared" ca="1" si="33"/>
        <v>-1.9134891772559421E-3</v>
      </c>
    </row>
    <row r="1080" spans="2:7" x14ac:dyDescent="0.3">
      <c r="B1080" s="109">
        <v>43826</v>
      </c>
      <c r="C1080" s="110">
        <v>384.18988000000002</v>
      </c>
      <c r="D1080">
        <f t="shared" si="32"/>
        <v>7.0752095005564009E-3</v>
      </c>
      <c r="E1080">
        <v>1.3560640641215205E-2</v>
      </c>
      <c r="F1080">
        <v>1070</v>
      </c>
      <c r="G1080">
        <f t="shared" ca="1" si="33"/>
        <v>-2.7736003221996808E-2</v>
      </c>
    </row>
    <row r="1081" spans="2:7" x14ac:dyDescent="0.3">
      <c r="B1081" s="109">
        <v>43825</v>
      </c>
      <c r="C1081" s="110">
        <v>381.49075299999998</v>
      </c>
      <c r="D1081">
        <f t="shared" si="32"/>
        <v>-7.3578526969317881E-3</v>
      </c>
      <c r="E1081">
        <v>1.3557947870277864E-2</v>
      </c>
      <c r="F1081">
        <v>1071</v>
      </c>
      <c r="G1081">
        <f t="shared" ca="1" si="33"/>
        <v>-5.5516537848851293E-2</v>
      </c>
    </row>
    <row r="1082" spans="2:7" x14ac:dyDescent="0.3">
      <c r="B1082" s="109">
        <v>43823</v>
      </c>
      <c r="C1082" s="110">
        <v>384.318512</v>
      </c>
      <c r="D1082">
        <f t="shared" si="32"/>
        <v>3.3481360831255635E-4</v>
      </c>
      <c r="E1082">
        <v>1.3550723788334551E-2</v>
      </c>
      <c r="F1082">
        <v>1072</v>
      </c>
      <c r="G1082">
        <f t="shared" ca="1" si="33"/>
        <v>-5.9672325336141627E-3</v>
      </c>
    </row>
    <row r="1083" spans="2:7" x14ac:dyDescent="0.3">
      <c r="B1083" s="109">
        <v>43822</v>
      </c>
      <c r="C1083" s="110">
        <v>384.18988000000002</v>
      </c>
      <c r="D1083">
        <f t="shared" si="32"/>
        <v>-3.9987573766502305E-3</v>
      </c>
      <c r="E1083">
        <v>1.3530263306346546E-2</v>
      </c>
      <c r="F1083">
        <v>1073</v>
      </c>
      <c r="G1083">
        <f t="shared" ca="1" si="33"/>
        <v>-4.9044147204567783E-2</v>
      </c>
    </row>
    <row r="1084" spans="2:7" x14ac:dyDescent="0.3">
      <c r="B1084" s="109">
        <v>43819</v>
      </c>
      <c r="C1084" s="110">
        <v>385.73232999999999</v>
      </c>
      <c r="D1084">
        <f t="shared" si="32"/>
        <v>1.4651083307559043E-2</v>
      </c>
      <c r="E1084">
        <v>1.3527340338847171E-2</v>
      </c>
      <c r="F1084">
        <v>1074</v>
      </c>
      <c r="G1084">
        <f t="shared" ca="1" si="33"/>
        <v>5.6752794888908489E-4</v>
      </c>
    </row>
    <row r="1085" spans="2:7" x14ac:dyDescent="0.3">
      <c r="B1085" s="109">
        <v>43818</v>
      </c>
      <c r="C1085" s="110">
        <v>380.16253699999999</v>
      </c>
      <c r="D1085">
        <f t="shared" si="32"/>
        <v>-1.0132463508703005E-3</v>
      </c>
      <c r="E1085">
        <v>1.3525275036800233E-2</v>
      </c>
      <c r="F1085">
        <v>1075</v>
      </c>
      <c r="G1085">
        <f t="shared" ca="1" si="33"/>
        <v>-5.5917784018695682E-2</v>
      </c>
    </row>
    <row r="1086" spans="2:7" x14ac:dyDescent="0.3">
      <c r="B1086" s="109">
        <v>43817</v>
      </c>
      <c r="C1086" s="110">
        <v>380.54812600000002</v>
      </c>
      <c r="D1086">
        <f t="shared" si="32"/>
        <v>-2.8121031841792488E-2</v>
      </c>
      <c r="E1086">
        <v>1.3518049088487638E-2</v>
      </c>
      <c r="F1086">
        <v>1076</v>
      </c>
      <c r="G1086">
        <f t="shared" ca="1" si="33"/>
        <v>-4.2530991963441851E-2</v>
      </c>
    </row>
    <row r="1087" spans="2:7" x14ac:dyDescent="0.3">
      <c r="B1087" s="109">
        <v>43816</v>
      </c>
      <c r="C1087" s="110">
        <v>391.55917399999998</v>
      </c>
      <c r="D1087">
        <f t="shared" si="32"/>
        <v>7.1632359888651465E-3</v>
      </c>
      <c r="E1087">
        <v>1.3501140624569308E-2</v>
      </c>
      <c r="F1087">
        <v>1077</v>
      </c>
      <c r="G1087">
        <f t="shared" ca="1" si="33"/>
        <v>-7.6265527535737433E-3</v>
      </c>
    </row>
    <row r="1088" spans="2:7" x14ac:dyDescent="0.3">
      <c r="B1088" s="109">
        <v>43815</v>
      </c>
      <c r="C1088" s="110">
        <v>388.774292</v>
      </c>
      <c r="D1088">
        <f t="shared" si="32"/>
        <v>-1.5301092650644055E-2</v>
      </c>
      <c r="E1088">
        <v>1.3489063168193427E-2</v>
      </c>
      <c r="F1088">
        <v>1078</v>
      </c>
      <c r="G1088">
        <f t="shared" ca="1" si="33"/>
        <v>-5.4699608700576802E-2</v>
      </c>
    </row>
    <row r="1089" spans="2:7" x14ac:dyDescent="0.3">
      <c r="B1089" s="109">
        <v>43812</v>
      </c>
      <c r="C1089" s="110">
        <v>394.81539900000001</v>
      </c>
      <c r="D1089">
        <f t="shared" si="32"/>
        <v>-7.4321501878195084E-3</v>
      </c>
      <c r="E1089">
        <v>1.3482670499691762E-2</v>
      </c>
      <c r="F1089">
        <v>1079</v>
      </c>
      <c r="G1089">
        <f t="shared" ca="1" si="33"/>
        <v>3.4286516887390908E-4</v>
      </c>
    </row>
    <row r="1090" spans="2:7" x14ac:dyDescent="0.3">
      <c r="B1090" s="109">
        <v>43811</v>
      </c>
      <c r="C1090" s="110">
        <v>397.77169800000001</v>
      </c>
      <c r="D1090">
        <f t="shared" si="32"/>
        <v>8.0345435899107365E-3</v>
      </c>
      <c r="E1090">
        <v>1.3482341944082155E-2</v>
      </c>
      <c r="F1090">
        <v>1080</v>
      </c>
      <c r="G1090">
        <f t="shared" ca="1" si="33"/>
        <v>-6.1333951199368887E-2</v>
      </c>
    </row>
    <row r="1091" spans="2:7" x14ac:dyDescent="0.3">
      <c r="B1091" s="109">
        <v>43810</v>
      </c>
      <c r="C1091" s="110">
        <v>394.60125699999998</v>
      </c>
      <c r="D1091">
        <f t="shared" si="32"/>
        <v>-4.5395977889114425E-3</v>
      </c>
      <c r="E1091">
        <v>1.3460188808580353E-2</v>
      </c>
      <c r="F1091">
        <v>1081</v>
      </c>
      <c r="G1091">
        <f t="shared" ca="1" si="33"/>
        <v>2.7533790951770869E-2</v>
      </c>
    </row>
    <row r="1092" spans="2:7" x14ac:dyDescent="0.3">
      <c r="B1092" s="109">
        <v>43809</v>
      </c>
      <c r="C1092" s="110">
        <v>396.400757</v>
      </c>
      <c r="D1092">
        <f t="shared" si="32"/>
        <v>-1.4066481151342458E-2</v>
      </c>
      <c r="E1092">
        <v>1.3459322861612E-2</v>
      </c>
      <c r="F1092">
        <v>1082</v>
      </c>
      <c r="G1092">
        <f t="shared" ca="1" si="33"/>
        <v>-5.6983699658292843E-2</v>
      </c>
    </row>
    <row r="1093" spans="2:7" x14ac:dyDescent="0.3">
      <c r="B1093" s="109">
        <v>43808</v>
      </c>
      <c r="C1093" s="110">
        <v>402.05627399999997</v>
      </c>
      <c r="D1093">
        <f t="shared" si="32"/>
        <v>1.088033465291649E-2</v>
      </c>
      <c r="E1093">
        <v>1.3457835035084909E-2</v>
      </c>
      <c r="F1093">
        <v>1083</v>
      </c>
      <c r="G1093">
        <f t="shared" ca="1" si="33"/>
        <v>2.12912816915155E-2</v>
      </c>
    </row>
    <row r="1094" spans="2:7" x14ac:dyDescent="0.3">
      <c r="B1094" s="109">
        <v>43805</v>
      </c>
      <c r="C1094" s="110">
        <v>397.72885100000002</v>
      </c>
      <c r="D1094">
        <f t="shared" si="32"/>
        <v>-1.4438909403140743E-2</v>
      </c>
      <c r="E1094">
        <v>1.3434103821119869E-2</v>
      </c>
      <c r="F1094">
        <v>1084</v>
      </c>
      <c r="G1094">
        <f t="shared" ca="1" si="33"/>
        <v>-1.2666901692385468E-2</v>
      </c>
    </row>
    <row r="1095" spans="2:7" x14ac:dyDescent="0.3">
      <c r="B1095" s="109">
        <v>43804</v>
      </c>
      <c r="C1095" s="110">
        <v>403.55575599999997</v>
      </c>
      <c r="D1095">
        <f t="shared" si="32"/>
        <v>6.0883218964622454E-3</v>
      </c>
      <c r="E1095">
        <v>1.3400326367065896E-2</v>
      </c>
      <c r="F1095">
        <v>1085</v>
      </c>
      <c r="G1095">
        <f t="shared" ca="1" si="33"/>
        <v>1.8262753196230781E-2</v>
      </c>
    </row>
    <row r="1096" spans="2:7" x14ac:dyDescent="0.3">
      <c r="B1096" s="109">
        <v>43803</v>
      </c>
      <c r="C1096" s="110">
        <v>401.11364700000001</v>
      </c>
      <c r="D1096">
        <f t="shared" si="32"/>
        <v>7.5334513524880631E-3</v>
      </c>
      <c r="E1096">
        <v>1.3394573813216848E-2</v>
      </c>
      <c r="F1096">
        <v>1086</v>
      </c>
      <c r="G1096">
        <f t="shared" ca="1" si="33"/>
        <v>5.6834332994265963E-2</v>
      </c>
    </row>
    <row r="1097" spans="2:7" x14ac:dyDescent="0.3">
      <c r="B1097" s="109">
        <v>43802</v>
      </c>
      <c r="C1097" s="110">
        <v>398.11447099999998</v>
      </c>
      <c r="D1097">
        <f t="shared" si="32"/>
        <v>-1.2959443333129594E-2</v>
      </c>
      <c r="E1097">
        <v>1.3382332655573759E-2</v>
      </c>
      <c r="F1097">
        <v>1087</v>
      </c>
      <c r="G1097">
        <f t="shared" ca="1" si="33"/>
        <v>-9.9540802860267081E-3</v>
      </c>
    </row>
    <row r="1098" spans="2:7" x14ac:dyDescent="0.3">
      <c r="B1098" s="109">
        <v>43801</v>
      </c>
      <c r="C1098" s="110">
        <v>403.34155299999998</v>
      </c>
      <c r="D1098">
        <f t="shared" si="32"/>
        <v>-2.54658111242686E-2</v>
      </c>
      <c r="E1098">
        <v>1.3378702310780533E-2</v>
      </c>
      <c r="F1098">
        <v>1088</v>
      </c>
      <c r="G1098">
        <f t="shared" ca="1" si="33"/>
        <v>-1.8769256576157085E-2</v>
      </c>
    </row>
    <row r="1099" spans="2:7" x14ac:dyDescent="0.3">
      <c r="B1099" s="109">
        <v>43798</v>
      </c>
      <c r="C1099" s="110">
        <v>413.88137799999998</v>
      </c>
      <c r="D1099">
        <f t="shared" ref="D1099:D1162" si="34">C1099/C1100-1</f>
        <v>-8.0097600316776374E-3</v>
      </c>
      <c r="E1099">
        <v>1.337262032473463E-2</v>
      </c>
      <c r="F1099">
        <v>1089</v>
      </c>
      <c r="G1099">
        <f t="shared" ref="G1099:G1162" ca="1" si="35">_xlfn.NORM.INV(RAND(),M$13,M$14)</f>
        <v>-3.2782549880146762E-2</v>
      </c>
    </row>
    <row r="1100" spans="2:7" x14ac:dyDescent="0.3">
      <c r="B1100" s="109">
        <v>43797</v>
      </c>
      <c r="C1100" s="110">
        <v>417.22323599999999</v>
      </c>
      <c r="D1100">
        <f t="shared" si="34"/>
        <v>1.3635800571081491E-2</v>
      </c>
      <c r="E1100">
        <v>1.3359941431082767E-2</v>
      </c>
      <c r="F1100">
        <v>1090</v>
      </c>
      <c r="G1100">
        <f t="shared" ca="1" si="35"/>
        <v>-7.8379294188471338E-2</v>
      </c>
    </row>
    <row r="1101" spans="2:7" x14ac:dyDescent="0.3">
      <c r="B1101" s="109">
        <v>43796</v>
      </c>
      <c r="C1101" s="110">
        <v>411.61059599999999</v>
      </c>
      <c r="D1101">
        <f t="shared" si="34"/>
        <v>-1.4868789453297948E-2</v>
      </c>
      <c r="E1101">
        <v>1.3358314715356645E-2</v>
      </c>
      <c r="F1101">
        <v>1091</v>
      </c>
      <c r="G1101">
        <f t="shared" ca="1" si="35"/>
        <v>6.2129472649482369E-3</v>
      </c>
    </row>
    <row r="1102" spans="2:7" x14ac:dyDescent="0.3">
      <c r="B1102" s="109">
        <v>43795</v>
      </c>
      <c r="C1102" s="110">
        <v>417.82312000000002</v>
      </c>
      <c r="D1102">
        <f t="shared" si="34"/>
        <v>-9.0438904825645983E-3</v>
      </c>
      <c r="E1102">
        <v>1.3356773155693169E-2</v>
      </c>
      <c r="F1102">
        <v>1092</v>
      </c>
      <c r="G1102">
        <f t="shared" ca="1" si="35"/>
        <v>1.5972156864287903E-2</v>
      </c>
    </row>
    <row r="1103" spans="2:7" x14ac:dyDescent="0.3">
      <c r="B1103" s="109">
        <v>43794</v>
      </c>
      <c r="C1103" s="110">
        <v>421.63635299999999</v>
      </c>
      <c r="D1103">
        <f t="shared" si="34"/>
        <v>1.6842375272305476E-2</v>
      </c>
      <c r="E1103">
        <v>1.3346529427552323E-2</v>
      </c>
      <c r="F1103">
        <v>1093</v>
      </c>
      <c r="G1103">
        <f t="shared" ca="1" si="35"/>
        <v>2.1688967189210446E-2</v>
      </c>
    </row>
    <row r="1104" spans="2:7" x14ac:dyDescent="0.3">
      <c r="B1104" s="109">
        <v>43791</v>
      </c>
      <c r="C1104" s="110">
        <v>414.65261800000002</v>
      </c>
      <c r="D1104">
        <f t="shared" si="34"/>
        <v>8.6504076150339948E-3</v>
      </c>
      <c r="E1104">
        <v>1.3345819134944037E-2</v>
      </c>
      <c r="F1104">
        <v>1094</v>
      </c>
      <c r="G1104">
        <f t="shared" ca="1" si="35"/>
        <v>-3.429111007623694E-2</v>
      </c>
    </row>
    <row r="1105" spans="2:7" x14ac:dyDescent="0.3">
      <c r="B1105" s="109">
        <v>43790</v>
      </c>
      <c r="C1105" s="110">
        <v>411.09646600000002</v>
      </c>
      <c r="D1105">
        <f t="shared" si="34"/>
        <v>-3.2079082102649314E-2</v>
      </c>
      <c r="E1105">
        <v>1.3344955430327321E-2</v>
      </c>
      <c r="F1105">
        <v>1095</v>
      </c>
      <c r="G1105">
        <f t="shared" ca="1" si="35"/>
        <v>-5.6193150041434726E-3</v>
      </c>
    </row>
    <row r="1106" spans="2:7" x14ac:dyDescent="0.3">
      <c r="B1106" s="109">
        <v>43789</v>
      </c>
      <c r="C1106" s="110">
        <v>424.72113000000002</v>
      </c>
      <c r="D1106">
        <f t="shared" si="34"/>
        <v>1.5389311052989463E-2</v>
      </c>
      <c r="E1106">
        <v>1.3344941618316231E-2</v>
      </c>
      <c r="F1106">
        <v>1096</v>
      </c>
      <c r="G1106">
        <f t="shared" ca="1" si="35"/>
        <v>-2.3695993297424688E-2</v>
      </c>
    </row>
    <row r="1107" spans="2:7" x14ac:dyDescent="0.3">
      <c r="B1107" s="109">
        <v>43788</v>
      </c>
      <c r="C1107" s="110">
        <v>418.28402699999998</v>
      </c>
      <c r="D1107">
        <f t="shared" si="34"/>
        <v>-1.3571875619223794E-2</v>
      </c>
      <c r="E1107">
        <v>1.3327132120054097E-2</v>
      </c>
      <c r="F1107">
        <v>1097</v>
      </c>
      <c r="G1107">
        <f t="shared" ca="1" si="35"/>
        <v>5.6028075322214713E-3</v>
      </c>
    </row>
    <row r="1108" spans="2:7" x14ac:dyDescent="0.3">
      <c r="B1108" s="109">
        <v>43787</v>
      </c>
      <c r="C1108" s="110">
        <v>424.03903200000002</v>
      </c>
      <c r="D1108">
        <f t="shared" si="34"/>
        <v>1.6659715975641864E-2</v>
      </c>
      <c r="E1108">
        <v>1.3308645067952041E-2</v>
      </c>
      <c r="F1108">
        <v>1098</v>
      </c>
      <c r="G1108">
        <f t="shared" ca="1" si="35"/>
        <v>8.7648008715740383E-3</v>
      </c>
    </row>
    <row r="1109" spans="2:7" x14ac:dyDescent="0.3">
      <c r="B1109" s="109">
        <v>43784</v>
      </c>
      <c r="C1109" s="110">
        <v>417.09042399999998</v>
      </c>
      <c r="D1109">
        <f t="shared" si="34"/>
        <v>-3.2598643471726252E-3</v>
      </c>
      <c r="E1109">
        <v>1.3304653395268318E-2</v>
      </c>
      <c r="F1109">
        <v>1099</v>
      </c>
      <c r="G1109">
        <f t="shared" ca="1" si="35"/>
        <v>-2.9967595610827586E-2</v>
      </c>
    </row>
    <row r="1110" spans="2:7" x14ac:dyDescent="0.3">
      <c r="B1110" s="109">
        <v>43783</v>
      </c>
      <c r="C1110" s="110">
        <v>418.45452899999998</v>
      </c>
      <c r="D1110">
        <f t="shared" si="34"/>
        <v>4.4033154251919893E-2</v>
      </c>
      <c r="E1110">
        <v>1.3288938611173196E-2</v>
      </c>
      <c r="F1110">
        <v>1100</v>
      </c>
      <c r="G1110">
        <f t="shared" ca="1" si="35"/>
        <v>-4.1716652204167558E-2</v>
      </c>
    </row>
    <row r="1111" spans="2:7" x14ac:dyDescent="0.3">
      <c r="B1111" s="109">
        <v>43782</v>
      </c>
      <c r="C1111" s="110">
        <v>400.80578600000001</v>
      </c>
      <c r="D1111">
        <f t="shared" si="34"/>
        <v>-0.11159402686916264</v>
      </c>
      <c r="E1111">
        <v>1.3287101802391232E-2</v>
      </c>
      <c r="F1111">
        <v>1101</v>
      </c>
      <c r="G1111">
        <f t="shared" ca="1" si="35"/>
        <v>2.4883067125054819E-2</v>
      </c>
    </row>
    <row r="1112" spans="2:7" x14ac:dyDescent="0.3">
      <c r="B1112" s="109">
        <v>43780</v>
      </c>
      <c r="C1112" s="110">
        <v>451.151611</v>
      </c>
      <c r="D1112">
        <f t="shared" si="34"/>
        <v>3.7040506554102404E-2</v>
      </c>
      <c r="E1112">
        <v>1.3275039670252564E-2</v>
      </c>
      <c r="F1112">
        <v>1102</v>
      </c>
      <c r="G1112">
        <f t="shared" ca="1" si="35"/>
        <v>-1.5093396003235733E-2</v>
      </c>
    </row>
    <row r="1113" spans="2:7" x14ac:dyDescent="0.3">
      <c r="B1113" s="109">
        <v>43777</v>
      </c>
      <c r="C1113" s="110">
        <v>435.037598</v>
      </c>
      <c r="D1113">
        <f t="shared" si="34"/>
        <v>-3.2701308817453145E-2</v>
      </c>
      <c r="E1113">
        <v>1.3227575140146941E-2</v>
      </c>
      <c r="F1113">
        <v>1103</v>
      </c>
      <c r="G1113">
        <f t="shared" ca="1" si="35"/>
        <v>-5.0921056184586561E-2</v>
      </c>
    </row>
    <row r="1114" spans="2:7" x14ac:dyDescent="0.3">
      <c r="B1114" s="109">
        <v>43776</v>
      </c>
      <c r="C1114" s="110">
        <v>449.744843</v>
      </c>
      <c r="D1114">
        <f t="shared" si="34"/>
        <v>5.8155771768066966E-3</v>
      </c>
      <c r="E1114">
        <v>1.3214091044932541E-2</v>
      </c>
      <c r="F1114">
        <v>1104</v>
      </c>
      <c r="G1114">
        <f t="shared" ca="1" si="35"/>
        <v>4.5173665106524978E-3</v>
      </c>
    </row>
    <row r="1115" spans="2:7" x14ac:dyDescent="0.3">
      <c r="B1115" s="109">
        <v>43775</v>
      </c>
      <c r="C1115" s="110">
        <v>447.14443999999997</v>
      </c>
      <c r="D1115">
        <f t="shared" si="34"/>
        <v>8.5578579869316496E-3</v>
      </c>
      <c r="E1115">
        <v>1.3140535738820791E-2</v>
      </c>
      <c r="F1115">
        <v>1105</v>
      </c>
      <c r="G1115">
        <f t="shared" ca="1" si="35"/>
        <v>-1.1551638255441282E-2</v>
      </c>
    </row>
    <row r="1116" spans="2:7" x14ac:dyDescent="0.3">
      <c r="B1116" s="109">
        <v>43774</v>
      </c>
      <c r="C1116" s="110">
        <v>443.35031099999998</v>
      </c>
      <c r="D1116">
        <f t="shared" si="34"/>
        <v>-3.8315015522265572E-3</v>
      </c>
      <c r="E1116">
        <v>1.3112370389841033E-2</v>
      </c>
      <c r="F1116">
        <v>1106</v>
      </c>
      <c r="G1116">
        <f t="shared" ca="1" si="35"/>
        <v>-1.6083220542263323E-2</v>
      </c>
    </row>
    <row r="1117" spans="2:7" x14ac:dyDescent="0.3">
      <c r="B1117" s="109">
        <v>43773</v>
      </c>
      <c r="C1117" s="110">
        <v>445.055542</v>
      </c>
      <c r="D1117">
        <f t="shared" si="34"/>
        <v>-3.8054091154069658E-2</v>
      </c>
      <c r="E1117">
        <v>1.3092534881115725E-2</v>
      </c>
      <c r="F1117">
        <v>1107</v>
      </c>
      <c r="G1117">
        <f t="shared" ca="1" si="35"/>
        <v>-3.5103442671406949E-2</v>
      </c>
    </row>
    <row r="1118" spans="2:7" x14ac:dyDescent="0.3">
      <c r="B1118" s="109">
        <v>43770</v>
      </c>
      <c r="C1118" s="110">
        <v>462.66171300000002</v>
      </c>
      <c r="D1118">
        <f t="shared" si="34"/>
        <v>2.9013143462421231E-2</v>
      </c>
      <c r="E1118">
        <v>1.3091451103467877E-2</v>
      </c>
      <c r="F1118">
        <v>1108</v>
      </c>
      <c r="G1118">
        <f t="shared" ca="1" si="35"/>
        <v>-4.922338655749068E-3</v>
      </c>
    </row>
    <row r="1119" spans="2:7" x14ac:dyDescent="0.3">
      <c r="B1119" s="109">
        <v>43769</v>
      </c>
      <c r="C1119" s="110">
        <v>449.61691300000001</v>
      </c>
      <c r="D1119">
        <f t="shared" si="34"/>
        <v>1.5794860010185374E-2</v>
      </c>
      <c r="E1119">
        <v>1.3061079087156147E-2</v>
      </c>
      <c r="F1119">
        <v>1109</v>
      </c>
      <c r="G1119">
        <f t="shared" ca="1" si="35"/>
        <v>2.2273532537564625E-3</v>
      </c>
    </row>
    <row r="1120" spans="2:7" x14ac:dyDescent="0.3">
      <c r="B1120" s="109">
        <v>43768</v>
      </c>
      <c r="C1120" s="110">
        <v>442.62570199999999</v>
      </c>
      <c r="D1120">
        <f t="shared" si="34"/>
        <v>-1.7133597506826415E-2</v>
      </c>
      <c r="E1120">
        <v>1.3044317429014241E-2</v>
      </c>
      <c r="F1120">
        <v>1110</v>
      </c>
      <c r="G1120">
        <f t="shared" ca="1" si="35"/>
        <v>1.8685873900068175E-2</v>
      </c>
    </row>
    <row r="1121" spans="2:7" x14ac:dyDescent="0.3">
      <c r="B1121" s="109">
        <v>43767</v>
      </c>
      <c r="C1121" s="110">
        <v>450.34167500000001</v>
      </c>
      <c r="D1121">
        <f t="shared" si="34"/>
        <v>-5.7412039067915588E-3</v>
      </c>
      <c r="E1121">
        <v>1.3032811017922974E-2</v>
      </c>
      <c r="F1121">
        <v>1111</v>
      </c>
      <c r="G1121">
        <f t="shared" ca="1" si="35"/>
        <v>8.8018228856712264E-3</v>
      </c>
    </row>
    <row r="1122" spans="2:7" x14ac:dyDescent="0.3">
      <c r="B1122" s="109">
        <v>43765</v>
      </c>
      <c r="C1122" s="110">
        <v>452.94210800000002</v>
      </c>
      <c r="D1122">
        <f t="shared" si="34"/>
        <v>-6.5816945888119704E-4</v>
      </c>
      <c r="E1122">
        <v>1.301756763925721E-2</v>
      </c>
      <c r="F1122">
        <v>1112</v>
      </c>
      <c r="G1122">
        <f t="shared" ca="1" si="35"/>
        <v>-1.3427617288512921E-2</v>
      </c>
    </row>
    <row r="1123" spans="2:7" x14ac:dyDescent="0.3">
      <c r="B1123" s="109">
        <v>43763</v>
      </c>
      <c r="C1123" s="110">
        <v>453.24041699999998</v>
      </c>
      <c r="D1123">
        <f t="shared" si="34"/>
        <v>2.1718016181519584E-2</v>
      </c>
      <c r="E1123">
        <v>1.3017297896121383E-2</v>
      </c>
      <c r="F1123">
        <v>1113</v>
      </c>
      <c r="G1123">
        <f t="shared" ca="1" si="35"/>
        <v>-9.5550581017914713E-4</v>
      </c>
    </row>
    <row r="1124" spans="2:7" x14ac:dyDescent="0.3">
      <c r="B1124" s="109">
        <v>43762</v>
      </c>
      <c r="C1124" s="110">
        <v>443.60617100000002</v>
      </c>
      <c r="D1124">
        <f t="shared" si="34"/>
        <v>5.2163613256053232E-3</v>
      </c>
      <c r="E1124">
        <v>1.3007204460738331E-2</v>
      </c>
      <c r="F1124">
        <v>1114</v>
      </c>
      <c r="G1124">
        <f t="shared" ca="1" si="35"/>
        <v>1.1610710814968077E-2</v>
      </c>
    </row>
    <row r="1125" spans="2:7" x14ac:dyDescent="0.3">
      <c r="B1125" s="109">
        <v>43761</v>
      </c>
      <c r="C1125" s="110">
        <v>441.304169</v>
      </c>
      <c r="D1125">
        <f t="shared" si="34"/>
        <v>-4.6151811541189636E-3</v>
      </c>
      <c r="E1125">
        <v>1.3006905860616591E-2</v>
      </c>
      <c r="F1125">
        <v>1115</v>
      </c>
      <c r="G1125">
        <f t="shared" ca="1" si="35"/>
        <v>1.5687033764721053E-2</v>
      </c>
    </row>
    <row r="1126" spans="2:7" x14ac:dyDescent="0.3">
      <c r="B1126" s="109">
        <v>43760</v>
      </c>
      <c r="C1126" s="110">
        <v>443.35031099999998</v>
      </c>
      <c r="D1126">
        <f t="shared" si="34"/>
        <v>5.8999513166091422E-3</v>
      </c>
      <c r="E1126">
        <v>1.3002561551792358E-2</v>
      </c>
      <c r="F1126">
        <v>1116</v>
      </c>
      <c r="G1126">
        <f t="shared" ca="1" si="35"/>
        <v>-2.8078268296726782E-2</v>
      </c>
    </row>
    <row r="1127" spans="2:7" x14ac:dyDescent="0.3">
      <c r="B1127" s="109">
        <v>43756</v>
      </c>
      <c r="C1127" s="110">
        <v>440.749908</v>
      </c>
      <c r="D1127">
        <f t="shared" si="34"/>
        <v>2.8653890005506666E-2</v>
      </c>
      <c r="E1127">
        <v>1.2995796705551399E-2</v>
      </c>
      <c r="F1127">
        <v>1117</v>
      </c>
      <c r="G1127">
        <f t="shared" ca="1" si="35"/>
        <v>-9.3381367279164199E-2</v>
      </c>
    </row>
    <row r="1128" spans="2:7" x14ac:dyDescent="0.3">
      <c r="B1128" s="109">
        <v>43755</v>
      </c>
      <c r="C1128" s="110">
        <v>428.47250400000001</v>
      </c>
      <c r="D1128">
        <f t="shared" si="34"/>
        <v>4.0045440450152681E-2</v>
      </c>
      <c r="E1128">
        <v>1.2979502958113232E-2</v>
      </c>
      <c r="F1128">
        <v>1118</v>
      </c>
      <c r="G1128">
        <f t="shared" ca="1" si="35"/>
        <v>-2.2138878171973339E-2</v>
      </c>
    </row>
    <row r="1129" spans="2:7" x14ac:dyDescent="0.3">
      <c r="B1129" s="109">
        <v>43754</v>
      </c>
      <c r="C1129" s="110">
        <v>411.97479199999998</v>
      </c>
      <c r="D1129">
        <f t="shared" si="34"/>
        <v>-1.4078799121979735E-2</v>
      </c>
      <c r="E1129">
        <v>1.2979411116290196E-2</v>
      </c>
      <c r="F1129">
        <v>1119</v>
      </c>
      <c r="G1129">
        <f t="shared" ca="1" si="35"/>
        <v>3.680715511808038E-2</v>
      </c>
    </row>
    <row r="1130" spans="2:7" x14ac:dyDescent="0.3">
      <c r="B1130" s="109">
        <v>43753</v>
      </c>
      <c r="C1130" s="110">
        <v>417.85772700000001</v>
      </c>
      <c r="D1130">
        <f t="shared" si="34"/>
        <v>2.0403963193775576E-2</v>
      </c>
      <c r="E1130">
        <v>1.2974976670887983E-2</v>
      </c>
      <c r="F1130">
        <v>1120</v>
      </c>
      <c r="G1130">
        <f t="shared" ca="1" si="35"/>
        <v>3.5993752430585342E-2</v>
      </c>
    </row>
    <row r="1131" spans="2:7" x14ac:dyDescent="0.3">
      <c r="B1131" s="109">
        <v>43752</v>
      </c>
      <c r="C1131" s="110">
        <v>409.50225799999998</v>
      </c>
      <c r="D1131">
        <f t="shared" si="34"/>
        <v>2.8259457412547873E-2</v>
      </c>
      <c r="E1131">
        <v>1.2941357000673337E-2</v>
      </c>
      <c r="F1131">
        <v>1121</v>
      </c>
      <c r="G1131">
        <f t="shared" ca="1" si="35"/>
        <v>2.8059858686621142E-2</v>
      </c>
    </row>
    <row r="1132" spans="2:7" x14ac:dyDescent="0.3">
      <c r="B1132" s="109">
        <v>43749</v>
      </c>
      <c r="C1132" s="110">
        <v>398.24798600000003</v>
      </c>
      <c r="D1132">
        <f t="shared" si="34"/>
        <v>-2.2430391412325834E-3</v>
      </c>
      <c r="E1132">
        <v>1.2916208931077033E-2</v>
      </c>
      <c r="F1132">
        <v>1122</v>
      </c>
      <c r="G1132">
        <f t="shared" ca="1" si="35"/>
        <v>9.8313921084353332E-3</v>
      </c>
    </row>
    <row r="1133" spans="2:7" x14ac:dyDescent="0.3">
      <c r="B1133" s="109">
        <v>43748</v>
      </c>
      <c r="C1133" s="110">
        <v>399.14328</v>
      </c>
      <c r="D1133">
        <f t="shared" si="34"/>
        <v>-7.6310516241057114E-3</v>
      </c>
      <c r="E1133">
        <v>1.2899127489555351E-2</v>
      </c>
      <c r="F1133">
        <v>1123</v>
      </c>
      <c r="G1133">
        <f t="shared" ca="1" si="35"/>
        <v>-2.1220560303112355E-5</v>
      </c>
    </row>
    <row r="1134" spans="2:7" x14ac:dyDescent="0.3">
      <c r="B1134" s="109">
        <v>43747</v>
      </c>
      <c r="C1134" s="110">
        <v>402.21258499999999</v>
      </c>
      <c r="D1134">
        <f t="shared" si="34"/>
        <v>2.5989571435678815E-2</v>
      </c>
      <c r="E1134">
        <v>1.2888272734600914E-2</v>
      </c>
      <c r="F1134">
        <v>1124</v>
      </c>
      <c r="G1134">
        <f t="shared" ca="1" si="35"/>
        <v>4.6946487638233553E-3</v>
      </c>
    </row>
    <row r="1135" spans="2:7" x14ac:dyDescent="0.3">
      <c r="B1135" s="109">
        <v>43745</v>
      </c>
      <c r="C1135" s="110">
        <v>392.02404799999999</v>
      </c>
      <c r="D1135">
        <f t="shared" si="34"/>
        <v>-6.8043158535586734E-3</v>
      </c>
      <c r="E1135">
        <v>1.2868841812508469E-2</v>
      </c>
      <c r="F1135">
        <v>1125</v>
      </c>
      <c r="G1135">
        <f t="shared" ca="1" si="35"/>
        <v>-1.7247522073911017E-2</v>
      </c>
    </row>
    <row r="1136" spans="2:7" x14ac:dyDescent="0.3">
      <c r="B1136" s="109">
        <v>43742</v>
      </c>
      <c r="C1136" s="110">
        <v>394.70977800000003</v>
      </c>
      <c r="D1136">
        <f t="shared" si="34"/>
        <v>-4.566058606976009E-2</v>
      </c>
      <c r="E1136">
        <v>1.2845679106333607E-2</v>
      </c>
      <c r="F1136">
        <v>1126</v>
      </c>
      <c r="G1136">
        <f t="shared" ca="1" si="35"/>
        <v>6.6126246524304284E-3</v>
      </c>
    </row>
    <row r="1137" spans="2:7" x14ac:dyDescent="0.3">
      <c r="B1137" s="109">
        <v>43741</v>
      </c>
      <c r="C1137" s="110">
        <v>413.59475700000002</v>
      </c>
      <c r="D1137">
        <f t="shared" si="34"/>
        <v>1.506600133122582E-2</v>
      </c>
      <c r="E1137">
        <v>1.2834133855693208E-2</v>
      </c>
      <c r="F1137">
        <v>1127</v>
      </c>
      <c r="G1137">
        <f t="shared" ca="1" si="35"/>
        <v>-2.9754986739876536E-2</v>
      </c>
    </row>
    <row r="1138" spans="2:7" x14ac:dyDescent="0.3">
      <c r="B1138" s="109">
        <v>43739</v>
      </c>
      <c r="C1138" s="110">
        <v>407.45602400000001</v>
      </c>
      <c r="D1138">
        <f t="shared" si="34"/>
        <v>1.1000630877894269E-2</v>
      </c>
      <c r="E1138">
        <v>1.2807788896772365E-2</v>
      </c>
      <c r="F1138">
        <v>1128</v>
      </c>
      <c r="G1138">
        <f t="shared" ca="1" si="35"/>
        <v>-2.3015972147158281E-2</v>
      </c>
    </row>
    <row r="1139" spans="2:7" x14ac:dyDescent="0.3">
      <c r="B1139" s="109">
        <v>43738</v>
      </c>
      <c r="C1139" s="110">
        <v>403.02252199999998</v>
      </c>
      <c r="D1139">
        <f t="shared" si="34"/>
        <v>-2.1223844409730575E-2</v>
      </c>
      <c r="E1139">
        <v>1.2801670586864988E-2</v>
      </c>
      <c r="F1139">
        <v>1129</v>
      </c>
      <c r="G1139">
        <f t="shared" ca="1" si="35"/>
        <v>-8.2338592500294809E-4</v>
      </c>
    </row>
    <row r="1140" spans="2:7" x14ac:dyDescent="0.3">
      <c r="B1140" s="109">
        <v>43735</v>
      </c>
      <c r="C1140" s="110">
        <v>411.76168799999999</v>
      </c>
      <c r="D1140">
        <f t="shared" si="34"/>
        <v>2.6570485098638574E-2</v>
      </c>
      <c r="E1140">
        <v>1.2797849182451193E-2</v>
      </c>
      <c r="F1140">
        <v>1130</v>
      </c>
      <c r="G1140">
        <f t="shared" ca="1" si="35"/>
        <v>4.4258005534174661E-3</v>
      </c>
    </row>
    <row r="1141" spans="2:7" x14ac:dyDescent="0.3">
      <c r="B1141" s="109">
        <v>43734</v>
      </c>
      <c r="C1141" s="110">
        <v>401.10415599999999</v>
      </c>
      <c r="D1141">
        <f t="shared" si="34"/>
        <v>1.4556686246033568E-2</v>
      </c>
      <c r="E1141">
        <v>1.2774818769120344E-2</v>
      </c>
      <c r="F1141">
        <v>1131</v>
      </c>
      <c r="G1141">
        <f t="shared" ca="1" si="35"/>
        <v>6.7825188285601273E-2</v>
      </c>
    </row>
    <row r="1142" spans="2:7" x14ac:dyDescent="0.3">
      <c r="B1142" s="109">
        <v>43733</v>
      </c>
      <c r="C1142" s="110">
        <v>395.34918199999998</v>
      </c>
      <c r="D1142">
        <f t="shared" si="34"/>
        <v>-1.9765328185168629E-2</v>
      </c>
      <c r="E1142">
        <v>1.2756790192052003E-2</v>
      </c>
      <c r="F1142">
        <v>1132</v>
      </c>
      <c r="G1142">
        <f t="shared" ca="1" si="35"/>
        <v>2.9519573702846622E-3</v>
      </c>
    </row>
    <row r="1143" spans="2:7" x14ac:dyDescent="0.3">
      <c r="B1143" s="109">
        <v>43732</v>
      </c>
      <c r="C1143" s="110">
        <v>403.32095299999997</v>
      </c>
      <c r="D1143">
        <f t="shared" si="34"/>
        <v>-5.2573487226212245E-2</v>
      </c>
      <c r="E1143">
        <v>1.2751158384743277E-2</v>
      </c>
      <c r="F1143">
        <v>1133</v>
      </c>
      <c r="G1143">
        <f t="shared" ca="1" si="35"/>
        <v>6.080073176821954E-2</v>
      </c>
    </row>
    <row r="1144" spans="2:7" x14ac:dyDescent="0.3">
      <c r="B1144" s="109">
        <v>43731</v>
      </c>
      <c r="C1144" s="110">
        <v>425.70156900000001</v>
      </c>
      <c r="D1144">
        <f t="shared" si="34"/>
        <v>9.1008142396719949E-2</v>
      </c>
      <c r="E1144">
        <v>1.2749345586014593E-2</v>
      </c>
      <c r="F1144">
        <v>1134</v>
      </c>
      <c r="G1144">
        <f t="shared" ca="1" si="35"/>
        <v>5.1555749713535961E-3</v>
      </c>
    </row>
    <row r="1145" spans="2:7" x14ac:dyDescent="0.3">
      <c r="B1145" s="109">
        <v>43728</v>
      </c>
      <c r="C1145" s="110">
        <v>390.19101000000001</v>
      </c>
      <c r="D1145">
        <f t="shared" si="34"/>
        <v>9.5380639168823889E-2</v>
      </c>
      <c r="E1145">
        <v>1.2721085978027347E-2</v>
      </c>
      <c r="F1145">
        <v>1135</v>
      </c>
      <c r="G1145">
        <f t="shared" ca="1" si="35"/>
        <v>-1.3644096343481163E-2</v>
      </c>
    </row>
    <row r="1146" spans="2:7" x14ac:dyDescent="0.3">
      <c r="B1146" s="109">
        <v>43727</v>
      </c>
      <c r="C1146" s="110">
        <v>356.21499599999999</v>
      </c>
      <c r="D1146">
        <f t="shared" si="34"/>
        <v>-3.0176204610114166E-2</v>
      </c>
      <c r="E1146">
        <v>1.2700773042079172E-2</v>
      </c>
      <c r="F1146">
        <v>1136</v>
      </c>
      <c r="G1146">
        <f t="shared" ca="1" si="35"/>
        <v>-3.4553459902508132E-2</v>
      </c>
    </row>
    <row r="1147" spans="2:7" x14ac:dyDescent="0.3">
      <c r="B1147" s="109">
        <v>43726</v>
      </c>
      <c r="C1147" s="110">
        <v>367.298676</v>
      </c>
      <c r="D1147">
        <f t="shared" si="34"/>
        <v>-1.3736477068013619E-2</v>
      </c>
      <c r="E1147">
        <v>1.2697612465039754E-2</v>
      </c>
      <c r="F1147">
        <v>1137</v>
      </c>
      <c r="G1147">
        <f t="shared" ca="1" si="35"/>
        <v>-9.393609650569977E-3</v>
      </c>
    </row>
    <row r="1148" spans="2:7" x14ac:dyDescent="0.3">
      <c r="B1148" s="109">
        <v>43725</v>
      </c>
      <c r="C1148" s="110">
        <v>372.41433699999999</v>
      </c>
      <c r="D1148">
        <f t="shared" si="34"/>
        <v>-1.5772689941329965E-2</v>
      </c>
      <c r="E1148">
        <v>1.2691666554783376E-2</v>
      </c>
      <c r="F1148">
        <v>1138</v>
      </c>
      <c r="G1148">
        <f t="shared" ca="1" si="35"/>
        <v>1.48799001188498E-2</v>
      </c>
    </row>
    <row r="1149" spans="2:7" x14ac:dyDescent="0.3">
      <c r="B1149" s="109">
        <v>43724</v>
      </c>
      <c r="C1149" s="110">
        <v>378.38244600000002</v>
      </c>
      <c r="D1149">
        <f t="shared" si="34"/>
        <v>-7.9356611185917858E-3</v>
      </c>
      <c r="E1149">
        <v>1.2680162278893459E-2</v>
      </c>
      <c r="F1149">
        <v>1139</v>
      </c>
      <c r="G1149">
        <f t="shared" ca="1" si="35"/>
        <v>2.295956719811977E-3</v>
      </c>
    </row>
    <row r="1150" spans="2:7" x14ac:dyDescent="0.3">
      <c r="B1150" s="109">
        <v>43721</v>
      </c>
      <c r="C1150" s="110">
        <v>381.40917999999999</v>
      </c>
      <c r="D1150">
        <f t="shared" si="34"/>
        <v>6.298416359230119E-3</v>
      </c>
      <c r="E1150">
        <v>1.2673114491457582E-2</v>
      </c>
      <c r="F1150">
        <v>1140</v>
      </c>
      <c r="G1150">
        <f t="shared" ca="1" si="35"/>
        <v>9.8737381727777226E-3</v>
      </c>
    </row>
    <row r="1151" spans="2:7" x14ac:dyDescent="0.3">
      <c r="B1151" s="109">
        <v>43720</v>
      </c>
      <c r="C1151" s="110">
        <v>379.02194200000002</v>
      </c>
      <c r="D1151">
        <f t="shared" si="34"/>
        <v>1.1241246026783003E-4</v>
      </c>
      <c r="E1151">
        <v>1.2656141145408029E-2</v>
      </c>
      <c r="F1151">
        <v>1141</v>
      </c>
      <c r="G1151">
        <f t="shared" ca="1" si="35"/>
        <v>1.8016528821912018E-2</v>
      </c>
    </row>
    <row r="1152" spans="2:7" x14ac:dyDescent="0.3">
      <c r="B1152" s="109">
        <v>43719</v>
      </c>
      <c r="C1152" s="110">
        <v>378.97933999999998</v>
      </c>
      <c r="D1152">
        <f t="shared" si="34"/>
        <v>1.0112599258368382E-2</v>
      </c>
      <c r="E1152">
        <v>1.2651575340369092E-2</v>
      </c>
      <c r="F1152">
        <v>1142</v>
      </c>
      <c r="G1152">
        <f t="shared" ca="1" si="35"/>
        <v>-1.3767774991830455E-2</v>
      </c>
    </row>
    <row r="1153" spans="2:7" x14ac:dyDescent="0.3">
      <c r="B1153" s="109">
        <v>43717</v>
      </c>
      <c r="C1153" s="110">
        <v>375.18524200000002</v>
      </c>
      <c r="D1153">
        <f t="shared" si="34"/>
        <v>9.9839494531603901E-3</v>
      </c>
      <c r="E1153">
        <v>1.2613155677199783E-2</v>
      </c>
      <c r="F1153">
        <v>1143</v>
      </c>
      <c r="G1153">
        <f t="shared" ca="1" si="35"/>
        <v>-3.7250702177840947E-2</v>
      </c>
    </row>
    <row r="1154" spans="2:7" x14ac:dyDescent="0.3">
      <c r="B1154" s="109">
        <v>43714</v>
      </c>
      <c r="C1154" s="110">
        <v>371.47644000000003</v>
      </c>
      <c r="D1154">
        <f t="shared" si="34"/>
        <v>2.5309236646808841E-3</v>
      </c>
      <c r="E1154">
        <v>1.2612222160427233E-2</v>
      </c>
      <c r="F1154">
        <v>1144</v>
      </c>
      <c r="G1154">
        <f t="shared" ca="1" si="35"/>
        <v>8.1897570725823488E-3</v>
      </c>
    </row>
    <row r="1155" spans="2:7" x14ac:dyDescent="0.3">
      <c r="B1155" s="109">
        <v>43713</v>
      </c>
      <c r="C1155" s="110">
        <v>370.538635</v>
      </c>
      <c r="D1155">
        <f t="shared" si="34"/>
        <v>1.1992151168183085E-2</v>
      </c>
      <c r="E1155">
        <v>1.2608923386520754E-2</v>
      </c>
      <c r="F1155">
        <v>1145</v>
      </c>
      <c r="G1155">
        <f t="shared" ca="1" si="35"/>
        <v>-5.2184147814681982E-2</v>
      </c>
    </row>
    <row r="1156" spans="2:7" x14ac:dyDescent="0.3">
      <c r="B1156" s="109">
        <v>43712</v>
      </c>
      <c r="C1156" s="110">
        <v>366.14773600000001</v>
      </c>
      <c r="D1156">
        <f t="shared" si="34"/>
        <v>-5.8175972777874119E-4</v>
      </c>
      <c r="E1156">
        <v>1.2595159211022722E-2</v>
      </c>
      <c r="F1156">
        <v>1146</v>
      </c>
      <c r="G1156">
        <f t="shared" ca="1" si="35"/>
        <v>-3.9808368798106362E-2</v>
      </c>
    </row>
    <row r="1157" spans="2:7" x14ac:dyDescent="0.3">
      <c r="B1157" s="109">
        <v>43711</v>
      </c>
      <c r="C1157" s="110">
        <v>366.36086999999998</v>
      </c>
      <c r="D1157">
        <f t="shared" si="34"/>
        <v>-1.995670089318069E-2</v>
      </c>
      <c r="E1157">
        <v>1.2577639804764784E-2</v>
      </c>
      <c r="F1157">
        <v>1147</v>
      </c>
      <c r="G1157">
        <f t="shared" ca="1" si="35"/>
        <v>1.2892836085292854E-2</v>
      </c>
    </row>
    <row r="1158" spans="2:7" x14ac:dyDescent="0.3">
      <c r="B1158" s="109">
        <v>43707</v>
      </c>
      <c r="C1158" s="110">
        <v>373.82110599999999</v>
      </c>
      <c r="D1158">
        <f t="shared" si="34"/>
        <v>-3.0695643182867549E-3</v>
      </c>
      <c r="E1158">
        <v>1.2520848169142784E-2</v>
      </c>
      <c r="F1158">
        <v>1148</v>
      </c>
      <c r="G1158">
        <f t="shared" ca="1" si="35"/>
        <v>-7.5230918248640893E-3</v>
      </c>
    </row>
    <row r="1159" spans="2:7" x14ac:dyDescent="0.3">
      <c r="B1159" s="109">
        <v>43706</v>
      </c>
      <c r="C1159" s="110">
        <v>374.97210699999999</v>
      </c>
      <c r="D1159">
        <f t="shared" si="34"/>
        <v>-4.5268724824089057E-3</v>
      </c>
      <c r="E1159">
        <v>1.2516347818434914E-2</v>
      </c>
      <c r="F1159">
        <v>1149</v>
      </c>
      <c r="G1159">
        <f t="shared" ca="1" si="35"/>
        <v>-2.4102607831674276E-3</v>
      </c>
    </row>
    <row r="1160" spans="2:7" x14ac:dyDescent="0.3">
      <c r="B1160" s="109">
        <v>43705</v>
      </c>
      <c r="C1160" s="110">
        <v>376.677277</v>
      </c>
      <c r="D1160">
        <f t="shared" si="34"/>
        <v>-2.0616315985032441E-2</v>
      </c>
      <c r="E1160">
        <v>1.2504821814284028E-2</v>
      </c>
      <c r="F1160">
        <v>1150</v>
      </c>
      <c r="G1160">
        <f t="shared" ca="1" si="35"/>
        <v>-4.6274196638199192E-4</v>
      </c>
    </row>
    <row r="1161" spans="2:7" x14ac:dyDescent="0.3">
      <c r="B1161" s="109">
        <v>43704</v>
      </c>
      <c r="C1161" s="110">
        <v>384.60644500000001</v>
      </c>
      <c r="D1161">
        <f t="shared" si="34"/>
        <v>1.8054601990930452E-2</v>
      </c>
      <c r="E1161">
        <v>1.250446210029077E-2</v>
      </c>
      <c r="F1161">
        <v>1151</v>
      </c>
      <c r="G1161">
        <f t="shared" ca="1" si="35"/>
        <v>-4.8124666563227926E-2</v>
      </c>
    </row>
    <row r="1162" spans="2:7" x14ac:dyDescent="0.3">
      <c r="B1162" s="109">
        <v>43703</v>
      </c>
      <c r="C1162" s="110">
        <v>377.78567500000003</v>
      </c>
      <c r="D1162">
        <f t="shared" si="34"/>
        <v>2.0732630444998401E-2</v>
      </c>
      <c r="E1162">
        <v>1.2456277744342437E-2</v>
      </c>
      <c r="F1162">
        <v>1152</v>
      </c>
      <c r="G1162">
        <f t="shared" ca="1" si="35"/>
        <v>4.6825234761309086E-2</v>
      </c>
    </row>
    <row r="1163" spans="2:7" x14ac:dyDescent="0.3">
      <c r="B1163" s="109">
        <v>43700</v>
      </c>
      <c r="C1163" s="110">
        <v>370.11227400000001</v>
      </c>
      <c r="D1163">
        <f t="shared" ref="D1163:D1226" si="36">C1163/C1164-1</f>
        <v>4.5772016421529171E-2</v>
      </c>
      <c r="E1163">
        <v>1.2452879315348442E-2</v>
      </c>
      <c r="F1163">
        <v>1153</v>
      </c>
      <c r="G1163">
        <f t="shared" ref="G1163:G1226" ca="1" si="37">_xlfn.NORM.INV(RAND(),M$13,M$14)</f>
        <v>-1.5175972804789061E-2</v>
      </c>
    </row>
    <row r="1164" spans="2:7" x14ac:dyDescent="0.3">
      <c r="B1164" s="109">
        <v>43699</v>
      </c>
      <c r="C1164" s="110">
        <v>353.91296399999999</v>
      </c>
      <c r="D1164">
        <f t="shared" si="36"/>
        <v>-1.7863471078527704E-2</v>
      </c>
      <c r="E1164">
        <v>1.2413557897259286E-2</v>
      </c>
      <c r="F1164">
        <v>1154</v>
      </c>
      <c r="G1164">
        <f t="shared" ca="1" si="37"/>
        <v>-1.6702310719194828E-3</v>
      </c>
    </row>
    <row r="1165" spans="2:7" x14ac:dyDescent="0.3">
      <c r="B1165" s="109">
        <v>43698</v>
      </c>
      <c r="C1165" s="110">
        <v>360.35006700000002</v>
      </c>
      <c r="D1165">
        <f t="shared" si="36"/>
        <v>-2.7272724892351441E-2</v>
      </c>
      <c r="E1165">
        <v>1.2412108985003112E-2</v>
      </c>
      <c r="F1165">
        <v>1155</v>
      </c>
      <c r="G1165">
        <f t="shared" ca="1" si="37"/>
        <v>-2.841047127847602E-2</v>
      </c>
    </row>
    <row r="1166" spans="2:7" x14ac:dyDescent="0.3">
      <c r="B1166" s="109">
        <v>43697</v>
      </c>
      <c r="C1166" s="110">
        <v>370.45333900000003</v>
      </c>
      <c r="D1166">
        <f t="shared" si="36"/>
        <v>-1.3956569023215182E-2</v>
      </c>
      <c r="E1166">
        <v>1.2405201122751119E-2</v>
      </c>
      <c r="F1166">
        <v>1156</v>
      </c>
      <c r="G1166">
        <f t="shared" ca="1" si="37"/>
        <v>5.2208357927171246E-2</v>
      </c>
    </row>
    <row r="1167" spans="2:7" x14ac:dyDescent="0.3">
      <c r="B1167" s="109">
        <v>43696</v>
      </c>
      <c r="C1167" s="110">
        <v>375.696777</v>
      </c>
      <c r="D1167">
        <f t="shared" si="36"/>
        <v>-3.3734070234976432E-3</v>
      </c>
      <c r="E1167">
        <v>1.2371239513020882E-2</v>
      </c>
      <c r="F1167">
        <v>1157</v>
      </c>
      <c r="G1167">
        <f t="shared" ca="1" si="37"/>
        <v>4.4726146074607495E-2</v>
      </c>
    </row>
    <row r="1168" spans="2:7" x14ac:dyDescent="0.3">
      <c r="B1168" s="109">
        <v>43693</v>
      </c>
      <c r="C1168" s="110">
        <v>376.96844499999997</v>
      </c>
      <c r="D1168">
        <f t="shared" si="36"/>
        <v>1.1027711507677784E-2</v>
      </c>
      <c r="E1168">
        <v>1.2344999533377088E-2</v>
      </c>
      <c r="F1168">
        <v>1158</v>
      </c>
      <c r="G1168">
        <f t="shared" ca="1" si="37"/>
        <v>5.1768531629475378E-3</v>
      </c>
    </row>
    <row r="1169" spans="2:7" x14ac:dyDescent="0.3">
      <c r="B1169" s="109">
        <v>43691</v>
      </c>
      <c r="C1169" s="110">
        <v>372.85668900000002</v>
      </c>
      <c r="D1169">
        <f t="shared" si="36"/>
        <v>4.1193099039535053E-2</v>
      </c>
      <c r="E1169">
        <v>1.2342390425472027E-2</v>
      </c>
      <c r="F1169">
        <v>1159</v>
      </c>
      <c r="G1169">
        <f t="shared" ca="1" si="37"/>
        <v>1.2981798738488851E-2</v>
      </c>
    </row>
    <row r="1170" spans="2:7" x14ac:dyDescent="0.3">
      <c r="B1170" s="109">
        <v>43690</v>
      </c>
      <c r="C1170" s="110">
        <v>358.10522500000002</v>
      </c>
      <c r="D1170">
        <f t="shared" si="36"/>
        <v>-6.0393747262200259E-2</v>
      </c>
      <c r="E1170">
        <v>1.2317038459821239E-2</v>
      </c>
      <c r="F1170">
        <v>1160</v>
      </c>
      <c r="G1170">
        <f t="shared" ca="1" si="37"/>
        <v>5.5241391744251921E-3</v>
      </c>
    </row>
    <row r="1171" spans="2:7" x14ac:dyDescent="0.3">
      <c r="B1171" s="109">
        <v>43686</v>
      </c>
      <c r="C1171" s="110">
        <v>381.12265000000002</v>
      </c>
      <c r="D1171">
        <f t="shared" si="36"/>
        <v>-6.7388542088360204E-3</v>
      </c>
      <c r="E1171">
        <v>1.2304356930301852E-2</v>
      </c>
      <c r="F1171">
        <v>1161</v>
      </c>
      <c r="G1171">
        <f t="shared" ca="1" si="37"/>
        <v>1.3622498965222085E-2</v>
      </c>
    </row>
    <row r="1172" spans="2:7" x14ac:dyDescent="0.3">
      <c r="B1172" s="109">
        <v>43685</v>
      </c>
      <c r="C1172" s="110">
        <v>383.70840500000003</v>
      </c>
      <c r="D1172">
        <f t="shared" si="36"/>
        <v>1.9484304217867843E-2</v>
      </c>
      <c r="E1172">
        <v>1.2279001213616914E-2</v>
      </c>
      <c r="F1172">
        <v>1162</v>
      </c>
      <c r="G1172">
        <f t="shared" ca="1" si="37"/>
        <v>5.434561209140017E-3</v>
      </c>
    </row>
    <row r="1173" spans="2:7" x14ac:dyDescent="0.3">
      <c r="B1173" s="109">
        <v>43684</v>
      </c>
      <c r="C1173" s="110">
        <v>376.375</v>
      </c>
      <c r="D1173">
        <f t="shared" si="36"/>
        <v>6.6892740302326725E-3</v>
      </c>
      <c r="E1173">
        <v>1.2262509071732541E-2</v>
      </c>
      <c r="F1173">
        <v>1163</v>
      </c>
      <c r="G1173">
        <f t="shared" ca="1" si="37"/>
        <v>1.49202263165724E-2</v>
      </c>
    </row>
    <row r="1174" spans="2:7" x14ac:dyDescent="0.3">
      <c r="B1174" s="109">
        <v>43683</v>
      </c>
      <c r="C1174" s="110">
        <v>373.874054</v>
      </c>
      <c r="D1174">
        <f t="shared" si="36"/>
        <v>-2.163063365805773E-2</v>
      </c>
      <c r="E1174">
        <v>1.2260503970235259E-2</v>
      </c>
      <c r="F1174">
        <v>1164</v>
      </c>
      <c r="G1174">
        <f t="shared" ca="1" si="37"/>
        <v>9.1822156814164155E-2</v>
      </c>
    </row>
    <row r="1175" spans="2:7" x14ac:dyDescent="0.3">
      <c r="B1175" s="109">
        <v>43682</v>
      </c>
      <c r="C1175" s="110">
        <v>382.13998400000003</v>
      </c>
      <c r="D1175">
        <f t="shared" si="36"/>
        <v>-1.1946471066637487E-2</v>
      </c>
      <c r="E1175">
        <v>1.2249586793928735E-2</v>
      </c>
      <c r="F1175">
        <v>1165</v>
      </c>
      <c r="G1175">
        <f t="shared" ca="1" si="37"/>
        <v>4.4200777339806199E-3</v>
      </c>
    </row>
    <row r="1176" spans="2:7" x14ac:dyDescent="0.3">
      <c r="B1176" s="109">
        <v>43679</v>
      </c>
      <c r="C1176" s="110">
        <v>386.76040599999999</v>
      </c>
      <c r="D1176">
        <f t="shared" si="36"/>
        <v>-3.3860153920163283E-3</v>
      </c>
      <c r="E1176">
        <v>1.2160396436331489E-2</v>
      </c>
      <c r="F1176">
        <v>1166</v>
      </c>
      <c r="G1176">
        <f t="shared" ca="1" si="37"/>
        <v>1.3179418389785827E-2</v>
      </c>
    </row>
    <row r="1177" spans="2:7" x14ac:dyDescent="0.3">
      <c r="B1177" s="109">
        <v>43678</v>
      </c>
      <c r="C1177" s="110">
        <v>388.074432</v>
      </c>
      <c r="D1177">
        <f t="shared" si="36"/>
        <v>-3.1319428813529449E-2</v>
      </c>
      <c r="E1177">
        <v>1.21588980848506E-2</v>
      </c>
      <c r="F1177">
        <v>1167</v>
      </c>
      <c r="G1177">
        <f t="shared" ca="1" si="37"/>
        <v>-1.3560424866564717E-2</v>
      </c>
    </row>
    <row r="1178" spans="2:7" x14ac:dyDescent="0.3">
      <c r="B1178" s="109">
        <v>43677</v>
      </c>
      <c r="C1178" s="110">
        <v>400.62167399999998</v>
      </c>
      <c r="D1178">
        <f t="shared" si="36"/>
        <v>1.1992597697376484E-2</v>
      </c>
      <c r="E1178">
        <v>1.2136339809234231E-2</v>
      </c>
      <c r="F1178">
        <v>1168</v>
      </c>
      <c r="G1178">
        <f t="shared" ca="1" si="37"/>
        <v>-5.4114058351202837E-2</v>
      </c>
    </row>
    <row r="1179" spans="2:7" x14ac:dyDescent="0.3">
      <c r="B1179" s="109">
        <v>43676</v>
      </c>
      <c r="C1179" s="110">
        <v>395.87411500000002</v>
      </c>
      <c r="D1179">
        <f t="shared" si="36"/>
        <v>-3.3086274757317957E-3</v>
      </c>
      <c r="E1179">
        <v>1.213451783475894E-2</v>
      </c>
      <c r="F1179">
        <v>1169</v>
      </c>
      <c r="G1179">
        <f t="shared" ca="1" si="37"/>
        <v>-5.04957204366E-2</v>
      </c>
    </row>
    <row r="1180" spans="2:7" x14ac:dyDescent="0.3">
      <c r="B1180" s="109">
        <v>43675</v>
      </c>
      <c r="C1180" s="110">
        <v>397.18826300000001</v>
      </c>
      <c r="D1180">
        <f t="shared" si="36"/>
        <v>-4.5921899765335228E-2</v>
      </c>
      <c r="E1180">
        <v>1.2131752865833123E-2</v>
      </c>
      <c r="F1180">
        <v>1170</v>
      </c>
      <c r="G1180">
        <f t="shared" ca="1" si="37"/>
        <v>-4.4427612118735436E-2</v>
      </c>
    </row>
    <row r="1181" spans="2:7" x14ac:dyDescent="0.3">
      <c r="B1181" s="109">
        <v>43672</v>
      </c>
      <c r="C1181" s="110">
        <v>416.30581699999999</v>
      </c>
      <c r="D1181">
        <f t="shared" si="36"/>
        <v>2.8484745752352492E-2</v>
      </c>
      <c r="E1181">
        <v>1.2122318095415974E-2</v>
      </c>
      <c r="F1181">
        <v>1171</v>
      </c>
      <c r="G1181">
        <f t="shared" ca="1" si="37"/>
        <v>-9.9746092322306867E-4</v>
      </c>
    </row>
    <row r="1182" spans="2:7" x14ac:dyDescent="0.3">
      <c r="B1182" s="109">
        <v>43671</v>
      </c>
      <c r="C1182" s="110">
        <v>404.77587899999997</v>
      </c>
      <c r="D1182">
        <f t="shared" si="36"/>
        <v>1.2834133855693208E-2</v>
      </c>
      <c r="E1182">
        <v>1.2098899736703528E-2</v>
      </c>
      <c r="F1182">
        <v>1172</v>
      </c>
      <c r="G1182">
        <f t="shared" ca="1" si="37"/>
        <v>-3.5798556416157826E-2</v>
      </c>
    </row>
    <row r="1183" spans="2:7" x14ac:dyDescent="0.3">
      <c r="B1183" s="109">
        <v>43670</v>
      </c>
      <c r="C1183" s="110">
        <v>399.64675899999997</v>
      </c>
      <c r="D1183">
        <f t="shared" si="36"/>
        <v>8.4932514573088369E-4</v>
      </c>
      <c r="E1183">
        <v>1.2067343504981842E-2</v>
      </c>
      <c r="F1183">
        <v>1173</v>
      </c>
      <c r="G1183">
        <f t="shared" ca="1" si="37"/>
        <v>3.1230041556763104E-2</v>
      </c>
    </row>
    <row r="1184" spans="2:7" x14ac:dyDescent="0.3">
      <c r="B1184" s="109">
        <v>43669</v>
      </c>
      <c r="C1184" s="110">
        <v>399.30761699999999</v>
      </c>
      <c r="D1184">
        <f t="shared" si="36"/>
        <v>-5.8047669161084281E-3</v>
      </c>
      <c r="E1184">
        <v>1.2029668473652499E-2</v>
      </c>
      <c r="F1184">
        <v>1174</v>
      </c>
      <c r="G1184">
        <f t="shared" ca="1" si="37"/>
        <v>-7.6766130511195206E-3</v>
      </c>
    </row>
    <row r="1185" spans="2:7" x14ac:dyDescent="0.3">
      <c r="B1185" s="109">
        <v>43668</v>
      </c>
      <c r="C1185" s="110">
        <v>401.63903800000003</v>
      </c>
      <c r="D1185">
        <f t="shared" si="36"/>
        <v>2.9108144007882419E-2</v>
      </c>
      <c r="E1185">
        <v>1.2005629035529486E-2</v>
      </c>
      <c r="F1185">
        <v>1175</v>
      </c>
      <c r="G1185">
        <f t="shared" ca="1" si="37"/>
        <v>-9.618914855258752E-3</v>
      </c>
    </row>
    <row r="1186" spans="2:7" x14ac:dyDescent="0.3">
      <c r="B1186" s="109">
        <v>43665</v>
      </c>
      <c r="C1186" s="110">
        <v>390.27874800000001</v>
      </c>
      <c r="D1186">
        <f t="shared" si="36"/>
        <v>-1.1488118811708081E-2</v>
      </c>
      <c r="E1186">
        <v>1.1994762485875166E-2</v>
      </c>
      <c r="F1186">
        <v>1176</v>
      </c>
      <c r="G1186">
        <f t="shared" ca="1" si="37"/>
        <v>7.3040919745712115E-3</v>
      </c>
    </row>
    <row r="1187" spans="2:7" x14ac:dyDescent="0.3">
      <c r="B1187" s="109">
        <v>43664</v>
      </c>
      <c r="C1187" s="110">
        <v>394.81442299999998</v>
      </c>
      <c r="D1187">
        <f t="shared" si="36"/>
        <v>-3.039765446534648E-2</v>
      </c>
      <c r="E1187">
        <v>1.1992597697376484E-2</v>
      </c>
      <c r="F1187">
        <v>1177</v>
      </c>
      <c r="G1187">
        <f t="shared" ca="1" si="37"/>
        <v>2.37252784335507E-3</v>
      </c>
    </row>
    <row r="1188" spans="2:7" x14ac:dyDescent="0.3">
      <c r="B1188" s="109">
        <v>43663</v>
      </c>
      <c r="C1188" s="110">
        <v>407.19210800000002</v>
      </c>
      <c r="D1188">
        <f t="shared" si="36"/>
        <v>-3.1227834880054317E-4</v>
      </c>
      <c r="E1188">
        <v>1.1992151168183085E-2</v>
      </c>
      <c r="F1188">
        <v>1178</v>
      </c>
      <c r="G1188">
        <f t="shared" ca="1" si="37"/>
        <v>3.272929101625624E-2</v>
      </c>
    </row>
    <row r="1189" spans="2:7" x14ac:dyDescent="0.3">
      <c r="B1189" s="109">
        <v>43662</v>
      </c>
      <c r="C1189" s="110">
        <v>407.31930499999999</v>
      </c>
      <c r="D1189">
        <f t="shared" si="36"/>
        <v>1.3287101802391232E-2</v>
      </c>
      <c r="E1189">
        <v>1.197454125859565E-2</v>
      </c>
      <c r="F1189">
        <v>1179</v>
      </c>
      <c r="G1189">
        <f t="shared" ca="1" si="37"/>
        <v>-3.2792021588989036E-2</v>
      </c>
    </row>
    <row r="1190" spans="2:7" x14ac:dyDescent="0.3">
      <c r="B1190" s="109">
        <v>43661</v>
      </c>
      <c r="C1190" s="110">
        <v>401.97818000000001</v>
      </c>
      <c r="D1190">
        <f t="shared" si="36"/>
        <v>-9.4013457328122607E-3</v>
      </c>
      <c r="E1190">
        <v>1.1972314606509604E-2</v>
      </c>
      <c r="F1190">
        <v>1180</v>
      </c>
      <c r="G1190">
        <f t="shared" ca="1" si="37"/>
        <v>5.5126272104322867E-2</v>
      </c>
    </row>
    <row r="1191" spans="2:7" x14ac:dyDescent="0.3">
      <c r="B1191" s="109">
        <v>43658</v>
      </c>
      <c r="C1191" s="110">
        <v>405.793182</v>
      </c>
      <c r="D1191">
        <f t="shared" si="36"/>
        <v>2.4946208047647689E-2</v>
      </c>
      <c r="E1191">
        <v>1.195502545542193E-2</v>
      </c>
      <c r="F1191">
        <v>1181</v>
      </c>
      <c r="G1191">
        <f t="shared" ca="1" si="37"/>
        <v>-3.2383900803779828E-2</v>
      </c>
    </row>
    <row r="1192" spans="2:7" x14ac:dyDescent="0.3">
      <c r="B1192" s="109">
        <v>43657</v>
      </c>
      <c r="C1192" s="110">
        <v>395.91656499999999</v>
      </c>
      <c r="D1192">
        <f t="shared" si="36"/>
        <v>1.7761848961720839E-2</v>
      </c>
      <c r="E1192">
        <v>1.195102336769116E-2</v>
      </c>
      <c r="F1192">
        <v>1182</v>
      </c>
      <c r="G1192">
        <f t="shared" ca="1" si="37"/>
        <v>-1.8029074040531303E-2</v>
      </c>
    </row>
    <row r="1193" spans="2:7" x14ac:dyDescent="0.3">
      <c r="B1193" s="109">
        <v>43656</v>
      </c>
      <c r="C1193" s="110">
        <v>389.00707999999997</v>
      </c>
      <c r="D1193">
        <f t="shared" si="36"/>
        <v>-2.1850282658373188E-2</v>
      </c>
      <c r="E1193">
        <v>1.1937058995519445E-2</v>
      </c>
      <c r="F1193">
        <v>1183</v>
      </c>
      <c r="G1193">
        <f t="shared" ca="1" si="37"/>
        <v>-4.5313756980818284E-2</v>
      </c>
    </row>
    <row r="1194" spans="2:7" x14ac:dyDescent="0.3">
      <c r="B1194" s="109">
        <v>43655</v>
      </c>
      <c r="C1194" s="110">
        <v>397.69686899999999</v>
      </c>
      <c r="D1194">
        <f t="shared" si="36"/>
        <v>-5.8280632619006623E-3</v>
      </c>
      <c r="E1194">
        <v>1.1917390241478865E-2</v>
      </c>
      <c r="F1194">
        <v>1184</v>
      </c>
      <c r="G1194">
        <f t="shared" ca="1" si="37"/>
        <v>1.3279367638159687E-2</v>
      </c>
    </row>
    <row r="1195" spans="2:7" x14ac:dyDescent="0.3">
      <c r="B1195" s="109">
        <v>43654</v>
      </c>
      <c r="C1195" s="110">
        <v>400.02825899999999</v>
      </c>
      <c r="D1195">
        <f t="shared" si="36"/>
        <v>-2.1565582840519459E-2</v>
      </c>
      <c r="E1195">
        <v>1.1904118779959783E-2</v>
      </c>
      <c r="F1195">
        <v>1185</v>
      </c>
      <c r="G1195">
        <f t="shared" ca="1" si="37"/>
        <v>1.9847442688274052E-2</v>
      </c>
    </row>
    <row r="1196" spans="2:7" x14ac:dyDescent="0.3">
      <c r="B1196" s="109">
        <v>43651</v>
      </c>
      <c r="C1196" s="110">
        <v>408.84524499999998</v>
      </c>
      <c r="D1196">
        <f t="shared" si="36"/>
        <v>-5.6077372052454777E-2</v>
      </c>
      <c r="E1196">
        <v>1.1898893713004899E-2</v>
      </c>
      <c r="F1196">
        <v>1186</v>
      </c>
      <c r="G1196">
        <f t="shared" ca="1" si="37"/>
        <v>9.8560988005913282E-3</v>
      </c>
    </row>
    <row r="1197" spans="2:7" x14ac:dyDescent="0.3">
      <c r="B1197" s="109">
        <v>43650</v>
      </c>
      <c r="C1197" s="110">
        <v>433.134277</v>
      </c>
      <c r="D1197">
        <f t="shared" si="36"/>
        <v>-5.1603172808323272E-3</v>
      </c>
      <c r="E1197">
        <v>1.188733777765405E-2</v>
      </c>
      <c r="F1197">
        <v>1187</v>
      </c>
      <c r="G1197">
        <f t="shared" ca="1" si="37"/>
        <v>-3.1677748534367622E-3</v>
      </c>
    </row>
    <row r="1198" spans="2:7" x14ac:dyDescent="0.3">
      <c r="B1198" s="109">
        <v>43649</v>
      </c>
      <c r="C1198" s="110">
        <v>435.38098100000002</v>
      </c>
      <c r="D1198">
        <f t="shared" si="36"/>
        <v>8.7408969581606044E-3</v>
      </c>
      <c r="E1198">
        <v>1.1882735712651638E-2</v>
      </c>
      <c r="F1198">
        <v>1188</v>
      </c>
      <c r="G1198">
        <f t="shared" ca="1" si="37"/>
        <v>1.8465831914925502E-2</v>
      </c>
    </row>
    <row r="1199" spans="2:7" x14ac:dyDescent="0.3">
      <c r="B1199" s="109">
        <v>43648</v>
      </c>
      <c r="C1199" s="110">
        <v>431.60833700000001</v>
      </c>
      <c r="D1199">
        <f t="shared" si="36"/>
        <v>-4.4001434235848569E-3</v>
      </c>
      <c r="E1199">
        <v>1.1873484810431156E-2</v>
      </c>
      <c r="F1199">
        <v>1189</v>
      </c>
      <c r="G1199">
        <f t="shared" ca="1" si="37"/>
        <v>5.5017364258365863E-2</v>
      </c>
    </row>
    <row r="1200" spans="2:7" x14ac:dyDescent="0.3">
      <c r="B1200" s="109">
        <v>43647</v>
      </c>
      <c r="C1200" s="110">
        <v>433.51586900000001</v>
      </c>
      <c r="D1200">
        <f t="shared" si="36"/>
        <v>1.2774818769120344E-2</v>
      </c>
      <c r="E1200">
        <v>1.1863902020471162E-2</v>
      </c>
      <c r="F1200">
        <v>1190</v>
      </c>
      <c r="G1200">
        <f t="shared" ca="1" si="37"/>
        <v>1.6362042898387458E-2</v>
      </c>
    </row>
    <row r="1201" spans="2:7" x14ac:dyDescent="0.3">
      <c r="B1201" s="109">
        <v>43644</v>
      </c>
      <c r="C1201" s="110">
        <v>428.04763800000001</v>
      </c>
      <c r="D1201">
        <f t="shared" si="36"/>
        <v>-6.2979791053711098E-3</v>
      </c>
      <c r="E1201">
        <v>1.1863215440498065E-2</v>
      </c>
      <c r="F1201">
        <v>1191</v>
      </c>
      <c r="G1201">
        <f t="shared" ca="1" si="37"/>
        <v>-2.4616670453049334E-2</v>
      </c>
    </row>
    <row r="1202" spans="2:7" x14ac:dyDescent="0.3">
      <c r="B1202" s="109">
        <v>43643</v>
      </c>
      <c r="C1202" s="110">
        <v>430.760559</v>
      </c>
      <c r="D1202">
        <f t="shared" si="36"/>
        <v>-2.895370192469604E-2</v>
      </c>
      <c r="E1202">
        <v>1.185443891021043E-2</v>
      </c>
      <c r="F1202">
        <v>1192</v>
      </c>
      <c r="G1202">
        <f t="shared" ca="1" si="37"/>
        <v>-1.5380482705143864E-2</v>
      </c>
    </row>
    <row r="1203" spans="2:7" x14ac:dyDescent="0.3">
      <c r="B1203" s="109">
        <v>43642</v>
      </c>
      <c r="C1203" s="110">
        <v>443.60455300000001</v>
      </c>
      <c r="D1203">
        <f t="shared" si="36"/>
        <v>6.153328817544601E-3</v>
      </c>
      <c r="E1203">
        <v>1.1842232257890384E-2</v>
      </c>
      <c r="F1203">
        <v>1193</v>
      </c>
      <c r="G1203">
        <f t="shared" ca="1" si="37"/>
        <v>2.0182442483784408E-3</v>
      </c>
    </row>
    <row r="1204" spans="2:7" x14ac:dyDescent="0.3">
      <c r="B1204" s="109">
        <v>43641</v>
      </c>
      <c r="C1204" s="110">
        <v>440.89160199999998</v>
      </c>
      <c r="D1204">
        <f t="shared" si="36"/>
        <v>2.6025661552295798E-3</v>
      </c>
      <c r="E1204">
        <v>1.1812050096371651E-2</v>
      </c>
      <c r="F1204">
        <v>1194</v>
      </c>
      <c r="G1204">
        <f t="shared" ca="1" si="37"/>
        <v>-4.3264159222540982E-2</v>
      </c>
    </row>
    <row r="1205" spans="2:7" x14ac:dyDescent="0.3">
      <c r="B1205" s="109">
        <v>43640</v>
      </c>
      <c r="C1205" s="110">
        <v>439.74713100000002</v>
      </c>
      <c r="D1205">
        <f t="shared" si="36"/>
        <v>-7.6526333970324822E-3</v>
      </c>
      <c r="E1205">
        <v>1.1808971655548284E-2</v>
      </c>
      <c r="F1205">
        <v>1195</v>
      </c>
      <c r="G1205">
        <f t="shared" ca="1" si="37"/>
        <v>1.2869656920228647E-2</v>
      </c>
    </row>
    <row r="1206" spans="2:7" x14ac:dyDescent="0.3">
      <c r="B1206" s="109">
        <v>43637</v>
      </c>
      <c r="C1206" s="110">
        <v>443.138306</v>
      </c>
      <c r="D1206">
        <f t="shared" si="36"/>
        <v>-3.7030100119437859E-2</v>
      </c>
      <c r="E1206">
        <v>1.1805905648072823E-2</v>
      </c>
      <c r="F1206">
        <v>1196</v>
      </c>
      <c r="G1206">
        <f t="shared" ca="1" si="37"/>
        <v>4.9495741503237638E-3</v>
      </c>
    </row>
    <row r="1207" spans="2:7" x14ac:dyDescent="0.3">
      <c r="B1207" s="109">
        <v>43636</v>
      </c>
      <c r="C1207" s="110">
        <v>460.17877199999998</v>
      </c>
      <c r="D1207">
        <f t="shared" si="36"/>
        <v>4.4247677402752705E-2</v>
      </c>
      <c r="E1207">
        <v>1.1758277003732109E-2</v>
      </c>
      <c r="F1207">
        <v>1197</v>
      </c>
      <c r="G1207">
        <f t="shared" ca="1" si="37"/>
        <v>1.6927406866833423E-2</v>
      </c>
    </row>
    <row r="1208" spans="2:7" x14ac:dyDescent="0.3">
      <c r="B1208" s="109">
        <v>43635</v>
      </c>
      <c r="C1208" s="110">
        <v>440.67971799999998</v>
      </c>
      <c r="D1208">
        <f t="shared" si="36"/>
        <v>-8.7718394967462032E-3</v>
      </c>
      <c r="E1208">
        <v>1.1752482381707896E-2</v>
      </c>
      <c r="F1208">
        <v>1198</v>
      </c>
      <c r="G1208">
        <f t="shared" ca="1" si="37"/>
        <v>3.3609860814743223E-2</v>
      </c>
    </row>
    <row r="1209" spans="2:7" x14ac:dyDescent="0.3">
      <c r="B1209" s="109">
        <v>43634</v>
      </c>
      <c r="C1209" s="110">
        <v>444.579498</v>
      </c>
      <c r="D1209">
        <f t="shared" si="36"/>
        <v>1.2452879315348442E-2</v>
      </c>
      <c r="E1209">
        <v>1.1752427119339437E-2</v>
      </c>
      <c r="F1209">
        <v>1199</v>
      </c>
      <c r="G1209">
        <f t="shared" ca="1" si="37"/>
        <v>1.0142643012222266E-3</v>
      </c>
    </row>
    <row r="1210" spans="2:7" x14ac:dyDescent="0.3">
      <c r="B1210" s="109">
        <v>43633</v>
      </c>
      <c r="C1210" s="110">
        <v>439.11129799999998</v>
      </c>
      <c r="D1210">
        <f t="shared" si="36"/>
        <v>-1.1639990655050059E-2</v>
      </c>
      <c r="E1210">
        <v>1.1750211201306371E-2</v>
      </c>
      <c r="F1210">
        <v>1200</v>
      </c>
      <c r="G1210">
        <f t="shared" ca="1" si="37"/>
        <v>4.3977155503434036E-3</v>
      </c>
    </row>
    <row r="1211" spans="2:7" x14ac:dyDescent="0.3">
      <c r="B1211" s="109">
        <v>43630</v>
      </c>
      <c r="C1211" s="110">
        <v>444.28274499999998</v>
      </c>
      <c r="D1211">
        <f t="shared" si="36"/>
        <v>-1.0199363793909955E-2</v>
      </c>
      <c r="E1211">
        <v>1.1709600042941082E-2</v>
      </c>
      <c r="F1211">
        <v>1201</v>
      </c>
      <c r="G1211">
        <f t="shared" ca="1" si="37"/>
        <v>5.6687108556931938E-2</v>
      </c>
    </row>
    <row r="1212" spans="2:7" x14ac:dyDescent="0.3">
      <c r="B1212" s="109">
        <v>43629</v>
      </c>
      <c r="C1212" s="110">
        <v>448.86084</v>
      </c>
      <c r="D1212">
        <f t="shared" si="36"/>
        <v>1.1752427119339437E-2</v>
      </c>
      <c r="E1212">
        <v>1.1708626072603368E-2</v>
      </c>
      <c r="F1212">
        <v>1202</v>
      </c>
      <c r="G1212">
        <f t="shared" ca="1" si="37"/>
        <v>-8.0057967786229492E-2</v>
      </c>
    </row>
    <row r="1213" spans="2:7" x14ac:dyDescent="0.3">
      <c r="B1213" s="109">
        <v>43628</v>
      </c>
      <c r="C1213" s="110">
        <v>443.64691199999999</v>
      </c>
      <c r="D1213">
        <f t="shared" si="36"/>
        <v>-4.2811852926255556E-3</v>
      </c>
      <c r="E1213">
        <v>1.1699856665418507E-2</v>
      </c>
      <c r="F1213">
        <v>1203</v>
      </c>
      <c r="G1213">
        <f t="shared" ca="1" si="37"/>
        <v>-3.0137038877641791E-2</v>
      </c>
    </row>
    <row r="1214" spans="2:7" x14ac:dyDescent="0.3">
      <c r="B1214" s="109">
        <v>43627</v>
      </c>
      <c r="C1214" s="110">
        <v>445.55441300000001</v>
      </c>
      <c r="D1214">
        <f t="shared" si="36"/>
        <v>-4.6403072995113703E-3</v>
      </c>
      <c r="E1214">
        <v>1.1672889433268274E-2</v>
      </c>
      <c r="F1214">
        <v>1204</v>
      </c>
      <c r="G1214">
        <f t="shared" ca="1" si="37"/>
        <v>3.8471615519108653E-2</v>
      </c>
    </row>
    <row r="1215" spans="2:7" x14ac:dyDescent="0.3">
      <c r="B1215" s="109">
        <v>43626</v>
      </c>
      <c r="C1215" s="110">
        <v>447.63156099999998</v>
      </c>
      <c r="D1215">
        <f t="shared" si="36"/>
        <v>-2.2493590305172284E-2</v>
      </c>
      <c r="E1215">
        <v>1.1656712639248168E-2</v>
      </c>
      <c r="F1215">
        <v>1205</v>
      </c>
      <c r="G1215">
        <f t="shared" ca="1" si="37"/>
        <v>-1.2566434377003674E-2</v>
      </c>
    </row>
    <row r="1216" spans="2:7" x14ac:dyDescent="0.3">
      <c r="B1216" s="109">
        <v>43623</v>
      </c>
      <c r="C1216" s="110">
        <v>457.932098</v>
      </c>
      <c r="D1216">
        <f t="shared" si="36"/>
        <v>-1.6636145672249691E-3</v>
      </c>
      <c r="E1216">
        <v>1.1656182224689893E-2</v>
      </c>
      <c r="F1216">
        <v>1206</v>
      </c>
      <c r="G1216">
        <f t="shared" ca="1" si="37"/>
        <v>-3.9479301573345825E-3</v>
      </c>
    </row>
    <row r="1217" spans="2:7" x14ac:dyDescent="0.3">
      <c r="B1217" s="109">
        <v>43622</v>
      </c>
      <c r="C1217" s="110">
        <v>458.69519000000003</v>
      </c>
      <c r="D1217">
        <f t="shared" si="36"/>
        <v>7.7295446113168076E-3</v>
      </c>
      <c r="E1217">
        <v>1.1642863741921916E-2</v>
      </c>
      <c r="F1217">
        <v>1207</v>
      </c>
      <c r="G1217">
        <f t="shared" ca="1" si="37"/>
        <v>1.46731823638858E-2</v>
      </c>
    </row>
    <row r="1218" spans="2:7" x14ac:dyDescent="0.3">
      <c r="B1218" s="109">
        <v>43620</v>
      </c>
      <c r="C1218" s="110">
        <v>455.17687999999998</v>
      </c>
      <c r="D1218">
        <f t="shared" si="36"/>
        <v>-1.1051646388248737E-2</v>
      </c>
      <c r="E1218">
        <v>1.1619762743615647E-2</v>
      </c>
      <c r="F1218">
        <v>1208</v>
      </c>
      <c r="G1218">
        <f t="shared" ca="1" si="37"/>
        <v>2.4389436804088661E-2</v>
      </c>
    </row>
    <row r="1219" spans="2:7" x14ac:dyDescent="0.3">
      <c r="B1219" s="109">
        <v>43619</v>
      </c>
      <c r="C1219" s="110">
        <v>460.26355000000001</v>
      </c>
      <c r="D1219">
        <f t="shared" si="36"/>
        <v>-1.1381239102893237E-2</v>
      </c>
      <c r="E1219">
        <v>1.1606378670759643E-2</v>
      </c>
      <c r="F1219">
        <v>1209</v>
      </c>
      <c r="G1219">
        <f t="shared" ca="1" si="37"/>
        <v>2.1522155352150011E-3</v>
      </c>
    </row>
    <row r="1220" spans="2:7" x14ac:dyDescent="0.3">
      <c r="B1220" s="109">
        <v>43616</v>
      </c>
      <c r="C1220" s="110">
        <v>465.56222500000001</v>
      </c>
      <c r="D1220">
        <f t="shared" si="36"/>
        <v>6.967996628857831E-3</v>
      </c>
      <c r="E1220">
        <v>1.1592281791719783E-2</v>
      </c>
      <c r="F1220">
        <v>1210</v>
      </c>
      <c r="G1220">
        <f t="shared" ca="1" si="37"/>
        <v>-6.8132570209085391E-2</v>
      </c>
    </row>
    <row r="1221" spans="2:7" x14ac:dyDescent="0.3">
      <c r="B1221" s="109">
        <v>43615</v>
      </c>
      <c r="C1221" s="110">
        <v>462.34063700000002</v>
      </c>
      <c r="D1221">
        <f t="shared" si="36"/>
        <v>1.1124521700641488E-2</v>
      </c>
      <c r="E1221">
        <v>1.1587721974361864E-2</v>
      </c>
      <c r="F1221">
        <v>1211</v>
      </c>
      <c r="G1221">
        <f t="shared" ca="1" si="37"/>
        <v>-4.3983585317027618E-2</v>
      </c>
    </row>
    <row r="1222" spans="2:7" x14ac:dyDescent="0.3">
      <c r="B1222" s="109">
        <v>43614</v>
      </c>
      <c r="C1222" s="110">
        <v>457.25390599999997</v>
      </c>
      <c r="D1222">
        <f t="shared" si="36"/>
        <v>4.0021919184221044E-3</v>
      </c>
      <c r="E1222">
        <v>1.1583077415473486E-2</v>
      </c>
      <c r="F1222">
        <v>1212</v>
      </c>
      <c r="G1222">
        <f t="shared" ca="1" si="37"/>
        <v>8.1642652312472331E-4</v>
      </c>
    </row>
    <row r="1223" spans="2:7" x14ac:dyDescent="0.3">
      <c r="B1223" s="109">
        <v>43613</v>
      </c>
      <c r="C1223" s="110">
        <v>455.43118299999998</v>
      </c>
      <c r="D1223">
        <f t="shared" si="36"/>
        <v>-1.2083695955327212E-3</v>
      </c>
      <c r="E1223">
        <v>1.157949050850271E-2</v>
      </c>
      <c r="F1223">
        <v>1213</v>
      </c>
      <c r="G1223">
        <f t="shared" ca="1" si="37"/>
        <v>4.0656529291177752E-3</v>
      </c>
    </row>
    <row r="1224" spans="2:7" x14ac:dyDescent="0.3">
      <c r="B1224" s="109">
        <v>43612</v>
      </c>
      <c r="C1224" s="110">
        <v>455.98217799999998</v>
      </c>
      <c r="D1224">
        <f t="shared" si="36"/>
        <v>1.3759096128365567E-2</v>
      </c>
      <c r="E1224">
        <v>1.157407795675125E-2</v>
      </c>
      <c r="F1224">
        <v>1214</v>
      </c>
      <c r="G1224">
        <f t="shared" ca="1" si="37"/>
        <v>8.7079923629569071E-3</v>
      </c>
    </row>
    <row r="1225" spans="2:7" x14ac:dyDescent="0.3">
      <c r="B1225" s="109">
        <v>43609</v>
      </c>
      <c r="C1225" s="110">
        <v>449.79342700000001</v>
      </c>
      <c r="D1225">
        <f t="shared" si="36"/>
        <v>-3.15778611269808E-2</v>
      </c>
      <c r="E1225">
        <v>1.1563385783137647E-2</v>
      </c>
      <c r="F1225">
        <v>1215</v>
      </c>
      <c r="G1225">
        <f t="shared" ca="1" si="37"/>
        <v>4.0073664928624089E-3</v>
      </c>
    </row>
    <row r="1226" spans="2:7" x14ac:dyDescent="0.3">
      <c r="B1226" s="109">
        <v>43608</v>
      </c>
      <c r="C1226" s="110">
        <v>464.460083</v>
      </c>
      <c r="D1226">
        <f t="shared" si="36"/>
        <v>-1.1636374051878007E-2</v>
      </c>
      <c r="E1226">
        <v>1.1560298888984466E-2</v>
      </c>
      <c r="F1226">
        <v>1216</v>
      </c>
      <c r="G1226">
        <f t="shared" ca="1" si="37"/>
        <v>1.1118540102145663E-2</v>
      </c>
    </row>
    <row r="1227" spans="2:7" x14ac:dyDescent="0.3">
      <c r="B1227" s="109">
        <v>43607</v>
      </c>
      <c r="C1227" s="110">
        <v>469.92834499999998</v>
      </c>
      <c r="D1227">
        <f t="shared" ref="D1227:D1290" si="38">C1227/C1228-1</f>
        <v>1.7717953075922832E-2</v>
      </c>
      <c r="E1227">
        <v>1.1551487310294872E-2</v>
      </c>
      <c r="F1227">
        <v>1217</v>
      </c>
      <c r="G1227">
        <f t="shared" ref="G1227:G1290" ca="1" si="39">_xlfn.NORM.INV(RAND(),M$13,M$14)</f>
        <v>-2.5444212440758705E-2</v>
      </c>
    </row>
    <row r="1228" spans="2:7" x14ac:dyDescent="0.3">
      <c r="B1228" s="109">
        <v>43606</v>
      </c>
      <c r="C1228" s="110">
        <v>461.74713100000002</v>
      </c>
      <c r="D1228">
        <f t="shared" si="38"/>
        <v>-3.3194330974789521E-2</v>
      </c>
      <c r="E1228">
        <v>1.1544881324351941E-2</v>
      </c>
      <c r="F1228">
        <v>1218</v>
      </c>
      <c r="G1228">
        <f t="shared" ca="1" si="39"/>
        <v>-3.5776956869856408E-2</v>
      </c>
    </row>
    <row r="1229" spans="2:7" x14ac:dyDescent="0.3">
      <c r="B1229" s="109">
        <v>43605</v>
      </c>
      <c r="C1229" s="110">
        <v>477.60076900000001</v>
      </c>
      <c r="D1229">
        <f t="shared" si="38"/>
        <v>5.4765149188030549E-2</v>
      </c>
      <c r="E1229">
        <v>1.1540698018831508E-2</v>
      </c>
      <c r="F1229">
        <v>1219</v>
      </c>
      <c r="G1229">
        <f t="shared" ca="1" si="39"/>
        <v>7.4491162275807992E-4</v>
      </c>
    </row>
    <row r="1230" spans="2:7" x14ac:dyDescent="0.3">
      <c r="B1230" s="109">
        <v>43602</v>
      </c>
      <c r="C1230" s="110">
        <v>452.80294800000001</v>
      </c>
      <c r="D1230">
        <f t="shared" si="38"/>
        <v>6.4063638002895829E-3</v>
      </c>
      <c r="E1230">
        <v>1.152217662015409E-2</v>
      </c>
      <c r="F1230">
        <v>1220</v>
      </c>
      <c r="G1230">
        <f t="shared" ca="1" si="39"/>
        <v>-5.2955826205337267E-4</v>
      </c>
    </row>
    <row r="1231" spans="2:7" x14ac:dyDescent="0.3">
      <c r="B1231" s="109">
        <v>43601</v>
      </c>
      <c r="C1231" s="110">
        <v>449.920593</v>
      </c>
      <c r="D1231">
        <f t="shared" si="38"/>
        <v>9.8955106989435659E-3</v>
      </c>
      <c r="E1231">
        <v>1.1518944004019094E-2</v>
      </c>
      <c r="F1231">
        <v>1221</v>
      </c>
      <c r="G1231">
        <f t="shared" ca="1" si="39"/>
        <v>-2.6792375903584274E-2</v>
      </c>
    </row>
    <row r="1232" spans="2:7" x14ac:dyDescent="0.3">
      <c r="B1232" s="109">
        <v>43600</v>
      </c>
      <c r="C1232" s="110">
        <v>445.512024</v>
      </c>
      <c r="D1232">
        <f t="shared" si="38"/>
        <v>-2.2598447529376897E-2</v>
      </c>
      <c r="E1232">
        <v>1.151007902313661E-2</v>
      </c>
      <c r="F1232">
        <v>1222</v>
      </c>
      <c r="G1232">
        <f t="shared" ca="1" si="39"/>
        <v>3.3473264624351122E-2</v>
      </c>
    </row>
    <row r="1233" spans="2:7" x14ac:dyDescent="0.3">
      <c r="B1233" s="109">
        <v>43599</v>
      </c>
      <c r="C1233" s="110">
        <v>455.81268299999999</v>
      </c>
      <c r="D1233">
        <f t="shared" si="38"/>
        <v>3.733743791904498E-3</v>
      </c>
      <c r="E1233">
        <v>1.1477005988340006E-2</v>
      </c>
      <c r="F1233">
        <v>1223</v>
      </c>
      <c r="G1233">
        <f t="shared" ca="1" si="39"/>
        <v>-9.1482981493530968E-3</v>
      </c>
    </row>
    <row r="1234" spans="2:7" x14ac:dyDescent="0.3">
      <c r="B1234" s="109">
        <v>43598</v>
      </c>
      <c r="C1234" s="110">
        <v>454.11712599999998</v>
      </c>
      <c r="D1234">
        <f t="shared" si="38"/>
        <v>-1.0163569303880404E-2</v>
      </c>
      <c r="E1234">
        <v>1.1465415780614219E-2</v>
      </c>
      <c r="F1234">
        <v>1224</v>
      </c>
      <c r="G1234">
        <f t="shared" ca="1" si="39"/>
        <v>3.433029643011501E-3</v>
      </c>
    </row>
    <row r="1235" spans="2:7" x14ac:dyDescent="0.3">
      <c r="B1235" s="109">
        <v>43595</v>
      </c>
      <c r="C1235" s="110">
        <v>458.779968</v>
      </c>
      <c r="D1235">
        <f t="shared" si="38"/>
        <v>8.323785470745193E-4</v>
      </c>
      <c r="E1235">
        <v>1.1414974510910225E-2</v>
      </c>
      <c r="F1235">
        <v>1225</v>
      </c>
      <c r="G1235">
        <f t="shared" ca="1" si="39"/>
        <v>-1.3965132485277166E-2</v>
      </c>
    </row>
    <row r="1236" spans="2:7" x14ac:dyDescent="0.3">
      <c r="B1236" s="109">
        <v>43594</v>
      </c>
      <c r="C1236" s="110">
        <v>458.39840700000002</v>
      </c>
      <c r="D1236">
        <f t="shared" si="38"/>
        <v>2.2310432684559345E-2</v>
      </c>
      <c r="E1236">
        <v>1.1412459732317082E-2</v>
      </c>
      <c r="F1236">
        <v>1226</v>
      </c>
      <c r="G1236">
        <f t="shared" ca="1" si="39"/>
        <v>3.3524009523061678E-2</v>
      </c>
    </row>
    <row r="1237" spans="2:7" x14ac:dyDescent="0.3">
      <c r="B1237" s="109">
        <v>43593</v>
      </c>
      <c r="C1237" s="110">
        <v>448.39453099999997</v>
      </c>
      <c r="D1237">
        <f t="shared" si="38"/>
        <v>-4.028305206117222E-2</v>
      </c>
      <c r="E1237">
        <v>1.1404977998450416E-2</v>
      </c>
      <c r="F1237">
        <v>1227</v>
      </c>
      <c r="G1237">
        <f t="shared" ca="1" si="39"/>
        <v>-1.6418986127457215E-2</v>
      </c>
    </row>
    <row r="1238" spans="2:7" x14ac:dyDescent="0.3">
      <c r="B1238" s="109">
        <v>43592</v>
      </c>
      <c r="C1238" s="110">
        <v>467.21539300000001</v>
      </c>
      <c r="D1238">
        <f t="shared" si="38"/>
        <v>-3.5257369603630684E-3</v>
      </c>
      <c r="E1238">
        <v>1.1380545796544572E-2</v>
      </c>
      <c r="F1238">
        <v>1228</v>
      </c>
      <c r="G1238">
        <f t="shared" ca="1" si="39"/>
        <v>1.8821775213109175E-2</v>
      </c>
    </row>
    <row r="1239" spans="2:7" x14ac:dyDescent="0.3">
      <c r="B1239" s="109">
        <v>43591</v>
      </c>
      <c r="C1239" s="110">
        <v>468.86849999999998</v>
      </c>
      <c r="D1239">
        <f t="shared" si="38"/>
        <v>-3.6932485049661068E-3</v>
      </c>
      <c r="E1239">
        <v>1.1374291238770429E-2</v>
      </c>
      <c r="F1239">
        <v>1229</v>
      </c>
      <c r="G1239">
        <f t="shared" ca="1" si="39"/>
        <v>-1.0353457845374467E-2</v>
      </c>
    </row>
    <row r="1240" spans="2:7" x14ac:dyDescent="0.3">
      <c r="B1240" s="109">
        <v>43588</v>
      </c>
      <c r="C1240" s="110">
        <v>470.60656699999998</v>
      </c>
      <c r="D1240">
        <f t="shared" si="38"/>
        <v>-5.4647470237290108E-3</v>
      </c>
      <c r="E1240">
        <v>1.1372888219051802E-2</v>
      </c>
      <c r="F1240">
        <v>1230</v>
      </c>
      <c r="G1240">
        <f t="shared" ca="1" si="39"/>
        <v>-2.3786280496689266E-2</v>
      </c>
    </row>
    <row r="1241" spans="2:7" x14ac:dyDescent="0.3">
      <c r="B1241" s="109">
        <v>43587</v>
      </c>
      <c r="C1241" s="110">
        <v>473.19244400000002</v>
      </c>
      <c r="D1241">
        <f t="shared" si="38"/>
        <v>-2.8036221157777486E-2</v>
      </c>
      <c r="E1241">
        <v>1.133461510792122E-2</v>
      </c>
      <c r="F1241">
        <v>1231</v>
      </c>
      <c r="G1241">
        <f t="shared" ca="1" si="39"/>
        <v>-2.4943532669413994E-2</v>
      </c>
    </row>
    <row r="1242" spans="2:7" x14ac:dyDescent="0.3">
      <c r="B1242" s="109">
        <v>43585</v>
      </c>
      <c r="C1242" s="110">
        <v>486.84164399999997</v>
      </c>
      <c r="D1242">
        <f t="shared" si="38"/>
        <v>-9.5703330665941611E-4</v>
      </c>
      <c r="E1242">
        <v>1.1331664844131062E-2</v>
      </c>
      <c r="F1242">
        <v>1232</v>
      </c>
      <c r="G1242">
        <f t="shared" ca="1" si="39"/>
        <v>4.1953132179236401E-2</v>
      </c>
    </row>
    <row r="1243" spans="2:7" x14ac:dyDescent="0.3">
      <c r="B1243" s="109">
        <v>43581</v>
      </c>
      <c r="C1243" s="110">
        <v>487.30801400000001</v>
      </c>
      <c r="D1243">
        <f t="shared" si="38"/>
        <v>-1.6498790971379851E-3</v>
      </c>
      <c r="E1243">
        <v>1.1330985500822788E-2</v>
      </c>
      <c r="F1243">
        <v>1233</v>
      </c>
      <c r="G1243">
        <f t="shared" ca="1" si="39"/>
        <v>4.0255573187482005E-3</v>
      </c>
    </row>
    <row r="1244" spans="2:7" x14ac:dyDescent="0.3">
      <c r="B1244" s="109">
        <v>43580</v>
      </c>
      <c r="C1244" s="110">
        <v>488.11334199999999</v>
      </c>
      <c r="D1244">
        <f t="shared" si="38"/>
        <v>-2.0833305332592644E-2</v>
      </c>
      <c r="E1244">
        <v>1.1312392231285218E-2</v>
      </c>
      <c r="F1244">
        <v>1234</v>
      </c>
      <c r="G1244">
        <f t="shared" ca="1" si="39"/>
        <v>-4.0570929457223862E-2</v>
      </c>
    </row>
    <row r="1245" spans="2:7" x14ac:dyDescent="0.3">
      <c r="B1245" s="109">
        <v>43579</v>
      </c>
      <c r="C1245" s="110">
        <v>498.498718</v>
      </c>
      <c r="D1245">
        <f t="shared" si="38"/>
        <v>1.3007204460738331E-2</v>
      </c>
      <c r="E1245">
        <v>1.1310962753121379E-2</v>
      </c>
      <c r="F1245">
        <v>1235</v>
      </c>
      <c r="G1245">
        <f t="shared" ca="1" si="39"/>
        <v>-5.3363546113219383E-2</v>
      </c>
    </row>
    <row r="1246" spans="2:7" x14ac:dyDescent="0.3">
      <c r="B1246" s="109">
        <v>43578</v>
      </c>
      <c r="C1246" s="110">
        <v>492.09789999999998</v>
      </c>
      <c r="D1246">
        <f t="shared" si="38"/>
        <v>-3.4514372999245202E-2</v>
      </c>
      <c r="E1246">
        <v>1.1307219362872489E-2</v>
      </c>
      <c r="F1246">
        <v>1236</v>
      </c>
      <c r="G1246">
        <f t="shared" ca="1" si="39"/>
        <v>-7.3021033677451198E-3</v>
      </c>
    </row>
    <row r="1247" spans="2:7" x14ac:dyDescent="0.3">
      <c r="B1247" s="109">
        <v>43577</v>
      </c>
      <c r="C1247" s="110">
        <v>509.68951399999997</v>
      </c>
      <c r="D1247">
        <f t="shared" si="38"/>
        <v>2.2014470141778375E-2</v>
      </c>
      <c r="E1247">
        <v>1.1299383057753909E-2</v>
      </c>
      <c r="F1247">
        <v>1237</v>
      </c>
      <c r="G1247">
        <f t="shared" ca="1" si="39"/>
        <v>5.5287038824140176E-2</v>
      </c>
    </row>
    <row r="1248" spans="2:7" x14ac:dyDescent="0.3">
      <c r="B1248" s="109">
        <v>43573</v>
      </c>
      <c r="C1248" s="110">
        <v>498.71066300000001</v>
      </c>
      <c r="D1248">
        <f t="shared" si="38"/>
        <v>-1.4491512423921549E-2</v>
      </c>
      <c r="E1248">
        <v>1.1295040581022375E-2</v>
      </c>
      <c r="F1248">
        <v>1238</v>
      </c>
      <c r="G1248">
        <f t="shared" ca="1" si="39"/>
        <v>1.2393164372123226E-3</v>
      </c>
    </row>
    <row r="1249" spans="2:7" x14ac:dyDescent="0.3">
      <c r="B1249" s="109">
        <v>43571</v>
      </c>
      <c r="C1249" s="110">
        <v>506.04400600000002</v>
      </c>
      <c r="D1249">
        <f t="shared" si="38"/>
        <v>4.628534621297975E-3</v>
      </c>
      <c r="E1249">
        <v>1.1277188922449222E-2</v>
      </c>
      <c r="F1249">
        <v>1239</v>
      </c>
      <c r="G1249">
        <f t="shared" ca="1" si="39"/>
        <v>1.8093044677645755E-2</v>
      </c>
    </row>
    <row r="1250" spans="2:7" x14ac:dyDescent="0.3">
      <c r="B1250" s="109">
        <v>43570</v>
      </c>
      <c r="C1250" s="110">
        <v>503.71255500000001</v>
      </c>
      <c r="D1250">
        <f t="shared" si="38"/>
        <v>-1.3777175745443127E-2</v>
      </c>
      <c r="E1250">
        <v>1.1275991861398271E-2</v>
      </c>
      <c r="F1250">
        <v>1240</v>
      </c>
      <c r="G1250">
        <f t="shared" ca="1" si="39"/>
        <v>-4.7193545026559251E-2</v>
      </c>
    </row>
    <row r="1251" spans="2:7" x14ac:dyDescent="0.3">
      <c r="B1251" s="109">
        <v>43567</v>
      </c>
      <c r="C1251" s="110">
        <v>510.74923699999999</v>
      </c>
      <c r="D1251">
        <f t="shared" si="38"/>
        <v>5.3400752664742868E-3</v>
      </c>
      <c r="E1251">
        <v>1.1264625051285115E-2</v>
      </c>
      <c r="F1251">
        <v>1241</v>
      </c>
      <c r="G1251">
        <f t="shared" ca="1" si="39"/>
        <v>1.0954919506261269E-2</v>
      </c>
    </row>
    <row r="1252" spans="2:7" x14ac:dyDescent="0.3">
      <c r="B1252" s="109">
        <v>43566</v>
      </c>
      <c r="C1252" s="110">
        <v>508.03628500000002</v>
      </c>
      <c r="D1252">
        <f t="shared" si="38"/>
        <v>4.7783807166785763E-3</v>
      </c>
      <c r="E1252">
        <v>1.1257063752730501E-2</v>
      </c>
      <c r="F1252">
        <v>1242</v>
      </c>
      <c r="G1252">
        <f t="shared" ca="1" si="39"/>
        <v>-2.3054097090078572E-2</v>
      </c>
    </row>
    <row r="1253" spans="2:7" x14ac:dyDescent="0.3">
      <c r="B1253" s="109">
        <v>43565</v>
      </c>
      <c r="C1253" s="110">
        <v>505.62023900000003</v>
      </c>
      <c r="D1253">
        <f t="shared" si="38"/>
        <v>-2.3255808068315398E-2</v>
      </c>
      <c r="E1253">
        <v>1.1248584326953637E-2</v>
      </c>
      <c r="F1253">
        <v>1243</v>
      </c>
      <c r="G1253">
        <f t="shared" ca="1" si="39"/>
        <v>-1.6183164021576477E-2</v>
      </c>
    </row>
    <row r="1254" spans="2:7" x14ac:dyDescent="0.3">
      <c r="B1254" s="109">
        <v>43564</v>
      </c>
      <c r="C1254" s="110">
        <v>517.65881300000001</v>
      </c>
      <c r="D1254">
        <f t="shared" si="38"/>
        <v>-2.6078315200348423E-2</v>
      </c>
      <c r="E1254">
        <v>1.1214301316736508E-2</v>
      </c>
      <c r="F1254">
        <v>1244</v>
      </c>
      <c r="G1254">
        <f t="shared" ca="1" si="39"/>
        <v>-1.4620279610497812E-2</v>
      </c>
    </row>
    <row r="1255" spans="2:7" x14ac:dyDescent="0.3">
      <c r="B1255" s="109">
        <v>43563</v>
      </c>
      <c r="C1255" s="110">
        <v>531.51995799999997</v>
      </c>
      <c r="D1255">
        <f t="shared" si="38"/>
        <v>-1.816620064993324E-2</v>
      </c>
      <c r="E1255">
        <v>1.1210134505048819E-2</v>
      </c>
      <c r="F1255">
        <v>1245</v>
      </c>
      <c r="G1255">
        <f t="shared" ca="1" si="39"/>
        <v>2.5645375189567009E-2</v>
      </c>
    </row>
    <row r="1256" spans="2:7" x14ac:dyDescent="0.3">
      <c r="B1256" s="109">
        <v>43560</v>
      </c>
      <c r="C1256" s="110">
        <v>541.35430899999994</v>
      </c>
      <c r="D1256">
        <f t="shared" si="38"/>
        <v>1.7771632739178811E-2</v>
      </c>
      <c r="E1256">
        <v>1.1210079067925927E-2</v>
      </c>
      <c r="F1256">
        <v>1246</v>
      </c>
      <c r="G1256">
        <f t="shared" ca="1" si="39"/>
        <v>5.2472260835663203E-3</v>
      </c>
    </row>
    <row r="1257" spans="2:7" x14ac:dyDescent="0.3">
      <c r="B1257" s="109">
        <v>43559</v>
      </c>
      <c r="C1257" s="110">
        <v>531.90155000000004</v>
      </c>
      <c r="D1257">
        <f t="shared" si="38"/>
        <v>-4.9167967317752526E-3</v>
      </c>
      <c r="E1257">
        <v>1.119699866673618E-2</v>
      </c>
      <c r="F1257">
        <v>1247</v>
      </c>
      <c r="G1257">
        <f t="shared" ca="1" si="39"/>
        <v>6.4214810126190418E-3</v>
      </c>
    </row>
    <row r="1258" spans="2:7" x14ac:dyDescent="0.3">
      <c r="B1258" s="109">
        <v>43558</v>
      </c>
      <c r="C1258" s="110">
        <v>534.52972399999999</v>
      </c>
      <c r="D1258">
        <f t="shared" si="38"/>
        <v>-1.7606553285359205E-2</v>
      </c>
      <c r="E1258">
        <v>1.1194026772323618E-2</v>
      </c>
      <c r="F1258">
        <v>1248</v>
      </c>
      <c r="G1258">
        <f t="shared" ca="1" si="39"/>
        <v>3.3079083292776221E-4</v>
      </c>
    </row>
    <row r="1259" spans="2:7" x14ac:dyDescent="0.3">
      <c r="B1259" s="109">
        <v>43557</v>
      </c>
      <c r="C1259" s="110">
        <v>544.10961899999995</v>
      </c>
      <c r="D1259">
        <f t="shared" si="38"/>
        <v>1.9539115156801401E-2</v>
      </c>
      <c r="E1259">
        <v>1.1192607498726082E-2</v>
      </c>
      <c r="F1259">
        <v>1249</v>
      </c>
      <c r="G1259">
        <f t="shared" ca="1" si="39"/>
        <v>-2.4701817409939715E-2</v>
      </c>
    </row>
    <row r="1260" spans="2:7" x14ac:dyDescent="0.3">
      <c r="B1260" s="109">
        <v>43556</v>
      </c>
      <c r="C1260" s="110">
        <v>533.68194600000004</v>
      </c>
      <c r="D1260">
        <f t="shared" si="38"/>
        <v>3.8693318138353305E-2</v>
      </c>
      <c r="E1260">
        <v>1.1170779265524011E-2</v>
      </c>
      <c r="F1260">
        <v>1250</v>
      </c>
      <c r="G1260">
        <f t="shared" ca="1" si="39"/>
        <v>1.5867809630024363E-2</v>
      </c>
    </row>
    <row r="1261" spans="2:7" x14ac:dyDescent="0.3">
      <c r="B1261" s="109">
        <v>43552</v>
      </c>
      <c r="C1261" s="110">
        <v>513.80127000000005</v>
      </c>
      <c r="D1261">
        <f t="shared" si="38"/>
        <v>2.8510710843632214E-2</v>
      </c>
      <c r="E1261">
        <v>1.1167336084897617E-2</v>
      </c>
      <c r="F1261">
        <v>1251</v>
      </c>
      <c r="G1261">
        <f t="shared" ca="1" si="39"/>
        <v>-1.8640965290319188E-2</v>
      </c>
    </row>
    <row r="1262" spans="2:7" x14ac:dyDescent="0.3">
      <c r="B1262" s="109">
        <v>43551</v>
      </c>
      <c r="C1262" s="110">
        <v>499.55850199999998</v>
      </c>
      <c r="D1262">
        <f t="shared" si="38"/>
        <v>7.6095463460805757E-3</v>
      </c>
      <c r="E1262">
        <v>1.1124521700641488E-2</v>
      </c>
      <c r="F1262">
        <v>1252</v>
      </c>
      <c r="G1262">
        <f t="shared" ca="1" si="39"/>
        <v>-5.1601980992344886E-2</v>
      </c>
    </row>
    <row r="1263" spans="2:7" x14ac:dyDescent="0.3">
      <c r="B1263" s="109">
        <v>43550</v>
      </c>
      <c r="C1263" s="110">
        <v>495.785797</v>
      </c>
      <c r="D1263">
        <f t="shared" si="38"/>
        <v>8.5366037283960416E-3</v>
      </c>
      <c r="E1263">
        <v>1.1108340166135156E-2</v>
      </c>
      <c r="F1263">
        <v>1253</v>
      </c>
      <c r="G1263">
        <f t="shared" ca="1" si="39"/>
        <v>-9.6940366984193352E-4</v>
      </c>
    </row>
    <row r="1264" spans="2:7" x14ac:dyDescent="0.3">
      <c r="B1264" s="109">
        <v>43549</v>
      </c>
      <c r="C1264" s="110">
        <v>491.589294</v>
      </c>
      <c r="D1264">
        <f t="shared" si="38"/>
        <v>-2.7178834654983719E-2</v>
      </c>
      <c r="E1264">
        <v>1.1107930963083268E-2</v>
      </c>
      <c r="F1264">
        <v>1254</v>
      </c>
      <c r="G1264">
        <f t="shared" ca="1" si="39"/>
        <v>-1.1532793212272765E-2</v>
      </c>
    </row>
    <row r="1265" spans="2:7" x14ac:dyDescent="0.3">
      <c r="B1265" s="109">
        <v>43546</v>
      </c>
      <c r="C1265" s="110">
        <v>505.323395</v>
      </c>
      <c r="D1265">
        <f t="shared" si="38"/>
        <v>-3.3249376660290597E-2</v>
      </c>
      <c r="E1265">
        <v>1.1104787196565935E-2</v>
      </c>
      <c r="F1265">
        <v>1255</v>
      </c>
      <c r="G1265">
        <f t="shared" ca="1" si="39"/>
        <v>-6.5082209432854532E-2</v>
      </c>
    </row>
    <row r="1266" spans="2:7" x14ac:dyDescent="0.3">
      <c r="B1266" s="109">
        <v>43544</v>
      </c>
      <c r="C1266" s="110">
        <v>522.70294200000001</v>
      </c>
      <c r="D1266">
        <f t="shared" si="38"/>
        <v>-4.0386377482168889E-3</v>
      </c>
      <c r="E1266">
        <v>1.1097693556320065E-2</v>
      </c>
      <c r="F1266">
        <v>1256</v>
      </c>
      <c r="G1266">
        <f t="shared" ca="1" si="39"/>
        <v>2.1958161961080212E-2</v>
      </c>
    </row>
    <row r="1267" spans="2:7" x14ac:dyDescent="0.3">
      <c r="B1267" s="109">
        <v>43543</v>
      </c>
      <c r="C1267" s="110">
        <v>524.82250999999997</v>
      </c>
      <c r="D1267">
        <f t="shared" si="38"/>
        <v>1.7728251602044942E-3</v>
      </c>
      <c r="E1267">
        <v>1.1091952379970405E-2</v>
      </c>
      <c r="F1267">
        <v>1257</v>
      </c>
      <c r="G1267">
        <f t="shared" ca="1" si="39"/>
        <v>2.8735648341260824E-2</v>
      </c>
    </row>
    <row r="1268" spans="2:7" x14ac:dyDescent="0.3">
      <c r="B1268" s="109">
        <v>43542</v>
      </c>
      <c r="C1268" s="110">
        <v>523.89373799999998</v>
      </c>
      <c r="D1268">
        <f t="shared" si="38"/>
        <v>4.7773158240154157E-3</v>
      </c>
      <c r="E1268">
        <v>1.1088206062615846E-2</v>
      </c>
      <c r="F1268">
        <v>1258</v>
      </c>
      <c r="G1268">
        <f t="shared" ca="1" si="39"/>
        <v>-4.6748845352758287E-3</v>
      </c>
    </row>
    <row r="1269" spans="2:7" x14ac:dyDescent="0.3">
      <c r="B1269" s="109">
        <v>43539</v>
      </c>
      <c r="C1269" s="110">
        <v>521.40283199999999</v>
      </c>
      <c r="D1269">
        <f t="shared" si="38"/>
        <v>4.6367046180604277E-3</v>
      </c>
      <c r="E1269">
        <v>1.1087985613153384E-2</v>
      </c>
      <c r="F1269">
        <v>1259</v>
      </c>
      <c r="G1269">
        <f t="shared" ca="1" si="39"/>
        <v>-5.8555718190070665E-3</v>
      </c>
    </row>
    <row r="1270" spans="2:7" x14ac:dyDescent="0.3">
      <c r="B1270" s="109">
        <v>43538</v>
      </c>
      <c r="C1270" s="110">
        <v>518.996399</v>
      </c>
      <c r="D1270">
        <f t="shared" si="38"/>
        <v>3.4284119284722081E-3</v>
      </c>
      <c r="E1270">
        <v>1.1060562449815015E-2</v>
      </c>
      <c r="F1270">
        <v>1260</v>
      </c>
      <c r="G1270">
        <f t="shared" ca="1" si="39"/>
        <v>3.9526444565809282E-2</v>
      </c>
    </row>
    <row r="1271" spans="2:7" x14ac:dyDescent="0.3">
      <c r="B1271" s="109">
        <v>43537</v>
      </c>
      <c r="C1271" s="110">
        <v>517.22314500000005</v>
      </c>
      <c r="D1271">
        <f t="shared" si="38"/>
        <v>-8.0965824764497318E-3</v>
      </c>
      <c r="E1271">
        <v>1.1027711507677784E-2</v>
      </c>
      <c r="F1271">
        <v>1261</v>
      </c>
      <c r="G1271">
        <f t="shared" ca="1" si="39"/>
        <v>-3.4866059832072818E-2</v>
      </c>
    </row>
    <row r="1272" spans="2:7" x14ac:dyDescent="0.3">
      <c r="B1272" s="109">
        <v>43536</v>
      </c>
      <c r="C1272" s="110">
        <v>521.44506799999999</v>
      </c>
      <c r="D1272">
        <f t="shared" si="38"/>
        <v>1.1346805942658023E-3</v>
      </c>
      <c r="E1272">
        <v>1.1000630877894269E-2</v>
      </c>
      <c r="F1272">
        <v>1262</v>
      </c>
      <c r="G1272">
        <f t="shared" ca="1" si="39"/>
        <v>4.946612248471137E-2</v>
      </c>
    </row>
    <row r="1273" spans="2:7" x14ac:dyDescent="0.3">
      <c r="B1273" s="109">
        <v>43535</v>
      </c>
      <c r="C1273" s="110">
        <v>520.85406499999999</v>
      </c>
      <c r="D1273">
        <f t="shared" si="38"/>
        <v>3.5591289917512592E-2</v>
      </c>
      <c r="E1273">
        <v>1.0996919625507529E-2</v>
      </c>
      <c r="F1273">
        <v>1263</v>
      </c>
      <c r="G1273">
        <f t="shared" ca="1" si="39"/>
        <v>-1.7700673663991549E-2</v>
      </c>
    </row>
    <row r="1274" spans="2:7" x14ac:dyDescent="0.3">
      <c r="B1274" s="109">
        <v>43532</v>
      </c>
      <c r="C1274" s="110">
        <v>502.95330799999999</v>
      </c>
      <c r="D1274">
        <f t="shared" si="38"/>
        <v>-2.9411228397572931E-2</v>
      </c>
      <c r="E1274">
        <v>1.0962232315248066E-2</v>
      </c>
      <c r="F1274">
        <v>1264</v>
      </c>
      <c r="G1274">
        <f t="shared" ca="1" si="39"/>
        <v>-6.0923813115881124E-2</v>
      </c>
    </row>
    <row r="1275" spans="2:7" x14ac:dyDescent="0.3">
      <c r="B1275" s="109">
        <v>43531</v>
      </c>
      <c r="C1275" s="110">
        <v>518.194031</v>
      </c>
      <c r="D1275">
        <f t="shared" si="38"/>
        <v>-1.2947570336743541E-2</v>
      </c>
      <c r="E1275">
        <v>1.091402558152188E-2</v>
      </c>
      <c r="F1275">
        <v>1265</v>
      </c>
      <c r="G1275">
        <f t="shared" ca="1" si="39"/>
        <v>3.0942550271765096E-2</v>
      </c>
    </row>
    <row r="1276" spans="2:7" x14ac:dyDescent="0.3">
      <c r="B1276" s="109">
        <v>43530</v>
      </c>
      <c r="C1276" s="110">
        <v>524.99139400000001</v>
      </c>
      <c r="D1276">
        <f t="shared" si="38"/>
        <v>-6.4718538116359525E-3</v>
      </c>
      <c r="E1276">
        <v>1.0891614988034704E-2</v>
      </c>
      <c r="F1276">
        <v>1266</v>
      </c>
      <c r="G1276">
        <f t="shared" ca="1" si="39"/>
        <v>-1.0086076686306834E-2</v>
      </c>
    </row>
    <row r="1277" spans="2:7" x14ac:dyDescent="0.3">
      <c r="B1277" s="109">
        <v>43529</v>
      </c>
      <c r="C1277" s="110">
        <v>528.41119400000002</v>
      </c>
      <c r="D1277">
        <f t="shared" si="38"/>
        <v>1.607376179276776E-2</v>
      </c>
      <c r="E1277">
        <v>1.0884121591257179E-2</v>
      </c>
      <c r="F1277">
        <v>1267</v>
      </c>
      <c r="G1277">
        <f t="shared" ca="1" si="39"/>
        <v>1.9412521244799127E-2</v>
      </c>
    </row>
    <row r="1278" spans="2:7" x14ac:dyDescent="0.3">
      <c r="B1278" s="109">
        <v>43525</v>
      </c>
      <c r="C1278" s="110">
        <v>520.05200200000002</v>
      </c>
      <c r="D1278">
        <f t="shared" si="38"/>
        <v>1.2577639804764784E-2</v>
      </c>
      <c r="E1278">
        <v>1.088033465291649E-2</v>
      </c>
      <c r="F1278">
        <v>1268</v>
      </c>
      <c r="G1278">
        <f t="shared" ca="1" si="39"/>
        <v>9.248664737687054E-3</v>
      </c>
    </row>
    <row r="1279" spans="2:7" x14ac:dyDescent="0.3">
      <c r="B1279" s="109">
        <v>43524</v>
      </c>
      <c r="C1279" s="110">
        <v>513.59222399999999</v>
      </c>
      <c r="D1279">
        <f t="shared" si="38"/>
        <v>2.4507185333143777E-2</v>
      </c>
      <c r="E1279">
        <v>1.0868555606613928E-2</v>
      </c>
      <c r="F1279">
        <v>1269</v>
      </c>
      <c r="G1279">
        <f t="shared" ca="1" si="39"/>
        <v>-2.1559294026845022E-2</v>
      </c>
    </row>
    <row r="1280" spans="2:7" x14ac:dyDescent="0.3">
      <c r="B1280" s="109">
        <v>43523</v>
      </c>
      <c r="C1280" s="110">
        <v>501.30660999999998</v>
      </c>
      <c r="D1280">
        <f t="shared" si="38"/>
        <v>-1.9001967052219237E-2</v>
      </c>
      <c r="E1280">
        <v>1.0848732708296893E-2</v>
      </c>
      <c r="F1280">
        <v>1270</v>
      </c>
      <c r="G1280">
        <f t="shared" ca="1" si="39"/>
        <v>2.5603970174491737E-2</v>
      </c>
    </row>
    <row r="1281" spans="2:7" x14ac:dyDescent="0.3">
      <c r="B1281" s="109">
        <v>43522</v>
      </c>
      <c r="C1281" s="110">
        <v>511.01693699999998</v>
      </c>
      <c r="D1281">
        <f t="shared" si="38"/>
        <v>3.0917165567469373E-2</v>
      </c>
      <c r="E1281">
        <v>1.0826169349635428E-2</v>
      </c>
      <c r="F1281">
        <v>1271</v>
      </c>
      <c r="G1281">
        <f t="shared" ca="1" si="39"/>
        <v>-2.3447224660274567E-2</v>
      </c>
    </row>
    <row r="1282" spans="2:7" x14ac:dyDescent="0.3">
      <c r="B1282" s="109">
        <v>43521</v>
      </c>
      <c r="C1282" s="110">
        <v>495.69155899999998</v>
      </c>
      <c r="D1282">
        <f t="shared" si="38"/>
        <v>1.9628031600549267E-3</v>
      </c>
      <c r="E1282">
        <v>1.077984596810122E-2</v>
      </c>
      <c r="F1282">
        <v>1272</v>
      </c>
      <c r="G1282">
        <f t="shared" ca="1" si="39"/>
        <v>-1.015308274806373E-2</v>
      </c>
    </row>
    <row r="1283" spans="2:7" x14ac:dyDescent="0.3">
      <c r="B1283" s="109">
        <v>43518</v>
      </c>
      <c r="C1283" s="110">
        <v>494.72052000000002</v>
      </c>
      <c r="D1283">
        <f t="shared" si="38"/>
        <v>-2.8933375916977422E-3</v>
      </c>
      <c r="E1283">
        <v>1.0760622453393598E-2</v>
      </c>
      <c r="F1283">
        <v>1273</v>
      </c>
      <c r="G1283">
        <f t="shared" ca="1" si="39"/>
        <v>5.2875163018410692E-2</v>
      </c>
    </row>
    <row r="1284" spans="2:7" x14ac:dyDescent="0.3">
      <c r="B1284" s="109">
        <v>43517</v>
      </c>
      <c r="C1284" s="110">
        <v>496.15606700000001</v>
      </c>
      <c r="D1284">
        <f t="shared" si="38"/>
        <v>3.5875226478670585E-2</v>
      </c>
      <c r="E1284">
        <v>1.0755994529404456E-2</v>
      </c>
      <c r="F1284">
        <v>1274</v>
      </c>
      <c r="G1284">
        <f t="shared" ca="1" si="39"/>
        <v>3.2848929929175312E-2</v>
      </c>
    </row>
    <row r="1285" spans="2:7" x14ac:dyDescent="0.3">
      <c r="B1285" s="109">
        <v>43516</v>
      </c>
      <c r="C1285" s="110">
        <v>478.97280899999998</v>
      </c>
      <c r="D1285">
        <f t="shared" si="38"/>
        <v>1.7214769735916624E-2</v>
      </c>
      <c r="E1285">
        <v>1.0740068527454127E-2</v>
      </c>
      <c r="F1285">
        <v>1275</v>
      </c>
      <c r="G1285">
        <f t="shared" ca="1" si="39"/>
        <v>1.7400916138248641E-2</v>
      </c>
    </row>
    <row r="1286" spans="2:7" x14ac:dyDescent="0.3">
      <c r="B1286" s="109">
        <v>43515</v>
      </c>
      <c r="C1286" s="110">
        <v>470.86694299999999</v>
      </c>
      <c r="D1286">
        <f t="shared" si="38"/>
        <v>2.2273352697521176E-2</v>
      </c>
      <c r="E1286">
        <v>1.073046241973441E-2</v>
      </c>
      <c r="F1286">
        <v>1276</v>
      </c>
      <c r="G1286">
        <f t="shared" ca="1" si="39"/>
        <v>-4.3156276195242503E-3</v>
      </c>
    </row>
    <row r="1287" spans="2:7" x14ac:dyDescent="0.3">
      <c r="B1287" s="109">
        <v>43514</v>
      </c>
      <c r="C1287" s="110">
        <v>460.60766599999999</v>
      </c>
      <c r="D1287">
        <f t="shared" si="38"/>
        <v>-2.7422421484833981E-3</v>
      </c>
      <c r="E1287">
        <v>1.0712571931937642E-2</v>
      </c>
      <c r="F1287">
        <v>1277</v>
      </c>
      <c r="G1287">
        <f t="shared" ca="1" si="39"/>
        <v>-6.7673990071967147E-4</v>
      </c>
    </row>
    <row r="1288" spans="2:7" x14ac:dyDescent="0.3">
      <c r="B1288" s="109">
        <v>43511</v>
      </c>
      <c r="C1288" s="110">
        <v>461.87423699999999</v>
      </c>
      <c r="D1288">
        <f t="shared" si="38"/>
        <v>-5.1335355704498764E-2</v>
      </c>
      <c r="E1288">
        <v>1.0711033051026053E-2</v>
      </c>
      <c r="F1288">
        <v>1278</v>
      </c>
      <c r="G1288">
        <f t="shared" ca="1" si="39"/>
        <v>-1.8179508005344947E-2</v>
      </c>
    </row>
    <row r="1289" spans="2:7" x14ac:dyDescent="0.3">
      <c r="B1289" s="109">
        <v>43510</v>
      </c>
      <c r="C1289" s="110">
        <v>486.86776700000001</v>
      </c>
      <c r="D1289">
        <f t="shared" si="38"/>
        <v>3.2631719214900379E-2</v>
      </c>
      <c r="E1289">
        <v>1.0680064646904075E-2</v>
      </c>
      <c r="F1289">
        <v>1279</v>
      </c>
      <c r="G1289">
        <f t="shared" ca="1" si="39"/>
        <v>-3.2661702257691258E-2</v>
      </c>
    </row>
    <row r="1290" spans="2:7" x14ac:dyDescent="0.3">
      <c r="B1290" s="109">
        <v>43508</v>
      </c>
      <c r="C1290" s="110">
        <v>471.482483</v>
      </c>
      <c r="D1290">
        <f t="shared" si="38"/>
        <v>-2.3081450221443478E-2</v>
      </c>
      <c r="E1290">
        <v>1.0671036797638145E-2</v>
      </c>
      <c r="F1290">
        <v>1280</v>
      </c>
      <c r="G1290">
        <f t="shared" ca="1" si="39"/>
        <v>1.7291919930497956E-2</v>
      </c>
    </row>
    <row r="1291" spans="2:7" x14ac:dyDescent="0.3">
      <c r="B1291" s="109">
        <v>43507</v>
      </c>
      <c r="C1291" s="110">
        <v>482.62210099999999</v>
      </c>
      <c r="D1291">
        <f t="shared" ref="D1291:D1354" si="40">C1291/C1292-1</f>
        <v>0.10182351202877737</v>
      </c>
      <c r="E1291">
        <v>1.0652319424236945E-2</v>
      </c>
      <c r="F1291">
        <v>1281</v>
      </c>
      <c r="G1291">
        <f t="shared" ref="G1291:G1354" ca="1" si="41">_xlfn.NORM.INV(RAND(),M$13,M$14)</f>
        <v>-1.6784642070724311E-2</v>
      </c>
    </row>
    <row r="1292" spans="2:7" x14ac:dyDescent="0.3">
      <c r="B1292" s="109">
        <v>43504</v>
      </c>
      <c r="C1292" s="110">
        <v>438.02123999999998</v>
      </c>
      <c r="D1292">
        <f t="shared" si="40"/>
        <v>-2.1320609366488941E-2</v>
      </c>
      <c r="E1292">
        <v>1.0637134580836927E-2</v>
      </c>
      <c r="F1292">
        <v>1282</v>
      </c>
      <c r="G1292">
        <f t="shared" ca="1" si="41"/>
        <v>6.7263199095326548E-2</v>
      </c>
    </row>
    <row r="1293" spans="2:7" x14ac:dyDescent="0.3">
      <c r="B1293" s="109">
        <v>43503</v>
      </c>
      <c r="C1293" s="110">
        <v>447.56356799999998</v>
      </c>
      <c r="D1293">
        <f t="shared" si="40"/>
        <v>-2.0605155713413814E-2</v>
      </c>
      <c r="E1293">
        <v>1.0634804767547967E-2</v>
      </c>
      <c r="F1293">
        <v>1283</v>
      </c>
      <c r="G1293">
        <f t="shared" ca="1" si="41"/>
        <v>-1.7205812442982488E-2</v>
      </c>
    </row>
    <row r="1294" spans="2:7" x14ac:dyDescent="0.3">
      <c r="B1294" s="109">
        <v>43502</v>
      </c>
      <c r="C1294" s="110">
        <v>456.97970600000002</v>
      </c>
      <c r="D1294">
        <f t="shared" si="40"/>
        <v>4.1283307193379137E-2</v>
      </c>
      <c r="E1294">
        <v>1.063293014955291E-2</v>
      </c>
      <c r="F1294">
        <v>1284</v>
      </c>
      <c r="G1294">
        <f t="shared" ca="1" si="41"/>
        <v>-3.8852467679854293E-2</v>
      </c>
    </row>
    <row r="1295" spans="2:7" x14ac:dyDescent="0.3">
      <c r="B1295" s="109">
        <v>43501</v>
      </c>
      <c r="C1295" s="110">
        <v>438.86203</v>
      </c>
      <c r="D1295">
        <f t="shared" si="40"/>
        <v>-4.0068600974015878E-3</v>
      </c>
      <c r="E1295">
        <v>1.0606872274896206E-2</v>
      </c>
      <c r="F1295">
        <v>1285</v>
      </c>
      <c r="G1295">
        <f t="shared" ca="1" si="41"/>
        <v>1.0370725041864428E-2</v>
      </c>
    </row>
    <row r="1296" spans="2:7" x14ac:dyDescent="0.3">
      <c r="B1296" s="109">
        <v>43500</v>
      </c>
      <c r="C1296" s="110">
        <v>440.62756300000001</v>
      </c>
      <c r="D1296">
        <f t="shared" si="40"/>
        <v>-1.5127229198074743E-2</v>
      </c>
      <c r="E1296">
        <v>1.0598640610005816E-2</v>
      </c>
      <c r="F1296">
        <v>1286</v>
      </c>
      <c r="G1296">
        <f t="shared" ca="1" si="41"/>
        <v>-6.1517874784941884E-3</v>
      </c>
    </row>
    <row r="1297" spans="2:7" x14ac:dyDescent="0.3">
      <c r="B1297" s="109">
        <v>43497</v>
      </c>
      <c r="C1297" s="110">
        <v>447.39541600000001</v>
      </c>
      <c r="D1297">
        <f t="shared" si="40"/>
        <v>3.8674242926208802E-3</v>
      </c>
      <c r="E1297">
        <v>1.0535088280084759E-2</v>
      </c>
      <c r="F1297">
        <v>1287</v>
      </c>
      <c r="G1297">
        <f t="shared" ca="1" si="41"/>
        <v>1.5680592941751659E-2</v>
      </c>
    </row>
    <row r="1298" spans="2:7" x14ac:dyDescent="0.3">
      <c r="B1298" s="109">
        <v>43496</v>
      </c>
      <c r="C1298" s="110">
        <v>445.67181399999998</v>
      </c>
      <c r="D1298">
        <f t="shared" si="40"/>
        <v>-6.6525523060207981E-3</v>
      </c>
      <c r="E1298">
        <v>1.0532711331019851E-2</v>
      </c>
      <c r="F1298">
        <v>1288</v>
      </c>
      <c r="G1298">
        <f t="shared" ca="1" si="41"/>
        <v>-4.4520666619984224E-2</v>
      </c>
    </row>
    <row r="1299" spans="2:7" x14ac:dyDescent="0.3">
      <c r="B1299" s="109">
        <v>43495</v>
      </c>
      <c r="C1299" s="110">
        <v>448.65652499999999</v>
      </c>
      <c r="D1299">
        <f t="shared" si="40"/>
        <v>3.7499971403942567E-4</v>
      </c>
      <c r="E1299">
        <v>1.0527301830466351E-2</v>
      </c>
      <c r="F1299">
        <v>1289</v>
      </c>
      <c r="G1299">
        <f t="shared" ca="1" si="41"/>
        <v>8.6372423801137754E-3</v>
      </c>
    </row>
    <row r="1300" spans="2:7" x14ac:dyDescent="0.3">
      <c r="B1300" s="109">
        <v>43494</v>
      </c>
      <c r="C1300" s="110">
        <v>448.48834199999999</v>
      </c>
      <c r="D1300">
        <f t="shared" si="40"/>
        <v>2.0662405658540273E-3</v>
      </c>
      <c r="E1300">
        <v>1.0523666840967394E-2</v>
      </c>
      <c r="F1300">
        <v>1290</v>
      </c>
      <c r="G1300">
        <f t="shared" ca="1" si="41"/>
        <v>-4.2417239732120554E-2</v>
      </c>
    </row>
    <row r="1301" spans="2:7" x14ac:dyDescent="0.3">
      <c r="B1301" s="109">
        <v>43493</v>
      </c>
      <c r="C1301" s="110">
        <v>447.56356799999998</v>
      </c>
      <c r="D1301">
        <f t="shared" si="40"/>
        <v>5.2386986105127153E-2</v>
      </c>
      <c r="E1301">
        <v>1.0477502523402515E-2</v>
      </c>
      <c r="F1301">
        <v>1291</v>
      </c>
      <c r="G1301">
        <f t="shared" ca="1" si="41"/>
        <v>-1.9015442682262268E-2</v>
      </c>
    </row>
    <row r="1302" spans="2:7" x14ac:dyDescent="0.3">
      <c r="B1302" s="109">
        <v>43490</v>
      </c>
      <c r="C1302" s="110">
        <v>425.28420999999997</v>
      </c>
      <c r="D1302">
        <f t="shared" si="40"/>
        <v>-4.0132663150277081E-2</v>
      </c>
      <c r="E1302">
        <v>1.0474505941150403E-2</v>
      </c>
      <c r="F1302">
        <v>1292</v>
      </c>
      <c r="G1302">
        <f t="shared" ca="1" si="41"/>
        <v>2.2047468133455889E-2</v>
      </c>
    </row>
    <row r="1303" spans="2:7" x14ac:dyDescent="0.3">
      <c r="B1303" s="109">
        <v>43489</v>
      </c>
      <c r="C1303" s="110">
        <v>443.06561299999998</v>
      </c>
      <c r="D1303">
        <f t="shared" si="40"/>
        <v>-4.6274912082252539E-3</v>
      </c>
      <c r="E1303">
        <v>1.0472197003590811E-2</v>
      </c>
      <c r="F1303">
        <v>1293</v>
      </c>
      <c r="G1303">
        <f t="shared" ca="1" si="41"/>
        <v>1.2229588339772309E-2</v>
      </c>
    </row>
    <row r="1304" spans="2:7" x14ac:dyDescent="0.3">
      <c r="B1304" s="109">
        <v>43488</v>
      </c>
      <c r="C1304" s="110">
        <v>445.125427</v>
      </c>
      <c r="D1304">
        <f t="shared" si="40"/>
        <v>1.9643588698695202E-2</v>
      </c>
      <c r="E1304">
        <v>1.0448445157938524E-2</v>
      </c>
      <c r="F1304">
        <v>1294</v>
      </c>
      <c r="G1304">
        <f t="shared" ca="1" si="41"/>
        <v>3.5605623954563723E-3</v>
      </c>
    </row>
    <row r="1305" spans="2:7" x14ac:dyDescent="0.3">
      <c r="B1305" s="109">
        <v>43487</v>
      </c>
      <c r="C1305" s="110">
        <v>436.55001800000002</v>
      </c>
      <c r="D1305">
        <f t="shared" si="40"/>
        <v>1.3962183200152856E-2</v>
      </c>
      <c r="E1305">
        <v>1.0446163667487074E-2</v>
      </c>
      <c r="F1305">
        <v>1295</v>
      </c>
      <c r="G1305">
        <f t="shared" ca="1" si="41"/>
        <v>2.3760182207721102E-2</v>
      </c>
    </row>
    <row r="1306" spans="2:7" x14ac:dyDescent="0.3">
      <c r="B1306" s="109">
        <v>43486</v>
      </c>
      <c r="C1306" s="110">
        <v>430.53875699999998</v>
      </c>
      <c r="D1306">
        <f t="shared" si="40"/>
        <v>-2.4942932703284737E-2</v>
      </c>
      <c r="E1306">
        <v>1.0412825887076371E-2</v>
      </c>
      <c r="F1306">
        <v>1296</v>
      </c>
      <c r="G1306">
        <f t="shared" ca="1" si="41"/>
        <v>-2.6496052423482488E-2</v>
      </c>
    </row>
    <row r="1307" spans="2:7" x14ac:dyDescent="0.3">
      <c r="B1307" s="109">
        <v>43483</v>
      </c>
      <c r="C1307" s="110">
        <v>441.552368</v>
      </c>
      <c r="D1307">
        <f t="shared" si="40"/>
        <v>-7.036022243913076E-2</v>
      </c>
      <c r="E1307">
        <v>1.0407911234923573E-2</v>
      </c>
      <c r="F1307">
        <v>1297</v>
      </c>
      <c r="G1307">
        <f t="shared" ca="1" si="41"/>
        <v>-1.4118771648529401E-2</v>
      </c>
    </row>
    <row r="1308" spans="2:7" x14ac:dyDescent="0.3">
      <c r="B1308" s="109">
        <v>43482</v>
      </c>
      <c r="C1308" s="110">
        <v>474.97146600000002</v>
      </c>
      <c r="D1308">
        <f t="shared" si="40"/>
        <v>-1.4822479687504386E-2</v>
      </c>
      <c r="E1308">
        <v>1.039664375779048E-2</v>
      </c>
      <c r="F1308">
        <v>1298</v>
      </c>
      <c r="G1308">
        <f t="shared" ca="1" si="41"/>
        <v>1.4492048555720444E-2</v>
      </c>
    </row>
    <row r="1309" spans="2:7" x14ac:dyDescent="0.3">
      <c r="B1309" s="109">
        <v>43481</v>
      </c>
      <c r="C1309" s="110">
        <v>482.11764499999998</v>
      </c>
      <c r="D1309">
        <f t="shared" si="40"/>
        <v>-1.0525438269058496E-2</v>
      </c>
      <c r="E1309">
        <v>1.0394075167201144E-2</v>
      </c>
      <c r="F1309">
        <v>1299</v>
      </c>
      <c r="G1309">
        <f t="shared" ca="1" si="41"/>
        <v>-7.9405594727458128E-3</v>
      </c>
    </row>
    <row r="1310" spans="2:7" x14ac:dyDescent="0.3">
      <c r="B1310" s="109">
        <v>43480</v>
      </c>
      <c r="C1310" s="110">
        <v>487.24612400000001</v>
      </c>
      <c r="D1310">
        <f t="shared" si="40"/>
        <v>9.4978718713800703E-4</v>
      </c>
      <c r="E1310">
        <v>1.0377644115626916E-2</v>
      </c>
      <c r="F1310">
        <v>1300</v>
      </c>
      <c r="G1310">
        <f t="shared" ca="1" si="41"/>
        <v>3.1768353119244204E-2</v>
      </c>
    </row>
    <row r="1311" spans="2:7" x14ac:dyDescent="0.3">
      <c r="B1311" s="109">
        <v>43479</v>
      </c>
      <c r="C1311" s="110">
        <v>486.78378300000003</v>
      </c>
      <c r="D1311">
        <f t="shared" si="40"/>
        <v>-1.6810995562020148E-2</v>
      </c>
      <c r="E1311">
        <v>1.0349720541436458E-2</v>
      </c>
      <c r="F1311">
        <v>1301</v>
      </c>
      <c r="G1311">
        <f t="shared" ca="1" si="41"/>
        <v>-3.0687078551406573E-2</v>
      </c>
    </row>
    <row r="1312" spans="2:7" x14ac:dyDescent="0.3">
      <c r="B1312" s="109">
        <v>43476</v>
      </c>
      <c r="C1312" s="110">
        <v>495.10702500000002</v>
      </c>
      <c r="D1312">
        <f t="shared" si="40"/>
        <v>-1.9490201623857395E-3</v>
      </c>
      <c r="E1312">
        <v>1.0343207752427919E-2</v>
      </c>
      <c r="F1312">
        <v>1302</v>
      </c>
      <c r="G1312">
        <f t="shared" ca="1" si="41"/>
        <v>4.5982922176313838E-3</v>
      </c>
    </row>
    <row r="1313" spans="2:7" x14ac:dyDescent="0.3">
      <c r="B1313" s="109">
        <v>43475</v>
      </c>
      <c r="C1313" s="110">
        <v>496.07388300000002</v>
      </c>
      <c r="D1313">
        <f t="shared" si="40"/>
        <v>1.9528262601404833E-3</v>
      </c>
      <c r="E1313">
        <v>1.0334500219085108E-2</v>
      </c>
      <c r="F1313">
        <v>1303</v>
      </c>
      <c r="G1313">
        <f t="shared" ca="1" si="41"/>
        <v>-2.2336717292520701E-2</v>
      </c>
    </row>
    <row r="1314" spans="2:7" x14ac:dyDescent="0.3">
      <c r="B1314" s="109">
        <v>43474</v>
      </c>
      <c r="C1314" s="110">
        <v>495.10702500000002</v>
      </c>
      <c r="D1314">
        <f t="shared" si="40"/>
        <v>-1.8254286286872423E-2</v>
      </c>
      <c r="E1314">
        <v>1.0332580179625017E-2</v>
      </c>
      <c r="F1314">
        <v>1304</v>
      </c>
      <c r="G1314">
        <f t="shared" ca="1" si="41"/>
        <v>-3.4497040266719244E-2</v>
      </c>
    </row>
    <row r="1315" spans="2:7" x14ac:dyDescent="0.3">
      <c r="B1315" s="109">
        <v>43473</v>
      </c>
      <c r="C1315" s="110">
        <v>504.31289700000002</v>
      </c>
      <c r="D1315">
        <f t="shared" si="40"/>
        <v>7.5584611256096501E-3</v>
      </c>
      <c r="E1315">
        <v>1.0330159726398724E-2</v>
      </c>
      <c r="F1315">
        <v>1305</v>
      </c>
      <c r="G1315">
        <f t="shared" ca="1" si="41"/>
        <v>-2.7654765201302459E-2</v>
      </c>
    </row>
    <row r="1316" spans="2:7" x14ac:dyDescent="0.3">
      <c r="B1316" s="109">
        <v>43472</v>
      </c>
      <c r="C1316" s="110">
        <v>500.52966300000003</v>
      </c>
      <c r="D1316">
        <f t="shared" si="40"/>
        <v>5.319292106674478E-3</v>
      </c>
      <c r="E1316">
        <v>1.0293995769594E-2</v>
      </c>
      <c r="F1316">
        <v>1306</v>
      </c>
      <c r="G1316">
        <f t="shared" ca="1" si="41"/>
        <v>-8.2213878639214276E-3</v>
      </c>
    </row>
    <row r="1317" spans="2:7" x14ac:dyDescent="0.3">
      <c r="B1317" s="109">
        <v>43469</v>
      </c>
      <c r="C1317" s="110">
        <v>497.88128699999999</v>
      </c>
      <c r="D1317">
        <f t="shared" si="40"/>
        <v>1.213451783475894E-2</v>
      </c>
      <c r="E1317">
        <v>1.0237983900417857E-2</v>
      </c>
      <c r="F1317">
        <v>1307</v>
      </c>
      <c r="G1317">
        <f t="shared" ca="1" si="41"/>
        <v>-7.1780766730374576E-3</v>
      </c>
    </row>
    <row r="1318" spans="2:7" x14ac:dyDescent="0.3">
      <c r="B1318" s="109">
        <v>43468</v>
      </c>
      <c r="C1318" s="110">
        <v>491.91217</v>
      </c>
      <c r="D1318">
        <f t="shared" si="40"/>
        <v>-3.2252704528561882E-2</v>
      </c>
      <c r="E1318">
        <v>1.0213816869321546E-2</v>
      </c>
      <c r="F1318">
        <v>1308</v>
      </c>
      <c r="G1318">
        <f t="shared" ca="1" si="41"/>
        <v>1.6455675148606973E-2</v>
      </c>
    </row>
    <row r="1319" spans="2:7" x14ac:dyDescent="0.3">
      <c r="B1319" s="109">
        <v>43467</v>
      </c>
      <c r="C1319" s="110">
        <v>508.30642699999999</v>
      </c>
      <c r="D1319">
        <f t="shared" si="40"/>
        <v>-5.3467989867048704E-3</v>
      </c>
      <c r="E1319">
        <v>1.0210891880461759E-2</v>
      </c>
      <c r="F1319">
        <v>1309</v>
      </c>
      <c r="G1319">
        <f t="shared" ca="1" si="41"/>
        <v>-2.6847544542356449E-2</v>
      </c>
    </row>
    <row r="1320" spans="2:7" x14ac:dyDescent="0.3">
      <c r="B1320" s="109">
        <v>43466</v>
      </c>
      <c r="C1320" s="110">
        <v>511.03884900000003</v>
      </c>
      <c r="D1320">
        <f t="shared" si="40"/>
        <v>1.6478566118394156E-4</v>
      </c>
      <c r="E1320">
        <v>1.0201594289077631E-2</v>
      </c>
      <c r="F1320">
        <v>1310</v>
      </c>
      <c r="G1320">
        <f t="shared" ca="1" si="41"/>
        <v>-4.6097732443927987E-2</v>
      </c>
    </row>
    <row r="1321" spans="2:7" x14ac:dyDescent="0.3">
      <c r="B1321" s="109">
        <v>43465</v>
      </c>
      <c r="C1321" s="110">
        <v>510.95465100000001</v>
      </c>
      <c r="D1321">
        <f t="shared" si="40"/>
        <v>-1.227045658042214E-2</v>
      </c>
      <c r="E1321">
        <v>1.019688703016608E-2</v>
      </c>
      <c r="F1321">
        <v>1311</v>
      </c>
      <c r="G1321">
        <f t="shared" ca="1" si="41"/>
        <v>5.1803349735572664E-2</v>
      </c>
    </row>
    <row r="1322" spans="2:7" x14ac:dyDescent="0.3">
      <c r="B1322" s="109">
        <v>43462</v>
      </c>
      <c r="C1322" s="110">
        <v>517.30218500000001</v>
      </c>
      <c r="D1322">
        <f t="shared" si="40"/>
        <v>4.9641521846271575E-2</v>
      </c>
      <c r="E1322">
        <v>1.0180868799681164E-2</v>
      </c>
      <c r="F1322">
        <v>1312</v>
      </c>
      <c r="G1322">
        <f t="shared" ca="1" si="41"/>
        <v>2.3029516136262793E-2</v>
      </c>
    </row>
    <row r="1323" spans="2:7" x14ac:dyDescent="0.3">
      <c r="B1323" s="109">
        <v>43461</v>
      </c>
      <c r="C1323" s="110">
        <v>492.83700599999997</v>
      </c>
      <c r="D1323">
        <f t="shared" si="40"/>
        <v>1.8946752232635422E-2</v>
      </c>
      <c r="E1323">
        <v>1.017841806297981E-2</v>
      </c>
      <c r="F1323">
        <v>1313</v>
      </c>
      <c r="G1323">
        <f t="shared" ca="1" si="41"/>
        <v>9.2305525436162991E-3</v>
      </c>
    </row>
    <row r="1324" spans="2:7" x14ac:dyDescent="0.3">
      <c r="B1324" s="109">
        <v>43460</v>
      </c>
      <c r="C1324" s="110">
        <v>483.67297400000001</v>
      </c>
      <c r="D1324">
        <f t="shared" si="40"/>
        <v>-2.8600528224664856E-3</v>
      </c>
      <c r="E1324">
        <v>1.0166562550432356E-2</v>
      </c>
      <c r="F1324">
        <v>1314</v>
      </c>
      <c r="G1324">
        <f t="shared" ca="1" si="41"/>
        <v>3.7963173662947436E-2</v>
      </c>
    </row>
    <row r="1325" spans="2:7" x14ac:dyDescent="0.3">
      <c r="B1325" s="109">
        <v>43458</v>
      </c>
      <c r="C1325" s="110">
        <v>485.060272</v>
      </c>
      <c r="D1325">
        <f t="shared" si="40"/>
        <v>-2.3607937465177087E-2</v>
      </c>
      <c r="E1325">
        <v>1.0163115132769684E-2</v>
      </c>
      <c r="F1325">
        <v>1315</v>
      </c>
      <c r="G1325">
        <f t="shared" ca="1" si="41"/>
        <v>4.9046561494506717E-3</v>
      </c>
    </row>
    <row r="1326" spans="2:7" x14ac:dyDescent="0.3">
      <c r="B1326" s="109">
        <v>43455</v>
      </c>
      <c r="C1326" s="110">
        <v>496.78842200000003</v>
      </c>
      <c r="D1326">
        <f t="shared" si="40"/>
        <v>-9.9691159563290999E-3</v>
      </c>
      <c r="E1326">
        <v>1.015480135989022E-2</v>
      </c>
      <c r="F1326">
        <v>1316</v>
      </c>
      <c r="G1326">
        <f t="shared" ca="1" si="41"/>
        <v>-4.6420376772944222E-2</v>
      </c>
    </row>
    <row r="1327" spans="2:7" x14ac:dyDescent="0.3">
      <c r="B1327" s="109">
        <v>43454</v>
      </c>
      <c r="C1327" s="110">
        <v>501.79083300000002</v>
      </c>
      <c r="D1327">
        <f t="shared" si="40"/>
        <v>-8.3615500026446021E-5</v>
      </c>
      <c r="E1327">
        <v>1.0112704170935904E-2</v>
      </c>
      <c r="F1327">
        <v>1317</v>
      </c>
      <c r="G1327">
        <f t="shared" ca="1" si="41"/>
        <v>-3.7454667205331492E-2</v>
      </c>
    </row>
    <row r="1328" spans="2:7" x14ac:dyDescent="0.3">
      <c r="B1328" s="109">
        <v>43453</v>
      </c>
      <c r="C1328" s="110">
        <v>501.83279399999998</v>
      </c>
      <c r="D1328">
        <f t="shared" si="40"/>
        <v>1.3670636798334801E-2</v>
      </c>
      <c r="E1328">
        <v>1.0112599258368382E-2</v>
      </c>
      <c r="F1328">
        <v>1318</v>
      </c>
      <c r="G1328">
        <f t="shared" ca="1" si="41"/>
        <v>6.4009809700744991E-2</v>
      </c>
    </row>
    <row r="1329" spans="2:7" x14ac:dyDescent="0.3">
      <c r="B1329" s="109">
        <v>43452</v>
      </c>
      <c r="C1329" s="110">
        <v>495.06494099999998</v>
      </c>
      <c r="D1329">
        <f t="shared" si="40"/>
        <v>2.5156780733447182E-2</v>
      </c>
      <c r="E1329">
        <v>1.0111887912245932E-2</v>
      </c>
      <c r="F1329">
        <v>1319</v>
      </c>
      <c r="G1329">
        <f t="shared" ca="1" si="41"/>
        <v>1.6173159134767252E-2</v>
      </c>
    </row>
    <row r="1330" spans="2:7" x14ac:dyDescent="0.3">
      <c r="B1330" s="109">
        <v>43451</v>
      </c>
      <c r="C1330" s="110">
        <v>482.91632099999998</v>
      </c>
      <c r="D1330">
        <f t="shared" si="40"/>
        <v>-1.9981846487259203E-3</v>
      </c>
      <c r="E1330">
        <v>1.0111114515164665E-2</v>
      </c>
      <c r="F1330">
        <v>1320</v>
      </c>
      <c r="G1330">
        <f t="shared" ca="1" si="41"/>
        <v>1.6767236574290333E-3</v>
      </c>
    </row>
    <row r="1331" spans="2:7" x14ac:dyDescent="0.3">
      <c r="B1331" s="109">
        <v>43448</v>
      </c>
      <c r="C1331" s="110">
        <v>483.88320900000002</v>
      </c>
      <c r="D1331">
        <f t="shared" si="40"/>
        <v>2.6484540451532146E-2</v>
      </c>
      <c r="E1331">
        <v>1.0102170720953652E-2</v>
      </c>
      <c r="F1331">
        <v>1321</v>
      </c>
      <c r="G1331">
        <f t="shared" ca="1" si="41"/>
        <v>-3.6474288476686906E-2</v>
      </c>
    </row>
    <row r="1332" spans="2:7" x14ac:dyDescent="0.3">
      <c r="B1332" s="109">
        <v>43447</v>
      </c>
      <c r="C1332" s="110">
        <v>471.398438</v>
      </c>
      <c r="D1332">
        <f t="shared" si="40"/>
        <v>-1.0762137773691061E-2</v>
      </c>
      <c r="E1332">
        <v>1.0099946467450271E-2</v>
      </c>
      <c r="F1332">
        <v>1322</v>
      </c>
      <c r="G1332">
        <f t="shared" ca="1" si="41"/>
        <v>2.8680565775252572E-2</v>
      </c>
    </row>
    <row r="1333" spans="2:7" x14ac:dyDescent="0.3">
      <c r="B1333" s="109">
        <v>43446</v>
      </c>
      <c r="C1333" s="110">
        <v>476.52688599999999</v>
      </c>
      <c r="D1333">
        <f t="shared" si="40"/>
        <v>1.2595159211022722E-2</v>
      </c>
      <c r="E1333">
        <v>1.0068655000450955E-2</v>
      </c>
      <c r="F1333">
        <v>1323</v>
      </c>
      <c r="G1333">
        <f t="shared" ca="1" si="41"/>
        <v>3.3219859797881704E-4</v>
      </c>
    </row>
    <row r="1334" spans="2:7" x14ac:dyDescent="0.3">
      <c r="B1334" s="109">
        <v>43445</v>
      </c>
      <c r="C1334" s="110">
        <v>470.59960899999999</v>
      </c>
      <c r="D1334">
        <f t="shared" si="40"/>
        <v>-2.6606309368157333E-2</v>
      </c>
      <c r="E1334">
        <v>1.0063945659113394E-2</v>
      </c>
      <c r="F1334">
        <v>1324</v>
      </c>
      <c r="G1334">
        <f t="shared" ca="1" si="41"/>
        <v>3.6454385051706742E-2</v>
      </c>
    </row>
    <row r="1335" spans="2:7" x14ac:dyDescent="0.3">
      <c r="B1335" s="109">
        <v>43444</v>
      </c>
      <c r="C1335" s="110">
        <v>483.46276899999998</v>
      </c>
      <c r="D1335">
        <f t="shared" si="40"/>
        <v>-3.2635415844564419E-2</v>
      </c>
      <c r="E1335">
        <v>1.0055895976164519E-2</v>
      </c>
      <c r="F1335">
        <v>1325</v>
      </c>
      <c r="G1335">
        <f t="shared" ca="1" si="41"/>
        <v>-2.6561035571758297E-2</v>
      </c>
    </row>
    <row r="1336" spans="2:7" x14ac:dyDescent="0.3">
      <c r="B1336" s="109">
        <v>43441</v>
      </c>
      <c r="C1336" s="110">
        <v>499.77307100000002</v>
      </c>
      <c r="D1336">
        <f t="shared" si="40"/>
        <v>6.3484537381981454E-3</v>
      </c>
      <c r="E1336">
        <v>1.005050713739597E-2</v>
      </c>
      <c r="F1336">
        <v>1326</v>
      </c>
      <c r="G1336">
        <f t="shared" ca="1" si="41"/>
        <v>2.9532154026524628E-2</v>
      </c>
    </row>
    <row r="1337" spans="2:7" x14ac:dyDescent="0.3">
      <c r="B1337" s="109">
        <v>43440</v>
      </c>
      <c r="C1337" s="110">
        <v>496.62029999999999</v>
      </c>
      <c r="D1337">
        <f t="shared" si="40"/>
        <v>2.9363245591669918E-2</v>
      </c>
      <c r="E1337">
        <v>1.0031884760013821E-2</v>
      </c>
      <c r="F1337">
        <v>1327</v>
      </c>
      <c r="G1337">
        <f t="shared" ca="1" si="41"/>
        <v>-5.2653686833488414E-3</v>
      </c>
    </row>
    <row r="1338" spans="2:7" x14ac:dyDescent="0.3">
      <c r="B1338" s="109">
        <v>43439</v>
      </c>
      <c r="C1338" s="110">
        <v>482.45388800000001</v>
      </c>
      <c r="D1338">
        <f t="shared" si="40"/>
        <v>-2.7455577620077998E-2</v>
      </c>
      <c r="E1338">
        <v>1.002710332597978E-2</v>
      </c>
      <c r="F1338">
        <v>1328</v>
      </c>
      <c r="G1338">
        <f t="shared" ca="1" si="41"/>
        <v>-7.0660803440384641E-3</v>
      </c>
    </row>
    <row r="1339" spans="2:7" x14ac:dyDescent="0.3">
      <c r="B1339" s="109">
        <v>43438</v>
      </c>
      <c r="C1339" s="110">
        <v>496.07388300000002</v>
      </c>
      <c r="D1339">
        <f t="shared" si="40"/>
        <v>-8.5691812479955498E-3</v>
      </c>
      <c r="E1339">
        <v>1.0002713469129398E-2</v>
      </c>
      <c r="F1339">
        <v>1329</v>
      </c>
      <c r="G1339">
        <f t="shared" ca="1" si="41"/>
        <v>3.2641646718181969E-3</v>
      </c>
    </row>
    <row r="1340" spans="2:7" x14ac:dyDescent="0.3">
      <c r="B1340" s="109">
        <v>43437</v>
      </c>
      <c r="C1340" s="110">
        <v>500.36157200000002</v>
      </c>
      <c r="D1340">
        <f t="shared" si="40"/>
        <v>6.0857217489229676E-3</v>
      </c>
      <c r="E1340">
        <v>9.9999158858523618E-3</v>
      </c>
      <c r="F1340">
        <v>1330</v>
      </c>
      <c r="G1340">
        <f t="shared" ca="1" si="41"/>
        <v>-1.1252140516014444E-2</v>
      </c>
    </row>
    <row r="1341" spans="2:7" x14ac:dyDescent="0.3">
      <c r="B1341" s="109">
        <v>43434</v>
      </c>
      <c r="C1341" s="110">
        <v>497.33492999999999</v>
      </c>
      <c r="D1341">
        <f t="shared" si="40"/>
        <v>-4.0080921227367727E-2</v>
      </c>
      <c r="E1341">
        <v>9.9991381059754136E-3</v>
      </c>
      <c r="F1341">
        <v>1331</v>
      </c>
      <c r="G1341">
        <f t="shared" ca="1" si="41"/>
        <v>-8.2144853549432531E-2</v>
      </c>
    </row>
    <row r="1342" spans="2:7" x14ac:dyDescent="0.3">
      <c r="B1342" s="109">
        <v>43433</v>
      </c>
      <c r="C1342" s="110">
        <v>518.10089100000005</v>
      </c>
      <c r="D1342">
        <f t="shared" si="40"/>
        <v>9.1705002451321072E-3</v>
      </c>
      <c r="E1342">
        <v>9.9965618941406653E-3</v>
      </c>
      <c r="F1342">
        <v>1332</v>
      </c>
      <c r="G1342">
        <f t="shared" ca="1" si="41"/>
        <v>3.7640948240781386E-3</v>
      </c>
    </row>
    <row r="1343" spans="2:7" x14ac:dyDescent="0.3">
      <c r="B1343" s="109">
        <v>43432</v>
      </c>
      <c r="C1343" s="110">
        <v>513.39282200000002</v>
      </c>
      <c r="D1343">
        <f t="shared" si="40"/>
        <v>-1.8797313195311194E-3</v>
      </c>
      <c r="E1343">
        <v>9.9839494531603901E-3</v>
      </c>
      <c r="F1343">
        <v>1333</v>
      </c>
      <c r="G1343">
        <f t="shared" ca="1" si="41"/>
        <v>2.03521699225667E-2</v>
      </c>
    </row>
    <row r="1344" spans="2:7" x14ac:dyDescent="0.3">
      <c r="B1344" s="109">
        <v>43431</v>
      </c>
      <c r="C1344" s="110">
        <v>514.35968000000003</v>
      </c>
      <c r="D1344">
        <f t="shared" si="40"/>
        <v>1.5604094499820143E-2</v>
      </c>
      <c r="E1344">
        <v>9.9731677599006474E-3</v>
      </c>
      <c r="F1344">
        <v>1334</v>
      </c>
      <c r="G1344">
        <f t="shared" ca="1" si="41"/>
        <v>1.3408902875026947E-2</v>
      </c>
    </row>
    <row r="1345" spans="2:7" x14ac:dyDescent="0.3">
      <c r="B1345" s="109">
        <v>43430</v>
      </c>
      <c r="C1345" s="110">
        <v>506.45687900000001</v>
      </c>
      <c r="D1345">
        <f t="shared" si="40"/>
        <v>3.9166808006647624E-3</v>
      </c>
      <c r="E1345">
        <v>9.9465059015830803E-3</v>
      </c>
      <c r="F1345">
        <v>1335</v>
      </c>
      <c r="G1345">
        <f t="shared" ca="1" si="41"/>
        <v>-3.9222348391692002E-2</v>
      </c>
    </row>
    <row r="1346" spans="2:7" x14ac:dyDescent="0.3">
      <c r="B1346" s="109">
        <v>43426</v>
      </c>
      <c r="C1346" s="110">
        <v>504.48098800000002</v>
      </c>
      <c r="D1346">
        <f t="shared" si="40"/>
        <v>-3.4280383476615661E-2</v>
      </c>
      <c r="E1346">
        <v>9.9407483366009686E-3</v>
      </c>
      <c r="F1346">
        <v>1336</v>
      </c>
      <c r="G1346">
        <f t="shared" ca="1" si="41"/>
        <v>-3.5907970055592208E-3</v>
      </c>
    </row>
    <row r="1347" spans="2:7" x14ac:dyDescent="0.3">
      <c r="B1347" s="109">
        <v>43425</v>
      </c>
      <c r="C1347" s="110">
        <v>522.38867200000004</v>
      </c>
      <c r="D1347">
        <f t="shared" si="40"/>
        <v>2.019514815170842E-2</v>
      </c>
      <c r="E1347">
        <v>9.9320897116068618E-3</v>
      </c>
      <c r="F1347">
        <v>1337</v>
      </c>
      <c r="G1347">
        <f t="shared" ca="1" si="41"/>
        <v>-3.7911936095957943E-2</v>
      </c>
    </row>
    <row r="1348" spans="2:7" x14ac:dyDescent="0.3">
      <c r="B1348" s="109">
        <v>43424</v>
      </c>
      <c r="C1348" s="110">
        <v>512.04779099999996</v>
      </c>
      <c r="D1348">
        <f t="shared" si="40"/>
        <v>-1.2964749013037569E-2</v>
      </c>
      <c r="E1348">
        <v>9.9278812972234398E-3</v>
      </c>
      <c r="F1348">
        <v>1338</v>
      </c>
      <c r="G1348">
        <f t="shared" ca="1" si="41"/>
        <v>1.8224856810627806E-2</v>
      </c>
    </row>
    <row r="1349" spans="2:7" x14ac:dyDescent="0.3">
      <c r="B1349" s="109">
        <v>43423</v>
      </c>
      <c r="C1349" s="110">
        <v>518.77355999999997</v>
      </c>
      <c r="D1349">
        <f t="shared" si="40"/>
        <v>1.4634549262182883E-2</v>
      </c>
      <c r="E1349">
        <v>9.8955106989435659E-3</v>
      </c>
      <c r="F1349">
        <v>1339</v>
      </c>
      <c r="G1349">
        <f t="shared" ca="1" si="41"/>
        <v>1.1333345397933471E-2</v>
      </c>
    </row>
    <row r="1350" spans="2:7" x14ac:dyDescent="0.3">
      <c r="B1350" s="109">
        <v>43420</v>
      </c>
      <c r="C1350" s="110">
        <v>511.29104599999999</v>
      </c>
      <c r="D1350">
        <f t="shared" si="40"/>
        <v>1.9359637269244168E-2</v>
      </c>
      <c r="E1350">
        <v>9.8942555315875147E-3</v>
      </c>
      <c r="F1350">
        <v>1340</v>
      </c>
      <c r="G1350">
        <f t="shared" ca="1" si="41"/>
        <v>6.6140969465040044E-3</v>
      </c>
    </row>
    <row r="1351" spans="2:7" x14ac:dyDescent="0.3">
      <c r="B1351" s="109">
        <v>43419</v>
      </c>
      <c r="C1351" s="110">
        <v>501.58062699999999</v>
      </c>
      <c r="D1351">
        <f t="shared" si="40"/>
        <v>-2.7943142353450079E-2</v>
      </c>
      <c r="E1351">
        <v>9.8707254907492992E-3</v>
      </c>
      <c r="F1351">
        <v>1341</v>
      </c>
      <c r="G1351">
        <f t="shared" ca="1" si="41"/>
        <v>-7.7002610210279519E-3</v>
      </c>
    </row>
    <row r="1352" spans="2:7" x14ac:dyDescent="0.3">
      <c r="B1352" s="109">
        <v>43418</v>
      </c>
      <c r="C1352" s="110">
        <v>515.99926800000003</v>
      </c>
      <c r="D1352">
        <f t="shared" si="40"/>
        <v>8.1310455931546954E-3</v>
      </c>
      <c r="E1352">
        <v>9.8693647583996125E-3</v>
      </c>
      <c r="F1352">
        <v>1342</v>
      </c>
      <c r="G1352">
        <f t="shared" ca="1" si="41"/>
        <v>4.4276893186215006E-2</v>
      </c>
    </row>
    <row r="1353" spans="2:7" x14ac:dyDescent="0.3">
      <c r="B1353" s="109">
        <v>43417</v>
      </c>
      <c r="C1353" s="110">
        <v>511.83749399999999</v>
      </c>
      <c r="D1353">
        <f t="shared" si="40"/>
        <v>-1.0921509794895035E-2</v>
      </c>
      <c r="E1353">
        <v>9.8655726939445021E-3</v>
      </c>
      <c r="F1353">
        <v>1343</v>
      </c>
      <c r="G1353">
        <f t="shared" ca="1" si="41"/>
        <v>4.9253265652620337E-2</v>
      </c>
    </row>
    <row r="1354" spans="2:7" x14ac:dyDescent="0.3">
      <c r="B1354" s="109">
        <v>43416</v>
      </c>
      <c r="C1354" s="110">
        <v>517.48925799999995</v>
      </c>
      <c r="D1354">
        <f t="shared" si="40"/>
        <v>-9.2176112497012186E-3</v>
      </c>
      <c r="E1354">
        <v>9.8557756957236009E-3</v>
      </c>
      <c r="F1354">
        <v>1344</v>
      </c>
      <c r="G1354">
        <f t="shared" ca="1" si="41"/>
        <v>4.0070869490069104E-3</v>
      </c>
    </row>
    <row r="1355" spans="2:7" x14ac:dyDescent="0.3">
      <c r="B1355" s="109">
        <v>43413</v>
      </c>
      <c r="C1355" s="110">
        <v>522.30364999999995</v>
      </c>
      <c r="D1355">
        <f t="shared" ref="D1355:D1418" si="42">C1355/C1356-1</f>
        <v>2.2958038041379192E-2</v>
      </c>
      <c r="E1355">
        <v>9.838612414165171E-3</v>
      </c>
      <c r="F1355">
        <v>1345</v>
      </c>
      <c r="G1355">
        <f t="shared" ref="G1355:G1418" ca="1" si="43">_xlfn.NORM.INV(RAND(),M$13,M$14)</f>
        <v>-4.1598362645288565E-2</v>
      </c>
    </row>
    <row r="1356" spans="2:7" x14ac:dyDescent="0.3">
      <c r="B1356" s="109">
        <v>43411</v>
      </c>
      <c r="C1356" s="110">
        <v>510.58169600000002</v>
      </c>
      <c r="D1356">
        <f t="shared" si="42"/>
        <v>3.7036419483289507E-3</v>
      </c>
      <c r="E1356">
        <v>9.8322242267481208E-3</v>
      </c>
      <c r="F1356">
        <v>1346</v>
      </c>
      <c r="G1356">
        <f t="shared" ca="1" si="43"/>
        <v>-2.7619090638906035E-2</v>
      </c>
    </row>
    <row r="1357" spans="2:7" x14ac:dyDescent="0.3">
      <c r="B1357" s="109">
        <v>43410</v>
      </c>
      <c r="C1357" s="110">
        <v>508.69766199999998</v>
      </c>
      <c r="D1357">
        <f t="shared" si="42"/>
        <v>-1.6909518090985953E-2</v>
      </c>
      <c r="E1357">
        <v>9.7850964243146876E-3</v>
      </c>
      <c r="F1357">
        <v>1347</v>
      </c>
      <c r="G1357">
        <f t="shared" ca="1" si="43"/>
        <v>-2.1043251680202969E-2</v>
      </c>
    </row>
    <row r="1358" spans="2:7" x14ac:dyDescent="0.3">
      <c r="B1358" s="109">
        <v>43409</v>
      </c>
      <c r="C1358" s="110">
        <v>517.44744900000001</v>
      </c>
      <c r="D1358">
        <f t="shared" si="42"/>
        <v>-6.8154149454033419E-2</v>
      </c>
      <c r="E1358">
        <v>9.7588653689950622E-3</v>
      </c>
      <c r="F1358">
        <v>1348</v>
      </c>
      <c r="G1358">
        <f t="shared" ca="1" si="43"/>
        <v>-4.3523590536839303E-2</v>
      </c>
    </row>
    <row r="1359" spans="2:7" x14ac:dyDescent="0.3">
      <c r="B1359" s="109">
        <v>43406</v>
      </c>
      <c r="C1359" s="110">
        <v>555.29296899999997</v>
      </c>
      <c r="D1359">
        <f t="shared" si="42"/>
        <v>-1.35356507027381E-2</v>
      </c>
      <c r="E1359">
        <v>9.7421173412639561E-3</v>
      </c>
      <c r="F1359">
        <v>1349</v>
      </c>
      <c r="G1359">
        <f t="shared" ca="1" si="43"/>
        <v>-2.3161989270630949E-2</v>
      </c>
    </row>
    <row r="1360" spans="2:7" x14ac:dyDescent="0.3">
      <c r="B1360" s="109">
        <v>43405</v>
      </c>
      <c r="C1360" s="110">
        <v>562.91235400000005</v>
      </c>
      <c r="D1360">
        <f t="shared" si="42"/>
        <v>3.3115459833636951E-2</v>
      </c>
      <c r="E1360">
        <v>9.7334470285670438E-3</v>
      </c>
      <c r="F1360">
        <v>1350</v>
      </c>
      <c r="G1360">
        <f t="shared" ca="1" si="43"/>
        <v>2.585062618468241E-2</v>
      </c>
    </row>
    <row r="1361" spans="2:7" x14ac:dyDescent="0.3">
      <c r="B1361" s="109">
        <v>43404</v>
      </c>
      <c r="C1361" s="110">
        <v>544.86877400000003</v>
      </c>
      <c r="D1361">
        <f t="shared" si="42"/>
        <v>-1.0743310518249727E-3</v>
      </c>
      <c r="E1361">
        <v>9.7285204807215919E-3</v>
      </c>
      <c r="F1361">
        <v>1351</v>
      </c>
      <c r="G1361">
        <f t="shared" ca="1" si="43"/>
        <v>-1.0871423179003241E-2</v>
      </c>
    </row>
    <row r="1362" spans="2:7" x14ac:dyDescent="0.3">
      <c r="B1362" s="109">
        <v>43403</v>
      </c>
      <c r="C1362" s="110">
        <v>545.45477300000005</v>
      </c>
      <c r="D1362">
        <f t="shared" si="42"/>
        <v>3.2338628136883152E-3</v>
      </c>
      <c r="E1362">
        <v>9.7259405395293541E-3</v>
      </c>
      <c r="F1362">
        <v>1352</v>
      </c>
      <c r="G1362">
        <f t="shared" ca="1" si="43"/>
        <v>-2.2596574269443125E-2</v>
      </c>
    </row>
    <row r="1363" spans="2:7" x14ac:dyDescent="0.3">
      <c r="B1363" s="109">
        <v>43402</v>
      </c>
      <c r="C1363" s="110">
        <v>543.69653300000004</v>
      </c>
      <c r="D1363">
        <f t="shared" si="42"/>
        <v>4.7169831852843735E-2</v>
      </c>
      <c r="E1363">
        <v>9.7219093564415715E-3</v>
      </c>
      <c r="F1363">
        <v>1353</v>
      </c>
      <c r="G1363">
        <f t="shared" ca="1" si="43"/>
        <v>-5.1757003764460838E-2</v>
      </c>
    </row>
    <row r="1364" spans="2:7" x14ac:dyDescent="0.3">
      <c r="B1364" s="109">
        <v>43399</v>
      </c>
      <c r="C1364" s="110">
        <v>519.20568800000001</v>
      </c>
      <c r="D1364">
        <f t="shared" si="42"/>
        <v>7.6369954675210572E-3</v>
      </c>
      <c r="E1364">
        <v>9.6961618615556411E-3</v>
      </c>
      <c r="F1364">
        <v>1354</v>
      </c>
      <c r="G1364">
        <f t="shared" ca="1" si="43"/>
        <v>1.7628592600116167E-2</v>
      </c>
    </row>
    <row r="1365" spans="2:7" x14ac:dyDescent="0.3">
      <c r="B1365" s="109">
        <v>43398</v>
      </c>
      <c r="C1365" s="110">
        <v>515.27056900000002</v>
      </c>
      <c r="D1365">
        <f t="shared" si="42"/>
        <v>-5.0820955795844669E-2</v>
      </c>
      <c r="E1365">
        <v>9.6761003299050685E-3</v>
      </c>
      <c r="F1365">
        <v>1355</v>
      </c>
      <c r="G1365">
        <f t="shared" ca="1" si="43"/>
        <v>6.3555518903537214E-3</v>
      </c>
    </row>
    <row r="1366" spans="2:7" x14ac:dyDescent="0.3">
      <c r="B1366" s="109">
        <v>43397</v>
      </c>
      <c r="C1366" s="110">
        <v>542.85919200000001</v>
      </c>
      <c r="D1366">
        <f t="shared" si="42"/>
        <v>2.5545574253527104E-2</v>
      </c>
      <c r="E1366">
        <v>9.6708268165643929E-3</v>
      </c>
      <c r="F1366">
        <v>1356</v>
      </c>
      <c r="G1366">
        <f t="shared" ca="1" si="43"/>
        <v>-3.2902757797639695E-2</v>
      </c>
    </row>
    <row r="1367" spans="2:7" x14ac:dyDescent="0.3">
      <c r="B1367" s="109">
        <v>43396</v>
      </c>
      <c r="C1367" s="110">
        <v>529.33697500000005</v>
      </c>
      <c r="D1367">
        <f t="shared" si="42"/>
        <v>-1.4189728064952556E-2</v>
      </c>
      <c r="E1367">
        <v>9.6613824856150998E-3</v>
      </c>
      <c r="F1367">
        <v>1357</v>
      </c>
      <c r="G1367">
        <f t="shared" ca="1" si="43"/>
        <v>-1.0157914885892171E-2</v>
      </c>
    </row>
    <row r="1368" spans="2:7" x14ac:dyDescent="0.3">
      <c r="B1368" s="109">
        <v>43395</v>
      </c>
      <c r="C1368" s="110">
        <v>536.95623799999998</v>
      </c>
      <c r="D1368">
        <f t="shared" si="42"/>
        <v>6.2374874450843443E-4</v>
      </c>
      <c r="E1368">
        <v>9.5832325035971611E-3</v>
      </c>
      <c r="F1368">
        <v>1358</v>
      </c>
      <c r="G1368">
        <f t="shared" ca="1" si="43"/>
        <v>7.2771400036188393E-3</v>
      </c>
    </row>
    <row r="1369" spans="2:7" x14ac:dyDescent="0.3">
      <c r="B1369" s="109">
        <v>43392</v>
      </c>
      <c r="C1369" s="110">
        <v>536.62152100000003</v>
      </c>
      <c r="D1369">
        <f t="shared" si="42"/>
        <v>-2.0180236660841233E-2</v>
      </c>
      <c r="E1369">
        <v>9.5456214387090732E-3</v>
      </c>
      <c r="F1369">
        <v>1359</v>
      </c>
      <c r="G1369">
        <f t="shared" ca="1" si="43"/>
        <v>-3.5287753116494382E-2</v>
      </c>
    </row>
    <row r="1370" spans="2:7" x14ac:dyDescent="0.3">
      <c r="B1370" s="109">
        <v>43390</v>
      </c>
      <c r="C1370" s="110">
        <v>547.67370600000004</v>
      </c>
      <c r="D1370">
        <f t="shared" si="42"/>
        <v>-2.4386620929074176E-2</v>
      </c>
      <c r="E1370">
        <v>9.5449413089503388E-3</v>
      </c>
      <c r="F1370">
        <v>1360</v>
      </c>
      <c r="G1370">
        <f t="shared" ca="1" si="43"/>
        <v>1.4872499638204557E-3</v>
      </c>
    </row>
    <row r="1371" spans="2:7" x14ac:dyDescent="0.3">
      <c r="B1371" s="109">
        <v>43389</v>
      </c>
      <c r="C1371" s="110">
        <v>561.36346400000002</v>
      </c>
      <c r="D1371">
        <f t="shared" si="42"/>
        <v>3.2335450163318846E-2</v>
      </c>
      <c r="E1371">
        <v>9.5380313258486282E-3</v>
      </c>
      <c r="F1371">
        <v>1361</v>
      </c>
      <c r="G1371">
        <f t="shared" ca="1" si="43"/>
        <v>-6.1695367327512423E-3</v>
      </c>
    </row>
    <row r="1372" spans="2:7" x14ac:dyDescent="0.3">
      <c r="B1372" s="109">
        <v>43388</v>
      </c>
      <c r="C1372" s="110">
        <v>543.78008999999997</v>
      </c>
      <c r="D1372">
        <f t="shared" si="42"/>
        <v>-6.8814875757887695E-3</v>
      </c>
      <c r="E1372">
        <v>9.5299037375109474E-3</v>
      </c>
      <c r="F1372">
        <v>1362</v>
      </c>
      <c r="G1372">
        <f t="shared" ca="1" si="43"/>
        <v>-4.199864727320396E-2</v>
      </c>
    </row>
    <row r="1373" spans="2:7" x14ac:dyDescent="0.3">
      <c r="B1373" s="109">
        <v>43385</v>
      </c>
      <c r="C1373" s="110">
        <v>547.54803500000003</v>
      </c>
      <c r="D1373">
        <f t="shared" si="42"/>
        <v>2.741557066147382E-2</v>
      </c>
      <c r="E1373">
        <v>9.5213613293538835E-3</v>
      </c>
      <c r="F1373">
        <v>1363</v>
      </c>
      <c r="G1373">
        <f t="shared" ca="1" si="43"/>
        <v>2.7722529042006519E-2</v>
      </c>
    </row>
    <row r="1374" spans="2:7" x14ac:dyDescent="0.3">
      <c r="B1374" s="109">
        <v>43384</v>
      </c>
      <c r="C1374" s="110">
        <v>532.93725600000005</v>
      </c>
      <c r="D1374">
        <f t="shared" si="42"/>
        <v>-1.0954812871599828E-2</v>
      </c>
      <c r="E1374">
        <v>9.4921508854488579E-3</v>
      </c>
      <c r="F1374">
        <v>1364</v>
      </c>
      <c r="G1374">
        <f t="shared" ca="1" si="43"/>
        <v>8.9165874190374182E-4</v>
      </c>
    </row>
    <row r="1375" spans="2:7" x14ac:dyDescent="0.3">
      <c r="B1375" s="109">
        <v>43383</v>
      </c>
      <c r="C1375" s="110">
        <v>538.840149</v>
      </c>
      <c r="D1375">
        <f t="shared" si="42"/>
        <v>5.3790562457408431E-2</v>
      </c>
      <c r="E1375">
        <v>9.4825885528835308E-3</v>
      </c>
      <c r="F1375">
        <v>1365</v>
      </c>
      <c r="G1375">
        <f t="shared" ca="1" si="43"/>
        <v>-5.2864760827972763E-2</v>
      </c>
    </row>
    <row r="1376" spans="2:7" x14ac:dyDescent="0.3">
      <c r="B1376" s="109">
        <v>43382</v>
      </c>
      <c r="C1376" s="110">
        <v>511.33514400000001</v>
      </c>
      <c r="D1376">
        <f t="shared" si="42"/>
        <v>-1.4443632072181467E-2</v>
      </c>
      <c r="E1376">
        <v>9.4795538686902603E-3</v>
      </c>
      <c r="F1376">
        <v>1366</v>
      </c>
      <c r="G1376">
        <f t="shared" ca="1" si="43"/>
        <v>-2.2527403487018715E-2</v>
      </c>
    </row>
    <row r="1377" spans="2:7" x14ac:dyDescent="0.3">
      <c r="B1377" s="109">
        <v>43381</v>
      </c>
      <c r="C1377" s="110">
        <v>518.82891800000004</v>
      </c>
      <c r="D1377">
        <f t="shared" si="42"/>
        <v>1.49044992005678E-2</v>
      </c>
      <c r="E1377">
        <v>9.476467961297308E-3</v>
      </c>
      <c r="F1377">
        <v>1367</v>
      </c>
      <c r="G1377">
        <f t="shared" ca="1" si="43"/>
        <v>-5.7803459118377946E-3</v>
      </c>
    </row>
    <row r="1378" spans="2:7" x14ac:dyDescent="0.3">
      <c r="B1378" s="109">
        <v>43378</v>
      </c>
      <c r="C1378" s="110">
        <v>511.20959499999998</v>
      </c>
      <c r="D1378">
        <f t="shared" si="42"/>
        <v>-4.3923989441341127E-2</v>
      </c>
      <c r="E1378">
        <v>9.4604740190322723E-3</v>
      </c>
      <c r="F1378">
        <v>1368</v>
      </c>
      <c r="G1378">
        <f t="shared" ca="1" si="43"/>
        <v>5.576794049937437E-2</v>
      </c>
    </row>
    <row r="1379" spans="2:7" x14ac:dyDescent="0.3">
      <c r="B1379" s="109">
        <v>43377</v>
      </c>
      <c r="C1379" s="110">
        <v>534.69555700000001</v>
      </c>
      <c r="D1379">
        <f t="shared" si="42"/>
        <v>1.6069893632522536E-2</v>
      </c>
      <c r="E1379">
        <v>9.4602387688680345E-3</v>
      </c>
      <c r="F1379">
        <v>1369</v>
      </c>
      <c r="G1379">
        <f t="shared" ca="1" si="43"/>
        <v>5.9625740546816403E-3</v>
      </c>
    </row>
    <row r="1380" spans="2:7" x14ac:dyDescent="0.3">
      <c r="B1380" s="109">
        <v>43376</v>
      </c>
      <c r="C1380" s="110">
        <v>526.23895300000004</v>
      </c>
      <c r="D1380">
        <f t="shared" si="42"/>
        <v>-3.8476340017368438E-2</v>
      </c>
      <c r="E1380">
        <v>9.4268619020572153E-3</v>
      </c>
      <c r="F1380">
        <v>1370</v>
      </c>
      <c r="G1380">
        <f t="shared" ca="1" si="43"/>
        <v>-1.2312940497086557E-2</v>
      </c>
    </row>
    <row r="1381" spans="2:7" x14ac:dyDescent="0.3">
      <c r="B1381" s="109">
        <v>43374</v>
      </c>
      <c r="C1381" s="110">
        <v>547.29693599999996</v>
      </c>
      <c r="D1381">
        <f t="shared" si="42"/>
        <v>6.4143166287190967E-2</v>
      </c>
      <c r="E1381">
        <v>9.4233979642692756E-3</v>
      </c>
      <c r="F1381">
        <v>1371</v>
      </c>
      <c r="G1381">
        <f t="shared" ca="1" si="43"/>
        <v>-4.7612878583017222E-2</v>
      </c>
    </row>
    <row r="1382" spans="2:7" x14ac:dyDescent="0.3">
      <c r="B1382" s="109">
        <v>43371</v>
      </c>
      <c r="C1382" s="110">
        <v>514.30761700000005</v>
      </c>
      <c r="D1382">
        <f t="shared" si="42"/>
        <v>-9.2739885465215055E-3</v>
      </c>
      <c r="E1382">
        <v>9.4114872791408732E-3</v>
      </c>
      <c r="F1382">
        <v>1372</v>
      </c>
      <c r="G1382">
        <f t="shared" ca="1" si="43"/>
        <v>2.2030401660057117E-4</v>
      </c>
    </row>
    <row r="1383" spans="2:7" x14ac:dyDescent="0.3">
      <c r="B1383" s="109">
        <v>43370</v>
      </c>
      <c r="C1383" s="110">
        <v>519.12194799999997</v>
      </c>
      <c r="D1383">
        <f t="shared" si="42"/>
        <v>-2.3622019757379653E-2</v>
      </c>
      <c r="E1383">
        <v>9.408342207676057E-3</v>
      </c>
      <c r="F1383">
        <v>1373</v>
      </c>
      <c r="G1383">
        <f t="shared" ca="1" si="43"/>
        <v>3.8717245849526294E-2</v>
      </c>
    </row>
    <row r="1384" spans="2:7" x14ac:dyDescent="0.3">
      <c r="B1384" s="109">
        <v>43369</v>
      </c>
      <c r="C1384" s="110">
        <v>531.68133499999999</v>
      </c>
      <c r="D1384">
        <f t="shared" si="42"/>
        <v>-7.6576449121733559E-3</v>
      </c>
      <c r="E1384">
        <v>9.3823706836040355E-3</v>
      </c>
      <c r="F1384">
        <v>1374</v>
      </c>
      <c r="G1384">
        <f t="shared" ca="1" si="43"/>
        <v>-3.8148922359305261E-2</v>
      </c>
    </row>
    <row r="1385" spans="2:7" x14ac:dyDescent="0.3">
      <c r="B1385" s="109">
        <v>43368</v>
      </c>
      <c r="C1385" s="110">
        <v>535.78417999999999</v>
      </c>
      <c r="D1385">
        <f t="shared" si="42"/>
        <v>1.1619762743615647E-2</v>
      </c>
      <c r="E1385">
        <v>9.3733569430280994E-3</v>
      </c>
      <c r="F1385">
        <v>1375</v>
      </c>
      <c r="G1385">
        <f t="shared" ca="1" si="43"/>
        <v>-5.1518780658348553E-3</v>
      </c>
    </row>
    <row r="1386" spans="2:7" x14ac:dyDescent="0.3">
      <c r="B1386" s="109">
        <v>43367</v>
      </c>
      <c r="C1386" s="110">
        <v>529.63000499999998</v>
      </c>
      <c r="D1386">
        <f t="shared" si="42"/>
        <v>-4.7507723854804396E-2</v>
      </c>
      <c r="E1386">
        <v>9.3703329447967221E-3</v>
      </c>
      <c r="F1386">
        <v>1376</v>
      </c>
      <c r="G1386">
        <f t="shared" ca="1" si="43"/>
        <v>-7.0410536715888733E-2</v>
      </c>
    </row>
    <row r="1387" spans="2:7" x14ac:dyDescent="0.3">
      <c r="B1387" s="109">
        <v>43364</v>
      </c>
      <c r="C1387" s="110">
        <v>556.04650900000001</v>
      </c>
      <c r="D1387">
        <f t="shared" si="42"/>
        <v>1.366099289188849E-2</v>
      </c>
      <c r="E1387">
        <v>9.350006176213288E-3</v>
      </c>
      <c r="F1387">
        <v>1377</v>
      </c>
      <c r="G1387">
        <f t="shared" ca="1" si="43"/>
        <v>-1.0393001730178059E-2</v>
      </c>
    </row>
    <row r="1388" spans="2:7" x14ac:dyDescent="0.3">
      <c r="B1388" s="109">
        <v>43362</v>
      </c>
      <c r="C1388" s="110">
        <v>548.55273399999999</v>
      </c>
      <c r="D1388">
        <f t="shared" si="42"/>
        <v>-2.5799255623412454E-2</v>
      </c>
      <c r="E1388">
        <v>9.3474862869749042E-3</v>
      </c>
      <c r="F1388">
        <v>1378</v>
      </c>
      <c r="G1388">
        <f t="shared" ca="1" si="43"/>
        <v>5.5923423534993827E-2</v>
      </c>
    </row>
    <row r="1389" spans="2:7" x14ac:dyDescent="0.3">
      <c r="B1389" s="109">
        <v>43361</v>
      </c>
      <c r="C1389" s="110">
        <v>563.07977300000005</v>
      </c>
      <c r="D1389">
        <f t="shared" si="42"/>
        <v>-3.4824910114731322E-3</v>
      </c>
      <c r="E1389">
        <v>9.3414858723019911E-3</v>
      </c>
      <c r="F1389">
        <v>1379</v>
      </c>
      <c r="G1389">
        <f t="shared" ca="1" si="43"/>
        <v>1.1129383929581946E-2</v>
      </c>
    </row>
    <row r="1390" spans="2:7" x14ac:dyDescent="0.3">
      <c r="B1390" s="109">
        <v>43360</v>
      </c>
      <c r="C1390" s="110">
        <v>565.04754600000001</v>
      </c>
      <c r="D1390">
        <f t="shared" si="42"/>
        <v>-1.90421183582411E-2</v>
      </c>
      <c r="E1390">
        <v>9.3371966847968224E-3</v>
      </c>
      <c r="F1390">
        <v>1380</v>
      </c>
      <c r="G1390">
        <f t="shared" ca="1" si="43"/>
        <v>-3.4602214346159357E-2</v>
      </c>
    </row>
    <row r="1391" spans="2:7" x14ac:dyDescent="0.3">
      <c r="B1391" s="109">
        <v>43357</v>
      </c>
      <c r="C1391" s="110">
        <v>576.01611300000002</v>
      </c>
      <c r="D1391">
        <f t="shared" si="42"/>
        <v>1.1170779265524011E-2</v>
      </c>
      <c r="E1391">
        <v>9.3308173241002379E-3</v>
      </c>
      <c r="F1391">
        <v>1381</v>
      </c>
      <c r="G1391">
        <f t="shared" ca="1" si="43"/>
        <v>2.7056853797348634E-2</v>
      </c>
    </row>
    <row r="1392" spans="2:7" x14ac:dyDescent="0.3">
      <c r="B1392" s="109">
        <v>43355</v>
      </c>
      <c r="C1392" s="110">
        <v>569.652649</v>
      </c>
      <c r="D1392">
        <f t="shared" si="42"/>
        <v>2.0474013591099238E-2</v>
      </c>
      <c r="E1392">
        <v>9.3274178011260034E-3</v>
      </c>
      <c r="F1392">
        <v>1382</v>
      </c>
      <c r="G1392">
        <f t="shared" ca="1" si="43"/>
        <v>-2.5378925262634414E-2</v>
      </c>
    </row>
    <row r="1393" spans="2:7" x14ac:dyDescent="0.3">
      <c r="B1393" s="109">
        <v>43354</v>
      </c>
      <c r="C1393" s="110">
        <v>558.22357199999999</v>
      </c>
      <c r="D1393">
        <f t="shared" si="42"/>
        <v>-3.565487378811838E-2</v>
      </c>
      <c r="E1393">
        <v>9.2871426147234093E-3</v>
      </c>
      <c r="F1393">
        <v>1383</v>
      </c>
      <c r="G1393">
        <f t="shared" ca="1" si="43"/>
        <v>8.8602839831327329E-2</v>
      </c>
    </row>
    <row r="1394" spans="2:7" x14ac:dyDescent="0.3">
      <c r="B1394" s="109">
        <v>43353</v>
      </c>
      <c r="C1394" s="110">
        <v>578.86285399999997</v>
      </c>
      <c r="D1394">
        <f t="shared" si="42"/>
        <v>-5.1801679933859424E-3</v>
      </c>
      <c r="E1394">
        <v>9.2792179751393089E-3</v>
      </c>
      <c r="F1394">
        <v>1384</v>
      </c>
      <c r="G1394">
        <f t="shared" ca="1" si="43"/>
        <v>1.7194211176271117E-2</v>
      </c>
    </row>
    <row r="1395" spans="2:7" x14ac:dyDescent="0.3">
      <c r="B1395" s="109">
        <v>43350</v>
      </c>
      <c r="C1395" s="110">
        <v>581.87707499999999</v>
      </c>
      <c r="D1395">
        <f t="shared" si="42"/>
        <v>-4.084586484986108E-3</v>
      </c>
      <c r="E1395">
        <v>9.2599527825905081E-3</v>
      </c>
      <c r="F1395">
        <v>1385</v>
      </c>
      <c r="G1395">
        <f t="shared" ca="1" si="43"/>
        <v>3.3830203391920249E-2</v>
      </c>
    </row>
    <row r="1396" spans="2:7" x14ac:dyDescent="0.3">
      <c r="B1396" s="109">
        <v>43349</v>
      </c>
      <c r="C1396" s="110">
        <v>584.26355000000001</v>
      </c>
      <c r="D1396">
        <f t="shared" si="42"/>
        <v>-3.1236498767714949E-2</v>
      </c>
      <c r="E1396">
        <v>9.2562258969097755E-3</v>
      </c>
      <c r="F1396">
        <v>1386</v>
      </c>
      <c r="G1396">
        <f t="shared" ca="1" si="43"/>
        <v>-1.6246869294001293E-2</v>
      </c>
    </row>
    <row r="1397" spans="2:7" x14ac:dyDescent="0.3">
      <c r="B1397" s="109">
        <v>43348</v>
      </c>
      <c r="C1397" s="110">
        <v>603.10235599999999</v>
      </c>
      <c r="D1397">
        <f t="shared" si="42"/>
        <v>-4.4921246671673076E-3</v>
      </c>
      <c r="E1397">
        <v>9.2283945465045925E-3</v>
      </c>
      <c r="F1397">
        <v>1387</v>
      </c>
      <c r="G1397">
        <f t="shared" ca="1" si="43"/>
        <v>-1.1195350537181474E-2</v>
      </c>
    </row>
    <row r="1398" spans="2:7" x14ac:dyDescent="0.3">
      <c r="B1398" s="109">
        <v>43347</v>
      </c>
      <c r="C1398" s="110">
        <v>605.82379200000003</v>
      </c>
      <c r="D1398">
        <f t="shared" si="42"/>
        <v>-7.0166268876508342E-2</v>
      </c>
      <c r="E1398">
        <v>9.2208373677271638E-3</v>
      </c>
      <c r="F1398">
        <v>1388</v>
      </c>
      <c r="G1398">
        <f t="shared" ca="1" si="43"/>
        <v>-4.9239340239585717E-3</v>
      </c>
    </row>
    <row r="1399" spans="2:7" x14ac:dyDescent="0.3">
      <c r="B1399" s="109">
        <v>43346</v>
      </c>
      <c r="C1399" s="110">
        <v>651.53991699999995</v>
      </c>
      <c r="D1399">
        <f t="shared" si="42"/>
        <v>1.5596480063797546E-2</v>
      </c>
      <c r="E1399">
        <v>9.1790111222218584E-3</v>
      </c>
      <c r="F1399">
        <v>1389</v>
      </c>
      <c r="G1399">
        <f t="shared" ca="1" si="43"/>
        <v>-2.3965614877685996E-2</v>
      </c>
    </row>
    <row r="1400" spans="2:7" x14ac:dyDescent="0.3">
      <c r="B1400" s="109">
        <v>43343</v>
      </c>
      <c r="C1400" s="110">
        <v>641.53424099999995</v>
      </c>
      <c r="D1400">
        <f t="shared" si="42"/>
        <v>1.5687366890482224E-3</v>
      </c>
      <c r="E1400">
        <v>9.1705002451321072E-3</v>
      </c>
      <c r="F1400">
        <v>1390</v>
      </c>
      <c r="G1400">
        <f t="shared" ca="1" si="43"/>
        <v>2.2894204048363124E-3</v>
      </c>
    </row>
    <row r="1401" spans="2:7" x14ac:dyDescent="0.3">
      <c r="B1401" s="109">
        <v>43342</v>
      </c>
      <c r="C1401" s="110">
        <v>640.52941899999996</v>
      </c>
      <c r="D1401">
        <f t="shared" si="42"/>
        <v>-3.9713268069202501E-3</v>
      </c>
      <c r="E1401">
        <v>9.1573698926272762E-3</v>
      </c>
      <c r="F1401">
        <v>1391</v>
      </c>
      <c r="G1401">
        <f t="shared" ca="1" si="43"/>
        <v>4.039080539821909E-3</v>
      </c>
    </row>
    <row r="1402" spans="2:7" x14ac:dyDescent="0.3">
      <c r="B1402" s="109">
        <v>43341</v>
      </c>
      <c r="C1402" s="110">
        <v>643.08331299999998</v>
      </c>
      <c r="D1402">
        <f t="shared" si="42"/>
        <v>-4.8588366540337491E-3</v>
      </c>
      <c r="E1402">
        <v>9.1338921505057513E-3</v>
      </c>
      <c r="F1402">
        <v>1392</v>
      </c>
      <c r="G1402">
        <f t="shared" ca="1" si="43"/>
        <v>1.9578455202473803E-2</v>
      </c>
    </row>
    <row r="1403" spans="2:7" x14ac:dyDescent="0.3">
      <c r="B1403" s="109">
        <v>43340</v>
      </c>
      <c r="C1403" s="110">
        <v>646.223206</v>
      </c>
      <c r="D1403">
        <f t="shared" si="42"/>
        <v>3.8369239947235734E-3</v>
      </c>
      <c r="E1403">
        <v>9.0945465054412811E-3</v>
      </c>
      <c r="F1403">
        <v>1393</v>
      </c>
      <c r="G1403">
        <f t="shared" ca="1" si="43"/>
        <v>1.4961605691723779E-3</v>
      </c>
    </row>
    <row r="1404" spans="2:7" x14ac:dyDescent="0.3">
      <c r="B1404" s="109">
        <v>43339</v>
      </c>
      <c r="C1404" s="110">
        <v>643.75317399999994</v>
      </c>
      <c r="D1404">
        <f t="shared" si="42"/>
        <v>-1.9498858327715585E-4</v>
      </c>
      <c r="E1404">
        <v>9.0851504041082887E-3</v>
      </c>
      <c r="F1404">
        <v>1394</v>
      </c>
      <c r="G1404">
        <f t="shared" ca="1" si="43"/>
        <v>-9.7755157564643393E-3</v>
      </c>
    </row>
    <row r="1405" spans="2:7" x14ac:dyDescent="0.3">
      <c r="B1405" s="109">
        <v>43336</v>
      </c>
      <c r="C1405" s="110">
        <v>643.87872300000004</v>
      </c>
      <c r="D1405">
        <f t="shared" si="42"/>
        <v>-3.4101738217085842E-2</v>
      </c>
      <c r="E1405">
        <v>9.0600290884492729E-3</v>
      </c>
      <c r="F1405">
        <v>1395</v>
      </c>
      <c r="G1405">
        <f t="shared" ca="1" si="43"/>
        <v>1.9966078994360908E-2</v>
      </c>
    </row>
    <row r="1406" spans="2:7" x14ac:dyDescent="0.3">
      <c r="B1406" s="109">
        <v>43335</v>
      </c>
      <c r="C1406" s="110">
        <v>666.61132799999996</v>
      </c>
      <c r="D1406">
        <f t="shared" si="42"/>
        <v>-3.691313266716123E-3</v>
      </c>
      <c r="E1406">
        <v>9.054678731704735E-3</v>
      </c>
      <c r="F1406">
        <v>1396</v>
      </c>
      <c r="G1406">
        <f t="shared" ca="1" si="43"/>
        <v>-2.2664422627733116E-2</v>
      </c>
    </row>
    <row r="1407" spans="2:7" x14ac:dyDescent="0.3">
      <c r="B1407" s="109">
        <v>43333</v>
      </c>
      <c r="C1407" s="110">
        <v>669.08111599999995</v>
      </c>
      <c r="D1407">
        <f t="shared" si="42"/>
        <v>8.1369388927885478E-3</v>
      </c>
      <c r="E1407">
        <v>9.0494175664233012E-3</v>
      </c>
      <c r="F1407">
        <v>1397</v>
      </c>
      <c r="G1407">
        <f t="shared" ca="1" si="43"/>
        <v>-8.2286984481212879E-3</v>
      </c>
    </row>
    <row r="1408" spans="2:7" x14ac:dyDescent="0.3">
      <c r="B1408" s="109">
        <v>43332</v>
      </c>
      <c r="C1408" s="110">
        <v>663.68078600000001</v>
      </c>
      <c r="D1408">
        <f t="shared" si="42"/>
        <v>1.1097693556320065E-2</v>
      </c>
      <c r="E1408">
        <v>9.0465802318782096E-3</v>
      </c>
      <c r="F1408">
        <v>1398</v>
      </c>
      <c r="G1408">
        <f t="shared" ca="1" si="43"/>
        <v>-3.6188126749384189E-3</v>
      </c>
    </row>
    <row r="1409" spans="2:7" x14ac:dyDescent="0.3">
      <c r="B1409" s="109">
        <v>43329</v>
      </c>
      <c r="C1409" s="110">
        <v>656.39630099999999</v>
      </c>
      <c r="D1409">
        <f t="shared" si="42"/>
        <v>4.7119941710580537E-3</v>
      </c>
      <c r="E1409">
        <v>9.0383401815878894E-3</v>
      </c>
      <c r="F1409">
        <v>1399</v>
      </c>
      <c r="G1409">
        <f t="shared" ca="1" si="43"/>
        <v>1.2045382276529583E-2</v>
      </c>
    </row>
    <row r="1410" spans="2:7" x14ac:dyDescent="0.3">
      <c r="B1410" s="109">
        <v>43328</v>
      </c>
      <c r="C1410" s="110">
        <v>653.31787099999997</v>
      </c>
      <c r="D1410">
        <f t="shared" si="42"/>
        <v>8.0877113726045557E-3</v>
      </c>
      <c r="E1410">
        <v>9.006806496176134E-3</v>
      </c>
      <c r="F1410">
        <v>1400</v>
      </c>
      <c r="G1410">
        <f t="shared" ca="1" si="43"/>
        <v>8.8095575192829959E-3</v>
      </c>
    </row>
    <row r="1411" spans="2:7" x14ac:dyDescent="0.3">
      <c r="B1411" s="109">
        <v>43326</v>
      </c>
      <c r="C1411" s="110">
        <v>648.07641599999999</v>
      </c>
      <c r="D1411">
        <f t="shared" si="42"/>
        <v>2.1305761892339126E-2</v>
      </c>
      <c r="E1411">
        <v>9.0011329429260378E-3</v>
      </c>
      <c r="F1411">
        <v>1401</v>
      </c>
      <c r="G1411">
        <f t="shared" ca="1" si="43"/>
        <v>-8.8574244478714075E-3</v>
      </c>
    </row>
    <row r="1412" spans="2:7" x14ac:dyDescent="0.3">
      <c r="B1412" s="109">
        <v>43325</v>
      </c>
      <c r="C1412" s="110">
        <v>634.55670199999997</v>
      </c>
      <c r="D1412">
        <f t="shared" si="42"/>
        <v>-7.6857717552944016E-2</v>
      </c>
      <c r="E1412">
        <v>8.9794247529206839E-3</v>
      </c>
      <c r="F1412">
        <v>1402</v>
      </c>
      <c r="G1412">
        <f t="shared" ca="1" si="43"/>
        <v>1.2986601058873142E-3</v>
      </c>
    </row>
    <row r="1413" spans="2:7" x14ac:dyDescent="0.3">
      <c r="B1413" s="109">
        <v>43322</v>
      </c>
      <c r="C1413" s="110">
        <v>687.38775599999997</v>
      </c>
      <c r="D1413">
        <f t="shared" si="42"/>
        <v>-5.2375767828376496E-3</v>
      </c>
      <c r="E1413">
        <v>8.974197056430322E-3</v>
      </c>
      <c r="F1413">
        <v>1403</v>
      </c>
      <c r="G1413">
        <f t="shared" ca="1" si="43"/>
        <v>-3.0129512779646872E-2</v>
      </c>
    </row>
    <row r="1414" spans="2:7" x14ac:dyDescent="0.3">
      <c r="B1414" s="109">
        <v>43321</v>
      </c>
      <c r="C1414" s="110">
        <v>691.00695800000005</v>
      </c>
      <c r="D1414">
        <f t="shared" si="42"/>
        <v>1.3916813077494927E-2</v>
      </c>
      <c r="E1414">
        <v>8.9668354974041797E-3</v>
      </c>
      <c r="F1414">
        <v>1404</v>
      </c>
      <c r="G1414">
        <f t="shared" ca="1" si="43"/>
        <v>7.4574533017300881E-3</v>
      </c>
    </row>
    <row r="1415" spans="2:7" x14ac:dyDescent="0.3">
      <c r="B1415" s="109">
        <v>43320</v>
      </c>
      <c r="C1415" s="110">
        <v>681.52233899999999</v>
      </c>
      <c r="D1415">
        <f t="shared" si="42"/>
        <v>6.5742474616838908E-3</v>
      </c>
      <c r="E1415">
        <v>8.9420563388284968E-3</v>
      </c>
      <c r="F1415">
        <v>1405</v>
      </c>
      <c r="G1415">
        <f t="shared" ca="1" si="43"/>
        <v>1.6738805134317452E-2</v>
      </c>
    </row>
    <row r="1416" spans="2:7" x14ac:dyDescent="0.3">
      <c r="B1416" s="109">
        <v>43319</v>
      </c>
      <c r="C1416" s="110">
        <v>677.07110599999999</v>
      </c>
      <c r="D1416">
        <f t="shared" si="42"/>
        <v>7.4899202291356382E-3</v>
      </c>
      <c r="E1416">
        <v>8.9285606114208882E-3</v>
      </c>
      <c r="F1416">
        <v>1406</v>
      </c>
      <c r="G1416">
        <f t="shared" ca="1" si="43"/>
        <v>1.9261955212265036E-2</v>
      </c>
    </row>
    <row r="1417" spans="2:7" x14ac:dyDescent="0.3">
      <c r="B1417" s="109">
        <v>43318</v>
      </c>
      <c r="C1417" s="110">
        <v>672.037598</v>
      </c>
      <c r="D1417">
        <f t="shared" si="42"/>
        <v>2.7933544090001927E-3</v>
      </c>
      <c r="E1417">
        <v>8.9181204452268847E-3</v>
      </c>
      <c r="F1417">
        <v>1407</v>
      </c>
      <c r="G1417">
        <f t="shared" ca="1" si="43"/>
        <v>-6.4702442148567609E-3</v>
      </c>
    </row>
    <row r="1418" spans="2:7" x14ac:dyDescent="0.3">
      <c r="B1418" s="109">
        <v>43315</v>
      </c>
      <c r="C1418" s="110">
        <v>670.16558799999996</v>
      </c>
      <c r="D1418">
        <f t="shared" si="42"/>
        <v>7.7568874208973071E-3</v>
      </c>
      <c r="E1418">
        <v>8.8838918058251615E-3</v>
      </c>
      <c r="F1418">
        <v>1408</v>
      </c>
      <c r="G1418">
        <f t="shared" ca="1" si="43"/>
        <v>1.6634432212914389E-2</v>
      </c>
    </row>
    <row r="1419" spans="2:7" x14ac:dyDescent="0.3">
      <c r="B1419" s="109">
        <v>43314</v>
      </c>
      <c r="C1419" s="110">
        <v>665.00720200000001</v>
      </c>
      <c r="D1419">
        <f t="shared" ref="D1419:D1482" si="44">C1419/C1420-1</f>
        <v>8.4531418041637885E-3</v>
      </c>
      <c r="E1419">
        <v>8.878491270158495E-3</v>
      </c>
      <c r="F1419">
        <v>1409</v>
      </c>
      <c r="G1419">
        <f t="shared" ref="G1419:G1482" ca="1" si="45">_xlfn.NORM.INV(RAND(),M$13,M$14)</f>
        <v>6.5198340635009887E-3</v>
      </c>
    </row>
    <row r="1420" spans="2:7" x14ac:dyDescent="0.3">
      <c r="B1420" s="109">
        <v>43313</v>
      </c>
      <c r="C1420" s="110">
        <v>659.43292199999996</v>
      </c>
      <c r="D1420">
        <f t="shared" si="44"/>
        <v>2.6285034896617931E-2</v>
      </c>
      <c r="E1420">
        <v>8.8715823246909853E-3</v>
      </c>
      <c r="F1420">
        <v>1410</v>
      </c>
      <c r="G1420">
        <f t="shared" ca="1" si="45"/>
        <v>-9.6845704926839318E-2</v>
      </c>
    </row>
    <row r="1421" spans="2:7" x14ac:dyDescent="0.3">
      <c r="B1421" s="109">
        <v>43312</v>
      </c>
      <c r="C1421" s="110">
        <v>642.54363999999998</v>
      </c>
      <c r="D1421">
        <f t="shared" si="44"/>
        <v>-2.8406542805654578E-3</v>
      </c>
      <c r="E1421">
        <v>8.8657703695476098E-3</v>
      </c>
      <c r="F1421">
        <v>1411</v>
      </c>
      <c r="G1421">
        <f t="shared" ca="1" si="45"/>
        <v>1.5748285734992935E-2</v>
      </c>
    </row>
    <row r="1422" spans="2:7" x14ac:dyDescent="0.3">
      <c r="B1422" s="109">
        <v>43311</v>
      </c>
      <c r="C1422" s="110">
        <v>644.37408400000004</v>
      </c>
      <c r="D1422">
        <f t="shared" si="44"/>
        <v>8.3992391987353088E-4</v>
      </c>
      <c r="E1422">
        <v>8.8484116927720624E-3</v>
      </c>
      <c r="F1422">
        <v>1412</v>
      </c>
      <c r="G1422">
        <f t="shared" ca="1" si="45"/>
        <v>-1.5815659158390841E-2</v>
      </c>
    </row>
    <row r="1423" spans="2:7" x14ac:dyDescent="0.3">
      <c r="B1423" s="109">
        <v>43308</v>
      </c>
      <c r="C1423" s="110">
        <v>643.83331299999998</v>
      </c>
      <c r="D1423">
        <f t="shared" si="44"/>
        <v>9.2599527825905081E-3</v>
      </c>
      <c r="E1423">
        <v>8.8393883125434947E-3</v>
      </c>
      <c r="F1423">
        <v>1413</v>
      </c>
      <c r="G1423">
        <f t="shared" ca="1" si="45"/>
        <v>-8.0291761145635812E-2</v>
      </c>
    </row>
    <row r="1424" spans="2:7" x14ac:dyDescent="0.3">
      <c r="B1424" s="109">
        <v>43307</v>
      </c>
      <c r="C1424" s="110">
        <v>637.92614700000001</v>
      </c>
      <c r="D1424">
        <f t="shared" si="44"/>
        <v>1.6982839977082165E-3</v>
      </c>
      <c r="E1424">
        <v>8.8148559820497852E-3</v>
      </c>
      <c r="F1424">
        <v>1414</v>
      </c>
      <c r="G1424">
        <f t="shared" ca="1" si="45"/>
        <v>-4.3658381108155848E-2</v>
      </c>
    </row>
    <row r="1425" spans="2:7" x14ac:dyDescent="0.3">
      <c r="B1425" s="109">
        <v>43306</v>
      </c>
      <c r="C1425" s="110">
        <v>636.844604</v>
      </c>
      <c r="D1425">
        <f t="shared" si="44"/>
        <v>-2.8123248964580405E-2</v>
      </c>
      <c r="E1425">
        <v>8.8074764349561629E-3</v>
      </c>
      <c r="F1425">
        <v>1415</v>
      </c>
      <c r="G1425">
        <f t="shared" ca="1" si="45"/>
        <v>2.9527367967447163E-2</v>
      </c>
    </row>
    <row r="1426" spans="2:7" x14ac:dyDescent="0.3">
      <c r="B1426" s="109">
        <v>43305</v>
      </c>
      <c r="C1426" s="110">
        <v>655.27301</v>
      </c>
      <c r="D1426">
        <f t="shared" si="44"/>
        <v>7.9342009449321349E-3</v>
      </c>
      <c r="E1426">
        <v>8.8072269078409704E-3</v>
      </c>
      <c r="F1426">
        <v>1416</v>
      </c>
      <c r="G1426">
        <f t="shared" ca="1" si="45"/>
        <v>-3.3182612099076358E-2</v>
      </c>
    </row>
    <row r="1427" spans="2:7" x14ac:dyDescent="0.3">
      <c r="B1427" s="109">
        <v>43304</v>
      </c>
      <c r="C1427" s="110">
        <v>650.114868</v>
      </c>
      <c r="D1427">
        <f t="shared" si="44"/>
        <v>2.6267540199851558E-2</v>
      </c>
      <c r="E1427">
        <v>8.8041832343368487E-3</v>
      </c>
      <c r="F1427">
        <v>1417</v>
      </c>
      <c r="G1427">
        <f t="shared" ca="1" si="45"/>
        <v>-3.0322220210465455E-2</v>
      </c>
    </row>
    <row r="1428" spans="2:7" x14ac:dyDescent="0.3">
      <c r="B1428" s="109">
        <v>43301</v>
      </c>
      <c r="C1428" s="110">
        <v>633.47503700000004</v>
      </c>
      <c r="D1428">
        <f t="shared" si="44"/>
        <v>9.4795538686902603E-3</v>
      </c>
      <c r="E1428">
        <v>8.7960392267751875E-3</v>
      </c>
      <c r="F1428">
        <v>1418</v>
      </c>
      <c r="G1428">
        <f t="shared" ca="1" si="45"/>
        <v>-3.2722811272524435E-3</v>
      </c>
    </row>
    <row r="1429" spans="2:7" x14ac:dyDescent="0.3">
      <c r="B1429" s="109">
        <v>43300</v>
      </c>
      <c r="C1429" s="110">
        <v>627.52636700000005</v>
      </c>
      <c r="D1429">
        <f t="shared" si="44"/>
        <v>-3.1833578916620198E-2</v>
      </c>
      <c r="E1429">
        <v>8.7908712357336327E-3</v>
      </c>
      <c r="F1429">
        <v>1419</v>
      </c>
      <c r="G1429">
        <f t="shared" ca="1" si="45"/>
        <v>2.07002728216161E-2</v>
      </c>
    </row>
    <row r="1430" spans="2:7" x14ac:dyDescent="0.3">
      <c r="B1430" s="109">
        <v>43299</v>
      </c>
      <c r="C1430" s="110">
        <v>648.15960700000005</v>
      </c>
      <c r="D1430">
        <f t="shared" si="44"/>
        <v>1.9432333535926549E-2</v>
      </c>
      <c r="E1430">
        <v>8.780535863288863E-3</v>
      </c>
      <c r="F1430">
        <v>1420</v>
      </c>
      <c r="G1430">
        <f t="shared" ca="1" si="45"/>
        <v>-2.0923940564253563E-2</v>
      </c>
    </row>
    <row r="1431" spans="2:7" x14ac:dyDescent="0.3">
      <c r="B1431" s="109">
        <v>43298</v>
      </c>
      <c r="C1431" s="110">
        <v>635.80444299999999</v>
      </c>
      <c r="D1431">
        <f t="shared" si="44"/>
        <v>2.7150259178183367E-2</v>
      </c>
      <c r="E1431">
        <v>8.7731571847486922E-3</v>
      </c>
      <c r="F1431">
        <v>1421</v>
      </c>
      <c r="G1431">
        <f t="shared" ca="1" si="45"/>
        <v>2.1336119701559252E-2</v>
      </c>
    </row>
    <row r="1432" spans="2:7" x14ac:dyDescent="0.3">
      <c r="B1432" s="109">
        <v>43297</v>
      </c>
      <c r="C1432" s="110">
        <v>618.99847399999999</v>
      </c>
      <c r="D1432">
        <f t="shared" si="44"/>
        <v>-5.313396085099753E-2</v>
      </c>
      <c r="E1432">
        <v>8.7628537060999712E-3</v>
      </c>
      <c r="F1432">
        <v>1422</v>
      </c>
      <c r="G1432">
        <f t="shared" ca="1" si="45"/>
        <v>1.6774780052657416E-2</v>
      </c>
    </row>
    <row r="1433" spans="2:7" x14ac:dyDescent="0.3">
      <c r="B1433" s="109">
        <v>43294</v>
      </c>
      <c r="C1433" s="110">
        <v>653.73394800000005</v>
      </c>
      <c r="D1433">
        <f t="shared" si="44"/>
        <v>-2.6020786392910722E-3</v>
      </c>
      <c r="E1433">
        <v>8.7574397923968483E-3</v>
      </c>
      <c r="F1433">
        <v>1423</v>
      </c>
      <c r="G1433">
        <f t="shared" ca="1" si="45"/>
        <v>-4.2887733198089577E-2</v>
      </c>
    </row>
    <row r="1434" spans="2:7" x14ac:dyDescent="0.3">
      <c r="B1434" s="109">
        <v>43293</v>
      </c>
      <c r="C1434" s="110">
        <v>655.43945299999996</v>
      </c>
      <c r="D1434">
        <f t="shared" si="44"/>
        <v>-1.561914578144441E-2</v>
      </c>
      <c r="E1434">
        <v>8.7408969581606044E-3</v>
      </c>
      <c r="F1434">
        <v>1424</v>
      </c>
      <c r="G1434">
        <f t="shared" ca="1" si="45"/>
        <v>9.8141750944698534E-3</v>
      </c>
    </row>
    <row r="1435" spans="2:7" x14ac:dyDescent="0.3">
      <c r="B1435" s="109">
        <v>43292</v>
      </c>
      <c r="C1435" s="110">
        <v>665.839294</v>
      </c>
      <c r="D1435">
        <f t="shared" si="44"/>
        <v>-1.1181897065372759E-2</v>
      </c>
      <c r="E1435">
        <v>8.7308181140430818E-3</v>
      </c>
      <c r="F1435">
        <v>1425</v>
      </c>
      <c r="G1435">
        <f t="shared" ca="1" si="45"/>
        <v>-4.0551709190112827E-2</v>
      </c>
    </row>
    <row r="1436" spans="2:7" x14ac:dyDescent="0.3">
      <c r="B1436" s="109">
        <v>43291</v>
      </c>
      <c r="C1436" s="110">
        <v>673.36883499999999</v>
      </c>
      <c r="D1436">
        <f t="shared" si="44"/>
        <v>-4.3671683593634603E-3</v>
      </c>
      <c r="E1436">
        <v>8.7195138595956845E-3</v>
      </c>
      <c r="F1436">
        <v>1426</v>
      </c>
      <c r="G1436">
        <f t="shared" ca="1" si="45"/>
        <v>4.7692612295516482E-2</v>
      </c>
    </row>
    <row r="1437" spans="2:7" x14ac:dyDescent="0.3">
      <c r="B1437" s="109">
        <v>43290</v>
      </c>
      <c r="C1437" s="110">
        <v>676.32244900000001</v>
      </c>
      <c r="D1437">
        <f t="shared" si="44"/>
        <v>2.3674785159431444E-2</v>
      </c>
      <c r="E1437">
        <v>8.6839189001706174E-3</v>
      </c>
      <c r="F1437">
        <v>1427</v>
      </c>
      <c r="G1437">
        <f t="shared" ca="1" si="45"/>
        <v>7.1552744231587638E-3</v>
      </c>
    </row>
    <row r="1438" spans="2:7" x14ac:dyDescent="0.3">
      <c r="B1438" s="109">
        <v>43287</v>
      </c>
      <c r="C1438" s="110">
        <v>660.680969</v>
      </c>
      <c r="D1438">
        <f t="shared" si="44"/>
        <v>3.0228162613065379E-2</v>
      </c>
      <c r="E1438">
        <v>8.6809347828693539E-3</v>
      </c>
      <c r="F1438">
        <v>1428</v>
      </c>
      <c r="G1438">
        <f t="shared" ca="1" si="45"/>
        <v>3.7409053608286974E-2</v>
      </c>
    </row>
    <row r="1439" spans="2:7" x14ac:dyDescent="0.3">
      <c r="B1439" s="109">
        <v>43286</v>
      </c>
      <c r="C1439" s="110">
        <v>641.29577600000005</v>
      </c>
      <c r="D1439">
        <f t="shared" si="44"/>
        <v>-2.7810818228031997E-2</v>
      </c>
      <c r="E1439">
        <v>8.6592903380398045E-3</v>
      </c>
      <c r="F1439">
        <v>1429</v>
      </c>
      <c r="G1439">
        <f t="shared" ca="1" si="45"/>
        <v>6.1012011992318566E-2</v>
      </c>
    </row>
    <row r="1440" spans="2:7" x14ac:dyDescent="0.3">
      <c r="B1440" s="109">
        <v>43285</v>
      </c>
      <c r="C1440" s="110">
        <v>659.64093000000003</v>
      </c>
      <c r="D1440">
        <f t="shared" si="44"/>
        <v>-3.1532820435486997E-4</v>
      </c>
      <c r="E1440">
        <v>8.6504076150339948E-3</v>
      </c>
      <c r="F1440">
        <v>1430</v>
      </c>
      <c r="G1440">
        <f t="shared" ca="1" si="45"/>
        <v>-3.8180577620618443E-3</v>
      </c>
    </row>
    <row r="1441" spans="2:7" x14ac:dyDescent="0.3">
      <c r="B1441" s="109">
        <v>43284</v>
      </c>
      <c r="C1441" s="110">
        <v>659.84899900000005</v>
      </c>
      <c r="D1441">
        <f t="shared" si="44"/>
        <v>1.4259057564240729E-2</v>
      </c>
      <c r="E1441">
        <v>8.6503911594526528E-3</v>
      </c>
      <c r="F1441">
        <v>1431</v>
      </c>
      <c r="G1441">
        <f t="shared" ca="1" si="45"/>
        <v>-1.2725001492473523E-2</v>
      </c>
    </row>
    <row r="1442" spans="2:7" x14ac:dyDescent="0.3">
      <c r="B1442" s="109">
        <v>43283</v>
      </c>
      <c r="C1442" s="110">
        <v>650.57244900000001</v>
      </c>
      <c r="D1442">
        <f t="shared" si="44"/>
        <v>-4.4721510550149723E-4</v>
      </c>
      <c r="E1442">
        <v>8.6425931566720404E-3</v>
      </c>
      <c r="F1442">
        <v>1432</v>
      </c>
      <c r="G1442">
        <f t="shared" ca="1" si="45"/>
        <v>-3.5662941980306169E-4</v>
      </c>
    </row>
    <row r="1443" spans="2:7" x14ac:dyDescent="0.3">
      <c r="B1443" s="109">
        <v>43280</v>
      </c>
      <c r="C1443" s="110">
        <v>650.86352499999998</v>
      </c>
      <c r="D1443">
        <f t="shared" si="44"/>
        <v>4.17168544722335E-3</v>
      </c>
      <c r="E1443">
        <v>8.6340396716078072E-3</v>
      </c>
      <c r="F1443">
        <v>1433</v>
      </c>
      <c r="G1443">
        <f t="shared" ca="1" si="45"/>
        <v>-4.7720535316944576E-2</v>
      </c>
    </row>
    <row r="1444" spans="2:7" x14ac:dyDescent="0.3">
      <c r="B1444" s="109">
        <v>43279</v>
      </c>
      <c r="C1444" s="110">
        <v>648.15960700000005</v>
      </c>
      <c r="D1444">
        <f t="shared" si="44"/>
        <v>-2.7463854620270456E-2</v>
      </c>
      <c r="E1444">
        <v>8.6273474701623609E-3</v>
      </c>
      <c r="F1444">
        <v>1434</v>
      </c>
      <c r="G1444">
        <f t="shared" ca="1" si="45"/>
        <v>3.9170294671244811E-2</v>
      </c>
    </row>
    <row r="1445" spans="2:7" x14ac:dyDescent="0.3">
      <c r="B1445" s="109">
        <v>43278</v>
      </c>
      <c r="C1445" s="110">
        <v>666.463257</v>
      </c>
      <c r="D1445">
        <f t="shared" si="44"/>
        <v>-1.2146900790056869E-2</v>
      </c>
      <c r="E1445">
        <v>8.6260168414222793E-3</v>
      </c>
      <c r="F1445">
        <v>1435</v>
      </c>
      <c r="G1445">
        <f t="shared" ca="1" si="45"/>
        <v>-1.8167039151499167E-2</v>
      </c>
    </row>
    <row r="1446" spans="2:7" x14ac:dyDescent="0.3">
      <c r="B1446" s="109">
        <v>43277</v>
      </c>
      <c r="C1446" s="110">
        <v>674.65826400000003</v>
      </c>
      <c r="D1446">
        <f t="shared" si="44"/>
        <v>7.7671252677626867E-3</v>
      </c>
      <c r="E1446">
        <v>8.5982896797889286E-3</v>
      </c>
      <c r="F1446">
        <v>1436</v>
      </c>
      <c r="G1446">
        <f t="shared" ca="1" si="45"/>
        <v>1.7508579672452104E-2</v>
      </c>
    </row>
    <row r="1447" spans="2:7" x14ac:dyDescent="0.3">
      <c r="B1447" s="109">
        <v>43276</v>
      </c>
      <c r="C1447" s="110">
        <v>669.45849599999997</v>
      </c>
      <c r="D1447">
        <f t="shared" si="44"/>
        <v>-3.7615143728575218E-2</v>
      </c>
      <c r="E1447">
        <v>8.5807591668076721E-3</v>
      </c>
      <c r="F1447">
        <v>1437</v>
      </c>
      <c r="G1447">
        <f t="shared" ca="1" si="45"/>
        <v>-4.6852020311854023E-2</v>
      </c>
    </row>
    <row r="1448" spans="2:7" x14ac:dyDescent="0.3">
      <c r="B1448" s="109">
        <v>43273</v>
      </c>
      <c r="C1448" s="110">
        <v>695.62451199999998</v>
      </c>
      <c r="D1448">
        <f t="shared" si="44"/>
        <v>-4.8797697576639099E-3</v>
      </c>
      <c r="E1448">
        <v>8.5578579869316496E-3</v>
      </c>
      <c r="F1448">
        <v>1438</v>
      </c>
      <c r="G1448">
        <f t="shared" ca="1" si="45"/>
        <v>1.5577800374842491E-2</v>
      </c>
    </row>
    <row r="1449" spans="2:7" x14ac:dyDescent="0.3">
      <c r="B1449" s="109">
        <v>43272</v>
      </c>
      <c r="C1449" s="110">
        <v>699.03564500000005</v>
      </c>
      <c r="D1449">
        <f t="shared" si="44"/>
        <v>9.5323548106818201E-4</v>
      </c>
      <c r="E1449">
        <v>8.5366037283960416E-3</v>
      </c>
      <c r="F1449">
        <v>1439</v>
      </c>
      <c r="G1449">
        <f t="shared" ca="1" si="45"/>
        <v>-8.253268448111176E-3</v>
      </c>
    </row>
    <row r="1450" spans="2:7" x14ac:dyDescent="0.3">
      <c r="B1450" s="109">
        <v>43271</v>
      </c>
      <c r="C1450" s="110">
        <v>698.36993399999994</v>
      </c>
      <c r="D1450">
        <f t="shared" si="44"/>
        <v>-2.6105141404346721E-2</v>
      </c>
      <c r="E1450">
        <v>8.5289150408396353E-3</v>
      </c>
      <c r="F1450">
        <v>1440</v>
      </c>
      <c r="G1450">
        <f t="shared" ca="1" si="45"/>
        <v>-8.8875361191771435E-3</v>
      </c>
    </row>
    <row r="1451" spans="2:7" x14ac:dyDescent="0.3">
      <c r="B1451" s="109">
        <v>43270</v>
      </c>
      <c r="C1451" s="110">
        <v>717.08966099999998</v>
      </c>
      <c r="D1451">
        <f t="shared" si="44"/>
        <v>-2.3951199992398475E-2</v>
      </c>
      <c r="E1451">
        <v>8.5149808968933982E-3</v>
      </c>
      <c r="F1451">
        <v>1441</v>
      </c>
      <c r="G1451">
        <f t="shared" ca="1" si="45"/>
        <v>2.502158099721518E-2</v>
      </c>
    </row>
    <row r="1452" spans="2:7" x14ac:dyDescent="0.3">
      <c r="B1452" s="109">
        <v>43269</v>
      </c>
      <c r="C1452" s="110">
        <v>734.68627900000001</v>
      </c>
      <c r="D1452">
        <f t="shared" si="44"/>
        <v>-2.7745570908306205E-2</v>
      </c>
      <c r="E1452">
        <v>8.4965553362303936E-3</v>
      </c>
      <c r="F1452">
        <v>1442</v>
      </c>
      <c r="G1452">
        <f t="shared" ca="1" si="45"/>
        <v>1.5617884122178926E-4</v>
      </c>
    </row>
    <row r="1453" spans="2:7" x14ac:dyDescent="0.3">
      <c r="B1453" s="109">
        <v>43266</v>
      </c>
      <c r="C1453" s="110">
        <v>755.65228300000001</v>
      </c>
      <c r="D1453">
        <f t="shared" si="44"/>
        <v>-4.3845945194691538E-3</v>
      </c>
      <c r="E1453">
        <v>8.4940255075101057E-3</v>
      </c>
      <c r="F1453">
        <v>1443</v>
      </c>
      <c r="G1453">
        <f t="shared" ca="1" si="45"/>
        <v>-4.118152334523837E-2</v>
      </c>
    </row>
    <row r="1454" spans="2:7" x14ac:dyDescent="0.3">
      <c r="B1454" s="109">
        <v>43265</v>
      </c>
      <c r="C1454" s="110">
        <v>758.98010299999999</v>
      </c>
      <c r="D1454">
        <f t="shared" si="44"/>
        <v>-2.1978242965840944E-2</v>
      </c>
      <c r="E1454">
        <v>8.4862930349494103E-3</v>
      </c>
      <c r="F1454">
        <v>1444</v>
      </c>
      <c r="G1454">
        <f t="shared" ca="1" si="45"/>
        <v>-8.7171707418210467E-2</v>
      </c>
    </row>
    <row r="1455" spans="2:7" x14ac:dyDescent="0.3">
      <c r="B1455" s="109">
        <v>43264</v>
      </c>
      <c r="C1455" s="110">
        <v>776.03601100000003</v>
      </c>
      <c r="D1455">
        <f t="shared" si="44"/>
        <v>-5.7029132479109457E-3</v>
      </c>
      <c r="E1455">
        <v>8.4576642316835926E-3</v>
      </c>
      <c r="F1455">
        <v>1445</v>
      </c>
      <c r="G1455">
        <f t="shared" ca="1" si="45"/>
        <v>1.6299830240750227E-2</v>
      </c>
    </row>
    <row r="1456" spans="2:7" x14ac:dyDescent="0.3">
      <c r="B1456" s="109">
        <v>43263</v>
      </c>
      <c r="C1456" s="110">
        <v>780.48706100000004</v>
      </c>
      <c r="D1456">
        <f t="shared" si="44"/>
        <v>2.1784159239473189E-2</v>
      </c>
      <c r="E1456">
        <v>8.4531418041637885E-3</v>
      </c>
      <c r="F1456">
        <v>1446</v>
      </c>
      <c r="G1456">
        <f t="shared" ca="1" si="45"/>
        <v>-1.9553294002409177E-5</v>
      </c>
    </row>
    <row r="1457" spans="2:7" x14ac:dyDescent="0.3">
      <c r="B1457" s="109">
        <v>43262</v>
      </c>
      <c r="C1457" s="110">
        <v>763.84729000000004</v>
      </c>
      <c r="D1457">
        <f t="shared" si="44"/>
        <v>-3.3111273979087308E-3</v>
      </c>
      <c r="E1457">
        <v>8.4513681316511491E-3</v>
      </c>
      <c r="F1457">
        <v>1447</v>
      </c>
      <c r="G1457">
        <f t="shared" ca="1" si="45"/>
        <v>-9.680812201624504E-3</v>
      </c>
    </row>
    <row r="1458" spans="2:7" x14ac:dyDescent="0.3">
      <c r="B1458" s="109">
        <v>43259</v>
      </c>
      <c r="C1458" s="110">
        <v>766.38488800000005</v>
      </c>
      <c r="D1458">
        <f t="shared" si="44"/>
        <v>-8.3433276673476886E-3</v>
      </c>
      <c r="E1458">
        <v>8.4429804544721154E-3</v>
      </c>
      <c r="F1458">
        <v>1448</v>
      </c>
      <c r="G1458">
        <f t="shared" ca="1" si="45"/>
        <v>1.3359629773611799E-2</v>
      </c>
    </row>
    <row r="1459" spans="2:7" x14ac:dyDescent="0.3">
      <c r="B1459" s="109">
        <v>43258</v>
      </c>
      <c r="C1459" s="110">
        <v>772.83288600000003</v>
      </c>
      <c r="D1459">
        <f t="shared" si="44"/>
        <v>3.0450808351726977E-2</v>
      </c>
      <c r="E1459">
        <v>8.4097692930953372E-3</v>
      </c>
      <c r="F1459">
        <v>1449</v>
      </c>
      <c r="G1459">
        <f t="shared" ca="1" si="45"/>
        <v>-1.3401154965921647E-2</v>
      </c>
    </row>
    <row r="1460" spans="2:7" x14ac:dyDescent="0.3">
      <c r="B1460" s="109">
        <v>43257</v>
      </c>
      <c r="C1460" s="110">
        <v>749.99493399999994</v>
      </c>
      <c r="D1460">
        <f t="shared" si="44"/>
        <v>-1.1632850585985288E-3</v>
      </c>
      <c r="E1460">
        <v>8.3840213391590535E-3</v>
      </c>
      <c r="F1460">
        <v>1450</v>
      </c>
      <c r="G1460">
        <f t="shared" ca="1" si="45"/>
        <v>3.477207711560569E-2</v>
      </c>
    </row>
    <row r="1461" spans="2:7" x14ac:dyDescent="0.3">
      <c r="B1461" s="109">
        <v>43256</v>
      </c>
      <c r="C1461" s="110">
        <v>750.86840800000004</v>
      </c>
      <c r="D1461">
        <f t="shared" si="44"/>
        <v>-1.955459015000105E-2</v>
      </c>
      <c r="E1461">
        <v>8.3710534488088406E-3</v>
      </c>
      <c r="F1461">
        <v>1451</v>
      </c>
      <c r="G1461">
        <f t="shared" ca="1" si="45"/>
        <v>3.3535127691040251E-2</v>
      </c>
    </row>
    <row r="1462" spans="2:7" x14ac:dyDescent="0.3">
      <c r="B1462" s="109">
        <v>43255</v>
      </c>
      <c r="C1462" s="110">
        <v>765.84417699999995</v>
      </c>
      <c r="D1462">
        <f t="shared" si="44"/>
        <v>3.8294522370353912E-2</v>
      </c>
      <c r="E1462">
        <v>8.3593770982670623E-3</v>
      </c>
      <c r="F1462">
        <v>1452</v>
      </c>
      <c r="G1462">
        <f t="shared" ca="1" si="45"/>
        <v>2.3428993908331731E-2</v>
      </c>
    </row>
    <row r="1463" spans="2:7" x14ac:dyDescent="0.3">
      <c r="B1463" s="109">
        <v>43252</v>
      </c>
      <c r="C1463" s="110">
        <v>737.598206</v>
      </c>
      <c r="D1463">
        <f t="shared" si="44"/>
        <v>-3.3838028312316304E-2</v>
      </c>
      <c r="E1463">
        <v>8.3586693047692506E-3</v>
      </c>
      <c r="F1463">
        <v>1453</v>
      </c>
      <c r="G1463">
        <f t="shared" ca="1" si="45"/>
        <v>1.3475045482249176E-2</v>
      </c>
    </row>
    <row r="1464" spans="2:7" x14ac:dyDescent="0.3">
      <c r="B1464" s="109">
        <v>43251</v>
      </c>
      <c r="C1464" s="110">
        <v>763.43121299999996</v>
      </c>
      <c r="D1464">
        <f t="shared" si="44"/>
        <v>-1.9920257609885139E-2</v>
      </c>
      <c r="E1464">
        <v>8.3528335463700643E-3</v>
      </c>
      <c r="F1464">
        <v>1454</v>
      </c>
      <c r="G1464">
        <f t="shared" ca="1" si="45"/>
        <v>-7.2694437459538633E-3</v>
      </c>
    </row>
    <row r="1465" spans="2:7" x14ac:dyDescent="0.3">
      <c r="B1465" s="109">
        <v>43250</v>
      </c>
      <c r="C1465" s="110">
        <v>778.94805899999994</v>
      </c>
      <c r="D1465">
        <f t="shared" si="44"/>
        <v>-4.2010356710882046E-3</v>
      </c>
      <c r="E1465">
        <v>8.3123577411789995E-3</v>
      </c>
      <c r="F1465">
        <v>1455</v>
      </c>
      <c r="G1465">
        <f t="shared" ca="1" si="45"/>
        <v>1.4167689236561977E-2</v>
      </c>
    </row>
    <row r="1466" spans="2:7" x14ac:dyDescent="0.3">
      <c r="B1466" s="109">
        <v>43249</v>
      </c>
      <c r="C1466" s="110">
        <v>782.23425299999997</v>
      </c>
      <c r="D1466">
        <f t="shared" si="44"/>
        <v>-2.0697343647390065E-3</v>
      </c>
      <c r="E1466">
        <v>8.3030287190315466E-3</v>
      </c>
      <c r="F1466">
        <v>1456</v>
      </c>
      <c r="G1466">
        <f t="shared" ca="1" si="45"/>
        <v>1.6505844942620907E-2</v>
      </c>
    </row>
    <row r="1467" spans="2:7" x14ac:dyDescent="0.3">
      <c r="B1467" s="109">
        <v>43248</v>
      </c>
      <c r="C1467" s="110">
        <v>783.856628</v>
      </c>
      <c r="D1467">
        <f t="shared" si="44"/>
        <v>-8.3154221612677937E-3</v>
      </c>
      <c r="E1467">
        <v>8.2982684148120711E-3</v>
      </c>
      <c r="F1467">
        <v>1457</v>
      </c>
      <c r="G1467">
        <f t="shared" ca="1" si="45"/>
        <v>5.8083891145385546E-3</v>
      </c>
    </row>
    <row r="1468" spans="2:7" x14ac:dyDescent="0.3">
      <c r="B1468" s="109">
        <v>43245</v>
      </c>
      <c r="C1468" s="110">
        <v>790.42938200000003</v>
      </c>
      <c r="D1468">
        <f t="shared" si="44"/>
        <v>1.6041909708069513E-2</v>
      </c>
      <c r="E1468">
        <v>8.2902542376053212E-3</v>
      </c>
      <c r="F1468">
        <v>1458</v>
      </c>
      <c r="G1468">
        <f t="shared" ca="1" si="45"/>
        <v>-4.6923192712940917E-3</v>
      </c>
    </row>
    <row r="1469" spans="2:7" x14ac:dyDescent="0.3">
      <c r="B1469" s="109">
        <v>43244</v>
      </c>
      <c r="C1469" s="110">
        <v>777.94958499999996</v>
      </c>
      <c r="D1469">
        <f t="shared" si="44"/>
        <v>-1.9213092401811904E-3</v>
      </c>
      <c r="E1469">
        <v>8.2713615530485285E-3</v>
      </c>
      <c r="F1469">
        <v>1459</v>
      </c>
      <c r="G1469">
        <f t="shared" ca="1" si="45"/>
        <v>-5.9395640409425979E-3</v>
      </c>
    </row>
    <row r="1470" spans="2:7" x14ac:dyDescent="0.3">
      <c r="B1470" s="109">
        <v>43243</v>
      </c>
      <c r="C1470" s="110">
        <v>779.44714399999998</v>
      </c>
      <c r="D1470">
        <f t="shared" si="44"/>
        <v>-1.0665829350152478E-2</v>
      </c>
      <c r="E1470">
        <v>8.2635516665503506E-3</v>
      </c>
      <c r="F1470">
        <v>1460</v>
      </c>
      <c r="G1470">
        <f t="shared" ca="1" si="45"/>
        <v>1.4459804043766818E-2</v>
      </c>
    </row>
    <row r="1471" spans="2:7" x14ac:dyDescent="0.3">
      <c r="B1471" s="109">
        <v>43242</v>
      </c>
      <c r="C1471" s="110">
        <v>787.85022000000004</v>
      </c>
      <c r="D1471">
        <f t="shared" si="44"/>
        <v>7.5545494401534352E-3</v>
      </c>
      <c r="E1471">
        <v>8.23904478255022E-3</v>
      </c>
      <c r="F1471">
        <v>1461</v>
      </c>
      <c r="G1471">
        <f t="shared" ca="1" si="45"/>
        <v>-4.9377702947405464E-3</v>
      </c>
    </row>
    <row r="1472" spans="2:7" x14ac:dyDescent="0.3">
      <c r="B1472" s="109">
        <v>43241</v>
      </c>
      <c r="C1472" s="110">
        <v>781.942993</v>
      </c>
      <c r="D1472">
        <f t="shared" si="44"/>
        <v>-1.3073735452301061E-2</v>
      </c>
      <c r="E1472">
        <v>8.2282443386101356E-3</v>
      </c>
      <c r="F1472">
        <v>1462</v>
      </c>
      <c r="G1472">
        <f t="shared" ca="1" si="45"/>
        <v>-1.4536451694974915E-2</v>
      </c>
    </row>
    <row r="1473" spans="2:7" x14ac:dyDescent="0.3">
      <c r="B1473" s="109">
        <v>43238</v>
      </c>
      <c r="C1473" s="110">
        <v>792.301331</v>
      </c>
      <c r="D1473">
        <f t="shared" si="44"/>
        <v>-2.313181507821882E-2</v>
      </c>
      <c r="E1473">
        <v>8.2234158797322987E-3</v>
      </c>
      <c r="F1473">
        <v>1463</v>
      </c>
      <c r="G1473">
        <f t="shared" ca="1" si="45"/>
        <v>8.4017013427995098E-4</v>
      </c>
    </row>
    <row r="1474" spans="2:7" x14ac:dyDescent="0.3">
      <c r="B1474" s="109">
        <v>43237</v>
      </c>
      <c r="C1474" s="110">
        <v>811.06268299999999</v>
      </c>
      <c r="D1474">
        <f t="shared" si="44"/>
        <v>-3.4755680394703559E-3</v>
      </c>
      <c r="E1474">
        <v>8.201896271584852E-3</v>
      </c>
      <c r="F1474">
        <v>1464</v>
      </c>
      <c r="G1474">
        <f t="shared" ca="1" si="45"/>
        <v>-3.2074213053273032E-3</v>
      </c>
    </row>
    <row r="1475" spans="2:7" x14ac:dyDescent="0.3">
      <c r="B1475" s="109">
        <v>43236</v>
      </c>
      <c r="C1475" s="110">
        <v>813.89141800000004</v>
      </c>
      <c r="D1475">
        <f t="shared" si="44"/>
        <v>1.1477005988340006E-2</v>
      </c>
      <c r="E1475">
        <v>8.2001744685340494E-3</v>
      </c>
      <c r="F1475">
        <v>1465</v>
      </c>
      <c r="G1475">
        <f t="shared" ca="1" si="45"/>
        <v>-2.2299265324789676E-2</v>
      </c>
    </row>
    <row r="1476" spans="2:7" x14ac:dyDescent="0.3">
      <c r="B1476" s="109">
        <v>43235</v>
      </c>
      <c r="C1476" s="110">
        <v>804.65637200000003</v>
      </c>
      <c r="D1476">
        <f t="shared" si="44"/>
        <v>4.0487945457432506E-3</v>
      </c>
      <c r="E1476">
        <v>8.1997820522201614E-3</v>
      </c>
      <c r="F1476">
        <v>1466</v>
      </c>
      <c r="G1476">
        <f t="shared" ca="1" si="45"/>
        <v>-2.0384638307039748E-2</v>
      </c>
    </row>
    <row r="1477" spans="2:7" x14ac:dyDescent="0.3">
      <c r="B1477" s="109">
        <v>43234</v>
      </c>
      <c r="C1477" s="110">
        <v>801.41162099999997</v>
      </c>
      <c r="D1477">
        <f t="shared" si="44"/>
        <v>0.1090962788587988</v>
      </c>
      <c r="E1477">
        <v>8.1940952793910782E-3</v>
      </c>
      <c r="F1477">
        <v>1467</v>
      </c>
      <c r="G1477">
        <f t="shared" ca="1" si="45"/>
        <v>-1.0413217315005458E-2</v>
      </c>
    </row>
    <row r="1478" spans="2:7" x14ac:dyDescent="0.3">
      <c r="B1478" s="109">
        <v>43231</v>
      </c>
      <c r="C1478" s="110">
        <v>722.58074999999997</v>
      </c>
      <c r="D1478">
        <f t="shared" si="44"/>
        <v>1.5551746802425548E-2</v>
      </c>
      <c r="E1478">
        <v>8.1868586282118905E-3</v>
      </c>
      <c r="F1478">
        <v>1468</v>
      </c>
      <c r="G1478">
        <f t="shared" ca="1" si="45"/>
        <v>1.041909819822447E-2</v>
      </c>
    </row>
    <row r="1479" spans="2:7" x14ac:dyDescent="0.3">
      <c r="B1479" s="109">
        <v>43230</v>
      </c>
      <c r="C1479" s="110">
        <v>711.51544200000001</v>
      </c>
      <c r="D1479">
        <f t="shared" si="44"/>
        <v>-1.7068027071356684E-2</v>
      </c>
      <c r="E1479">
        <v>8.1689780488660713E-3</v>
      </c>
      <c r="F1479">
        <v>1469</v>
      </c>
      <c r="G1479">
        <f t="shared" ca="1" si="45"/>
        <v>-2.0843811144084425E-2</v>
      </c>
    </row>
    <row r="1480" spans="2:7" x14ac:dyDescent="0.3">
      <c r="B1480" s="109">
        <v>43229</v>
      </c>
      <c r="C1480" s="110">
        <v>723.87048300000004</v>
      </c>
      <c r="D1480">
        <f t="shared" si="44"/>
        <v>-4.6902505507576686E-3</v>
      </c>
      <c r="E1480">
        <v>8.1657528291356751E-3</v>
      </c>
      <c r="F1480">
        <v>1470</v>
      </c>
      <c r="G1480">
        <f t="shared" ca="1" si="45"/>
        <v>-2.6731861671403564E-2</v>
      </c>
    </row>
    <row r="1481" spans="2:7" x14ac:dyDescent="0.3">
      <c r="B1481" s="109">
        <v>43228</v>
      </c>
      <c r="C1481" s="110">
        <v>727.28161599999999</v>
      </c>
      <c r="D1481">
        <f t="shared" si="44"/>
        <v>-1.0190752754057675E-2</v>
      </c>
      <c r="E1481">
        <v>8.1369388927885478E-3</v>
      </c>
      <c r="F1481">
        <v>1471</v>
      </c>
      <c r="G1481">
        <f t="shared" ca="1" si="45"/>
        <v>-1.323612845449426E-2</v>
      </c>
    </row>
    <row r="1482" spans="2:7" x14ac:dyDescent="0.3">
      <c r="B1482" s="109">
        <v>43227</v>
      </c>
      <c r="C1482" s="110">
        <v>734.76946999999996</v>
      </c>
      <c r="D1482">
        <f t="shared" si="44"/>
        <v>2.275625896394784E-2</v>
      </c>
      <c r="E1482">
        <v>8.1310455931546954E-3</v>
      </c>
      <c r="F1482">
        <v>1472</v>
      </c>
      <c r="G1482">
        <f t="shared" ca="1" si="45"/>
        <v>4.1515997316665023E-3</v>
      </c>
    </row>
    <row r="1483" spans="2:7" x14ac:dyDescent="0.3">
      <c r="B1483" s="109">
        <v>43224</v>
      </c>
      <c r="C1483" s="110">
        <v>718.42089799999997</v>
      </c>
      <c r="D1483">
        <f t="shared" ref="D1483:D1546" si="46">C1483/C1484-1</f>
        <v>5.4141783920231834E-3</v>
      </c>
      <c r="E1483">
        <v>8.1184763707768948E-3</v>
      </c>
      <c r="F1483">
        <v>1473</v>
      </c>
      <c r="G1483">
        <f t="shared" ref="G1483:G1546" ca="1" si="47">_xlfn.NORM.INV(RAND(),M$13,M$14)</f>
        <v>1.2960817006185317E-2</v>
      </c>
    </row>
    <row r="1484" spans="2:7" x14ac:dyDescent="0.3">
      <c r="B1484" s="109">
        <v>43223</v>
      </c>
      <c r="C1484" s="110">
        <v>714.55218500000001</v>
      </c>
      <c r="D1484">
        <f t="shared" si="46"/>
        <v>-1.4854320430541135E-2</v>
      </c>
      <c r="E1484">
        <v>8.1148039607830125E-3</v>
      </c>
      <c r="F1484">
        <v>1474</v>
      </c>
      <c r="G1484">
        <f t="shared" ca="1" si="47"/>
        <v>-3.2717008868723932E-2</v>
      </c>
    </row>
    <row r="1485" spans="2:7" x14ac:dyDescent="0.3">
      <c r="B1485" s="109">
        <v>43222</v>
      </c>
      <c r="C1485" s="110">
        <v>725.32641599999999</v>
      </c>
      <c r="D1485">
        <f t="shared" si="46"/>
        <v>-9.0929575756135694E-3</v>
      </c>
      <c r="E1485">
        <v>8.0936950396945928E-3</v>
      </c>
      <c r="F1485">
        <v>1475</v>
      </c>
      <c r="G1485">
        <f t="shared" ca="1" si="47"/>
        <v>1.480180957165597E-2</v>
      </c>
    </row>
    <row r="1486" spans="2:7" x14ac:dyDescent="0.3">
      <c r="B1486" s="109">
        <v>43220</v>
      </c>
      <c r="C1486" s="110">
        <v>731.98230000000001</v>
      </c>
      <c r="D1486">
        <f t="shared" si="46"/>
        <v>9.350006176213288E-3</v>
      </c>
      <c r="E1486">
        <v>8.0887055716307721E-3</v>
      </c>
      <c r="F1486">
        <v>1476</v>
      </c>
      <c r="G1486">
        <f t="shared" ca="1" si="47"/>
        <v>-2.8735561544963824E-2</v>
      </c>
    </row>
    <row r="1487" spans="2:7" x14ac:dyDescent="0.3">
      <c r="B1487" s="109">
        <v>43217</v>
      </c>
      <c r="C1487" s="110">
        <v>725.20165999999995</v>
      </c>
      <c r="D1487">
        <f t="shared" si="46"/>
        <v>-4.2266527309614554E-3</v>
      </c>
      <c r="E1487">
        <v>8.0877113726045557E-3</v>
      </c>
      <c r="F1487">
        <v>1477</v>
      </c>
      <c r="G1487">
        <f t="shared" ca="1" si="47"/>
        <v>1.3186643308265867E-2</v>
      </c>
    </row>
    <row r="1488" spans="2:7" x14ac:dyDescent="0.3">
      <c r="B1488" s="109">
        <v>43216</v>
      </c>
      <c r="C1488" s="110">
        <v>728.27984600000002</v>
      </c>
      <c r="D1488">
        <f t="shared" si="46"/>
        <v>1.2608923386520754E-2</v>
      </c>
      <c r="E1488">
        <v>8.0772251553171692E-3</v>
      </c>
      <c r="F1488">
        <v>1478</v>
      </c>
      <c r="G1488">
        <f t="shared" ca="1" si="47"/>
        <v>5.9143547112128346E-2</v>
      </c>
    </row>
    <row r="1489" spans="2:7" x14ac:dyDescent="0.3">
      <c r="B1489" s="109">
        <v>43215</v>
      </c>
      <c r="C1489" s="110">
        <v>719.211365</v>
      </c>
      <c r="D1489">
        <f t="shared" si="46"/>
        <v>-4.3192562807664592E-3</v>
      </c>
      <c r="E1489">
        <v>8.0756822031646802E-3</v>
      </c>
      <c r="F1489">
        <v>1479</v>
      </c>
      <c r="G1489">
        <f t="shared" ca="1" si="47"/>
        <v>9.8113447793724048E-3</v>
      </c>
    </row>
    <row r="1490" spans="2:7" x14ac:dyDescent="0.3">
      <c r="B1490" s="109">
        <v>43214</v>
      </c>
      <c r="C1490" s="110">
        <v>722.33129899999994</v>
      </c>
      <c r="D1490">
        <f t="shared" si="46"/>
        <v>-1.273584731267674E-2</v>
      </c>
      <c r="E1490">
        <v>8.0743004793604189E-3</v>
      </c>
      <c r="F1490">
        <v>1480</v>
      </c>
      <c r="G1490">
        <f t="shared" ca="1" si="47"/>
        <v>-5.5420187143242504E-2</v>
      </c>
    </row>
    <row r="1491" spans="2:7" x14ac:dyDescent="0.3">
      <c r="B1491" s="109">
        <v>43213</v>
      </c>
      <c r="C1491" s="110">
        <v>731.64947500000005</v>
      </c>
      <c r="D1491">
        <f t="shared" si="46"/>
        <v>-6.7767913186420614E-3</v>
      </c>
      <c r="E1491">
        <v>8.0458061515307211E-3</v>
      </c>
      <c r="F1491">
        <v>1481</v>
      </c>
      <c r="G1491">
        <f t="shared" ca="1" si="47"/>
        <v>-6.9188983009132413E-2</v>
      </c>
    </row>
    <row r="1492" spans="2:7" x14ac:dyDescent="0.3">
      <c r="B1492" s="109">
        <v>43210</v>
      </c>
      <c r="C1492" s="110">
        <v>736.64154099999996</v>
      </c>
      <c r="D1492">
        <f t="shared" si="46"/>
        <v>-3.2719504775797659E-2</v>
      </c>
      <c r="E1492">
        <v>8.0401574423907274E-3</v>
      </c>
      <c r="F1492">
        <v>1482</v>
      </c>
      <c r="G1492">
        <f t="shared" ca="1" si="47"/>
        <v>-4.6392154915504838E-3</v>
      </c>
    </row>
    <row r="1493" spans="2:7" x14ac:dyDescent="0.3">
      <c r="B1493" s="109">
        <v>43209</v>
      </c>
      <c r="C1493" s="110">
        <v>761.55938700000002</v>
      </c>
      <c r="D1493">
        <f t="shared" si="46"/>
        <v>1.7564239703496742E-2</v>
      </c>
      <c r="E1493">
        <v>8.0345435899107365E-3</v>
      </c>
      <c r="F1493">
        <v>1483</v>
      </c>
      <c r="G1493">
        <f t="shared" ca="1" si="47"/>
        <v>3.2334894198352677E-2</v>
      </c>
    </row>
    <row r="1494" spans="2:7" x14ac:dyDescent="0.3">
      <c r="B1494" s="109">
        <v>43208</v>
      </c>
      <c r="C1494" s="110">
        <v>748.41406300000006</v>
      </c>
      <c r="D1494">
        <f t="shared" si="46"/>
        <v>2.3204482650621916E-2</v>
      </c>
      <c r="E1494">
        <v>7.9730445091061863E-3</v>
      </c>
      <c r="F1494">
        <v>1484</v>
      </c>
      <c r="G1494">
        <f t="shared" ca="1" si="47"/>
        <v>1.2399367748045979E-2</v>
      </c>
    </row>
    <row r="1495" spans="2:7" x14ac:dyDescent="0.3">
      <c r="B1495" s="109">
        <v>43207</v>
      </c>
      <c r="C1495" s="110">
        <v>731.44134499999996</v>
      </c>
      <c r="D1495">
        <f t="shared" si="46"/>
        <v>-1.0968782786047848E-2</v>
      </c>
      <c r="E1495">
        <v>7.952341913458616E-3</v>
      </c>
      <c r="F1495">
        <v>1485</v>
      </c>
      <c r="G1495">
        <f t="shared" ca="1" si="47"/>
        <v>2.5525395011825023E-2</v>
      </c>
    </row>
    <row r="1496" spans="2:7" x14ac:dyDescent="0.3">
      <c r="B1496" s="109">
        <v>43206</v>
      </c>
      <c r="C1496" s="110">
        <v>739.55334500000004</v>
      </c>
      <c r="D1496">
        <f t="shared" si="46"/>
        <v>1.0343207752427919E-2</v>
      </c>
      <c r="E1496">
        <v>7.9342009449321349E-3</v>
      </c>
      <c r="F1496">
        <v>1486</v>
      </c>
      <c r="G1496">
        <f t="shared" ca="1" si="47"/>
        <v>-4.7256685203208214E-2</v>
      </c>
    </row>
    <row r="1497" spans="2:7" x14ac:dyDescent="0.3">
      <c r="B1497" s="109">
        <v>43203</v>
      </c>
      <c r="C1497" s="110">
        <v>731.98230000000001</v>
      </c>
      <c r="D1497">
        <f t="shared" si="46"/>
        <v>2.0412856060295193E-2</v>
      </c>
      <c r="E1497">
        <v>7.9280363087883554E-3</v>
      </c>
      <c r="F1497">
        <v>1487</v>
      </c>
      <c r="G1497">
        <f t="shared" ca="1" si="47"/>
        <v>1.6307449955366815E-2</v>
      </c>
    </row>
    <row r="1498" spans="2:7" x14ac:dyDescent="0.3">
      <c r="B1498" s="109">
        <v>43202</v>
      </c>
      <c r="C1498" s="110">
        <v>717.33935499999995</v>
      </c>
      <c r="D1498">
        <f t="shared" si="46"/>
        <v>-1.3331775272576674E-2</v>
      </c>
      <c r="E1498">
        <v>7.9144915666287119E-3</v>
      </c>
      <c r="F1498">
        <v>1488</v>
      </c>
      <c r="G1498">
        <f t="shared" ca="1" si="47"/>
        <v>-9.9692151028130775E-3</v>
      </c>
    </row>
    <row r="1499" spans="2:7" x14ac:dyDescent="0.3">
      <c r="B1499" s="109">
        <v>43201</v>
      </c>
      <c r="C1499" s="110">
        <v>727.03198199999997</v>
      </c>
      <c r="D1499">
        <f t="shared" si="46"/>
        <v>-4.7833797079087637E-3</v>
      </c>
      <c r="E1499">
        <v>7.8805504339101162E-3</v>
      </c>
      <c r="F1499">
        <v>1489</v>
      </c>
      <c r="G1499">
        <f t="shared" ca="1" si="47"/>
        <v>2.52251976040508E-3</v>
      </c>
    </row>
    <row r="1500" spans="2:7" x14ac:dyDescent="0.3">
      <c r="B1500" s="109">
        <v>43200</v>
      </c>
      <c r="C1500" s="110">
        <v>730.52636700000005</v>
      </c>
      <c r="D1500">
        <f t="shared" si="46"/>
        <v>-9.102794342009668E-4</v>
      </c>
      <c r="E1500">
        <v>7.8673471574470799E-3</v>
      </c>
      <c r="F1500">
        <v>1490</v>
      </c>
      <c r="G1500">
        <f t="shared" ca="1" si="47"/>
        <v>7.1665611647445679E-3</v>
      </c>
    </row>
    <row r="1501" spans="2:7" x14ac:dyDescent="0.3">
      <c r="B1501" s="109">
        <v>43199</v>
      </c>
      <c r="C1501" s="110">
        <v>731.191956</v>
      </c>
      <c r="D1501">
        <f t="shared" si="46"/>
        <v>-1.2306094976607396E-2</v>
      </c>
      <c r="E1501">
        <v>7.8564255567132868E-3</v>
      </c>
      <c r="F1501">
        <v>1491</v>
      </c>
      <c r="G1501">
        <f t="shared" ca="1" si="47"/>
        <v>2.0888874508108019E-2</v>
      </c>
    </row>
    <row r="1502" spans="2:7" x14ac:dyDescent="0.3">
      <c r="B1502" s="109">
        <v>43196</v>
      </c>
      <c r="C1502" s="110">
        <v>740.30218500000001</v>
      </c>
      <c r="D1502">
        <f t="shared" si="46"/>
        <v>1.9185707496164994E-2</v>
      </c>
      <c r="E1502">
        <v>7.8471921672784717E-3</v>
      </c>
      <c r="F1502">
        <v>1492</v>
      </c>
      <c r="G1502">
        <f t="shared" ca="1" si="47"/>
        <v>5.6905640967956708E-2</v>
      </c>
    </row>
    <row r="1503" spans="2:7" x14ac:dyDescent="0.3">
      <c r="B1503" s="109">
        <v>43195</v>
      </c>
      <c r="C1503" s="110">
        <v>726.36633300000005</v>
      </c>
      <c r="D1503">
        <f t="shared" si="46"/>
        <v>1.4054290758685806E-2</v>
      </c>
      <c r="E1503">
        <v>7.8180595946495401E-3</v>
      </c>
      <c r="F1503">
        <v>1493</v>
      </c>
      <c r="G1503">
        <f t="shared" ca="1" si="47"/>
        <v>1.4161210884573125E-2</v>
      </c>
    </row>
    <row r="1504" spans="2:7" x14ac:dyDescent="0.3">
      <c r="B1504" s="109">
        <v>43194</v>
      </c>
      <c r="C1504" s="110">
        <v>716.29925500000002</v>
      </c>
      <c r="D1504">
        <f t="shared" si="46"/>
        <v>-3.6968786041989832E-2</v>
      </c>
      <c r="E1504">
        <v>7.8070110764649758E-3</v>
      </c>
      <c r="F1504">
        <v>1494</v>
      </c>
      <c r="G1504">
        <f t="shared" ca="1" si="47"/>
        <v>3.261191405072774E-2</v>
      </c>
    </row>
    <row r="1505" spans="2:7" x14ac:dyDescent="0.3">
      <c r="B1505" s="109">
        <v>43193</v>
      </c>
      <c r="C1505" s="110">
        <v>743.79650900000001</v>
      </c>
      <c r="D1505">
        <f t="shared" si="46"/>
        <v>3.9534845972553523E-2</v>
      </c>
      <c r="E1505">
        <v>7.8024233952393995E-3</v>
      </c>
      <c r="F1505">
        <v>1495</v>
      </c>
      <c r="G1505">
        <f t="shared" ca="1" si="47"/>
        <v>-1.8555441815910689E-2</v>
      </c>
    </row>
    <row r="1506" spans="2:7" x14ac:dyDescent="0.3">
      <c r="B1506" s="109">
        <v>43192</v>
      </c>
      <c r="C1506" s="110">
        <v>715.50897199999997</v>
      </c>
      <c r="D1506">
        <f t="shared" si="46"/>
        <v>1.3434103821119869E-2</v>
      </c>
      <c r="E1506">
        <v>7.7671252677626867E-3</v>
      </c>
      <c r="F1506">
        <v>1496</v>
      </c>
      <c r="G1506">
        <f t="shared" ca="1" si="47"/>
        <v>-1.3712012542174856E-2</v>
      </c>
    </row>
    <row r="1507" spans="2:7" x14ac:dyDescent="0.3">
      <c r="B1507" s="109">
        <v>43187</v>
      </c>
      <c r="C1507" s="110">
        <v>706.02417000000003</v>
      </c>
      <c r="D1507">
        <f t="shared" si="46"/>
        <v>-1.6686199865498463E-2</v>
      </c>
      <c r="E1507">
        <v>7.7639622514780182E-3</v>
      </c>
      <c r="F1507">
        <v>1497</v>
      </c>
      <c r="G1507">
        <f t="shared" ca="1" si="47"/>
        <v>4.4476038157569446E-2</v>
      </c>
    </row>
    <row r="1508" spans="2:7" x14ac:dyDescent="0.3">
      <c r="B1508" s="109">
        <v>43186</v>
      </c>
      <c r="C1508" s="110">
        <v>718.00494400000002</v>
      </c>
      <c r="D1508">
        <f t="shared" si="46"/>
        <v>-2.1969179589789167E-3</v>
      </c>
      <c r="E1508">
        <v>7.7638034778664267E-3</v>
      </c>
      <c r="F1508">
        <v>1498</v>
      </c>
      <c r="G1508">
        <f t="shared" ca="1" si="47"/>
        <v>-7.491684238347053E-2</v>
      </c>
    </row>
    <row r="1509" spans="2:7" x14ac:dyDescent="0.3">
      <c r="B1509" s="109">
        <v>43185</v>
      </c>
      <c r="C1509" s="110">
        <v>719.58581500000003</v>
      </c>
      <c r="D1509">
        <f t="shared" si="46"/>
        <v>4.0481426249493246E-2</v>
      </c>
      <c r="E1509">
        <v>7.7568874208973071E-3</v>
      </c>
      <c r="F1509">
        <v>1499</v>
      </c>
      <c r="G1509">
        <f t="shared" ca="1" si="47"/>
        <v>-2.3185200406911709E-2</v>
      </c>
    </row>
    <row r="1510" spans="2:7" x14ac:dyDescent="0.3">
      <c r="B1510" s="109">
        <v>43182</v>
      </c>
      <c r="C1510" s="110">
        <v>691.589294</v>
      </c>
      <c r="D1510">
        <f t="shared" si="46"/>
        <v>-2.0041286345063081E-2</v>
      </c>
      <c r="E1510">
        <v>7.7371893959525817E-3</v>
      </c>
      <c r="F1510">
        <v>1500</v>
      </c>
      <c r="G1510">
        <f t="shared" ca="1" si="47"/>
        <v>-3.4765158464457796E-2</v>
      </c>
    </row>
    <row r="1511" spans="2:7" x14ac:dyDescent="0.3">
      <c r="B1511" s="109">
        <v>43181</v>
      </c>
      <c r="C1511" s="110">
        <v>705.73309300000005</v>
      </c>
      <c r="D1511">
        <f t="shared" si="46"/>
        <v>-2.5392065026460076E-2</v>
      </c>
      <c r="E1511">
        <v>7.7314351237316448E-3</v>
      </c>
      <c r="F1511">
        <v>1501</v>
      </c>
      <c r="G1511">
        <f t="shared" ca="1" si="47"/>
        <v>2.4765859230993312E-2</v>
      </c>
    </row>
    <row r="1512" spans="2:7" x14ac:dyDescent="0.3">
      <c r="B1512" s="109">
        <v>43180</v>
      </c>
      <c r="C1512" s="110">
        <v>724.11999500000002</v>
      </c>
      <c r="D1512">
        <f t="shared" si="46"/>
        <v>-2.168790341281257E-2</v>
      </c>
      <c r="E1512">
        <v>7.730153328000311E-3</v>
      </c>
      <c r="F1512">
        <v>1502</v>
      </c>
      <c r="G1512">
        <f t="shared" ca="1" si="47"/>
        <v>-9.7896289452148108E-3</v>
      </c>
    </row>
    <row r="1513" spans="2:7" x14ac:dyDescent="0.3">
      <c r="B1513" s="109">
        <v>43179</v>
      </c>
      <c r="C1513" s="110">
        <v>740.17279099999996</v>
      </c>
      <c r="D1513">
        <f t="shared" si="46"/>
        <v>-1.6642807022612005E-2</v>
      </c>
      <c r="E1513">
        <v>7.7295446113168076E-3</v>
      </c>
      <c r="F1513">
        <v>1503</v>
      </c>
      <c r="G1513">
        <f t="shared" ca="1" si="47"/>
        <v>-6.7817486709300573E-2</v>
      </c>
    </row>
    <row r="1514" spans="2:7" x14ac:dyDescent="0.3">
      <c r="B1514" s="109">
        <v>43178</v>
      </c>
      <c r="C1514" s="110">
        <v>752.69982900000002</v>
      </c>
      <c r="D1514">
        <f t="shared" si="46"/>
        <v>4.5950470839670743E-3</v>
      </c>
      <c r="E1514">
        <v>7.6934178176024659E-3</v>
      </c>
      <c r="F1514">
        <v>1504</v>
      </c>
      <c r="G1514">
        <f t="shared" ca="1" si="47"/>
        <v>4.2809841438024472E-2</v>
      </c>
    </row>
    <row r="1515" spans="2:7" x14ac:dyDescent="0.3">
      <c r="B1515" s="109">
        <v>43175</v>
      </c>
      <c r="C1515" s="110">
        <v>749.25695800000005</v>
      </c>
      <c r="D1515">
        <f t="shared" si="46"/>
        <v>-1.9061763055309044E-2</v>
      </c>
      <c r="E1515">
        <v>7.6892647618895804E-3</v>
      </c>
      <c r="F1515">
        <v>1505</v>
      </c>
      <c r="G1515">
        <f t="shared" ca="1" si="47"/>
        <v>4.7455046821574295E-2</v>
      </c>
    </row>
    <row r="1516" spans="2:7" x14ac:dyDescent="0.3">
      <c r="B1516" s="109">
        <v>43174</v>
      </c>
      <c r="C1516" s="110">
        <v>763.81664999999998</v>
      </c>
      <c r="D1516">
        <f t="shared" si="46"/>
        <v>-1.1700115743722761E-2</v>
      </c>
      <c r="E1516">
        <v>7.685982378889733E-3</v>
      </c>
      <c r="F1516">
        <v>1506</v>
      </c>
      <c r="G1516">
        <f t="shared" ca="1" si="47"/>
        <v>-1.3808313726094574E-2</v>
      </c>
    </row>
    <row r="1517" spans="2:7" x14ac:dyDescent="0.3">
      <c r="B1517" s="109">
        <v>43173</v>
      </c>
      <c r="C1517" s="110">
        <v>772.85919200000001</v>
      </c>
      <c r="D1517">
        <f t="shared" si="46"/>
        <v>3.4823615820038789E-2</v>
      </c>
      <c r="E1517">
        <v>7.6527608425767113E-3</v>
      </c>
      <c r="F1517">
        <v>1507</v>
      </c>
      <c r="G1517">
        <f t="shared" ca="1" si="47"/>
        <v>4.2756312987050099E-2</v>
      </c>
    </row>
    <row r="1518" spans="2:7" x14ac:dyDescent="0.3">
      <c r="B1518" s="109">
        <v>43172</v>
      </c>
      <c r="C1518" s="110">
        <v>746.851135</v>
      </c>
      <c r="D1518">
        <f t="shared" si="46"/>
        <v>8.1184763707768948E-3</v>
      </c>
      <c r="E1518">
        <v>7.6464319445448403E-3</v>
      </c>
      <c r="F1518">
        <v>1508</v>
      </c>
      <c r="G1518">
        <f t="shared" ca="1" si="47"/>
        <v>-1.7065169049930249E-2</v>
      </c>
    </row>
    <row r="1519" spans="2:7" x14ac:dyDescent="0.3">
      <c r="B1519" s="109">
        <v>43171</v>
      </c>
      <c r="C1519" s="110">
        <v>740.83667000000003</v>
      </c>
      <c r="D1519">
        <f t="shared" si="46"/>
        <v>1.5580860344301728E-2</v>
      </c>
      <c r="E1519">
        <v>7.6369954675210572E-3</v>
      </c>
      <c r="F1519">
        <v>1509</v>
      </c>
      <c r="G1519">
        <f t="shared" ca="1" si="47"/>
        <v>-5.5922389797404505E-3</v>
      </c>
    </row>
    <row r="1520" spans="2:7" x14ac:dyDescent="0.3">
      <c r="B1520" s="109">
        <v>43168</v>
      </c>
      <c r="C1520" s="110">
        <v>729.47088599999995</v>
      </c>
      <c r="D1520">
        <f t="shared" si="46"/>
        <v>-2.1260205163292079E-2</v>
      </c>
      <c r="E1520">
        <v>7.635274174301987E-3</v>
      </c>
      <c r="F1520">
        <v>1510</v>
      </c>
      <c r="G1520">
        <f t="shared" ca="1" si="47"/>
        <v>-2.2251053851239818E-2</v>
      </c>
    </row>
    <row r="1521" spans="2:7" x14ac:dyDescent="0.3">
      <c r="B1521" s="109">
        <v>43167</v>
      </c>
      <c r="C1521" s="110">
        <v>745.31646699999999</v>
      </c>
      <c r="D1521">
        <f t="shared" si="46"/>
        <v>8.8148559820497852E-3</v>
      </c>
      <c r="E1521">
        <v>7.6296370222495025E-3</v>
      </c>
      <c r="F1521">
        <v>1511</v>
      </c>
      <c r="G1521">
        <f t="shared" ca="1" si="47"/>
        <v>-1.1328662987831931E-2</v>
      </c>
    </row>
    <row r="1522" spans="2:7" x14ac:dyDescent="0.3">
      <c r="B1522" s="109">
        <v>43166</v>
      </c>
      <c r="C1522" s="110">
        <v>738.80401600000005</v>
      </c>
      <c r="D1522">
        <f t="shared" si="46"/>
        <v>-3.9113189637350332E-2</v>
      </c>
      <c r="E1522">
        <v>7.6295981575424943E-3</v>
      </c>
      <c r="F1522">
        <v>1512</v>
      </c>
      <c r="G1522">
        <f t="shared" ca="1" si="47"/>
        <v>2.4786831751067519E-2</v>
      </c>
    </row>
    <row r="1523" spans="2:7" x14ac:dyDescent="0.3">
      <c r="B1523" s="109">
        <v>43165</v>
      </c>
      <c r="C1523" s="110">
        <v>768.87725799999998</v>
      </c>
      <c r="D1523">
        <f t="shared" si="46"/>
        <v>1.5949735710214741E-2</v>
      </c>
      <c r="E1523">
        <v>7.6195373885081796E-3</v>
      </c>
      <c r="F1523">
        <v>1513</v>
      </c>
      <c r="G1523">
        <f t="shared" ca="1" si="47"/>
        <v>-1.6388449537932744E-3</v>
      </c>
    </row>
    <row r="1524" spans="2:7" x14ac:dyDescent="0.3">
      <c r="B1524" s="109">
        <v>43164</v>
      </c>
      <c r="C1524" s="110">
        <v>756.80639599999995</v>
      </c>
      <c r="D1524">
        <f t="shared" si="46"/>
        <v>-4.7999416056047073E-3</v>
      </c>
      <c r="E1524">
        <v>7.6095463460805757E-3</v>
      </c>
      <c r="F1524">
        <v>1514</v>
      </c>
      <c r="G1524">
        <f t="shared" ca="1" si="47"/>
        <v>1.596488136190918E-2</v>
      </c>
    </row>
    <row r="1525" spans="2:7" x14ac:dyDescent="0.3">
      <c r="B1525" s="109">
        <v>43160</v>
      </c>
      <c r="C1525" s="110">
        <v>760.45654300000001</v>
      </c>
      <c r="D1525">
        <f t="shared" si="46"/>
        <v>-1.2017723661000179E-2</v>
      </c>
      <c r="E1525">
        <v>7.6079126159309673E-3</v>
      </c>
      <c r="F1525">
        <v>1515</v>
      </c>
      <c r="G1525">
        <f t="shared" ca="1" si="47"/>
        <v>-3.1546588558597967E-2</v>
      </c>
    </row>
    <row r="1526" spans="2:7" x14ac:dyDescent="0.3">
      <c r="B1526" s="109">
        <v>43159</v>
      </c>
      <c r="C1526" s="110">
        <v>769.70666500000004</v>
      </c>
      <c r="D1526">
        <f t="shared" si="46"/>
        <v>-2.3882190050442231E-2</v>
      </c>
      <c r="E1526">
        <v>7.5656501607272997E-3</v>
      </c>
      <c r="F1526">
        <v>1516</v>
      </c>
      <c r="G1526">
        <f t="shared" ca="1" si="47"/>
        <v>1.7109526225930476E-2</v>
      </c>
    </row>
    <row r="1527" spans="2:7" x14ac:dyDescent="0.3">
      <c r="B1527" s="109">
        <v>43158</v>
      </c>
      <c r="C1527" s="110">
        <v>788.53869599999996</v>
      </c>
      <c r="D1527">
        <f t="shared" si="46"/>
        <v>2.5312729623301333E-3</v>
      </c>
      <c r="E1527">
        <v>7.5646134756379713E-3</v>
      </c>
      <c r="F1527">
        <v>1517</v>
      </c>
      <c r="G1527">
        <f t="shared" ca="1" si="47"/>
        <v>-1.2142758820116254E-2</v>
      </c>
    </row>
    <row r="1528" spans="2:7" x14ac:dyDescent="0.3">
      <c r="B1528" s="109">
        <v>43157</v>
      </c>
      <c r="C1528" s="110">
        <v>786.547729</v>
      </c>
      <c r="D1528">
        <f t="shared" si="46"/>
        <v>2.1054153293561972E-2</v>
      </c>
      <c r="E1528">
        <v>7.5584611256096501E-3</v>
      </c>
      <c r="F1528">
        <v>1518</v>
      </c>
      <c r="G1528">
        <f t="shared" ca="1" si="47"/>
        <v>-1.3943128718589283E-2</v>
      </c>
    </row>
    <row r="1529" spans="2:7" x14ac:dyDescent="0.3">
      <c r="B1529" s="109">
        <v>43154</v>
      </c>
      <c r="C1529" s="110">
        <v>770.32910200000003</v>
      </c>
      <c r="D1529">
        <f t="shared" si="46"/>
        <v>2.2294578308999835E-2</v>
      </c>
      <c r="E1529">
        <v>7.5545494401534352E-3</v>
      </c>
      <c r="F1529">
        <v>1519</v>
      </c>
      <c r="G1529">
        <f t="shared" ca="1" si="47"/>
        <v>-1.2513116743489238E-2</v>
      </c>
    </row>
    <row r="1530" spans="2:7" x14ac:dyDescent="0.3">
      <c r="B1530" s="109">
        <v>43153</v>
      </c>
      <c r="C1530" s="110">
        <v>753.52948000000004</v>
      </c>
      <c r="D1530">
        <f t="shared" si="46"/>
        <v>-2.6317094660316065E-2</v>
      </c>
      <c r="E1530">
        <v>7.5334513524880631E-3</v>
      </c>
      <c r="F1530">
        <v>1520</v>
      </c>
      <c r="G1530">
        <f t="shared" ca="1" si="47"/>
        <v>-3.8793997285370918E-2</v>
      </c>
    </row>
    <row r="1531" spans="2:7" x14ac:dyDescent="0.3">
      <c r="B1531" s="109">
        <v>43152</v>
      </c>
      <c r="C1531" s="110">
        <v>773.89617899999996</v>
      </c>
      <c r="D1531">
        <f t="shared" si="46"/>
        <v>2.6180999308265118E-2</v>
      </c>
      <c r="E1531">
        <v>7.5307687720442829E-3</v>
      </c>
      <c r="F1531">
        <v>1521</v>
      </c>
      <c r="G1531">
        <f t="shared" ca="1" si="47"/>
        <v>1.6448169058091783E-2</v>
      </c>
    </row>
    <row r="1532" spans="2:7" x14ac:dyDescent="0.3">
      <c r="B1532" s="109">
        <v>43151</v>
      </c>
      <c r="C1532" s="110">
        <v>754.15173300000004</v>
      </c>
      <c r="D1532">
        <f t="shared" si="46"/>
        <v>2.3935484785903682E-2</v>
      </c>
      <c r="E1532">
        <v>7.4899202291356382E-3</v>
      </c>
      <c r="F1532">
        <v>1522</v>
      </c>
      <c r="G1532">
        <f t="shared" ca="1" si="47"/>
        <v>1.6687987380981165E-2</v>
      </c>
    </row>
    <row r="1533" spans="2:7" x14ac:dyDescent="0.3">
      <c r="B1533" s="109">
        <v>43150</v>
      </c>
      <c r="C1533" s="110">
        <v>736.52270499999997</v>
      </c>
      <c r="D1533">
        <f t="shared" si="46"/>
        <v>-4.031970318515532E-2</v>
      </c>
      <c r="E1533">
        <v>7.4729401242368265E-3</v>
      </c>
      <c r="F1533">
        <v>1523</v>
      </c>
      <c r="G1533">
        <f t="shared" ca="1" si="47"/>
        <v>1.917325324678585E-2</v>
      </c>
    </row>
    <row r="1534" spans="2:7" x14ac:dyDescent="0.3">
      <c r="B1534" s="109">
        <v>43147</v>
      </c>
      <c r="C1534" s="110">
        <v>767.46673599999997</v>
      </c>
      <c r="D1534">
        <f t="shared" si="46"/>
        <v>-5.3170504993998779E-2</v>
      </c>
      <c r="E1534">
        <v>7.4520664367470069E-3</v>
      </c>
      <c r="F1534">
        <v>1524</v>
      </c>
      <c r="G1534">
        <f t="shared" ca="1" si="47"/>
        <v>2.0312493411816217E-2</v>
      </c>
    </row>
    <row r="1535" spans="2:7" x14ac:dyDescent="0.3">
      <c r="B1535" s="109">
        <v>43146</v>
      </c>
      <c r="C1535" s="110">
        <v>810.56488000000002</v>
      </c>
      <c r="D1535">
        <f t="shared" si="46"/>
        <v>-1.8880081571515439E-2</v>
      </c>
      <c r="E1535">
        <v>7.4329843729132872E-3</v>
      </c>
      <c r="F1535">
        <v>1525</v>
      </c>
      <c r="G1535">
        <f t="shared" ca="1" si="47"/>
        <v>8.6147326835306331E-3</v>
      </c>
    </row>
    <row r="1536" spans="2:7" x14ac:dyDescent="0.3">
      <c r="B1536" s="109">
        <v>43145</v>
      </c>
      <c r="C1536" s="110">
        <v>826.16290300000003</v>
      </c>
      <c r="D1536">
        <f t="shared" si="46"/>
        <v>1.3501140624569308E-2</v>
      </c>
      <c r="E1536">
        <v>7.4302350576112008E-3</v>
      </c>
      <c r="F1536">
        <v>1526</v>
      </c>
      <c r="G1536">
        <f t="shared" ca="1" si="47"/>
        <v>7.0548017212037472E-3</v>
      </c>
    </row>
    <row r="1537" spans="2:7" x14ac:dyDescent="0.3">
      <c r="B1537" s="109">
        <v>43143</v>
      </c>
      <c r="C1537" s="110">
        <v>815.15734899999995</v>
      </c>
      <c r="D1537">
        <f t="shared" si="46"/>
        <v>1.1863902020471162E-2</v>
      </c>
      <c r="E1537">
        <v>7.4212149856378584E-3</v>
      </c>
      <c r="F1537">
        <v>1527</v>
      </c>
      <c r="G1537">
        <f t="shared" ca="1" si="47"/>
        <v>7.2397692698942962E-3</v>
      </c>
    </row>
    <row r="1538" spans="2:7" x14ac:dyDescent="0.3">
      <c r="B1538" s="109">
        <v>43140</v>
      </c>
      <c r="C1538" s="110">
        <v>805.59979199999998</v>
      </c>
      <c r="D1538">
        <f t="shared" si="46"/>
        <v>-3.2785330883329356E-2</v>
      </c>
      <c r="E1538">
        <v>7.4137468685480101E-3</v>
      </c>
      <c r="F1538">
        <v>1528</v>
      </c>
      <c r="G1538">
        <f t="shared" ca="1" si="47"/>
        <v>2.2138805543925711E-2</v>
      </c>
    </row>
    <row r="1539" spans="2:7" x14ac:dyDescent="0.3">
      <c r="B1539" s="109">
        <v>43139</v>
      </c>
      <c r="C1539" s="110">
        <v>832.90692100000001</v>
      </c>
      <c r="D1539">
        <f t="shared" si="46"/>
        <v>7.8716133475855488E-2</v>
      </c>
      <c r="E1539">
        <v>7.4108005383666242E-3</v>
      </c>
      <c r="F1539">
        <v>1529</v>
      </c>
      <c r="G1539">
        <f t="shared" ca="1" si="47"/>
        <v>-1.7721070407801614E-2</v>
      </c>
    </row>
    <row r="1540" spans="2:7" x14ac:dyDescent="0.3">
      <c r="B1540" s="109">
        <v>43138</v>
      </c>
      <c r="C1540" s="110">
        <v>772.12799099999995</v>
      </c>
      <c r="D1540">
        <f t="shared" si="46"/>
        <v>-2.8319141073933629E-3</v>
      </c>
      <c r="E1540">
        <v>7.4073233821785323E-3</v>
      </c>
      <c r="F1540">
        <v>1530</v>
      </c>
      <c r="G1540">
        <f t="shared" ca="1" si="47"/>
        <v>-5.9418257286888564E-2</v>
      </c>
    </row>
    <row r="1541" spans="2:7" x14ac:dyDescent="0.3">
      <c r="B1541" s="109">
        <v>43137</v>
      </c>
      <c r="C1541" s="110">
        <v>774.32080099999996</v>
      </c>
      <c r="D1541">
        <f t="shared" si="46"/>
        <v>-1.871845208495948E-2</v>
      </c>
      <c r="E1541">
        <v>7.3686730738729E-3</v>
      </c>
      <c r="F1541">
        <v>1531</v>
      </c>
      <c r="G1541">
        <f t="shared" ca="1" si="47"/>
        <v>-4.0696908207205774E-3</v>
      </c>
    </row>
    <row r="1542" spans="2:7" x14ac:dyDescent="0.3">
      <c r="B1542" s="109">
        <v>43136</v>
      </c>
      <c r="C1542" s="110">
        <v>789.09136999999998</v>
      </c>
      <c r="D1542">
        <f t="shared" si="46"/>
        <v>4.7197283855360261E-4</v>
      </c>
      <c r="E1542">
        <v>7.3576772863033213E-3</v>
      </c>
      <c r="F1542">
        <v>1532</v>
      </c>
      <c r="G1542">
        <f t="shared" ca="1" si="47"/>
        <v>-4.4418170660944715E-2</v>
      </c>
    </row>
    <row r="1543" spans="2:7" x14ac:dyDescent="0.3">
      <c r="B1543" s="109">
        <v>43133</v>
      </c>
      <c r="C1543" s="110">
        <v>788.71911599999999</v>
      </c>
      <c r="D1543">
        <f t="shared" si="46"/>
        <v>-5.8524262271279381E-2</v>
      </c>
      <c r="E1543">
        <v>7.3352727548585683E-3</v>
      </c>
      <c r="F1543">
        <v>1533</v>
      </c>
      <c r="G1543">
        <f t="shared" ca="1" si="47"/>
        <v>2.1354810420159423E-2</v>
      </c>
    </row>
    <row r="1544" spans="2:7" x14ac:dyDescent="0.3">
      <c r="B1544" s="109">
        <v>43132</v>
      </c>
      <c r="C1544" s="110">
        <v>837.74768100000006</v>
      </c>
      <c r="D1544">
        <f t="shared" si="46"/>
        <v>-1.1714206644125147E-2</v>
      </c>
      <c r="E1544">
        <v>7.3343363659839067E-3</v>
      </c>
      <c r="F1544">
        <v>1534</v>
      </c>
      <c r="G1544">
        <f t="shared" ca="1" si="47"/>
        <v>3.2668076720484128E-2</v>
      </c>
    </row>
    <row r="1545" spans="2:7" x14ac:dyDescent="0.3">
      <c r="B1545" s="109">
        <v>43131</v>
      </c>
      <c r="C1545" s="110">
        <v>847.67755099999999</v>
      </c>
      <c r="D1545">
        <f t="shared" si="46"/>
        <v>-3.0654543919486077E-3</v>
      </c>
      <c r="E1545">
        <v>7.2415078305190228E-3</v>
      </c>
      <c r="F1545">
        <v>1535</v>
      </c>
      <c r="G1545">
        <f t="shared" ca="1" si="47"/>
        <v>-6.0428985808574698E-2</v>
      </c>
    </row>
    <row r="1546" spans="2:7" x14ac:dyDescent="0.3">
      <c r="B1546" s="109">
        <v>43130</v>
      </c>
      <c r="C1546" s="110">
        <v>850.28405799999996</v>
      </c>
      <c r="D1546">
        <f t="shared" si="46"/>
        <v>6.3167793884886247E-3</v>
      </c>
      <c r="E1546">
        <v>7.239247381012115E-3</v>
      </c>
      <c r="F1546">
        <v>1536</v>
      </c>
      <c r="G1546">
        <f t="shared" ca="1" si="47"/>
        <v>-2.8056191183037361E-2</v>
      </c>
    </row>
    <row r="1547" spans="2:7" x14ac:dyDescent="0.3">
      <c r="B1547" s="109">
        <v>43129</v>
      </c>
      <c r="C1547" s="110">
        <v>844.94671600000004</v>
      </c>
      <c r="D1547">
        <f t="shared" ref="D1547:D1610" si="48">C1547/C1548-1</f>
        <v>-1.2189291319174789E-2</v>
      </c>
      <c r="E1547">
        <v>7.211280140061449E-3</v>
      </c>
      <c r="F1547">
        <v>1537</v>
      </c>
      <c r="G1547">
        <f t="shared" ref="G1547:G1610" ca="1" si="49">_xlfn.NORM.INV(RAND(),M$13,M$14)</f>
        <v>6.6606265530067214E-3</v>
      </c>
    </row>
    <row r="1548" spans="2:7" x14ac:dyDescent="0.3">
      <c r="B1548" s="109">
        <v>43125</v>
      </c>
      <c r="C1548" s="110">
        <v>855.373108</v>
      </c>
      <c r="D1548">
        <f t="shared" si="48"/>
        <v>9.6838467180226928E-5</v>
      </c>
      <c r="E1548">
        <v>7.2106646600300639E-3</v>
      </c>
      <c r="F1548">
        <v>1538</v>
      </c>
      <c r="G1548">
        <f t="shared" ca="1" si="49"/>
        <v>4.5436173884840772E-4</v>
      </c>
    </row>
    <row r="1549" spans="2:7" x14ac:dyDescent="0.3">
      <c r="B1549" s="109">
        <v>43124</v>
      </c>
      <c r="C1549" s="110">
        <v>855.29028300000004</v>
      </c>
      <c r="D1549">
        <f t="shared" si="48"/>
        <v>-6.5360680051477216E-3</v>
      </c>
      <c r="E1549">
        <v>7.2042421332416673E-3</v>
      </c>
      <c r="F1549">
        <v>1539</v>
      </c>
      <c r="G1549">
        <f t="shared" ca="1" si="49"/>
        <v>1.8952592954308831E-3</v>
      </c>
    </row>
    <row r="1550" spans="2:7" x14ac:dyDescent="0.3">
      <c r="B1550" s="109">
        <v>43123</v>
      </c>
      <c r="C1550" s="110">
        <v>860.91729699999996</v>
      </c>
      <c r="D1550">
        <f t="shared" si="48"/>
        <v>6.5302261472015566E-3</v>
      </c>
      <c r="E1550">
        <v>7.1967402321670981E-3</v>
      </c>
      <c r="F1550">
        <v>1540</v>
      </c>
      <c r="G1550">
        <f t="shared" ca="1" si="49"/>
        <v>-3.4693939392299315E-3</v>
      </c>
    </row>
    <row r="1551" spans="2:7" x14ac:dyDescent="0.3">
      <c r="B1551" s="109">
        <v>43122</v>
      </c>
      <c r="C1551" s="110">
        <v>855.33178699999996</v>
      </c>
      <c r="D1551">
        <f t="shared" si="48"/>
        <v>-1.5758946738868684E-2</v>
      </c>
      <c r="E1551">
        <v>7.1959869737754367E-3</v>
      </c>
      <c r="F1551">
        <v>1541</v>
      </c>
      <c r="G1551">
        <f t="shared" ca="1" si="49"/>
        <v>1.6232931714876067E-2</v>
      </c>
    </row>
    <row r="1552" spans="2:7" x14ac:dyDescent="0.3">
      <c r="B1552" s="109">
        <v>43119</v>
      </c>
      <c r="C1552" s="110">
        <v>869.02673300000004</v>
      </c>
      <c r="D1552">
        <f t="shared" si="48"/>
        <v>1.077984596810122E-2</v>
      </c>
      <c r="E1552">
        <v>7.1792240628043569E-3</v>
      </c>
      <c r="F1552">
        <v>1542</v>
      </c>
      <c r="G1552">
        <f t="shared" ca="1" si="49"/>
        <v>-2.1558046663603728E-2</v>
      </c>
    </row>
    <row r="1553" spans="2:7" x14ac:dyDescent="0.3">
      <c r="B1553" s="109">
        <v>43118</v>
      </c>
      <c r="C1553" s="110">
        <v>859.75866699999995</v>
      </c>
      <c r="D1553">
        <f t="shared" si="48"/>
        <v>-1.8097833986771894E-2</v>
      </c>
      <c r="E1553">
        <v>7.165227248631556E-3</v>
      </c>
      <c r="F1553">
        <v>1543</v>
      </c>
      <c r="G1553">
        <f t="shared" ca="1" si="49"/>
        <v>-3.5979606393865507E-2</v>
      </c>
    </row>
    <row r="1554" spans="2:7" x14ac:dyDescent="0.3">
      <c r="B1554" s="109">
        <v>43117</v>
      </c>
      <c r="C1554" s="110">
        <v>875.60522500000002</v>
      </c>
      <c r="D1554">
        <f t="shared" si="48"/>
        <v>-1.9459797174991134E-2</v>
      </c>
      <c r="E1554">
        <v>7.1632359888651465E-3</v>
      </c>
      <c r="F1554">
        <v>1544</v>
      </c>
      <c r="G1554">
        <f t="shared" ca="1" si="49"/>
        <v>-4.6905911562276203E-3</v>
      </c>
    </row>
    <row r="1555" spans="2:7" x14ac:dyDescent="0.3">
      <c r="B1555" s="109">
        <v>43116</v>
      </c>
      <c r="C1555" s="110">
        <v>892.982483</v>
      </c>
      <c r="D1555">
        <f t="shared" si="48"/>
        <v>5.2632869515791825E-3</v>
      </c>
      <c r="E1555">
        <v>7.1624044701181777E-3</v>
      </c>
      <c r="F1555">
        <v>1545</v>
      </c>
      <c r="G1555">
        <f t="shared" ca="1" si="49"/>
        <v>-2.860901957561145E-2</v>
      </c>
    </row>
    <row r="1556" spans="2:7" x14ac:dyDescent="0.3">
      <c r="B1556" s="109">
        <v>43115</v>
      </c>
      <c r="C1556" s="110">
        <v>888.30706799999996</v>
      </c>
      <c r="D1556">
        <f t="shared" si="48"/>
        <v>-3.3422292811863263E-3</v>
      </c>
      <c r="E1556">
        <v>7.1603515169094134E-3</v>
      </c>
      <c r="F1556">
        <v>1546</v>
      </c>
      <c r="G1556">
        <f t="shared" ca="1" si="49"/>
        <v>2.8139556481689976E-2</v>
      </c>
    </row>
    <row r="1557" spans="2:7" x14ac:dyDescent="0.3">
      <c r="B1557" s="109">
        <v>43112</v>
      </c>
      <c r="C1557" s="110">
        <v>891.28594999999996</v>
      </c>
      <c r="D1557">
        <f t="shared" si="48"/>
        <v>3.210029942300352E-2</v>
      </c>
      <c r="E1557">
        <v>7.1591112566942172E-3</v>
      </c>
      <c r="F1557">
        <v>1547</v>
      </c>
      <c r="G1557">
        <f t="shared" ca="1" si="49"/>
        <v>-4.6908263498224049E-3</v>
      </c>
    </row>
    <row r="1558" spans="2:7" x14ac:dyDescent="0.3">
      <c r="B1558" s="109">
        <v>43111</v>
      </c>
      <c r="C1558" s="110">
        <v>863.565247</v>
      </c>
      <c r="D1558">
        <f t="shared" si="48"/>
        <v>2.0985081342805634E-2</v>
      </c>
      <c r="E1558">
        <v>7.1428530280381874E-3</v>
      </c>
      <c r="F1558">
        <v>1548</v>
      </c>
      <c r="G1558">
        <f t="shared" ca="1" si="49"/>
        <v>-1.7848728937481267E-2</v>
      </c>
    </row>
    <row r="1559" spans="2:7" x14ac:dyDescent="0.3">
      <c r="B1559" s="109">
        <v>43110</v>
      </c>
      <c r="C1559" s="110">
        <v>845.81573500000002</v>
      </c>
      <c r="D1559">
        <f t="shared" si="48"/>
        <v>-1.026357703632963E-2</v>
      </c>
      <c r="E1559">
        <v>7.1347594990966989E-3</v>
      </c>
      <c r="F1559">
        <v>1549</v>
      </c>
      <c r="G1559">
        <f t="shared" ca="1" si="49"/>
        <v>1.8269063476488639E-2</v>
      </c>
    </row>
    <row r="1560" spans="2:7" x14ac:dyDescent="0.3">
      <c r="B1560" s="109">
        <v>43109</v>
      </c>
      <c r="C1560" s="110">
        <v>854.58685300000002</v>
      </c>
      <c r="D1560">
        <f t="shared" si="48"/>
        <v>-1.1202331239872021E-2</v>
      </c>
      <c r="E1560">
        <v>7.1096775214869457E-3</v>
      </c>
      <c r="F1560">
        <v>1550</v>
      </c>
      <c r="G1560">
        <f t="shared" ca="1" si="49"/>
        <v>4.0310859966675106E-2</v>
      </c>
    </row>
    <row r="1561" spans="2:7" x14ac:dyDescent="0.3">
      <c r="B1561" s="109">
        <v>43108</v>
      </c>
      <c r="C1561" s="110">
        <v>864.26867700000003</v>
      </c>
      <c r="D1561">
        <f t="shared" si="48"/>
        <v>6.2624837523848065E-3</v>
      </c>
      <c r="E1561">
        <v>7.0958324935481709E-3</v>
      </c>
      <c r="F1561">
        <v>1551</v>
      </c>
      <c r="G1561">
        <f t="shared" ca="1" si="49"/>
        <v>-7.5927202752851409E-3</v>
      </c>
    </row>
    <row r="1562" spans="2:7" x14ac:dyDescent="0.3">
      <c r="B1562" s="109">
        <v>43105</v>
      </c>
      <c r="C1562" s="110">
        <v>858.88989300000003</v>
      </c>
      <c r="D1562">
        <f t="shared" si="48"/>
        <v>9.4825885528835308E-3</v>
      </c>
      <c r="E1562">
        <v>7.0752095005564009E-3</v>
      </c>
      <c r="F1562">
        <v>1552</v>
      </c>
      <c r="G1562">
        <f t="shared" ca="1" si="49"/>
        <v>3.1569926744888073E-2</v>
      </c>
    </row>
    <row r="1563" spans="2:7" x14ac:dyDescent="0.3">
      <c r="B1563" s="109">
        <v>43104</v>
      </c>
      <c r="C1563" s="110">
        <v>850.82189900000003</v>
      </c>
      <c r="D1563">
        <f t="shared" si="48"/>
        <v>2.3390120673161263E-2</v>
      </c>
      <c r="E1563">
        <v>7.0693748418233504E-3</v>
      </c>
      <c r="F1563">
        <v>1553</v>
      </c>
      <c r="G1563">
        <f t="shared" ca="1" si="49"/>
        <v>-2.4924849537682186E-2</v>
      </c>
    </row>
    <row r="1564" spans="2:7" x14ac:dyDescent="0.3">
      <c r="B1564" s="109">
        <v>43103</v>
      </c>
      <c r="C1564" s="110">
        <v>831.37591599999996</v>
      </c>
      <c r="D1564">
        <f t="shared" si="48"/>
        <v>9.5456214387090732E-3</v>
      </c>
      <c r="E1564">
        <v>7.060792102923541E-3</v>
      </c>
      <c r="F1564">
        <v>1554</v>
      </c>
      <c r="G1564">
        <f t="shared" ca="1" si="49"/>
        <v>6.1412403614566687E-2</v>
      </c>
    </row>
    <row r="1565" spans="2:7" x14ac:dyDescent="0.3">
      <c r="B1565" s="109">
        <v>43102</v>
      </c>
      <c r="C1565" s="110">
        <v>823.51495399999999</v>
      </c>
      <c r="D1565">
        <f t="shared" si="48"/>
        <v>-2.8056012061893343E-3</v>
      </c>
      <c r="E1565">
        <v>7.0584426804318756E-3</v>
      </c>
      <c r="F1565">
        <v>1555</v>
      </c>
      <c r="G1565">
        <f t="shared" ca="1" si="49"/>
        <v>5.8905054841188473E-3</v>
      </c>
    </row>
    <row r="1566" spans="2:7" x14ac:dyDescent="0.3">
      <c r="B1566" s="109">
        <v>43101</v>
      </c>
      <c r="C1566" s="110">
        <v>825.831909</v>
      </c>
      <c r="D1566">
        <f t="shared" si="48"/>
        <v>7.9280363087883554E-3</v>
      </c>
      <c r="E1566">
        <v>7.0566534507647827E-3</v>
      </c>
      <c r="F1566">
        <v>1556</v>
      </c>
      <c r="G1566">
        <f t="shared" ca="1" si="49"/>
        <v>9.3306726405408096E-3</v>
      </c>
    </row>
    <row r="1567" spans="2:7" x14ac:dyDescent="0.3">
      <c r="B1567" s="109">
        <v>43098</v>
      </c>
      <c r="C1567" s="110">
        <v>819.33618200000001</v>
      </c>
      <c r="D1567">
        <f t="shared" si="48"/>
        <v>-9.4536492188849186E-3</v>
      </c>
      <c r="E1567">
        <v>7.0324677296751403E-3</v>
      </c>
      <c r="F1567">
        <v>1557</v>
      </c>
      <c r="G1567">
        <f t="shared" ca="1" si="49"/>
        <v>-5.2514997101728439E-2</v>
      </c>
    </row>
    <row r="1568" spans="2:7" x14ac:dyDescent="0.3">
      <c r="B1568" s="109">
        <v>43097</v>
      </c>
      <c r="C1568" s="110">
        <v>827.15582300000005</v>
      </c>
      <c r="D1568">
        <f t="shared" si="48"/>
        <v>-5.6204834251474267E-3</v>
      </c>
      <c r="E1568">
        <v>7.0175292223904062E-3</v>
      </c>
      <c r="F1568">
        <v>1558</v>
      </c>
      <c r="G1568">
        <f t="shared" ca="1" si="49"/>
        <v>3.9298113204780778E-2</v>
      </c>
    </row>
    <row r="1569" spans="2:7" x14ac:dyDescent="0.3">
      <c r="B1569" s="109">
        <v>43096</v>
      </c>
      <c r="C1569" s="110">
        <v>831.83111599999995</v>
      </c>
      <c r="D1569">
        <f t="shared" si="48"/>
        <v>5.8032847924400777E-3</v>
      </c>
      <c r="E1569">
        <v>7.0165861514281946E-3</v>
      </c>
      <c r="F1569">
        <v>1559</v>
      </c>
      <c r="G1569">
        <f t="shared" ca="1" si="49"/>
        <v>2.1917678957494292E-2</v>
      </c>
    </row>
    <row r="1570" spans="2:7" x14ac:dyDescent="0.3">
      <c r="B1570" s="109">
        <v>43095</v>
      </c>
      <c r="C1570" s="110">
        <v>827.03161599999999</v>
      </c>
      <c r="D1570">
        <f t="shared" si="48"/>
        <v>-5.0255528718401443E-5</v>
      </c>
      <c r="E1570">
        <v>6.9903623393232639E-3</v>
      </c>
      <c r="F1570">
        <v>1560</v>
      </c>
      <c r="G1570">
        <f t="shared" ca="1" si="49"/>
        <v>-3.0663199784429655E-2</v>
      </c>
    </row>
    <row r="1571" spans="2:7" x14ac:dyDescent="0.3">
      <c r="B1571" s="109">
        <v>43091</v>
      </c>
      <c r="C1571" s="110">
        <v>827.07318099999998</v>
      </c>
      <c r="D1571">
        <f t="shared" si="48"/>
        <v>1.6888854783025486E-2</v>
      </c>
      <c r="E1571">
        <v>6.967996628857831E-3</v>
      </c>
      <c r="F1571">
        <v>1561</v>
      </c>
      <c r="G1571">
        <f t="shared" ca="1" si="49"/>
        <v>9.4621259257538729E-3</v>
      </c>
    </row>
    <row r="1572" spans="2:7" x14ac:dyDescent="0.3">
      <c r="B1572" s="109">
        <v>43090</v>
      </c>
      <c r="C1572" s="110">
        <v>813.33685300000002</v>
      </c>
      <c r="D1572">
        <f t="shared" si="48"/>
        <v>4.9546258210907856E-2</v>
      </c>
      <c r="E1572">
        <v>6.9631590829615231E-3</v>
      </c>
      <c r="F1572">
        <v>1562</v>
      </c>
      <c r="G1572">
        <f t="shared" ca="1" si="49"/>
        <v>-4.4026767238614095E-2</v>
      </c>
    </row>
    <row r="1573" spans="2:7" x14ac:dyDescent="0.3">
      <c r="B1573" s="109">
        <v>43089</v>
      </c>
      <c r="C1573" s="110">
        <v>774.94140600000003</v>
      </c>
      <c r="D1573">
        <f t="shared" si="48"/>
        <v>-4.9936672559744988E-3</v>
      </c>
      <c r="E1573">
        <v>6.9495794905563013E-3</v>
      </c>
      <c r="F1573">
        <v>1563</v>
      </c>
      <c r="G1573">
        <f t="shared" ca="1" si="49"/>
        <v>-4.3679615409975205E-2</v>
      </c>
    </row>
    <row r="1574" spans="2:7" x14ac:dyDescent="0.3">
      <c r="B1574" s="109">
        <v>43088</v>
      </c>
      <c r="C1574" s="110">
        <v>778.83062700000005</v>
      </c>
      <c r="D1574">
        <f t="shared" si="48"/>
        <v>-1.0564868903876201E-2</v>
      </c>
      <c r="E1574">
        <v>6.8873469621644201E-3</v>
      </c>
      <c r="F1574">
        <v>1564</v>
      </c>
      <c r="G1574">
        <f t="shared" ca="1" si="49"/>
        <v>3.3709764910260197E-2</v>
      </c>
    </row>
    <row r="1575" spans="2:7" x14ac:dyDescent="0.3">
      <c r="B1575" s="109">
        <v>43087</v>
      </c>
      <c r="C1575" s="110">
        <v>787.14672900000005</v>
      </c>
      <c r="D1575">
        <f t="shared" si="48"/>
        <v>1.7923716403399181E-2</v>
      </c>
      <c r="E1575">
        <v>6.855497376089259E-3</v>
      </c>
      <c r="F1575">
        <v>1565</v>
      </c>
      <c r="G1575">
        <f t="shared" ca="1" si="49"/>
        <v>-1.1534884002212373E-2</v>
      </c>
    </row>
    <row r="1576" spans="2:7" x14ac:dyDescent="0.3">
      <c r="B1576" s="109">
        <v>43084</v>
      </c>
      <c r="C1576" s="110">
        <v>773.28656000000001</v>
      </c>
      <c r="D1576">
        <f t="shared" si="48"/>
        <v>2.354863671243268E-2</v>
      </c>
      <c r="E1576">
        <v>6.8262536325802703E-3</v>
      </c>
      <c r="F1576">
        <v>1566</v>
      </c>
      <c r="G1576">
        <f t="shared" ca="1" si="49"/>
        <v>3.8693286273235553E-2</v>
      </c>
    </row>
    <row r="1577" spans="2:7" x14ac:dyDescent="0.3">
      <c r="B1577" s="109">
        <v>43083</v>
      </c>
      <c r="C1577" s="110">
        <v>755.49566700000003</v>
      </c>
      <c r="D1577">
        <f t="shared" si="48"/>
        <v>-3.5466622161767214E-3</v>
      </c>
      <c r="E1577">
        <v>6.796649429230861E-3</v>
      </c>
      <c r="F1577">
        <v>1567</v>
      </c>
      <c r="G1577">
        <f t="shared" ca="1" si="49"/>
        <v>9.0784385356731286E-3</v>
      </c>
    </row>
    <row r="1578" spans="2:7" x14ac:dyDescent="0.3">
      <c r="B1578" s="109">
        <v>43082</v>
      </c>
      <c r="C1578" s="110">
        <v>758.18469200000004</v>
      </c>
      <c r="D1578">
        <f t="shared" si="48"/>
        <v>2.7704278675478866E-2</v>
      </c>
      <c r="E1578">
        <v>6.7930598129946063E-3</v>
      </c>
      <c r="F1578">
        <v>1568</v>
      </c>
      <c r="G1578">
        <f t="shared" ca="1" si="49"/>
        <v>7.3398947137114914E-3</v>
      </c>
    </row>
    <row r="1579" spans="2:7" x14ac:dyDescent="0.3">
      <c r="B1579" s="109">
        <v>43081</v>
      </c>
      <c r="C1579" s="110">
        <v>737.74597200000005</v>
      </c>
      <c r="D1579">
        <f t="shared" si="48"/>
        <v>-1.6166324534054199E-2</v>
      </c>
      <c r="E1579">
        <v>6.7595155461281919E-3</v>
      </c>
      <c r="F1579">
        <v>1569</v>
      </c>
      <c r="G1579">
        <f t="shared" ca="1" si="49"/>
        <v>-2.9155968338155543E-2</v>
      </c>
    </row>
    <row r="1580" spans="2:7" x14ac:dyDescent="0.3">
      <c r="B1580" s="109">
        <v>43080</v>
      </c>
      <c r="C1580" s="110">
        <v>749.86859100000004</v>
      </c>
      <c r="D1580">
        <f t="shared" si="48"/>
        <v>4.9348428182502957E-3</v>
      </c>
      <c r="E1580">
        <v>6.7558889758831953E-3</v>
      </c>
      <c r="F1580">
        <v>1570</v>
      </c>
      <c r="G1580">
        <f t="shared" ca="1" si="49"/>
        <v>-2.2208371357476671E-2</v>
      </c>
    </row>
    <row r="1581" spans="2:7" x14ac:dyDescent="0.3">
      <c r="B1581" s="109">
        <v>43077</v>
      </c>
      <c r="C1581" s="110">
        <v>746.18627900000001</v>
      </c>
      <c r="D1581">
        <f t="shared" si="48"/>
        <v>5.148118355111575E-2</v>
      </c>
      <c r="E1581">
        <v>6.7448054471233032E-3</v>
      </c>
      <c r="F1581">
        <v>1571</v>
      </c>
      <c r="G1581">
        <f t="shared" ca="1" si="49"/>
        <v>-1.8352092195003607E-2</v>
      </c>
    </row>
    <row r="1582" spans="2:7" x14ac:dyDescent="0.3">
      <c r="B1582" s="109">
        <v>43076</v>
      </c>
      <c r="C1582" s="110">
        <v>709.65252699999996</v>
      </c>
      <c r="D1582">
        <f t="shared" si="48"/>
        <v>1.8224880600016702E-2</v>
      </c>
      <c r="E1582">
        <v>6.7262027114229905E-3</v>
      </c>
      <c r="F1582">
        <v>1572</v>
      </c>
      <c r="G1582">
        <f t="shared" ca="1" si="49"/>
        <v>-5.8111561220875133E-3</v>
      </c>
    </row>
    <row r="1583" spans="2:7" x14ac:dyDescent="0.3">
      <c r="B1583" s="109">
        <v>43075</v>
      </c>
      <c r="C1583" s="110">
        <v>696.95068400000002</v>
      </c>
      <c r="D1583">
        <f t="shared" si="48"/>
        <v>-1.8128039297177989E-2</v>
      </c>
      <c r="E1583">
        <v>6.7240592392905363E-3</v>
      </c>
      <c r="F1583">
        <v>1573</v>
      </c>
      <c r="G1583">
        <f t="shared" ca="1" si="49"/>
        <v>2.1226184892691262E-3</v>
      </c>
    </row>
    <row r="1584" spans="2:7" x14ac:dyDescent="0.3">
      <c r="B1584" s="109">
        <v>43074</v>
      </c>
      <c r="C1584" s="110">
        <v>709.81829800000003</v>
      </c>
      <c r="D1584">
        <f t="shared" si="48"/>
        <v>7.1624044701181777E-3</v>
      </c>
      <c r="E1584">
        <v>6.7229278337572751E-3</v>
      </c>
      <c r="F1584">
        <v>1574</v>
      </c>
      <c r="G1584">
        <f t="shared" ca="1" si="49"/>
        <v>-6.7951701300193361E-3</v>
      </c>
    </row>
    <row r="1585" spans="2:7" x14ac:dyDescent="0.3">
      <c r="B1585" s="109">
        <v>43073</v>
      </c>
      <c r="C1585" s="110">
        <v>704.77044699999999</v>
      </c>
      <c r="D1585">
        <f t="shared" si="48"/>
        <v>-3.2185101621141632E-3</v>
      </c>
      <c r="E1585">
        <v>6.7183959738443821E-3</v>
      </c>
      <c r="F1585">
        <v>1575</v>
      </c>
      <c r="G1585">
        <f t="shared" ca="1" si="49"/>
        <v>6.463936017562808E-3</v>
      </c>
    </row>
    <row r="1586" spans="2:7" x14ac:dyDescent="0.3">
      <c r="B1586" s="109">
        <v>43070</v>
      </c>
      <c r="C1586" s="110">
        <v>707.04608199999996</v>
      </c>
      <c r="D1586">
        <f t="shared" si="48"/>
        <v>-1.7421736537107213E-2</v>
      </c>
      <c r="E1586">
        <v>6.7132521411974455E-3</v>
      </c>
      <c r="F1586">
        <v>1576</v>
      </c>
      <c r="G1586">
        <f t="shared" ca="1" si="49"/>
        <v>-4.5951405637853588E-3</v>
      </c>
    </row>
    <row r="1587" spans="2:7" x14ac:dyDescent="0.3">
      <c r="B1587" s="109">
        <v>43069</v>
      </c>
      <c r="C1587" s="110">
        <v>719.58245799999997</v>
      </c>
      <c r="D1587">
        <f t="shared" si="48"/>
        <v>-1.4506012993112827E-2</v>
      </c>
      <c r="E1587">
        <v>6.7117346974396863E-3</v>
      </c>
      <c r="F1587">
        <v>1577</v>
      </c>
      <c r="G1587">
        <f t="shared" ca="1" si="49"/>
        <v>-2.4568735342668535E-3</v>
      </c>
    </row>
    <row r="1588" spans="2:7" x14ac:dyDescent="0.3">
      <c r="B1588" s="109">
        <v>43068</v>
      </c>
      <c r="C1588" s="110">
        <v>730.17437700000005</v>
      </c>
      <c r="D1588">
        <f t="shared" si="48"/>
        <v>-5.5784214341394467E-3</v>
      </c>
      <c r="E1588">
        <v>6.6892740302326725E-3</v>
      </c>
      <c r="F1588">
        <v>1578</v>
      </c>
      <c r="G1588">
        <f t="shared" ca="1" si="49"/>
        <v>-4.428385638480227E-2</v>
      </c>
    </row>
    <row r="1589" spans="2:7" x14ac:dyDescent="0.3">
      <c r="B1589" s="109">
        <v>43067</v>
      </c>
      <c r="C1589" s="110">
        <v>734.27044699999999</v>
      </c>
      <c r="D1589">
        <f t="shared" si="48"/>
        <v>3.6761367474176243E-3</v>
      </c>
      <c r="E1589">
        <v>6.6805456419634091E-3</v>
      </c>
      <c r="F1589">
        <v>1579</v>
      </c>
      <c r="G1589">
        <f t="shared" ca="1" si="49"/>
        <v>-6.6082027682122782E-3</v>
      </c>
    </row>
    <row r="1590" spans="2:7" x14ac:dyDescent="0.3">
      <c r="B1590" s="109">
        <v>43066</v>
      </c>
      <c r="C1590" s="110">
        <v>731.58105499999999</v>
      </c>
      <c r="D1590">
        <f t="shared" si="48"/>
        <v>7.6934178176024659E-3</v>
      </c>
      <c r="E1590">
        <v>6.6686238342492654E-3</v>
      </c>
      <c r="F1590">
        <v>1580</v>
      </c>
      <c r="G1590">
        <f t="shared" ca="1" si="49"/>
        <v>-3.4714540499826571E-2</v>
      </c>
    </row>
    <row r="1591" spans="2:7" x14ac:dyDescent="0.3">
      <c r="B1591" s="109">
        <v>43063</v>
      </c>
      <c r="C1591" s="110">
        <v>725.99566700000003</v>
      </c>
      <c r="D1591">
        <f t="shared" si="48"/>
        <v>-2.0472147614153391E-3</v>
      </c>
      <c r="E1591">
        <v>6.6674167801266115E-3</v>
      </c>
      <c r="F1591">
        <v>1581</v>
      </c>
      <c r="G1591">
        <f t="shared" ca="1" si="49"/>
        <v>4.9908854131824139E-4</v>
      </c>
    </row>
    <row r="1592" spans="2:7" x14ac:dyDescent="0.3">
      <c r="B1592" s="109">
        <v>43062</v>
      </c>
      <c r="C1592" s="110">
        <v>727.48498500000005</v>
      </c>
      <c r="D1592">
        <f t="shared" si="48"/>
        <v>5.3171902141448957E-3</v>
      </c>
      <c r="E1592">
        <v>6.6588021747520099E-3</v>
      </c>
      <c r="F1592">
        <v>1582</v>
      </c>
      <c r="G1592">
        <f t="shared" ca="1" si="49"/>
        <v>-1.8385790993164102E-2</v>
      </c>
    </row>
    <row r="1593" spans="2:7" x14ac:dyDescent="0.3">
      <c r="B1593" s="109">
        <v>43061</v>
      </c>
      <c r="C1593" s="110">
        <v>723.63726799999995</v>
      </c>
      <c r="D1593">
        <f t="shared" si="48"/>
        <v>3.0217440566270293E-2</v>
      </c>
      <c r="E1593">
        <v>6.6553625919956172E-3</v>
      </c>
      <c r="F1593">
        <v>1583</v>
      </c>
      <c r="G1593">
        <f t="shared" ca="1" si="49"/>
        <v>8.1107806349162443E-3</v>
      </c>
    </row>
    <row r="1594" spans="2:7" x14ac:dyDescent="0.3">
      <c r="B1594" s="109">
        <v>43060</v>
      </c>
      <c r="C1594" s="110">
        <v>702.41216999999995</v>
      </c>
      <c r="D1594">
        <f t="shared" si="48"/>
        <v>1.5856738416269112E-2</v>
      </c>
      <c r="E1594">
        <v>6.6546663628659353E-3</v>
      </c>
      <c r="F1594">
        <v>1584</v>
      </c>
      <c r="G1594">
        <f t="shared" ca="1" si="49"/>
        <v>-3.8884856471646405E-2</v>
      </c>
    </row>
    <row r="1595" spans="2:7" x14ac:dyDescent="0.3">
      <c r="B1595" s="109">
        <v>43059</v>
      </c>
      <c r="C1595" s="110">
        <v>691.44805899999994</v>
      </c>
      <c r="D1595">
        <f t="shared" si="48"/>
        <v>-8.2486875383459557E-3</v>
      </c>
      <c r="E1595">
        <v>6.6514795858696463E-3</v>
      </c>
      <c r="F1595">
        <v>1585</v>
      </c>
      <c r="G1595">
        <f t="shared" ca="1" si="49"/>
        <v>-1.6176298286967684E-2</v>
      </c>
    </row>
    <row r="1596" spans="2:7" x14ac:dyDescent="0.3">
      <c r="B1596" s="109">
        <v>43056</v>
      </c>
      <c r="C1596" s="110">
        <v>697.19903599999998</v>
      </c>
      <c r="D1596">
        <f t="shared" si="48"/>
        <v>-5.9327886726423529E-4</v>
      </c>
      <c r="E1596">
        <v>6.6269342585847379E-3</v>
      </c>
      <c r="F1596">
        <v>1586</v>
      </c>
      <c r="G1596">
        <f t="shared" ca="1" si="49"/>
        <v>-4.7561472084027327E-2</v>
      </c>
    </row>
    <row r="1597" spans="2:7" x14ac:dyDescent="0.3">
      <c r="B1597" s="109">
        <v>43055</v>
      </c>
      <c r="C1597" s="110">
        <v>697.61291500000004</v>
      </c>
      <c r="D1597">
        <f t="shared" si="48"/>
        <v>1.6897323941379883E-2</v>
      </c>
      <c r="E1597">
        <v>6.6128394082314301E-3</v>
      </c>
      <c r="F1597">
        <v>1587</v>
      </c>
      <c r="G1597">
        <f t="shared" ca="1" si="49"/>
        <v>1.1396792024913239E-2</v>
      </c>
    </row>
    <row r="1598" spans="2:7" x14ac:dyDescent="0.3">
      <c r="B1598" s="109">
        <v>43054</v>
      </c>
      <c r="C1598" s="110">
        <v>686.02099599999997</v>
      </c>
      <c r="D1598">
        <f t="shared" si="48"/>
        <v>-2.3831932977247727E-2</v>
      </c>
      <c r="E1598">
        <v>6.6113541302381673E-3</v>
      </c>
      <c r="F1598">
        <v>1588</v>
      </c>
      <c r="G1598">
        <f t="shared" ca="1" si="49"/>
        <v>2.1799487923196182E-2</v>
      </c>
    </row>
    <row r="1599" spans="2:7" x14ac:dyDescent="0.3">
      <c r="B1599" s="109">
        <v>43053</v>
      </c>
      <c r="C1599" s="110">
        <v>702.76934800000004</v>
      </c>
      <c r="D1599">
        <f t="shared" si="48"/>
        <v>-5.7195745564097011E-3</v>
      </c>
      <c r="E1599">
        <v>6.6102314274156804E-3</v>
      </c>
      <c r="F1599">
        <v>1589</v>
      </c>
      <c r="G1599">
        <f t="shared" ca="1" si="49"/>
        <v>2.2178227155244413E-2</v>
      </c>
    </row>
    <row r="1600" spans="2:7" x14ac:dyDescent="0.3">
      <c r="B1600" s="109">
        <v>43052</v>
      </c>
      <c r="C1600" s="110">
        <v>706.81201199999998</v>
      </c>
      <c r="D1600">
        <f t="shared" si="48"/>
        <v>-1.8052609802039044E-2</v>
      </c>
      <c r="E1600">
        <v>6.5742474616838908E-3</v>
      </c>
      <c r="F1600">
        <v>1590</v>
      </c>
      <c r="G1600">
        <f t="shared" ca="1" si="49"/>
        <v>6.1290601277638724E-4</v>
      </c>
    </row>
    <row r="1601" spans="2:7" x14ac:dyDescent="0.3">
      <c r="B1601" s="109">
        <v>43049</v>
      </c>
      <c r="C1601" s="110">
        <v>719.80639599999995</v>
      </c>
      <c r="D1601">
        <f t="shared" si="48"/>
        <v>-1.1276088597468648E-2</v>
      </c>
      <c r="E1601">
        <v>6.5625657931172032E-3</v>
      </c>
      <c r="F1601">
        <v>1591</v>
      </c>
      <c r="G1601">
        <f t="shared" ca="1" si="49"/>
        <v>2.7146137021440586E-2</v>
      </c>
    </row>
    <row r="1602" spans="2:7" x14ac:dyDescent="0.3">
      <c r="B1602" s="109">
        <v>43048</v>
      </c>
      <c r="C1602" s="110">
        <v>728.01556400000004</v>
      </c>
      <c r="D1602">
        <f t="shared" si="48"/>
        <v>1.1752482381707896E-2</v>
      </c>
      <c r="E1602">
        <v>6.5536946061899304E-3</v>
      </c>
      <c r="F1602">
        <v>1592</v>
      </c>
      <c r="G1602">
        <f t="shared" ca="1" si="49"/>
        <v>8.4981490367792931E-3</v>
      </c>
    </row>
    <row r="1603" spans="2:7" x14ac:dyDescent="0.3">
      <c r="B1603" s="109">
        <v>43047</v>
      </c>
      <c r="C1603" s="110">
        <v>719.55895999999996</v>
      </c>
      <c r="D1603">
        <f t="shared" si="48"/>
        <v>-7.5105639050480066E-3</v>
      </c>
      <c r="E1603">
        <v>6.5431514572587002E-3</v>
      </c>
      <c r="F1603">
        <v>1593</v>
      </c>
      <c r="G1603">
        <f t="shared" ca="1" si="49"/>
        <v>4.129921346082365E-3</v>
      </c>
    </row>
    <row r="1604" spans="2:7" x14ac:dyDescent="0.3">
      <c r="B1604" s="109">
        <v>43046</v>
      </c>
      <c r="C1604" s="110">
        <v>725.00414999999998</v>
      </c>
      <c r="D1604">
        <f t="shared" si="48"/>
        <v>-2.7770074855348437E-2</v>
      </c>
      <c r="E1604">
        <v>6.5302261472015566E-3</v>
      </c>
      <c r="F1604">
        <v>1594</v>
      </c>
      <c r="G1604">
        <f t="shared" ca="1" si="49"/>
        <v>-3.3925476723819423E-3</v>
      </c>
    </row>
    <row r="1605" spans="2:7" x14ac:dyDescent="0.3">
      <c r="B1605" s="109">
        <v>43045</v>
      </c>
      <c r="C1605" s="110">
        <v>745.71264599999995</v>
      </c>
      <c r="D1605">
        <f t="shared" si="48"/>
        <v>2.5296322042464459E-2</v>
      </c>
      <c r="E1605">
        <v>6.5160719671080169E-3</v>
      </c>
      <c r="F1605">
        <v>1595</v>
      </c>
      <c r="G1605">
        <f t="shared" ca="1" si="49"/>
        <v>-2.2313526318818125E-2</v>
      </c>
    </row>
    <row r="1606" spans="2:7" x14ac:dyDescent="0.3">
      <c r="B1606" s="109">
        <v>43042</v>
      </c>
      <c r="C1606" s="110">
        <v>727.31426999999996</v>
      </c>
      <c r="D1606">
        <f t="shared" si="48"/>
        <v>3.135429242461174E-2</v>
      </c>
      <c r="E1606">
        <v>6.5096687955374932E-3</v>
      </c>
      <c r="F1606">
        <v>1596</v>
      </c>
      <c r="G1606">
        <f t="shared" ca="1" si="49"/>
        <v>3.9638767424714491E-2</v>
      </c>
    </row>
    <row r="1607" spans="2:7" x14ac:dyDescent="0.3">
      <c r="B1607" s="109">
        <v>43041</v>
      </c>
      <c r="C1607" s="110">
        <v>705.203125</v>
      </c>
      <c r="D1607">
        <f t="shared" si="48"/>
        <v>1.6992576475491905E-3</v>
      </c>
      <c r="E1607">
        <v>6.5031342829462435E-3</v>
      </c>
      <c r="F1607">
        <v>1597</v>
      </c>
      <c r="G1607">
        <f t="shared" ca="1" si="49"/>
        <v>-9.9407137418578446E-3</v>
      </c>
    </row>
    <row r="1608" spans="2:7" x14ac:dyDescent="0.3">
      <c r="B1608" s="109">
        <v>43040</v>
      </c>
      <c r="C1608" s="110">
        <v>704.00683600000002</v>
      </c>
      <c r="D1608">
        <f t="shared" si="48"/>
        <v>-3.7361470449545076E-3</v>
      </c>
      <c r="E1608">
        <v>6.4949961878724149E-3</v>
      </c>
      <c r="F1608">
        <v>1598</v>
      </c>
      <c r="G1608">
        <f t="shared" ca="1" si="49"/>
        <v>-4.3858328335168846E-2</v>
      </c>
    </row>
    <row r="1609" spans="2:7" x14ac:dyDescent="0.3">
      <c r="B1609" s="109">
        <v>43039</v>
      </c>
      <c r="C1609" s="110">
        <v>706.646973</v>
      </c>
      <c r="D1609">
        <f t="shared" si="48"/>
        <v>2.6793632385209598E-2</v>
      </c>
      <c r="E1609">
        <v>6.4861316641673383E-3</v>
      </c>
      <c r="F1609">
        <v>1599</v>
      </c>
      <c r="G1609">
        <f t="shared" ca="1" si="49"/>
        <v>6.885249848480135E-2</v>
      </c>
    </row>
    <row r="1610" spans="2:7" x14ac:dyDescent="0.3">
      <c r="B1610" s="109">
        <v>43038</v>
      </c>
      <c r="C1610" s="110">
        <v>688.20739700000001</v>
      </c>
      <c r="D1610">
        <f t="shared" si="48"/>
        <v>-1.1026109752397928E-2</v>
      </c>
      <c r="E1610">
        <v>6.4825589262509364E-3</v>
      </c>
      <c r="F1610">
        <v>1600</v>
      </c>
      <c r="G1610">
        <f t="shared" ca="1" si="49"/>
        <v>2.8279571564027654E-2</v>
      </c>
    </row>
    <row r="1611" spans="2:7" x14ac:dyDescent="0.3">
      <c r="B1611" s="109">
        <v>43035</v>
      </c>
      <c r="C1611" s="110">
        <v>695.88024900000005</v>
      </c>
      <c r="D1611">
        <f t="shared" ref="D1611:D1674" si="50">C1611/C1612-1</f>
        <v>3.3766389062381164E-2</v>
      </c>
      <c r="E1611">
        <v>6.4685814108171868E-3</v>
      </c>
      <c r="F1611">
        <v>1601</v>
      </c>
      <c r="G1611">
        <f t="shared" ref="G1611:G1674" ca="1" si="51">_xlfn.NORM.INV(RAND(),M$13,M$14)</f>
        <v>1.3031863443802702E-2</v>
      </c>
    </row>
    <row r="1612" spans="2:7" x14ac:dyDescent="0.3">
      <c r="B1612" s="109">
        <v>43034</v>
      </c>
      <c r="C1612" s="110">
        <v>673.15039100000001</v>
      </c>
      <c r="D1612">
        <f t="shared" si="50"/>
        <v>1.002710332597978E-2</v>
      </c>
      <c r="E1612">
        <v>6.4601851213219597E-3</v>
      </c>
      <c r="F1612">
        <v>1602</v>
      </c>
      <c r="G1612">
        <f t="shared" ca="1" si="51"/>
        <v>3.9291627317972762E-2</v>
      </c>
    </row>
    <row r="1613" spans="2:7" x14ac:dyDescent="0.3">
      <c r="B1613" s="109">
        <v>43033</v>
      </c>
      <c r="C1613" s="110">
        <v>666.46765100000005</v>
      </c>
      <c r="D1613">
        <f t="shared" si="50"/>
        <v>3.5405212658727869E-3</v>
      </c>
      <c r="E1613">
        <v>6.442766069118866E-3</v>
      </c>
      <c r="F1613">
        <v>1603</v>
      </c>
      <c r="G1613">
        <f t="shared" ca="1" si="51"/>
        <v>-7.3846067907210114E-3</v>
      </c>
    </row>
    <row r="1614" spans="2:7" x14ac:dyDescent="0.3">
      <c r="B1614" s="109">
        <v>43032</v>
      </c>
      <c r="C1614" s="110">
        <v>664.11633300000005</v>
      </c>
      <c r="D1614">
        <f t="shared" si="50"/>
        <v>1.3684876951409741E-3</v>
      </c>
      <c r="E1614">
        <v>6.4380249462712147E-3</v>
      </c>
      <c r="F1614">
        <v>1604</v>
      </c>
      <c r="G1614">
        <f t="shared" ca="1" si="51"/>
        <v>2.4819807797659224E-3</v>
      </c>
    </row>
    <row r="1615" spans="2:7" x14ac:dyDescent="0.3">
      <c r="B1615" s="109">
        <v>43031</v>
      </c>
      <c r="C1615" s="110">
        <v>663.20874000000003</v>
      </c>
      <c r="D1615">
        <f t="shared" si="50"/>
        <v>-5.5054087166853671E-3</v>
      </c>
      <c r="E1615">
        <v>6.4365198203724105E-3</v>
      </c>
      <c r="F1615">
        <v>1605</v>
      </c>
      <c r="G1615">
        <f t="shared" ca="1" si="51"/>
        <v>4.2874953897773594E-3</v>
      </c>
    </row>
    <row r="1616" spans="2:7" x14ac:dyDescent="0.3">
      <c r="B1616" s="109">
        <v>43027</v>
      </c>
      <c r="C1616" s="110">
        <v>666.88018799999998</v>
      </c>
      <c r="D1616">
        <f t="shared" si="50"/>
        <v>-6.697282995958842E-3</v>
      </c>
      <c r="E1616">
        <v>6.4241563777287514E-3</v>
      </c>
      <c r="F1616">
        <v>1606</v>
      </c>
      <c r="G1616">
        <f t="shared" ca="1" si="51"/>
        <v>-1.9128328965178621E-2</v>
      </c>
    </row>
    <row r="1617" spans="2:7" x14ac:dyDescent="0.3">
      <c r="B1617" s="109">
        <v>43026</v>
      </c>
      <c r="C1617" s="110">
        <v>671.37658699999997</v>
      </c>
      <c r="D1617">
        <f t="shared" si="50"/>
        <v>-2.51270819206173E-3</v>
      </c>
      <c r="E1617">
        <v>6.4103349501001272E-3</v>
      </c>
      <c r="F1617">
        <v>1607</v>
      </c>
      <c r="G1617">
        <f t="shared" ca="1" si="51"/>
        <v>4.7667923535510996E-3</v>
      </c>
    </row>
    <row r="1618" spans="2:7" x14ac:dyDescent="0.3">
      <c r="B1618" s="109">
        <v>43025</v>
      </c>
      <c r="C1618" s="110">
        <v>673.06781000000001</v>
      </c>
      <c r="D1618">
        <f t="shared" si="50"/>
        <v>-1.4687923059470975E-3</v>
      </c>
      <c r="E1618">
        <v>6.4063638002895829E-3</v>
      </c>
      <c r="F1618">
        <v>1608</v>
      </c>
      <c r="G1618">
        <f t="shared" ca="1" si="51"/>
        <v>2.9097824947033273E-2</v>
      </c>
    </row>
    <row r="1619" spans="2:7" x14ac:dyDescent="0.3">
      <c r="B1619" s="109">
        <v>43024</v>
      </c>
      <c r="C1619" s="110">
        <v>674.057861</v>
      </c>
      <c r="D1619">
        <f t="shared" si="50"/>
        <v>2.1505158362822963E-2</v>
      </c>
      <c r="E1619">
        <v>6.4003560140279969E-3</v>
      </c>
      <c r="F1619">
        <v>1609</v>
      </c>
      <c r="G1619">
        <f t="shared" ca="1" si="51"/>
        <v>-4.4404249302136052E-2</v>
      </c>
    </row>
    <row r="1620" spans="2:7" x14ac:dyDescent="0.3">
      <c r="B1620" s="109">
        <v>43021</v>
      </c>
      <c r="C1620" s="110">
        <v>659.86730999999997</v>
      </c>
      <c r="D1620">
        <f t="shared" si="50"/>
        <v>7.2415078305190228E-3</v>
      </c>
      <c r="E1620">
        <v>6.3809754584047695E-3</v>
      </c>
      <c r="F1620">
        <v>1610</v>
      </c>
      <c r="G1620">
        <f t="shared" ca="1" si="51"/>
        <v>-4.8922167697824148E-2</v>
      </c>
    </row>
    <row r="1621" spans="2:7" x14ac:dyDescent="0.3">
      <c r="B1621" s="109">
        <v>43020</v>
      </c>
      <c r="C1621" s="110">
        <v>655.12323000000004</v>
      </c>
      <c r="D1621">
        <f t="shared" si="50"/>
        <v>1.3400326367065896E-2</v>
      </c>
      <c r="E1621">
        <v>6.3601773022996522E-3</v>
      </c>
      <c r="F1621">
        <v>1611</v>
      </c>
      <c r="G1621">
        <f t="shared" ca="1" si="51"/>
        <v>-7.36065776235891E-3</v>
      </c>
    </row>
    <row r="1622" spans="2:7" x14ac:dyDescent="0.3">
      <c r="B1622" s="109">
        <v>43019</v>
      </c>
      <c r="C1622" s="110">
        <v>646.46044900000004</v>
      </c>
      <c r="D1622">
        <f t="shared" si="50"/>
        <v>-4.1763105745509232E-2</v>
      </c>
      <c r="E1622">
        <v>6.359690520353567E-3</v>
      </c>
      <c r="F1622">
        <v>1612</v>
      </c>
      <c r="G1622">
        <f t="shared" ca="1" si="51"/>
        <v>-2.5886252460330054E-2</v>
      </c>
    </row>
    <row r="1623" spans="2:7" x14ac:dyDescent="0.3">
      <c r="B1623" s="109">
        <v>43018</v>
      </c>
      <c r="C1623" s="110">
        <v>674.63531499999999</v>
      </c>
      <c r="D1623">
        <f t="shared" si="50"/>
        <v>3.0238030618341849E-2</v>
      </c>
      <c r="E1623">
        <v>6.3484537381981454E-3</v>
      </c>
      <c r="F1623">
        <v>1613</v>
      </c>
      <c r="G1623">
        <f t="shared" ca="1" si="51"/>
        <v>1.7170270324091443E-2</v>
      </c>
    </row>
    <row r="1624" spans="2:7" x14ac:dyDescent="0.3">
      <c r="B1624" s="109">
        <v>43017</v>
      </c>
      <c r="C1624" s="110">
        <v>654.83441200000004</v>
      </c>
      <c r="D1624">
        <f t="shared" si="50"/>
        <v>1.1275991861398271E-2</v>
      </c>
      <c r="E1624">
        <v>6.3412257509365411E-3</v>
      </c>
      <c r="F1624">
        <v>1614</v>
      </c>
      <c r="G1624">
        <f t="shared" ca="1" si="51"/>
        <v>-3.730152502895457E-2</v>
      </c>
    </row>
    <row r="1625" spans="2:7" x14ac:dyDescent="0.3">
      <c r="B1625" s="109">
        <v>43014</v>
      </c>
      <c r="C1625" s="110">
        <v>647.53283699999997</v>
      </c>
      <c r="D1625">
        <f t="shared" si="50"/>
        <v>5.2514966290813092E-3</v>
      </c>
      <c r="E1625">
        <v>6.3167793884886247E-3</v>
      </c>
      <c r="F1625">
        <v>1615</v>
      </c>
      <c r="G1625">
        <f t="shared" ca="1" si="51"/>
        <v>-1.097991882976909E-2</v>
      </c>
    </row>
    <row r="1626" spans="2:7" x14ac:dyDescent="0.3">
      <c r="B1626" s="109">
        <v>43013</v>
      </c>
      <c r="C1626" s="110">
        <v>644.15008499999999</v>
      </c>
      <c r="D1626">
        <f t="shared" si="50"/>
        <v>1.60723971559662E-2</v>
      </c>
      <c r="E1626">
        <v>6.3066772039683805E-3</v>
      </c>
      <c r="F1626">
        <v>1616</v>
      </c>
      <c r="G1626">
        <f t="shared" ca="1" si="51"/>
        <v>-1.7686039974075408E-2</v>
      </c>
    </row>
    <row r="1627" spans="2:7" x14ac:dyDescent="0.3">
      <c r="B1627" s="109">
        <v>43012</v>
      </c>
      <c r="C1627" s="110">
        <v>633.96081500000003</v>
      </c>
      <c r="D1627">
        <f t="shared" si="50"/>
        <v>2.3476987469714938E-3</v>
      </c>
      <c r="E1627">
        <v>6.298416359230119E-3</v>
      </c>
      <c r="F1627">
        <v>1617</v>
      </c>
      <c r="G1627">
        <f t="shared" ca="1" si="51"/>
        <v>1.0302441780312987E-3</v>
      </c>
    </row>
    <row r="1628" spans="2:7" x14ac:dyDescent="0.3">
      <c r="B1628" s="109">
        <v>43011</v>
      </c>
      <c r="C1628" s="110">
        <v>632.47595200000001</v>
      </c>
      <c r="D1628">
        <f t="shared" si="50"/>
        <v>5.9706924926250515E-3</v>
      </c>
      <c r="E1628">
        <v>6.2898352966365145E-3</v>
      </c>
      <c r="F1628">
        <v>1618</v>
      </c>
      <c r="G1628">
        <f t="shared" ca="1" si="51"/>
        <v>-2.5124721231328886E-2</v>
      </c>
    </row>
    <row r="1629" spans="2:7" x14ac:dyDescent="0.3">
      <c r="B1629" s="109">
        <v>43007</v>
      </c>
      <c r="C1629" s="110">
        <v>628.72204599999998</v>
      </c>
      <c r="D1629">
        <f t="shared" si="50"/>
        <v>3.8640185082329692E-2</v>
      </c>
      <c r="E1629">
        <v>6.2687701595247614E-3</v>
      </c>
      <c r="F1629">
        <v>1619</v>
      </c>
      <c r="G1629">
        <f t="shared" ca="1" si="51"/>
        <v>-5.4397667001915714E-2</v>
      </c>
    </row>
    <row r="1630" spans="2:7" x14ac:dyDescent="0.3">
      <c r="B1630" s="109">
        <v>43006</v>
      </c>
      <c r="C1630" s="110">
        <v>605.331909</v>
      </c>
      <c r="D1630">
        <f t="shared" si="50"/>
        <v>-1.3645108703305264E-2</v>
      </c>
      <c r="E1630">
        <v>6.2624837523848065E-3</v>
      </c>
      <c r="F1630">
        <v>1620</v>
      </c>
      <c r="G1630">
        <f t="shared" ca="1" si="51"/>
        <v>-2.8665980426918269E-2</v>
      </c>
    </row>
    <row r="1631" spans="2:7" x14ac:dyDescent="0.3">
      <c r="B1631" s="109">
        <v>43005</v>
      </c>
      <c r="C1631" s="110">
        <v>613.70599400000003</v>
      </c>
      <c r="D1631">
        <f t="shared" si="50"/>
        <v>-3.5839677625390753E-2</v>
      </c>
      <c r="E1631">
        <v>6.2593291582115906E-3</v>
      </c>
      <c r="F1631">
        <v>1621</v>
      </c>
      <c r="G1631">
        <f t="shared" ca="1" si="51"/>
        <v>4.9537561118146844E-5</v>
      </c>
    </row>
    <row r="1632" spans="2:7" x14ac:dyDescent="0.3">
      <c r="B1632" s="109">
        <v>43004</v>
      </c>
      <c r="C1632" s="110">
        <v>636.51861599999995</v>
      </c>
      <c r="D1632">
        <f t="shared" si="50"/>
        <v>-1.5252893599383199E-2</v>
      </c>
      <c r="E1632">
        <v>6.2547887208002084E-3</v>
      </c>
      <c r="F1632">
        <v>1622</v>
      </c>
      <c r="G1632">
        <f t="shared" ca="1" si="51"/>
        <v>-2.4640122376076073E-2</v>
      </c>
    </row>
    <row r="1633" spans="2:7" x14ac:dyDescent="0.3">
      <c r="B1633" s="109">
        <v>43003</v>
      </c>
      <c r="C1633" s="110">
        <v>646.377747</v>
      </c>
      <c r="D1633">
        <f t="shared" si="50"/>
        <v>-4.4281900106685423E-2</v>
      </c>
      <c r="E1633">
        <v>6.239049317404044E-3</v>
      </c>
      <c r="F1633">
        <v>1623</v>
      </c>
      <c r="G1633">
        <f t="shared" ca="1" si="51"/>
        <v>-2.050251926413299E-2</v>
      </c>
    </row>
    <row r="1634" spans="2:7" x14ac:dyDescent="0.3">
      <c r="B1634" s="109">
        <v>43000</v>
      </c>
      <c r="C1634" s="110">
        <v>676.32678199999998</v>
      </c>
      <c r="D1634">
        <f t="shared" si="50"/>
        <v>-1.1813623945348573E-2</v>
      </c>
      <c r="E1634">
        <v>6.2121074066783244E-3</v>
      </c>
      <c r="F1634">
        <v>1624</v>
      </c>
      <c r="G1634">
        <f t="shared" ca="1" si="51"/>
        <v>1.3343129164483027E-2</v>
      </c>
    </row>
    <row r="1635" spans="2:7" x14ac:dyDescent="0.3">
      <c r="B1635" s="109">
        <v>42999</v>
      </c>
      <c r="C1635" s="110">
        <v>684.41216999999995</v>
      </c>
      <c r="D1635">
        <f t="shared" si="50"/>
        <v>-1.4376413763795171E-2</v>
      </c>
      <c r="E1635">
        <v>6.1914218289027545E-3</v>
      </c>
      <c r="F1635">
        <v>1625</v>
      </c>
      <c r="G1635">
        <f t="shared" ca="1" si="51"/>
        <v>-1.0566014886211816E-2</v>
      </c>
    </row>
    <row r="1636" spans="2:7" x14ac:dyDescent="0.3">
      <c r="B1636" s="109">
        <v>42998</v>
      </c>
      <c r="C1636" s="110">
        <v>694.395081</v>
      </c>
      <c r="D1636">
        <f t="shared" si="50"/>
        <v>-1.023100414161382E-2</v>
      </c>
      <c r="E1636">
        <v>6.1887210348701149E-3</v>
      </c>
      <c r="F1636">
        <v>1626</v>
      </c>
      <c r="G1636">
        <f t="shared" ca="1" si="51"/>
        <v>2.336599762550914E-2</v>
      </c>
    </row>
    <row r="1637" spans="2:7" x14ac:dyDescent="0.3">
      <c r="B1637" s="109">
        <v>42997</v>
      </c>
      <c r="C1637" s="110">
        <v>701.57287599999995</v>
      </c>
      <c r="D1637">
        <f t="shared" si="50"/>
        <v>7.648586925155243E-4</v>
      </c>
      <c r="E1637">
        <v>6.1587597046051101E-3</v>
      </c>
      <c r="F1637">
        <v>1627</v>
      </c>
      <c r="G1637">
        <f t="shared" ca="1" si="51"/>
        <v>-2.5989646397385963E-2</v>
      </c>
    </row>
    <row r="1638" spans="2:7" x14ac:dyDescent="0.3">
      <c r="B1638" s="109">
        <v>42996</v>
      </c>
      <c r="C1638" s="110">
        <v>701.03668200000004</v>
      </c>
      <c r="D1638">
        <f t="shared" si="50"/>
        <v>3.1064196023527613E-2</v>
      </c>
      <c r="E1638">
        <v>6.153328817544601E-3</v>
      </c>
      <c r="F1638">
        <v>1628</v>
      </c>
      <c r="G1638">
        <f t="shared" ca="1" si="51"/>
        <v>1.9970600036105274E-3</v>
      </c>
    </row>
    <row r="1639" spans="2:7" x14ac:dyDescent="0.3">
      <c r="B1639" s="109">
        <v>42993</v>
      </c>
      <c r="C1639" s="110">
        <v>679.91564900000003</v>
      </c>
      <c r="D1639">
        <f t="shared" si="50"/>
        <v>-1.4705905539207809E-2</v>
      </c>
      <c r="E1639">
        <v>6.1462558582887628E-3</v>
      </c>
      <c r="F1639">
        <v>1629</v>
      </c>
      <c r="G1639">
        <f t="shared" ca="1" si="51"/>
        <v>3.7788238049825907E-3</v>
      </c>
    </row>
    <row r="1640" spans="2:7" x14ac:dyDescent="0.3">
      <c r="B1640" s="109">
        <v>42992</v>
      </c>
      <c r="C1640" s="110">
        <v>690.06366000000003</v>
      </c>
      <c r="D1640">
        <f t="shared" si="50"/>
        <v>2.9415265096908172E-2</v>
      </c>
      <c r="E1640">
        <v>6.1361669944826058E-3</v>
      </c>
      <c r="F1640">
        <v>1630</v>
      </c>
      <c r="G1640">
        <f t="shared" ca="1" si="51"/>
        <v>-1.5307991899141882E-2</v>
      </c>
    </row>
    <row r="1641" spans="2:7" x14ac:dyDescent="0.3">
      <c r="B1641" s="109">
        <v>42991</v>
      </c>
      <c r="C1641" s="110">
        <v>670.34527600000001</v>
      </c>
      <c r="D1641">
        <f t="shared" si="50"/>
        <v>-1.6641268175818347E-2</v>
      </c>
      <c r="E1641">
        <v>6.124782545087859E-3</v>
      </c>
      <c r="F1641">
        <v>1631</v>
      </c>
      <c r="G1641">
        <f t="shared" ca="1" si="51"/>
        <v>-2.8256844147780874E-2</v>
      </c>
    </row>
    <row r="1642" spans="2:7" x14ac:dyDescent="0.3">
      <c r="B1642" s="109">
        <v>42990</v>
      </c>
      <c r="C1642" s="110">
        <v>681.68945299999996</v>
      </c>
      <c r="D1642">
        <f t="shared" si="50"/>
        <v>-2.5954953176797746E-3</v>
      </c>
      <c r="E1642">
        <v>6.1001661852240208E-3</v>
      </c>
      <c r="F1642">
        <v>1632</v>
      </c>
      <c r="G1642">
        <f t="shared" ca="1" si="51"/>
        <v>-4.3228258687771796E-2</v>
      </c>
    </row>
    <row r="1643" spans="2:7" x14ac:dyDescent="0.3">
      <c r="B1643" s="109">
        <v>42989</v>
      </c>
      <c r="C1643" s="110">
        <v>683.46337900000003</v>
      </c>
      <c r="D1643">
        <f t="shared" si="50"/>
        <v>2.6581524337182749E-2</v>
      </c>
      <c r="E1643">
        <v>6.0883218964622454E-3</v>
      </c>
      <c r="F1643">
        <v>1633</v>
      </c>
      <c r="G1643">
        <f t="shared" ca="1" si="51"/>
        <v>5.0942865660415157E-3</v>
      </c>
    </row>
    <row r="1644" spans="2:7" x14ac:dyDescent="0.3">
      <c r="B1644" s="109">
        <v>42986</v>
      </c>
      <c r="C1644" s="110">
        <v>665.76629600000001</v>
      </c>
      <c r="D1644">
        <f t="shared" si="50"/>
        <v>-3.144662002500298E-2</v>
      </c>
      <c r="E1644">
        <v>6.0857217489229676E-3</v>
      </c>
      <c r="F1644">
        <v>1634</v>
      </c>
      <c r="G1644">
        <f t="shared" ca="1" si="51"/>
        <v>6.0416528098007532E-3</v>
      </c>
    </row>
    <row r="1645" spans="2:7" x14ac:dyDescent="0.3">
      <c r="B1645" s="109">
        <v>42985</v>
      </c>
      <c r="C1645" s="110">
        <v>687.38214100000005</v>
      </c>
      <c r="D1645">
        <f t="shared" si="50"/>
        <v>7.2036850748191661E-4</v>
      </c>
      <c r="E1645">
        <v>6.0660605111784172E-3</v>
      </c>
      <c r="F1645">
        <v>1635</v>
      </c>
      <c r="G1645">
        <f t="shared" ca="1" si="51"/>
        <v>-4.065863649079391E-2</v>
      </c>
    </row>
    <row r="1646" spans="2:7" x14ac:dyDescent="0.3">
      <c r="B1646" s="109">
        <v>42984</v>
      </c>
      <c r="C1646" s="110">
        <v>686.88732900000002</v>
      </c>
      <c r="D1646">
        <f t="shared" si="50"/>
        <v>7.685982378889733E-3</v>
      </c>
      <c r="E1646">
        <v>6.062215324724507E-3</v>
      </c>
      <c r="F1646">
        <v>1636</v>
      </c>
      <c r="G1646">
        <f t="shared" ca="1" si="51"/>
        <v>2.6103611361485504E-2</v>
      </c>
    </row>
    <row r="1647" spans="2:7" x14ac:dyDescent="0.3">
      <c r="B1647" s="109">
        <v>42983</v>
      </c>
      <c r="C1647" s="110">
        <v>681.64819299999999</v>
      </c>
      <c r="D1647">
        <f t="shared" si="50"/>
        <v>2.3284596860175588E-2</v>
      </c>
      <c r="E1647">
        <v>6.0345555794718564E-3</v>
      </c>
      <c r="F1647">
        <v>1637</v>
      </c>
      <c r="G1647">
        <f t="shared" ca="1" si="51"/>
        <v>-2.1326756167155108E-3</v>
      </c>
    </row>
    <row r="1648" spans="2:7" x14ac:dyDescent="0.3">
      <c r="B1648" s="109">
        <v>42982</v>
      </c>
      <c r="C1648" s="110">
        <v>666.13745100000006</v>
      </c>
      <c r="D1648">
        <f t="shared" si="50"/>
        <v>5.08914138414851E-2</v>
      </c>
      <c r="E1648">
        <v>6.0339973206136044E-3</v>
      </c>
      <c r="F1648">
        <v>1638</v>
      </c>
      <c r="G1648">
        <f t="shared" ca="1" si="51"/>
        <v>1.2554863488020152E-2</v>
      </c>
    </row>
    <row r="1649" spans="2:7" x14ac:dyDescent="0.3">
      <c r="B1649" s="109">
        <v>42979</v>
      </c>
      <c r="C1649" s="110">
        <v>633.87847899999997</v>
      </c>
      <c r="D1649">
        <f t="shared" si="50"/>
        <v>0.10316599288271044</v>
      </c>
      <c r="E1649">
        <v>6.0224059549989217E-3</v>
      </c>
      <c r="F1649">
        <v>1639</v>
      </c>
      <c r="G1649">
        <f t="shared" ca="1" si="51"/>
        <v>3.385854361683371E-3</v>
      </c>
    </row>
    <row r="1650" spans="2:7" x14ac:dyDescent="0.3">
      <c r="B1650" s="109">
        <v>42978</v>
      </c>
      <c r="C1650" s="110">
        <v>574.59936500000003</v>
      </c>
      <c r="D1650">
        <f t="shared" si="50"/>
        <v>-1.093512266349328E-2</v>
      </c>
      <c r="E1650">
        <v>6.0128416741755952E-3</v>
      </c>
      <c r="F1650">
        <v>1640</v>
      </c>
      <c r="G1650">
        <f t="shared" ca="1" si="51"/>
        <v>-1.4620197270761349E-2</v>
      </c>
    </row>
    <row r="1651" spans="2:7" x14ac:dyDescent="0.3">
      <c r="B1651" s="109">
        <v>42977</v>
      </c>
      <c r="C1651" s="110">
        <v>580.95214799999997</v>
      </c>
      <c r="D1651">
        <f t="shared" si="50"/>
        <v>3.920620836939559E-3</v>
      </c>
      <c r="E1651">
        <v>6.010248246564931E-3</v>
      </c>
      <c r="F1651">
        <v>1641</v>
      </c>
      <c r="G1651">
        <f t="shared" ca="1" si="51"/>
        <v>2.5748875599722235E-2</v>
      </c>
    </row>
    <row r="1652" spans="2:7" x14ac:dyDescent="0.3">
      <c r="B1652" s="109">
        <v>42976</v>
      </c>
      <c r="C1652" s="110">
        <v>578.68335000000002</v>
      </c>
      <c r="D1652">
        <f t="shared" si="50"/>
        <v>-1.9706374554138373E-2</v>
      </c>
      <c r="E1652">
        <v>6.0000721995194795E-3</v>
      </c>
      <c r="F1652">
        <v>1642</v>
      </c>
      <c r="G1652">
        <f t="shared" ca="1" si="51"/>
        <v>-2.4001912109300375E-2</v>
      </c>
    </row>
    <row r="1653" spans="2:7" x14ac:dyDescent="0.3">
      <c r="B1653" s="109">
        <v>42975</v>
      </c>
      <c r="C1653" s="110">
        <v>590.31634499999996</v>
      </c>
      <c r="D1653">
        <f t="shared" si="50"/>
        <v>4.2811833509333042E-3</v>
      </c>
      <c r="E1653">
        <v>5.9772591832270017E-3</v>
      </c>
      <c r="F1653">
        <v>1643</v>
      </c>
      <c r="G1653">
        <f t="shared" ca="1" si="51"/>
        <v>1.4984965675471536E-3</v>
      </c>
    </row>
    <row r="1654" spans="2:7" x14ac:dyDescent="0.3">
      <c r="B1654" s="109">
        <v>42971</v>
      </c>
      <c r="C1654" s="110">
        <v>587.79986599999995</v>
      </c>
      <c r="D1654">
        <f t="shared" si="50"/>
        <v>-3.0785933922844455E-3</v>
      </c>
      <c r="E1654">
        <v>5.9772081491598072E-3</v>
      </c>
      <c r="F1654">
        <v>1644</v>
      </c>
      <c r="G1654">
        <f t="shared" ca="1" si="51"/>
        <v>8.8162042981502764E-3</v>
      </c>
    </row>
    <row r="1655" spans="2:7" x14ac:dyDescent="0.3">
      <c r="B1655" s="109">
        <v>42970</v>
      </c>
      <c r="C1655" s="110">
        <v>589.61505099999999</v>
      </c>
      <c r="D1655">
        <f t="shared" si="50"/>
        <v>2.3634204182543472E-2</v>
      </c>
      <c r="E1655">
        <v>5.9706924926250515E-3</v>
      </c>
      <c r="F1655">
        <v>1645</v>
      </c>
      <c r="G1655">
        <f t="shared" ca="1" si="51"/>
        <v>1.3993770465846171E-3</v>
      </c>
    </row>
    <row r="1656" spans="2:7" x14ac:dyDescent="0.3">
      <c r="B1656" s="109">
        <v>42969</v>
      </c>
      <c r="C1656" s="110">
        <v>576.00170900000001</v>
      </c>
      <c r="D1656">
        <f t="shared" si="50"/>
        <v>-2.9336580197332873E-2</v>
      </c>
      <c r="E1656">
        <v>5.9564699514353947E-3</v>
      </c>
      <c r="F1656">
        <v>1646</v>
      </c>
      <c r="G1656">
        <f t="shared" ca="1" si="51"/>
        <v>-1.0237945875660785E-2</v>
      </c>
    </row>
    <row r="1657" spans="2:7" x14ac:dyDescent="0.3">
      <c r="B1657" s="109">
        <v>42968</v>
      </c>
      <c r="C1657" s="110">
        <v>593.41033900000002</v>
      </c>
      <c r="D1657">
        <f t="shared" si="50"/>
        <v>-2.790892506020326E-2</v>
      </c>
      <c r="E1657">
        <v>5.9513265801083293E-3</v>
      </c>
      <c r="F1657">
        <v>1647</v>
      </c>
      <c r="G1657">
        <f t="shared" ca="1" si="51"/>
        <v>5.2323766169848601E-2</v>
      </c>
    </row>
    <row r="1658" spans="2:7" x14ac:dyDescent="0.3">
      <c r="B1658" s="109">
        <v>42965</v>
      </c>
      <c r="C1658" s="110">
        <v>610.44726600000001</v>
      </c>
      <c r="D1658">
        <f t="shared" si="50"/>
        <v>-1.381497530015896E-2</v>
      </c>
      <c r="E1658">
        <v>5.9506644439006884E-3</v>
      </c>
      <c r="F1658">
        <v>1648</v>
      </c>
      <c r="G1658">
        <f t="shared" ca="1" si="51"/>
        <v>-1.3300520453500305E-2</v>
      </c>
    </row>
    <row r="1659" spans="2:7" x14ac:dyDescent="0.3">
      <c r="B1659" s="109">
        <v>42964</v>
      </c>
      <c r="C1659" s="110">
        <v>618.99871800000005</v>
      </c>
      <c r="D1659">
        <f t="shared" si="50"/>
        <v>5.811818585353512E-3</v>
      </c>
      <c r="E1659">
        <v>5.9502271016240726E-3</v>
      </c>
      <c r="F1659">
        <v>1649</v>
      </c>
      <c r="G1659">
        <f t="shared" ca="1" si="51"/>
        <v>5.2749019291006574E-2</v>
      </c>
    </row>
    <row r="1660" spans="2:7" x14ac:dyDescent="0.3">
      <c r="B1660" s="109">
        <v>42963</v>
      </c>
      <c r="C1660" s="110">
        <v>615.42199700000003</v>
      </c>
      <c r="D1660">
        <f t="shared" si="50"/>
        <v>-2.9971177991192643E-3</v>
      </c>
      <c r="E1660">
        <v>5.9394033496051879E-3</v>
      </c>
      <c r="F1660">
        <v>1650</v>
      </c>
      <c r="G1660">
        <f t="shared" ca="1" si="51"/>
        <v>9.4415425424851738E-3</v>
      </c>
    </row>
    <row r="1661" spans="2:7" x14ac:dyDescent="0.3">
      <c r="B1661" s="109">
        <v>42961</v>
      </c>
      <c r="C1661" s="110">
        <v>617.27203399999996</v>
      </c>
      <c r="D1661">
        <f t="shared" si="50"/>
        <v>6.196067935929972E-2</v>
      </c>
      <c r="E1661">
        <v>5.9163985229804261E-3</v>
      </c>
      <c r="F1661">
        <v>1651</v>
      </c>
      <c r="G1661">
        <f t="shared" ca="1" si="51"/>
        <v>-2.3770517560564523E-2</v>
      </c>
    </row>
    <row r="1662" spans="2:7" x14ac:dyDescent="0.3">
      <c r="B1662" s="109">
        <v>42958</v>
      </c>
      <c r="C1662" s="110">
        <v>581.25695800000005</v>
      </c>
      <c r="D1662">
        <f t="shared" si="50"/>
        <v>3.8337294140015521E-2</v>
      </c>
      <c r="E1662">
        <v>5.9130129358366812E-3</v>
      </c>
      <c r="F1662">
        <v>1652</v>
      </c>
      <c r="G1662">
        <f t="shared" ca="1" si="51"/>
        <v>3.0444766088289239E-2</v>
      </c>
    </row>
    <row r="1663" spans="2:7" x14ac:dyDescent="0.3">
      <c r="B1663" s="109">
        <v>42957</v>
      </c>
      <c r="C1663" s="110">
        <v>559.79589799999997</v>
      </c>
      <c r="D1663">
        <f t="shared" si="50"/>
        <v>-3.5079069765004744E-2</v>
      </c>
      <c r="E1663">
        <v>5.9081911305931545E-3</v>
      </c>
      <c r="F1663">
        <v>1653</v>
      </c>
      <c r="G1663">
        <f t="shared" ca="1" si="51"/>
        <v>-9.4936400620054488E-3</v>
      </c>
    </row>
    <row r="1664" spans="2:7" x14ac:dyDescent="0.3">
      <c r="B1664" s="109">
        <v>42956</v>
      </c>
      <c r="C1664" s="110">
        <v>580.14691200000004</v>
      </c>
      <c r="D1664">
        <f t="shared" si="50"/>
        <v>-2.7632165927533814E-2</v>
      </c>
      <c r="E1664">
        <v>5.8999513166091422E-3</v>
      </c>
      <c r="F1664">
        <v>1654</v>
      </c>
      <c r="G1664">
        <f t="shared" ca="1" si="51"/>
        <v>-1.4448275983151991E-3</v>
      </c>
    </row>
    <row r="1665" spans="2:7" x14ac:dyDescent="0.3">
      <c r="B1665" s="109">
        <v>42955</v>
      </c>
      <c r="C1665" s="110">
        <v>596.63317900000004</v>
      </c>
      <c r="D1665">
        <f t="shared" si="50"/>
        <v>-3.8430938393443026E-2</v>
      </c>
      <c r="E1665">
        <v>5.8871092088144117E-3</v>
      </c>
      <c r="F1665">
        <v>1655</v>
      </c>
      <c r="G1665">
        <f t="shared" ca="1" si="51"/>
        <v>6.4140223539806557E-2</v>
      </c>
    </row>
    <row r="1666" spans="2:7" x14ac:dyDescent="0.3">
      <c r="B1666" s="109">
        <v>42954</v>
      </c>
      <c r="C1666" s="110">
        <v>620.47875999999997</v>
      </c>
      <c r="D1666">
        <f t="shared" si="50"/>
        <v>-4.0315454236448223E-2</v>
      </c>
      <c r="E1666">
        <v>5.8678471035125135E-3</v>
      </c>
      <c r="F1666">
        <v>1656</v>
      </c>
      <c r="G1666">
        <f t="shared" ca="1" si="51"/>
        <v>2.8590559560499936E-2</v>
      </c>
    </row>
    <row r="1667" spans="2:7" x14ac:dyDescent="0.3">
      <c r="B1667" s="109">
        <v>42951</v>
      </c>
      <c r="C1667" s="110">
        <v>646.54449499999998</v>
      </c>
      <c r="D1667">
        <f t="shared" si="50"/>
        <v>-1.2806323458158575E-2</v>
      </c>
      <c r="E1667">
        <v>5.8182871780845247E-3</v>
      </c>
      <c r="F1667">
        <v>1657</v>
      </c>
      <c r="G1667">
        <f t="shared" ca="1" si="51"/>
        <v>-1.0696839340829791E-2</v>
      </c>
    </row>
    <row r="1668" spans="2:7" x14ac:dyDescent="0.3">
      <c r="B1668" s="109">
        <v>42950</v>
      </c>
      <c r="C1668" s="110">
        <v>654.93176300000005</v>
      </c>
      <c r="D1668">
        <f t="shared" si="50"/>
        <v>-2.504521288049455E-3</v>
      </c>
      <c r="E1668">
        <v>5.8155771768066966E-3</v>
      </c>
      <c r="F1668">
        <v>1658</v>
      </c>
      <c r="G1668">
        <f t="shared" ca="1" si="51"/>
        <v>-9.0528900826587332E-3</v>
      </c>
    </row>
    <row r="1669" spans="2:7" x14ac:dyDescent="0.3">
      <c r="B1669" s="109">
        <v>42949</v>
      </c>
      <c r="C1669" s="110">
        <v>656.57617200000004</v>
      </c>
      <c r="D1669">
        <f t="shared" si="50"/>
        <v>2.0512528664196505E-2</v>
      </c>
      <c r="E1669">
        <v>5.811818585353512E-3</v>
      </c>
      <c r="F1669">
        <v>1659</v>
      </c>
      <c r="G1669">
        <f t="shared" ca="1" si="51"/>
        <v>5.1668389073340863E-3</v>
      </c>
    </row>
    <row r="1670" spans="2:7" x14ac:dyDescent="0.3">
      <c r="B1670" s="109">
        <v>42948</v>
      </c>
      <c r="C1670" s="110">
        <v>643.37884499999996</v>
      </c>
      <c r="D1670">
        <f t="shared" si="50"/>
        <v>2.6909969372019837E-3</v>
      </c>
      <c r="E1670">
        <v>5.8103399879101403E-3</v>
      </c>
      <c r="F1670">
        <v>1660</v>
      </c>
      <c r="G1670">
        <f t="shared" ca="1" si="51"/>
        <v>1.0795915196758736E-2</v>
      </c>
    </row>
    <row r="1671" spans="2:7" x14ac:dyDescent="0.3">
      <c r="B1671" s="109">
        <v>42947</v>
      </c>
      <c r="C1671" s="110">
        <v>641.65216099999998</v>
      </c>
      <c r="D1671">
        <f t="shared" si="50"/>
        <v>-2.101358241166118E-2</v>
      </c>
      <c r="E1671">
        <v>5.8032847924400777E-3</v>
      </c>
      <c r="F1671">
        <v>1661</v>
      </c>
      <c r="G1671">
        <f t="shared" ca="1" si="51"/>
        <v>-1.0109614692353455E-2</v>
      </c>
    </row>
    <row r="1672" spans="2:7" x14ac:dyDescent="0.3">
      <c r="B1672" s="109">
        <v>42944</v>
      </c>
      <c r="C1672" s="110">
        <v>655.42498799999998</v>
      </c>
      <c r="D1672">
        <f t="shared" si="50"/>
        <v>3.0829084382919536E-3</v>
      </c>
      <c r="E1672">
        <v>5.7952916686567768E-3</v>
      </c>
      <c r="F1672">
        <v>1662</v>
      </c>
      <c r="G1672">
        <f t="shared" ca="1" si="51"/>
        <v>5.3036958614391229E-3</v>
      </c>
    </row>
    <row r="1673" spans="2:7" x14ac:dyDescent="0.3">
      <c r="B1673" s="109">
        <v>42943</v>
      </c>
      <c r="C1673" s="110">
        <v>653.41058299999997</v>
      </c>
      <c r="D1673">
        <f t="shared" si="50"/>
        <v>-1.2059169294652783E-2</v>
      </c>
      <c r="E1673">
        <v>5.7950857446691373E-3</v>
      </c>
      <c r="F1673">
        <v>1663</v>
      </c>
      <c r="G1673">
        <f t="shared" ca="1" si="51"/>
        <v>1.0929321397656262E-3</v>
      </c>
    </row>
    <row r="1674" spans="2:7" x14ac:dyDescent="0.3">
      <c r="B1674" s="109">
        <v>42942</v>
      </c>
      <c r="C1674" s="110">
        <v>661.38635299999999</v>
      </c>
      <c r="D1674">
        <f t="shared" si="50"/>
        <v>-1.1247943010563977E-2</v>
      </c>
      <c r="E1674">
        <v>5.7909153545605552E-3</v>
      </c>
      <c r="F1674">
        <v>1664</v>
      </c>
      <c r="G1674">
        <f t="shared" ca="1" si="51"/>
        <v>-2.9575394930827226E-2</v>
      </c>
    </row>
    <row r="1675" spans="2:7" x14ac:dyDescent="0.3">
      <c r="B1675" s="109">
        <v>42941</v>
      </c>
      <c r="C1675" s="110">
        <v>668.91021699999999</v>
      </c>
      <c r="D1675">
        <f t="shared" ref="D1675:D1738" si="52">C1675/C1676-1</f>
        <v>3.5778135322479532E-3</v>
      </c>
      <c r="E1675">
        <v>5.7893853655954786E-3</v>
      </c>
      <c r="F1675">
        <v>1665</v>
      </c>
      <c r="G1675">
        <f t="shared" ref="G1675:G1738" ca="1" si="53">_xlfn.NORM.INV(RAND(),M$13,M$14)</f>
        <v>3.7028086560408117E-2</v>
      </c>
    </row>
    <row r="1676" spans="2:7" x14ac:dyDescent="0.3">
      <c r="B1676" s="109">
        <v>42940</v>
      </c>
      <c r="C1676" s="110">
        <v>666.52551300000005</v>
      </c>
      <c r="D1676">
        <f t="shared" si="52"/>
        <v>5.3330643819642365E-3</v>
      </c>
      <c r="E1676">
        <v>5.7868795782665128E-3</v>
      </c>
      <c r="F1676">
        <v>1666</v>
      </c>
      <c r="G1676">
        <f t="shared" ca="1" si="53"/>
        <v>4.4955896939840992E-2</v>
      </c>
    </row>
    <row r="1677" spans="2:7" x14ac:dyDescent="0.3">
      <c r="B1677" s="109">
        <v>42937</v>
      </c>
      <c r="C1677" s="110">
        <v>662.98974599999997</v>
      </c>
      <c r="D1677">
        <f t="shared" si="52"/>
        <v>-2.3554414460355999E-2</v>
      </c>
      <c r="E1677">
        <v>5.743822199168136E-3</v>
      </c>
      <c r="F1677">
        <v>1667</v>
      </c>
      <c r="G1677">
        <f t="shared" ca="1" si="53"/>
        <v>8.9188803409335441E-3</v>
      </c>
    </row>
    <row r="1678" spans="2:7" x14ac:dyDescent="0.3">
      <c r="B1678" s="109">
        <v>42936</v>
      </c>
      <c r="C1678" s="110">
        <v>678.98278800000003</v>
      </c>
      <c r="D1678">
        <f t="shared" si="52"/>
        <v>-1.2969201163281485E-2</v>
      </c>
      <c r="E1678">
        <v>5.7246764021026131E-3</v>
      </c>
      <c r="F1678">
        <v>1668</v>
      </c>
      <c r="G1678">
        <f t="shared" ca="1" si="53"/>
        <v>1.5228542556607993E-2</v>
      </c>
    </row>
    <row r="1679" spans="2:7" x14ac:dyDescent="0.3">
      <c r="B1679" s="109">
        <v>42935</v>
      </c>
      <c r="C1679" s="110">
        <v>687.904358</v>
      </c>
      <c r="D1679">
        <f t="shared" si="52"/>
        <v>1.0996919625507529E-2</v>
      </c>
      <c r="E1679">
        <v>5.7183735713912665E-3</v>
      </c>
      <c r="F1679">
        <v>1669</v>
      </c>
      <c r="G1679">
        <f t="shared" ca="1" si="53"/>
        <v>2.5127697882712404E-2</v>
      </c>
    </row>
    <row r="1680" spans="2:7" x14ac:dyDescent="0.3">
      <c r="B1680" s="109">
        <v>42934</v>
      </c>
      <c r="C1680" s="110">
        <v>680.42181400000004</v>
      </c>
      <c r="D1680">
        <f t="shared" si="52"/>
        <v>-5.3486901948343046E-3</v>
      </c>
      <c r="E1680">
        <v>5.7133425233366619E-3</v>
      </c>
      <c r="F1680">
        <v>1670</v>
      </c>
      <c r="G1680">
        <f t="shared" ca="1" si="53"/>
        <v>3.5482317351015397E-2</v>
      </c>
    </row>
    <row r="1681" spans="2:7" x14ac:dyDescent="0.3">
      <c r="B1681" s="109">
        <v>42933</v>
      </c>
      <c r="C1681" s="110">
        <v>684.08074999999997</v>
      </c>
      <c r="D1681">
        <f t="shared" si="52"/>
        <v>1.2032691469676671E-3</v>
      </c>
      <c r="E1681">
        <v>5.7061594184457665E-3</v>
      </c>
      <c r="F1681">
        <v>1671</v>
      </c>
      <c r="G1681">
        <f t="shared" ca="1" si="53"/>
        <v>1.7887281985618366E-2</v>
      </c>
    </row>
    <row r="1682" spans="2:7" x14ac:dyDescent="0.3">
      <c r="B1682" s="109">
        <v>42930</v>
      </c>
      <c r="C1682" s="110">
        <v>683.25860599999999</v>
      </c>
      <c r="D1682">
        <f t="shared" si="52"/>
        <v>2.1106567939130905E-3</v>
      </c>
      <c r="E1682">
        <v>5.6737468475416275E-3</v>
      </c>
      <c r="F1682">
        <v>1672</v>
      </c>
      <c r="G1682">
        <f t="shared" ca="1" si="53"/>
        <v>7.7837665446838979E-3</v>
      </c>
    </row>
    <row r="1683" spans="2:7" x14ac:dyDescent="0.3">
      <c r="B1683" s="109">
        <v>42929</v>
      </c>
      <c r="C1683" s="110">
        <v>681.81951900000001</v>
      </c>
      <c r="D1683">
        <f t="shared" si="52"/>
        <v>3.3878808944987071E-3</v>
      </c>
      <c r="E1683">
        <v>5.6666220811074641E-3</v>
      </c>
      <c r="F1683">
        <v>1673</v>
      </c>
      <c r="G1683">
        <f t="shared" ca="1" si="53"/>
        <v>-1.8835993086363453E-2</v>
      </c>
    </row>
    <row r="1684" spans="2:7" x14ac:dyDescent="0.3">
      <c r="B1684" s="109">
        <v>42928</v>
      </c>
      <c r="C1684" s="110">
        <v>679.51739499999996</v>
      </c>
      <c r="D1684">
        <f t="shared" si="52"/>
        <v>8.974197056430322E-3</v>
      </c>
      <c r="E1684">
        <v>5.64894750987599E-3</v>
      </c>
      <c r="F1684">
        <v>1674</v>
      </c>
      <c r="G1684">
        <f t="shared" ca="1" si="53"/>
        <v>6.7831661545960834E-2</v>
      </c>
    </row>
    <row r="1685" spans="2:7" x14ac:dyDescent="0.3">
      <c r="B1685" s="109">
        <v>42927</v>
      </c>
      <c r="C1685" s="110">
        <v>673.47351100000003</v>
      </c>
      <c r="D1685">
        <f t="shared" si="52"/>
        <v>-1.3192972801325586E-2</v>
      </c>
      <c r="E1685">
        <v>5.6449271305312188E-3</v>
      </c>
      <c r="F1685">
        <v>1675</v>
      </c>
      <c r="G1685">
        <f t="shared" ca="1" si="53"/>
        <v>3.2080291862002487E-2</v>
      </c>
    </row>
    <row r="1686" spans="2:7" x14ac:dyDescent="0.3">
      <c r="B1686" s="109">
        <v>42926</v>
      </c>
      <c r="C1686" s="110">
        <v>682.47741699999995</v>
      </c>
      <c r="D1686">
        <f t="shared" si="52"/>
        <v>2.4155592086794186E-3</v>
      </c>
      <c r="E1686">
        <v>5.6365606229251686E-3</v>
      </c>
      <c r="F1686">
        <v>1676</v>
      </c>
      <c r="G1686">
        <f t="shared" ca="1" si="53"/>
        <v>-2.7826640227546783E-2</v>
      </c>
    </row>
    <row r="1687" spans="2:7" x14ac:dyDescent="0.3">
      <c r="B1687" s="109">
        <v>42923</v>
      </c>
      <c r="C1687" s="110">
        <v>680.83282499999996</v>
      </c>
      <c r="D1687">
        <f t="shared" si="52"/>
        <v>3.0284813899328356E-3</v>
      </c>
      <c r="E1687">
        <v>5.6113529017098873E-3</v>
      </c>
      <c r="F1687">
        <v>1677</v>
      </c>
      <c r="G1687">
        <f t="shared" ca="1" si="53"/>
        <v>-1.7279181166394909E-2</v>
      </c>
    </row>
    <row r="1688" spans="2:7" x14ac:dyDescent="0.3">
      <c r="B1688" s="109">
        <v>42922</v>
      </c>
      <c r="C1688" s="110">
        <v>678.77716099999998</v>
      </c>
      <c r="D1688">
        <f t="shared" si="52"/>
        <v>6.6665688669309553E-4</v>
      </c>
      <c r="E1688">
        <v>5.609803556128945E-3</v>
      </c>
      <c r="F1688">
        <v>1678</v>
      </c>
      <c r="G1688">
        <f t="shared" ca="1" si="53"/>
        <v>-2.4667136790034915E-2</v>
      </c>
    </row>
    <row r="1689" spans="2:7" x14ac:dyDescent="0.3">
      <c r="B1689" s="109">
        <v>42921</v>
      </c>
      <c r="C1689" s="110">
        <v>678.32495100000006</v>
      </c>
      <c r="D1689">
        <f t="shared" si="52"/>
        <v>1.1587721974361864E-2</v>
      </c>
      <c r="E1689">
        <v>5.5944701487153914E-3</v>
      </c>
      <c r="F1689">
        <v>1679</v>
      </c>
      <c r="G1689">
        <f t="shared" ca="1" si="53"/>
        <v>-3.586630145063286E-5</v>
      </c>
    </row>
    <row r="1690" spans="2:7" x14ac:dyDescent="0.3">
      <c r="B1690" s="109">
        <v>42920</v>
      </c>
      <c r="C1690" s="110">
        <v>670.55474900000002</v>
      </c>
      <c r="D1690">
        <f t="shared" si="52"/>
        <v>-1.3308924113416776E-2</v>
      </c>
      <c r="E1690">
        <v>5.5801077205284155E-3</v>
      </c>
      <c r="F1690">
        <v>1680</v>
      </c>
      <c r="G1690">
        <f t="shared" ca="1" si="53"/>
        <v>2.4720272807486569E-2</v>
      </c>
    </row>
    <row r="1691" spans="2:7" x14ac:dyDescent="0.3">
      <c r="B1691" s="109">
        <v>42919</v>
      </c>
      <c r="C1691" s="110">
        <v>679.59948699999995</v>
      </c>
      <c r="D1691">
        <f t="shared" si="52"/>
        <v>1.2371239513020882E-2</v>
      </c>
      <c r="E1691">
        <v>5.5571630215818235E-3</v>
      </c>
      <c r="F1691">
        <v>1681</v>
      </c>
      <c r="G1691">
        <f t="shared" ca="1" si="53"/>
        <v>-3.9832362701898577E-2</v>
      </c>
    </row>
    <row r="1692" spans="2:7" x14ac:dyDescent="0.3">
      <c r="B1692" s="109">
        <v>42916</v>
      </c>
      <c r="C1692" s="110">
        <v>671.29473900000005</v>
      </c>
      <c r="D1692">
        <f t="shared" si="52"/>
        <v>1.1898893713004899E-2</v>
      </c>
      <c r="E1692">
        <v>5.5535842424752069E-3</v>
      </c>
      <c r="F1692">
        <v>1682</v>
      </c>
      <c r="G1692">
        <f t="shared" ca="1" si="53"/>
        <v>-3.7436944462030442E-3</v>
      </c>
    </row>
    <row r="1693" spans="2:7" x14ac:dyDescent="0.3">
      <c r="B1693" s="109">
        <v>42915</v>
      </c>
      <c r="C1693" s="110">
        <v>663.40100099999995</v>
      </c>
      <c r="D1693">
        <f t="shared" si="52"/>
        <v>-1.5469406939480068E-3</v>
      </c>
      <c r="E1693">
        <v>5.5357671693310184E-3</v>
      </c>
      <c r="F1693">
        <v>1683</v>
      </c>
      <c r="G1693">
        <f t="shared" ca="1" si="53"/>
        <v>6.7891888356060415E-2</v>
      </c>
    </row>
    <row r="1694" spans="2:7" x14ac:dyDescent="0.3">
      <c r="B1694" s="109">
        <v>42914</v>
      </c>
      <c r="C1694" s="110">
        <v>664.42883300000005</v>
      </c>
      <c r="D1694">
        <f t="shared" si="52"/>
        <v>2.0007644045245687E-2</v>
      </c>
      <c r="E1694">
        <v>5.5131345385459607E-3</v>
      </c>
      <c r="F1694">
        <v>1684</v>
      </c>
      <c r="G1694">
        <f t="shared" ca="1" si="53"/>
        <v>-3.7746499190523475E-2</v>
      </c>
    </row>
    <row r="1695" spans="2:7" x14ac:dyDescent="0.3">
      <c r="B1695" s="109">
        <v>42913</v>
      </c>
      <c r="C1695" s="110">
        <v>651.39593500000001</v>
      </c>
      <c r="D1695">
        <f t="shared" si="52"/>
        <v>-2.1069017998418094E-2</v>
      </c>
      <c r="E1695">
        <v>5.4784113598445039E-3</v>
      </c>
      <c r="F1695">
        <v>1685</v>
      </c>
      <c r="G1695">
        <f t="shared" ca="1" si="53"/>
        <v>6.1503909215409755E-2</v>
      </c>
    </row>
    <row r="1696" spans="2:7" x14ac:dyDescent="0.3">
      <c r="B1696" s="109">
        <v>42909</v>
      </c>
      <c r="C1696" s="110">
        <v>665.41558799999996</v>
      </c>
      <c r="D1696">
        <f t="shared" si="52"/>
        <v>-2.8044346308988444E-2</v>
      </c>
      <c r="E1696">
        <v>5.4679429553792236E-3</v>
      </c>
      <c r="F1696">
        <v>1686</v>
      </c>
      <c r="G1696">
        <f t="shared" ca="1" si="53"/>
        <v>1.4476731304074156E-2</v>
      </c>
    </row>
    <row r="1697" spans="2:7" x14ac:dyDescent="0.3">
      <c r="B1697" s="109">
        <v>42908</v>
      </c>
      <c r="C1697" s="110">
        <v>684.61517300000003</v>
      </c>
      <c r="D1697">
        <f t="shared" si="52"/>
        <v>-1.8507653776783206E-2</v>
      </c>
      <c r="E1697">
        <v>5.4606532517142981E-3</v>
      </c>
      <c r="F1697">
        <v>1687</v>
      </c>
      <c r="G1697">
        <f t="shared" ca="1" si="53"/>
        <v>-4.6695601563181088E-2</v>
      </c>
    </row>
    <row r="1698" spans="2:7" x14ac:dyDescent="0.3">
      <c r="B1698" s="109">
        <v>42907</v>
      </c>
      <c r="C1698" s="110">
        <v>697.524719</v>
      </c>
      <c r="D1698">
        <f t="shared" si="52"/>
        <v>3.4301854469342974E-3</v>
      </c>
      <c r="E1698">
        <v>5.441546339051806E-3</v>
      </c>
      <c r="F1698">
        <v>1688</v>
      </c>
      <c r="G1698">
        <f t="shared" ca="1" si="53"/>
        <v>-3.4222006370562365E-2</v>
      </c>
    </row>
    <row r="1699" spans="2:7" x14ac:dyDescent="0.3">
      <c r="B1699" s="109">
        <v>42906</v>
      </c>
      <c r="C1699" s="110">
        <v>695.14025900000001</v>
      </c>
      <c r="D1699">
        <f t="shared" si="52"/>
        <v>-1.6347599473085506E-2</v>
      </c>
      <c r="E1699">
        <v>5.4249413076954411E-3</v>
      </c>
      <c r="F1699">
        <v>1689</v>
      </c>
      <c r="G1699">
        <f t="shared" ca="1" si="53"/>
        <v>-9.2156597231980962E-3</v>
      </c>
    </row>
    <row r="1700" spans="2:7" x14ac:dyDescent="0.3">
      <c r="B1700" s="109">
        <v>42905</v>
      </c>
      <c r="C1700" s="110">
        <v>706.692993</v>
      </c>
      <c r="D1700">
        <f t="shared" si="52"/>
        <v>2.4374330901318686E-2</v>
      </c>
      <c r="E1700">
        <v>5.4229813099864188E-3</v>
      </c>
      <c r="F1700">
        <v>1690</v>
      </c>
      <c r="G1700">
        <f t="shared" ca="1" si="53"/>
        <v>-2.2102897697065908E-2</v>
      </c>
    </row>
    <row r="1701" spans="2:7" x14ac:dyDescent="0.3">
      <c r="B1701" s="109">
        <v>42902</v>
      </c>
      <c r="C1701" s="110">
        <v>689.87768600000004</v>
      </c>
      <c r="D1701">
        <f t="shared" si="52"/>
        <v>1.727786212834137E-2</v>
      </c>
      <c r="E1701">
        <v>5.4141783920231834E-3</v>
      </c>
      <c r="F1701">
        <v>1691</v>
      </c>
      <c r="G1701">
        <f t="shared" ca="1" si="53"/>
        <v>-4.1141638872434716E-2</v>
      </c>
    </row>
    <row r="1702" spans="2:7" x14ac:dyDescent="0.3">
      <c r="B1702" s="109">
        <v>42901</v>
      </c>
      <c r="C1702" s="110">
        <v>678.16052200000001</v>
      </c>
      <c r="D1702">
        <f t="shared" si="52"/>
        <v>-2.6605336317356842E-3</v>
      </c>
      <c r="E1702">
        <v>5.3924076255911224E-3</v>
      </c>
      <c r="F1702">
        <v>1692</v>
      </c>
      <c r="G1702">
        <f t="shared" ca="1" si="53"/>
        <v>2.3330493570608915E-2</v>
      </c>
    </row>
    <row r="1703" spans="2:7" x14ac:dyDescent="0.3">
      <c r="B1703" s="109">
        <v>42900</v>
      </c>
      <c r="C1703" s="110">
        <v>679.969604</v>
      </c>
      <c r="D1703">
        <f t="shared" si="52"/>
        <v>1.7158710193059035E-2</v>
      </c>
      <c r="E1703">
        <v>5.3543794584935966E-3</v>
      </c>
      <c r="F1703">
        <v>1693</v>
      </c>
      <c r="G1703">
        <f t="shared" ca="1" si="53"/>
        <v>-1.3391112692005016E-2</v>
      </c>
    </row>
    <row r="1704" spans="2:7" x14ac:dyDescent="0.3">
      <c r="B1704" s="109">
        <v>42899</v>
      </c>
      <c r="C1704" s="110">
        <v>668.49902299999997</v>
      </c>
      <c r="D1704">
        <f t="shared" si="52"/>
        <v>5.441546339051806E-3</v>
      </c>
      <c r="E1704">
        <v>5.3444604457548728E-3</v>
      </c>
      <c r="F1704">
        <v>1694</v>
      </c>
      <c r="G1704">
        <f t="shared" ca="1" si="53"/>
        <v>-4.1390428171903519E-2</v>
      </c>
    </row>
    <row r="1705" spans="2:7" x14ac:dyDescent="0.3">
      <c r="B1705" s="109">
        <v>42898</v>
      </c>
      <c r="C1705" s="110">
        <v>664.88104199999998</v>
      </c>
      <c r="D1705">
        <f t="shared" si="52"/>
        <v>1.6212136182453207E-2</v>
      </c>
      <c r="E1705">
        <v>5.3404789271251918E-3</v>
      </c>
      <c r="F1705">
        <v>1695</v>
      </c>
      <c r="G1705">
        <f t="shared" ca="1" si="53"/>
        <v>4.0377176122279874E-2</v>
      </c>
    </row>
    <row r="1706" spans="2:7" x14ac:dyDescent="0.3">
      <c r="B1706" s="109">
        <v>42895</v>
      </c>
      <c r="C1706" s="110">
        <v>654.273865</v>
      </c>
      <c r="D1706">
        <f t="shared" si="52"/>
        <v>-2.8033778350460947E-2</v>
      </c>
      <c r="E1706">
        <v>5.3400752664742868E-3</v>
      </c>
      <c r="F1706">
        <v>1696</v>
      </c>
      <c r="G1706">
        <f t="shared" ca="1" si="53"/>
        <v>-1.0338171208110578E-2</v>
      </c>
    </row>
    <row r="1707" spans="2:7" x14ac:dyDescent="0.3">
      <c r="B1707" s="109">
        <v>42894</v>
      </c>
      <c r="C1707" s="110">
        <v>673.14465299999995</v>
      </c>
      <c r="D1707">
        <f t="shared" si="52"/>
        <v>-8.0574637295721674E-3</v>
      </c>
      <c r="E1707">
        <v>5.3379417968852927E-3</v>
      </c>
      <c r="F1707">
        <v>1697</v>
      </c>
      <c r="G1707">
        <f t="shared" ca="1" si="53"/>
        <v>3.2226150709675348E-2</v>
      </c>
    </row>
    <row r="1708" spans="2:7" x14ac:dyDescent="0.3">
      <c r="B1708" s="109">
        <v>42893</v>
      </c>
      <c r="C1708" s="110">
        <v>678.61254899999994</v>
      </c>
      <c r="D1708">
        <f t="shared" si="52"/>
        <v>1.4006259055303616E-2</v>
      </c>
      <c r="E1708">
        <v>5.3330643819642365E-3</v>
      </c>
      <c r="F1708">
        <v>1698</v>
      </c>
      <c r="G1708">
        <f t="shared" ca="1" si="53"/>
        <v>2.3733743734390609E-2</v>
      </c>
    </row>
    <row r="1709" spans="2:7" x14ac:dyDescent="0.3">
      <c r="B1709" s="109">
        <v>42892</v>
      </c>
      <c r="C1709" s="110">
        <v>669.239014</v>
      </c>
      <c r="D1709">
        <f t="shared" si="52"/>
        <v>-3.1013833299850635E-2</v>
      </c>
      <c r="E1709">
        <v>5.3202071062410372E-3</v>
      </c>
      <c r="F1709">
        <v>1699</v>
      </c>
      <c r="G1709">
        <f t="shared" ca="1" si="53"/>
        <v>-6.9217885405083696E-2</v>
      </c>
    </row>
    <row r="1710" spans="2:7" x14ac:dyDescent="0.3">
      <c r="B1710" s="109">
        <v>42891</v>
      </c>
      <c r="C1710" s="110">
        <v>690.658997</v>
      </c>
      <c r="D1710">
        <f t="shared" si="52"/>
        <v>6.7117346974396863E-3</v>
      </c>
      <c r="E1710">
        <v>5.319292106674478E-3</v>
      </c>
      <c r="F1710">
        <v>1700</v>
      </c>
      <c r="G1710">
        <f t="shared" ca="1" si="53"/>
        <v>-3.9773902782783595E-2</v>
      </c>
    </row>
    <row r="1711" spans="2:7" x14ac:dyDescent="0.3">
      <c r="B1711" s="109">
        <v>42888</v>
      </c>
      <c r="C1711" s="110">
        <v>686.05438200000003</v>
      </c>
      <c r="D1711">
        <f t="shared" si="52"/>
        <v>3.8136404269042634E-2</v>
      </c>
      <c r="E1711">
        <v>5.3171902141448957E-3</v>
      </c>
      <c r="F1711">
        <v>1701</v>
      </c>
      <c r="G1711">
        <f t="shared" ca="1" si="53"/>
        <v>-1.1883810214909528E-3</v>
      </c>
    </row>
    <row r="1712" spans="2:7" x14ac:dyDescent="0.3">
      <c r="B1712" s="109">
        <v>42887</v>
      </c>
      <c r="C1712" s="110">
        <v>660.85186799999997</v>
      </c>
      <c r="D1712">
        <f t="shared" si="52"/>
        <v>7.1428530280381874E-3</v>
      </c>
      <c r="E1712">
        <v>5.3167001735145991E-3</v>
      </c>
      <c r="F1712">
        <v>1702</v>
      </c>
      <c r="G1712">
        <f t="shared" ca="1" si="53"/>
        <v>4.882721813630362E-2</v>
      </c>
    </row>
    <row r="1713" spans="2:7" x14ac:dyDescent="0.3">
      <c r="B1713" s="109">
        <v>42886</v>
      </c>
      <c r="C1713" s="110">
        <v>656.16497800000002</v>
      </c>
      <c r="D1713">
        <f t="shared" si="52"/>
        <v>2.5046773160997127E-4</v>
      </c>
      <c r="E1713">
        <v>5.2823917996773773E-3</v>
      </c>
      <c r="F1713">
        <v>1703</v>
      </c>
      <c r="G1713">
        <f t="shared" ca="1" si="53"/>
        <v>-2.6964138132500794E-2</v>
      </c>
    </row>
    <row r="1714" spans="2:7" x14ac:dyDescent="0.3">
      <c r="B1714" s="109">
        <v>42885</v>
      </c>
      <c r="C1714" s="110">
        <v>656.00067100000001</v>
      </c>
      <c r="D1714">
        <f t="shared" si="52"/>
        <v>2.0922812742809382E-2</v>
      </c>
      <c r="E1714">
        <v>5.2632869515791825E-3</v>
      </c>
      <c r="F1714">
        <v>1704</v>
      </c>
      <c r="G1714">
        <f t="shared" ca="1" si="53"/>
        <v>-6.1088042878891163E-2</v>
      </c>
    </row>
    <row r="1715" spans="2:7" x14ac:dyDescent="0.3">
      <c r="B1715" s="109">
        <v>42884</v>
      </c>
      <c r="C1715" s="110">
        <v>642.55658000000005</v>
      </c>
      <c r="D1715">
        <f t="shared" si="52"/>
        <v>-3.3935085555827693E-2</v>
      </c>
      <c r="E1715">
        <v>5.2514966290813092E-3</v>
      </c>
      <c r="F1715">
        <v>1705</v>
      </c>
      <c r="G1715">
        <f t="shared" ca="1" si="53"/>
        <v>5.5799737954885555E-2</v>
      </c>
    </row>
    <row r="1716" spans="2:7" x14ac:dyDescent="0.3">
      <c r="B1716" s="109">
        <v>42881</v>
      </c>
      <c r="C1716" s="110">
        <v>665.127747</v>
      </c>
      <c r="D1716">
        <f t="shared" si="52"/>
        <v>2.0629782405698016E-2</v>
      </c>
      <c r="E1716">
        <v>5.2466852027182043E-3</v>
      </c>
      <c r="F1716">
        <v>1706</v>
      </c>
      <c r="G1716">
        <f t="shared" ca="1" si="53"/>
        <v>-9.8987128660201745E-3</v>
      </c>
    </row>
    <row r="1717" spans="2:7" x14ac:dyDescent="0.3">
      <c r="B1717" s="109">
        <v>42880</v>
      </c>
      <c r="C1717" s="110">
        <v>651.68365500000004</v>
      </c>
      <c r="D1717">
        <f t="shared" si="52"/>
        <v>1.1808971655548284E-2</v>
      </c>
      <c r="E1717">
        <v>5.2291088930922491E-3</v>
      </c>
      <c r="F1717">
        <v>1707</v>
      </c>
      <c r="G1717">
        <f t="shared" ca="1" si="53"/>
        <v>-3.1862533174472525E-2</v>
      </c>
    </row>
    <row r="1718" spans="2:7" x14ac:dyDescent="0.3">
      <c r="B1718" s="109">
        <v>42879</v>
      </c>
      <c r="C1718" s="110">
        <v>644.07775900000001</v>
      </c>
      <c r="D1718">
        <f t="shared" si="52"/>
        <v>-3.7123753485738709E-2</v>
      </c>
      <c r="E1718">
        <v>5.2163613256053232E-3</v>
      </c>
      <c r="F1718">
        <v>1708</v>
      </c>
      <c r="G1718">
        <f t="shared" ca="1" si="53"/>
        <v>-1.1088654895320892E-2</v>
      </c>
    </row>
    <row r="1719" spans="2:7" x14ac:dyDescent="0.3">
      <c r="B1719" s="109">
        <v>42878</v>
      </c>
      <c r="C1719" s="110">
        <v>668.91021699999999</v>
      </c>
      <c r="D1719">
        <f t="shared" si="52"/>
        <v>-3.7106807620560955E-2</v>
      </c>
      <c r="E1719">
        <v>5.1972333647873903E-3</v>
      </c>
      <c r="F1719">
        <v>1709</v>
      </c>
      <c r="G1719">
        <f t="shared" ca="1" si="53"/>
        <v>-3.4673601148995509E-2</v>
      </c>
    </row>
    <row r="1720" spans="2:7" x14ac:dyDescent="0.3">
      <c r="B1720" s="109">
        <v>42877</v>
      </c>
      <c r="C1720" s="110">
        <v>694.68786599999999</v>
      </c>
      <c r="D1720">
        <f t="shared" si="52"/>
        <v>-8.857505956835543E-3</v>
      </c>
      <c r="E1720">
        <v>5.1920159332685678E-3</v>
      </c>
      <c r="F1720">
        <v>1710</v>
      </c>
      <c r="G1720">
        <f t="shared" ca="1" si="53"/>
        <v>-2.7825516710455384E-2</v>
      </c>
    </row>
    <row r="1721" spans="2:7" x14ac:dyDescent="0.3">
      <c r="B1721" s="109">
        <v>42874</v>
      </c>
      <c r="C1721" s="110">
        <v>700.89605700000004</v>
      </c>
      <c r="D1721">
        <f t="shared" si="52"/>
        <v>-2.1748091478269949E-2</v>
      </c>
      <c r="E1721">
        <v>5.1915634446633163E-3</v>
      </c>
      <c r="F1721">
        <v>1711</v>
      </c>
      <c r="G1721">
        <f t="shared" ca="1" si="53"/>
        <v>6.2411899866901535E-3</v>
      </c>
    </row>
    <row r="1722" spans="2:7" x14ac:dyDescent="0.3">
      <c r="B1722" s="109">
        <v>42873</v>
      </c>
      <c r="C1722" s="110">
        <v>716.47808799999996</v>
      </c>
      <c r="D1722">
        <f t="shared" si="52"/>
        <v>-1.7698828053498428E-2</v>
      </c>
      <c r="E1722">
        <v>5.1864894593214306E-3</v>
      </c>
      <c r="F1722">
        <v>1712</v>
      </c>
      <c r="G1722">
        <f t="shared" ca="1" si="53"/>
        <v>-3.8682861910729803E-2</v>
      </c>
    </row>
    <row r="1723" spans="2:7" x14ac:dyDescent="0.3">
      <c r="B1723" s="109">
        <v>42872</v>
      </c>
      <c r="C1723" s="110">
        <v>729.38738999999998</v>
      </c>
      <c r="D1723">
        <f t="shared" si="52"/>
        <v>-8.5504069367416946E-3</v>
      </c>
      <c r="E1723">
        <v>5.1722631875164016E-3</v>
      </c>
      <c r="F1723">
        <v>1713</v>
      </c>
      <c r="G1723">
        <f t="shared" ca="1" si="53"/>
        <v>1.99593905338936E-2</v>
      </c>
    </row>
    <row r="1724" spans="2:7" x14ac:dyDescent="0.3">
      <c r="B1724" s="109">
        <v>42871</v>
      </c>
      <c r="C1724" s="110">
        <v>735.67773399999999</v>
      </c>
      <c r="D1724">
        <f t="shared" si="52"/>
        <v>-1.91845548225128E-2</v>
      </c>
      <c r="E1724">
        <v>5.1336823842873525E-3</v>
      </c>
      <c r="F1724">
        <v>1714</v>
      </c>
      <c r="G1724">
        <f t="shared" ca="1" si="53"/>
        <v>2.9987467919764869E-2</v>
      </c>
    </row>
    <row r="1725" spans="2:7" x14ac:dyDescent="0.3">
      <c r="B1725" s="109">
        <v>42870</v>
      </c>
      <c r="C1725" s="110">
        <v>750.06744400000002</v>
      </c>
      <c r="D1725">
        <f t="shared" si="52"/>
        <v>3.2250908042456672E-2</v>
      </c>
      <c r="E1725">
        <v>5.1313790444305063E-3</v>
      </c>
      <c r="F1725">
        <v>1715</v>
      </c>
      <c r="G1725">
        <f t="shared" ca="1" si="53"/>
        <v>-2.2701535094039795E-2</v>
      </c>
    </row>
    <row r="1726" spans="2:7" x14ac:dyDescent="0.3">
      <c r="B1726" s="109">
        <v>42867</v>
      </c>
      <c r="C1726" s="110">
        <v>726.63287400000002</v>
      </c>
      <c r="D1726">
        <f t="shared" si="52"/>
        <v>-2.697647408939241E-2</v>
      </c>
      <c r="E1726">
        <v>5.1249535533559598E-3</v>
      </c>
      <c r="F1726">
        <v>1716</v>
      </c>
      <c r="G1726">
        <f t="shared" ca="1" si="53"/>
        <v>1.1155193483947633E-2</v>
      </c>
    </row>
    <row r="1727" spans="2:7" x14ac:dyDescent="0.3">
      <c r="B1727" s="109">
        <v>42866</v>
      </c>
      <c r="C1727" s="110">
        <v>746.77832000000001</v>
      </c>
      <c r="D1727">
        <f t="shared" si="52"/>
        <v>5.2985536984520243E-2</v>
      </c>
      <c r="E1727">
        <v>5.1198046310734213E-3</v>
      </c>
      <c r="F1727">
        <v>1717</v>
      </c>
      <c r="G1727">
        <f t="shared" ca="1" si="53"/>
        <v>3.0370571243408001E-2</v>
      </c>
    </row>
    <row r="1728" spans="2:7" x14ac:dyDescent="0.3">
      <c r="B1728" s="109">
        <v>42865</v>
      </c>
      <c r="C1728" s="110">
        <v>709.20092799999998</v>
      </c>
      <c r="D1728">
        <f t="shared" si="52"/>
        <v>4.1913222960079377E-3</v>
      </c>
      <c r="E1728">
        <v>5.1189573272543143E-3</v>
      </c>
      <c r="F1728">
        <v>1718</v>
      </c>
      <c r="G1728">
        <f t="shared" ca="1" si="53"/>
        <v>-2.9638048651686191E-2</v>
      </c>
    </row>
    <row r="1729" spans="2:7" x14ac:dyDescent="0.3">
      <c r="B1729" s="109">
        <v>42864</v>
      </c>
      <c r="C1729" s="110">
        <v>706.24084500000004</v>
      </c>
      <c r="D1729">
        <f t="shared" si="52"/>
        <v>2.7438195216626937E-3</v>
      </c>
      <c r="E1729">
        <v>5.1002153167885034E-3</v>
      </c>
      <c r="F1729">
        <v>1719</v>
      </c>
      <c r="G1729">
        <f t="shared" ca="1" si="53"/>
        <v>-9.7861486566081348E-5</v>
      </c>
    </row>
    <row r="1730" spans="2:7" x14ac:dyDescent="0.3">
      <c r="B1730" s="109">
        <v>42863</v>
      </c>
      <c r="C1730" s="110">
        <v>704.30835000000002</v>
      </c>
      <c r="D1730">
        <f t="shared" si="52"/>
        <v>4.455965124778194E-3</v>
      </c>
      <c r="E1730">
        <v>5.0829943325054749E-3</v>
      </c>
      <c r="F1730">
        <v>1720</v>
      </c>
      <c r="G1730">
        <f t="shared" ca="1" si="53"/>
        <v>1.4758225030838311E-2</v>
      </c>
    </row>
    <row r="1731" spans="2:7" x14ac:dyDescent="0.3">
      <c r="B1731" s="109">
        <v>42860</v>
      </c>
      <c r="C1731" s="110">
        <v>701.183899</v>
      </c>
      <c r="D1731">
        <f t="shared" si="52"/>
        <v>-4.1746217314295286E-2</v>
      </c>
      <c r="E1731">
        <v>5.076072891283534E-3</v>
      </c>
      <c r="F1731">
        <v>1721</v>
      </c>
      <c r="G1731">
        <f t="shared" ca="1" si="53"/>
        <v>4.4190897712919654E-4</v>
      </c>
    </row>
    <row r="1732" spans="2:7" x14ac:dyDescent="0.3">
      <c r="B1732" s="109">
        <v>42859</v>
      </c>
      <c r="C1732" s="110">
        <v>731.73089600000003</v>
      </c>
      <c r="D1732">
        <f t="shared" si="52"/>
        <v>1.0446163667487074E-2</v>
      </c>
      <c r="E1732">
        <v>5.0547620513665681E-3</v>
      </c>
      <c r="F1732">
        <v>1722</v>
      </c>
      <c r="G1732">
        <f t="shared" ca="1" si="53"/>
        <v>-1.5236660560202449E-2</v>
      </c>
    </row>
    <row r="1733" spans="2:7" x14ac:dyDescent="0.3">
      <c r="B1733" s="109">
        <v>42858</v>
      </c>
      <c r="C1733" s="110">
        <v>724.16613800000005</v>
      </c>
      <c r="D1733">
        <f t="shared" si="52"/>
        <v>-4.6809782861460203E-2</v>
      </c>
      <c r="E1733">
        <v>5.0450006408098158E-3</v>
      </c>
      <c r="F1733">
        <v>1723</v>
      </c>
      <c r="G1733">
        <f t="shared" ca="1" si="53"/>
        <v>1.171899598856776E-2</v>
      </c>
    </row>
    <row r="1734" spans="2:7" x14ac:dyDescent="0.3">
      <c r="B1734" s="109">
        <v>42857</v>
      </c>
      <c r="C1734" s="110">
        <v>759.728882</v>
      </c>
      <c r="D1734">
        <f t="shared" si="52"/>
        <v>2.386823585297293E-3</v>
      </c>
      <c r="E1734">
        <v>5.0420471633831898E-3</v>
      </c>
      <c r="F1734">
        <v>1724</v>
      </c>
      <c r="G1734">
        <f t="shared" ca="1" si="53"/>
        <v>2.1767301772682171E-2</v>
      </c>
    </row>
    <row r="1735" spans="2:7" x14ac:dyDescent="0.3">
      <c r="B1735" s="109">
        <v>42853</v>
      </c>
      <c r="C1735" s="110">
        <v>757.91986099999997</v>
      </c>
      <c r="D1735">
        <f t="shared" si="52"/>
        <v>-2.2731699815382589E-3</v>
      </c>
      <c r="E1735">
        <v>5.029861140866787E-3</v>
      </c>
      <c r="F1735">
        <v>1725</v>
      </c>
      <c r="G1735">
        <f t="shared" ca="1" si="53"/>
        <v>-5.3491998953650365E-4</v>
      </c>
    </row>
    <row r="1736" spans="2:7" x14ac:dyDescent="0.3">
      <c r="B1736" s="109">
        <v>42852</v>
      </c>
      <c r="C1736" s="110">
        <v>759.64666699999998</v>
      </c>
      <c r="D1736">
        <f t="shared" si="52"/>
        <v>-5.4100354867592237E-4</v>
      </c>
      <c r="E1736">
        <v>5.0031335915219355E-3</v>
      </c>
      <c r="F1736">
        <v>1726</v>
      </c>
      <c r="G1736">
        <f t="shared" ca="1" si="53"/>
        <v>-1.0261599946167613E-2</v>
      </c>
    </row>
    <row r="1737" spans="2:7" x14ac:dyDescent="0.3">
      <c r="B1737" s="109">
        <v>42851</v>
      </c>
      <c r="C1737" s="110">
        <v>760.057861</v>
      </c>
      <c r="D1737">
        <f t="shared" si="52"/>
        <v>-2.7509906288152308E-3</v>
      </c>
      <c r="E1737">
        <v>4.9873854082649327E-3</v>
      </c>
      <c r="F1737">
        <v>1727</v>
      </c>
      <c r="G1737">
        <f t="shared" ca="1" si="53"/>
        <v>4.5135208445243352E-2</v>
      </c>
    </row>
    <row r="1738" spans="2:7" x14ac:dyDescent="0.3">
      <c r="B1738" s="109">
        <v>42850</v>
      </c>
      <c r="C1738" s="110">
        <v>762.15454099999999</v>
      </c>
      <c r="D1738">
        <f t="shared" si="52"/>
        <v>-2.7973594958878856E-3</v>
      </c>
      <c r="E1738">
        <v>4.9799182336056624E-3</v>
      </c>
      <c r="F1738">
        <v>1728</v>
      </c>
      <c r="G1738">
        <f t="shared" ca="1" si="53"/>
        <v>2.2854869319891655E-2</v>
      </c>
    </row>
    <row r="1739" spans="2:7" x14ac:dyDescent="0.3">
      <c r="B1739" s="109">
        <v>42849</v>
      </c>
      <c r="C1739" s="110">
        <v>764.29254200000003</v>
      </c>
      <c r="D1739">
        <f t="shared" ref="D1739:D1802" si="54">C1739/C1740-1</f>
        <v>-7.7391647636203542E-3</v>
      </c>
      <c r="E1739">
        <v>4.9658515197392727E-3</v>
      </c>
      <c r="F1739">
        <v>1729</v>
      </c>
      <c r="G1739">
        <f t="shared" ref="G1739:G1802" ca="1" si="55">_xlfn.NORM.INV(RAND(),M$13,M$14)</f>
        <v>1.3953680750613127E-2</v>
      </c>
    </row>
    <row r="1740" spans="2:7" x14ac:dyDescent="0.3">
      <c r="B1740" s="109">
        <v>42846</v>
      </c>
      <c r="C1740" s="110">
        <v>770.25366199999996</v>
      </c>
      <c r="D1740">
        <f t="shared" si="54"/>
        <v>4.4081148645541912E-2</v>
      </c>
      <c r="E1740">
        <v>4.9649240261395722E-3</v>
      </c>
      <c r="F1740">
        <v>1730</v>
      </c>
      <c r="G1740">
        <f t="shared" ca="1" si="55"/>
        <v>2.619219711361817E-4</v>
      </c>
    </row>
    <row r="1741" spans="2:7" x14ac:dyDescent="0.3">
      <c r="B1741" s="109">
        <v>42845</v>
      </c>
      <c r="C1741" s="110">
        <v>737.733521</v>
      </c>
      <c r="D1741">
        <f t="shared" si="54"/>
        <v>6.3726563240903422E-2</v>
      </c>
      <c r="E1741">
        <v>4.963651603083985E-3</v>
      </c>
      <c r="F1741">
        <v>1731</v>
      </c>
      <c r="G1741">
        <f t="shared" ca="1" si="55"/>
        <v>-2.7713715982289163E-2</v>
      </c>
    </row>
    <row r="1742" spans="2:7" x14ac:dyDescent="0.3">
      <c r="B1742" s="109">
        <v>42844</v>
      </c>
      <c r="C1742" s="110">
        <v>693.53680399999996</v>
      </c>
      <c r="D1742">
        <f t="shared" si="54"/>
        <v>5.3456469657039651E-2</v>
      </c>
      <c r="E1742">
        <v>4.9348428182502957E-3</v>
      </c>
      <c r="F1742">
        <v>1732</v>
      </c>
      <c r="G1742">
        <f t="shared" ca="1" si="55"/>
        <v>-2.1731859346986251E-2</v>
      </c>
    </row>
    <row r="1743" spans="2:7" x14ac:dyDescent="0.3">
      <c r="B1743" s="109">
        <v>42843</v>
      </c>
      <c r="C1743" s="110">
        <v>658.34405500000003</v>
      </c>
      <c r="D1743">
        <f t="shared" si="54"/>
        <v>1.4508294609809846E-2</v>
      </c>
      <c r="E1743">
        <v>4.9343822745222532E-3</v>
      </c>
      <c r="F1743">
        <v>1733</v>
      </c>
      <c r="G1743">
        <f t="shared" ca="1" si="55"/>
        <v>1.1164435634880945E-2</v>
      </c>
    </row>
    <row r="1744" spans="2:7" x14ac:dyDescent="0.3">
      <c r="B1744" s="109">
        <v>42842</v>
      </c>
      <c r="C1744" s="110">
        <v>648.92919900000004</v>
      </c>
      <c r="D1744">
        <f t="shared" si="54"/>
        <v>9.5299037375109474E-3</v>
      </c>
      <c r="E1744">
        <v>4.9039562238815115E-3</v>
      </c>
      <c r="F1744">
        <v>1734</v>
      </c>
      <c r="G1744">
        <f t="shared" ca="1" si="55"/>
        <v>5.0602344917051512E-2</v>
      </c>
    </row>
    <row r="1745" spans="2:7" x14ac:dyDescent="0.3">
      <c r="B1745" s="109">
        <v>42838</v>
      </c>
      <c r="C1745" s="110">
        <v>642.80334500000004</v>
      </c>
      <c r="D1745">
        <f t="shared" si="54"/>
        <v>-3.632327181806172E-3</v>
      </c>
      <c r="E1745">
        <v>4.8926073371178269E-3</v>
      </c>
      <c r="F1745">
        <v>1735</v>
      </c>
      <c r="G1745">
        <f t="shared" ca="1" si="55"/>
        <v>-3.6013053560294397E-2</v>
      </c>
    </row>
    <row r="1746" spans="2:7" x14ac:dyDescent="0.3">
      <c r="B1746" s="109">
        <v>42837</v>
      </c>
      <c r="C1746" s="110">
        <v>645.14672900000005</v>
      </c>
      <c r="D1746">
        <f t="shared" si="54"/>
        <v>-1.1216106227479594E-2</v>
      </c>
      <c r="E1746">
        <v>4.8756796205098318E-3</v>
      </c>
      <c r="F1746">
        <v>1736</v>
      </c>
      <c r="G1746">
        <f t="shared" ca="1" si="55"/>
        <v>-1.7197379473043128E-2</v>
      </c>
    </row>
    <row r="1747" spans="2:7" x14ac:dyDescent="0.3">
      <c r="B1747" s="109">
        <v>42836</v>
      </c>
      <c r="C1747" s="110">
        <v>652.46484399999997</v>
      </c>
      <c r="D1747">
        <f t="shared" si="54"/>
        <v>9.2208373677271638E-3</v>
      </c>
      <c r="E1747">
        <v>4.8729387788648548E-3</v>
      </c>
      <c r="F1747">
        <v>1737</v>
      </c>
      <c r="G1747">
        <f t="shared" ca="1" si="55"/>
        <v>-3.9074532480080021E-3</v>
      </c>
    </row>
    <row r="1748" spans="2:7" x14ac:dyDescent="0.3">
      <c r="B1748" s="109">
        <v>42835</v>
      </c>
      <c r="C1748" s="110">
        <v>646.50354000000004</v>
      </c>
      <c r="D1748">
        <f t="shared" si="54"/>
        <v>1.6352308522840087E-2</v>
      </c>
      <c r="E1748">
        <v>4.8273330228836286E-3</v>
      </c>
      <c r="F1748">
        <v>1738</v>
      </c>
      <c r="G1748">
        <f t="shared" ca="1" si="55"/>
        <v>-4.3362507924610987E-2</v>
      </c>
    </row>
    <row r="1749" spans="2:7" x14ac:dyDescent="0.3">
      <c r="B1749" s="109">
        <v>42832</v>
      </c>
      <c r="C1749" s="110">
        <v>636.10180700000001</v>
      </c>
      <c r="D1749">
        <f t="shared" si="54"/>
        <v>-1.6714423819507163E-2</v>
      </c>
      <c r="E1749">
        <v>4.8100919504769912E-3</v>
      </c>
      <c r="F1749">
        <v>1739</v>
      </c>
      <c r="G1749">
        <f t="shared" ca="1" si="55"/>
        <v>7.861825067945272E-3</v>
      </c>
    </row>
    <row r="1750" spans="2:7" x14ac:dyDescent="0.3">
      <c r="B1750" s="109">
        <v>42831</v>
      </c>
      <c r="C1750" s="110">
        <v>646.91461200000003</v>
      </c>
      <c r="D1750">
        <f t="shared" si="54"/>
        <v>-1.1310133463820593E-2</v>
      </c>
      <c r="E1750">
        <v>4.7783807166785763E-3</v>
      </c>
      <c r="F1750">
        <v>1740</v>
      </c>
      <c r="G1750">
        <f t="shared" ca="1" si="55"/>
        <v>-6.4206677851870911E-2</v>
      </c>
    </row>
    <row r="1751" spans="2:7" x14ac:dyDescent="0.3">
      <c r="B1751" s="109">
        <v>42830</v>
      </c>
      <c r="C1751" s="110">
        <v>654.31500200000005</v>
      </c>
      <c r="D1751">
        <f t="shared" si="54"/>
        <v>6.2854792909727841E-4</v>
      </c>
      <c r="E1751">
        <v>4.7773158240154157E-3</v>
      </c>
      <c r="F1751">
        <v>1741</v>
      </c>
      <c r="G1751">
        <f t="shared" ca="1" si="55"/>
        <v>1.0331520493591737E-2</v>
      </c>
    </row>
    <row r="1752" spans="2:7" x14ac:dyDescent="0.3">
      <c r="B1752" s="109">
        <v>42828</v>
      </c>
      <c r="C1752" s="110">
        <v>653.90399200000002</v>
      </c>
      <c r="D1752">
        <f t="shared" si="54"/>
        <v>5.8182871780845247E-3</v>
      </c>
      <c r="E1752">
        <v>4.7634935742455475E-3</v>
      </c>
      <c r="F1752">
        <v>1742</v>
      </c>
      <c r="G1752">
        <f t="shared" ca="1" si="55"/>
        <v>-3.8943278082372176E-2</v>
      </c>
    </row>
    <row r="1753" spans="2:7" x14ac:dyDescent="0.3">
      <c r="B1753" s="109">
        <v>42825</v>
      </c>
      <c r="C1753" s="110">
        <v>650.121399</v>
      </c>
      <c r="D1753">
        <f t="shared" si="54"/>
        <v>3.044657963232833E-3</v>
      </c>
      <c r="E1753">
        <v>4.7567684819804779E-3</v>
      </c>
      <c r="F1753">
        <v>1743</v>
      </c>
      <c r="G1753">
        <f t="shared" ca="1" si="55"/>
        <v>-2.5897634905268307E-3</v>
      </c>
    </row>
    <row r="1754" spans="2:7" x14ac:dyDescent="0.3">
      <c r="B1754" s="109">
        <v>42824</v>
      </c>
      <c r="C1754" s="110">
        <v>648.14801</v>
      </c>
      <c r="D1754">
        <f t="shared" si="54"/>
        <v>-1.4568283514253544E-3</v>
      </c>
      <c r="E1754">
        <v>4.7515405548244072E-3</v>
      </c>
      <c r="F1754">
        <v>1744</v>
      </c>
      <c r="G1754">
        <f t="shared" ca="1" si="55"/>
        <v>3.6807259917561105E-2</v>
      </c>
    </row>
    <row r="1755" spans="2:7" x14ac:dyDescent="0.3">
      <c r="B1755" s="109">
        <v>42823</v>
      </c>
      <c r="C1755" s="110">
        <v>649.09362799999997</v>
      </c>
      <c r="D1755">
        <f t="shared" si="54"/>
        <v>1.0237983900417857E-2</v>
      </c>
      <c r="E1755">
        <v>4.751408842142979E-3</v>
      </c>
      <c r="F1755">
        <v>1745</v>
      </c>
      <c r="G1755">
        <f t="shared" ca="1" si="55"/>
        <v>-1.7210366458307366E-2</v>
      </c>
    </row>
    <row r="1756" spans="2:7" x14ac:dyDescent="0.3">
      <c r="B1756" s="109">
        <v>42822</v>
      </c>
      <c r="C1756" s="110">
        <v>642.51556400000004</v>
      </c>
      <c r="D1756">
        <f t="shared" si="54"/>
        <v>2.7684883401625671E-2</v>
      </c>
      <c r="E1756">
        <v>4.7398688210136264E-3</v>
      </c>
      <c r="F1756">
        <v>1746</v>
      </c>
      <c r="G1756">
        <f t="shared" ca="1" si="55"/>
        <v>6.0186169241074556E-3</v>
      </c>
    </row>
    <row r="1757" spans="2:7" x14ac:dyDescent="0.3">
      <c r="B1757" s="109">
        <v>42821</v>
      </c>
      <c r="C1757" s="110">
        <v>625.20678699999996</v>
      </c>
      <c r="D1757">
        <f t="shared" si="54"/>
        <v>5.8871092088144117E-3</v>
      </c>
      <c r="E1757">
        <v>4.7291668015299049E-3</v>
      </c>
      <c r="F1757">
        <v>1747</v>
      </c>
      <c r="G1757">
        <f t="shared" ca="1" si="55"/>
        <v>2.5383156062816893E-4</v>
      </c>
    </row>
    <row r="1758" spans="2:7" x14ac:dyDescent="0.3">
      <c r="B1758" s="109">
        <v>42818</v>
      </c>
      <c r="C1758" s="110">
        <v>621.54766800000004</v>
      </c>
      <c r="D1758">
        <f t="shared" si="54"/>
        <v>7.060792102923541E-3</v>
      </c>
      <c r="E1758">
        <v>4.7284831109017933E-3</v>
      </c>
      <c r="F1758">
        <v>1748</v>
      </c>
      <c r="G1758">
        <f t="shared" ca="1" si="55"/>
        <v>8.5133621537219276E-3</v>
      </c>
    </row>
    <row r="1759" spans="2:7" x14ac:dyDescent="0.3">
      <c r="B1759" s="109">
        <v>42817</v>
      </c>
      <c r="C1759" s="110">
        <v>617.18981900000006</v>
      </c>
      <c r="D1759">
        <f t="shared" si="54"/>
        <v>1.0637134580836927E-2</v>
      </c>
      <c r="E1759">
        <v>4.7119941710580537E-3</v>
      </c>
      <c r="F1759">
        <v>1749</v>
      </c>
      <c r="G1759">
        <f t="shared" ca="1" si="55"/>
        <v>2.5901050848458344E-2</v>
      </c>
    </row>
    <row r="1760" spans="2:7" x14ac:dyDescent="0.3">
      <c r="B1760" s="109">
        <v>42816</v>
      </c>
      <c r="C1760" s="110">
        <v>610.69378700000004</v>
      </c>
      <c r="D1760">
        <f t="shared" si="54"/>
        <v>-1.289239175264123E-2</v>
      </c>
      <c r="E1760">
        <v>4.6771689335585176E-3</v>
      </c>
      <c r="F1760">
        <v>1750</v>
      </c>
      <c r="G1760">
        <f t="shared" ca="1" si="55"/>
        <v>9.1563068029973688E-2</v>
      </c>
    </row>
    <row r="1761" spans="2:7" x14ac:dyDescent="0.3">
      <c r="B1761" s="109">
        <v>42815</v>
      </c>
      <c r="C1761" s="110">
        <v>618.66992200000004</v>
      </c>
      <c r="D1761">
        <f t="shared" si="54"/>
        <v>-4.6653508143701394E-3</v>
      </c>
      <c r="E1761">
        <v>4.6754274723777023E-3</v>
      </c>
      <c r="F1761">
        <v>1751</v>
      </c>
      <c r="G1761">
        <f t="shared" ca="1" si="55"/>
        <v>-4.6224437716491831E-2</v>
      </c>
    </row>
    <row r="1762" spans="2:7" x14ac:dyDescent="0.3">
      <c r="B1762" s="109">
        <v>42814</v>
      </c>
      <c r="C1762" s="110">
        <v>621.56976299999997</v>
      </c>
      <c r="D1762">
        <f t="shared" si="54"/>
        <v>1.2979502958113232E-2</v>
      </c>
      <c r="E1762">
        <v>4.675248204526028E-3</v>
      </c>
      <c r="F1762">
        <v>1752</v>
      </c>
      <c r="G1762">
        <f t="shared" ca="1" si="55"/>
        <v>-2.9851023631900508E-2</v>
      </c>
    </row>
    <row r="1763" spans="2:7" x14ac:dyDescent="0.3">
      <c r="B1763" s="109">
        <v>42811</v>
      </c>
      <c r="C1763" s="110">
        <v>613.60546899999997</v>
      </c>
      <c r="D1763">
        <f t="shared" si="54"/>
        <v>-1.6303434122397653E-2</v>
      </c>
      <c r="E1763">
        <v>4.6750850315562253E-3</v>
      </c>
      <c r="F1763">
        <v>1753</v>
      </c>
      <c r="G1763">
        <f t="shared" ca="1" si="55"/>
        <v>-3.8805169286112227E-3</v>
      </c>
    </row>
    <row r="1764" spans="2:7" x14ac:dyDescent="0.3">
      <c r="B1764" s="109">
        <v>42810</v>
      </c>
      <c r="C1764" s="110">
        <v>623.77514599999995</v>
      </c>
      <c r="D1764">
        <f t="shared" si="54"/>
        <v>1.9014924306693715E-2</v>
      </c>
      <c r="E1764">
        <v>4.6712872540339845E-3</v>
      </c>
      <c r="F1764">
        <v>1754</v>
      </c>
      <c r="G1764">
        <f t="shared" ca="1" si="55"/>
        <v>-2.5834963929068051E-2</v>
      </c>
    </row>
    <row r="1765" spans="2:7" x14ac:dyDescent="0.3">
      <c r="B1765" s="109">
        <v>42809</v>
      </c>
      <c r="C1765" s="110">
        <v>612.13543700000002</v>
      </c>
      <c r="D1765">
        <f t="shared" si="54"/>
        <v>1.195102336769116E-2</v>
      </c>
      <c r="E1765">
        <v>4.6706435162109372E-3</v>
      </c>
      <c r="F1765">
        <v>1755</v>
      </c>
      <c r="G1765">
        <f t="shared" ca="1" si="55"/>
        <v>1.3047491480391804E-2</v>
      </c>
    </row>
    <row r="1766" spans="2:7" x14ac:dyDescent="0.3">
      <c r="B1766" s="109">
        <v>42808</v>
      </c>
      <c r="C1766" s="110">
        <v>604.90618900000004</v>
      </c>
      <c r="D1766">
        <f t="shared" si="54"/>
        <v>-6.7732511046544319E-3</v>
      </c>
      <c r="E1766">
        <v>4.6680400539911293E-3</v>
      </c>
      <c r="F1766">
        <v>1756</v>
      </c>
      <c r="G1766">
        <f t="shared" ca="1" si="55"/>
        <v>-2.131323663208454E-2</v>
      </c>
    </row>
    <row r="1767" spans="2:7" x14ac:dyDescent="0.3">
      <c r="B1767" s="109">
        <v>42804</v>
      </c>
      <c r="C1767" s="110">
        <v>609.03131099999996</v>
      </c>
      <c r="D1767">
        <f t="shared" si="54"/>
        <v>4.9873854082649327E-3</v>
      </c>
      <c r="E1767">
        <v>4.657926624825004E-3</v>
      </c>
      <c r="F1767">
        <v>1757</v>
      </c>
      <c r="G1767">
        <f t="shared" ca="1" si="55"/>
        <v>1.134614211853432E-2</v>
      </c>
    </row>
    <row r="1768" spans="2:7" x14ac:dyDescent="0.3">
      <c r="B1768" s="109">
        <v>42803</v>
      </c>
      <c r="C1768" s="110">
        <v>606.00891100000001</v>
      </c>
      <c r="D1768">
        <f t="shared" si="54"/>
        <v>4.8756796205098318E-3</v>
      </c>
      <c r="E1768">
        <v>4.6516357364685401E-3</v>
      </c>
      <c r="F1768">
        <v>1758</v>
      </c>
      <c r="G1768">
        <f t="shared" ca="1" si="55"/>
        <v>-3.7731899476617252E-2</v>
      </c>
    </row>
    <row r="1769" spans="2:7" x14ac:dyDescent="0.3">
      <c r="B1769" s="109">
        <v>42802</v>
      </c>
      <c r="C1769" s="110">
        <v>603.06854199999998</v>
      </c>
      <c r="D1769">
        <f t="shared" si="54"/>
        <v>-6.7264563983276959E-3</v>
      </c>
      <c r="E1769">
        <v>4.6410168900237192E-3</v>
      </c>
      <c r="F1769">
        <v>1759</v>
      </c>
      <c r="G1769">
        <f t="shared" ca="1" si="55"/>
        <v>-3.5626946006361321E-2</v>
      </c>
    </row>
    <row r="1770" spans="2:7" x14ac:dyDescent="0.3">
      <c r="B1770" s="109">
        <v>42801</v>
      </c>
      <c r="C1770" s="110">
        <v>607.15252699999996</v>
      </c>
      <c r="D1770">
        <f t="shared" si="54"/>
        <v>1.0055895976164519E-2</v>
      </c>
      <c r="E1770">
        <v>4.6367046180604277E-3</v>
      </c>
      <c r="F1770">
        <v>1760</v>
      </c>
      <c r="G1770">
        <f t="shared" ca="1" si="55"/>
        <v>4.7226083165285503E-2</v>
      </c>
    </row>
    <row r="1771" spans="2:7" x14ac:dyDescent="0.3">
      <c r="B1771" s="109">
        <v>42800</v>
      </c>
      <c r="C1771" s="110">
        <v>601.10784899999999</v>
      </c>
      <c r="D1771">
        <f t="shared" si="54"/>
        <v>1.3356773155693169E-2</v>
      </c>
      <c r="E1771">
        <v>4.6333364841468772E-3</v>
      </c>
      <c r="F1771">
        <v>1761</v>
      </c>
      <c r="G1771">
        <f t="shared" ca="1" si="55"/>
        <v>-3.2480270227815133E-2</v>
      </c>
    </row>
    <row r="1772" spans="2:7" x14ac:dyDescent="0.3">
      <c r="B1772" s="109">
        <v>42797</v>
      </c>
      <c r="C1772" s="110">
        <v>593.18481399999996</v>
      </c>
      <c r="D1772">
        <f t="shared" si="54"/>
        <v>2.6213653661681491E-2</v>
      </c>
      <c r="E1772">
        <v>4.628534621297975E-3</v>
      </c>
      <c r="F1772">
        <v>1762</v>
      </c>
      <c r="G1772">
        <f t="shared" ca="1" si="55"/>
        <v>1.9840861108596269E-2</v>
      </c>
    </row>
    <row r="1773" spans="2:7" x14ac:dyDescent="0.3">
      <c r="B1773" s="109">
        <v>42796</v>
      </c>
      <c r="C1773" s="110">
        <v>578.03247099999999</v>
      </c>
      <c r="D1773">
        <f t="shared" si="54"/>
        <v>-2.2582857426548308E-2</v>
      </c>
      <c r="E1773">
        <v>4.5950470839670743E-3</v>
      </c>
      <c r="F1773">
        <v>1763</v>
      </c>
      <c r="G1773">
        <f t="shared" ca="1" si="55"/>
        <v>-3.1149205909495693E-2</v>
      </c>
    </row>
    <row r="1774" spans="2:7" x14ac:dyDescent="0.3">
      <c r="B1774" s="109">
        <v>42795</v>
      </c>
      <c r="C1774" s="110">
        <v>591.38769500000001</v>
      </c>
      <c r="D1774">
        <f t="shared" si="54"/>
        <v>1.514286161224665E-2</v>
      </c>
      <c r="E1774">
        <v>4.5823247477676521E-3</v>
      </c>
      <c r="F1774">
        <v>1764</v>
      </c>
      <c r="G1774">
        <f t="shared" ca="1" si="55"/>
        <v>1.0714350797189102E-2</v>
      </c>
    </row>
    <row r="1775" spans="2:7" x14ac:dyDescent="0.3">
      <c r="B1775" s="109">
        <v>42794</v>
      </c>
      <c r="C1775" s="110">
        <v>582.56597899999997</v>
      </c>
      <c r="D1775">
        <f t="shared" si="54"/>
        <v>6.0660605111784172E-3</v>
      </c>
      <c r="E1775">
        <v>4.5686043825545752E-3</v>
      </c>
      <c r="F1775">
        <v>1765</v>
      </c>
      <c r="G1775">
        <f t="shared" ca="1" si="55"/>
        <v>2.6802887739348944E-2</v>
      </c>
    </row>
    <row r="1776" spans="2:7" x14ac:dyDescent="0.3">
      <c r="B1776" s="109">
        <v>42793</v>
      </c>
      <c r="C1776" s="110">
        <v>579.053406</v>
      </c>
      <c r="D1776">
        <f t="shared" si="54"/>
        <v>5.4606532517142981E-3</v>
      </c>
      <c r="E1776">
        <v>4.5677016983523E-3</v>
      </c>
      <c r="F1776">
        <v>1766</v>
      </c>
      <c r="G1776">
        <f t="shared" ca="1" si="55"/>
        <v>2.0781315530552392E-2</v>
      </c>
    </row>
    <row r="1777" spans="2:7" x14ac:dyDescent="0.3">
      <c r="B1777" s="109">
        <v>42789</v>
      </c>
      <c r="C1777" s="110">
        <v>575.90856900000006</v>
      </c>
      <c r="D1777">
        <f t="shared" si="54"/>
        <v>1.1331664844131062E-2</v>
      </c>
      <c r="E1777">
        <v>4.5627748622871778E-3</v>
      </c>
      <c r="F1777">
        <v>1767</v>
      </c>
      <c r="G1777">
        <f t="shared" ca="1" si="55"/>
        <v>4.1217543516565869E-2</v>
      </c>
    </row>
    <row r="1778" spans="2:7" x14ac:dyDescent="0.3">
      <c r="B1778" s="109">
        <v>42788</v>
      </c>
      <c r="C1778" s="110">
        <v>569.45568800000001</v>
      </c>
      <c r="D1778">
        <f t="shared" si="54"/>
        <v>-8.1100359981307601E-3</v>
      </c>
      <c r="E1778">
        <v>4.540558196028277E-3</v>
      </c>
      <c r="F1778">
        <v>1768</v>
      </c>
      <c r="G1778">
        <f t="shared" ca="1" si="55"/>
        <v>5.8132696876163022E-2</v>
      </c>
    </row>
    <row r="1779" spans="2:7" x14ac:dyDescent="0.3">
      <c r="B1779" s="109">
        <v>42787</v>
      </c>
      <c r="C1779" s="110">
        <v>574.11175500000002</v>
      </c>
      <c r="D1779">
        <f t="shared" si="54"/>
        <v>6.5160719671080169E-3</v>
      </c>
      <c r="E1779">
        <v>4.5388035193203446E-3</v>
      </c>
      <c r="F1779">
        <v>1769</v>
      </c>
      <c r="G1779">
        <f t="shared" ca="1" si="55"/>
        <v>-2.7136606388043213E-2</v>
      </c>
    </row>
    <row r="1780" spans="2:7" x14ac:dyDescent="0.3">
      <c r="B1780" s="109">
        <v>42786</v>
      </c>
      <c r="C1780" s="110">
        <v>570.39502000000005</v>
      </c>
      <c r="D1780">
        <f t="shared" si="54"/>
        <v>-6.6855141493084025E-3</v>
      </c>
      <c r="E1780">
        <v>4.5282762239962082E-3</v>
      </c>
      <c r="F1780">
        <v>1770</v>
      </c>
      <c r="G1780">
        <f t="shared" ca="1" si="55"/>
        <v>1.4163435030689042E-2</v>
      </c>
    </row>
    <row r="1781" spans="2:7" x14ac:dyDescent="0.3">
      <c r="B1781" s="109">
        <v>42783</v>
      </c>
      <c r="C1781" s="110">
        <v>574.23406999999997</v>
      </c>
      <c r="D1781">
        <f t="shared" si="54"/>
        <v>-2.1572971207180269E-2</v>
      </c>
      <c r="E1781">
        <v>4.5163542257908862E-3</v>
      </c>
      <c r="F1781">
        <v>1771</v>
      </c>
      <c r="G1781">
        <f t="shared" ca="1" si="55"/>
        <v>-3.9725733260535558E-2</v>
      </c>
    </row>
    <row r="1782" spans="2:7" x14ac:dyDescent="0.3">
      <c r="B1782" s="109">
        <v>42782</v>
      </c>
      <c r="C1782" s="110">
        <v>586.89514199999996</v>
      </c>
      <c r="D1782">
        <f t="shared" si="54"/>
        <v>3.6068808083020709E-3</v>
      </c>
      <c r="E1782">
        <v>4.4914019496733459E-3</v>
      </c>
      <c r="F1782">
        <v>1772</v>
      </c>
      <c r="G1782">
        <f t="shared" ca="1" si="55"/>
        <v>-5.6182978129249795E-3</v>
      </c>
    </row>
    <row r="1783" spans="2:7" x14ac:dyDescent="0.3">
      <c r="B1783" s="109">
        <v>42781</v>
      </c>
      <c r="C1783" s="110">
        <v>584.785889</v>
      </c>
      <c r="D1783">
        <f t="shared" si="54"/>
        <v>-1.6842836805236017E-2</v>
      </c>
      <c r="E1783">
        <v>4.4848463564253205E-3</v>
      </c>
      <c r="F1783">
        <v>1773</v>
      </c>
      <c r="G1783">
        <f t="shared" ca="1" si="55"/>
        <v>-1.9574676457515188E-2</v>
      </c>
    </row>
    <row r="1784" spans="2:7" x14ac:dyDescent="0.3">
      <c r="B1784" s="109">
        <v>42780</v>
      </c>
      <c r="C1784" s="110">
        <v>594.80407700000001</v>
      </c>
      <c r="D1784">
        <f t="shared" si="54"/>
        <v>2.8833785961457581E-2</v>
      </c>
      <c r="E1784">
        <v>4.4692245125548258E-3</v>
      </c>
      <c r="F1784">
        <v>1774</v>
      </c>
      <c r="G1784">
        <f t="shared" ca="1" si="55"/>
        <v>-3.1324781534383006E-2</v>
      </c>
    </row>
    <row r="1785" spans="2:7" x14ac:dyDescent="0.3">
      <c r="B1785" s="109">
        <v>42779</v>
      </c>
      <c r="C1785" s="110">
        <v>578.134277</v>
      </c>
      <c r="D1785">
        <f t="shared" si="54"/>
        <v>-1.6083536086933248E-2</v>
      </c>
      <c r="E1785">
        <v>4.4576213490035155E-3</v>
      </c>
      <c r="F1785">
        <v>1775</v>
      </c>
      <c r="G1785">
        <f t="shared" ca="1" si="55"/>
        <v>4.4896831421575537E-2</v>
      </c>
    </row>
    <row r="1786" spans="2:7" x14ac:dyDescent="0.3">
      <c r="B1786" s="109">
        <v>42776</v>
      </c>
      <c r="C1786" s="110">
        <v>587.58471699999996</v>
      </c>
      <c r="D1786">
        <f t="shared" si="54"/>
        <v>-1.8030039045200841E-2</v>
      </c>
      <c r="E1786">
        <v>4.455965124778194E-3</v>
      </c>
      <c r="F1786">
        <v>1776</v>
      </c>
      <c r="G1786">
        <f t="shared" ca="1" si="55"/>
        <v>-3.1613601985135985E-2</v>
      </c>
    </row>
    <row r="1787" spans="2:7" x14ac:dyDescent="0.3">
      <c r="B1787" s="109">
        <v>42775</v>
      </c>
      <c r="C1787" s="110">
        <v>598.37341300000003</v>
      </c>
      <c r="D1787">
        <f t="shared" si="54"/>
        <v>4.6386166929669459E-2</v>
      </c>
      <c r="E1787">
        <v>4.4467375502288409E-3</v>
      </c>
      <c r="F1787">
        <v>1777</v>
      </c>
      <c r="G1787">
        <f t="shared" ca="1" si="55"/>
        <v>-4.0369420824418523E-2</v>
      </c>
    </row>
    <row r="1788" spans="2:7" x14ac:dyDescent="0.3">
      <c r="B1788" s="109">
        <v>42774</v>
      </c>
      <c r="C1788" s="110">
        <v>571.84759499999996</v>
      </c>
      <c r="D1788">
        <f t="shared" si="54"/>
        <v>1.7170679926593824E-2</v>
      </c>
      <c r="E1788">
        <v>4.4389802973767711E-3</v>
      </c>
      <c r="F1788">
        <v>1778</v>
      </c>
      <c r="G1788">
        <f t="shared" ca="1" si="55"/>
        <v>-1.3915644747514602E-2</v>
      </c>
    </row>
    <row r="1789" spans="2:7" x14ac:dyDescent="0.3">
      <c r="B1789" s="109">
        <v>42773</v>
      </c>
      <c r="C1789" s="110">
        <v>562.19433600000002</v>
      </c>
      <c r="D1789">
        <f t="shared" si="54"/>
        <v>5.5131345385459607E-3</v>
      </c>
      <c r="E1789">
        <v>4.4233382639067287E-3</v>
      </c>
      <c r="F1789">
        <v>1779</v>
      </c>
      <c r="G1789">
        <f t="shared" ca="1" si="55"/>
        <v>4.0257185038122464E-3</v>
      </c>
    </row>
    <row r="1790" spans="2:7" x14ac:dyDescent="0.3">
      <c r="B1790" s="109">
        <v>42772</v>
      </c>
      <c r="C1790" s="110">
        <v>559.11187700000005</v>
      </c>
      <c r="D1790">
        <f t="shared" si="54"/>
        <v>8.6340396716078072E-3</v>
      </c>
      <c r="E1790">
        <v>4.4226750156877159E-3</v>
      </c>
      <c r="F1790">
        <v>1780</v>
      </c>
      <c r="G1790">
        <f t="shared" ca="1" si="55"/>
        <v>-4.6513928390449384E-3</v>
      </c>
    </row>
    <row r="1791" spans="2:7" x14ac:dyDescent="0.3">
      <c r="B1791" s="109">
        <v>42769</v>
      </c>
      <c r="C1791" s="110">
        <v>554.32580600000006</v>
      </c>
      <c r="D1791">
        <f t="shared" si="54"/>
        <v>0.23873808879052549</v>
      </c>
      <c r="E1791">
        <v>4.4210422338919475E-3</v>
      </c>
      <c r="F1791">
        <v>1781</v>
      </c>
      <c r="G1791">
        <f t="shared" ca="1" si="55"/>
        <v>1.5063256712297085E-2</v>
      </c>
    </row>
    <row r="1792" spans="2:7" x14ac:dyDescent="0.3">
      <c r="B1792" s="109">
        <v>42768</v>
      </c>
      <c r="C1792" s="110">
        <v>447.49234000000001</v>
      </c>
      <c r="D1792">
        <f t="shared" si="54"/>
        <v>2.271192117192733E-3</v>
      </c>
      <c r="E1792">
        <v>4.4184747872508812E-3</v>
      </c>
      <c r="F1792">
        <v>1782</v>
      </c>
      <c r="G1792">
        <f t="shared" ca="1" si="55"/>
        <v>3.8441051069340114E-2</v>
      </c>
    </row>
    <row r="1793" spans="2:7" x14ac:dyDescent="0.3">
      <c r="B1793" s="109">
        <v>42767</v>
      </c>
      <c r="C1793" s="110">
        <v>446.47830199999999</v>
      </c>
      <c r="D1793">
        <f t="shared" si="54"/>
        <v>3.9274886904346662E-2</v>
      </c>
      <c r="E1793">
        <v>4.4025944314303178E-3</v>
      </c>
      <c r="F1793">
        <v>1783</v>
      </c>
      <c r="G1793">
        <f t="shared" ca="1" si="55"/>
        <v>-1.2639503721942469E-2</v>
      </c>
    </row>
    <row r="1794" spans="2:7" x14ac:dyDescent="0.3">
      <c r="B1794" s="109">
        <v>42766</v>
      </c>
      <c r="C1794" s="110">
        <v>429.605591</v>
      </c>
      <c r="D1794">
        <f t="shared" si="54"/>
        <v>-7.0309682716730437E-3</v>
      </c>
      <c r="E1794">
        <v>4.3880244797958046E-3</v>
      </c>
      <c r="F1794">
        <v>1784</v>
      </c>
      <c r="G1794">
        <f t="shared" ca="1" si="55"/>
        <v>3.1658101849790662E-2</v>
      </c>
    </row>
    <row r="1795" spans="2:7" x14ac:dyDescent="0.3">
      <c r="B1795" s="109">
        <v>42765</v>
      </c>
      <c r="C1795" s="110">
        <v>432.64752199999998</v>
      </c>
      <c r="D1795">
        <f t="shared" si="54"/>
        <v>-8.0901879416778177E-3</v>
      </c>
      <c r="E1795">
        <v>4.3641592946896957E-3</v>
      </c>
      <c r="F1795">
        <v>1785</v>
      </c>
      <c r="G1795">
        <f t="shared" ca="1" si="55"/>
        <v>3.9784556400370943E-2</v>
      </c>
    </row>
    <row r="1796" spans="2:7" x14ac:dyDescent="0.3">
      <c r="B1796" s="109">
        <v>42762</v>
      </c>
      <c r="C1796" s="110">
        <v>436.17626999999999</v>
      </c>
      <c r="D1796">
        <f t="shared" si="54"/>
        <v>-1.2071350115112622E-3</v>
      </c>
      <c r="E1796">
        <v>4.3316777881556856E-3</v>
      </c>
      <c r="F1796">
        <v>1786</v>
      </c>
      <c r="G1796">
        <f t="shared" ca="1" si="55"/>
        <v>-3.7389257679807095E-2</v>
      </c>
    </row>
    <row r="1797" spans="2:7" x14ac:dyDescent="0.3">
      <c r="B1797" s="109">
        <v>42760</v>
      </c>
      <c r="C1797" s="110">
        <v>436.70343000000003</v>
      </c>
      <c r="D1797">
        <f t="shared" si="54"/>
        <v>2.5819213447186851E-2</v>
      </c>
      <c r="E1797">
        <v>4.3246250816790788E-3</v>
      </c>
      <c r="F1797">
        <v>1787</v>
      </c>
      <c r="G1797">
        <f t="shared" ca="1" si="55"/>
        <v>-3.6661839909475143E-2</v>
      </c>
    </row>
    <row r="1798" spans="2:7" x14ac:dyDescent="0.3">
      <c r="B1798" s="109">
        <v>42759</v>
      </c>
      <c r="C1798" s="110">
        <v>425.711884</v>
      </c>
      <c r="D1798">
        <f t="shared" si="54"/>
        <v>1.039664375779048E-2</v>
      </c>
      <c r="E1798">
        <v>4.3223016915869827E-3</v>
      </c>
      <c r="F1798">
        <v>1788</v>
      </c>
      <c r="G1798">
        <f t="shared" ca="1" si="55"/>
        <v>2.2549787698703284E-2</v>
      </c>
    </row>
    <row r="1799" spans="2:7" x14ac:dyDescent="0.3">
      <c r="B1799" s="109">
        <v>42758</v>
      </c>
      <c r="C1799" s="110">
        <v>421.33145100000002</v>
      </c>
      <c r="D1799">
        <f t="shared" si="54"/>
        <v>3.090019913862152E-3</v>
      </c>
      <c r="E1799">
        <v>4.3074223441170734E-3</v>
      </c>
      <c r="F1799">
        <v>1789</v>
      </c>
      <c r="G1799">
        <f t="shared" ca="1" si="55"/>
        <v>4.3478301473268637E-2</v>
      </c>
    </row>
    <row r="1800" spans="2:7" x14ac:dyDescent="0.3">
      <c r="B1800" s="109">
        <v>42755</v>
      </c>
      <c r="C1800" s="110">
        <v>420.03353900000002</v>
      </c>
      <c r="D1800">
        <f t="shared" si="54"/>
        <v>-2.274218428982977E-2</v>
      </c>
      <c r="E1800">
        <v>4.3043096772765743E-3</v>
      </c>
      <c r="F1800">
        <v>1790</v>
      </c>
      <c r="G1800">
        <f t="shared" ca="1" si="55"/>
        <v>1.3231074866187161E-2</v>
      </c>
    </row>
    <row r="1801" spans="2:7" x14ac:dyDescent="0.3">
      <c r="B1801" s="109">
        <v>42754</v>
      </c>
      <c r="C1801" s="110">
        <v>429.80831899999998</v>
      </c>
      <c r="D1801">
        <f t="shared" si="54"/>
        <v>6.5536946061899304E-3</v>
      </c>
      <c r="E1801">
        <v>4.296298412169941E-3</v>
      </c>
      <c r="F1801">
        <v>1791</v>
      </c>
      <c r="G1801">
        <f t="shared" ca="1" si="55"/>
        <v>1.0219643702802352E-2</v>
      </c>
    </row>
    <row r="1802" spans="2:7" x14ac:dyDescent="0.3">
      <c r="B1802" s="109">
        <v>42753</v>
      </c>
      <c r="C1802" s="110">
        <v>427.00982699999997</v>
      </c>
      <c r="D1802">
        <f t="shared" si="54"/>
        <v>2.0938891834136886E-3</v>
      </c>
      <c r="E1802">
        <v>4.2838464756231875E-3</v>
      </c>
      <c r="F1802">
        <v>1792</v>
      </c>
      <c r="G1802">
        <f t="shared" ca="1" si="55"/>
        <v>3.4984561704547619E-2</v>
      </c>
    </row>
    <row r="1803" spans="2:7" x14ac:dyDescent="0.3">
      <c r="B1803" s="109">
        <v>42752</v>
      </c>
      <c r="C1803" s="110">
        <v>426.11758400000002</v>
      </c>
      <c r="D1803">
        <f t="shared" ref="D1803:D1866" si="56">C1803/C1804-1</f>
        <v>-3.4144940890195041E-3</v>
      </c>
      <c r="E1803">
        <v>4.2811833509333042E-3</v>
      </c>
      <c r="F1803">
        <v>1793</v>
      </c>
      <c r="G1803">
        <f t="shared" ref="G1803:G1866" ca="1" si="57">_xlfn.NORM.INV(RAND(),M$13,M$14)</f>
        <v>-5.8947466901763711E-3</v>
      </c>
    </row>
    <row r="1804" spans="2:7" x14ac:dyDescent="0.3">
      <c r="B1804" s="109">
        <v>42751</v>
      </c>
      <c r="C1804" s="110">
        <v>427.57754499999999</v>
      </c>
      <c r="D1804">
        <f t="shared" si="56"/>
        <v>-7.5316013044050001E-3</v>
      </c>
      <c r="E1804">
        <v>4.2774694747877984E-3</v>
      </c>
      <c r="F1804">
        <v>1794</v>
      </c>
      <c r="G1804">
        <f t="shared" ca="1" si="57"/>
        <v>3.5959545439808852E-2</v>
      </c>
    </row>
    <row r="1805" spans="2:7" x14ac:dyDescent="0.3">
      <c r="B1805" s="109">
        <v>42748</v>
      </c>
      <c r="C1805" s="110">
        <v>430.82232699999997</v>
      </c>
      <c r="D1805">
        <f t="shared" si="56"/>
        <v>-1.5113554334025392E-2</v>
      </c>
      <c r="E1805">
        <v>4.2373774593036373E-3</v>
      </c>
      <c r="F1805">
        <v>1795</v>
      </c>
      <c r="G1805">
        <f t="shared" ca="1" si="57"/>
        <v>-2.2253494088612741E-2</v>
      </c>
    </row>
    <row r="1806" spans="2:7" x14ac:dyDescent="0.3">
      <c r="B1806" s="109">
        <v>42747</v>
      </c>
      <c r="C1806" s="110">
        <v>437.43350199999998</v>
      </c>
      <c r="D1806">
        <f t="shared" si="56"/>
        <v>5.5944701487153914E-3</v>
      </c>
      <c r="E1806">
        <v>4.2201016103413647E-3</v>
      </c>
      <c r="F1806">
        <v>1796</v>
      </c>
      <c r="G1806">
        <f t="shared" ca="1" si="57"/>
        <v>2.8016201001215702E-2</v>
      </c>
    </row>
    <row r="1807" spans="2:7" x14ac:dyDescent="0.3">
      <c r="B1807" s="109">
        <v>42746</v>
      </c>
      <c r="C1807" s="110">
        <v>434.999908</v>
      </c>
      <c r="D1807">
        <f t="shared" si="56"/>
        <v>4.3074223441170734E-3</v>
      </c>
      <c r="E1807">
        <v>4.2193499562952486E-3</v>
      </c>
      <c r="F1807">
        <v>1797</v>
      </c>
      <c r="G1807">
        <f t="shared" ca="1" si="57"/>
        <v>3.3138339211198374E-2</v>
      </c>
    </row>
    <row r="1808" spans="2:7" x14ac:dyDescent="0.3">
      <c r="B1808" s="109">
        <v>42745</v>
      </c>
      <c r="C1808" s="110">
        <v>433.13421599999998</v>
      </c>
      <c r="D1808">
        <f t="shared" si="56"/>
        <v>-9.6449939401053175E-3</v>
      </c>
      <c r="E1808">
        <v>4.2132854876135717E-3</v>
      </c>
      <c r="F1808">
        <v>1798</v>
      </c>
      <c r="G1808">
        <f t="shared" ca="1" si="57"/>
        <v>2.4360710689716424E-2</v>
      </c>
    </row>
    <row r="1809" spans="2:7" x14ac:dyDescent="0.3">
      <c r="B1809" s="109">
        <v>42744</v>
      </c>
      <c r="C1809" s="110">
        <v>437.35247800000002</v>
      </c>
      <c r="D1809">
        <f t="shared" si="56"/>
        <v>1.3344941618316231E-2</v>
      </c>
      <c r="E1809">
        <v>4.2116520653521228E-3</v>
      </c>
      <c r="F1809">
        <v>1799</v>
      </c>
      <c r="G1809">
        <f t="shared" ca="1" si="57"/>
        <v>1.9005568935596663E-2</v>
      </c>
    </row>
    <row r="1810" spans="2:7" x14ac:dyDescent="0.3">
      <c r="B1810" s="109">
        <v>42741</v>
      </c>
      <c r="C1810" s="110">
        <v>431.592896</v>
      </c>
      <c r="D1810">
        <f t="shared" si="56"/>
        <v>-3.7603017074150369E-4</v>
      </c>
      <c r="E1810">
        <v>4.2115296765212751E-3</v>
      </c>
      <c r="F1810">
        <v>1800</v>
      </c>
      <c r="G1810">
        <f t="shared" ca="1" si="57"/>
        <v>-1.5960905999009522E-2</v>
      </c>
    </row>
    <row r="1811" spans="2:7" x14ac:dyDescent="0.3">
      <c r="B1811" s="109">
        <v>42740</v>
      </c>
      <c r="C1811" s="110">
        <v>431.75524899999999</v>
      </c>
      <c r="D1811">
        <f t="shared" si="56"/>
        <v>1.5937963363112928E-2</v>
      </c>
      <c r="E1811">
        <v>4.2106020951402368E-3</v>
      </c>
      <c r="F1811">
        <v>1801</v>
      </c>
      <c r="G1811">
        <f t="shared" ca="1" si="57"/>
        <v>-4.1756595967241801E-2</v>
      </c>
    </row>
    <row r="1812" spans="2:7" x14ac:dyDescent="0.3">
      <c r="B1812" s="109">
        <v>42739</v>
      </c>
      <c r="C1812" s="110">
        <v>424.98190299999999</v>
      </c>
      <c r="D1812">
        <f t="shared" si="56"/>
        <v>6.6877424176237099E-4</v>
      </c>
      <c r="E1812">
        <v>4.2099377954583073E-3</v>
      </c>
      <c r="F1812">
        <v>1802</v>
      </c>
      <c r="G1812">
        <f t="shared" ca="1" si="57"/>
        <v>-1.5496057788076514E-2</v>
      </c>
    </row>
    <row r="1813" spans="2:7" x14ac:dyDescent="0.3">
      <c r="B1813" s="109">
        <v>42738</v>
      </c>
      <c r="C1813" s="110">
        <v>424.69787600000001</v>
      </c>
      <c r="D1813">
        <f t="shared" si="56"/>
        <v>4.3759915999197485E-2</v>
      </c>
      <c r="E1813">
        <v>4.1913222960079377E-3</v>
      </c>
      <c r="F1813">
        <v>1803</v>
      </c>
      <c r="G1813">
        <f t="shared" ca="1" si="57"/>
        <v>6.7491659377111497E-3</v>
      </c>
    </row>
    <row r="1814" spans="2:7" x14ac:dyDescent="0.3">
      <c r="B1814" s="109">
        <v>42737</v>
      </c>
      <c r="C1814" s="110">
        <v>406.89230300000003</v>
      </c>
      <c r="D1814">
        <f t="shared" si="56"/>
        <v>1.8683956004017954E-2</v>
      </c>
      <c r="E1814">
        <v>4.17168544722335E-3</v>
      </c>
      <c r="F1814">
        <v>1804</v>
      </c>
      <c r="G1814">
        <f t="shared" ca="1" si="57"/>
        <v>1.7560103110621658E-2</v>
      </c>
    </row>
    <row r="1815" spans="2:7" x14ac:dyDescent="0.3">
      <c r="B1815" s="109">
        <v>42734</v>
      </c>
      <c r="C1815" s="110">
        <v>399.42938199999998</v>
      </c>
      <c r="D1815">
        <f t="shared" si="56"/>
        <v>7.1591112566942172E-3</v>
      </c>
      <c r="E1815">
        <v>4.1588063833706279E-3</v>
      </c>
      <c r="F1815">
        <v>1805</v>
      </c>
      <c r="G1815">
        <f t="shared" ca="1" si="57"/>
        <v>1.5537220126717207E-2</v>
      </c>
    </row>
    <row r="1816" spans="2:7" x14ac:dyDescent="0.3">
      <c r="B1816" s="109">
        <v>42733</v>
      </c>
      <c r="C1816" s="110">
        <v>396.590149</v>
      </c>
      <c r="D1816">
        <f t="shared" si="56"/>
        <v>2.0241990689847E-2</v>
      </c>
      <c r="E1816">
        <v>4.1572697489880017E-3</v>
      </c>
      <c r="F1816">
        <v>1806</v>
      </c>
      <c r="G1816">
        <f t="shared" ca="1" si="57"/>
        <v>7.767988498939853E-3</v>
      </c>
    </row>
    <row r="1817" spans="2:7" x14ac:dyDescent="0.3">
      <c r="B1817" s="109">
        <v>42732</v>
      </c>
      <c r="C1817" s="110">
        <v>388.72164900000001</v>
      </c>
      <c r="D1817">
        <f t="shared" si="56"/>
        <v>-6.32458731324681E-3</v>
      </c>
      <c r="E1817">
        <v>4.1427971003833441E-3</v>
      </c>
      <c r="F1817">
        <v>1807</v>
      </c>
      <c r="G1817">
        <f t="shared" ca="1" si="57"/>
        <v>1.4055452671217611E-2</v>
      </c>
    </row>
    <row r="1818" spans="2:7" x14ac:dyDescent="0.3">
      <c r="B1818" s="109">
        <v>42731</v>
      </c>
      <c r="C1818" s="110">
        <v>391.19580100000002</v>
      </c>
      <c r="D1818">
        <f t="shared" si="56"/>
        <v>2.2907953105275158E-2</v>
      </c>
      <c r="E1818">
        <v>4.1343065507102317E-3</v>
      </c>
      <c r="F1818">
        <v>1808</v>
      </c>
      <c r="G1818">
        <f t="shared" ca="1" si="57"/>
        <v>-4.9655588137582349E-2</v>
      </c>
    </row>
    <row r="1819" spans="2:7" x14ac:dyDescent="0.3">
      <c r="B1819" s="109">
        <v>42730</v>
      </c>
      <c r="C1819" s="110">
        <v>382.43499800000001</v>
      </c>
      <c r="D1819">
        <f t="shared" si="56"/>
        <v>-3.6185043893759206E-2</v>
      </c>
      <c r="E1819">
        <v>4.119336624966774E-3</v>
      </c>
      <c r="F1819">
        <v>1809</v>
      </c>
      <c r="G1819">
        <f t="shared" ca="1" si="57"/>
        <v>6.3674484274850451E-2</v>
      </c>
    </row>
    <row r="1820" spans="2:7" x14ac:dyDescent="0.3">
      <c r="B1820" s="109">
        <v>42727</v>
      </c>
      <c r="C1820" s="110">
        <v>396.79296900000003</v>
      </c>
      <c r="D1820">
        <f t="shared" si="56"/>
        <v>2.1511930320021744E-3</v>
      </c>
      <c r="E1820">
        <v>4.106403545050652E-3</v>
      </c>
      <c r="F1820">
        <v>1810</v>
      </c>
      <c r="G1820">
        <f t="shared" ca="1" si="57"/>
        <v>1.0547705502857137E-3</v>
      </c>
    </row>
    <row r="1821" spans="2:7" x14ac:dyDescent="0.3">
      <c r="B1821" s="109">
        <v>42726</v>
      </c>
      <c r="C1821" s="110">
        <v>395.94122299999998</v>
      </c>
      <c r="D1821">
        <f t="shared" si="56"/>
        <v>-2.3504459175354153E-3</v>
      </c>
      <c r="E1821">
        <v>4.0983381976815725E-3</v>
      </c>
      <c r="F1821">
        <v>1811</v>
      </c>
      <c r="G1821">
        <f t="shared" ca="1" si="57"/>
        <v>-1.8649535312972764E-2</v>
      </c>
    </row>
    <row r="1822" spans="2:7" x14ac:dyDescent="0.3">
      <c r="B1822" s="109">
        <v>42725</v>
      </c>
      <c r="C1822" s="110">
        <v>396.874054</v>
      </c>
      <c r="D1822">
        <f t="shared" si="56"/>
        <v>-7.4053229177225566E-3</v>
      </c>
      <c r="E1822">
        <v>4.0865254761281999E-3</v>
      </c>
      <c r="F1822">
        <v>1812</v>
      </c>
      <c r="G1822">
        <f t="shared" ca="1" si="57"/>
        <v>1.6149835023177165E-3</v>
      </c>
    </row>
    <row r="1823" spans="2:7" x14ac:dyDescent="0.3">
      <c r="B1823" s="109">
        <v>42724</v>
      </c>
      <c r="C1823" s="110">
        <v>399.83496100000002</v>
      </c>
      <c r="D1823">
        <f t="shared" si="56"/>
        <v>1.5451349597540354E-2</v>
      </c>
      <c r="E1823">
        <v>4.0807878151400967E-3</v>
      </c>
      <c r="F1823">
        <v>1813</v>
      </c>
      <c r="G1823">
        <f t="shared" ca="1" si="57"/>
        <v>-2.4472648673748109E-2</v>
      </c>
    </row>
    <row r="1824" spans="2:7" x14ac:dyDescent="0.3">
      <c r="B1824" s="109">
        <v>42723</v>
      </c>
      <c r="C1824" s="110">
        <v>393.75097699999998</v>
      </c>
      <c r="D1824">
        <f t="shared" si="56"/>
        <v>-1.8005320943982217E-2</v>
      </c>
      <c r="E1824">
        <v>4.0731644061191563E-3</v>
      </c>
      <c r="F1824">
        <v>1814</v>
      </c>
      <c r="G1824">
        <f t="shared" ca="1" si="57"/>
        <v>3.0089137924219061E-2</v>
      </c>
    </row>
    <row r="1825" spans="2:7" x14ac:dyDescent="0.3">
      <c r="B1825" s="109">
        <v>42720</v>
      </c>
      <c r="C1825" s="110">
        <v>400.97058099999998</v>
      </c>
      <c r="D1825">
        <f t="shared" si="56"/>
        <v>-3.3271232411781204E-3</v>
      </c>
      <c r="E1825">
        <v>4.0487945457432506E-3</v>
      </c>
      <c r="F1825">
        <v>1815</v>
      </c>
      <c r="G1825">
        <f t="shared" ca="1" si="57"/>
        <v>3.6013812349462965E-2</v>
      </c>
    </row>
    <row r="1826" spans="2:7" x14ac:dyDescent="0.3">
      <c r="B1826" s="109">
        <v>42719</v>
      </c>
      <c r="C1826" s="110">
        <v>402.30911300000002</v>
      </c>
      <c r="D1826">
        <f t="shared" si="56"/>
        <v>-6.410873158422703E-3</v>
      </c>
      <c r="E1826">
        <v>4.0250560832804094E-3</v>
      </c>
      <c r="F1826">
        <v>1816</v>
      </c>
      <c r="G1826">
        <f t="shared" ca="1" si="57"/>
        <v>2.0121748162619758E-3</v>
      </c>
    </row>
    <row r="1827" spans="2:7" x14ac:dyDescent="0.3">
      <c r="B1827" s="109">
        <v>42718</v>
      </c>
      <c r="C1827" s="110">
        <v>404.90490699999998</v>
      </c>
      <c r="D1827">
        <f t="shared" si="56"/>
        <v>4.5282762239962082E-3</v>
      </c>
      <c r="E1827">
        <v>4.0162085681449966E-3</v>
      </c>
      <c r="F1827">
        <v>1817</v>
      </c>
      <c r="G1827">
        <f t="shared" ca="1" si="57"/>
        <v>7.4087525644167705E-3</v>
      </c>
    </row>
    <row r="1828" spans="2:7" x14ac:dyDescent="0.3">
      <c r="B1828" s="109">
        <v>42717</v>
      </c>
      <c r="C1828" s="110">
        <v>403.07965100000001</v>
      </c>
      <c r="D1828">
        <f t="shared" si="56"/>
        <v>-4.408064421206781E-3</v>
      </c>
      <c r="E1828">
        <v>4.0021919184221044E-3</v>
      </c>
      <c r="F1828">
        <v>1818</v>
      </c>
      <c r="G1828">
        <f t="shared" ca="1" si="57"/>
        <v>-3.4824759809601709E-2</v>
      </c>
    </row>
    <row r="1829" spans="2:7" x14ac:dyDescent="0.3">
      <c r="B1829" s="109">
        <v>42716</v>
      </c>
      <c r="C1829" s="110">
        <v>404.86431900000002</v>
      </c>
      <c r="D1829">
        <f t="shared" si="56"/>
        <v>-3.5369158898055253E-2</v>
      </c>
      <c r="E1829">
        <v>3.989140703446914E-3</v>
      </c>
      <c r="F1829">
        <v>1819</v>
      </c>
      <c r="G1829">
        <f t="shared" ca="1" si="57"/>
        <v>4.9386870138475127E-2</v>
      </c>
    </row>
    <row r="1830" spans="2:7" x14ac:dyDescent="0.3">
      <c r="B1830" s="109">
        <v>42713</v>
      </c>
      <c r="C1830" s="110">
        <v>419.70907599999998</v>
      </c>
      <c r="D1830">
        <f t="shared" si="56"/>
        <v>7.5228642221435216E-2</v>
      </c>
      <c r="E1830">
        <v>3.9837947641645499E-3</v>
      </c>
      <c r="F1830">
        <v>1820</v>
      </c>
      <c r="G1830">
        <f t="shared" ca="1" si="57"/>
        <v>-1.4168550566369693E-2</v>
      </c>
    </row>
    <row r="1831" spans="2:7" x14ac:dyDescent="0.3">
      <c r="B1831" s="109">
        <v>42712</v>
      </c>
      <c r="C1831" s="110">
        <v>390.34402499999999</v>
      </c>
      <c r="D1831">
        <f t="shared" si="56"/>
        <v>2.3720675293996685E-2</v>
      </c>
      <c r="E1831">
        <v>3.9587599124029094E-3</v>
      </c>
      <c r="F1831">
        <v>1821</v>
      </c>
      <c r="G1831">
        <f t="shared" ca="1" si="57"/>
        <v>-1.3658523772388654E-2</v>
      </c>
    </row>
    <row r="1832" spans="2:7" x14ac:dyDescent="0.3">
      <c r="B1832" s="109">
        <v>42711</v>
      </c>
      <c r="C1832" s="110">
        <v>381.29934700000001</v>
      </c>
      <c r="D1832">
        <f t="shared" si="56"/>
        <v>-8.542248721142065E-3</v>
      </c>
      <c r="E1832">
        <v>3.9278501503656749E-3</v>
      </c>
      <c r="F1832">
        <v>1822</v>
      </c>
      <c r="G1832">
        <f t="shared" ca="1" si="57"/>
        <v>1.1102832679609599E-3</v>
      </c>
    </row>
    <row r="1833" spans="2:7" x14ac:dyDescent="0.3">
      <c r="B1833" s="109">
        <v>42710</v>
      </c>
      <c r="C1833" s="110">
        <v>384.584564</v>
      </c>
      <c r="D1833">
        <f t="shared" si="56"/>
        <v>-3.7555821406464962E-2</v>
      </c>
      <c r="E1833">
        <v>3.9254110899027417E-3</v>
      </c>
      <c r="F1833">
        <v>1823</v>
      </c>
      <c r="G1833">
        <f t="shared" ca="1" si="57"/>
        <v>-4.7537919301970386E-3</v>
      </c>
    </row>
    <row r="1834" spans="2:7" x14ac:dyDescent="0.3">
      <c r="B1834" s="109">
        <v>42709</v>
      </c>
      <c r="C1834" s="110">
        <v>399.59155299999998</v>
      </c>
      <c r="D1834">
        <f t="shared" si="56"/>
        <v>0.12800524019757598</v>
      </c>
      <c r="E1834">
        <v>3.920620836939559E-3</v>
      </c>
      <c r="F1834">
        <v>1824</v>
      </c>
      <c r="G1834">
        <f t="shared" ca="1" si="57"/>
        <v>-1.6178339545630952E-3</v>
      </c>
    </row>
    <row r="1835" spans="2:7" x14ac:dyDescent="0.3">
      <c r="B1835" s="109">
        <v>42706</v>
      </c>
      <c r="C1835" s="110">
        <v>354.24618500000003</v>
      </c>
      <c r="D1835">
        <f t="shared" si="56"/>
        <v>-5.4352455431324609E-2</v>
      </c>
      <c r="E1835">
        <v>3.9166808006647624E-3</v>
      </c>
      <c r="F1835">
        <v>1825</v>
      </c>
      <c r="G1835">
        <f t="shared" ca="1" si="57"/>
        <v>3.2581081775860171E-3</v>
      </c>
    </row>
    <row r="1836" spans="2:7" x14ac:dyDescent="0.3">
      <c r="B1836" s="109">
        <v>42705</v>
      </c>
      <c r="C1836" s="110">
        <v>374.60699499999998</v>
      </c>
      <c r="D1836">
        <f t="shared" si="56"/>
        <v>-1.9116214394076181E-2</v>
      </c>
      <c r="E1836">
        <v>3.9039415380932585E-3</v>
      </c>
      <c r="F1836">
        <v>1826</v>
      </c>
      <c r="G1836">
        <f t="shared" ca="1" si="57"/>
        <v>4.2368384124355082E-3</v>
      </c>
    </row>
    <row r="1837" spans="2:7" x14ac:dyDescent="0.3">
      <c r="B1837" s="109">
        <v>42704</v>
      </c>
      <c r="C1837" s="110">
        <v>381.907623</v>
      </c>
      <c r="D1837">
        <f t="shared" si="56"/>
        <v>1.301756763925721E-2</v>
      </c>
      <c r="E1837">
        <v>3.9023648495593033E-3</v>
      </c>
      <c r="F1837">
        <v>1827</v>
      </c>
      <c r="G1837">
        <f t="shared" ca="1" si="57"/>
        <v>4.4850263692977474E-3</v>
      </c>
    </row>
    <row r="1838" spans="2:7" x14ac:dyDescent="0.3">
      <c r="B1838" s="109">
        <v>42703</v>
      </c>
      <c r="C1838" s="110">
        <v>377</v>
      </c>
      <c r="D1838">
        <f t="shared" si="56"/>
        <v>8.7908712357336327E-3</v>
      </c>
      <c r="E1838">
        <v>3.8796532742759737E-3</v>
      </c>
      <c r="F1838">
        <v>1828</v>
      </c>
      <c r="G1838">
        <f t="shared" ca="1" si="57"/>
        <v>4.1670555870123881E-2</v>
      </c>
    </row>
    <row r="1839" spans="2:7" x14ac:dyDescent="0.3">
      <c r="B1839" s="109">
        <v>42702</v>
      </c>
      <c r="C1839" s="110">
        <v>373.71472199999999</v>
      </c>
      <c r="D1839">
        <f t="shared" si="56"/>
        <v>1.8485213398879985E-3</v>
      </c>
      <c r="E1839">
        <v>3.8725304779463343E-3</v>
      </c>
      <c r="F1839">
        <v>1829</v>
      </c>
      <c r="G1839">
        <f t="shared" ca="1" si="57"/>
        <v>-9.1085840375441179E-2</v>
      </c>
    </row>
    <row r="1840" spans="2:7" x14ac:dyDescent="0.3">
      <c r="B1840" s="109">
        <v>42699</v>
      </c>
      <c r="C1840" s="110">
        <v>373.02517699999999</v>
      </c>
      <c r="D1840">
        <f t="shared" si="56"/>
        <v>3.4766151102460841E-2</v>
      </c>
      <c r="E1840">
        <v>3.8674242926208802E-3</v>
      </c>
      <c r="F1840">
        <v>1830</v>
      </c>
      <c r="G1840">
        <f t="shared" ca="1" si="57"/>
        <v>-4.1492739355355246E-2</v>
      </c>
    </row>
    <row r="1841" spans="2:7" x14ac:dyDescent="0.3">
      <c r="B1841" s="109">
        <v>42698</v>
      </c>
      <c r="C1841" s="110">
        <v>360.49224900000002</v>
      </c>
      <c r="D1841">
        <f t="shared" si="56"/>
        <v>-7.1493804710274222E-3</v>
      </c>
      <c r="E1841">
        <v>3.8369239947235734E-3</v>
      </c>
      <c r="F1841">
        <v>1831</v>
      </c>
      <c r="G1841">
        <f t="shared" ca="1" si="57"/>
        <v>3.2828236321771828E-2</v>
      </c>
    </row>
    <row r="1842" spans="2:7" x14ac:dyDescent="0.3">
      <c r="B1842" s="109">
        <v>42697</v>
      </c>
      <c r="C1842" s="110">
        <v>363.08810399999999</v>
      </c>
      <c r="D1842">
        <f t="shared" si="56"/>
        <v>-8.4180961318838232E-3</v>
      </c>
      <c r="E1842">
        <v>3.8238522968121469E-3</v>
      </c>
      <c r="F1842">
        <v>1832</v>
      </c>
      <c r="G1842">
        <f t="shared" ca="1" si="57"/>
        <v>1.6930272043678852E-2</v>
      </c>
    </row>
    <row r="1843" spans="2:7" x14ac:dyDescent="0.3">
      <c r="B1843" s="109">
        <v>42696</v>
      </c>
      <c r="C1843" s="110">
        <v>366.17056300000002</v>
      </c>
      <c r="D1843">
        <f t="shared" si="56"/>
        <v>2.8714412908429132E-2</v>
      </c>
      <c r="E1843">
        <v>3.8160291160744819E-3</v>
      </c>
      <c r="F1843">
        <v>1833</v>
      </c>
      <c r="G1843">
        <f t="shared" ca="1" si="57"/>
        <v>-1.2755531628406354E-2</v>
      </c>
    </row>
    <row r="1844" spans="2:7" x14ac:dyDescent="0.3">
      <c r="B1844" s="109">
        <v>42695</v>
      </c>
      <c r="C1844" s="110">
        <v>355.94967700000001</v>
      </c>
      <c r="D1844">
        <f t="shared" si="56"/>
        <v>-4.3695976363356315E-2</v>
      </c>
      <c r="E1844">
        <v>3.7904727992783549E-3</v>
      </c>
      <c r="F1844">
        <v>1834</v>
      </c>
      <c r="G1844">
        <f t="shared" ca="1" si="57"/>
        <v>3.0182316890908695E-2</v>
      </c>
    </row>
    <row r="1845" spans="2:7" x14ac:dyDescent="0.3">
      <c r="B1845" s="109">
        <v>42692</v>
      </c>
      <c r="C1845" s="110">
        <v>372.21392800000001</v>
      </c>
      <c r="D1845">
        <f t="shared" si="56"/>
        <v>-4.2966331743214514E-2</v>
      </c>
      <c r="E1845">
        <v>3.7674576627406697E-3</v>
      </c>
      <c r="F1845">
        <v>1835</v>
      </c>
      <c r="G1845">
        <f t="shared" ca="1" si="57"/>
        <v>2.9774455769488801E-2</v>
      </c>
    </row>
    <row r="1846" spans="2:7" x14ac:dyDescent="0.3">
      <c r="B1846" s="109">
        <v>42691</v>
      </c>
      <c r="C1846" s="110">
        <v>388.92459100000002</v>
      </c>
      <c r="D1846">
        <f t="shared" si="56"/>
        <v>-2.3324060495897303E-2</v>
      </c>
      <c r="E1846">
        <v>3.7462243931296602E-3</v>
      </c>
      <c r="F1846">
        <v>1836</v>
      </c>
      <c r="G1846">
        <f t="shared" ca="1" si="57"/>
        <v>3.248332750914051E-3</v>
      </c>
    </row>
    <row r="1847" spans="2:7" x14ac:dyDescent="0.3">
      <c r="B1847" s="109">
        <v>42690</v>
      </c>
      <c r="C1847" s="110">
        <v>398.21252399999997</v>
      </c>
      <c r="D1847">
        <f t="shared" si="56"/>
        <v>4.296298412169941E-3</v>
      </c>
      <c r="E1847">
        <v>3.733743791904498E-3</v>
      </c>
      <c r="F1847">
        <v>1837</v>
      </c>
      <c r="G1847">
        <f t="shared" ca="1" si="57"/>
        <v>2.1019211734557942E-2</v>
      </c>
    </row>
    <row r="1848" spans="2:7" x14ac:dyDescent="0.3">
      <c r="B1848" s="109">
        <v>42689</v>
      </c>
      <c r="C1848" s="110">
        <v>396.50900300000001</v>
      </c>
      <c r="D1848">
        <f t="shared" si="56"/>
        <v>-2.288879210655792E-2</v>
      </c>
      <c r="E1848">
        <v>3.7179812561642933E-3</v>
      </c>
      <c r="F1848">
        <v>1838</v>
      </c>
      <c r="G1848">
        <f t="shared" ca="1" si="57"/>
        <v>3.2469539866958171E-2</v>
      </c>
    </row>
    <row r="1849" spans="2:7" x14ac:dyDescent="0.3">
      <c r="B1849" s="109">
        <v>42685</v>
      </c>
      <c r="C1849" s="110">
        <v>405.797211</v>
      </c>
      <c r="D1849">
        <f t="shared" si="56"/>
        <v>-6.0827766221279389E-2</v>
      </c>
      <c r="E1849">
        <v>3.7146294765342258E-3</v>
      </c>
      <c r="F1849">
        <v>1839</v>
      </c>
      <c r="G1849">
        <f t="shared" ca="1" si="57"/>
        <v>2.887388230630113E-2</v>
      </c>
    </row>
    <row r="1850" spans="2:7" x14ac:dyDescent="0.3">
      <c r="B1850" s="109">
        <v>42684</v>
      </c>
      <c r="C1850" s="110">
        <v>432.07965100000001</v>
      </c>
      <c r="D1850">
        <f t="shared" si="56"/>
        <v>5.6844959655202087E-2</v>
      </c>
      <c r="E1850">
        <v>3.706041281633432E-3</v>
      </c>
      <c r="F1850">
        <v>1840</v>
      </c>
      <c r="G1850">
        <f t="shared" ca="1" si="57"/>
        <v>-2.3145250734009325E-3</v>
      </c>
    </row>
    <row r="1851" spans="2:7" x14ac:dyDescent="0.3">
      <c r="B1851" s="109">
        <v>42683</v>
      </c>
      <c r="C1851" s="110">
        <v>408.839203</v>
      </c>
      <c r="D1851">
        <f t="shared" si="56"/>
        <v>-4.1278259594260458E-2</v>
      </c>
      <c r="E1851">
        <v>3.7036419483289507E-3</v>
      </c>
      <c r="F1851">
        <v>1841</v>
      </c>
      <c r="G1851">
        <f t="shared" ca="1" si="57"/>
        <v>-2.7705855714892482E-4</v>
      </c>
    </row>
    <row r="1852" spans="2:7" x14ac:dyDescent="0.3">
      <c r="B1852" s="109">
        <v>42682</v>
      </c>
      <c r="C1852" s="110">
        <v>426.44198599999999</v>
      </c>
      <c r="D1852">
        <f t="shared" si="56"/>
        <v>-5.1095681909841817E-3</v>
      </c>
      <c r="E1852">
        <v>3.698785806245386E-3</v>
      </c>
      <c r="F1852">
        <v>1842</v>
      </c>
      <c r="G1852">
        <f t="shared" ca="1" si="57"/>
        <v>-1.0605511968205566E-2</v>
      </c>
    </row>
    <row r="1853" spans="2:7" x14ac:dyDescent="0.3">
      <c r="B1853" s="109">
        <v>42681</v>
      </c>
      <c r="C1853" s="110">
        <v>428.63211100000001</v>
      </c>
      <c r="D1853">
        <f t="shared" si="56"/>
        <v>1.4105944772719425E-2</v>
      </c>
      <c r="E1853">
        <v>3.6974590578660038E-3</v>
      </c>
      <c r="F1853">
        <v>1843</v>
      </c>
      <c r="G1853">
        <f t="shared" ca="1" si="57"/>
        <v>5.4881251535787972E-6</v>
      </c>
    </row>
    <row r="1854" spans="2:7" x14ac:dyDescent="0.3">
      <c r="B1854" s="109">
        <v>42678</v>
      </c>
      <c r="C1854" s="110">
        <v>422.66995200000002</v>
      </c>
      <c r="D1854">
        <f t="shared" si="56"/>
        <v>-1.4841905882072681E-2</v>
      </c>
      <c r="E1854">
        <v>3.6854597797217892E-3</v>
      </c>
      <c r="F1854">
        <v>1844</v>
      </c>
      <c r="G1854">
        <f t="shared" ca="1" si="57"/>
        <v>3.2351787657586339E-2</v>
      </c>
    </row>
    <row r="1855" spans="2:7" x14ac:dyDescent="0.3">
      <c r="B1855" s="109">
        <v>42677</v>
      </c>
      <c r="C1855" s="110">
        <v>429.037689</v>
      </c>
      <c r="D1855">
        <f t="shared" si="56"/>
        <v>-1.0292078950494665E-2</v>
      </c>
      <c r="E1855">
        <v>3.6761367474176243E-3</v>
      </c>
      <c r="F1855">
        <v>1845</v>
      </c>
      <c r="G1855">
        <f t="shared" ca="1" si="57"/>
        <v>-1.2006911684600911E-2</v>
      </c>
    </row>
    <row r="1856" spans="2:7" x14ac:dyDescent="0.3">
      <c r="B1856" s="109">
        <v>42676</v>
      </c>
      <c r="C1856" s="110">
        <v>433.49929800000001</v>
      </c>
      <c r="D1856">
        <f t="shared" si="56"/>
        <v>-1.5837739127666617E-2</v>
      </c>
      <c r="E1856">
        <v>3.6682650677757334E-3</v>
      </c>
      <c r="F1856">
        <v>1846</v>
      </c>
      <c r="G1856">
        <f t="shared" ca="1" si="57"/>
        <v>2.5726549621339651E-2</v>
      </c>
    </row>
    <row r="1857" spans="2:7" x14ac:dyDescent="0.3">
      <c r="B1857" s="109">
        <v>42675</v>
      </c>
      <c r="C1857" s="110">
        <v>440.47543300000001</v>
      </c>
      <c r="D1857">
        <f t="shared" si="56"/>
        <v>-7.3126062708024353E-3</v>
      </c>
      <c r="E1857">
        <v>3.648167650486922E-3</v>
      </c>
      <c r="F1857">
        <v>1847</v>
      </c>
      <c r="G1857">
        <f t="shared" ca="1" si="57"/>
        <v>-2.0361651726471267E-2</v>
      </c>
    </row>
    <row r="1858" spans="2:7" x14ac:dyDescent="0.3">
      <c r="B1858" s="109">
        <v>42671</v>
      </c>
      <c r="C1858" s="110">
        <v>443.72018400000002</v>
      </c>
      <c r="D1858">
        <f t="shared" si="56"/>
        <v>2.2812154604820778E-2</v>
      </c>
      <c r="E1858">
        <v>3.6468761548109629E-3</v>
      </c>
      <c r="F1858">
        <v>1848</v>
      </c>
      <c r="G1858">
        <f t="shared" ca="1" si="57"/>
        <v>3.6316492150726833E-2</v>
      </c>
    </row>
    <row r="1859" spans="2:7" x14ac:dyDescent="0.3">
      <c r="B1859" s="109">
        <v>42670</v>
      </c>
      <c r="C1859" s="110">
        <v>433.82373000000001</v>
      </c>
      <c r="D1859">
        <f t="shared" si="56"/>
        <v>-9.170699313185926E-3</v>
      </c>
      <c r="E1859">
        <v>3.6442122853674874E-3</v>
      </c>
      <c r="F1859">
        <v>1849</v>
      </c>
      <c r="G1859">
        <f t="shared" ca="1" si="57"/>
        <v>-5.3797285910028442E-3</v>
      </c>
    </row>
    <row r="1860" spans="2:7" x14ac:dyDescent="0.3">
      <c r="B1860" s="109">
        <v>42669</v>
      </c>
      <c r="C1860" s="110">
        <v>437.83902</v>
      </c>
      <c r="D1860">
        <f t="shared" si="56"/>
        <v>1.3900299943475192E-2</v>
      </c>
      <c r="E1860">
        <v>3.6317703064603357E-3</v>
      </c>
      <c r="F1860">
        <v>1850</v>
      </c>
      <c r="G1860">
        <f t="shared" ca="1" si="57"/>
        <v>2.2841784932904428E-2</v>
      </c>
    </row>
    <row r="1861" spans="2:7" x14ac:dyDescent="0.3">
      <c r="B1861" s="109">
        <v>42668</v>
      </c>
      <c r="C1861" s="110">
        <v>431.836365</v>
      </c>
      <c r="D1861">
        <f t="shared" si="56"/>
        <v>-3.2762721352792568E-3</v>
      </c>
      <c r="E1861">
        <v>3.6188303120128218E-3</v>
      </c>
      <c r="F1861">
        <v>1851</v>
      </c>
      <c r="G1861">
        <f t="shared" ca="1" si="57"/>
        <v>5.3671664963812718E-2</v>
      </c>
    </row>
    <row r="1862" spans="2:7" x14ac:dyDescent="0.3">
      <c r="B1862" s="109">
        <v>42667</v>
      </c>
      <c r="C1862" s="110">
        <v>433.25582900000001</v>
      </c>
      <c r="D1862">
        <f t="shared" si="56"/>
        <v>4.3246250816790788E-3</v>
      </c>
      <c r="E1862">
        <v>3.6182596843357118E-3</v>
      </c>
      <c r="F1862">
        <v>1852</v>
      </c>
      <c r="G1862">
        <f t="shared" ca="1" si="57"/>
        <v>9.4563921472238677E-3</v>
      </c>
    </row>
    <row r="1863" spans="2:7" x14ac:dyDescent="0.3">
      <c r="B1863" s="109">
        <v>42664</v>
      </c>
      <c r="C1863" s="110">
        <v>431.39022799999998</v>
      </c>
      <c r="D1863">
        <f t="shared" si="56"/>
        <v>-1.0236181603840766E-2</v>
      </c>
      <c r="E1863">
        <v>3.6068808083020709E-3</v>
      </c>
      <c r="F1863">
        <v>1853</v>
      </c>
      <c r="G1863">
        <f t="shared" ca="1" si="57"/>
        <v>-8.5629970611205732E-3</v>
      </c>
    </row>
    <row r="1864" spans="2:7" x14ac:dyDescent="0.3">
      <c r="B1864" s="109">
        <v>42663</v>
      </c>
      <c r="C1864" s="110">
        <v>435.85168499999997</v>
      </c>
      <c r="D1864">
        <f t="shared" si="56"/>
        <v>7.6892647618895804E-3</v>
      </c>
      <c r="E1864">
        <v>3.5778135322479532E-3</v>
      </c>
      <c r="F1864">
        <v>1854</v>
      </c>
      <c r="G1864">
        <f t="shared" ca="1" si="57"/>
        <v>3.0158982397059855E-2</v>
      </c>
    </row>
    <row r="1865" spans="2:7" x14ac:dyDescent="0.3">
      <c r="B1865" s="109">
        <v>42662</v>
      </c>
      <c r="C1865" s="110">
        <v>432.52587899999997</v>
      </c>
      <c r="D1865">
        <f t="shared" si="56"/>
        <v>-1.8590202023383462E-2</v>
      </c>
      <c r="E1865">
        <v>3.5677652758230316E-3</v>
      </c>
      <c r="F1865">
        <v>1855</v>
      </c>
      <c r="G1865">
        <f t="shared" ca="1" si="57"/>
        <v>4.2139449154788455E-2</v>
      </c>
    </row>
    <row r="1866" spans="2:7" x14ac:dyDescent="0.3">
      <c r="B1866" s="109">
        <v>42661</v>
      </c>
      <c r="C1866" s="110">
        <v>440.71893299999999</v>
      </c>
      <c r="D1866">
        <f t="shared" si="56"/>
        <v>3.4364681110935935E-2</v>
      </c>
      <c r="E1866">
        <v>3.554400851613515E-3</v>
      </c>
      <c r="F1866">
        <v>1856</v>
      </c>
      <c r="G1866">
        <f t="shared" ca="1" si="57"/>
        <v>-1.1906129129318582E-2</v>
      </c>
    </row>
    <row r="1867" spans="2:7" x14ac:dyDescent="0.3">
      <c r="B1867" s="109">
        <v>42660</v>
      </c>
      <c r="C1867" s="110">
        <v>426.07693499999999</v>
      </c>
      <c r="D1867">
        <f t="shared" ref="D1867:D1930" si="58">C1867/C1868-1</f>
        <v>-3.0814629797356829E-2</v>
      </c>
      <c r="E1867">
        <v>3.5431208498368783E-3</v>
      </c>
      <c r="F1867">
        <v>1857</v>
      </c>
      <c r="G1867">
        <f t="shared" ref="G1867:G1930" ca="1" si="59">_xlfn.NORM.INV(RAND(),M$13,M$14)</f>
        <v>-2.4512697627116866E-3</v>
      </c>
    </row>
    <row r="1868" spans="2:7" x14ac:dyDescent="0.3">
      <c r="B1868" s="109">
        <v>42657</v>
      </c>
      <c r="C1868" s="110">
        <v>439.62377900000001</v>
      </c>
      <c r="D1868">
        <f t="shared" si="58"/>
        <v>1.0535088280084759E-2</v>
      </c>
      <c r="E1868">
        <v>3.5405212658727869E-3</v>
      </c>
      <c r="F1868">
        <v>1858</v>
      </c>
      <c r="G1868">
        <f t="shared" ca="1" si="59"/>
        <v>-4.2070079878052877E-2</v>
      </c>
    </row>
    <row r="1869" spans="2:7" x14ac:dyDescent="0.3">
      <c r="B1869" s="109">
        <v>42656</v>
      </c>
      <c r="C1869" s="110">
        <v>435.04058800000001</v>
      </c>
      <c r="D1869">
        <f t="shared" si="58"/>
        <v>-3.8113106991288004E-2</v>
      </c>
      <c r="E1869">
        <v>3.5168396561575666E-3</v>
      </c>
      <c r="F1869">
        <v>1859</v>
      </c>
      <c r="G1869">
        <f t="shared" ca="1" si="59"/>
        <v>-4.6949505768727681E-2</v>
      </c>
    </row>
    <row r="1870" spans="2:7" x14ac:dyDescent="0.3">
      <c r="B1870" s="109">
        <v>42653</v>
      </c>
      <c r="C1870" s="110">
        <v>452.27832000000001</v>
      </c>
      <c r="D1870">
        <f t="shared" si="58"/>
        <v>-9.4161338628337976E-3</v>
      </c>
      <c r="E1870">
        <v>3.5055203127645207E-3</v>
      </c>
      <c r="F1870">
        <v>1860</v>
      </c>
      <c r="G1870">
        <f t="shared" ca="1" si="59"/>
        <v>-6.0195000435702296E-3</v>
      </c>
    </row>
    <row r="1871" spans="2:7" x14ac:dyDescent="0.3">
      <c r="B1871" s="109">
        <v>42650</v>
      </c>
      <c r="C1871" s="110">
        <v>456.57751500000001</v>
      </c>
      <c r="D1871">
        <f t="shared" si="58"/>
        <v>7.3628784894504085E-2</v>
      </c>
      <c r="E1871">
        <v>3.5019544174885731E-3</v>
      </c>
      <c r="F1871">
        <v>1861</v>
      </c>
      <c r="G1871">
        <f t="shared" ca="1" si="59"/>
        <v>-4.5624606663604043E-3</v>
      </c>
    </row>
    <row r="1872" spans="2:7" x14ac:dyDescent="0.3">
      <c r="B1872" s="109">
        <v>42649</v>
      </c>
      <c r="C1872" s="110">
        <v>425.265717</v>
      </c>
      <c r="D1872">
        <f t="shared" si="58"/>
        <v>-5.9728178756548456E-3</v>
      </c>
      <c r="E1872">
        <v>3.4967392042679624E-3</v>
      </c>
      <c r="F1872">
        <v>1862</v>
      </c>
      <c r="G1872">
        <f t="shared" ca="1" si="59"/>
        <v>-2.3733083778633295E-2</v>
      </c>
    </row>
    <row r="1873" spans="2:7" x14ac:dyDescent="0.3">
      <c r="B1873" s="109">
        <v>42648</v>
      </c>
      <c r="C1873" s="110">
        <v>427.82101399999999</v>
      </c>
      <c r="D1873">
        <f t="shared" si="58"/>
        <v>6.6805456419634091E-3</v>
      </c>
      <c r="E1873">
        <v>3.4919906533805722E-3</v>
      </c>
      <c r="F1873">
        <v>1863</v>
      </c>
      <c r="G1873">
        <f t="shared" ca="1" si="59"/>
        <v>3.0271502722500974E-2</v>
      </c>
    </row>
    <row r="1874" spans="2:7" x14ac:dyDescent="0.3">
      <c r="B1874" s="109">
        <v>42647</v>
      </c>
      <c r="C1874" s="110">
        <v>424.98190299999999</v>
      </c>
      <c r="D1874">
        <f t="shared" si="58"/>
        <v>-1.3835108868109014E-2</v>
      </c>
      <c r="E1874">
        <v>3.4812057341278013E-3</v>
      </c>
      <c r="F1874">
        <v>1864</v>
      </c>
      <c r="G1874">
        <f t="shared" ca="1" si="59"/>
        <v>-1.1073690901652763E-3</v>
      </c>
    </row>
    <row r="1875" spans="2:7" x14ac:dyDescent="0.3">
      <c r="B1875" s="109">
        <v>42646</v>
      </c>
      <c r="C1875" s="110">
        <v>430.94406099999998</v>
      </c>
      <c r="D1875">
        <f t="shared" si="58"/>
        <v>5.1668054422330245E-2</v>
      </c>
      <c r="E1875">
        <v>3.4523257023235665E-3</v>
      </c>
      <c r="F1875">
        <v>1865</v>
      </c>
      <c r="G1875">
        <f t="shared" ca="1" si="59"/>
        <v>5.9269775884623717E-3</v>
      </c>
    </row>
    <row r="1876" spans="2:7" x14ac:dyDescent="0.3">
      <c r="B1876" s="109">
        <v>42643</v>
      </c>
      <c r="C1876" s="110">
        <v>409.77194200000002</v>
      </c>
      <c r="D1876">
        <f t="shared" si="58"/>
        <v>4.9880273043005907E-2</v>
      </c>
      <c r="E1876">
        <v>3.442047971849771E-3</v>
      </c>
      <c r="F1876">
        <v>1866</v>
      </c>
      <c r="G1876">
        <f t="shared" ca="1" si="59"/>
        <v>-2.8149199466974407E-2</v>
      </c>
    </row>
    <row r="1877" spans="2:7" x14ac:dyDescent="0.3">
      <c r="B1877" s="109">
        <v>42642</v>
      </c>
      <c r="C1877" s="110">
        <v>390.30349699999999</v>
      </c>
      <c r="D1877">
        <f t="shared" si="58"/>
        <v>-4.4389265825345525E-2</v>
      </c>
      <c r="E1877">
        <v>3.4384468475729957E-3</v>
      </c>
      <c r="F1877">
        <v>1867</v>
      </c>
      <c r="G1877">
        <f t="shared" ca="1" si="59"/>
        <v>-1.1780005581307247E-2</v>
      </c>
    </row>
    <row r="1878" spans="2:7" x14ac:dyDescent="0.3">
      <c r="B1878" s="109">
        <v>42641</v>
      </c>
      <c r="C1878" s="110">
        <v>408.43356299999999</v>
      </c>
      <c r="D1878">
        <f t="shared" si="58"/>
        <v>1.7891347273301328E-2</v>
      </c>
      <c r="E1878">
        <v>3.4340449993712774E-3</v>
      </c>
      <c r="F1878">
        <v>1868</v>
      </c>
      <c r="G1878">
        <f t="shared" ca="1" si="59"/>
        <v>1.8792553092062611E-2</v>
      </c>
    </row>
    <row r="1879" spans="2:7" x14ac:dyDescent="0.3">
      <c r="B1879" s="109">
        <v>42640</v>
      </c>
      <c r="C1879" s="110">
        <v>401.25457799999998</v>
      </c>
      <c r="D1879">
        <f t="shared" si="58"/>
        <v>-4.8282997461652766E-3</v>
      </c>
      <c r="E1879">
        <v>3.4301854469342974E-3</v>
      </c>
      <c r="F1879">
        <v>1869</v>
      </c>
      <c r="G1879">
        <f t="shared" ca="1" si="59"/>
        <v>-2.7083478956578463E-2</v>
      </c>
    </row>
    <row r="1880" spans="2:7" x14ac:dyDescent="0.3">
      <c r="B1880" s="109">
        <v>42639</v>
      </c>
      <c r="C1880" s="110">
        <v>403.20135499999998</v>
      </c>
      <c r="D1880">
        <f t="shared" si="58"/>
        <v>1.5111988161282675E-3</v>
      </c>
      <c r="E1880">
        <v>3.4284119284722081E-3</v>
      </c>
      <c r="F1880">
        <v>1870</v>
      </c>
      <c r="G1880">
        <f t="shared" ca="1" si="59"/>
        <v>1.2691824786278278E-2</v>
      </c>
    </row>
    <row r="1881" spans="2:7" x14ac:dyDescent="0.3">
      <c r="B1881" s="109">
        <v>42636</v>
      </c>
      <c r="C1881" s="110">
        <v>402.59295700000001</v>
      </c>
      <c r="D1881">
        <f t="shared" si="58"/>
        <v>-2.3512098312212681E-2</v>
      </c>
      <c r="E1881">
        <v>3.420025417797401E-3</v>
      </c>
      <c r="F1881">
        <v>1871</v>
      </c>
      <c r="G1881">
        <f t="shared" ca="1" si="59"/>
        <v>-9.2196019758396634E-3</v>
      </c>
    </row>
    <row r="1882" spans="2:7" x14ac:dyDescent="0.3">
      <c r="B1882" s="109">
        <v>42635</v>
      </c>
      <c r="C1882" s="110">
        <v>412.28668199999998</v>
      </c>
      <c r="D1882">
        <f t="shared" si="58"/>
        <v>4.0110247477492367E-2</v>
      </c>
      <c r="E1882">
        <v>3.3975220353419378E-3</v>
      </c>
      <c r="F1882">
        <v>1872</v>
      </c>
      <c r="G1882">
        <f t="shared" ca="1" si="59"/>
        <v>1.3280093763793931E-2</v>
      </c>
    </row>
    <row r="1883" spans="2:7" x14ac:dyDescent="0.3">
      <c r="B1883" s="109">
        <v>42634</v>
      </c>
      <c r="C1883" s="110">
        <v>396.38748199999998</v>
      </c>
      <c r="D1883">
        <f t="shared" si="58"/>
        <v>2.3594247850100558E-3</v>
      </c>
      <c r="E1883">
        <v>3.3884448901595476E-3</v>
      </c>
      <c r="F1883">
        <v>1873</v>
      </c>
      <c r="G1883">
        <f t="shared" ca="1" si="59"/>
        <v>-1.7980849309358619E-2</v>
      </c>
    </row>
    <row r="1884" spans="2:7" x14ac:dyDescent="0.3">
      <c r="B1884" s="109">
        <v>42633</v>
      </c>
      <c r="C1884" s="110">
        <v>395.45443699999998</v>
      </c>
      <c r="D1884">
        <f t="shared" si="58"/>
        <v>-6.2177302388255473E-3</v>
      </c>
      <c r="E1884">
        <v>3.3878808944987071E-3</v>
      </c>
      <c r="F1884">
        <v>1874</v>
      </c>
      <c r="G1884">
        <f t="shared" ca="1" si="59"/>
        <v>3.152957160601462E-2</v>
      </c>
    </row>
    <row r="1885" spans="2:7" x14ac:dyDescent="0.3">
      <c r="B1885" s="109">
        <v>42632</v>
      </c>
      <c r="C1885" s="110">
        <v>397.92865</v>
      </c>
      <c r="D1885">
        <f t="shared" si="58"/>
        <v>-9.8899941578758366E-3</v>
      </c>
      <c r="E1885">
        <v>3.3842146099876125E-3</v>
      </c>
      <c r="F1885">
        <v>1875</v>
      </c>
      <c r="G1885">
        <f t="shared" ca="1" si="59"/>
        <v>-3.2901173941391727E-2</v>
      </c>
    </row>
    <row r="1886" spans="2:7" x14ac:dyDescent="0.3">
      <c r="B1886" s="109">
        <v>42629</v>
      </c>
      <c r="C1886" s="110">
        <v>401.90347300000002</v>
      </c>
      <c r="D1886">
        <f t="shared" si="58"/>
        <v>-2.5951000426806203E-2</v>
      </c>
      <c r="E1886">
        <v>3.3540259721156485E-3</v>
      </c>
      <c r="F1886">
        <v>1876</v>
      </c>
      <c r="G1886">
        <f t="shared" ca="1" si="59"/>
        <v>2.2688231492004812E-2</v>
      </c>
    </row>
    <row r="1887" spans="2:7" x14ac:dyDescent="0.3">
      <c r="B1887" s="109">
        <v>42628</v>
      </c>
      <c r="C1887" s="110">
        <v>412.61114500000002</v>
      </c>
      <c r="D1887">
        <f t="shared" si="58"/>
        <v>5.583811000809713E-2</v>
      </c>
      <c r="E1887">
        <v>3.3360116985821087E-3</v>
      </c>
      <c r="F1887">
        <v>1877</v>
      </c>
      <c r="G1887">
        <f t="shared" ca="1" si="59"/>
        <v>4.9392041172163512E-3</v>
      </c>
    </row>
    <row r="1888" spans="2:7" x14ac:dyDescent="0.3">
      <c r="B1888" s="109">
        <v>42627</v>
      </c>
      <c r="C1888" s="110">
        <v>390.79016100000001</v>
      </c>
      <c r="D1888">
        <f t="shared" si="58"/>
        <v>6.440565071778992E-2</v>
      </c>
      <c r="E1888">
        <v>3.3187217137258251E-3</v>
      </c>
      <c r="F1888">
        <v>1878</v>
      </c>
      <c r="G1888">
        <f t="shared" ca="1" si="59"/>
        <v>7.3384674941356313E-3</v>
      </c>
    </row>
    <row r="1889" spans="2:7" x14ac:dyDescent="0.3">
      <c r="B1889" s="109">
        <v>42625</v>
      </c>
      <c r="C1889" s="110">
        <v>367.14401199999998</v>
      </c>
      <c r="D1889">
        <f t="shared" si="58"/>
        <v>-4.8560181285010717E-2</v>
      </c>
      <c r="E1889">
        <v>3.3164589019147872E-3</v>
      </c>
      <c r="F1889">
        <v>1879</v>
      </c>
      <c r="G1889">
        <f t="shared" ca="1" si="59"/>
        <v>-4.6207008050647508E-2</v>
      </c>
    </row>
    <row r="1890" spans="2:7" x14ac:dyDescent="0.3">
      <c r="B1890" s="109">
        <v>42622</v>
      </c>
      <c r="C1890" s="110">
        <v>385.88253800000001</v>
      </c>
      <c r="D1890">
        <f t="shared" si="58"/>
        <v>-1.7250156583659582E-2</v>
      </c>
      <c r="E1890">
        <v>3.311401894386945E-3</v>
      </c>
      <c r="F1890">
        <v>1880</v>
      </c>
      <c r="G1890">
        <f t="shared" ca="1" si="59"/>
        <v>4.5094312249604022E-2</v>
      </c>
    </row>
    <row r="1891" spans="2:7" x14ac:dyDescent="0.3">
      <c r="B1891" s="109">
        <v>42621</v>
      </c>
      <c r="C1891" s="110">
        <v>392.655914</v>
      </c>
      <c r="D1891">
        <f t="shared" si="58"/>
        <v>-9.8188904701204116E-3</v>
      </c>
      <c r="E1891">
        <v>3.2936856470231479E-3</v>
      </c>
      <c r="F1891">
        <v>1881</v>
      </c>
      <c r="G1891">
        <f t="shared" ca="1" si="59"/>
        <v>7.0087923894794841E-3</v>
      </c>
    </row>
    <row r="1892" spans="2:7" x14ac:dyDescent="0.3">
      <c r="B1892" s="109">
        <v>42620</v>
      </c>
      <c r="C1892" s="110">
        <v>396.54959100000002</v>
      </c>
      <c r="D1892">
        <f t="shared" si="58"/>
        <v>1.8225129086712144E-2</v>
      </c>
      <c r="E1892">
        <v>3.2629117268287988E-3</v>
      </c>
      <c r="F1892">
        <v>1882</v>
      </c>
      <c r="G1892">
        <f t="shared" ca="1" si="59"/>
        <v>1.1395233081552233E-2</v>
      </c>
    </row>
    <row r="1893" spans="2:7" x14ac:dyDescent="0.3">
      <c r="B1893" s="109">
        <v>42619</v>
      </c>
      <c r="C1893" s="110">
        <v>389.45178199999998</v>
      </c>
      <c r="D1893">
        <f t="shared" si="58"/>
        <v>2.1272284517535933E-2</v>
      </c>
      <c r="E1893">
        <v>3.2501924352057454E-3</v>
      </c>
      <c r="F1893">
        <v>1883</v>
      </c>
      <c r="G1893">
        <f t="shared" ca="1" si="59"/>
        <v>-1.286123579391874E-2</v>
      </c>
    </row>
    <row r="1894" spans="2:7" x14ac:dyDescent="0.3">
      <c r="B1894" s="109">
        <v>42615</v>
      </c>
      <c r="C1894" s="110">
        <v>381.33981299999999</v>
      </c>
      <c r="D1894">
        <f t="shared" si="58"/>
        <v>7.0693748418233504E-3</v>
      </c>
      <c r="E1894">
        <v>3.2482187593367851E-3</v>
      </c>
      <c r="F1894">
        <v>1884</v>
      </c>
      <c r="G1894">
        <f t="shared" ca="1" si="59"/>
        <v>1.4729845790097153E-2</v>
      </c>
    </row>
    <row r="1895" spans="2:7" x14ac:dyDescent="0.3">
      <c r="B1895" s="109">
        <v>42614</v>
      </c>
      <c r="C1895" s="110">
        <v>378.66290300000003</v>
      </c>
      <c r="D1895">
        <f t="shared" si="58"/>
        <v>-1.1854456290731008E-2</v>
      </c>
      <c r="E1895">
        <v>3.2446288096255049E-3</v>
      </c>
      <c r="F1895">
        <v>1885</v>
      </c>
      <c r="G1895">
        <f t="shared" ca="1" si="59"/>
        <v>2.0229219467888086E-2</v>
      </c>
    </row>
    <row r="1896" spans="2:7" x14ac:dyDescent="0.3">
      <c r="B1896" s="109">
        <v>42613</v>
      </c>
      <c r="C1896" s="110">
        <v>383.20559700000001</v>
      </c>
      <c r="D1896">
        <f t="shared" si="58"/>
        <v>-4.2158447879147021E-3</v>
      </c>
      <c r="E1896">
        <v>3.2393361669358356E-3</v>
      </c>
      <c r="F1896">
        <v>1886</v>
      </c>
      <c r="G1896">
        <f t="shared" ca="1" si="59"/>
        <v>1.9289338752587937E-3</v>
      </c>
    </row>
    <row r="1897" spans="2:7" x14ac:dyDescent="0.3">
      <c r="B1897" s="109">
        <v>42612</v>
      </c>
      <c r="C1897" s="110">
        <v>384.82797199999999</v>
      </c>
      <c r="D1897">
        <f t="shared" si="58"/>
        <v>1.5628215586848127E-2</v>
      </c>
      <c r="E1897">
        <v>3.2338628136883152E-3</v>
      </c>
      <c r="F1897">
        <v>1887</v>
      </c>
      <c r="G1897">
        <f t="shared" ca="1" si="59"/>
        <v>-1.1578406464262188E-3</v>
      </c>
    </row>
    <row r="1898" spans="2:7" x14ac:dyDescent="0.3">
      <c r="B1898" s="109">
        <v>42611</v>
      </c>
      <c r="C1898" s="110">
        <v>378.906342</v>
      </c>
      <c r="D1898">
        <f t="shared" si="58"/>
        <v>-5.4293618460719006E-3</v>
      </c>
      <c r="E1898">
        <v>3.2314327336666615E-3</v>
      </c>
      <c r="F1898">
        <v>1888</v>
      </c>
      <c r="G1898">
        <f t="shared" ca="1" si="59"/>
        <v>7.4999821804036379E-3</v>
      </c>
    </row>
    <row r="1899" spans="2:7" x14ac:dyDescent="0.3">
      <c r="B1899" s="109">
        <v>42608</v>
      </c>
      <c r="C1899" s="110">
        <v>380.97479199999998</v>
      </c>
      <c r="D1899">
        <f t="shared" si="58"/>
        <v>4.4914019496733459E-3</v>
      </c>
      <c r="E1899">
        <v>3.2305248349848714E-3</v>
      </c>
      <c r="F1899">
        <v>1889</v>
      </c>
      <c r="G1899">
        <f t="shared" ca="1" si="59"/>
        <v>8.5753841074900179E-4</v>
      </c>
    </row>
    <row r="1900" spans="2:7" x14ac:dyDescent="0.3">
      <c r="B1900" s="109">
        <v>42607</v>
      </c>
      <c r="C1900" s="110">
        <v>379.27133199999997</v>
      </c>
      <c r="D1900">
        <f t="shared" si="58"/>
        <v>8.3030287190315466E-3</v>
      </c>
      <c r="E1900">
        <v>3.2048375495752346E-3</v>
      </c>
      <c r="F1900">
        <v>1890</v>
      </c>
      <c r="G1900">
        <f t="shared" ca="1" si="59"/>
        <v>2.2287043997796942E-2</v>
      </c>
    </row>
    <row r="1901" spans="2:7" x14ac:dyDescent="0.3">
      <c r="B1901" s="109">
        <v>42606</v>
      </c>
      <c r="C1901" s="110">
        <v>376.14816300000001</v>
      </c>
      <c r="D1901">
        <f t="shared" si="58"/>
        <v>-2.152085805991133E-3</v>
      </c>
      <c r="E1901">
        <v>3.194465493344234E-3</v>
      </c>
      <c r="F1901">
        <v>1891</v>
      </c>
      <c r="G1901">
        <f t="shared" ca="1" si="59"/>
        <v>2.2175501495853723E-2</v>
      </c>
    </row>
    <row r="1902" spans="2:7" x14ac:dyDescent="0.3">
      <c r="B1902" s="109">
        <v>42605</v>
      </c>
      <c r="C1902" s="110">
        <v>376.95941199999999</v>
      </c>
      <c r="D1902">
        <f t="shared" si="58"/>
        <v>1.2749345586014593E-2</v>
      </c>
      <c r="E1902">
        <v>3.1686922211608959E-3</v>
      </c>
      <c r="F1902">
        <v>1892</v>
      </c>
      <c r="G1902">
        <f t="shared" ca="1" si="59"/>
        <v>-2.7157415090194897E-2</v>
      </c>
    </row>
    <row r="1903" spans="2:7" x14ac:dyDescent="0.3">
      <c r="B1903" s="109">
        <v>42604</v>
      </c>
      <c r="C1903" s="110">
        <v>372.21392800000001</v>
      </c>
      <c r="D1903">
        <f t="shared" si="58"/>
        <v>-4.7831741004494166E-2</v>
      </c>
      <c r="E1903">
        <v>3.148375423440708E-3</v>
      </c>
      <c r="F1903">
        <v>1893</v>
      </c>
      <c r="G1903">
        <f t="shared" ca="1" si="59"/>
        <v>-4.8274754711572221E-2</v>
      </c>
    </row>
    <row r="1904" spans="2:7" x14ac:dyDescent="0.3">
      <c r="B1904" s="109">
        <v>42601</v>
      </c>
      <c r="C1904" s="110">
        <v>390.91192599999999</v>
      </c>
      <c r="D1904">
        <f t="shared" si="58"/>
        <v>-4.4415172109186773E-3</v>
      </c>
      <c r="E1904">
        <v>3.1187721936820623E-3</v>
      </c>
      <c r="F1904">
        <v>1894</v>
      </c>
      <c r="G1904">
        <f t="shared" ca="1" si="59"/>
        <v>5.482251413958924E-3</v>
      </c>
    </row>
    <row r="1905" spans="2:7" x14ac:dyDescent="0.3">
      <c r="B1905" s="109">
        <v>42600</v>
      </c>
      <c r="C1905" s="110">
        <v>392.655914</v>
      </c>
      <c r="D1905">
        <f t="shared" si="58"/>
        <v>4.8294699300867494E-2</v>
      </c>
      <c r="E1905">
        <v>3.1185419845465301E-3</v>
      </c>
      <c r="F1905">
        <v>1895</v>
      </c>
      <c r="G1905">
        <f t="shared" ca="1" si="59"/>
        <v>-7.4302886482498567E-2</v>
      </c>
    </row>
    <row r="1906" spans="2:7" x14ac:dyDescent="0.3">
      <c r="B1906" s="109">
        <v>42599</v>
      </c>
      <c r="C1906" s="110">
        <v>374.56634500000001</v>
      </c>
      <c r="D1906">
        <f t="shared" si="58"/>
        <v>8.8484116927720624E-3</v>
      </c>
      <c r="E1906">
        <v>3.0918372177917153E-3</v>
      </c>
      <c r="F1906">
        <v>1896</v>
      </c>
      <c r="G1906">
        <f t="shared" ca="1" si="59"/>
        <v>4.212990616154149E-2</v>
      </c>
    </row>
    <row r="1907" spans="2:7" x14ac:dyDescent="0.3">
      <c r="B1907" s="109">
        <v>42598</v>
      </c>
      <c r="C1907" s="110">
        <v>371.28109699999999</v>
      </c>
      <c r="D1907">
        <f t="shared" si="58"/>
        <v>-1.8539255764989937E-3</v>
      </c>
      <c r="E1907">
        <v>3.090019913862152E-3</v>
      </c>
      <c r="F1907">
        <v>1897</v>
      </c>
      <c r="G1907">
        <f t="shared" ca="1" si="59"/>
        <v>2.0701677585927527E-2</v>
      </c>
    </row>
    <row r="1908" spans="2:7" x14ac:dyDescent="0.3">
      <c r="B1908" s="109">
        <v>42594</v>
      </c>
      <c r="C1908" s="110">
        <v>371.97070300000001</v>
      </c>
      <c r="D1908">
        <f t="shared" si="58"/>
        <v>-3.2675227329692635E-4</v>
      </c>
      <c r="E1908">
        <v>3.0829084382919536E-3</v>
      </c>
      <c r="F1908">
        <v>1898</v>
      </c>
      <c r="G1908">
        <f t="shared" ca="1" si="59"/>
        <v>-3.9676056859548415E-3</v>
      </c>
    </row>
    <row r="1909" spans="2:7" x14ac:dyDescent="0.3">
      <c r="B1909" s="109">
        <v>42593</v>
      </c>
      <c r="C1909" s="110">
        <v>372.092285</v>
      </c>
      <c r="D1909">
        <f t="shared" si="58"/>
        <v>-4.4493395195099872E-3</v>
      </c>
      <c r="E1909">
        <v>3.0806208131488599E-3</v>
      </c>
      <c r="F1909">
        <v>1899</v>
      </c>
      <c r="G1909">
        <f t="shared" ca="1" si="59"/>
        <v>5.4218329472826307E-4</v>
      </c>
    </row>
    <row r="1910" spans="2:7" x14ac:dyDescent="0.3">
      <c r="B1910" s="109">
        <v>42592</v>
      </c>
      <c r="C1910" s="110">
        <v>373.75524899999999</v>
      </c>
      <c r="D1910">
        <f t="shared" si="58"/>
        <v>-7.5894467125325882E-4</v>
      </c>
      <c r="E1910">
        <v>3.0767824433091118E-3</v>
      </c>
      <c r="F1910">
        <v>1900</v>
      </c>
      <c r="G1910">
        <f t="shared" ca="1" si="59"/>
        <v>-2.4042659568366383E-2</v>
      </c>
    </row>
    <row r="1911" spans="2:7" x14ac:dyDescent="0.3">
      <c r="B1911" s="109">
        <v>42591</v>
      </c>
      <c r="C1911" s="110">
        <v>374.03912400000002</v>
      </c>
      <c r="D1911">
        <f t="shared" si="58"/>
        <v>-1.0302721466710407E-2</v>
      </c>
      <c r="E1911">
        <v>3.0732719663455477E-3</v>
      </c>
      <c r="F1911">
        <v>1901</v>
      </c>
      <c r="G1911">
        <f t="shared" ca="1" si="59"/>
        <v>2.2297672860931747E-2</v>
      </c>
    </row>
    <row r="1912" spans="2:7" x14ac:dyDescent="0.3">
      <c r="B1912" s="109">
        <v>42590</v>
      </c>
      <c r="C1912" s="110">
        <v>377.932861</v>
      </c>
      <c r="D1912">
        <f t="shared" si="58"/>
        <v>8.2234158797322987E-3</v>
      </c>
      <c r="E1912">
        <v>3.0588225009267056E-3</v>
      </c>
      <c r="F1912">
        <v>1902</v>
      </c>
      <c r="G1912">
        <f t="shared" ca="1" si="59"/>
        <v>-8.1669381148347219E-3</v>
      </c>
    </row>
    <row r="1913" spans="2:7" x14ac:dyDescent="0.3">
      <c r="B1913" s="109">
        <v>42587</v>
      </c>
      <c r="C1913" s="110">
        <v>374.85031099999998</v>
      </c>
      <c r="D1913">
        <f t="shared" si="58"/>
        <v>2.1687223286299684E-3</v>
      </c>
      <c r="E1913">
        <v>3.044657963232833E-3</v>
      </c>
      <c r="F1913">
        <v>1903</v>
      </c>
      <c r="G1913">
        <f t="shared" ca="1" si="59"/>
        <v>-3.1922330578489201E-3</v>
      </c>
    </row>
    <row r="1914" spans="2:7" x14ac:dyDescent="0.3">
      <c r="B1914" s="109">
        <v>42586</v>
      </c>
      <c r="C1914" s="110">
        <v>374.03912400000002</v>
      </c>
      <c r="D1914">
        <f t="shared" si="58"/>
        <v>2.3756656753487482E-2</v>
      </c>
      <c r="E1914">
        <v>3.033038846728342E-3</v>
      </c>
      <c r="F1914">
        <v>1904</v>
      </c>
      <c r="G1914">
        <f t="shared" ca="1" si="59"/>
        <v>1.3031598784805577E-2</v>
      </c>
    </row>
    <row r="1915" spans="2:7" x14ac:dyDescent="0.3">
      <c r="B1915" s="109">
        <v>42585</v>
      </c>
      <c r="C1915" s="110">
        <v>365.35940599999998</v>
      </c>
      <c r="D1915">
        <f t="shared" si="58"/>
        <v>-1.4765232338494139E-2</v>
      </c>
      <c r="E1915">
        <v>3.0284813899328356E-3</v>
      </c>
      <c r="F1915">
        <v>1905</v>
      </c>
      <c r="G1915">
        <f t="shared" ca="1" si="59"/>
        <v>3.3714334164754972E-2</v>
      </c>
    </row>
    <row r="1916" spans="2:7" x14ac:dyDescent="0.3">
      <c r="B1916" s="109">
        <v>42584</v>
      </c>
      <c r="C1916" s="110">
        <v>370.83486900000003</v>
      </c>
      <c r="D1916">
        <f t="shared" si="58"/>
        <v>-3.3918120723724576E-2</v>
      </c>
      <c r="E1916">
        <v>3.0275116949156633E-3</v>
      </c>
      <c r="F1916">
        <v>1906</v>
      </c>
      <c r="G1916">
        <f t="shared" ca="1" si="59"/>
        <v>-3.6679133041151391E-2</v>
      </c>
    </row>
    <row r="1917" spans="2:7" x14ac:dyDescent="0.3">
      <c r="B1917" s="109">
        <v>42583</v>
      </c>
      <c r="C1917" s="110">
        <v>383.85449199999999</v>
      </c>
      <c r="D1917">
        <f t="shared" si="58"/>
        <v>5.3897377954050807E-2</v>
      </c>
      <c r="E1917">
        <v>3.022653426289601E-3</v>
      </c>
      <c r="F1917">
        <v>1907</v>
      </c>
      <c r="G1917">
        <f t="shared" ca="1" si="59"/>
        <v>2.7097238141158501E-2</v>
      </c>
    </row>
    <row r="1918" spans="2:7" x14ac:dyDescent="0.3">
      <c r="B1918" s="109">
        <v>42580</v>
      </c>
      <c r="C1918" s="110">
        <v>364.22378500000002</v>
      </c>
      <c r="D1918">
        <f t="shared" si="58"/>
        <v>4.0250560832804094E-3</v>
      </c>
      <c r="E1918">
        <v>3.0200973354159721E-3</v>
      </c>
      <c r="F1918">
        <v>1908</v>
      </c>
      <c r="G1918">
        <f t="shared" ca="1" si="59"/>
        <v>-4.0624977759839406E-2</v>
      </c>
    </row>
    <row r="1919" spans="2:7" x14ac:dyDescent="0.3">
      <c r="B1919" s="109">
        <v>42579</v>
      </c>
      <c r="C1919" s="110">
        <v>362.76364100000001</v>
      </c>
      <c r="D1919">
        <f t="shared" si="58"/>
        <v>3.6384679356423533E-2</v>
      </c>
      <c r="E1919">
        <v>3.0127200285989808E-3</v>
      </c>
      <c r="F1919">
        <v>1909</v>
      </c>
      <c r="G1919">
        <f t="shared" ca="1" si="59"/>
        <v>4.3776823151754074E-2</v>
      </c>
    </row>
    <row r="1920" spans="2:7" x14ac:dyDescent="0.3">
      <c r="B1920" s="109">
        <v>42578</v>
      </c>
      <c r="C1920" s="110">
        <v>350.027985</v>
      </c>
      <c r="D1920">
        <f t="shared" si="58"/>
        <v>2.323053039473999E-3</v>
      </c>
      <c r="E1920">
        <v>2.9880659508334517E-3</v>
      </c>
      <c r="F1920">
        <v>1910</v>
      </c>
      <c r="G1920">
        <f t="shared" ca="1" si="59"/>
        <v>-4.9958805164540083E-3</v>
      </c>
    </row>
    <row r="1921" spans="2:7" x14ac:dyDescent="0.3">
      <c r="B1921" s="109">
        <v>42577</v>
      </c>
      <c r="C1921" s="110">
        <v>349.21673600000003</v>
      </c>
      <c r="D1921">
        <f t="shared" si="58"/>
        <v>-8.0645486568570179E-3</v>
      </c>
      <c r="E1921">
        <v>2.9877618065952127E-3</v>
      </c>
      <c r="F1921">
        <v>1911</v>
      </c>
      <c r="G1921">
        <f t="shared" ca="1" si="59"/>
        <v>2.7377540527014226E-2</v>
      </c>
    </row>
    <row r="1922" spans="2:7" x14ac:dyDescent="0.3">
      <c r="B1922" s="109">
        <v>42576</v>
      </c>
      <c r="C1922" s="110">
        <v>352.05590799999999</v>
      </c>
      <c r="D1922">
        <f t="shared" si="58"/>
        <v>1.9856680458279152E-2</v>
      </c>
      <c r="E1922">
        <v>2.9853794799348243E-3</v>
      </c>
      <c r="F1922">
        <v>1912</v>
      </c>
      <c r="G1922">
        <f t="shared" ca="1" si="59"/>
        <v>1.6936263358160804E-3</v>
      </c>
    </row>
    <row r="1923" spans="2:7" x14ac:dyDescent="0.3">
      <c r="B1923" s="109">
        <v>42573</v>
      </c>
      <c r="C1923" s="110">
        <v>345.20135499999998</v>
      </c>
      <c r="D1923">
        <f t="shared" si="58"/>
        <v>4.4294130410267529E-2</v>
      </c>
      <c r="E1923">
        <v>2.985266284280863E-3</v>
      </c>
      <c r="F1923">
        <v>1913</v>
      </c>
      <c r="G1923">
        <f t="shared" ca="1" si="59"/>
        <v>-1.3456741466102975E-2</v>
      </c>
    </row>
    <row r="1924" spans="2:7" x14ac:dyDescent="0.3">
      <c r="B1924" s="109">
        <v>42572</v>
      </c>
      <c r="C1924" s="110">
        <v>330.55950899999999</v>
      </c>
      <c r="D1924">
        <f t="shared" si="58"/>
        <v>1.7351500983940449E-2</v>
      </c>
      <c r="E1924">
        <v>2.9689024053489721E-3</v>
      </c>
      <c r="F1924">
        <v>1914</v>
      </c>
      <c r="G1924">
        <f t="shared" ca="1" si="59"/>
        <v>2.9936987880166376E-2</v>
      </c>
    </row>
    <row r="1925" spans="2:7" x14ac:dyDescent="0.3">
      <c r="B1925" s="109">
        <v>42571</v>
      </c>
      <c r="C1925" s="110">
        <v>324.92163099999999</v>
      </c>
      <c r="D1925">
        <f t="shared" si="58"/>
        <v>4.6231973824625738E-2</v>
      </c>
      <c r="E1925">
        <v>2.9547285109687849E-3</v>
      </c>
      <c r="F1925">
        <v>1915</v>
      </c>
      <c r="G1925">
        <f t="shared" ca="1" si="59"/>
        <v>7.776892888406943E-2</v>
      </c>
    </row>
    <row r="1926" spans="2:7" x14ac:dyDescent="0.3">
      <c r="B1926" s="109">
        <v>42570</v>
      </c>
      <c r="C1926" s="110">
        <v>310.56366000000003</v>
      </c>
      <c r="D1926">
        <f t="shared" si="58"/>
        <v>3.0127200285989808E-3</v>
      </c>
      <c r="E1926">
        <v>2.9537047209304834E-3</v>
      </c>
      <c r="F1926">
        <v>1916</v>
      </c>
      <c r="G1926">
        <f t="shared" ca="1" si="59"/>
        <v>5.2675012005436617E-2</v>
      </c>
    </row>
    <row r="1927" spans="2:7" x14ac:dyDescent="0.3">
      <c r="B1927" s="109">
        <v>42569</v>
      </c>
      <c r="C1927" s="110">
        <v>309.63082900000001</v>
      </c>
      <c r="D1927">
        <f t="shared" si="58"/>
        <v>-2.2534915295235991E-2</v>
      </c>
      <c r="E1927">
        <v>2.9399855581648815E-3</v>
      </c>
      <c r="F1927">
        <v>1917</v>
      </c>
      <c r="G1927">
        <f t="shared" ca="1" si="59"/>
        <v>-3.5609923246548519E-2</v>
      </c>
    </row>
    <row r="1928" spans="2:7" x14ac:dyDescent="0.3">
      <c r="B1928" s="109">
        <v>42566</v>
      </c>
      <c r="C1928" s="110">
        <v>316.76919600000002</v>
      </c>
      <c r="D1928">
        <f t="shared" si="58"/>
        <v>2.5613846912087013E-4</v>
      </c>
      <c r="E1928">
        <v>2.9272095480448179E-3</v>
      </c>
      <c r="F1928">
        <v>1918</v>
      </c>
      <c r="G1928">
        <f t="shared" ca="1" si="59"/>
        <v>4.9075879255782329E-2</v>
      </c>
    </row>
    <row r="1929" spans="2:7" x14ac:dyDescent="0.3">
      <c r="B1929" s="109">
        <v>42565</v>
      </c>
      <c r="C1929" s="110">
        <v>316.68808000000001</v>
      </c>
      <c r="D1929">
        <f t="shared" si="58"/>
        <v>4.5667435502747988E-2</v>
      </c>
      <c r="E1929">
        <v>2.9113873682435898E-3</v>
      </c>
      <c r="F1929">
        <v>1919</v>
      </c>
      <c r="G1929">
        <f t="shared" ca="1" si="59"/>
        <v>-4.0950892063101881E-2</v>
      </c>
    </row>
    <row r="1930" spans="2:7" x14ac:dyDescent="0.3">
      <c r="B1930" s="109">
        <v>42564</v>
      </c>
      <c r="C1930" s="110">
        <v>302.85736100000003</v>
      </c>
      <c r="D1930">
        <f t="shared" si="58"/>
        <v>-8.8929706968763345E-3</v>
      </c>
      <c r="E1930">
        <v>2.8827818246071057E-3</v>
      </c>
      <c r="F1930">
        <v>1920</v>
      </c>
      <c r="G1930">
        <f t="shared" ca="1" si="59"/>
        <v>-2.6338889052585327E-3</v>
      </c>
    </row>
    <row r="1931" spans="2:7" x14ac:dyDescent="0.3">
      <c r="B1931" s="109">
        <v>42563</v>
      </c>
      <c r="C1931" s="110">
        <v>305.57482900000002</v>
      </c>
      <c r="D1931">
        <f t="shared" ref="D1931:D1994" si="60">C1931/C1932-1</f>
        <v>-1.7731320128281158E-2</v>
      </c>
      <c r="E1931">
        <v>2.8755232776418449E-3</v>
      </c>
      <c r="F1931">
        <v>1921</v>
      </c>
      <c r="G1931">
        <f t="shared" ref="G1931:G1994" ca="1" si="61">_xlfn.NORM.INV(RAND(),M$13,M$14)</f>
        <v>-1.0934738026275981E-2</v>
      </c>
    </row>
    <row r="1932" spans="2:7" x14ac:dyDescent="0.3">
      <c r="B1932" s="109">
        <v>42562</v>
      </c>
      <c r="C1932" s="110">
        <v>311.09088100000002</v>
      </c>
      <c r="D1932">
        <f t="shared" si="60"/>
        <v>1.1873484810431156E-2</v>
      </c>
      <c r="E1932">
        <v>2.8752802338589678E-3</v>
      </c>
      <c r="F1932">
        <v>1922</v>
      </c>
      <c r="G1932">
        <f t="shared" ca="1" si="61"/>
        <v>1.0608487118082167E-2</v>
      </c>
    </row>
    <row r="1933" spans="2:7" x14ac:dyDescent="0.3">
      <c r="B1933" s="109">
        <v>42559</v>
      </c>
      <c r="C1933" s="110">
        <v>307.44049100000001</v>
      </c>
      <c r="D1933">
        <f t="shared" si="60"/>
        <v>-6.8135473284474113E-3</v>
      </c>
      <c r="E1933">
        <v>2.870837582300112E-3</v>
      </c>
      <c r="F1933">
        <v>1923</v>
      </c>
      <c r="G1933">
        <f t="shared" ca="1" si="61"/>
        <v>-4.7077645489683705E-2</v>
      </c>
    </row>
    <row r="1934" spans="2:7" x14ac:dyDescent="0.3">
      <c r="B1934" s="109">
        <v>42558</v>
      </c>
      <c r="C1934" s="110">
        <v>309.549622</v>
      </c>
      <c r="D1934">
        <f t="shared" si="60"/>
        <v>2.9265192301137333E-2</v>
      </c>
      <c r="E1934">
        <v>2.8707079559411319E-3</v>
      </c>
      <c r="F1934">
        <v>1924</v>
      </c>
      <c r="G1934">
        <f t="shared" ca="1" si="61"/>
        <v>-1.9422774599238222E-2</v>
      </c>
    </row>
    <row r="1935" spans="2:7" x14ac:dyDescent="0.3">
      <c r="B1935" s="109">
        <v>42556</v>
      </c>
      <c r="C1935" s="110">
        <v>300.74816900000002</v>
      </c>
      <c r="D1935">
        <f t="shared" si="60"/>
        <v>-5.8990885673675386E-3</v>
      </c>
      <c r="E1935">
        <v>2.8653047004054688E-3</v>
      </c>
      <c r="F1935">
        <v>1925</v>
      </c>
      <c r="G1935">
        <f t="shared" ca="1" si="61"/>
        <v>-2.878990961870373E-2</v>
      </c>
    </row>
    <row r="1936" spans="2:7" x14ac:dyDescent="0.3">
      <c r="B1936" s="109">
        <v>42555</v>
      </c>
      <c r="C1936" s="110">
        <v>302.53283699999997</v>
      </c>
      <c r="D1936">
        <f t="shared" si="60"/>
        <v>7.5646134756379713E-3</v>
      </c>
      <c r="E1936">
        <v>2.8603945408045561E-3</v>
      </c>
      <c r="F1936">
        <v>1926</v>
      </c>
      <c r="G1936">
        <f t="shared" ca="1" si="61"/>
        <v>-2.0698171013800574E-3</v>
      </c>
    </row>
    <row r="1937" spans="2:7" x14ac:dyDescent="0.3">
      <c r="B1937" s="109">
        <v>42552</v>
      </c>
      <c r="C1937" s="110">
        <v>300.26147500000002</v>
      </c>
      <c r="D1937">
        <f t="shared" si="60"/>
        <v>1.7035057066171255E-2</v>
      </c>
      <c r="E1937">
        <v>2.8403295855141675E-3</v>
      </c>
      <c r="F1937">
        <v>1927</v>
      </c>
      <c r="G1937">
        <f t="shared" ca="1" si="61"/>
        <v>2.923093846193648E-2</v>
      </c>
    </row>
    <row r="1938" spans="2:7" x14ac:dyDescent="0.3">
      <c r="B1938" s="109">
        <v>42551</v>
      </c>
      <c r="C1938" s="110">
        <v>295.23217799999998</v>
      </c>
      <c r="D1938">
        <f t="shared" si="60"/>
        <v>2.1757653566969237E-2</v>
      </c>
      <c r="E1938">
        <v>2.8325520234215862E-3</v>
      </c>
      <c r="F1938">
        <v>1928</v>
      </c>
      <c r="G1938">
        <f t="shared" ca="1" si="61"/>
        <v>1.7901353513114253E-3</v>
      </c>
    </row>
    <row r="1939" spans="2:7" x14ac:dyDescent="0.3">
      <c r="B1939" s="109">
        <v>42550</v>
      </c>
      <c r="C1939" s="110">
        <v>288.945404</v>
      </c>
      <c r="D1939">
        <f t="shared" si="60"/>
        <v>2.3919161833692026E-3</v>
      </c>
      <c r="E1939">
        <v>2.8132433187908479E-3</v>
      </c>
      <c r="F1939">
        <v>1929</v>
      </c>
      <c r="G1939">
        <f t="shared" ca="1" si="61"/>
        <v>1.8117744880765955E-2</v>
      </c>
    </row>
    <row r="1940" spans="2:7" x14ac:dyDescent="0.3">
      <c r="B1940" s="109">
        <v>42549</v>
      </c>
      <c r="C1940" s="110">
        <v>288.25592</v>
      </c>
      <c r="D1940">
        <f t="shared" si="60"/>
        <v>1.5500027389614424E-3</v>
      </c>
      <c r="E1940">
        <v>2.8132381758920744E-3</v>
      </c>
      <c r="F1940">
        <v>1930</v>
      </c>
      <c r="G1940">
        <f t="shared" ca="1" si="61"/>
        <v>2.5162569891261113E-2</v>
      </c>
    </row>
    <row r="1941" spans="2:7" x14ac:dyDescent="0.3">
      <c r="B1941" s="109">
        <v>42548</v>
      </c>
      <c r="C1941" s="110">
        <v>287.80981400000002</v>
      </c>
      <c r="D1941">
        <f t="shared" si="60"/>
        <v>1.5164463257024252E-2</v>
      </c>
      <c r="E1941">
        <v>2.8099408614525867E-3</v>
      </c>
      <c r="F1941">
        <v>1931</v>
      </c>
      <c r="G1941">
        <f t="shared" ca="1" si="61"/>
        <v>9.3526772404142772E-3</v>
      </c>
    </row>
    <row r="1942" spans="2:7" x14ac:dyDescent="0.3">
      <c r="B1942" s="109">
        <v>42545</v>
      </c>
      <c r="C1942" s="110">
        <v>283.51052900000002</v>
      </c>
      <c r="D1942">
        <f t="shared" si="60"/>
        <v>-3.6526156084299766E-2</v>
      </c>
      <c r="E1942">
        <v>2.8025899169832336E-3</v>
      </c>
      <c r="F1942">
        <v>1932</v>
      </c>
      <c r="G1942">
        <f t="shared" ca="1" si="61"/>
        <v>3.4810244679446899E-2</v>
      </c>
    </row>
    <row r="1943" spans="2:7" x14ac:dyDescent="0.3">
      <c r="B1943" s="109">
        <v>42544</v>
      </c>
      <c r="C1943" s="110">
        <v>294.258667</v>
      </c>
      <c r="D1943">
        <f t="shared" si="60"/>
        <v>-9.4212291263175985E-3</v>
      </c>
      <c r="E1943">
        <v>2.7973646083521153E-3</v>
      </c>
      <c r="F1943">
        <v>1933</v>
      </c>
      <c r="G1943">
        <f t="shared" ca="1" si="61"/>
        <v>4.3010515505893564E-3</v>
      </c>
    </row>
    <row r="1944" spans="2:7" x14ac:dyDescent="0.3">
      <c r="B1944" s="109">
        <v>42543</v>
      </c>
      <c r="C1944" s="110">
        <v>297.05731200000002</v>
      </c>
      <c r="D1944">
        <f t="shared" si="60"/>
        <v>2.8755232776418449E-3</v>
      </c>
      <c r="E1944">
        <v>2.7933544090001927E-3</v>
      </c>
      <c r="F1944">
        <v>1934</v>
      </c>
      <c r="G1944">
        <f t="shared" ca="1" si="61"/>
        <v>-7.8562799157727813E-3</v>
      </c>
    </row>
    <row r="1945" spans="2:7" x14ac:dyDescent="0.3">
      <c r="B1945" s="109">
        <v>42542</v>
      </c>
      <c r="C1945" s="110">
        <v>296.20556599999998</v>
      </c>
      <c r="D1945">
        <f t="shared" si="60"/>
        <v>-1.5635632937651134E-2</v>
      </c>
      <c r="E1945">
        <v>2.7903281264494151E-3</v>
      </c>
      <c r="F1945">
        <v>1935</v>
      </c>
      <c r="G1945">
        <f t="shared" ca="1" si="61"/>
        <v>-1.7902603558821381E-2</v>
      </c>
    </row>
    <row r="1946" spans="2:7" x14ac:dyDescent="0.3">
      <c r="B1946" s="109">
        <v>42541</v>
      </c>
      <c r="C1946" s="110">
        <v>300.91049199999998</v>
      </c>
      <c r="D1946">
        <f t="shared" si="60"/>
        <v>2.2968919250885289E-3</v>
      </c>
      <c r="E1946">
        <v>2.7867274255821695E-3</v>
      </c>
      <c r="F1946">
        <v>1936</v>
      </c>
      <c r="G1946">
        <f t="shared" ca="1" si="61"/>
        <v>2.154508277103347E-2</v>
      </c>
    </row>
    <row r="1947" spans="2:7" x14ac:dyDescent="0.3">
      <c r="B1947" s="109">
        <v>42538</v>
      </c>
      <c r="C1947" s="110">
        <v>300.22091699999999</v>
      </c>
      <c r="D1947">
        <f t="shared" si="60"/>
        <v>-1.2276712857202332E-2</v>
      </c>
      <c r="E1947">
        <v>2.7780196887978725E-3</v>
      </c>
      <c r="F1947">
        <v>1937</v>
      </c>
      <c r="G1947">
        <f t="shared" ca="1" si="61"/>
        <v>3.682801040234162E-2</v>
      </c>
    </row>
    <row r="1948" spans="2:7" x14ac:dyDescent="0.3">
      <c r="B1948" s="109">
        <v>42537</v>
      </c>
      <c r="C1948" s="110">
        <v>303.95245399999999</v>
      </c>
      <c r="D1948">
        <f t="shared" si="60"/>
        <v>-1.5243001625511399E-2</v>
      </c>
      <c r="E1948">
        <v>2.7438195216626937E-3</v>
      </c>
      <c r="F1948">
        <v>1938</v>
      </c>
      <c r="G1948">
        <f t="shared" ca="1" si="61"/>
        <v>-5.3322353954417658E-4</v>
      </c>
    </row>
    <row r="1949" spans="2:7" x14ac:dyDescent="0.3">
      <c r="B1949" s="109">
        <v>42536</v>
      </c>
      <c r="C1949" s="110">
        <v>308.65731799999998</v>
      </c>
      <c r="D1949">
        <f t="shared" si="60"/>
        <v>1.8605049218215042E-2</v>
      </c>
      <c r="E1949">
        <v>2.7437533462830732E-3</v>
      </c>
      <c r="F1949">
        <v>1939</v>
      </c>
      <c r="G1949">
        <f t="shared" ca="1" si="61"/>
        <v>-2.7692800417602387E-2</v>
      </c>
    </row>
    <row r="1950" spans="2:7" x14ac:dyDescent="0.3">
      <c r="B1950" s="109">
        <v>42535</v>
      </c>
      <c r="C1950" s="110">
        <v>303.01962300000002</v>
      </c>
      <c r="D1950">
        <f t="shared" si="60"/>
        <v>2.3705442166048529E-2</v>
      </c>
      <c r="E1950">
        <v>2.7291620109450854E-3</v>
      </c>
      <c r="F1950">
        <v>1940</v>
      </c>
      <c r="G1950">
        <f t="shared" ca="1" si="61"/>
        <v>-1.9629046977689798E-2</v>
      </c>
    </row>
    <row r="1951" spans="2:7" x14ac:dyDescent="0.3">
      <c r="B1951" s="109">
        <v>42534</v>
      </c>
      <c r="C1951" s="110">
        <v>296.002747</v>
      </c>
      <c r="D1951">
        <f t="shared" si="60"/>
        <v>-1.2315836735267593E-2</v>
      </c>
      <c r="E1951">
        <v>2.7142298874973658E-3</v>
      </c>
      <c r="F1951">
        <v>1941</v>
      </c>
      <c r="G1951">
        <f t="shared" ca="1" si="61"/>
        <v>1.2058551927404057E-3</v>
      </c>
    </row>
    <row r="1952" spans="2:7" x14ac:dyDescent="0.3">
      <c r="B1952" s="109">
        <v>42531</v>
      </c>
      <c r="C1952" s="110">
        <v>299.69372600000003</v>
      </c>
      <c r="D1952">
        <f t="shared" si="60"/>
        <v>3.1119330542442869E-2</v>
      </c>
      <c r="E1952">
        <v>2.6909969372019837E-3</v>
      </c>
      <c r="F1952">
        <v>1942</v>
      </c>
      <c r="G1952">
        <f t="shared" ca="1" si="61"/>
        <v>6.4266503390281018E-2</v>
      </c>
    </row>
    <row r="1953" spans="2:7" x14ac:dyDescent="0.3">
      <c r="B1953" s="109">
        <v>42530</v>
      </c>
      <c r="C1953" s="110">
        <v>290.64892600000002</v>
      </c>
      <c r="D1953">
        <f t="shared" si="60"/>
        <v>-1.2544105398758498E-3</v>
      </c>
      <c r="E1953">
        <v>2.6709696645568215E-3</v>
      </c>
      <c r="F1953">
        <v>1943</v>
      </c>
      <c r="G1953">
        <f t="shared" ca="1" si="61"/>
        <v>1.563019417352958E-2</v>
      </c>
    </row>
    <row r="1954" spans="2:7" x14ac:dyDescent="0.3">
      <c r="B1954" s="109">
        <v>42529</v>
      </c>
      <c r="C1954" s="110">
        <v>291.01397700000001</v>
      </c>
      <c r="D1954">
        <f t="shared" si="60"/>
        <v>-4.4401649211053273E-3</v>
      </c>
      <c r="E1954">
        <v>2.6443519444674379E-3</v>
      </c>
      <c r="F1954">
        <v>1944</v>
      </c>
      <c r="G1954">
        <f t="shared" ca="1" si="61"/>
        <v>7.5286926298263335E-2</v>
      </c>
    </row>
    <row r="1955" spans="2:7" x14ac:dyDescent="0.3">
      <c r="B1955" s="109">
        <v>42528</v>
      </c>
      <c r="C1955" s="110">
        <v>292.31189000000001</v>
      </c>
      <c r="D1955">
        <f t="shared" si="60"/>
        <v>-6.6158697035081371E-3</v>
      </c>
      <c r="E1955">
        <v>2.6350778545509712E-3</v>
      </c>
      <c r="F1955">
        <v>1945</v>
      </c>
      <c r="G1955">
        <f t="shared" ca="1" si="61"/>
        <v>-4.0850983589583785E-2</v>
      </c>
    </row>
    <row r="1956" spans="2:7" x14ac:dyDescent="0.3">
      <c r="B1956" s="109">
        <v>42527</v>
      </c>
      <c r="C1956" s="110">
        <v>294.258667</v>
      </c>
      <c r="D1956">
        <f t="shared" si="60"/>
        <v>-1.3801936305068985E-4</v>
      </c>
      <c r="E1956">
        <v>2.6025661552295798E-3</v>
      </c>
      <c r="F1956">
        <v>1946</v>
      </c>
      <c r="G1956">
        <f t="shared" ca="1" si="61"/>
        <v>-3.3916969121977086E-2</v>
      </c>
    </row>
    <row r="1957" spans="2:7" x14ac:dyDescent="0.3">
      <c r="B1957" s="109">
        <v>42524</v>
      </c>
      <c r="C1957" s="110">
        <v>294.299286</v>
      </c>
      <c r="D1957">
        <f t="shared" si="60"/>
        <v>-1.6802127363393926E-2</v>
      </c>
      <c r="E1957">
        <v>2.5901737977258588E-3</v>
      </c>
      <c r="F1957">
        <v>1947</v>
      </c>
      <c r="G1957">
        <f t="shared" ca="1" si="61"/>
        <v>1.2855761571217677E-3</v>
      </c>
    </row>
    <row r="1958" spans="2:7" x14ac:dyDescent="0.3">
      <c r="B1958" s="109">
        <v>42523</v>
      </c>
      <c r="C1958" s="110">
        <v>299.328644</v>
      </c>
      <c r="D1958">
        <f t="shared" si="60"/>
        <v>1.3457835035084909E-2</v>
      </c>
      <c r="E1958">
        <v>2.57370395801515E-3</v>
      </c>
      <c r="F1958">
        <v>1948</v>
      </c>
      <c r="G1958">
        <f t="shared" ca="1" si="61"/>
        <v>-4.2327984074771062E-3</v>
      </c>
    </row>
    <row r="1959" spans="2:7" x14ac:dyDescent="0.3">
      <c r="B1959" s="109">
        <v>42522</v>
      </c>
      <c r="C1959" s="110">
        <v>295.35382099999998</v>
      </c>
      <c r="D1959">
        <f t="shared" si="60"/>
        <v>-2.8936974998000298E-2</v>
      </c>
      <c r="E1959">
        <v>2.5692974251123601E-3</v>
      </c>
      <c r="F1959">
        <v>1949</v>
      </c>
      <c r="G1959">
        <f t="shared" ca="1" si="61"/>
        <v>2.9319073377053247E-2</v>
      </c>
    </row>
    <row r="1960" spans="2:7" x14ac:dyDescent="0.3">
      <c r="B1960" s="109">
        <v>42521</v>
      </c>
      <c r="C1960" s="110">
        <v>304.15515099999999</v>
      </c>
      <c r="D1960">
        <f t="shared" si="60"/>
        <v>-1.0163974471091963E-2</v>
      </c>
      <c r="E1960">
        <v>2.5677974530329273E-3</v>
      </c>
      <c r="F1960">
        <v>1950</v>
      </c>
      <c r="G1960">
        <f t="shared" ca="1" si="61"/>
        <v>-1.256709497826069E-2</v>
      </c>
    </row>
    <row r="1961" spans="2:7" x14ac:dyDescent="0.3">
      <c r="B1961" s="109">
        <v>42520</v>
      </c>
      <c r="C1961" s="110">
        <v>307.27832000000001</v>
      </c>
      <c r="D1961">
        <f t="shared" si="60"/>
        <v>-9.1551526891777701E-3</v>
      </c>
      <c r="E1961">
        <v>2.5666321529456138E-3</v>
      </c>
      <c r="F1961">
        <v>1951</v>
      </c>
      <c r="G1961">
        <f t="shared" ca="1" si="61"/>
        <v>-5.2752026056400142E-2</v>
      </c>
    </row>
    <row r="1962" spans="2:7" x14ac:dyDescent="0.3">
      <c r="B1962" s="109">
        <v>42517</v>
      </c>
      <c r="C1962" s="110">
        <v>310.11749300000002</v>
      </c>
      <c r="D1962">
        <f t="shared" si="60"/>
        <v>1.1108340166135156E-2</v>
      </c>
      <c r="E1962">
        <v>2.5655647220237388E-3</v>
      </c>
      <c r="F1962">
        <v>1952</v>
      </c>
      <c r="G1962">
        <f t="shared" ca="1" si="61"/>
        <v>-5.0458568261165807E-2</v>
      </c>
    </row>
    <row r="1963" spans="2:7" x14ac:dyDescent="0.3">
      <c r="B1963" s="109">
        <v>42516</v>
      </c>
      <c r="C1963" s="110">
        <v>306.71044899999998</v>
      </c>
      <c r="D1963">
        <f t="shared" si="60"/>
        <v>2.3690160218540202E-2</v>
      </c>
      <c r="E1963">
        <v>2.5312729623301333E-3</v>
      </c>
      <c r="F1963">
        <v>1953</v>
      </c>
      <c r="G1963">
        <f t="shared" ca="1" si="61"/>
        <v>2.1209706309442692E-2</v>
      </c>
    </row>
    <row r="1964" spans="2:7" x14ac:dyDescent="0.3">
      <c r="B1964" s="109">
        <v>42515</v>
      </c>
      <c r="C1964" s="110">
        <v>299.61257899999998</v>
      </c>
      <c r="D1964">
        <f t="shared" si="60"/>
        <v>2.6399799215029551E-2</v>
      </c>
      <c r="E1964">
        <v>2.5309236646808841E-3</v>
      </c>
      <c r="F1964">
        <v>1954</v>
      </c>
      <c r="G1964">
        <f t="shared" ca="1" si="61"/>
        <v>-1.3407797919103801E-2</v>
      </c>
    </row>
    <row r="1965" spans="2:7" x14ac:dyDescent="0.3">
      <c r="B1965" s="109">
        <v>42514</v>
      </c>
      <c r="C1965" s="110">
        <v>291.90631100000002</v>
      </c>
      <c r="D1965">
        <f t="shared" si="60"/>
        <v>-1.6669013270147026E-2</v>
      </c>
      <c r="E1965">
        <v>2.5206497402781025E-3</v>
      </c>
      <c r="F1965">
        <v>1955</v>
      </c>
      <c r="G1965">
        <f t="shared" ca="1" si="61"/>
        <v>-3.1170420379103538E-2</v>
      </c>
    </row>
    <row r="1966" spans="2:7" x14ac:dyDescent="0.3">
      <c r="B1966" s="109">
        <v>42513</v>
      </c>
      <c r="C1966" s="110">
        <v>296.85458399999999</v>
      </c>
      <c r="D1966">
        <f t="shared" si="60"/>
        <v>-2.3351908848217473E-2</v>
      </c>
      <c r="E1966">
        <v>2.5182060059147915E-3</v>
      </c>
      <c r="F1966">
        <v>1956</v>
      </c>
      <c r="G1966">
        <f t="shared" ca="1" si="61"/>
        <v>6.727218843572802E-2</v>
      </c>
    </row>
    <row r="1967" spans="2:7" x14ac:dyDescent="0.3">
      <c r="B1967" s="109">
        <v>42510</v>
      </c>
      <c r="C1967" s="110">
        <v>303.95245399999999</v>
      </c>
      <c r="D1967">
        <f t="shared" si="60"/>
        <v>9.9731677599006474E-3</v>
      </c>
      <c r="E1967">
        <v>2.5163813201014573E-3</v>
      </c>
      <c r="F1967">
        <v>1957</v>
      </c>
      <c r="G1967">
        <f t="shared" ca="1" si="61"/>
        <v>-3.5915919606015291E-2</v>
      </c>
    </row>
    <row r="1968" spans="2:7" x14ac:dyDescent="0.3">
      <c r="B1968" s="109">
        <v>42509</v>
      </c>
      <c r="C1968" s="110">
        <v>300.95101899999997</v>
      </c>
      <c r="D1968">
        <f t="shared" si="60"/>
        <v>-0.1320622849837233</v>
      </c>
      <c r="E1968">
        <v>2.4856122515608536E-3</v>
      </c>
      <c r="F1968">
        <v>1958</v>
      </c>
      <c r="G1968">
        <f t="shared" ca="1" si="61"/>
        <v>1.780732776584444E-3</v>
      </c>
    </row>
    <row r="1969" spans="2:7" x14ac:dyDescent="0.3">
      <c r="B1969" s="109">
        <v>42508</v>
      </c>
      <c r="C1969" s="110">
        <v>346.74264499999998</v>
      </c>
      <c r="D1969">
        <f t="shared" si="60"/>
        <v>-1.2817488046510728E-2</v>
      </c>
      <c r="E1969">
        <v>2.4799492965565939E-3</v>
      </c>
      <c r="F1969">
        <v>1959</v>
      </c>
      <c r="G1969">
        <f t="shared" ca="1" si="61"/>
        <v>-3.701776246520961E-2</v>
      </c>
    </row>
    <row r="1970" spans="2:7" x14ac:dyDescent="0.3">
      <c r="B1970" s="109">
        <v>42507</v>
      </c>
      <c r="C1970" s="110">
        <v>351.24471999999997</v>
      </c>
      <c r="D1970">
        <f t="shared" si="60"/>
        <v>9.8845509743949789E-2</v>
      </c>
      <c r="E1970">
        <v>2.4699358059927512E-3</v>
      </c>
      <c r="F1970">
        <v>1960</v>
      </c>
      <c r="G1970">
        <f t="shared" ca="1" si="61"/>
        <v>1.9115547450567927E-2</v>
      </c>
    </row>
    <row r="1971" spans="2:7" x14ac:dyDescent="0.3">
      <c r="B1971" s="109">
        <v>42506</v>
      </c>
      <c r="C1971" s="110">
        <v>319.648865</v>
      </c>
      <c r="D1971">
        <f t="shared" si="60"/>
        <v>7.4137468685480101E-3</v>
      </c>
      <c r="E1971">
        <v>2.4616803911214902E-3</v>
      </c>
      <c r="F1971">
        <v>1961</v>
      </c>
      <c r="G1971">
        <f t="shared" ca="1" si="61"/>
        <v>2.9421559884924359E-2</v>
      </c>
    </row>
    <row r="1972" spans="2:7" x14ac:dyDescent="0.3">
      <c r="B1972" s="109">
        <v>42503</v>
      </c>
      <c r="C1972" s="110">
        <v>317.29650900000001</v>
      </c>
      <c r="D1972">
        <f t="shared" si="60"/>
        <v>2.4489597089671022E-2</v>
      </c>
      <c r="E1972">
        <v>2.4580725088709787E-3</v>
      </c>
      <c r="F1972">
        <v>1962</v>
      </c>
      <c r="G1972">
        <f t="shared" ca="1" si="61"/>
        <v>1.108686146114321E-2</v>
      </c>
    </row>
    <row r="1973" spans="2:7" x14ac:dyDescent="0.3">
      <c r="B1973" s="109">
        <v>42502</v>
      </c>
      <c r="C1973" s="110">
        <v>309.711792</v>
      </c>
      <c r="D1973">
        <f t="shared" si="60"/>
        <v>3.2170520368701494E-2</v>
      </c>
      <c r="E1973">
        <v>2.440335197791299E-3</v>
      </c>
      <c r="F1973">
        <v>1963</v>
      </c>
      <c r="G1973">
        <f t="shared" ca="1" si="61"/>
        <v>1.6587522882778764E-2</v>
      </c>
    </row>
    <row r="1974" spans="2:7" x14ac:dyDescent="0.3">
      <c r="B1974" s="109">
        <v>42501</v>
      </c>
      <c r="C1974" s="110">
        <v>300.05874599999999</v>
      </c>
      <c r="D1974">
        <f t="shared" si="60"/>
        <v>2.5648287386825563E-2</v>
      </c>
      <c r="E1974">
        <v>2.4155592086794186E-3</v>
      </c>
      <c r="F1974">
        <v>1964</v>
      </c>
      <c r="G1974">
        <f t="shared" ca="1" si="61"/>
        <v>1.39432821596868E-2</v>
      </c>
    </row>
    <row r="1975" spans="2:7" x14ac:dyDescent="0.3">
      <c r="B1975" s="109">
        <v>42500</v>
      </c>
      <c r="C1975" s="110">
        <v>292.555206</v>
      </c>
      <c r="D1975">
        <f t="shared" si="60"/>
        <v>-8.7948033081548527E-3</v>
      </c>
      <c r="E1975">
        <v>2.4139969916030513E-3</v>
      </c>
      <c r="F1975">
        <v>1965</v>
      </c>
      <c r="G1975">
        <f t="shared" ca="1" si="61"/>
        <v>-3.5889600288982713E-2</v>
      </c>
    </row>
    <row r="1976" spans="2:7" x14ac:dyDescent="0.3">
      <c r="B1976" s="109">
        <v>42499</v>
      </c>
      <c r="C1976" s="110">
        <v>295.15100100000001</v>
      </c>
      <c r="D1976">
        <f t="shared" si="60"/>
        <v>3.542972768199304E-2</v>
      </c>
      <c r="E1976">
        <v>2.4086284645916667E-3</v>
      </c>
      <c r="F1976">
        <v>1966</v>
      </c>
      <c r="G1976">
        <f t="shared" ca="1" si="61"/>
        <v>2.163383013843493E-2</v>
      </c>
    </row>
    <row r="1977" spans="2:7" x14ac:dyDescent="0.3">
      <c r="B1977" s="109">
        <v>42496</v>
      </c>
      <c r="C1977" s="110">
        <v>285.05169699999999</v>
      </c>
      <c r="D1977">
        <f t="shared" si="60"/>
        <v>-1.1115896596330166E-2</v>
      </c>
      <c r="E1977">
        <v>2.3919161833692026E-3</v>
      </c>
      <c r="F1977">
        <v>1967</v>
      </c>
      <c r="G1977">
        <f t="shared" ca="1" si="61"/>
        <v>1.3877519006435772E-2</v>
      </c>
    </row>
    <row r="1978" spans="2:7" x14ac:dyDescent="0.3">
      <c r="B1978" s="109">
        <v>42495</v>
      </c>
      <c r="C1978" s="110">
        <v>288.25592</v>
      </c>
      <c r="D1978">
        <f t="shared" si="60"/>
        <v>8.3710534488088406E-3</v>
      </c>
      <c r="E1978">
        <v>2.386823585297293E-3</v>
      </c>
      <c r="F1978">
        <v>1968</v>
      </c>
      <c r="G1978">
        <f t="shared" ca="1" si="61"/>
        <v>1.2576018797065984E-2</v>
      </c>
    </row>
    <row r="1979" spans="2:7" x14ac:dyDescent="0.3">
      <c r="B1979" s="109">
        <v>42494</v>
      </c>
      <c r="C1979" s="110">
        <v>285.86294600000002</v>
      </c>
      <c r="D1979">
        <f t="shared" si="60"/>
        <v>-3.3196103790012699E-2</v>
      </c>
      <c r="E1979">
        <v>2.3655244041440593E-3</v>
      </c>
      <c r="F1979">
        <v>1969</v>
      </c>
      <c r="G1979">
        <f t="shared" ca="1" si="61"/>
        <v>1.5029561739366979E-2</v>
      </c>
    </row>
    <row r="1980" spans="2:7" x14ac:dyDescent="0.3">
      <c r="B1980" s="109">
        <v>42493</v>
      </c>
      <c r="C1980" s="110">
        <v>295.678314</v>
      </c>
      <c r="D1980">
        <f t="shared" si="60"/>
        <v>-1.3931965506524424E-2</v>
      </c>
      <c r="E1980">
        <v>2.3644907538962201E-3</v>
      </c>
      <c r="F1980">
        <v>1970</v>
      </c>
      <c r="G1980">
        <f t="shared" ca="1" si="61"/>
        <v>9.3500333002055694E-3</v>
      </c>
    </row>
    <row r="1981" spans="2:7" x14ac:dyDescent="0.3">
      <c r="B1981" s="109">
        <v>42492</v>
      </c>
      <c r="C1981" s="110">
        <v>299.85589599999997</v>
      </c>
      <c r="D1981">
        <f t="shared" si="60"/>
        <v>-7.5176979184699011E-3</v>
      </c>
      <c r="E1981">
        <v>2.3594247850100558E-3</v>
      </c>
      <c r="F1981">
        <v>1971</v>
      </c>
      <c r="G1981">
        <f t="shared" ca="1" si="61"/>
        <v>1.8613233366170778E-2</v>
      </c>
    </row>
    <row r="1982" spans="2:7" x14ac:dyDescent="0.3">
      <c r="B1982" s="109">
        <v>42489</v>
      </c>
      <c r="C1982" s="110">
        <v>302.12719700000002</v>
      </c>
      <c r="D1982">
        <f t="shared" si="60"/>
        <v>4.8859271034967566E-2</v>
      </c>
      <c r="E1982">
        <v>2.3570806114796561E-3</v>
      </c>
      <c r="F1982">
        <v>1972</v>
      </c>
      <c r="G1982">
        <f t="shared" ca="1" si="61"/>
        <v>-9.3653187681082498E-3</v>
      </c>
    </row>
    <row r="1983" spans="2:7" x14ac:dyDescent="0.3">
      <c r="B1983" s="109">
        <v>42488</v>
      </c>
      <c r="C1983" s="110">
        <v>288.05313100000001</v>
      </c>
      <c r="D1983">
        <f t="shared" si="60"/>
        <v>-3.7874100391420695E-3</v>
      </c>
      <c r="E1983">
        <v>2.3476987469714938E-3</v>
      </c>
      <c r="F1983">
        <v>1973</v>
      </c>
      <c r="G1983">
        <f t="shared" ca="1" si="61"/>
        <v>2.3280168047912358E-2</v>
      </c>
    </row>
    <row r="1984" spans="2:7" x14ac:dyDescent="0.3">
      <c r="B1984" s="109">
        <v>42487</v>
      </c>
      <c r="C1984" s="110">
        <v>289.14825400000001</v>
      </c>
      <c r="D1984">
        <f t="shared" si="60"/>
        <v>-5.6054322964682601E-4</v>
      </c>
      <c r="E1984">
        <v>2.3374481006834813E-3</v>
      </c>
      <c r="F1984">
        <v>1974</v>
      </c>
      <c r="G1984">
        <f t="shared" ca="1" si="61"/>
        <v>-1.4211377842713816E-3</v>
      </c>
    </row>
    <row r="1985" spans="2:7" x14ac:dyDescent="0.3">
      <c r="B1985" s="109">
        <v>42486</v>
      </c>
      <c r="C1985" s="110">
        <v>289.31042500000001</v>
      </c>
      <c r="D1985">
        <f t="shared" si="60"/>
        <v>1.122659952320415E-3</v>
      </c>
      <c r="E1985">
        <v>2.323053039473999E-3</v>
      </c>
      <c r="F1985">
        <v>1975</v>
      </c>
      <c r="G1985">
        <f t="shared" ca="1" si="61"/>
        <v>3.2007741913098173E-2</v>
      </c>
    </row>
    <row r="1986" spans="2:7" x14ac:dyDescent="0.3">
      <c r="B1986" s="109">
        <v>42485</v>
      </c>
      <c r="C1986" s="110">
        <v>288.98599200000001</v>
      </c>
      <c r="D1986">
        <f t="shared" si="60"/>
        <v>-3.0780955584923664E-3</v>
      </c>
      <c r="E1986">
        <v>2.3099814907328042E-3</v>
      </c>
      <c r="F1986">
        <v>1976</v>
      </c>
      <c r="G1986">
        <f t="shared" ca="1" si="61"/>
        <v>3.0032110880678628E-2</v>
      </c>
    </row>
    <row r="1987" spans="2:7" x14ac:dyDescent="0.3">
      <c r="B1987" s="109">
        <v>42482</v>
      </c>
      <c r="C1987" s="110">
        <v>289.878265</v>
      </c>
      <c r="D1987">
        <f t="shared" si="60"/>
        <v>1.1606378670759643E-2</v>
      </c>
      <c r="E1987">
        <v>2.3079440935886986E-3</v>
      </c>
      <c r="F1987">
        <v>1977</v>
      </c>
      <c r="G1987">
        <f t="shared" ca="1" si="61"/>
        <v>2.3527700651595228E-2</v>
      </c>
    </row>
    <row r="1988" spans="2:7" x14ac:dyDescent="0.3">
      <c r="B1988" s="109">
        <v>42481</v>
      </c>
      <c r="C1988" s="110">
        <v>286.55242900000002</v>
      </c>
      <c r="D1988">
        <f t="shared" si="60"/>
        <v>-9.5329990269102938E-3</v>
      </c>
      <c r="E1988">
        <v>2.2976689023890273E-3</v>
      </c>
      <c r="F1988">
        <v>1978</v>
      </c>
      <c r="G1988">
        <f t="shared" ca="1" si="61"/>
        <v>4.2768618474138152E-3</v>
      </c>
    </row>
    <row r="1989" spans="2:7" x14ac:dyDescent="0.3">
      <c r="B1989" s="109">
        <v>42480</v>
      </c>
      <c r="C1989" s="110">
        <v>289.31042500000001</v>
      </c>
      <c r="D1989">
        <f t="shared" si="60"/>
        <v>-1.3006899454071186E-2</v>
      </c>
      <c r="E1989">
        <v>2.2968919250885289E-3</v>
      </c>
      <c r="F1989">
        <v>1979</v>
      </c>
      <c r="G1989">
        <f t="shared" ca="1" si="61"/>
        <v>-2.5378013205402481E-2</v>
      </c>
    </row>
    <row r="1990" spans="2:7" x14ac:dyDescent="0.3">
      <c r="B1990" s="109">
        <v>42478</v>
      </c>
      <c r="C1990" s="110">
        <v>293.12304699999999</v>
      </c>
      <c r="D1990">
        <f t="shared" si="60"/>
        <v>6.8262536325802703E-3</v>
      </c>
      <c r="E1990">
        <v>2.293283192588369E-3</v>
      </c>
      <c r="F1990">
        <v>1980</v>
      </c>
      <c r="G1990">
        <f t="shared" ca="1" si="61"/>
        <v>3.5158552843583758E-3</v>
      </c>
    </row>
    <row r="1991" spans="2:7" x14ac:dyDescent="0.3">
      <c r="B1991" s="109">
        <v>42473</v>
      </c>
      <c r="C1991" s="110">
        <v>291.13568099999998</v>
      </c>
      <c r="D1991">
        <f t="shared" si="60"/>
        <v>-2.6399908839245256E-3</v>
      </c>
      <c r="E1991">
        <v>2.2899013868213913E-3</v>
      </c>
      <c r="F1991">
        <v>1981</v>
      </c>
      <c r="G1991">
        <f t="shared" ca="1" si="61"/>
        <v>1.8387839903113438E-2</v>
      </c>
    </row>
    <row r="1992" spans="2:7" x14ac:dyDescent="0.3">
      <c r="B1992" s="109">
        <v>42472</v>
      </c>
      <c r="C1992" s="110">
        <v>291.90631100000002</v>
      </c>
      <c r="D1992">
        <f t="shared" si="60"/>
        <v>1.3091451103467877E-2</v>
      </c>
      <c r="E1992">
        <v>2.271192117192733E-3</v>
      </c>
      <c r="F1992">
        <v>1982</v>
      </c>
      <c r="G1992">
        <f t="shared" ca="1" si="61"/>
        <v>1.9496350888356929E-2</v>
      </c>
    </row>
    <row r="1993" spans="2:7" x14ac:dyDescent="0.3">
      <c r="B1993" s="109">
        <v>42471</v>
      </c>
      <c r="C1993" s="110">
        <v>288.13421599999998</v>
      </c>
      <c r="D1993">
        <f t="shared" si="60"/>
        <v>-2.2471048535098737E-3</v>
      </c>
      <c r="E1993">
        <v>2.2603070442790418E-3</v>
      </c>
      <c r="F1993">
        <v>1983</v>
      </c>
      <c r="G1993">
        <f t="shared" ca="1" si="61"/>
        <v>-4.62801491021E-3</v>
      </c>
    </row>
    <row r="1994" spans="2:7" x14ac:dyDescent="0.3">
      <c r="B1994" s="109">
        <v>42468</v>
      </c>
      <c r="C1994" s="110">
        <v>288.783142</v>
      </c>
      <c r="D1994">
        <f t="shared" si="60"/>
        <v>6.3601773022996522E-3</v>
      </c>
      <c r="E1994">
        <v>2.2389172231129795E-3</v>
      </c>
      <c r="F1994">
        <v>1984</v>
      </c>
      <c r="G1994">
        <f t="shared" ca="1" si="61"/>
        <v>3.297175958795401E-3</v>
      </c>
    </row>
    <row r="1995" spans="2:7" x14ac:dyDescent="0.3">
      <c r="B1995" s="109">
        <v>42467</v>
      </c>
      <c r="C1995" s="110">
        <v>286.95803799999999</v>
      </c>
      <c r="D1995">
        <f t="shared" ref="D1995:D2058" si="62">C1995/C1996-1</f>
        <v>-1.6268070648492894E-2</v>
      </c>
      <c r="E1995">
        <v>2.2085138173255636E-3</v>
      </c>
      <c r="F1995">
        <v>1985</v>
      </c>
      <c r="G1995">
        <f t="shared" ref="G1995:G2058" ca="1" si="63">_xlfn.NORM.INV(RAND(),M$13,M$14)</f>
        <v>7.5565408865946437E-3</v>
      </c>
    </row>
    <row r="1996" spans="2:7" x14ac:dyDescent="0.3">
      <c r="B1996" s="109">
        <v>42466</v>
      </c>
      <c r="C1996" s="110">
        <v>291.70349099999999</v>
      </c>
      <c r="D1996">
        <f t="shared" si="62"/>
        <v>-2.7799958618113241E-4</v>
      </c>
      <c r="E1996">
        <v>2.2065800367683241E-3</v>
      </c>
      <c r="F1996">
        <v>1986</v>
      </c>
      <c r="G1996">
        <f t="shared" ca="1" si="63"/>
        <v>1.7949044777985788E-2</v>
      </c>
    </row>
    <row r="1997" spans="2:7" x14ac:dyDescent="0.3">
      <c r="B1997" s="109">
        <v>42465</v>
      </c>
      <c r="C1997" s="110">
        <v>291.78460699999999</v>
      </c>
      <c r="D1997">
        <f t="shared" si="62"/>
        <v>-4.0416005092654084E-2</v>
      </c>
      <c r="E1997">
        <v>2.1981217555138155E-3</v>
      </c>
      <c r="F1997">
        <v>1987</v>
      </c>
      <c r="G1997">
        <f t="shared" ca="1" si="63"/>
        <v>-3.0892701687058918E-2</v>
      </c>
    </row>
    <row r="1998" spans="2:7" x14ac:dyDescent="0.3">
      <c r="B1998" s="109">
        <v>42464</v>
      </c>
      <c r="C1998" s="110">
        <v>304.07406600000002</v>
      </c>
      <c r="D1998">
        <f t="shared" si="62"/>
        <v>-7.4143819113893228E-3</v>
      </c>
      <c r="E1998">
        <v>2.1687223286299684E-3</v>
      </c>
      <c r="F1998">
        <v>1988</v>
      </c>
      <c r="G1998">
        <f t="shared" ca="1" si="63"/>
        <v>1.6782383957865753E-2</v>
      </c>
    </row>
    <row r="1999" spans="2:7" x14ac:dyDescent="0.3">
      <c r="B1999" s="109">
        <v>42461</v>
      </c>
      <c r="C1999" s="110">
        <v>306.34542800000003</v>
      </c>
      <c r="D1999">
        <f t="shared" si="62"/>
        <v>5.2984945480205603E-4</v>
      </c>
      <c r="E1999">
        <v>2.1583446460209377E-3</v>
      </c>
      <c r="F1999">
        <v>1989</v>
      </c>
      <c r="G1999">
        <f t="shared" ca="1" si="63"/>
        <v>-4.2923597188973225E-4</v>
      </c>
    </row>
    <row r="2000" spans="2:7" x14ac:dyDescent="0.3">
      <c r="B2000" s="109">
        <v>42460</v>
      </c>
      <c r="C2000" s="110">
        <v>306.18319700000001</v>
      </c>
      <c r="D2000">
        <f t="shared" si="62"/>
        <v>1.7385480259829444E-2</v>
      </c>
      <c r="E2000">
        <v>2.1516667056531436E-3</v>
      </c>
      <c r="F2000">
        <v>1990</v>
      </c>
      <c r="G2000">
        <f t="shared" ca="1" si="63"/>
        <v>-1.6532617330509373E-2</v>
      </c>
    </row>
    <row r="2001" spans="2:7" x14ac:dyDescent="0.3">
      <c r="B2001" s="109">
        <v>42459</v>
      </c>
      <c r="C2001" s="110">
        <v>300.95101899999997</v>
      </c>
      <c r="D2001">
        <f t="shared" si="62"/>
        <v>1.1312392231285218E-2</v>
      </c>
      <c r="E2001">
        <v>2.1511930320021744E-3</v>
      </c>
      <c r="F2001">
        <v>1991</v>
      </c>
      <c r="G2001">
        <f t="shared" ca="1" si="63"/>
        <v>4.4384915163783083E-3</v>
      </c>
    </row>
    <row r="2002" spans="2:7" x14ac:dyDescent="0.3">
      <c r="B2002" s="109">
        <v>42458</v>
      </c>
      <c r="C2002" s="110">
        <v>297.58462500000002</v>
      </c>
      <c r="D2002">
        <f t="shared" si="62"/>
        <v>8.3840213391590535E-3</v>
      </c>
      <c r="E2002">
        <v>2.149060241111389E-3</v>
      </c>
      <c r="F2002">
        <v>1992</v>
      </c>
      <c r="G2002">
        <f t="shared" ca="1" si="63"/>
        <v>-6.1028654219708947E-3</v>
      </c>
    </row>
    <row r="2003" spans="2:7" x14ac:dyDescent="0.3">
      <c r="B2003" s="109">
        <v>42457</v>
      </c>
      <c r="C2003" s="110">
        <v>295.11041299999999</v>
      </c>
      <c r="D2003">
        <f t="shared" si="62"/>
        <v>-1.795165294002754E-2</v>
      </c>
      <c r="E2003">
        <v>2.1310933685800837E-3</v>
      </c>
      <c r="F2003">
        <v>1993</v>
      </c>
      <c r="G2003">
        <f t="shared" ca="1" si="63"/>
        <v>4.8337422429162127E-2</v>
      </c>
    </row>
    <row r="2004" spans="2:7" x14ac:dyDescent="0.3">
      <c r="B2004" s="109">
        <v>42452</v>
      </c>
      <c r="C2004" s="110">
        <v>300.504974</v>
      </c>
      <c r="D2004">
        <f t="shared" si="62"/>
        <v>1.368226103250314E-2</v>
      </c>
      <c r="E2004">
        <v>2.1214853964410807E-3</v>
      </c>
      <c r="F2004">
        <v>1994</v>
      </c>
      <c r="G2004">
        <f t="shared" ca="1" si="63"/>
        <v>-1.079451000769764E-2</v>
      </c>
    </row>
    <row r="2005" spans="2:7" x14ac:dyDescent="0.3">
      <c r="B2005" s="109">
        <v>42451</v>
      </c>
      <c r="C2005" s="110">
        <v>296.44888300000002</v>
      </c>
      <c r="D2005">
        <f t="shared" si="62"/>
        <v>2.7437533462830732E-3</v>
      </c>
      <c r="E2005">
        <v>2.117951659888373E-3</v>
      </c>
      <c r="F2005">
        <v>1995</v>
      </c>
      <c r="G2005">
        <f t="shared" ca="1" si="63"/>
        <v>2.0988717806887025E-3</v>
      </c>
    </row>
    <row r="2006" spans="2:7" x14ac:dyDescent="0.3">
      <c r="B2006" s="109">
        <v>42450</v>
      </c>
      <c r="C2006" s="110">
        <v>295.63772599999999</v>
      </c>
      <c r="D2006">
        <f t="shared" si="62"/>
        <v>6.2121074066783244E-3</v>
      </c>
      <c r="E2006">
        <v>2.1141131491506648E-3</v>
      </c>
      <c r="F2006">
        <v>1996</v>
      </c>
      <c r="G2006">
        <f t="shared" ca="1" si="63"/>
        <v>3.395666450255376E-2</v>
      </c>
    </row>
    <row r="2007" spans="2:7" x14ac:dyDescent="0.3">
      <c r="B2007" s="109">
        <v>42447</v>
      </c>
      <c r="C2007" s="110">
        <v>293.81253099999998</v>
      </c>
      <c r="D2007">
        <f t="shared" si="62"/>
        <v>1.1214301316736508E-2</v>
      </c>
      <c r="E2007">
        <v>2.1106567939130905E-3</v>
      </c>
      <c r="F2007">
        <v>1997</v>
      </c>
      <c r="G2007">
        <f t="shared" ca="1" si="63"/>
        <v>1.4801531740661412E-2</v>
      </c>
    </row>
    <row r="2008" spans="2:7" x14ac:dyDescent="0.3">
      <c r="B2008" s="109">
        <v>42446</v>
      </c>
      <c r="C2008" s="110">
        <v>290.554169</v>
      </c>
      <c r="D2008">
        <f t="shared" si="62"/>
        <v>7.8564255567132868E-3</v>
      </c>
      <c r="E2008">
        <v>2.1013569665786491E-3</v>
      </c>
      <c r="F2008">
        <v>1998</v>
      </c>
      <c r="G2008">
        <f t="shared" ca="1" si="63"/>
        <v>-1.7406803229728582E-2</v>
      </c>
    </row>
    <row r="2009" spans="2:7" x14ac:dyDescent="0.3">
      <c r="B2009" s="109">
        <v>42445</v>
      </c>
      <c r="C2009" s="110">
        <v>288.28924599999999</v>
      </c>
      <c r="D2009">
        <f t="shared" si="62"/>
        <v>-2.6118601540197073E-3</v>
      </c>
      <c r="E2009">
        <v>2.0938891834136886E-3</v>
      </c>
      <c r="F2009">
        <v>1999</v>
      </c>
      <c r="G2009">
        <f t="shared" ca="1" si="63"/>
        <v>-3.7902357809320955E-2</v>
      </c>
    </row>
    <row r="2010" spans="2:7" x14ac:dyDescent="0.3">
      <c r="B2010" s="109">
        <v>42444</v>
      </c>
      <c r="C2010" s="110">
        <v>289.04418900000002</v>
      </c>
      <c r="D2010">
        <f t="shared" si="62"/>
        <v>-1.4096032606179532E-2</v>
      </c>
      <c r="E2010">
        <v>2.0769801640343477E-3</v>
      </c>
      <c r="F2010">
        <v>2000</v>
      </c>
      <c r="G2010">
        <f t="shared" ca="1" si="63"/>
        <v>1.1396357810215628E-2</v>
      </c>
    </row>
    <row r="2011" spans="2:7" x14ac:dyDescent="0.3">
      <c r="B2011" s="109">
        <v>42443</v>
      </c>
      <c r="C2011" s="110">
        <v>293.17681900000002</v>
      </c>
      <c r="D2011">
        <f t="shared" si="62"/>
        <v>7.2383998518383841E-2</v>
      </c>
      <c r="E2011">
        <v>2.0762646551404362E-3</v>
      </c>
      <c r="F2011">
        <v>2001</v>
      </c>
      <c r="G2011">
        <f t="shared" ca="1" si="63"/>
        <v>-6.678778996218479E-3</v>
      </c>
    </row>
    <row r="2012" spans="2:7" x14ac:dyDescent="0.3">
      <c r="B2012" s="109">
        <v>42440</v>
      </c>
      <c r="C2012" s="110">
        <v>273.38790899999998</v>
      </c>
      <c r="D2012">
        <f t="shared" si="62"/>
        <v>6.4365198203724105E-3</v>
      </c>
      <c r="E2012">
        <v>2.075549886311201E-3</v>
      </c>
      <c r="F2012">
        <v>2002</v>
      </c>
      <c r="G2012">
        <f t="shared" ca="1" si="63"/>
        <v>1.936955951694005E-3</v>
      </c>
    </row>
    <row r="2013" spans="2:7" x14ac:dyDescent="0.3">
      <c r="B2013" s="109">
        <v>42439</v>
      </c>
      <c r="C2013" s="110">
        <v>271.63949600000001</v>
      </c>
      <c r="D2013">
        <f t="shared" si="62"/>
        <v>-1.0566311057162214E-2</v>
      </c>
      <c r="E2013">
        <v>2.0750598681060772E-3</v>
      </c>
      <c r="F2013">
        <v>2003</v>
      </c>
      <c r="G2013">
        <f t="shared" ca="1" si="63"/>
        <v>-3.0526520017929589E-3</v>
      </c>
    </row>
    <row r="2014" spans="2:7" x14ac:dyDescent="0.3">
      <c r="B2014" s="109">
        <v>42438</v>
      </c>
      <c r="C2014" s="110">
        <v>274.54037499999998</v>
      </c>
      <c r="D2014">
        <f t="shared" si="62"/>
        <v>1.6328448860198463E-2</v>
      </c>
      <c r="E2014">
        <v>2.0748331281150723E-3</v>
      </c>
      <c r="F2014">
        <v>2004</v>
      </c>
      <c r="G2014">
        <f t="shared" ca="1" si="63"/>
        <v>1.4197175846949359E-2</v>
      </c>
    </row>
    <row r="2015" spans="2:7" x14ac:dyDescent="0.3">
      <c r="B2015" s="109">
        <v>42437</v>
      </c>
      <c r="C2015" s="110">
        <v>270.12957799999998</v>
      </c>
      <c r="D2015">
        <f t="shared" si="62"/>
        <v>-2.0884341630845071E-2</v>
      </c>
      <c r="E2015">
        <v>2.0662405658540273E-3</v>
      </c>
      <c r="F2015">
        <v>2005</v>
      </c>
      <c r="G2015">
        <f t="shared" ca="1" si="63"/>
        <v>2.2196139821593502E-2</v>
      </c>
    </row>
    <row r="2016" spans="2:7" x14ac:dyDescent="0.3">
      <c r="B2016" s="109">
        <v>42433</v>
      </c>
      <c r="C2016" s="110">
        <v>275.89138800000001</v>
      </c>
      <c r="D2016">
        <f t="shared" si="62"/>
        <v>-1.4379091468050831E-3</v>
      </c>
      <c r="E2016">
        <v>2.0629822968383227E-3</v>
      </c>
      <c r="F2016">
        <v>2006</v>
      </c>
      <c r="G2016">
        <f t="shared" ca="1" si="63"/>
        <v>1.2398768563731987E-3</v>
      </c>
    </row>
    <row r="2017" spans="2:7" x14ac:dyDescent="0.3">
      <c r="B2017" s="109">
        <v>42432</v>
      </c>
      <c r="C2017" s="110">
        <v>276.28866599999998</v>
      </c>
      <c r="D2017">
        <f t="shared" si="62"/>
        <v>-2.0014233609141119E-2</v>
      </c>
      <c r="E2017">
        <v>2.0510695720126204E-3</v>
      </c>
      <c r="F2017">
        <v>2007</v>
      </c>
      <c r="G2017">
        <f t="shared" ca="1" si="63"/>
        <v>-2.4224064694016785E-2</v>
      </c>
    </row>
    <row r="2018" spans="2:7" x14ac:dyDescent="0.3">
      <c r="B2018" s="109">
        <v>42431</v>
      </c>
      <c r="C2018" s="110">
        <v>281.93130500000001</v>
      </c>
      <c r="D2018">
        <f t="shared" si="62"/>
        <v>4.9401107330605543E-2</v>
      </c>
      <c r="E2018">
        <v>2.0510189970925907E-3</v>
      </c>
      <c r="F2018">
        <v>2008</v>
      </c>
      <c r="G2018">
        <f t="shared" ca="1" si="63"/>
        <v>2.0630079290269082E-2</v>
      </c>
    </row>
    <row r="2019" spans="2:7" x14ac:dyDescent="0.3">
      <c r="B2019" s="109">
        <v>42430</v>
      </c>
      <c r="C2019" s="110">
        <v>268.65924100000001</v>
      </c>
      <c r="D2019">
        <f t="shared" si="62"/>
        <v>5.4100025955118758E-2</v>
      </c>
      <c r="E2019">
        <v>2.0393637647804219E-3</v>
      </c>
      <c r="F2019">
        <v>2009</v>
      </c>
      <c r="G2019">
        <f t="shared" ca="1" si="63"/>
        <v>-3.0133293199893281E-2</v>
      </c>
    </row>
    <row r="2020" spans="2:7" x14ac:dyDescent="0.3">
      <c r="B2020" s="109">
        <v>42429</v>
      </c>
      <c r="C2020" s="110">
        <v>254.87072800000001</v>
      </c>
      <c r="D2020">
        <f t="shared" si="62"/>
        <v>3.442047971849771E-3</v>
      </c>
      <c r="E2020">
        <v>1.9739380681558227E-3</v>
      </c>
      <c r="F2020">
        <v>2010</v>
      </c>
      <c r="G2020">
        <f t="shared" ca="1" si="63"/>
        <v>1.0025207175090377E-2</v>
      </c>
    </row>
    <row r="2021" spans="2:7" x14ac:dyDescent="0.3">
      <c r="B2021" s="109">
        <v>42426</v>
      </c>
      <c r="C2021" s="110">
        <v>253.99646000000001</v>
      </c>
      <c r="D2021">
        <f t="shared" si="62"/>
        <v>7.4073233821785323E-3</v>
      </c>
      <c r="E2021">
        <v>1.9629396518801023E-3</v>
      </c>
      <c r="F2021">
        <v>2011</v>
      </c>
      <c r="G2021">
        <f t="shared" ca="1" si="63"/>
        <v>2.0626320764296567E-2</v>
      </c>
    </row>
    <row r="2022" spans="2:7" x14ac:dyDescent="0.3">
      <c r="B2022" s="109">
        <v>42425</v>
      </c>
      <c r="C2022" s="110">
        <v>252.12886</v>
      </c>
      <c r="D2022">
        <f t="shared" si="62"/>
        <v>-2.0681914155904702E-2</v>
      </c>
      <c r="E2022">
        <v>1.9628031600549267E-3</v>
      </c>
      <c r="F2022">
        <v>2012</v>
      </c>
      <c r="G2022">
        <f t="shared" ca="1" si="63"/>
        <v>-1.9105019356387302E-2</v>
      </c>
    </row>
    <row r="2023" spans="2:7" x14ac:dyDescent="0.3">
      <c r="B2023" s="109">
        <v>42424</v>
      </c>
      <c r="C2023" s="110">
        <v>257.45349099999999</v>
      </c>
      <c r="D2023">
        <f t="shared" si="62"/>
        <v>-1.2498291936719808E-2</v>
      </c>
      <c r="E2023">
        <v>1.9528262601404833E-3</v>
      </c>
      <c r="F2023">
        <v>2013</v>
      </c>
      <c r="G2023">
        <f t="shared" ca="1" si="63"/>
        <v>5.3112711642682178E-2</v>
      </c>
    </row>
    <row r="2024" spans="2:7" x14ac:dyDescent="0.3">
      <c r="B2024" s="109">
        <v>42423</v>
      </c>
      <c r="C2024" s="110">
        <v>260.71194500000001</v>
      </c>
      <c r="D2024">
        <f t="shared" si="62"/>
        <v>-3.0393059385115384E-3</v>
      </c>
      <c r="E2024">
        <v>1.9439505746357E-3</v>
      </c>
      <c r="F2024">
        <v>2014</v>
      </c>
      <c r="G2024">
        <f t="shared" ca="1" si="63"/>
        <v>3.1884341147468791E-2</v>
      </c>
    </row>
    <row r="2025" spans="2:7" x14ac:dyDescent="0.3">
      <c r="B2025" s="109">
        <v>42422</v>
      </c>
      <c r="C2025" s="110">
        <v>261.50674400000003</v>
      </c>
      <c r="D2025">
        <f t="shared" si="62"/>
        <v>2.5901737977258588E-3</v>
      </c>
      <c r="E2025">
        <v>1.9351905671032288E-3</v>
      </c>
      <c r="F2025">
        <v>2015</v>
      </c>
      <c r="G2025">
        <f t="shared" ca="1" si="63"/>
        <v>3.2469237205624356E-2</v>
      </c>
    </row>
    <row r="2026" spans="2:7" x14ac:dyDescent="0.3">
      <c r="B2026" s="109">
        <v>42419</v>
      </c>
      <c r="C2026" s="110">
        <v>260.83114599999999</v>
      </c>
      <c r="D2026">
        <f t="shared" si="62"/>
        <v>-1.6924095762592573E-2</v>
      </c>
      <c r="E2026">
        <v>1.9274569469664993E-3</v>
      </c>
      <c r="F2026">
        <v>2016</v>
      </c>
      <c r="G2026">
        <f t="shared" ca="1" si="63"/>
        <v>-4.4576781063087899E-2</v>
      </c>
    </row>
    <row r="2027" spans="2:7" x14ac:dyDescent="0.3">
      <c r="B2027" s="109">
        <v>42418</v>
      </c>
      <c r="C2027" s="110">
        <v>265.32147200000003</v>
      </c>
      <c r="D2027">
        <f t="shared" si="62"/>
        <v>2.1013569665786491E-3</v>
      </c>
      <c r="E2027">
        <v>1.921563852875785E-3</v>
      </c>
      <c r="F2027">
        <v>2017</v>
      </c>
      <c r="G2027">
        <f t="shared" ca="1" si="63"/>
        <v>5.5239130745956828E-2</v>
      </c>
    </row>
    <row r="2028" spans="2:7" x14ac:dyDescent="0.3">
      <c r="B2028" s="109">
        <v>42417</v>
      </c>
      <c r="C2028" s="110">
        <v>264.765106</v>
      </c>
      <c r="D2028">
        <f t="shared" si="62"/>
        <v>-9.3665660420115815E-3</v>
      </c>
      <c r="E2028">
        <v>1.9177902022948778E-3</v>
      </c>
      <c r="F2028">
        <v>2018</v>
      </c>
      <c r="G2028">
        <f t="shared" ca="1" si="63"/>
        <v>1.3748452471928027E-2</v>
      </c>
    </row>
    <row r="2029" spans="2:7" x14ac:dyDescent="0.3">
      <c r="B2029" s="109">
        <v>42416</v>
      </c>
      <c r="C2029" s="110">
        <v>267.26849399999998</v>
      </c>
      <c r="D2029">
        <f t="shared" si="62"/>
        <v>-2.2537046363724333E-2</v>
      </c>
      <c r="E2029">
        <v>1.9105395277492221E-3</v>
      </c>
      <c r="F2029">
        <v>2019</v>
      </c>
      <c r="G2029">
        <f t="shared" ca="1" si="63"/>
        <v>-1.2954297752959256E-2</v>
      </c>
    </row>
    <row r="2030" spans="2:7" x14ac:dyDescent="0.3">
      <c r="B2030" s="109">
        <v>42415</v>
      </c>
      <c r="C2030" s="110">
        <v>273.43081699999999</v>
      </c>
      <c r="D2030">
        <f t="shared" si="62"/>
        <v>4.8787976512389752E-2</v>
      </c>
      <c r="E2030">
        <v>1.9103517285232741E-3</v>
      </c>
      <c r="F2030">
        <v>2020</v>
      </c>
      <c r="G2030">
        <f t="shared" ca="1" si="63"/>
        <v>-2.949562224595682E-2</v>
      </c>
    </row>
    <row r="2031" spans="2:7" x14ac:dyDescent="0.3">
      <c r="B2031" s="109">
        <v>42412</v>
      </c>
      <c r="C2031" s="110">
        <v>260.71124300000002</v>
      </c>
      <c r="D2031">
        <f t="shared" si="62"/>
        <v>9.9465059015830803E-3</v>
      </c>
      <c r="E2031">
        <v>1.9047454821665699E-3</v>
      </c>
      <c r="F2031">
        <v>2021</v>
      </c>
      <c r="G2031">
        <f t="shared" ca="1" si="63"/>
        <v>-2.6444515654139304E-2</v>
      </c>
    </row>
    <row r="2032" spans="2:7" x14ac:dyDescent="0.3">
      <c r="B2032" s="109">
        <v>42411</v>
      </c>
      <c r="C2032" s="110">
        <v>258.14361600000001</v>
      </c>
      <c r="D2032">
        <f t="shared" si="62"/>
        <v>-4.4590806628128643E-2</v>
      </c>
      <c r="E2032">
        <v>1.89969269768131E-3</v>
      </c>
      <c r="F2032">
        <v>2022</v>
      </c>
      <c r="G2032">
        <f t="shared" ca="1" si="63"/>
        <v>-2.5984826257190244E-2</v>
      </c>
    </row>
    <row r="2033" spans="2:7" x14ac:dyDescent="0.3">
      <c r="B2033" s="109">
        <v>42410</v>
      </c>
      <c r="C2033" s="110">
        <v>270.19168100000002</v>
      </c>
      <c r="D2033">
        <f t="shared" si="62"/>
        <v>-1.5827216774025876E-2</v>
      </c>
      <c r="E2033">
        <v>1.8702144393953901E-3</v>
      </c>
      <c r="F2033">
        <v>2023</v>
      </c>
      <c r="G2033">
        <f t="shared" ca="1" si="63"/>
        <v>-3.833671884030674E-2</v>
      </c>
    </row>
    <row r="2034" spans="2:7" x14ac:dyDescent="0.3">
      <c r="B2034" s="109">
        <v>42409</v>
      </c>
      <c r="C2034" s="110">
        <v>274.536835</v>
      </c>
      <c r="D2034">
        <f t="shared" si="62"/>
        <v>-4.4406072622577009E-3</v>
      </c>
      <c r="E2034">
        <v>1.8485213398879985E-3</v>
      </c>
      <c r="F2034">
        <v>2024</v>
      </c>
      <c r="G2034">
        <f t="shared" ca="1" si="63"/>
        <v>7.1009069979213781E-3</v>
      </c>
    </row>
    <row r="2035" spans="2:7" x14ac:dyDescent="0.3">
      <c r="B2035" s="109">
        <v>42408</v>
      </c>
      <c r="C2035" s="110">
        <v>275.76138300000002</v>
      </c>
      <c r="D2035">
        <f t="shared" si="62"/>
        <v>-5.4138885182111185E-3</v>
      </c>
      <c r="E2035">
        <v>1.8397393832556563E-3</v>
      </c>
      <c r="F2035">
        <v>2025</v>
      </c>
      <c r="G2035">
        <f t="shared" ca="1" si="63"/>
        <v>6.8574557734349728E-2</v>
      </c>
    </row>
    <row r="2036" spans="2:7" x14ac:dyDescent="0.3">
      <c r="B2036" s="109">
        <v>42405</v>
      </c>
      <c r="C2036" s="110">
        <v>277.262451</v>
      </c>
      <c r="D2036">
        <f t="shared" si="62"/>
        <v>3.7699239692729591E-2</v>
      </c>
      <c r="E2036">
        <v>1.8341218617028421E-3</v>
      </c>
      <c r="F2036">
        <v>2026</v>
      </c>
      <c r="G2036">
        <f t="shared" ca="1" si="63"/>
        <v>1.133613440442895E-2</v>
      </c>
    </row>
    <row r="2037" spans="2:7" x14ac:dyDescent="0.3">
      <c r="B2037" s="109">
        <v>42404</v>
      </c>
      <c r="C2037" s="110">
        <v>267.18960600000003</v>
      </c>
      <c r="D2037">
        <f t="shared" si="62"/>
        <v>-3.7563863246610429E-2</v>
      </c>
      <c r="E2037">
        <v>1.8212504007590891E-3</v>
      </c>
      <c r="F2037">
        <v>2027</v>
      </c>
      <c r="G2037">
        <f t="shared" ca="1" si="63"/>
        <v>3.1615708682266444E-2</v>
      </c>
    </row>
    <row r="2038" spans="2:7" x14ac:dyDescent="0.3">
      <c r="B2038" s="109">
        <v>42403</v>
      </c>
      <c r="C2038" s="110">
        <v>277.61801100000002</v>
      </c>
      <c r="D2038">
        <f t="shared" si="62"/>
        <v>-1.7612165231881804E-2</v>
      </c>
      <c r="E2038">
        <v>1.8157948249561962E-3</v>
      </c>
      <c r="F2038">
        <v>2028</v>
      </c>
      <c r="G2038">
        <f t="shared" ca="1" si="63"/>
        <v>1.4741899740398806E-2</v>
      </c>
    </row>
    <row r="2039" spans="2:7" x14ac:dyDescent="0.3">
      <c r="B2039" s="109">
        <v>42402</v>
      </c>
      <c r="C2039" s="110">
        <v>282.595123</v>
      </c>
      <c r="D2039">
        <f t="shared" si="62"/>
        <v>-4.7784376033838005E-2</v>
      </c>
      <c r="E2039">
        <v>1.8115502843438769E-3</v>
      </c>
      <c r="F2039">
        <v>2029</v>
      </c>
      <c r="G2039">
        <f t="shared" ca="1" si="63"/>
        <v>-2.460587507623356E-2</v>
      </c>
    </row>
    <row r="2040" spans="2:7" x14ac:dyDescent="0.3">
      <c r="B2040" s="109">
        <v>42401</v>
      </c>
      <c r="C2040" s="110">
        <v>296.77639799999997</v>
      </c>
      <c r="D2040">
        <f t="shared" si="62"/>
        <v>-9.3614245143036623E-3</v>
      </c>
      <c r="E2040">
        <v>1.8008304287586707E-3</v>
      </c>
      <c r="F2040">
        <v>2030</v>
      </c>
      <c r="G2040">
        <f t="shared" ca="1" si="63"/>
        <v>-9.7434167057125628E-4</v>
      </c>
    </row>
    <row r="2041" spans="2:7" x14ac:dyDescent="0.3">
      <c r="B2041" s="109">
        <v>42398</v>
      </c>
      <c r="C2041" s="110">
        <v>299.58090199999998</v>
      </c>
      <c r="D2041">
        <f t="shared" si="62"/>
        <v>7.1186504214858282E-2</v>
      </c>
      <c r="E2041">
        <v>1.7809651769014057E-3</v>
      </c>
      <c r="F2041">
        <v>2031</v>
      </c>
      <c r="G2041">
        <f t="shared" ca="1" si="63"/>
        <v>1.014812611495374E-2</v>
      </c>
    </row>
    <row r="2042" spans="2:7" x14ac:dyDescent="0.3">
      <c r="B2042" s="109">
        <v>42397</v>
      </c>
      <c r="C2042" s="110">
        <v>279.67202800000001</v>
      </c>
      <c r="D2042">
        <f t="shared" si="62"/>
        <v>2.8325520234215862E-3</v>
      </c>
      <c r="E2042">
        <v>1.7728251602044942E-3</v>
      </c>
      <c r="F2042">
        <v>2032</v>
      </c>
      <c r="G2042">
        <f t="shared" ca="1" si="63"/>
        <v>1.9356320835168892E-2</v>
      </c>
    </row>
    <row r="2043" spans="2:7" x14ac:dyDescent="0.3">
      <c r="B2043" s="109">
        <v>42396</v>
      </c>
      <c r="C2043" s="110">
        <v>278.88207999999997</v>
      </c>
      <c r="D2043">
        <f t="shared" si="62"/>
        <v>-5.9136681170935956E-3</v>
      </c>
      <c r="E2043">
        <v>1.7619402760082892E-3</v>
      </c>
      <c r="F2043">
        <v>2033</v>
      </c>
      <c r="G2043">
        <f t="shared" ca="1" si="63"/>
        <v>1.0489113674643946E-2</v>
      </c>
    </row>
    <row r="2044" spans="2:7" x14ac:dyDescent="0.3">
      <c r="B2044" s="109">
        <v>42394</v>
      </c>
      <c r="C2044" s="110">
        <v>280.54110700000001</v>
      </c>
      <c r="D2044">
        <f t="shared" si="62"/>
        <v>1.4571656491377372E-2</v>
      </c>
      <c r="E2044">
        <v>1.7172858060652274E-3</v>
      </c>
      <c r="F2044">
        <v>2034</v>
      </c>
      <c r="G2044">
        <f t="shared" ca="1" si="63"/>
        <v>3.6410873913609178E-2</v>
      </c>
    </row>
    <row r="2045" spans="2:7" x14ac:dyDescent="0.3">
      <c r="B2045" s="109">
        <v>42391</v>
      </c>
      <c r="C2045" s="110">
        <v>276.51187099999999</v>
      </c>
      <c r="D2045">
        <f t="shared" si="62"/>
        <v>6.7595155461281919E-3</v>
      </c>
      <c r="E2045">
        <v>1.7112609942124823E-3</v>
      </c>
      <c r="F2045">
        <v>2035</v>
      </c>
      <c r="G2045">
        <f t="shared" ca="1" si="63"/>
        <v>6.4939233429865077E-4</v>
      </c>
    </row>
    <row r="2046" spans="2:7" x14ac:dyDescent="0.3">
      <c r="B2046" s="109">
        <v>42390</v>
      </c>
      <c r="C2046" s="110">
        <v>274.65533399999998</v>
      </c>
      <c r="D2046">
        <f t="shared" si="62"/>
        <v>1.6371888154710801E-2</v>
      </c>
      <c r="E2046">
        <v>1.7051389734727973E-3</v>
      </c>
      <c r="F2046">
        <v>2036</v>
      </c>
      <c r="G2046">
        <f t="shared" ca="1" si="63"/>
        <v>7.1770637189538695E-3</v>
      </c>
    </row>
    <row r="2047" spans="2:7" x14ac:dyDescent="0.3">
      <c r="B2047" s="109">
        <v>42389</v>
      </c>
      <c r="C2047" s="110">
        <v>270.23113999999998</v>
      </c>
      <c r="D2047">
        <f t="shared" si="62"/>
        <v>-7.4915674604380311E-2</v>
      </c>
      <c r="E2047">
        <v>1.6992576475491905E-3</v>
      </c>
      <c r="F2047">
        <v>2037</v>
      </c>
      <c r="G2047">
        <f t="shared" ca="1" si="63"/>
        <v>-4.7701445545606617E-2</v>
      </c>
    </row>
    <row r="2048" spans="2:7" x14ac:dyDescent="0.3">
      <c r="B2048" s="109">
        <v>42388</v>
      </c>
      <c r="C2048" s="110">
        <v>292.11514299999999</v>
      </c>
      <c r="D2048">
        <f t="shared" si="62"/>
        <v>9.8322242267481208E-3</v>
      </c>
      <c r="E2048">
        <v>1.6982839977082165E-3</v>
      </c>
      <c r="F2048">
        <v>2038</v>
      </c>
      <c r="G2048">
        <f t="shared" ca="1" si="63"/>
        <v>-2.5982235631114108E-2</v>
      </c>
    </row>
    <row r="2049" spans="2:7" x14ac:dyDescent="0.3">
      <c r="B2049" s="109">
        <v>42387</v>
      </c>
      <c r="C2049" s="110">
        <v>289.27096599999999</v>
      </c>
      <c r="D2049">
        <f t="shared" si="62"/>
        <v>-3.083629268120891E-2</v>
      </c>
      <c r="E2049">
        <v>1.6243744787298731E-3</v>
      </c>
      <c r="F2049">
        <v>2039</v>
      </c>
      <c r="G2049">
        <f t="shared" ca="1" si="63"/>
        <v>-2.8130551806630273E-2</v>
      </c>
    </row>
    <row r="2050" spans="2:7" x14ac:dyDescent="0.3">
      <c r="B2050" s="109">
        <v>42384</v>
      </c>
      <c r="C2050" s="110">
        <v>298.47482300000001</v>
      </c>
      <c r="D2050">
        <f t="shared" si="62"/>
        <v>-3.8921408589174478E-2</v>
      </c>
      <c r="E2050">
        <v>1.6153882161509259E-3</v>
      </c>
      <c r="F2050">
        <v>2040</v>
      </c>
      <c r="G2050">
        <f t="shared" ca="1" si="63"/>
        <v>7.1960961352229812E-3</v>
      </c>
    </row>
    <row r="2051" spans="2:7" x14ac:dyDescent="0.3">
      <c r="B2051" s="109">
        <v>42383</v>
      </c>
      <c r="C2051" s="110">
        <v>310.56234699999999</v>
      </c>
      <c r="D2051">
        <f t="shared" si="62"/>
        <v>-2.7100628343012412E-2</v>
      </c>
      <c r="E2051">
        <v>1.6096408654211469E-3</v>
      </c>
      <c r="F2051">
        <v>2041</v>
      </c>
      <c r="G2051">
        <f t="shared" ca="1" si="63"/>
        <v>-3.5314461527908347E-2</v>
      </c>
    </row>
    <row r="2052" spans="2:7" x14ac:dyDescent="0.3">
      <c r="B2052" s="109">
        <v>42382</v>
      </c>
      <c r="C2052" s="110">
        <v>319.21322600000002</v>
      </c>
      <c r="D2052">
        <f t="shared" si="62"/>
        <v>-2.1670693061539126E-2</v>
      </c>
      <c r="E2052">
        <v>1.6085355905268717E-3</v>
      </c>
      <c r="F2052">
        <v>2042</v>
      </c>
      <c r="G2052">
        <f t="shared" ca="1" si="63"/>
        <v>-9.9358774363990324E-3</v>
      </c>
    </row>
    <row r="2053" spans="2:7" x14ac:dyDescent="0.3">
      <c r="B2053" s="109">
        <v>42381</v>
      </c>
      <c r="C2053" s="110">
        <v>326.28402699999998</v>
      </c>
      <c r="D2053">
        <f t="shared" si="62"/>
        <v>1.337262032473463E-2</v>
      </c>
      <c r="E2053">
        <v>1.5869311181646584E-3</v>
      </c>
      <c r="F2053">
        <v>2043</v>
      </c>
      <c r="G2053">
        <f t="shared" ca="1" si="63"/>
        <v>-6.7972922351935477E-3</v>
      </c>
    </row>
    <row r="2054" spans="2:7" x14ac:dyDescent="0.3">
      <c r="B2054" s="109">
        <v>42380</v>
      </c>
      <c r="C2054" s="110">
        <v>321.97833300000002</v>
      </c>
      <c r="D2054">
        <f t="shared" si="62"/>
        <v>-3.8457029288801792E-2</v>
      </c>
      <c r="E2054">
        <v>1.5793444359488706E-3</v>
      </c>
      <c r="F2054">
        <v>2044</v>
      </c>
      <c r="G2054">
        <f t="shared" ca="1" si="63"/>
        <v>3.8118881116337044E-2</v>
      </c>
    </row>
    <row r="2055" spans="2:7" x14ac:dyDescent="0.3">
      <c r="B2055" s="109">
        <v>42377</v>
      </c>
      <c r="C2055" s="110">
        <v>334.85589599999997</v>
      </c>
      <c r="D2055">
        <f t="shared" si="62"/>
        <v>3.4410987006494365E-2</v>
      </c>
      <c r="E2055">
        <v>1.5687366890482224E-3</v>
      </c>
      <c r="F2055">
        <v>2045</v>
      </c>
      <c r="G2055">
        <f t="shared" ca="1" si="63"/>
        <v>1.4452808690040815E-3</v>
      </c>
    </row>
    <row r="2056" spans="2:7" x14ac:dyDescent="0.3">
      <c r="B2056" s="109">
        <v>42376</v>
      </c>
      <c r="C2056" s="110">
        <v>323.71649200000002</v>
      </c>
      <c r="D2056">
        <f t="shared" si="62"/>
        <v>-2.8337531884971234E-2</v>
      </c>
      <c r="E2056">
        <v>1.5661080693536444E-3</v>
      </c>
      <c r="F2056">
        <v>2046</v>
      </c>
      <c r="G2056">
        <f t="shared" ca="1" si="63"/>
        <v>-5.3726332567463004E-3</v>
      </c>
    </row>
    <row r="2057" spans="2:7" x14ac:dyDescent="0.3">
      <c r="B2057" s="109">
        <v>42375</v>
      </c>
      <c r="C2057" s="110">
        <v>333.15734900000001</v>
      </c>
      <c r="D2057">
        <f t="shared" si="62"/>
        <v>-9.9776686318372443E-3</v>
      </c>
      <c r="E2057">
        <v>1.5500027389614424E-3</v>
      </c>
      <c r="F2057">
        <v>2047</v>
      </c>
      <c r="G2057">
        <f t="shared" ca="1" si="63"/>
        <v>-3.3165542514273241E-2</v>
      </c>
    </row>
    <row r="2058" spans="2:7" x14ac:dyDescent="0.3">
      <c r="B2058" s="109">
        <v>42374</v>
      </c>
      <c r="C2058" s="110">
        <v>336.51498400000003</v>
      </c>
      <c r="D2058">
        <f t="shared" si="62"/>
        <v>1.1277188922449222E-2</v>
      </c>
      <c r="E2058">
        <v>1.521586922360374E-3</v>
      </c>
      <c r="F2058">
        <v>2048</v>
      </c>
      <c r="G2058">
        <f t="shared" ca="1" si="63"/>
        <v>-2.2027928696792154E-2</v>
      </c>
    </row>
    <row r="2059" spans="2:7" x14ac:dyDescent="0.3">
      <c r="B2059" s="109">
        <v>42373</v>
      </c>
      <c r="C2059" s="110">
        <v>332.76236</v>
      </c>
      <c r="D2059">
        <f t="shared" ref="D2059:D2122" si="64">C2059/C2060-1</f>
        <v>-2.2624484892303731E-2</v>
      </c>
      <c r="E2059">
        <v>1.5185259671623985E-3</v>
      </c>
      <c r="F2059">
        <v>2049</v>
      </c>
      <c r="G2059">
        <f t="shared" ref="G2059:G2122" ca="1" si="65">_xlfn.NORM.INV(RAND(),M$13,M$14)</f>
        <v>-8.7232243447015967E-2</v>
      </c>
    </row>
    <row r="2060" spans="2:7" x14ac:dyDescent="0.3">
      <c r="B2060" s="109">
        <v>42370</v>
      </c>
      <c r="C2060" s="110">
        <v>340.46521000000001</v>
      </c>
      <c r="D2060">
        <f t="shared" si="64"/>
        <v>1.0671036797638145E-2</v>
      </c>
      <c r="E2060">
        <v>1.5176461111106043E-3</v>
      </c>
      <c r="F2060">
        <v>2050</v>
      </c>
      <c r="G2060">
        <f t="shared" ca="1" si="65"/>
        <v>-3.3892573514728359E-2</v>
      </c>
    </row>
    <row r="2061" spans="2:7" x14ac:dyDescent="0.3">
      <c r="B2061" s="109">
        <v>42369</v>
      </c>
      <c r="C2061" s="110">
        <v>336.870453</v>
      </c>
      <c r="D2061">
        <f t="shared" si="64"/>
        <v>3.0075664638710364E-2</v>
      </c>
      <c r="E2061">
        <v>1.5135205404732677E-3</v>
      </c>
      <c r="F2061">
        <v>2051</v>
      </c>
      <c r="G2061">
        <f t="shared" ca="1" si="65"/>
        <v>2.0611334132906275E-2</v>
      </c>
    </row>
    <row r="2062" spans="2:7" x14ac:dyDescent="0.3">
      <c r="B2062" s="109">
        <v>42368</v>
      </c>
      <c r="C2062" s="110">
        <v>327.03466800000001</v>
      </c>
      <c r="D2062">
        <f t="shared" si="64"/>
        <v>-2.413503929430405E-4</v>
      </c>
      <c r="E2062">
        <v>1.5116784444884068E-3</v>
      </c>
      <c r="F2062">
        <v>2052</v>
      </c>
      <c r="G2062">
        <f t="shared" ca="1" si="65"/>
        <v>-6.8529217754343577E-2</v>
      </c>
    </row>
    <row r="2063" spans="2:7" x14ac:dyDescent="0.3">
      <c r="B2063" s="109">
        <v>42367</v>
      </c>
      <c r="C2063" s="110">
        <v>327.11361699999998</v>
      </c>
      <c r="D2063">
        <f t="shared" si="64"/>
        <v>-8.619454073491073E-3</v>
      </c>
      <c r="E2063">
        <v>1.5111988161282675E-3</v>
      </c>
      <c r="F2063">
        <v>2053</v>
      </c>
      <c r="G2063">
        <f t="shared" ca="1" si="65"/>
        <v>-8.0198298946993849E-3</v>
      </c>
    </row>
    <row r="2064" spans="2:7" x14ac:dyDescent="0.3">
      <c r="B2064" s="109">
        <v>42366</v>
      </c>
      <c r="C2064" s="110">
        <v>329.957672</v>
      </c>
      <c r="D2064">
        <f t="shared" si="64"/>
        <v>9.0600290884492729E-3</v>
      </c>
      <c r="E2064">
        <v>1.4912377340317029E-3</v>
      </c>
      <c r="F2064">
        <v>2054</v>
      </c>
      <c r="G2064">
        <f t="shared" ca="1" si="65"/>
        <v>3.7604463877335938E-2</v>
      </c>
    </row>
    <row r="2065" spans="2:7" x14ac:dyDescent="0.3">
      <c r="B2065" s="109">
        <v>42362</v>
      </c>
      <c r="C2065" s="110">
        <v>326.99508700000001</v>
      </c>
      <c r="D2065">
        <f t="shared" si="64"/>
        <v>5.1575200187310433E-2</v>
      </c>
      <c r="E2065">
        <v>1.4875737801713917E-3</v>
      </c>
      <c r="F2065">
        <v>2055</v>
      </c>
      <c r="G2065">
        <f t="shared" ca="1" si="65"/>
        <v>1.2617817179796426E-2</v>
      </c>
    </row>
    <row r="2066" spans="2:7" x14ac:dyDescent="0.3">
      <c r="B2066" s="109">
        <v>42361</v>
      </c>
      <c r="C2066" s="110">
        <v>310.95739700000001</v>
      </c>
      <c r="D2066">
        <f t="shared" si="64"/>
        <v>1.5217926109198698E-2</v>
      </c>
      <c r="E2066">
        <v>1.4735342103424642E-3</v>
      </c>
      <c r="F2066">
        <v>2056</v>
      </c>
      <c r="G2066">
        <f t="shared" ca="1" si="65"/>
        <v>-7.0958661393342708E-3</v>
      </c>
    </row>
    <row r="2067" spans="2:7" x14ac:dyDescent="0.3">
      <c r="B2067" s="109">
        <v>42360</v>
      </c>
      <c r="C2067" s="110">
        <v>306.29620399999999</v>
      </c>
      <c r="D2067">
        <f t="shared" si="64"/>
        <v>6.359690520353567E-3</v>
      </c>
      <c r="E2067">
        <v>1.46436057195376E-3</v>
      </c>
      <c r="F2067">
        <v>2057</v>
      </c>
      <c r="G2067">
        <f t="shared" ca="1" si="65"/>
        <v>-2.9265116342026058E-2</v>
      </c>
    </row>
    <row r="2068" spans="2:7" x14ac:dyDescent="0.3">
      <c r="B2068" s="109">
        <v>42359</v>
      </c>
      <c r="C2068" s="110">
        <v>304.36056500000001</v>
      </c>
      <c r="D2068">
        <f t="shared" si="64"/>
        <v>-6.0632089068901607E-3</v>
      </c>
      <c r="E2068">
        <v>1.4534893977971031E-3</v>
      </c>
      <c r="F2068">
        <v>2058</v>
      </c>
      <c r="G2068">
        <f t="shared" ca="1" si="65"/>
        <v>-1.7987108564250853E-2</v>
      </c>
    </row>
    <row r="2069" spans="2:7" x14ac:dyDescent="0.3">
      <c r="B2069" s="109">
        <v>42356</v>
      </c>
      <c r="C2069" s="110">
        <v>306.21722399999999</v>
      </c>
      <c r="D2069">
        <f t="shared" si="64"/>
        <v>-1.9726845955563177E-2</v>
      </c>
      <c r="E2069">
        <v>1.4384931329278761E-3</v>
      </c>
      <c r="F2069">
        <v>2059</v>
      </c>
      <c r="G2069">
        <f t="shared" ca="1" si="65"/>
        <v>-6.0798104990155716E-3</v>
      </c>
    </row>
    <row r="2070" spans="2:7" x14ac:dyDescent="0.3">
      <c r="B2070" s="109">
        <v>42355</v>
      </c>
      <c r="C2070" s="110">
        <v>312.37948599999999</v>
      </c>
      <c r="D2070">
        <f t="shared" si="64"/>
        <v>1.4757027159309377E-2</v>
      </c>
      <c r="E2070">
        <v>1.4309204935363251E-3</v>
      </c>
      <c r="F2070">
        <v>2060</v>
      </c>
      <c r="G2070">
        <f t="shared" ca="1" si="65"/>
        <v>-3.8126411990388819E-2</v>
      </c>
    </row>
    <row r="2071" spans="2:7" x14ac:dyDescent="0.3">
      <c r="B2071" s="109">
        <v>42354</v>
      </c>
      <c r="C2071" s="110">
        <v>307.83673099999999</v>
      </c>
      <c r="D2071">
        <f t="shared" si="64"/>
        <v>1.7362709742361648E-2</v>
      </c>
      <c r="E2071">
        <v>1.3853355943407308E-3</v>
      </c>
      <c r="F2071">
        <v>2061</v>
      </c>
      <c r="G2071">
        <f t="shared" ca="1" si="65"/>
        <v>4.3202182513252772E-2</v>
      </c>
    </row>
    <row r="2072" spans="2:7" x14ac:dyDescent="0.3">
      <c r="B2072" s="109">
        <v>42353</v>
      </c>
      <c r="C2072" s="110">
        <v>302.58306900000002</v>
      </c>
      <c r="D2072">
        <f t="shared" si="64"/>
        <v>7.6295981575424943E-3</v>
      </c>
      <c r="E2072">
        <v>1.3812459692359447E-3</v>
      </c>
      <c r="F2072">
        <v>2062</v>
      </c>
      <c r="G2072">
        <f t="shared" ca="1" si="65"/>
        <v>3.2327560144001434E-2</v>
      </c>
    </row>
    <row r="2073" spans="2:7" x14ac:dyDescent="0.3">
      <c r="B2073" s="109">
        <v>42352</v>
      </c>
      <c r="C2073" s="110">
        <v>300.29196200000001</v>
      </c>
      <c r="D2073">
        <f t="shared" si="64"/>
        <v>1.0537547886229071E-3</v>
      </c>
      <c r="E2073">
        <v>1.3684876951409741E-3</v>
      </c>
      <c r="F2073">
        <v>2063</v>
      </c>
      <c r="G2073">
        <f t="shared" ca="1" si="65"/>
        <v>-2.3658251336985306E-2</v>
      </c>
    </row>
    <row r="2074" spans="2:7" x14ac:dyDescent="0.3">
      <c r="B2074" s="109">
        <v>42349</v>
      </c>
      <c r="C2074" s="110">
        <v>299.97586100000001</v>
      </c>
      <c r="D2074">
        <f t="shared" si="64"/>
        <v>-1.8736683083050987E-2</v>
      </c>
      <c r="E2074">
        <v>1.3407512941434607E-3</v>
      </c>
      <c r="F2074">
        <v>2064</v>
      </c>
      <c r="G2074">
        <f t="shared" ca="1" si="65"/>
        <v>3.4351925416050581E-2</v>
      </c>
    </row>
    <row r="2075" spans="2:7" x14ac:dyDescent="0.3">
      <c r="B2075" s="109">
        <v>42348</v>
      </c>
      <c r="C2075" s="110">
        <v>305.70373499999999</v>
      </c>
      <c r="D2075">
        <f t="shared" si="64"/>
        <v>2.5848939860993347E-2</v>
      </c>
      <c r="E2075">
        <v>1.3359273127797611E-3</v>
      </c>
      <c r="F2075">
        <v>2065</v>
      </c>
      <c r="G2075">
        <f t="shared" ca="1" si="65"/>
        <v>1.5187039225989948E-2</v>
      </c>
    </row>
    <row r="2076" spans="2:7" x14ac:dyDescent="0.3">
      <c r="B2076" s="109">
        <v>42347</v>
      </c>
      <c r="C2076" s="110">
        <v>298.00073200000003</v>
      </c>
      <c r="D2076">
        <f t="shared" si="64"/>
        <v>-1.5272380707134325E-2</v>
      </c>
      <c r="E2076">
        <v>1.3064282655905757E-3</v>
      </c>
      <c r="F2076">
        <v>2066</v>
      </c>
      <c r="G2076">
        <f t="shared" ca="1" si="65"/>
        <v>-1.255945089325269E-2</v>
      </c>
    </row>
    <row r="2077" spans="2:7" x14ac:dyDescent="0.3">
      <c r="B2077" s="109">
        <v>42346</v>
      </c>
      <c r="C2077" s="110">
        <v>302.62249800000001</v>
      </c>
      <c r="D2077">
        <f t="shared" si="64"/>
        <v>1.188733777765405E-2</v>
      </c>
      <c r="E2077">
        <v>1.3046498996238665E-3</v>
      </c>
      <c r="F2077">
        <v>2067</v>
      </c>
      <c r="G2077">
        <f t="shared" ca="1" si="65"/>
        <v>4.0194045548263842E-2</v>
      </c>
    </row>
    <row r="2078" spans="2:7" x14ac:dyDescent="0.3">
      <c r="B2078" s="109">
        <v>42345</v>
      </c>
      <c r="C2078" s="110">
        <v>299.06738300000001</v>
      </c>
      <c r="D2078">
        <f t="shared" si="64"/>
        <v>-3.4557398203586387E-2</v>
      </c>
      <c r="E2078">
        <v>1.2937653921687442E-3</v>
      </c>
      <c r="F2078">
        <v>2068</v>
      </c>
      <c r="G2078">
        <f t="shared" ca="1" si="65"/>
        <v>5.0453762493402769E-2</v>
      </c>
    </row>
    <row r="2079" spans="2:7" x14ac:dyDescent="0.3">
      <c r="B2079" s="109">
        <v>42342</v>
      </c>
      <c r="C2079" s="110">
        <v>309.77230800000001</v>
      </c>
      <c r="D2079">
        <f t="shared" si="64"/>
        <v>-8.2207155007502086E-3</v>
      </c>
      <c r="E2079">
        <v>1.2884039976250872E-3</v>
      </c>
      <c r="F2079">
        <v>2069</v>
      </c>
      <c r="G2079">
        <f t="shared" ca="1" si="65"/>
        <v>4.3632507391783582E-3</v>
      </c>
    </row>
    <row r="2080" spans="2:7" x14ac:dyDescent="0.3">
      <c r="B2080" s="109">
        <v>42341</v>
      </c>
      <c r="C2080" s="110">
        <v>312.339966</v>
      </c>
      <c r="D2080">
        <f t="shared" si="64"/>
        <v>-1.1377591066807802E-2</v>
      </c>
      <c r="E2080">
        <v>1.2408308193627704E-3</v>
      </c>
      <c r="F2080">
        <v>2070</v>
      </c>
      <c r="G2080">
        <f t="shared" ca="1" si="65"/>
        <v>-1.7564220556670819E-2</v>
      </c>
    </row>
    <row r="2081" spans="2:7" x14ac:dyDescent="0.3">
      <c r="B2081" s="109">
        <v>42340</v>
      </c>
      <c r="C2081" s="110">
        <v>315.93454000000003</v>
      </c>
      <c r="D2081">
        <f t="shared" si="64"/>
        <v>-2.5030881499188418E-4</v>
      </c>
      <c r="E2081">
        <v>1.233346285235859E-3</v>
      </c>
      <c r="F2081">
        <v>2071</v>
      </c>
      <c r="G2081">
        <f t="shared" ca="1" si="65"/>
        <v>-9.5228463673722244E-3</v>
      </c>
    </row>
    <row r="2082" spans="2:7" x14ac:dyDescent="0.3">
      <c r="B2082" s="109">
        <v>42339</v>
      </c>
      <c r="C2082" s="110">
        <v>316.01364100000001</v>
      </c>
      <c r="D2082">
        <f t="shared" si="64"/>
        <v>-8.0593768357466455E-3</v>
      </c>
      <c r="E2082">
        <v>1.2148275217234161E-3</v>
      </c>
      <c r="F2082">
        <v>2072</v>
      </c>
      <c r="G2082">
        <f t="shared" ca="1" si="65"/>
        <v>2.5818308675024233E-2</v>
      </c>
    </row>
    <row r="2083" spans="2:7" x14ac:dyDescent="0.3">
      <c r="B2083" s="109">
        <v>42338</v>
      </c>
      <c r="C2083" s="110">
        <v>318.58120700000001</v>
      </c>
      <c r="D2083">
        <f t="shared" si="64"/>
        <v>2.2568710150909332E-2</v>
      </c>
      <c r="E2083">
        <v>1.2051785924138692E-3</v>
      </c>
      <c r="F2083">
        <v>2073</v>
      </c>
      <c r="G2083">
        <f t="shared" ca="1" si="65"/>
        <v>-1.1432379237447114E-3</v>
      </c>
    </row>
    <row r="2084" spans="2:7" x14ac:dyDescent="0.3">
      <c r="B2084" s="109">
        <v>42335</v>
      </c>
      <c r="C2084" s="110">
        <v>311.54992700000003</v>
      </c>
      <c r="D2084">
        <f t="shared" si="64"/>
        <v>1.1672889433268274E-2</v>
      </c>
      <c r="E2084">
        <v>1.2032691469676671E-3</v>
      </c>
      <c r="F2084">
        <v>2074</v>
      </c>
      <c r="G2084">
        <f t="shared" ca="1" si="65"/>
        <v>-2.3275000010380305E-2</v>
      </c>
    </row>
    <row r="2085" spans="2:7" x14ac:dyDescent="0.3">
      <c r="B2085" s="109">
        <v>42334</v>
      </c>
      <c r="C2085" s="110">
        <v>307.95519999999999</v>
      </c>
      <c r="D2085">
        <f t="shared" si="64"/>
        <v>1.8951587229605771E-2</v>
      </c>
      <c r="E2085">
        <v>1.1762654798999073E-3</v>
      </c>
      <c r="F2085">
        <v>2075</v>
      </c>
      <c r="G2085">
        <f t="shared" ca="1" si="65"/>
        <v>4.016591539436274E-2</v>
      </c>
    </row>
    <row r="2086" spans="2:7" x14ac:dyDescent="0.3">
      <c r="B2086" s="109">
        <v>42332</v>
      </c>
      <c r="C2086" s="110">
        <v>302.227509</v>
      </c>
      <c r="D2086">
        <f t="shared" si="64"/>
        <v>-4.5537618963813475E-3</v>
      </c>
      <c r="E2086">
        <v>1.1644494427878183E-3</v>
      </c>
      <c r="F2086">
        <v>2076</v>
      </c>
      <c r="G2086">
        <f t="shared" ca="1" si="65"/>
        <v>-7.2530254562332697E-3</v>
      </c>
    </row>
    <row r="2087" spans="2:7" x14ac:dyDescent="0.3">
      <c r="B2087" s="109">
        <v>42331</v>
      </c>
      <c r="C2087" s="110">
        <v>303.61007699999999</v>
      </c>
      <c r="D2087">
        <f t="shared" si="64"/>
        <v>8.5289150408396353E-3</v>
      </c>
      <c r="E2087">
        <v>1.1626543103342435E-3</v>
      </c>
      <c r="F2087">
        <v>2077</v>
      </c>
      <c r="G2087">
        <f t="shared" ca="1" si="65"/>
        <v>-1.972468831249459E-2</v>
      </c>
    </row>
    <row r="2088" spans="2:7" x14ac:dyDescent="0.3">
      <c r="B2088" s="109">
        <v>42328</v>
      </c>
      <c r="C2088" s="110">
        <v>301.04251099999999</v>
      </c>
      <c r="D2088">
        <f t="shared" si="64"/>
        <v>-6.5545420999257864E-4</v>
      </c>
      <c r="E2088">
        <v>1.1346805942658023E-3</v>
      </c>
      <c r="F2088">
        <v>2078</v>
      </c>
      <c r="G2088">
        <f t="shared" ca="1" si="65"/>
        <v>-4.0365237692937865E-2</v>
      </c>
    </row>
    <row r="2089" spans="2:7" x14ac:dyDescent="0.3">
      <c r="B2089" s="109">
        <v>42327</v>
      </c>
      <c r="C2089" s="110">
        <v>301.23996</v>
      </c>
      <c r="D2089">
        <f t="shared" si="64"/>
        <v>1.5175651326222894E-2</v>
      </c>
      <c r="E2089">
        <v>1.122659952320415E-3</v>
      </c>
      <c r="F2089">
        <v>2079</v>
      </c>
      <c r="G2089">
        <f t="shared" ca="1" si="65"/>
        <v>3.1097247638469227E-2</v>
      </c>
    </row>
    <row r="2090" spans="2:7" x14ac:dyDescent="0.3">
      <c r="B2090" s="109">
        <v>42326</v>
      </c>
      <c r="C2090" s="110">
        <v>296.736786</v>
      </c>
      <c r="D2090">
        <f t="shared" si="64"/>
        <v>-2.2511406877504858E-2</v>
      </c>
      <c r="E2090">
        <v>1.1027976542323792E-3</v>
      </c>
      <c r="F2090">
        <v>2080</v>
      </c>
      <c r="G2090">
        <f t="shared" ca="1" si="65"/>
        <v>-4.7318233424369506E-2</v>
      </c>
    </row>
    <row r="2091" spans="2:7" x14ac:dyDescent="0.3">
      <c r="B2091" s="109">
        <v>42325</v>
      </c>
      <c r="C2091" s="110">
        <v>303.57058699999999</v>
      </c>
      <c r="D2091">
        <f t="shared" si="64"/>
        <v>1.2249586793928735E-2</v>
      </c>
      <c r="E2091">
        <v>1.0911045623576143E-3</v>
      </c>
      <c r="F2091">
        <v>2081</v>
      </c>
      <c r="G2091">
        <f t="shared" ca="1" si="65"/>
        <v>3.0132574734540798E-2</v>
      </c>
    </row>
    <row r="2092" spans="2:7" x14ac:dyDescent="0.3">
      <c r="B2092" s="109">
        <v>42324</v>
      </c>
      <c r="C2092" s="110">
        <v>299.896973</v>
      </c>
      <c r="D2092">
        <f t="shared" si="64"/>
        <v>1.0111887912245932E-2</v>
      </c>
      <c r="E2092">
        <v>1.0855760960801764E-3</v>
      </c>
      <c r="F2092">
        <v>2082</v>
      </c>
      <c r="G2092">
        <f t="shared" ca="1" si="65"/>
        <v>1.6123841469729599E-2</v>
      </c>
    </row>
    <row r="2093" spans="2:7" x14ac:dyDescent="0.3">
      <c r="B2093" s="109">
        <v>42321</v>
      </c>
      <c r="C2093" s="110">
        <v>296.89480600000002</v>
      </c>
      <c r="D2093">
        <f t="shared" si="64"/>
        <v>1.3620872026770758E-2</v>
      </c>
      <c r="E2093">
        <v>1.0771548212951121E-3</v>
      </c>
      <c r="F2093">
        <v>2083</v>
      </c>
      <c r="G2093">
        <f t="shared" ca="1" si="65"/>
        <v>-3.9739865777249292E-2</v>
      </c>
    </row>
    <row r="2094" spans="2:7" x14ac:dyDescent="0.3">
      <c r="B2094" s="109">
        <v>42318</v>
      </c>
      <c r="C2094" s="110">
        <v>292.90518200000002</v>
      </c>
      <c r="D2094">
        <f t="shared" si="64"/>
        <v>-3.6281004302382014E-3</v>
      </c>
      <c r="E2094">
        <v>1.0537547886229071E-3</v>
      </c>
      <c r="F2094">
        <v>2084</v>
      </c>
      <c r="G2094">
        <f t="shared" ca="1" si="65"/>
        <v>-6.7655877990156404E-2</v>
      </c>
    </row>
    <row r="2095" spans="2:7" x14ac:dyDescent="0.3">
      <c r="B2095" s="109">
        <v>42317</v>
      </c>
      <c r="C2095" s="110">
        <v>293.97174100000001</v>
      </c>
      <c r="D2095">
        <f t="shared" si="64"/>
        <v>2.2674323054452161E-2</v>
      </c>
      <c r="E2095">
        <v>1.0493213223712328E-3</v>
      </c>
      <c r="F2095">
        <v>2085</v>
      </c>
      <c r="G2095">
        <f t="shared" ca="1" si="65"/>
        <v>-3.7688569272765954E-2</v>
      </c>
    </row>
    <row r="2096" spans="2:7" x14ac:dyDescent="0.3">
      <c r="B2096" s="109">
        <v>42314</v>
      </c>
      <c r="C2096" s="110">
        <v>287.45391799999999</v>
      </c>
      <c r="D2096">
        <f t="shared" si="64"/>
        <v>-4.8135825500644325E-2</v>
      </c>
      <c r="E2096">
        <v>9.7781854663714363E-4</v>
      </c>
      <c r="F2096">
        <v>2086</v>
      </c>
      <c r="G2096">
        <f t="shared" ca="1" si="65"/>
        <v>-6.1850134013004829E-3</v>
      </c>
    </row>
    <row r="2097" spans="2:7" x14ac:dyDescent="0.3">
      <c r="B2097" s="109">
        <v>42313</v>
      </c>
      <c r="C2097" s="110">
        <v>301.99047899999999</v>
      </c>
      <c r="D2097">
        <f t="shared" si="64"/>
        <v>-4.5572181014280622E-3</v>
      </c>
      <c r="E2097">
        <v>9.7584499512182177E-4</v>
      </c>
      <c r="F2097">
        <v>2087</v>
      </c>
      <c r="G2097">
        <f t="shared" ca="1" si="65"/>
        <v>-7.3211955460730158E-3</v>
      </c>
    </row>
    <row r="2098" spans="2:7" x14ac:dyDescent="0.3">
      <c r="B2098" s="109">
        <v>42312</v>
      </c>
      <c r="C2098" s="110">
        <v>303.37301600000001</v>
      </c>
      <c r="D2098">
        <f t="shared" si="64"/>
        <v>4.4467375502288409E-3</v>
      </c>
      <c r="E2098">
        <v>9.6742253604786832E-4</v>
      </c>
      <c r="F2098">
        <v>2088</v>
      </c>
      <c r="G2098">
        <f t="shared" ca="1" si="65"/>
        <v>-3.677565841862468E-4</v>
      </c>
    </row>
    <row r="2099" spans="2:7" x14ac:dyDescent="0.3">
      <c r="B2099" s="109">
        <v>42311</v>
      </c>
      <c r="C2099" s="110">
        <v>302.029968</v>
      </c>
      <c r="D2099">
        <f t="shared" si="64"/>
        <v>-1.214472407416356E-2</v>
      </c>
      <c r="E2099">
        <v>9.5323548106818201E-4</v>
      </c>
      <c r="F2099">
        <v>2089</v>
      </c>
      <c r="G2099">
        <f t="shared" ca="1" si="65"/>
        <v>-1.0916239110488096E-2</v>
      </c>
    </row>
    <row r="2100" spans="2:7" x14ac:dyDescent="0.3">
      <c r="B2100" s="109">
        <v>42310</v>
      </c>
      <c r="C2100" s="110">
        <v>305.743134</v>
      </c>
      <c r="D2100">
        <f t="shared" si="64"/>
        <v>-2.4820351368992966E-2</v>
      </c>
      <c r="E2100">
        <v>9.5292578702732555E-4</v>
      </c>
      <c r="F2100">
        <v>2090</v>
      </c>
      <c r="G2100">
        <f t="shared" ca="1" si="65"/>
        <v>1.0290570596887554E-2</v>
      </c>
    </row>
    <row r="2101" spans="2:7" x14ac:dyDescent="0.3">
      <c r="B2101" s="109">
        <v>42307</v>
      </c>
      <c r="C2101" s="110">
        <v>313.52493299999998</v>
      </c>
      <c r="D2101">
        <f t="shared" si="64"/>
        <v>5.265215267117429E-2</v>
      </c>
      <c r="E2101">
        <v>9.4978718713800703E-4</v>
      </c>
      <c r="F2101">
        <v>2091</v>
      </c>
      <c r="G2101">
        <f t="shared" ca="1" si="65"/>
        <v>1.4143058294372795E-2</v>
      </c>
    </row>
    <row r="2102" spans="2:7" x14ac:dyDescent="0.3">
      <c r="B2102" s="109">
        <v>42306</v>
      </c>
      <c r="C2102" s="110">
        <v>297.84286500000002</v>
      </c>
      <c r="D2102">
        <f t="shared" si="64"/>
        <v>-9.3282173375680566E-3</v>
      </c>
      <c r="E2102">
        <v>9.3224013603321332E-4</v>
      </c>
      <c r="F2102">
        <v>2092</v>
      </c>
      <c r="G2102">
        <f t="shared" ca="1" si="65"/>
        <v>-3.3020147401567224E-2</v>
      </c>
    </row>
    <row r="2103" spans="2:7" x14ac:dyDescent="0.3">
      <c r="B2103" s="109">
        <v>42305</v>
      </c>
      <c r="C2103" s="110">
        <v>300.64736900000003</v>
      </c>
      <c r="D2103">
        <f t="shared" si="64"/>
        <v>-1.2071711964580012E-2</v>
      </c>
      <c r="E2103">
        <v>9.3056508683986294E-4</v>
      </c>
      <c r="F2103">
        <v>2093</v>
      </c>
      <c r="G2103">
        <f t="shared" ca="1" si="65"/>
        <v>-5.0738119690401685E-3</v>
      </c>
    </row>
    <row r="2104" spans="2:7" x14ac:dyDescent="0.3">
      <c r="B2104" s="109">
        <v>42304</v>
      </c>
      <c r="C2104" s="110">
        <v>304.32104500000003</v>
      </c>
      <c r="D2104">
        <f t="shared" si="64"/>
        <v>8.7731571847486922E-3</v>
      </c>
      <c r="E2104">
        <v>9.2856820369213722E-4</v>
      </c>
      <c r="F2104">
        <v>2094</v>
      </c>
      <c r="G2104">
        <f t="shared" ca="1" si="65"/>
        <v>-5.4683335963436046E-2</v>
      </c>
    </row>
    <row r="2105" spans="2:7" x14ac:dyDescent="0.3">
      <c r="B2105" s="109">
        <v>42303</v>
      </c>
      <c r="C2105" s="110">
        <v>301.67440800000003</v>
      </c>
      <c r="D2105">
        <f t="shared" si="64"/>
        <v>1.1656712639248168E-2</v>
      </c>
      <c r="E2105">
        <v>9.1508398555295578E-4</v>
      </c>
      <c r="F2105">
        <v>2095</v>
      </c>
      <c r="G2105">
        <f t="shared" ca="1" si="65"/>
        <v>2.8747477203769231E-2</v>
      </c>
    </row>
    <row r="2106" spans="2:7" x14ac:dyDescent="0.3">
      <c r="B2106" s="109">
        <v>42300</v>
      </c>
      <c r="C2106" s="110">
        <v>298.198395</v>
      </c>
      <c r="D2106">
        <f t="shared" si="64"/>
        <v>-2.0627788454700147E-2</v>
      </c>
      <c r="E2106">
        <v>8.8426644915817754E-4</v>
      </c>
      <c r="F2106">
        <v>2096</v>
      </c>
      <c r="G2106">
        <f t="shared" ca="1" si="65"/>
        <v>3.7230309607535199E-2</v>
      </c>
    </row>
    <row r="2107" spans="2:7" x14ac:dyDescent="0.3">
      <c r="B2107" s="109">
        <v>42298</v>
      </c>
      <c r="C2107" s="110">
        <v>304.47912600000001</v>
      </c>
      <c r="D2107">
        <f t="shared" si="64"/>
        <v>2.4591098207998208E-2</v>
      </c>
      <c r="E2107">
        <v>8.7386566796565646E-4</v>
      </c>
      <c r="F2107">
        <v>2097</v>
      </c>
      <c r="G2107">
        <f t="shared" ca="1" si="65"/>
        <v>2.9751850783343577E-2</v>
      </c>
    </row>
    <row r="2108" spans="2:7" x14ac:dyDescent="0.3">
      <c r="B2108" s="109">
        <v>42297</v>
      </c>
      <c r="C2108" s="110">
        <v>297.171356</v>
      </c>
      <c r="D2108">
        <f t="shared" si="64"/>
        <v>1.0477502523402515E-2</v>
      </c>
      <c r="E2108">
        <v>8.6948858066260293E-4</v>
      </c>
      <c r="F2108">
        <v>2098</v>
      </c>
      <c r="G2108">
        <f t="shared" ca="1" si="65"/>
        <v>6.4324825892366254E-3</v>
      </c>
    </row>
    <row r="2109" spans="2:7" x14ac:dyDescent="0.3">
      <c r="B2109" s="109">
        <v>42296</v>
      </c>
      <c r="C2109" s="110">
        <v>294.09002700000002</v>
      </c>
      <c r="D2109">
        <f t="shared" si="64"/>
        <v>8.8072269078409704E-3</v>
      </c>
      <c r="E2109">
        <v>8.4932514573088369E-4</v>
      </c>
      <c r="F2109">
        <v>2099</v>
      </c>
      <c r="G2109">
        <f t="shared" ca="1" si="65"/>
        <v>7.533509793920648E-2</v>
      </c>
    </row>
    <row r="2110" spans="2:7" x14ac:dyDescent="0.3">
      <c r="B2110" s="109">
        <v>42293</v>
      </c>
      <c r="C2110" s="110">
        <v>291.52252199999998</v>
      </c>
      <c r="D2110">
        <f t="shared" si="64"/>
        <v>8.1352816011426299E-4</v>
      </c>
      <c r="E2110">
        <v>8.4551985212444336E-4</v>
      </c>
      <c r="F2110">
        <v>2100</v>
      </c>
      <c r="G2110">
        <f t="shared" ca="1" si="65"/>
        <v>2.2594669762221905E-2</v>
      </c>
    </row>
    <row r="2111" spans="2:7" x14ac:dyDescent="0.3">
      <c r="B2111" s="109">
        <v>42292</v>
      </c>
      <c r="C2111" s="110">
        <v>291.28555299999999</v>
      </c>
      <c r="D2111">
        <f t="shared" si="64"/>
        <v>2.3455801427387124E-2</v>
      </c>
      <c r="E2111">
        <v>8.3992391987353088E-4</v>
      </c>
      <c r="F2111">
        <v>2101</v>
      </c>
      <c r="G2111">
        <f t="shared" ca="1" si="65"/>
        <v>1.9570458162000783E-2</v>
      </c>
    </row>
    <row r="2112" spans="2:7" x14ac:dyDescent="0.3">
      <c r="B2112" s="109">
        <v>42291</v>
      </c>
      <c r="C2112" s="110">
        <v>284.609802</v>
      </c>
      <c r="D2112">
        <f t="shared" si="64"/>
        <v>-1.6382147548545278E-2</v>
      </c>
      <c r="E2112">
        <v>8.323785470745193E-4</v>
      </c>
      <c r="F2112">
        <v>2102</v>
      </c>
      <c r="G2112">
        <f t="shared" ca="1" si="65"/>
        <v>-7.1973973573962763E-2</v>
      </c>
    </row>
    <row r="2113" spans="2:7" x14ac:dyDescent="0.3">
      <c r="B2113" s="109">
        <v>42290</v>
      </c>
      <c r="C2113" s="110">
        <v>289.34997600000003</v>
      </c>
      <c r="D2113">
        <f t="shared" si="64"/>
        <v>3.3291187833830449E-2</v>
      </c>
      <c r="E2113">
        <v>8.3013418236799197E-4</v>
      </c>
      <c r="F2113">
        <v>2103</v>
      </c>
      <c r="G2113">
        <f t="shared" ca="1" si="65"/>
        <v>2.9625747555052776E-3</v>
      </c>
    </row>
    <row r="2114" spans="2:7" x14ac:dyDescent="0.3">
      <c r="B2114" s="109">
        <v>42289</v>
      </c>
      <c r="C2114" s="110">
        <v>280.02752700000002</v>
      </c>
      <c r="D2114">
        <f t="shared" si="64"/>
        <v>5.2466852027182043E-3</v>
      </c>
      <c r="E2114">
        <v>8.1577999420989755E-4</v>
      </c>
      <c r="F2114">
        <v>2104</v>
      </c>
      <c r="G2114">
        <f t="shared" ca="1" si="65"/>
        <v>2.1728117287738862E-2</v>
      </c>
    </row>
    <row r="2115" spans="2:7" x14ac:dyDescent="0.3">
      <c r="B2115" s="109">
        <v>42286</v>
      </c>
      <c r="C2115" s="110">
        <v>278.56597900000003</v>
      </c>
      <c r="D2115">
        <f t="shared" si="64"/>
        <v>-1.0245550726251662E-2</v>
      </c>
      <c r="E2115">
        <v>8.1352816011426299E-4</v>
      </c>
      <c r="F2115">
        <v>2105</v>
      </c>
      <c r="G2115">
        <f t="shared" ca="1" si="65"/>
        <v>-9.1529117827621024E-4</v>
      </c>
    </row>
    <row r="2116" spans="2:7" x14ac:dyDescent="0.3">
      <c r="B2116" s="109">
        <v>42285</v>
      </c>
      <c r="C2116" s="110">
        <v>281.44958500000001</v>
      </c>
      <c r="D2116">
        <f t="shared" si="64"/>
        <v>1.1642863741921916E-2</v>
      </c>
      <c r="E2116">
        <v>7.7512489440478838E-4</v>
      </c>
      <c r="F2116">
        <v>2106</v>
      </c>
      <c r="G2116">
        <f t="shared" ca="1" si="65"/>
        <v>-9.7391839154448191E-3</v>
      </c>
    </row>
    <row r="2117" spans="2:7" x14ac:dyDescent="0.3">
      <c r="B2117" s="109">
        <v>42284</v>
      </c>
      <c r="C2117" s="110">
        <v>278.210419</v>
      </c>
      <c r="D2117">
        <f t="shared" si="64"/>
        <v>-1.6065830186070329E-2</v>
      </c>
      <c r="E2117">
        <v>7.7356582974386079E-4</v>
      </c>
      <c r="F2117">
        <v>2107</v>
      </c>
      <c r="G2117">
        <f t="shared" ca="1" si="65"/>
        <v>-2.6804659183173957E-2</v>
      </c>
    </row>
    <row r="2118" spans="2:7" x14ac:dyDescent="0.3">
      <c r="B2118" s="109">
        <v>42283</v>
      </c>
      <c r="C2118" s="110">
        <v>282.75308200000001</v>
      </c>
      <c r="D2118">
        <f t="shared" si="64"/>
        <v>-2.3065670813757988E-2</v>
      </c>
      <c r="E2118">
        <v>7.6765800196310074E-4</v>
      </c>
      <c r="F2118">
        <v>2108</v>
      </c>
      <c r="G2118">
        <f t="shared" ca="1" si="65"/>
        <v>-1.2604826325376222E-2</v>
      </c>
    </row>
    <row r="2119" spans="2:7" x14ac:dyDescent="0.3">
      <c r="B2119" s="109">
        <v>42282</v>
      </c>
      <c r="C2119" s="110">
        <v>289.42895499999997</v>
      </c>
      <c r="D2119">
        <f t="shared" si="64"/>
        <v>-2.7291131696516313E-4</v>
      </c>
      <c r="E2119">
        <v>7.648586925155243E-4</v>
      </c>
      <c r="F2119">
        <v>2109</v>
      </c>
      <c r="G2119">
        <f t="shared" ca="1" si="65"/>
        <v>-1.7946688213966347E-2</v>
      </c>
    </row>
    <row r="2120" spans="2:7" x14ac:dyDescent="0.3">
      <c r="B2120" s="109">
        <v>42278</v>
      </c>
      <c r="C2120" s="110">
        <v>289.50796500000001</v>
      </c>
      <c r="D2120">
        <f t="shared" si="64"/>
        <v>2.0041818661341582E-2</v>
      </c>
      <c r="E2120">
        <v>7.2253432515800853E-4</v>
      </c>
      <c r="F2120">
        <v>2110</v>
      </c>
      <c r="G2120">
        <f t="shared" ca="1" si="65"/>
        <v>3.299837892996841E-2</v>
      </c>
    </row>
    <row r="2121" spans="2:7" x14ac:dyDescent="0.3">
      <c r="B2121" s="109">
        <v>42277</v>
      </c>
      <c r="C2121" s="110">
        <v>283.81970200000001</v>
      </c>
      <c r="D2121">
        <f t="shared" si="64"/>
        <v>3.6317703064603357E-3</v>
      </c>
      <c r="E2121">
        <v>7.2036850748191661E-4</v>
      </c>
      <c r="F2121">
        <v>2111</v>
      </c>
      <c r="G2121">
        <f t="shared" ca="1" si="65"/>
        <v>4.7052863261710313E-4</v>
      </c>
    </row>
    <row r="2122" spans="2:7" x14ac:dyDescent="0.3">
      <c r="B2122" s="109">
        <v>42276</v>
      </c>
      <c r="C2122" s="110">
        <v>282.792664</v>
      </c>
      <c r="D2122">
        <f t="shared" si="64"/>
        <v>2.5206497402781025E-3</v>
      </c>
      <c r="E2122">
        <v>7.1522861922379555E-4</v>
      </c>
      <c r="F2122">
        <v>2112</v>
      </c>
      <c r="G2122">
        <f t="shared" ca="1" si="65"/>
        <v>3.8557354332077409E-2</v>
      </c>
    </row>
    <row r="2123" spans="2:7" x14ac:dyDescent="0.3">
      <c r="B2123" s="109">
        <v>42275</v>
      </c>
      <c r="C2123" s="110">
        <v>282.08163500000001</v>
      </c>
      <c r="D2123">
        <f t="shared" ref="D2123:D2186" si="66">C2123/C2124-1</f>
        <v>-5.0777844820279361E-2</v>
      </c>
      <c r="E2123">
        <v>7.1444021785316281E-4</v>
      </c>
      <c r="F2123">
        <v>2113</v>
      </c>
      <c r="G2123">
        <f t="shared" ref="G2123:G2186" ca="1" si="67">_xlfn.NORM.INV(RAND(),M$13,M$14)</f>
        <v>-3.5678792150145009E-3</v>
      </c>
    </row>
    <row r="2124" spans="2:7" x14ac:dyDescent="0.3">
      <c r="B2124" s="109">
        <v>42271</v>
      </c>
      <c r="C2124" s="110">
        <v>297.171356</v>
      </c>
      <c r="D2124">
        <f t="shared" si="66"/>
        <v>2.7872661571397339E-2</v>
      </c>
      <c r="E2124">
        <v>7.1348987023056587E-4</v>
      </c>
      <c r="F2124">
        <v>2114</v>
      </c>
      <c r="G2124">
        <f t="shared" ca="1" si="67"/>
        <v>-4.7876042006708391E-2</v>
      </c>
    </row>
    <row r="2125" spans="2:7" x14ac:dyDescent="0.3">
      <c r="B2125" s="109">
        <v>42270</v>
      </c>
      <c r="C2125" s="110">
        <v>289.11300699999998</v>
      </c>
      <c r="D2125">
        <f t="shared" si="66"/>
        <v>1.4695848109301135E-2</v>
      </c>
      <c r="E2125">
        <v>7.024643912449946E-4</v>
      </c>
      <c r="F2125">
        <v>2115</v>
      </c>
      <c r="G2125">
        <f t="shared" ca="1" si="67"/>
        <v>6.1458025827341611E-2</v>
      </c>
    </row>
    <row r="2126" spans="2:7" x14ac:dyDescent="0.3">
      <c r="B2126" s="109">
        <v>42269</v>
      </c>
      <c r="C2126" s="110">
        <v>284.92578099999997</v>
      </c>
      <c r="D2126">
        <f t="shared" si="66"/>
        <v>1.3346529427552323E-2</v>
      </c>
      <c r="E2126">
        <v>6.9328338623741992E-4</v>
      </c>
      <c r="F2126">
        <v>2116</v>
      </c>
      <c r="G2126">
        <f t="shared" ca="1" si="67"/>
        <v>-3.9553393852219338E-3</v>
      </c>
    </row>
    <row r="2127" spans="2:7" x14ac:dyDescent="0.3">
      <c r="B2127" s="109">
        <v>42268</v>
      </c>
      <c r="C2127" s="110">
        <v>281.17309599999999</v>
      </c>
      <c r="D2127">
        <f t="shared" si="66"/>
        <v>2.2553948836970816E-2</v>
      </c>
      <c r="E2127">
        <v>6.6877424176237099E-4</v>
      </c>
      <c r="F2127">
        <v>2117</v>
      </c>
      <c r="G2127">
        <f t="shared" ca="1" si="67"/>
        <v>-7.8162051079119655E-3</v>
      </c>
    </row>
    <row r="2128" spans="2:7" x14ac:dyDescent="0.3">
      <c r="B2128" s="109">
        <v>42265</v>
      </c>
      <c r="C2128" s="110">
        <v>274.971405</v>
      </c>
      <c r="D2128">
        <f t="shared" si="66"/>
        <v>9.8655726939445021E-3</v>
      </c>
      <c r="E2128">
        <v>6.6665688669309553E-4</v>
      </c>
      <c r="F2128">
        <v>2118</v>
      </c>
      <c r="G2128">
        <f t="shared" ca="1" si="67"/>
        <v>3.3496708008958309E-3</v>
      </c>
    </row>
    <row r="2129" spans="2:7" x14ac:dyDescent="0.3">
      <c r="B2129" s="109">
        <v>42263</v>
      </c>
      <c r="C2129" s="110">
        <v>272.28515599999997</v>
      </c>
      <c r="D2129">
        <f t="shared" si="66"/>
        <v>6.4241563777287514E-3</v>
      </c>
      <c r="E2129">
        <v>6.5360333804975745E-4</v>
      </c>
      <c r="F2129">
        <v>2119</v>
      </c>
      <c r="G2129">
        <f t="shared" ca="1" si="67"/>
        <v>1.7793632591212787E-2</v>
      </c>
    </row>
    <row r="2130" spans="2:7" x14ac:dyDescent="0.3">
      <c r="B2130" s="109">
        <v>42262</v>
      </c>
      <c r="C2130" s="110">
        <v>270.54711900000001</v>
      </c>
      <c r="D2130">
        <f t="shared" si="66"/>
        <v>-6.0950807453573619E-3</v>
      </c>
      <c r="E2130">
        <v>6.5227234132492207E-4</v>
      </c>
      <c r="F2130">
        <v>2120</v>
      </c>
      <c r="G2130">
        <f t="shared" ca="1" si="67"/>
        <v>-3.3789270606636043E-2</v>
      </c>
    </row>
    <row r="2131" spans="2:7" x14ac:dyDescent="0.3">
      <c r="B2131" s="109">
        <v>42261</v>
      </c>
      <c r="C2131" s="110">
        <v>272.20623799999998</v>
      </c>
      <c r="D2131">
        <f t="shared" si="66"/>
        <v>8.0458061515307211E-3</v>
      </c>
      <c r="E2131">
        <v>6.4442121796104423E-4</v>
      </c>
      <c r="F2131">
        <v>2121</v>
      </c>
      <c r="G2131">
        <f t="shared" ca="1" si="67"/>
        <v>2.0523727073608184E-2</v>
      </c>
    </row>
    <row r="2132" spans="2:7" x14ac:dyDescent="0.3">
      <c r="B2132" s="109">
        <v>42258</v>
      </c>
      <c r="C2132" s="110">
        <v>270.03359999999998</v>
      </c>
      <c r="D2132">
        <f t="shared" si="66"/>
        <v>-7.4052579515996309E-3</v>
      </c>
      <c r="E2132">
        <v>6.3803910740212189E-4</v>
      </c>
      <c r="F2132">
        <v>2122</v>
      </c>
      <c r="G2132">
        <f t="shared" ca="1" si="67"/>
        <v>2.0566610172381598E-2</v>
      </c>
    </row>
    <row r="2133" spans="2:7" x14ac:dyDescent="0.3">
      <c r="B2133" s="109">
        <v>42257</v>
      </c>
      <c r="C2133" s="110">
        <v>272.04818699999998</v>
      </c>
      <c r="D2133">
        <f t="shared" si="66"/>
        <v>-7.1081799736528395E-2</v>
      </c>
      <c r="E2133">
        <v>6.2854792909727841E-4</v>
      </c>
      <c r="F2133">
        <v>2123</v>
      </c>
      <c r="G2133">
        <f t="shared" ca="1" si="67"/>
        <v>1.2073426936488996E-2</v>
      </c>
    </row>
    <row r="2134" spans="2:7" x14ac:dyDescent="0.3">
      <c r="B2134" s="109">
        <v>42256</v>
      </c>
      <c r="C2134" s="110">
        <v>292.86560100000003</v>
      </c>
      <c r="D2134">
        <f t="shared" si="66"/>
        <v>-1.4750984167096082E-2</v>
      </c>
      <c r="E2134">
        <v>6.2374874450843443E-4</v>
      </c>
      <c r="F2134">
        <v>2124</v>
      </c>
      <c r="G2134">
        <f t="shared" ca="1" si="67"/>
        <v>1.5151578350527061E-2</v>
      </c>
    </row>
    <row r="2135" spans="2:7" x14ac:dyDescent="0.3">
      <c r="B2135" s="109">
        <v>42255</v>
      </c>
      <c r="C2135" s="110">
        <v>297.250336</v>
      </c>
      <c r="D2135">
        <f t="shared" si="66"/>
        <v>1.7992410754435584E-2</v>
      </c>
      <c r="E2135">
        <v>6.186338923890311E-4</v>
      </c>
      <c r="F2135">
        <v>2125</v>
      </c>
      <c r="G2135">
        <f t="shared" ca="1" si="67"/>
        <v>1.0528383994472958E-2</v>
      </c>
    </row>
    <row r="2136" spans="2:7" x14ac:dyDescent="0.3">
      <c r="B2136" s="109">
        <v>42254</v>
      </c>
      <c r="C2136" s="110">
        <v>291.99661300000002</v>
      </c>
      <c r="D2136">
        <f t="shared" si="66"/>
        <v>-4.6562574298371073E-2</v>
      </c>
      <c r="E2136">
        <v>6.1426330609437585E-4</v>
      </c>
      <c r="F2136">
        <v>2126</v>
      </c>
      <c r="G2136">
        <f t="shared" ca="1" si="67"/>
        <v>-1.9343131402260547E-2</v>
      </c>
    </row>
    <row r="2137" spans="2:7" x14ac:dyDescent="0.3">
      <c r="B2137" s="109">
        <v>42251</v>
      </c>
      <c r="C2137" s="110">
        <v>306.25671399999999</v>
      </c>
      <c r="D2137">
        <f t="shared" si="66"/>
        <v>4.0392063722927585E-2</v>
      </c>
      <c r="E2137">
        <v>5.5641778297887967E-4</v>
      </c>
      <c r="F2137">
        <v>2127</v>
      </c>
      <c r="G2137">
        <f t="shared" ca="1" si="67"/>
        <v>1.6669637709624725E-2</v>
      </c>
    </row>
    <row r="2138" spans="2:7" x14ac:dyDescent="0.3">
      <c r="B2138" s="109">
        <v>42250</v>
      </c>
      <c r="C2138" s="110">
        <v>294.36663800000002</v>
      </c>
      <c r="D2138">
        <f t="shared" si="66"/>
        <v>2.1516667056531436E-3</v>
      </c>
      <c r="E2138">
        <v>5.2984945480205603E-4</v>
      </c>
      <c r="F2138">
        <v>2128</v>
      </c>
      <c r="G2138">
        <f t="shared" ca="1" si="67"/>
        <v>-1.1650900455403764E-2</v>
      </c>
    </row>
    <row r="2139" spans="2:7" x14ac:dyDescent="0.3">
      <c r="B2139" s="109">
        <v>42249</v>
      </c>
      <c r="C2139" s="110">
        <v>293.73461900000001</v>
      </c>
      <c r="D2139">
        <f t="shared" si="66"/>
        <v>7.3790601257532229E-2</v>
      </c>
      <c r="E2139">
        <v>5.2792212342844813E-4</v>
      </c>
      <c r="F2139">
        <v>2129</v>
      </c>
      <c r="G2139">
        <f t="shared" ca="1" si="67"/>
        <v>-2.2796145889868905E-2</v>
      </c>
    </row>
    <row r="2140" spans="2:7" x14ac:dyDescent="0.3">
      <c r="B2140" s="109">
        <v>42248</v>
      </c>
      <c r="C2140" s="110">
        <v>273.54925500000002</v>
      </c>
      <c r="D2140">
        <f t="shared" si="66"/>
        <v>1.0063945659113394E-2</v>
      </c>
      <c r="E2140">
        <v>5.2023905081521882E-4</v>
      </c>
      <c r="F2140">
        <v>2130</v>
      </c>
      <c r="G2140">
        <f t="shared" ca="1" si="67"/>
        <v>-2.0752675736061581E-2</v>
      </c>
    </row>
    <row r="2141" spans="2:7" x14ac:dyDescent="0.3">
      <c r="B2141" s="109">
        <v>42247</v>
      </c>
      <c r="C2141" s="110">
        <v>270.82369999999997</v>
      </c>
      <c r="D2141">
        <f t="shared" si="66"/>
        <v>2.4353933572784259E-2</v>
      </c>
      <c r="E2141">
        <v>5.109965030611896E-4</v>
      </c>
      <c r="F2141">
        <v>2131</v>
      </c>
      <c r="G2141">
        <f t="shared" ca="1" si="67"/>
        <v>2.4659316979643617E-2</v>
      </c>
    </row>
    <row r="2142" spans="2:7" x14ac:dyDescent="0.3">
      <c r="B2142" s="109">
        <v>42244</v>
      </c>
      <c r="C2142" s="110">
        <v>264.38488799999999</v>
      </c>
      <c r="D2142">
        <f t="shared" si="66"/>
        <v>-1.6891662791180151E-2</v>
      </c>
      <c r="E2142">
        <v>4.7197283855360261E-4</v>
      </c>
      <c r="F2142">
        <v>2132</v>
      </c>
      <c r="G2142">
        <f t="shared" ca="1" si="67"/>
        <v>-1.5879767671516571E-2</v>
      </c>
    </row>
    <row r="2143" spans="2:7" x14ac:dyDescent="0.3">
      <c r="B2143" s="109">
        <v>42243</v>
      </c>
      <c r="C2143" s="110">
        <v>268.92752100000001</v>
      </c>
      <c r="D2143">
        <f t="shared" si="66"/>
        <v>4.529384360017219E-2</v>
      </c>
      <c r="E2143">
        <v>4.7048512748970595E-4</v>
      </c>
      <c r="F2143">
        <v>2133</v>
      </c>
      <c r="G2143">
        <f t="shared" ca="1" si="67"/>
        <v>-2.4394329476841597E-2</v>
      </c>
    </row>
    <row r="2144" spans="2:7" x14ac:dyDescent="0.3">
      <c r="B2144" s="109">
        <v>42242</v>
      </c>
      <c r="C2144" s="110">
        <v>257.27456699999999</v>
      </c>
      <c r="D2144">
        <f t="shared" si="66"/>
        <v>1.0394075167201144E-2</v>
      </c>
      <c r="E2144">
        <v>4.5762076489896941E-4</v>
      </c>
      <c r="F2144">
        <v>2134</v>
      </c>
      <c r="G2144">
        <f t="shared" ca="1" si="67"/>
        <v>1.2093319304324592E-2</v>
      </c>
    </row>
    <row r="2145" spans="2:7" x14ac:dyDescent="0.3">
      <c r="B2145" s="109">
        <v>42241</v>
      </c>
      <c r="C2145" s="110">
        <v>254.62794500000001</v>
      </c>
      <c r="D2145">
        <f t="shared" si="66"/>
        <v>7.9370446288373309E-2</v>
      </c>
      <c r="E2145">
        <v>4.5146021486308641E-4</v>
      </c>
      <c r="F2145">
        <v>2135</v>
      </c>
      <c r="G2145">
        <f t="shared" ca="1" si="67"/>
        <v>-1.7693923277341612E-2</v>
      </c>
    </row>
    <row r="2146" spans="2:7" x14ac:dyDescent="0.3">
      <c r="B2146" s="109">
        <v>42240</v>
      </c>
      <c r="C2146" s="110">
        <v>235.90412900000001</v>
      </c>
      <c r="D2146">
        <f t="shared" si="66"/>
        <v>-0.11669876874381835</v>
      </c>
      <c r="E2146">
        <v>4.4887990944508793E-4</v>
      </c>
      <c r="F2146">
        <v>2136</v>
      </c>
      <c r="G2146">
        <f t="shared" ca="1" si="67"/>
        <v>3.9256672103331183E-2</v>
      </c>
    </row>
    <row r="2147" spans="2:7" x14ac:dyDescent="0.3">
      <c r="B2147" s="109">
        <v>42237</v>
      </c>
      <c r="C2147" s="110">
        <v>267.07098400000001</v>
      </c>
      <c r="D2147">
        <f t="shared" si="66"/>
        <v>-2.000311328676041E-2</v>
      </c>
      <c r="E2147">
        <v>4.4566983962734952E-4</v>
      </c>
      <c r="F2147">
        <v>2137</v>
      </c>
      <c r="G2147">
        <f t="shared" ca="1" si="67"/>
        <v>1.2455241498216382E-2</v>
      </c>
    </row>
    <row r="2148" spans="2:7" x14ac:dyDescent="0.3">
      <c r="B2148" s="109">
        <v>42236</v>
      </c>
      <c r="C2148" s="110">
        <v>272.52227800000003</v>
      </c>
      <c r="D2148">
        <f t="shared" si="66"/>
        <v>-2.0862725185364139E-2</v>
      </c>
      <c r="E2148">
        <v>4.1750307730992198E-4</v>
      </c>
      <c r="F2148">
        <v>2138</v>
      </c>
      <c r="G2148">
        <f t="shared" ca="1" si="67"/>
        <v>-3.5064450026964802E-2</v>
      </c>
    </row>
    <row r="2149" spans="2:7" x14ac:dyDescent="0.3">
      <c r="B2149" s="109">
        <v>42235</v>
      </c>
      <c r="C2149" s="110">
        <v>278.328979</v>
      </c>
      <c r="D2149">
        <f t="shared" si="66"/>
        <v>1.4542996659785423E-2</v>
      </c>
      <c r="E2149">
        <v>3.9204831924810613E-4</v>
      </c>
      <c r="F2149">
        <v>2139</v>
      </c>
      <c r="G2149">
        <f t="shared" ca="1" si="67"/>
        <v>2.4280742038312063E-2</v>
      </c>
    </row>
    <row r="2150" spans="2:7" x14ac:dyDescent="0.3">
      <c r="B2150" s="109">
        <v>42234</v>
      </c>
      <c r="C2150" s="110">
        <v>274.33926400000001</v>
      </c>
      <c r="D2150">
        <f t="shared" si="66"/>
        <v>-4.5623500598798494E-2</v>
      </c>
      <c r="E2150">
        <v>3.7499971403942567E-4</v>
      </c>
      <c r="F2150">
        <v>2140</v>
      </c>
      <c r="G2150">
        <f t="shared" ca="1" si="67"/>
        <v>4.8880622637363015E-2</v>
      </c>
    </row>
    <row r="2151" spans="2:7" x14ac:dyDescent="0.3">
      <c r="B2151" s="109">
        <v>42233</v>
      </c>
      <c r="C2151" s="110">
        <v>287.45391799999999</v>
      </c>
      <c r="D2151">
        <f t="shared" si="66"/>
        <v>3.8977611098490517E-2</v>
      </c>
      <c r="E2151">
        <v>3.5387860578484087E-4</v>
      </c>
      <c r="F2151">
        <v>2141</v>
      </c>
      <c r="G2151">
        <f t="shared" ca="1" si="67"/>
        <v>2.2410209014935741E-2</v>
      </c>
    </row>
    <row r="2152" spans="2:7" x14ac:dyDescent="0.3">
      <c r="B2152" s="109">
        <v>42230</v>
      </c>
      <c r="C2152" s="110">
        <v>276.669983</v>
      </c>
      <c r="D2152">
        <f t="shared" si="66"/>
        <v>5.4501666825087725E-2</v>
      </c>
      <c r="E2152">
        <v>3.494030765940348E-4</v>
      </c>
      <c r="F2152">
        <v>2142</v>
      </c>
      <c r="G2152">
        <f t="shared" ca="1" si="67"/>
        <v>-3.826228806669362E-3</v>
      </c>
    </row>
    <row r="2153" spans="2:7" x14ac:dyDescent="0.3">
      <c r="B2153" s="109">
        <v>42229</v>
      </c>
      <c r="C2153" s="110">
        <v>262.370361</v>
      </c>
      <c r="D2153">
        <f t="shared" si="66"/>
        <v>1.5441112167382087E-2</v>
      </c>
      <c r="E2153">
        <v>3.4122325802110609E-4</v>
      </c>
      <c r="F2153">
        <v>2143</v>
      </c>
      <c r="G2153">
        <f t="shared" ca="1" si="67"/>
        <v>1.2998343185402439E-2</v>
      </c>
    </row>
    <row r="2154" spans="2:7" x14ac:dyDescent="0.3">
      <c r="B2154" s="109">
        <v>42228</v>
      </c>
      <c r="C2154" s="110">
        <v>258.38067599999999</v>
      </c>
      <c r="D2154">
        <f t="shared" si="66"/>
        <v>-4.4830354858494625E-2</v>
      </c>
      <c r="E2154">
        <v>3.3481360831255635E-4</v>
      </c>
      <c r="F2154">
        <v>2144</v>
      </c>
      <c r="G2154">
        <f t="shared" ca="1" si="67"/>
        <v>-6.7853338773814116E-3</v>
      </c>
    </row>
    <row r="2155" spans="2:7" x14ac:dyDescent="0.3">
      <c r="B2155" s="109">
        <v>42227</v>
      </c>
      <c r="C2155" s="110">
        <v>270.50762900000001</v>
      </c>
      <c r="D2155">
        <f t="shared" si="66"/>
        <v>3.5168396561575666E-3</v>
      </c>
      <c r="E2155">
        <v>3.0208526650454814E-4</v>
      </c>
      <c r="F2155">
        <v>2145</v>
      </c>
      <c r="G2155">
        <f t="shared" ca="1" si="67"/>
        <v>-1.4698525998007653E-2</v>
      </c>
    </row>
    <row r="2156" spans="2:7" x14ac:dyDescent="0.3">
      <c r="B2156" s="109">
        <v>42226</v>
      </c>
      <c r="C2156" s="110">
        <v>269.55963100000002</v>
      </c>
      <c r="D2156">
        <f t="shared" si="66"/>
        <v>1.1412459732317082E-2</v>
      </c>
      <c r="E2156">
        <v>2.8333037339955958E-4</v>
      </c>
      <c r="F2156">
        <v>2146</v>
      </c>
      <c r="G2156">
        <f t="shared" ca="1" si="67"/>
        <v>-5.3782294235562352E-3</v>
      </c>
    </row>
    <row r="2157" spans="2:7" x14ac:dyDescent="0.3">
      <c r="B2157" s="109">
        <v>42223</v>
      </c>
      <c r="C2157" s="110">
        <v>266.51800500000002</v>
      </c>
      <c r="D2157">
        <f t="shared" si="66"/>
        <v>-3.2826650628471565E-2</v>
      </c>
      <c r="E2157">
        <v>2.8302354121878537E-4</v>
      </c>
      <c r="F2157">
        <v>2147</v>
      </c>
      <c r="G2157">
        <f t="shared" ca="1" si="67"/>
        <v>1.3462460153354972E-2</v>
      </c>
    </row>
    <row r="2158" spans="2:7" x14ac:dyDescent="0.3">
      <c r="B2158" s="109">
        <v>42222</v>
      </c>
      <c r="C2158" s="110">
        <v>275.56384300000002</v>
      </c>
      <c r="D2158">
        <f t="shared" si="66"/>
        <v>-1.2037815750906233E-2</v>
      </c>
      <c r="E2158">
        <v>2.786612612819539E-4</v>
      </c>
      <c r="F2158">
        <v>2148</v>
      </c>
      <c r="G2158">
        <f t="shared" ca="1" si="67"/>
        <v>-8.4889573115657577E-3</v>
      </c>
    </row>
    <row r="2159" spans="2:7" x14ac:dyDescent="0.3">
      <c r="B2159" s="109">
        <v>42221</v>
      </c>
      <c r="C2159" s="110">
        <v>278.921448</v>
      </c>
      <c r="D2159">
        <f t="shared" si="66"/>
        <v>2.8302354121878537E-4</v>
      </c>
      <c r="E2159">
        <v>2.7834181159813731E-4</v>
      </c>
      <c r="F2159">
        <v>2149</v>
      </c>
      <c r="G2159">
        <f t="shared" ca="1" si="67"/>
        <v>-2.4973750050841154E-2</v>
      </c>
    </row>
    <row r="2160" spans="2:7" x14ac:dyDescent="0.3">
      <c r="B2160" s="109">
        <v>42220</v>
      </c>
      <c r="C2160" s="110">
        <v>278.84252900000001</v>
      </c>
      <c r="D2160">
        <f t="shared" si="66"/>
        <v>-5.628332852132667E-2</v>
      </c>
      <c r="E2160">
        <v>2.7448657843720525E-4</v>
      </c>
      <c r="F2160">
        <v>2150</v>
      </c>
      <c r="G2160">
        <f t="shared" ca="1" si="67"/>
        <v>1.5811010511184234E-3</v>
      </c>
    </row>
    <row r="2161" spans="2:7" x14ac:dyDescent="0.3">
      <c r="B2161" s="109">
        <v>42219</v>
      </c>
      <c r="C2161" s="110">
        <v>295.47271699999999</v>
      </c>
      <c r="D2161">
        <f t="shared" si="66"/>
        <v>0.1104511232068297</v>
      </c>
      <c r="E2161">
        <v>2.6497022484295307E-4</v>
      </c>
      <c r="F2161">
        <v>2151</v>
      </c>
      <c r="G2161">
        <f t="shared" ca="1" si="67"/>
        <v>-2.4755069515394072E-2</v>
      </c>
    </row>
    <row r="2162" spans="2:7" x14ac:dyDescent="0.3">
      <c r="B2162" s="109">
        <v>42216</v>
      </c>
      <c r="C2162" s="110">
        <v>266.08349600000003</v>
      </c>
      <c r="D2162">
        <f t="shared" si="66"/>
        <v>8.9086778803066036E-2</v>
      </c>
      <c r="E2162">
        <v>2.5613846912087013E-4</v>
      </c>
      <c r="F2162">
        <v>2152</v>
      </c>
      <c r="G2162">
        <f t="shared" ca="1" si="67"/>
        <v>-1.7236050936218543E-2</v>
      </c>
    </row>
    <row r="2163" spans="2:7" x14ac:dyDescent="0.3">
      <c r="B2163" s="109">
        <v>42215</v>
      </c>
      <c r="C2163" s="110">
        <v>244.317993</v>
      </c>
      <c r="D2163">
        <f t="shared" si="66"/>
        <v>1.8442107174529543E-2</v>
      </c>
      <c r="E2163">
        <v>2.5046773160997127E-4</v>
      </c>
      <c r="F2163">
        <v>2153</v>
      </c>
      <c r="G2163">
        <f t="shared" ca="1" si="67"/>
        <v>-2.5109309424768684E-3</v>
      </c>
    </row>
    <row r="2164" spans="2:7" x14ac:dyDescent="0.3">
      <c r="B2164" s="109">
        <v>42214</v>
      </c>
      <c r="C2164" s="110">
        <v>239.893845</v>
      </c>
      <c r="D2164">
        <f t="shared" si="66"/>
        <v>0.104181741581298</v>
      </c>
      <c r="E2164">
        <v>2.2204119046653759E-4</v>
      </c>
      <c r="F2164">
        <v>2154</v>
      </c>
      <c r="G2164">
        <f t="shared" ca="1" si="67"/>
        <v>1.4373293838125063E-2</v>
      </c>
    </row>
    <row r="2165" spans="2:7" x14ac:dyDescent="0.3">
      <c r="B2165" s="109">
        <v>42213</v>
      </c>
      <c r="C2165" s="110">
        <v>217.25938400000001</v>
      </c>
      <c r="D2165">
        <f t="shared" si="66"/>
        <v>-5.9346302709807675E-2</v>
      </c>
      <c r="E2165">
        <v>2.2031316060999728E-4</v>
      </c>
      <c r="F2165">
        <v>2155</v>
      </c>
      <c r="G2165">
        <f t="shared" ca="1" si="67"/>
        <v>-3.0815781046428979E-2</v>
      </c>
    </row>
    <row r="2166" spans="2:7" x14ac:dyDescent="0.3">
      <c r="B2166" s="109">
        <v>42212</v>
      </c>
      <c r="C2166" s="110">
        <v>230.966385</v>
      </c>
      <c r="D2166">
        <f t="shared" si="66"/>
        <v>4.5226595091682809E-2</v>
      </c>
      <c r="E2166">
        <v>2.0087376027722037E-4</v>
      </c>
      <c r="F2166">
        <v>2156</v>
      </c>
      <c r="G2166">
        <f t="shared" ca="1" si="67"/>
        <v>1.5722945863509509E-2</v>
      </c>
    </row>
    <row r="2167" spans="2:7" x14ac:dyDescent="0.3">
      <c r="B2167" s="109">
        <v>42209</v>
      </c>
      <c r="C2167" s="110">
        <v>220.97254899999999</v>
      </c>
      <c r="D2167">
        <f t="shared" si="66"/>
        <v>2.0244318847488563E-2</v>
      </c>
      <c r="E2167">
        <v>1.9673908725903466E-4</v>
      </c>
      <c r="F2167">
        <v>2157</v>
      </c>
      <c r="G2167">
        <f t="shared" ca="1" si="67"/>
        <v>-2.3214925602309172E-2</v>
      </c>
    </row>
    <row r="2168" spans="2:7" x14ac:dyDescent="0.3">
      <c r="B2168" s="109">
        <v>42208</v>
      </c>
      <c r="C2168" s="110">
        <v>216.587875</v>
      </c>
      <c r="D2168">
        <f t="shared" si="66"/>
        <v>6.2391287950835705E-2</v>
      </c>
      <c r="E2168">
        <v>1.9591570353538756E-4</v>
      </c>
      <c r="F2168">
        <v>2158</v>
      </c>
      <c r="G2168">
        <f t="shared" ca="1" si="67"/>
        <v>2.1638499201511443E-3</v>
      </c>
    </row>
    <row r="2169" spans="2:7" x14ac:dyDescent="0.3">
      <c r="B2169" s="109">
        <v>42207</v>
      </c>
      <c r="C2169" s="110">
        <v>203.86827099999999</v>
      </c>
      <c r="D2169">
        <f t="shared" si="66"/>
        <v>-1.6577877420358988E-2</v>
      </c>
      <c r="E2169">
        <v>1.8972747248424682E-4</v>
      </c>
      <c r="F2169">
        <v>2159</v>
      </c>
      <c r="G2169">
        <f t="shared" ca="1" si="67"/>
        <v>2.9806687327091401E-4</v>
      </c>
    </row>
    <row r="2170" spans="2:7" x14ac:dyDescent="0.3">
      <c r="B2170" s="109">
        <v>42206</v>
      </c>
      <c r="C2170" s="110">
        <v>207.304947</v>
      </c>
      <c r="D2170">
        <f t="shared" si="66"/>
        <v>-8.6890041305981436E-3</v>
      </c>
      <c r="E2170">
        <v>1.6856215089844362E-4</v>
      </c>
      <c r="F2170">
        <v>2160</v>
      </c>
      <c r="G2170">
        <f t="shared" ca="1" si="67"/>
        <v>-3.2535510441696371E-3</v>
      </c>
    </row>
    <row r="2171" spans="2:7" x14ac:dyDescent="0.3">
      <c r="B2171" s="109">
        <v>42205</v>
      </c>
      <c r="C2171" s="110">
        <v>209.12200899999999</v>
      </c>
      <c r="D2171">
        <f t="shared" si="66"/>
        <v>-1.1391238083294453E-2</v>
      </c>
      <c r="E2171">
        <v>1.6478566118394156E-4</v>
      </c>
      <c r="F2171">
        <v>2161</v>
      </c>
      <c r="G2171">
        <f t="shared" ca="1" si="67"/>
        <v>8.1093246757592101E-3</v>
      </c>
    </row>
    <row r="2172" spans="2:7" x14ac:dyDescent="0.3">
      <c r="B2172" s="109">
        <v>42202</v>
      </c>
      <c r="C2172" s="110">
        <v>211.53161600000001</v>
      </c>
      <c r="D2172">
        <f t="shared" si="66"/>
        <v>-7.7820383456360664E-3</v>
      </c>
      <c r="E2172">
        <v>1.6242905575203359E-4</v>
      </c>
      <c r="F2172">
        <v>2162</v>
      </c>
      <c r="G2172">
        <f t="shared" ca="1" si="67"/>
        <v>-2.0508064462818654E-2</v>
      </c>
    </row>
    <row r="2173" spans="2:7" x14ac:dyDescent="0.3">
      <c r="B2173" s="109">
        <v>42201</v>
      </c>
      <c r="C2173" s="110">
        <v>213.190674</v>
      </c>
      <c r="D2173">
        <f t="shared" si="66"/>
        <v>9.7285204807215919E-3</v>
      </c>
      <c r="E2173">
        <v>1.549271344625236E-4</v>
      </c>
      <c r="F2173">
        <v>2163</v>
      </c>
      <c r="G2173">
        <f t="shared" ca="1" si="67"/>
        <v>-5.0016670010250607E-3</v>
      </c>
    </row>
    <row r="2174" spans="2:7" x14ac:dyDescent="0.3">
      <c r="B2174" s="109">
        <v>42200</v>
      </c>
      <c r="C2174" s="110">
        <v>211.136627</v>
      </c>
      <c r="D2174">
        <f t="shared" si="66"/>
        <v>-4.228599850836634E-2</v>
      </c>
      <c r="E2174">
        <v>1.3536415454917794E-4</v>
      </c>
      <c r="F2174">
        <v>2164</v>
      </c>
      <c r="G2174">
        <f t="shared" ca="1" si="67"/>
        <v>-1.5892584781387935E-2</v>
      </c>
    </row>
    <row r="2175" spans="2:7" x14ac:dyDescent="0.3">
      <c r="B2175" s="109">
        <v>42199</v>
      </c>
      <c r="C2175" s="110">
        <v>220.45895400000001</v>
      </c>
      <c r="D2175">
        <f t="shared" si="66"/>
        <v>5.0420471633831898E-3</v>
      </c>
      <c r="E2175">
        <v>1.3308572626069548E-4</v>
      </c>
      <c r="F2175">
        <v>2165</v>
      </c>
      <c r="G2175">
        <f t="shared" ca="1" si="67"/>
        <v>6.0062255996232612E-3</v>
      </c>
    </row>
    <row r="2176" spans="2:7" x14ac:dyDescent="0.3">
      <c r="B2176" s="109">
        <v>42198</v>
      </c>
      <c r="C2176" s="110">
        <v>219.35296600000001</v>
      </c>
      <c r="D2176">
        <f t="shared" si="66"/>
        <v>8.7195138595956845E-3</v>
      </c>
      <c r="E2176">
        <v>1.3106334560442079E-4</v>
      </c>
      <c r="F2176">
        <v>2166</v>
      </c>
      <c r="G2176">
        <f t="shared" ca="1" si="67"/>
        <v>-4.4001353340501884E-2</v>
      </c>
    </row>
    <row r="2177" spans="2:7" x14ac:dyDescent="0.3">
      <c r="B2177" s="109">
        <v>42195</v>
      </c>
      <c r="C2177" s="110">
        <v>217.45684800000001</v>
      </c>
      <c r="D2177">
        <f t="shared" si="66"/>
        <v>-1.0603800226427817E-2</v>
      </c>
      <c r="E2177">
        <v>1.1408861387462998E-4</v>
      </c>
      <c r="F2177">
        <v>2167</v>
      </c>
      <c r="G2177">
        <f t="shared" ca="1" si="67"/>
        <v>8.9191910697157071E-3</v>
      </c>
    </row>
    <row r="2178" spans="2:7" x14ac:dyDescent="0.3">
      <c r="B2178" s="109">
        <v>42194</v>
      </c>
      <c r="C2178" s="110">
        <v>219.78743</v>
      </c>
      <c r="D2178">
        <f t="shared" si="66"/>
        <v>-3.5818204648334628E-3</v>
      </c>
      <c r="E2178">
        <v>1.1246489673077953E-4</v>
      </c>
      <c r="F2178">
        <v>2168</v>
      </c>
      <c r="G2178">
        <f t="shared" ca="1" si="67"/>
        <v>3.240321680076545E-3</v>
      </c>
    </row>
    <row r="2179" spans="2:7" x14ac:dyDescent="0.3">
      <c r="B2179" s="109">
        <v>42193</v>
      </c>
      <c r="C2179" s="110">
        <v>220.57749899999999</v>
      </c>
      <c r="D2179">
        <f t="shared" si="66"/>
        <v>-2.6838512515904078E-2</v>
      </c>
      <c r="E2179">
        <v>1.1241246026783003E-4</v>
      </c>
      <c r="F2179">
        <v>2169</v>
      </c>
      <c r="G2179">
        <f t="shared" ca="1" si="67"/>
        <v>5.271605952230754E-2</v>
      </c>
    </row>
    <row r="2180" spans="2:7" x14ac:dyDescent="0.3">
      <c r="B2180" s="109">
        <v>42192</v>
      </c>
      <c r="C2180" s="110">
        <v>226.66073600000001</v>
      </c>
      <c r="D2180">
        <f t="shared" si="66"/>
        <v>-1.7398807885917744E-3</v>
      </c>
      <c r="E2180">
        <v>1.1144749570179968E-4</v>
      </c>
      <c r="F2180">
        <v>2170</v>
      </c>
      <c r="G2180">
        <f t="shared" ca="1" si="67"/>
        <v>-3.5897341944858253E-2</v>
      </c>
    </row>
    <row r="2181" spans="2:7" x14ac:dyDescent="0.3">
      <c r="B2181" s="109">
        <v>42191</v>
      </c>
      <c r="C2181" s="110">
        <v>227.05578600000001</v>
      </c>
      <c r="D2181">
        <f t="shared" si="66"/>
        <v>1.6805205476496443E-2</v>
      </c>
      <c r="E2181">
        <v>1.0705497194729574E-4</v>
      </c>
      <c r="F2181">
        <v>2171</v>
      </c>
      <c r="G2181">
        <f t="shared" ca="1" si="67"/>
        <v>2.280892093374819E-2</v>
      </c>
    </row>
    <row r="2182" spans="2:7" x14ac:dyDescent="0.3">
      <c r="B2182" s="109">
        <v>42188</v>
      </c>
      <c r="C2182" s="110">
        <v>223.30313100000001</v>
      </c>
      <c r="D2182">
        <f t="shared" si="66"/>
        <v>-1.5894044591128198E-3</v>
      </c>
      <c r="E2182">
        <v>9.6838467180226928E-5</v>
      </c>
      <c r="F2182">
        <v>2172</v>
      </c>
      <c r="G2182">
        <f t="shared" ca="1" si="67"/>
        <v>1.1316068812867921E-3</v>
      </c>
    </row>
    <row r="2183" spans="2:7" x14ac:dyDescent="0.3">
      <c r="B2183" s="109">
        <v>42187</v>
      </c>
      <c r="C2183" s="110">
        <v>223.658615</v>
      </c>
      <c r="D2183">
        <f t="shared" si="66"/>
        <v>1.0349720541436458E-2</v>
      </c>
      <c r="E2183">
        <v>0</v>
      </c>
      <c r="F2183">
        <v>2173</v>
      </c>
      <c r="G2183">
        <f t="shared" ca="1" si="67"/>
        <v>-3.3429150060580505E-3</v>
      </c>
    </row>
    <row r="2184" spans="2:7" x14ac:dyDescent="0.3">
      <c r="B2184" s="109">
        <v>42186</v>
      </c>
      <c r="C2184" s="110">
        <v>221.36752300000001</v>
      </c>
      <c r="D2184">
        <f t="shared" si="66"/>
        <v>-8.1417965994766694E-3</v>
      </c>
      <c r="E2184">
        <v>0</v>
      </c>
      <c r="F2184">
        <v>2174</v>
      </c>
      <c r="G2184">
        <f t="shared" ca="1" si="67"/>
        <v>-1.0184059764089927E-3</v>
      </c>
    </row>
    <row r="2185" spans="2:7" x14ac:dyDescent="0.3">
      <c r="B2185" s="109">
        <v>42185</v>
      </c>
      <c r="C2185" s="110">
        <v>223.18464700000001</v>
      </c>
      <c r="D2185">
        <f t="shared" si="66"/>
        <v>8.9285606114208882E-3</v>
      </c>
      <c r="E2185">
        <v>0</v>
      </c>
      <c r="F2185">
        <v>2175</v>
      </c>
      <c r="G2185">
        <f t="shared" ca="1" si="67"/>
        <v>-3.5016087981278463E-2</v>
      </c>
    </row>
    <row r="2186" spans="2:7" x14ac:dyDescent="0.3">
      <c r="B2186" s="109">
        <v>42184</v>
      </c>
      <c r="C2186" s="110">
        <v>221.209564</v>
      </c>
      <c r="D2186">
        <f t="shared" si="66"/>
        <v>-3.2480973677447289E-2</v>
      </c>
      <c r="E2186">
        <v>0</v>
      </c>
      <c r="F2186">
        <v>2176</v>
      </c>
      <c r="G2186">
        <f t="shared" ca="1" si="67"/>
        <v>4.7768888615893935E-2</v>
      </c>
    </row>
    <row r="2187" spans="2:7" x14ac:dyDescent="0.3">
      <c r="B2187" s="109">
        <v>42181</v>
      </c>
      <c r="C2187" s="110">
        <v>228.63587999999999</v>
      </c>
      <c r="D2187">
        <f t="shared" ref="D2187:D2250" si="68">C2187/C2188-1</f>
        <v>-4.9853378483373234E-3</v>
      </c>
      <c r="E2187">
        <v>0</v>
      </c>
      <c r="F2187">
        <v>2177</v>
      </c>
      <c r="G2187">
        <f t="shared" ref="G2187:G2250" ca="1" si="69">_xlfn.NORM.INV(RAND(),M$13,M$14)</f>
        <v>6.4713033683996377E-2</v>
      </c>
    </row>
    <row r="2188" spans="2:7" x14ac:dyDescent="0.3">
      <c r="B2188" s="109">
        <v>42180</v>
      </c>
      <c r="C2188" s="110">
        <v>229.781418</v>
      </c>
      <c r="D2188">
        <f t="shared" si="68"/>
        <v>-7.8456138199544112E-3</v>
      </c>
      <c r="E2188">
        <v>0</v>
      </c>
      <c r="F2188">
        <v>2178</v>
      </c>
      <c r="G2188">
        <f t="shared" ca="1" si="69"/>
        <v>-2.5688479225472193E-2</v>
      </c>
    </row>
    <row r="2189" spans="2:7" x14ac:dyDescent="0.3">
      <c r="B2189" s="109">
        <v>42179</v>
      </c>
      <c r="C2189" s="110">
        <v>231.59845000000001</v>
      </c>
      <c r="D2189">
        <f t="shared" si="68"/>
        <v>-8.9596222412266502E-2</v>
      </c>
      <c r="E2189">
        <v>0</v>
      </c>
      <c r="F2189">
        <v>2179</v>
      </c>
      <c r="G2189">
        <f t="shared" ca="1" si="69"/>
        <v>1.2418325094212918E-2</v>
      </c>
    </row>
    <row r="2190" spans="2:7" x14ac:dyDescent="0.3">
      <c r="B2190" s="109">
        <v>42178</v>
      </c>
      <c r="C2190" s="110">
        <v>254.39091500000001</v>
      </c>
      <c r="D2190">
        <f t="shared" si="68"/>
        <v>-3.3468429814416334E-2</v>
      </c>
      <c r="E2190">
        <v>0</v>
      </c>
      <c r="F2190">
        <v>2180</v>
      </c>
      <c r="G2190">
        <f t="shared" ca="1" si="69"/>
        <v>2.1166629885671345E-2</v>
      </c>
    </row>
    <row r="2191" spans="2:7" x14ac:dyDescent="0.3">
      <c r="B2191" s="109">
        <v>42177</v>
      </c>
      <c r="C2191" s="110">
        <v>263.19979899999998</v>
      </c>
      <c r="D2191">
        <f t="shared" si="68"/>
        <v>-2.2461949689455141E-3</v>
      </c>
      <c r="E2191">
        <v>0</v>
      </c>
      <c r="F2191">
        <v>2181</v>
      </c>
      <c r="G2191">
        <f t="shared" ca="1" si="69"/>
        <v>-1.7933385484705838E-3</v>
      </c>
    </row>
    <row r="2192" spans="2:7" x14ac:dyDescent="0.3">
      <c r="B2192" s="109">
        <v>42174</v>
      </c>
      <c r="C2192" s="110">
        <v>263.792328</v>
      </c>
      <c r="D2192">
        <f t="shared" si="68"/>
        <v>7.8837024196797501E-2</v>
      </c>
      <c r="E2192">
        <v>0</v>
      </c>
      <c r="F2192">
        <v>2182</v>
      </c>
      <c r="G2192">
        <f t="shared" ca="1" si="69"/>
        <v>-1.6899532097054925E-2</v>
      </c>
    </row>
    <row r="2193" spans="2:7" x14ac:dyDescent="0.3">
      <c r="B2193" s="109">
        <v>42173</v>
      </c>
      <c r="C2193" s="110">
        <v>244.515457</v>
      </c>
      <c r="D2193">
        <f t="shared" si="68"/>
        <v>-8.3309293131018647E-3</v>
      </c>
      <c r="E2193">
        <v>0</v>
      </c>
      <c r="F2193">
        <v>2183</v>
      </c>
      <c r="G2193">
        <f t="shared" ca="1" si="69"/>
        <v>-9.7258073858871585E-3</v>
      </c>
    </row>
    <row r="2194" spans="2:7" x14ac:dyDescent="0.3">
      <c r="B2194" s="109">
        <v>42172</v>
      </c>
      <c r="C2194" s="110">
        <v>246.56961100000001</v>
      </c>
      <c r="D2194">
        <f t="shared" si="68"/>
        <v>6.124782545087859E-3</v>
      </c>
      <c r="E2194">
        <v>-5.0255528718401443E-5</v>
      </c>
      <c r="F2194">
        <v>2184</v>
      </c>
      <c r="G2194">
        <f t="shared" ca="1" si="69"/>
        <v>-5.2921753251975023E-3</v>
      </c>
    </row>
    <row r="2195" spans="2:7" x14ac:dyDescent="0.3">
      <c r="B2195" s="109">
        <v>42171</v>
      </c>
      <c r="C2195" s="110">
        <v>245.06861900000001</v>
      </c>
      <c r="D2195">
        <f t="shared" si="68"/>
        <v>2.1234947497739132E-2</v>
      </c>
      <c r="E2195">
        <v>-8.3615500026446021E-5</v>
      </c>
      <c r="F2195">
        <v>2185</v>
      </c>
      <c r="G2195">
        <f t="shared" ca="1" si="69"/>
        <v>-1.4052142291062922E-2</v>
      </c>
    </row>
    <row r="2196" spans="2:7" x14ac:dyDescent="0.3">
      <c r="B2196" s="109">
        <v>42170</v>
      </c>
      <c r="C2196" s="110">
        <v>239.97280900000001</v>
      </c>
      <c r="D2196">
        <f t="shared" si="68"/>
        <v>5.8362273743421733E-2</v>
      </c>
      <c r="E2196">
        <v>-1.1763850016632826E-4</v>
      </c>
      <c r="F2196">
        <v>2186</v>
      </c>
      <c r="G2196">
        <f t="shared" ca="1" si="69"/>
        <v>-2.1235748701091198E-2</v>
      </c>
    </row>
    <row r="2197" spans="2:7" x14ac:dyDescent="0.3">
      <c r="B2197" s="109">
        <v>42167</v>
      </c>
      <c r="C2197" s="110">
        <v>226.73976099999999</v>
      </c>
      <c r="D2197">
        <f t="shared" si="68"/>
        <v>-2.953107028778601E-3</v>
      </c>
      <c r="E2197">
        <v>-1.2057634911810666E-4</v>
      </c>
      <c r="F2197">
        <v>2187</v>
      </c>
      <c r="G2197">
        <f t="shared" ca="1" si="69"/>
        <v>4.5755431900452538E-2</v>
      </c>
    </row>
    <row r="2198" spans="2:7" x14ac:dyDescent="0.3">
      <c r="B2198" s="109">
        <v>42166</v>
      </c>
      <c r="C2198" s="110">
        <v>227.41133099999999</v>
      </c>
      <c r="D2198">
        <f t="shared" si="68"/>
        <v>-2.5228211574450765E-2</v>
      </c>
      <c r="E2198">
        <v>-1.2924746149722832E-4</v>
      </c>
      <c r="F2198">
        <v>2188</v>
      </c>
      <c r="G2198">
        <f t="shared" ca="1" si="69"/>
        <v>-3.0505808366892092E-2</v>
      </c>
    </row>
    <row r="2199" spans="2:7" x14ac:dyDescent="0.3">
      <c r="B2199" s="109">
        <v>42165</v>
      </c>
      <c r="C2199" s="110">
        <v>233.296997</v>
      </c>
      <c r="D2199">
        <f t="shared" si="68"/>
        <v>1.4776409082592812E-2</v>
      </c>
      <c r="E2199">
        <v>-1.3516756784548445E-4</v>
      </c>
      <c r="F2199">
        <v>2189</v>
      </c>
      <c r="G2199">
        <f t="shared" ca="1" si="69"/>
        <v>-7.727277794678241E-3</v>
      </c>
    </row>
    <row r="2200" spans="2:7" x14ac:dyDescent="0.3">
      <c r="B2200" s="109">
        <v>42164</v>
      </c>
      <c r="C2200" s="110">
        <v>229.899902</v>
      </c>
      <c r="D2200">
        <f t="shared" si="68"/>
        <v>4.4320722341370855E-2</v>
      </c>
      <c r="E2200">
        <v>-1.366552091143225E-4</v>
      </c>
      <c r="F2200">
        <v>2190</v>
      </c>
      <c r="G2200">
        <f t="shared" ca="1" si="69"/>
        <v>2.263851110034153E-2</v>
      </c>
    </row>
    <row r="2201" spans="2:7" x14ac:dyDescent="0.3">
      <c r="B2201" s="109">
        <v>42163</v>
      </c>
      <c r="C2201" s="110">
        <v>220.14300499999999</v>
      </c>
      <c r="D2201">
        <f t="shared" si="68"/>
        <v>-0.21815355955558668</v>
      </c>
      <c r="E2201">
        <v>-1.3801936305068985E-4</v>
      </c>
      <c r="F2201">
        <v>2191</v>
      </c>
      <c r="G2201">
        <f t="shared" ca="1" si="69"/>
        <v>1.3642324655017378E-2</v>
      </c>
    </row>
    <row r="2202" spans="2:7" x14ac:dyDescent="0.3">
      <c r="B2202" s="109">
        <v>42160</v>
      </c>
      <c r="C2202" s="110">
        <v>281.568085</v>
      </c>
      <c r="D2202">
        <f t="shared" si="68"/>
        <v>-8.347403529652242E-3</v>
      </c>
      <c r="E2202">
        <v>-1.54247257537099E-4</v>
      </c>
      <c r="F2202">
        <v>2192</v>
      </c>
      <c r="G2202">
        <f t="shared" ca="1" si="69"/>
        <v>-6.8457031824032732E-2</v>
      </c>
    </row>
    <row r="2203" spans="2:7" x14ac:dyDescent="0.3">
      <c r="B2203" s="109">
        <v>42159</v>
      </c>
      <c r="C2203" s="110">
        <v>283.93823200000003</v>
      </c>
      <c r="D2203">
        <f t="shared" si="68"/>
        <v>2.8473204779225991E-2</v>
      </c>
      <c r="E2203">
        <v>-1.6541732179897739E-4</v>
      </c>
      <c r="F2203">
        <v>2193</v>
      </c>
      <c r="G2203">
        <f t="shared" ca="1" si="69"/>
        <v>-1.1922216838902473E-2</v>
      </c>
    </row>
    <row r="2204" spans="2:7" x14ac:dyDescent="0.3">
      <c r="B2204" s="109">
        <v>42158</v>
      </c>
      <c r="C2204" s="110">
        <v>276.07742300000001</v>
      </c>
      <c r="D2204">
        <f t="shared" si="68"/>
        <v>-1.7294692754129093E-2</v>
      </c>
      <c r="E2204">
        <v>-1.8630627443150249E-4</v>
      </c>
      <c r="F2204">
        <v>2194</v>
      </c>
      <c r="G2204">
        <f t="shared" ca="1" si="69"/>
        <v>-2.0176294586691103E-2</v>
      </c>
    </row>
    <row r="2205" spans="2:7" x14ac:dyDescent="0.3">
      <c r="B2205" s="109">
        <v>42157</v>
      </c>
      <c r="C2205" s="110">
        <v>280.936127</v>
      </c>
      <c r="D2205">
        <f t="shared" si="68"/>
        <v>-2.0115608071101132E-2</v>
      </c>
      <c r="E2205">
        <v>-1.9498858327715585E-4</v>
      </c>
      <c r="F2205">
        <v>2195</v>
      </c>
      <c r="G2205">
        <f t="shared" ca="1" si="69"/>
        <v>-3.9479998085265589E-3</v>
      </c>
    </row>
    <row r="2206" spans="2:7" x14ac:dyDescent="0.3">
      <c r="B2206" s="109">
        <v>42156</v>
      </c>
      <c r="C2206" s="110">
        <v>286.70333900000003</v>
      </c>
      <c r="D2206">
        <f t="shared" si="68"/>
        <v>-4.2985260121821578E-2</v>
      </c>
      <c r="E2206">
        <v>-2.0245696096399257E-4</v>
      </c>
      <c r="F2206">
        <v>2196</v>
      </c>
      <c r="G2206">
        <f t="shared" ca="1" si="69"/>
        <v>1.3196412964156838E-3</v>
      </c>
    </row>
    <row r="2207" spans="2:7" x14ac:dyDescent="0.3">
      <c r="B2207" s="109">
        <v>42153</v>
      </c>
      <c r="C2207" s="110">
        <v>299.58090199999998</v>
      </c>
      <c r="D2207">
        <f t="shared" si="68"/>
        <v>-2.0281569012740697E-2</v>
      </c>
      <c r="E2207">
        <v>-2.0989915922497993E-4</v>
      </c>
      <c r="F2207">
        <v>2197</v>
      </c>
      <c r="G2207">
        <f t="shared" ca="1" si="69"/>
        <v>-4.4852258348851655E-2</v>
      </c>
    </row>
    <row r="2208" spans="2:7" x14ac:dyDescent="0.3">
      <c r="B2208" s="109">
        <v>42152</v>
      </c>
      <c r="C2208" s="110">
        <v>305.78265399999998</v>
      </c>
      <c r="D2208">
        <f t="shared" si="68"/>
        <v>1.9089016646323786E-2</v>
      </c>
      <c r="E2208">
        <v>-2.1655560983879774E-4</v>
      </c>
      <c r="F2208">
        <v>2198</v>
      </c>
      <c r="G2208">
        <f t="shared" ca="1" si="69"/>
        <v>-9.8910846425661423E-3</v>
      </c>
    </row>
    <row r="2209" spans="2:7" x14ac:dyDescent="0.3">
      <c r="B2209" s="109">
        <v>42151</v>
      </c>
      <c r="C2209" s="110">
        <v>300.05490099999997</v>
      </c>
      <c r="D2209">
        <f t="shared" si="68"/>
        <v>2.3305540279072945E-2</v>
      </c>
      <c r="E2209">
        <v>-2.3638757236432717E-4</v>
      </c>
      <c r="F2209">
        <v>2199</v>
      </c>
      <c r="G2209">
        <f t="shared" ca="1" si="69"/>
        <v>3.0479581949054712E-2</v>
      </c>
    </row>
    <row r="2210" spans="2:7" x14ac:dyDescent="0.3">
      <c r="B2210" s="109">
        <v>42150</v>
      </c>
      <c r="C2210" s="110">
        <v>293.22122200000001</v>
      </c>
      <c r="D2210">
        <f t="shared" si="68"/>
        <v>2.1467647601303375E-2</v>
      </c>
      <c r="E2210">
        <v>-2.413503929430405E-4</v>
      </c>
      <c r="F2210">
        <v>2200</v>
      </c>
      <c r="G2210">
        <f t="shared" ca="1" si="69"/>
        <v>1.8354244335234967E-2</v>
      </c>
    </row>
    <row r="2211" spans="2:7" x14ac:dyDescent="0.3">
      <c r="B2211" s="109">
        <v>42149</v>
      </c>
      <c r="C2211" s="110">
        <v>287.05874599999999</v>
      </c>
      <c r="D2211">
        <f t="shared" si="68"/>
        <v>1.5795116888835947E-2</v>
      </c>
      <c r="E2211">
        <v>-2.5030881499188418E-4</v>
      </c>
      <c r="F2211">
        <v>2201</v>
      </c>
      <c r="G2211">
        <f t="shared" ca="1" si="69"/>
        <v>-2.1109800280880119E-2</v>
      </c>
    </row>
    <row r="2212" spans="2:7" x14ac:dyDescent="0.3">
      <c r="B2212" s="109">
        <v>42146</v>
      </c>
      <c r="C2212" s="110">
        <v>282.595123</v>
      </c>
      <c r="D2212">
        <f t="shared" si="68"/>
        <v>-5.2838747059570368E-3</v>
      </c>
      <c r="E2212">
        <v>-2.7291131696516313E-4</v>
      </c>
      <c r="F2212">
        <v>2202</v>
      </c>
      <c r="G2212">
        <f t="shared" ca="1" si="69"/>
        <v>-1.3799549193899677E-2</v>
      </c>
    </row>
    <row r="2213" spans="2:7" x14ac:dyDescent="0.3">
      <c r="B2213" s="109">
        <v>42145</v>
      </c>
      <c r="C2213" s="110">
        <v>284.09625199999999</v>
      </c>
      <c r="D2213">
        <f t="shared" si="68"/>
        <v>1.481584235802047E-2</v>
      </c>
      <c r="E2213">
        <v>-2.7499384246454373E-4</v>
      </c>
      <c r="F2213">
        <v>2203</v>
      </c>
      <c r="G2213">
        <f t="shared" ca="1" si="69"/>
        <v>-1.2491526893804875E-2</v>
      </c>
    </row>
    <row r="2214" spans="2:7" x14ac:dyDescent="0.3">
      <c r="B2214" s="109">
        <v>42144</v>
      </c>
      <c r="C2214" s="110">
        <v>279.948578</v>
      </c>
      <c r="D2214">
        <f t="shared" si="68"/>
        <v>1.0407911234923573E-2</v>
      </c>
      <c r="E2214">
        <v>-2.7799958618113241E-4</v>
      </c>
      <c r="F2214">
        <v>2204</v>
      </c>
      <c r="G2214">
        <f t="shared" ca="1" si="69"/>
        <v>-2.868503764644208E-2</v>
      </c>
    </row>
    <row r="2215" spans="2:7" x14ac:dyDescent="0.3">
      <c r="B2215" s="109">
        <v>42143</v>
      </c>
      <c r="C2215" s="110">
        <v>277.064911</v>
      </c>
      <c r="D2215">
        <f t="shared" si="68"/>
        <v>-3.3618122598844336E-2</v>
      </c>
      <c r="E2215">
        <v>-2.8718502896751819E-4</v>
      </c>
      <c r="F2215">
        <v>2205</v>
      </c>
      <c r="G2215">
        <f t="shared" ca="1" si="69"/>
        <v>-3.0876386798569536E-2</v>
      </c>
    </row>
    <row r="2216" spans="2:7" x14ac:dyDescent="0.3">
      <c r="B2216" s="109">
        <v>42142</v>
      </c>
      <c r="C2216" s="110">
        <v>286.70333900000003</v>
      </c>
      <c r="D2216">
        <f t="shared" si="68"/>
        <v>4.47676636870038E-2</v>
      </c>
      <c r="E2216">
        <v>-2.9339633815628208E-4</v>
      </c>
      <c r="F2216">
        <v>2206</v>
      </c>
      <c r="G2216">
        <f t="shared" ca="1" si="69"/>
        <v>-2.5457589097923415E-2</v>
      </c>
    </row>
    <row r="2217" spans="2:7" x14ac:dyDescent="0.3">
      <c r="B2217" s="109">
        <v>42139</v>
      </c>
      <c r="C2217" s="110">
        <v>274.418274</v>
      </c>
      <c r="D2217">
        <f t="shared" si="68"/>
        <v>-2.2925477079699941E-2</v>
      </c>
      <c r="E2217">
        <v>-2.9685788319488982E-4</v>
      </c>
      <c r="F2217">
        <v>2207</v>
      </c>
      <c r="G2217">
        <f t="shared" ca="1" si="69"/>
        <v>-9.077411618422411E-3</v>
      </c>
    </row>
    <row r="2218" spans="2:7" x14ac:dyDescent="0.3">
      <c r="B2218" s="109">
        <v>42138</v>
      </c>
      <c r="C2218" s="110">
        <v>280.857056</v>
      </c>
      <c r="D2218">
        <f t="shared" si="68"/>
        <v>1.4120807152721015E-2</v>
      </c>
      <c r="E2218">
        <v>-3.0873599787484274E-4</v>
      </c>
      <c r="F2218">
        <v>2208</v>
      </c>
      <c r="G2218">
        <f t="shared" ca="1" si="69"/>
        <v>-7.9597237478943022E-3</v>
      </c>
    </row>
    <row r="2219" spans="2:7" x14ac:dyDescent="0.3">
      <c r="B2219" s="109">
        <v>42137</v>
      </c>
      <c r="C2219" s="110">
        <v>276.94635</v>
      </c>
      <c r="D2219">
        <f t="shared" si="68"/>
        <v>-2.0810232986487986E-2</v>
      </c>
      <c r="E2219">
        <v>-3.1227834880054317E-4</v>
      </c>
      <c r="F2219">
        <v>2209</v>
      </c>
      <c r="G2219">
        <f t="shared" ca="1" si="69"/>
        <v>1.2357192417752226E-2</v>
      </c>
    </row>
    <row r="2220" spans="2:7" x14ac:dyDescent="0.3">
      <c r="B2220" s="109">
        <v>42136</v>
      </c>
      <c r="C2220" s="110">
        <v>282.83215300000001</v>
      </c>
      <c r="D2220">
        <f t="shared" si="68"/>
        <v>-2.465615839355817E-2</v>
      </c>
      <c r="E2220">
        <v>-3.1532820435486997E-4</v>
      </c>
      <c r="F2220">
        <v>2210</v>
      </c>
      <c r="G2220">
        <f t="shared" ca="1" si="69"/>
        <v>2.2343368967633344E-2</v>
      </c>
    </row>
    <row r="2221" spans="2:7" x14ac:dyDescent="0.3">
      <c r="B2221" s="109">
        <v>42135</v>
      </c>
      <c r="C2221" s="110">
        <v>289.98199499999998</v>
      </c>
      <c r="D2221">
        <f t="shared" si="68"/>
        <v>1.3530263306346546E-2</v>
      </c>
      <c r="E2221">
        <v>-3.1597440250441533E-4</v>
      </c>
      <c r="F2221">
        <v>2211</v>
      </c>
      <c r="G2221">
        <f t="shared" ca="1" si="69"/>
        <v>1.1765605592035278E-3</v>
      </c>
    </row>
    <row r="2222" spans="2:7" x14ac:dyDescent="0.3">
      <c r="B2222" s="109">
        <v>42132</v>
      </c>
      <c r="C2222" s="110">
        <v>286.11084</v>
      </c>
      <c r="D2222">
        <f t="shared" si="68"/>
        <v>2.2444690991630489E-2</v>
      </c>
      <c r="E2222">
        <v>-3.2675227329692635E-4</v>
      </c>
      <c r="F2222">
        <v>2212</v>
      </c>
      <c r="G2222">
        <f t="shared" ca="1" si="69"/>
        <v>-6.7151110934802203E-3</v>
      </c>
    </row>
    <row r="2223" spans="2:7" x14ac:dyDescent="0.3">
      <c r="B2223" s="109">
        <v>42131</v>
      </c>
      <c r="C2223" s="110">
        <v>279.83013899999997</v>
      </c>
      <c r="D2223">
        <f t="shared" si="68"/>
        <v>3.2804051938188916E-2</v>
      </c>
      <c r="E2223">
        <v>-3.3172773466483285E-4</v>
      </c>
      <c r="F2223">
        <v>2213</v>
      </c>
      <c r="G2223">
        <f t="shared" ca="1" si="69"/>
        <v>4.7530166132821981E-2</v>
      </c>
    </row>
    <row r="2224" spans="2:7" x14ac:dyDescent="0.3">
      <c r="B2224" s="109">
        <v>42130</v>
      </c>
      <c r="C2224" s="110">
        <v>270.942139</v>
      </c>
      <c r="D2224">
        <f t="shared" si="68"/>
        <v>-4.0162080322693972E-2</v>
      </c>
      <c r="E2224">
        <v>-3.3711756394994019E-4</v>
      </c>
      <c r="F2224">
        <v>2214</v>
      </c>
      <c r="G2224">
        <f t="shared" ca="1" si="69"/>
        <v>-5.2297427675318107E-2</v>
      </c>
    </row>
    <row r="2225" spans="2:7" x14ac:dyDescent="0.3">
      <c r="B2225" s="109">
        <v>42129</v>
      </c>
      <c r="C2225" s="110">
        <v>282.27905299999998</v>
      </c>
      <c r="D2225">
        <f t="shared" si="68"/>
        <v>-1.6786041750710967E-2</v>
      </c>
      <c r="E2225">
        <v>-3.4234040111313924E-4</v>
      </c>
      <c r="F2225">
        <v>2215</v>
      </c>
      <c r="G2225">
        <f t="shared" ca="1" si="69"/>
        <v>-2.8284696930810049E-2</v>
      </c>
    </row>
    <row r="2226" spans="2:7" x14ac:dyDescent="0.3">
      <c r="B2226" s="109">
        <v>42128</v>
      </c>
      <c r="C2226" s="110">
        <v>287.098297</v>
      </c>
      <c r="D2226">
        <f t="shared" si="68"/>
        <v>6.424627850311504E-2</v>
      </c>
      <c r="E2226">
        <v>-3.6264542849784309E-4</v>
      </c>
      <c r="F2226">
        <v>2216</v>
      </c>
      <c r="G2226">
        <f t="shared" ca="1" si="69"/>
        <v>-9.2129806434547469E-3</v>
      </c>
    </row>
    <row r="2227" spans="2:7" x14ac:dyDescent="0.3">
      <c r="B2227" s="109">
        <v>42124</v>
      </c>
      <c r="C2227" s="110">
        <v>269.76678500000003</v>
      </c>
      <c r="D2227">
        <f t="shared" si="68"/>
        <v>-3.3021731097991891E-3</v>
      </c>
      <c r="E2227">
        <v>-3.671083770624417E-4</v>
      </c>
      <c r="F2227">
        <v>2217</v>
      </c>
      <c r="G2227">
        <f t="shared" ca="1" si="69"/>
        <v>-4.2327377935656076E-3</v>
      </c>
    </row>
    <row r="2228" spans="2:7" x14ac:dyDescent="0.3">
      <c r="B2228" s="109">
        <v>42123</v>
      </c>
      <c r="C2228" s="110">
        <v>270.66055299999999</v>
      </c>
      <c r="D2228">
        <f t="shared" si="68"/>
        <v>-4.1464488805457167E-3</v>
      </c>
      <c r="E2228">
        <v>-3.7289855156241725E-4</v>
      </c>
      <c r="F2228">
        <v>2218</v>
      </c>
      <c r="G2228">
        <f t="shared" ca="1" si="69"/>
        <v>-3.5066985828112171E-2</v>
      </c>
    </row>
    <row r="2229" spans="2:7" x14ac:dyDescent="0.3">
      <c r="B2229" s="109">
        <v>42122</v>
      </c>
      <c r="C2229" s="110">
        <v>271.78750600000001</v>
      </c>
      <c r="D2229">
        <f t="shared" si="68"/>
        <v>-1.2425938805514014E-2</v>
      </c>
      <c r="E2229">
        <v>-3.7603017074150369E-4</v>
      </c>
      <c r="F2229">
        <v>2219</v>
      </c>
      <c r="G2229">
        <f t="shared" ca="1" si="69"/>
        <v>-3.0309471566964046E-2</v>
      </c>
    </row>
    <row r="2230" spans="2:7" x14ac:dyDescent="0.3">
      <c r="B2230" s="109">
        <v>42121</v>
      </c>
      <c r="C2230" s="110">
        <v>275.20721400000002</v>
      </c>
      <c r="D2230">
        <f t="shared" si="68"/>
        <v>-2.3944551666306158E-3</v>
      </c>
      <c r="E2230">
        <v>-3.966100152559271E-4</v>
      </c>
      <c r="F2230">
        <v>2220</v>
      </c>
      <c r="G2230">
        <f t="shared" ca="1" si="69"/>
        <v>2.7084928781183709E-2</v>
      </c>
    </row>
    <row r="2231" spans="2:7" x14ac:dyDescent="0.3">
      <c r="B2231" s="109">
        <v>42118</v>
      </c>
      <c r="C2231" s="110">
        <v>275.86776700000001</v>
      </c>
      <c r="D2231">
        <f t="shared" si="68"/>
        <v>-2.8095680160805658E-3</v>
      </c>
      <c r="E2231">
        <v>-4.1193554242580088E-4</v>
      </c>
      <c r="F2231">
        <v>2221</v>
      </c>
      <c r="G2231">
        <f t="shared" ca="1" si="69"/>
        <v>-3.3611870646289205E-2</v>
      </c>
    </row>
    <row r="2232" spans="2:7" x14ac:dyDescent="0.3">
      <c r="B2232" s="109">
        <v>42117</v>
      </c>
      <c r="C2232" s="110">
        <v>276.64501999999999</v>
      </c>
      <c r="D2232">
        <f t="shared" si="68"/>
        <v>-1.0562897055891196E-2</v>
      </c>
      <c r="E2232">
        <v>-4.2284149078986033E-4</v>
      </c>
      <c r="F2232">
        <v>2222</v>
      </c>
      <c r="G2232">
        <f t="shared" ca="1" si="69"/>
        <v>2.0385831565887341E-2</v>
      </c>
    </row>
    <row r="2233" spans="2:7" x14ac:dyDescent="0.3">
      <c r="B2233" s="109">
        <v>42116</v>
      </c>
      <c r="C2233" s="110">
        <v>279.598389</v>
      </c>
      <c r="D2233">
        <f t="shared" si="68"/>
        <v>5.5641778297887967E-4</v>
      </c>
      <c r="E2233">
        <v>-4.2580946494419347E-4</v>
      </c>
      <c r="F2233">
        <v>2223</v>
      </c>
      <c r="G2233">
        <f t="shared" ca="1" si="69"/>
        <v>-2.430391695035066E-3</v>
      </c>
    </row>
    <row r="2234" spans="2:7" x14ac:dyDescent="0.3">
      <c r="B2234" s="109">
        <v>42115</v>
      </c>
      <c r="C2234" s="110">
        <v>279.442902</v>
      </c>
      <c r="D2234">
        <f t="shared" si="68"/>
        <v>2.7834181159813731E-4</v>
      </c>
      <c r="E2234">
        <v>-4.2865741654807277E-4</v>
      </c>
      <c r="F2234">
        <v>2224</v>
      </c>
      <c r="G2234">
        <f t="shared" ca="1" si="69"/>
        <v>-7.2659712834529516E-3</v>
      </c>
    </row>
    <row r="2235" spans="2:7" x14ac:dyDescent="0.3">
      <c r="B2235" s="109">
        <v>42114</v>
      </c>
      <c r="C2235" s="110">
        <v>279.36514299999999</v>
      </c>
      <c r="D2235">
        <f t="shared" si="68"/>
        <v>-3.5292582023432217E-2</v>
      </c>
      <c r="E2235">
        <v>-4.4721510550149723E-4</v>
      </c>
      <c r="F2235">
        <v>2225</v>
      </c>
      <c r="G2235">
        <f t="shared" ca="1" si="69"/>
        <v>3.4966106003087465E-2</v>
      </c>
    </row>
    <row r="2236" spans="2:7" x14ac:dyDescent="0.3">
      <c r="B2236" s="109">
        <v>42111</v>
      </c>
      <c r="C2236" s="110">
        <v>289.58535799999999</v>
      </c>
      <c r="D2236">
        <f t="shared" si="68"/>
        <v>5.9394033496051879E-3</v>
      </c>
      <c r="E2236">
        <v>-4.6174448323033079E-4</v>
      </c>
      <c r="F2236">
        <v>2226</v>
      </c>
      <c r="G2236">
        <f t="shared" ca="1" si="69"/>
        <v>2.5138387451939751E-2</v>
      </c>
    </row>
    <row r="2237" spans="2:7" x14ac:dyDescent="0.3">
      <c r="B2237" s="109">
        <v>42110</v>
      </c>
      <c r="C2237" s="110">
        <v>287.87554899999998</v>
      </c>
      <c r="D2237">
        <f t="shared" si="68"/>
        <v>-3.1000548333990907E-2</v>
      </c>
      <c r="E2237">
        <v>-4.7073051233670338E-4</v>
      </c>
      <c r="F2237">
        <v>2227</v>
      </c>
      <c r="G2237">
        <f t="shared" ca="1" si="69"/>
        <v>-2.2410558580233169E-3</v>
      </c>
    </row>
    <row r="2238" spans="2:7" x14ac:dyDescent="0.3">
      <c r="B2238" s="109">
        <v>42109</v>
      </c>
      <c r="C2238" s="110">
        <v>297.08535799999999</v>
      </c>
      <c r="D2238">
        <f t="shared" si="68"/>
        <v>-2.6114618892132291E-2</v>
      </c>
      <c r="E2238">
        <v>-4.7465726098305794E-4</v>
      </c>
      <c r="F2238">
        <v>2228</v>
      </c>
      <c r="G2238">
        <f t="shared" ca="1" si="69"/>
        <v>5.4196377173381639E-2</v>
      </c>
    </row>
    <row r="2239" spans="2:7" x14ac:dyDescent="0.3">
      <c r="B2239" s="109">
        <v>42107</v>
      </c>
      <c r="C2239" s="110">
        <v>305.05166600000001</v>
      </c>
      <c r="D2239">
        <f t="shared" si="68"/>
        <v>3.194465493344234E-3</v>
      </c>
      <c r="E2239">
        <v>-4.7821594147678947E-4</v>
      </c>
      <c r="F2239">
        <v>2229</v>
      </c>
      <c r="G2239">
        <f t="shared" ca="1" si="69"/>
        <v>2.21383599440102E-2</v>
      </c>
    </row>
    <row r="2240" spans="2:7" x14ac:dyDescent="0.3">
      <c r="B2240" s="109">
        <v>42104</v>
      </c>
      <c r="C2240" s="110">
        <v>304.08029199999999</v>
      </c>
      <c r="D2240">
        <f t="shared" si="68"/>
        <v>1.1374291238770429E-2</v>
      </c>
      <c r="E2240">
        <v>-4.8185914585441303E-4</v>
      </c>
      <c r="F2240">
        <v>2230</v>
      </c>
      <c r="G2240">
        <f t="shared" ca="1" si="69"/>
        <v>5.1104050870168928E-2</v>
      </c>
    </row>
    <row r="2241" spans="2:7" x14ac:dyDescent="0.3">
      <c r="B2241" s="109">
        <v>42103</v>
      </c>
      <c r="C2241" s="110">
        <v>300.66049199999998</v>
      </c>
      <c r="D2241">
        <f t="shared" si="68"/>
        <v>3.5019544174885731E-3</v>
      </c>
      <c r="E2241">
        <v>-4.8951845284062045E-4</v>
      </c>
      <c r="F2241">
        <v>2231</v>
      </c>
      <c r="G2241">
        <f t="shared" ca="1" si="69"/>
        <v>1.4363954631636288E-2</v>
      </c>
    </row>
    <row r="2242" spans="2:7" x14ac:dyDescent="0.3">
      <c r="B2242" s="109">
        <v>42102</v>
      </c>
      <c r="C2242" s="110">
        <v>299.611267</v>
      </c>
      <c r="D2242">
        <f t="shared" si="68"/>
        <v>-5.0375639805558148E-2</v>
      </c>
      <c r="E2242">
        <v>-4.9490241662719647E-4</v>
      </c>
      <c r="F2242">
        <v>2232</v>
      </c>
      <c r="G2242">
        <f t="shared" ca="1" si="69"/>
        <v>1.0431667825276511E-2</v>
      </c>
    </row>
    <row r="2243" spans="2:7" x14ac:dyDescent="0.3">
      <c r="B2243" s="109">
        <v>42101</v>
      </c>
      <c r="C2243" s="110">
        <v>315.50503500000002</v>
      </c>
      <c r="D2243">
        <f t="shared" si="68"/>
        <v>-1.2407680255501985E-2</v>
      </c>
      <c r="E2243">
        <v>-5.0167378102528026E-4</v>
      </c>
      <c r="F2243">
        <v>2233</v>
      </c>
      <c r="G2243">
        <f t="shared" ca="1" si="69"/>
        <v>1.9485789022609414E-2</v>
      </c>
    </row>
    <row r="2244" spans="2:7" x14ac:dyDescent="0.3">
      <c r="B2244" s="109">
        <v>42100</v>
      </c>
      <c r="C2244" s="110">
        <v>319.46890300000001</v>
      </c>
      <c r="D2244">
        <f t="shared" si="68"/>
        <v>-9.8574273516568556E-2</v>
      </c>
      <c r="E2244">
        <v>-5.4100354867592237E-4</v>
      </c>
      <c r="F2244">
        <v>2234</v>
      </c>
      <c r="G2244">
        <f t="shared" ca="1" si="69"/>
        <v>7.2868036514562307E-3</v>
      </c>
    </row>
    <row r="2245" spans="2:7" x14ac:dyDescent="0.3">
      <c r="B2245" s="109">
        <v>42095</v>
      </c>
      <c r="C2245" s="110">
        <v>354.404022</v>
      </c>
      <c r="D2245">
        <f t="shared" si="68"/>
        <v>3.2024351002151619E-2</v>
      </c>
      <c r="E2245">
        <v>-5.6054322964682601E-4</v>
      </c>
      <c r="F2245">
        <v>2235</v>
      </c>
      <c r="G2245">
        <f t="shared" ca="1" si="69"/>
        <v>-1.0644187771141173E-2</v>
      </c>
    </row>
    <row r="2246" spans="2:7" x14ac:dyDescent="0.3">
      <c r="B2246" s="109">
        <v>42094</v>
      </c>
      <c r="C2246" s="110">
        <v>343.40664700000002</v>
      </c>
      <c r="D2246">
        <f t="shared" si="68"/>
        <v>3.9769266161739925E-2</v>
      </c>
      <c r="E2246">
        <v>-5.8175972777874119E-4</v>
      </c>
      <c r="F2246">
        <v>2236</v>
      </c>
      <c r="G2246">
        <f t="shared" ca="1" si="69"/>
        <v>3.0051061922827874E-3</v>
      </c>
    </row>
    <row r="2247" spans="2:7" x14ac:dyDescent="0.3">
      <c r="B2247" s="109">
        <v>42093</v>
      </c>
      <c r="C2247" s="110">
        <v>330.271973</v>
      </c>
      <c r="D2247">
        <f t="shared" si="68"/>
        <v>6.9903623393232639E-3</v>
      </c>
      <c r="E2247">
        <v>-5.8304847683954275E-4</v>
      </c>
      <c r="F2247">
        <v>2237</v>
      </c>
      <c r="G2247">
        <f t="shared" ca="1" si="69"/>
        <v>2.9379240676663827E-2</v>
      </c>
    </row>
    <row r="2248" spans="2:7" x14ac:dyDescent="0.3">
      <c r="B2248" s="109">
        <v>42090</v>
      </c>
      <c r="C2248" s="110">
        <v>327.97927900000002</v>
      </c>
      <c r="D2248">
        <f t="shared" si="68"/>
        <v>-2.0767814306739685E-2</v>
      </c>
      <c r="E2248">
        <v>-5.9033611660419538E-4</v>
      </c>
      <c r="F2248">
        <v>2238</v>
      </c>
      <c r="G2248">
        <f t="shared" ca="1" si="69"/>
        <v>5.8568486950534631E-3</v>
      </c>
    </row>
    <row r="2249" spans="2:7" x14ac:dyDescent="0.3">
      <c r="B2249" s="109">
        <v>42089</v>
      </c>
      <c r="C2249" s="110">
        <v>334.93515000000002</v>
      </c>
      <c r="D2249">
        <f t="shared" si="68"/>
        <v>2.839742267113321E-2</v>
      </c>
      <c r="E2249">
        <v>-5.9327886726423529E-4</v>
      </c>
      <c r="F2249">
        <v>2239</v>
      </c>
      <c r="G2249">
        <f t="shared" ca="1" si="69"/>
        <v>1.4130994446817277E-2</v>
      </c>
    </row>
    <row r="2250" spans="2:7" x14ac:dyDescent="0.3">
      <c r="B2250" s="109">
        <v>42088</v>
      </c>
      <c r="C2250" s="110">
        <v>325.68649299999998</v>
      </c>
      <c r="D2250">
        <f t="shared" si="68"/>
        <v>1.1465415780614219E-2</v>
      </c>
      <c r="E2250">
        <v>-6.0406057561390725E-4</v>
      </c>
      <c r="F2250">
        <v>2240</v>
      </c>
      <c r="G2250">
        <f t="shared" ca="1" si="69"/>
        <v>7.0533192128453591E-3</v>
      </c>
    </row>
    <row r="2251" spans="2:7" x14ac:dyDescent="0.3">
      <c r="B2251" s="109">
        <v>42087</v>
      </c>
      <c r="C2251" s="110">
        <v>321.99468999999999</v>
      </c>
      <c r="D2251">
        <f t="shared" ref="D2251:D2314" si="70">C2251/C2252-1</f>
        <v>4.7284831109017933E-3</v>
      </c>
      <c r="E2251">
        <v>-6.1009147677648645E-4</v>
      </c>
      <c r="F2251">
        <v>2241</v>
      </c>
      <c r="G2251">
        <f t="shared" ref="G2251:G2314" ca="1" si="71">_xlfn.NORM.INV(RAND(),M$13,M$14)</f>
        <v>1.0147228735609522E-2</v>
      </c>
    </row>
    <row r="2252" spans="2:7" x14ac:dyDescent="0.3">
      <c r="B2252" s="109">
        <v>42086</v>
      </c>
      <c r="C2252" s="110">
        <v>320.479309</v>
      </c>
      <c r="D2252">
        <f t="shared" si="70"/>
        <v>-3.283668961725883E-2</v>
      </c>
      <c r="E2252">
        <v>-6.2651641450495177E-4</v>
      </c>
      <c r="F2252">
        <v>2242</v>
      </c>
      <c r="G2252">
        <f t="shared" ca="1" si="71"/>
        <v>-2.4079992269514447E-2</v>
      </c>
    </row>
    <row r="2253" spans="2:7" x14ac:dyDescent="0.3">
      <c r="B2253" s="109">
        <v>42083</v>
      </c>
      <c r="C2253" s="110">
        <v>331.36007699999999</v>
      </c>
      <c r="D2253">
        <f t="shared" si="70"/>
        <v>-2.7153231527518473E-2</v>
      </c>
      <c r="E2253">
        <v>-6.3120627428214782E-4</v>
      </c>
      <c r="F2253">
        <v>2243</v>
      </c>
      <c r="G2253">
        <f t="shared" ca="1" si="71"/>
        <v>1.0865456687882328E-2</v>
      </c>
    </row>
    <row r="2254" spans="2:7" x14ac:dyDescent="0.3">
      <c r="B2254" s="109">
        <v>42082</v>
      </c>
      <c r="C2254" s="110">
        <v>340.60870399999999</v>
      </c>
      <c r="D2254">
        <f t="shared" si="70"/>
        <v>2.5163813201014573E-3</v>
      </c>
      <c r="E2254">
        <v>-6.4149669758539751E-4</v>
      </c>
      <c r="F2254">
        <v>2244</v>
      </c>
      <c r="G2254">
        <f t="shared" ca="1" si="71"/>
        <v>-2.8165444703973655E-2</v>
      </c>
    </row>
    <row r="2255" spans="2:7" x14ac:dyDescent="0.3">
      <c r="B2255" s="109">
        <v>42081</v>
      </c>
      <c r="C2255" s="110">
        <v>339.75375400000001</v>
      </c>
      <c r="D2255">
        <f t="shared" si="70"/>
        <v>2.0629822968383227E-3</v>
      </c>
      <c r="E2255">
        <v>-6.4478497748043928E-4</v>
      </c>
      <c r="F2255">
        <v>2245</v>
      </c>
      <c r="G2255">
        <f t="shared" ca="1" si="71"/>
        <v>-6.2308674178679158E-3</v>
      </c>
    </row>
    <row r="2256" spans="2:7" x14ac:dyDescent="0.3">
      <c r="B2256" s="109">
        <v>42080</v>
      </c>
      <c r="C2256" s="110">
        <v>339.05429099999998</v>
      </c>
      <c r="D2256">
        <f t="shared" si="70"/>
        <v>4.5536186540857893E-2</v>
      </c>
      <c r="E2256">
        <v>-6.4805064492867714E-4</v>
      </c>
      <c r="F2256">
        <v>2246</v>
      </c>
      <c r="G2256">
        <f t="shared" ca="1" si="71"/>
        <v>3.4004629668591468E-2</v>
      </c>
    </row>
    <row r="2257" spans="2:7" x14ac:dyDescent="0.3">
      <c r="B2257" s="109">
        <v>42079</v>
      </c>
      <c r="C2257" s="110">
        <v>324.28747600000003</v>
      </c>
      <c r="D2257">
        <f t="shared" si="70"/>
        <v>-1.0773933457380869E-3</v>
      </c>
      <c r="E2257">
        <v>-6.5502669697059535E-4</v>
      </c>
      <c r="F2257">
        <v>2247</v>
      </c>
      <c r="G2257">
        <f t="shared" ca="1" si="71"/>
        <v>2.5687092752943561E-4</v>
      </c>
    </row>
    <row r="2258" spans="2:7" x14ac:dyDescent="0.3">
      <c r="B2258" s="109">
        <v>42076</v>
      </c>
      <c r="C2258" s="110">
        <v>324.63723800000002</v>
      </c>
      <c r="D2258">
        <f t="shared" si="70"/>
        <v>2.0393637647804219E-3</v>
      </c>
      <c r="E2258">
        <v>-6.5545420999257864E-4</v>
      </c>
      <c r="F2258">
        <v>2248</v>
      </c>
      <c r="G2258">
        <f t="shared" ca="1" si="71"/>
        <v>-8.9190416873059543E-3</v>
      </c>
    </row>
    <row r="2259" spans="2:7" x14ac:dyDescent="0.3">
      <c r="B2259" s="109">
        <v>42075</v>
      </c>
      <c r="C2259" s="110">
        <v>323.97653200000002</v>
      </c>
      <c r="D2259">
        <f t="shared" si="70"/>
        <v>2.7989899521462913E-2</v>
      </c>
      <c r="E2259">
        <v>-6.578551302860447E-4</v>
      </c>
      <c r="F2259">
        <v>2249</v>
      </c>
      <c r="G2259">
        <f t="shared" ca="1" si="71"/>
        <v>3.6827442373470902E-2</v>
      </c>
    </row>
    <row r="2260" spans="2:7" x14ac:dyDescent="0.3">
      <c r="B2260" s="109">
        <v>42074</v>
      </c>
      <c r="C2260" s="110">
        <v>315.15536500000002</v>
      </c>
      <c r="D2260">
        <f t="shared" si="70"/>
        <v>-7.2188374201564431E-2</v>
      </c>
      <c r="E2260">
        <v>-6.5816945888119704E-4</v>
      </c>
      <c r="F2260">
        <v>2250</v>
      </c>
      <c r="G2260">
        <f t="shared" ca="1" si="71"/>
        <v>-1.8486028269111584E-3</v>
      </c>
    </row>
    <row r="2261" spans="2:7" x14ac:dyDescent="0.3">
      <c r="B2261" s="109">
        <v>42073</v>
      </c>
      <c r="C2261" s="110">
        <v>339.67602499999998</v>
      </c>
      <c r="D2261">
        <f t="shared" si="70"/>
        <v>2.293283192588369E-3</v>
      </c>
      <c r="E2261">
        <v>-6.7105662570543512E-4</v>
      </c>
      <c r="F2261">
        <v>2251</v>
      </c>
      <c r="G2261">
        <f t="shared" ca="1" si="71"/>
        <v>3.8046407759864995E-2</v>
      </c>
    </row>
    <row r="2262" spans="2:7" x14ac:dyDescent="0.3">
      <c r="B2262" s="109">
        <v>42072</v>
      </c>
      <c r="C2262" s="110">
        <v>338.89883400000002</v>
      </c>
      <c r="D2262">
        <f t="shared" si="70"/>
        <v>5.1864894593214306E-3</v>
      </c>
      <c r="E2262">
        <v>-6.8268695701045878E-4</v>
      </c>
      <c r="F2262">
        <v>2252</v>
      </c>
      <c r="G2262">
        <f t="shared" ca="1" si="71"/>
        <v>-8.5842010232309047E-3</v>
      </c>
    </row>
    <row r="2263" spans="2:7" x14ac:dyDescent="0.3">
      <c r="B2263" s="109">
        <v>42068</v>
      </c>
      <c r="C2263" s="110">
        <v>337.15020800000002</v>
      </c>
      <c r="D2263">
        <f t="shared" si="70"/>
        <v>2.8693673770001427E-2</v>
      </c>
      <c r="E2263">
        <v>-6.9181674821905403E-4</v>
      </c>
      <c r="F2263">
        <v>2253</v>
      </c>
      <c r="G2263">
        <f t="shared" ca="1" si="71"/>
        <v>-4.6215722635382657E-2</v>
      </c>
    </row>
    <row r="2264" spans="2:7" x14ac:dyDescent="0.3">
      <c r="B2264" s="109">
        <v>42067</v>
      </c>
      <c r="C2264" s="110">
        <v>327.74597199999999</v>
      </c>
      <c r="D2264">
        <f t="shared" si="70"/>
        <v>-3.3089758009142711E-3</v>
      </c>
      <c r="E2264">
        <v>-6.9789272830522719E-4</v>
      </c>
      <c r="F2264">
        <v>2254</v>
      </c>
      <c r="G2264">
        <f t="shared" ca="1" si="71"/>
        <v>3.4937020663837803E-2</v>
      </c>
    </row>
    <row r="2265" spans="2:7" x14ac:dyDescent="0.3">
      <c r="B2265" s="109">
        <v>42066</v>
      </c>
      <c r="C2265" s="110">
        <v>328.83407599999998</v>
      </c>
      <c r="D2265">
        <f t="shared" si="70"/>
        <v>9.7850964243146876E-3</v>
      </c>
      <c r="E2265">
        <v>-7.0855867725427846E-4</v>
      </c>
      <c r="F2265">
        <v>2255</v>
      </c>
      <c r="G2265">
        <f t="shared" ca="1" si="71"/>
        <v>-2.3157090006883764E-3</v>
      </c>
    </row>
    <row r="2266" spans="2:7" x14ac:dyDescent="0.3">
      <c r="B2266" s="109">
        <v>42065</v>
      </c>
      <c r="C2266" s="110">
        <v>325.647583</v>
      </c>
      <c r="D2266">
        <f t="shared" si="70"/>
        <v>-1.9309388841723285E-2</v>
      </c>
      <c r="E2266">
        <v>-7.27759201393674E-4</v>
      </c>
      <c r="F2266">
        <v>2256</v>
      </c>
      <c r="G2266">
        <f t="shared" ca="1" si="71"/>
        <v>-2.7217401642358953E-2</v>
      </c>
    </row>
    <row r="2267" spans="2:7" x14ac:dyDescent="0.3">
      <c r="B2267" s="109">
        <v>42062</v>
      </c>
      <c r="C2267" s="110">
        <v>332.05944799999997</v>
      </c>
      <c r="D2267">
        <f t="shared" si="70"/>
        <v>-7.0884036628494629E-3</v>
      </c>
      <c r="E2267">
        <v>-7.3872387110096582E-4</v>
      </c>
      <c r="F2267">
        <v>2257</v>
      </c>
      <c r="G2267">
        <f t="shared" ca="1" si="71"/>
        <v>-7.1482931695597884E-2</v>
      </c>
    </row>
    <row r="2268" spans="2:7" x14ac:dyDescent="0.3">
      <c r="B2268" s="109">
        <v>42061</v>
      </c>
      <c r="C2268" s="110">
        <v>334.43002300000001</v>
      </c>
      <c r="D2268">
        <f t="shared" si="70"/>
        <v>-1.6681841602624425E-2</v>
      </c>
      <c r="E2268">
        <v>-7.4249036097817633E-4</v>
      </c>
      <c r="F2268">
        <v>2258</v>
      </c>
      <c r="G2268">
        <f t="shared" ca="1" si="71"/>
        <v>-6.815027052528253E-3</v>
      </c>
    </row>
    <row r="2269" spans="2:7" x14ac:dyDescent="0.3">
      <c r="B2269" s="109">
        <v>42060</v>
      </c>
      <c r="C2269" s="110">
        <v>340.10357699999997</v>
      </c>
      <c r="D2269">
        <f t="shared" si="70"/>
        <v>-1.828353643619085E-2</v>
      </c>
      <c r="E2269">
        <v>-7.5080518336656521E-4</v>
      </c>
      <c r="F2269">
        <v>2259</v>
      </c>
      <c r="G2269">
        <f t="shared" ca="1" si="71"/>
        <v>2.9537610118925889E-2</v>
      </c>
    </row>
    <row r="2270" spans="2:7" x14ac:dyDescent="0.3">
      <c r="B2270" s="109">
        <v>42059</v>
      </c>
      <c r="C2270" s="110">
        <v>346.43768299999999</v>
      </c>
      <c r="D2270">
        <f t="shared" si="70"/>
        <v>3.4102772850030938E-2</v>
      </c>
      <c r="E2270">
        <v>-7.5292726227449425E-4</v>
      </c>
      <c r="F2270">
        <v>2260</v>
      </c>
      <c r="G2270">
        <f t="shared" ca="1" si="71"/>
        <v>-7.4387992591770959E-3</v>
      </c>
    </row>
    <row r="2271" spans="2:7" x14ac:dyDescent="0.3">
      <c r="B2271" s="109">
        <v>42058</v>
      </c>
      <c r="C2271" s="110">
        <v>335.01281699999998</v>
      </c>
      <c r="D2271">
        <f t="shared" si="70"/>
        <v>2.2085138173255636E-3</v>
      </c>
      <c r="E2271">
        <v>-7.5816923674298931E-4</v>
      </c>
      <c r="F2271">
        <v>2261</v>
      </c>
      <c r="G2271">
        <f t="shared" ca="1" si="71"/>
        <v>2.4951708980452572E-3</v>
      </c>
    </row>
    <row r="2272" spans="2:7" x14ac:dyDescent="0.3">
      <c r="B2272" s="109">
        <v>42055</v>
      </c>
      <c r="C2272" s="110">
        <v>334.27456699999999</v>
      </c>
      <c r="D2272">
        <f t="shared" si="70"/>
        <v>-1.285277539500107E-2</v>
      </c>
      <c r="E2272">
        <v>-7.5894467125325882E-4</v>
      </c>
      <c r="F2272">
        <v>2262</v>
      </c>
      <c r="G2272">
        <f t="shared" ca="1" si="71"/>
        <v>6.2053356359716046E-3</v>
      </c>
    </row>
    <row r="2273" spans="2:7" x14ac:dyDescent="0.3">
      <c r="B2273" s="109">
        <v>42054</v>
      </c>
      <c r="C2273" s="110">
        <v>338.62686200000002</v>
      </c>
      <c r="D2273">
        <f t="shared" si="70"/>
        <v>1.0201594289077631E-2</v>
      </c>
      <c r="E2273">
        <v>-7.6197701020830344E-4</v>
      </c>
      <c r="F2273">
        <v>2263</v>
      </c>
      <c r="G2273">
        <f t="shared" ca="1" si="71"/>
        <v>3.518224849575936E-3</v>
      </c>
    </row>
    <row r="2274" spans="2:7" x14ac:dyDescent="0.3">
      <c r="B2274" s="109">
        <v>42053</v>
      </c>
      <c r="C2274" s="110">
        <v>335.20721400000002</v>
      </c>
      <c r="D2274">
        <f t="shared" si="70"/>
        <v>9.2856820369213722E-4</v>
      </c>
      <c r="E2274">
        <v>-7.6303608892269725E-4</v>
      </c>
      <c r="F2274">
        <v>2264</v>
      </c>
      <c r="G2274">
        <f t="shared" ca="1" si="71"/>
        <v>-2.9913032677781524E-2</v>
      </c>
    </row>
    <row r="2275" spans="2:7" x14ac:dyDescent="0.3">
      <c r="B2275" s="109">
        <v>42051</v>
      </c>
      <c r="C2275" s="110">
        <v>334.89623999999998</v>
      </c>
      <c r="D2275">
        <f t="shared" si="70"/>
        <v>-1.5535757996136157E-2</v>
      </c>
      <c r="E2275">
        <v>-7.9738943926088712E-4</v>
      </c>
      <c r="F2275">
        <v>2265</v>
      </c>
      <c r="G2275">
        <f t="shared" ca="1" si="71"/>
        <v>2.1513770681525317E-2</v>
      </c>
    </row>
    <row r="2276" spans="2:7" x14ac:dyDescent="0.3">
      <c r="B2276" s="109">
        <v>42048</v>
      </c>
      <c r="C2276" s="110">
        <v>340.18121300000001</v>
      </c>
      <c r="D2276">
        <f t="shared" si="70"/>
        <v>1.1087985613153384E-2</v>
      </c>
      <c r="E2276">
        <v>-8.0116086404147246E-4</v>
      </c>
      <c r="F2276">
        <v>2266</v>
      </c>
      <c r="G2276">
        <f t="shared" ca="1" si="71"/>
        <v>3.835283236375843E-2</v>
      </c>
    </row>
    <row r="2277" spans="2:7" x14ac:dyDescent="0.3">
      <c r="B2277" s="109">
        <v>42047</v>
      </c>
      <c r="C2277" s="110">
        <v>336.45065299999999</v>
      </c>
      <c r="D2277">
        <f t="shared" si="70"/>
        <v>-4.6174448323033079E-4</v>
      </c>
      <c r="E2277">
        <v>-8.029614584479372E-4</v>
      </c>
      <c r="F2277">
        <v>2267</v>
      </c>
      <c r="G2277">
        <f t="shared" ca="1" si="71"/>
        <v>-3.2374038661448966E-2</v>
      </c>
    </row>
    <row r="2278" spans="2:7" x14ac:dyDescent="0.3">
      <c r="B2278" s="109">
        <v>42046</v>
      </c>
      <c r="C2278" s="110">
        <v>336.60607900000002</v>
      </c>
      <c r="D2278">
        <f t="shared" si="70"/>
        <v>4.4369108573903526E-2</v>
      </c>
      <c r="E2278">
        <v>-8.1279709772918984E-4</v>
      </c>
      <c r="F2278">
        <v>2268</v>
      </c>
      <c r="G2278">
        <f t="shared" ca="1" si="71"/>
        <v>-1.669684443343045E-2</v>
      </c>
    </row>
    <row r="2279" spans="2:7" x14ac:dyDescent="0.3">
      <c r="B2279" s="109">
        <v>42045</v>
      </c>
      <c r="C2279" s="110">
        <v>322.30566399999998</v>
      </c>
      <c r="D2279">
        <f t="shared" si="70"/>
        <v>1.091402558152188E-2</v>
      </c>
      <c r="E2279">
        <v>-8.2770072645810266E-4</v>
      </c>
      <c r="F2279">
        <v>2269</v>
      </c>
      <c r="G2279">
        <f t="shared" ca="1" si="71"/>
        <v>8.224740780422353E-3</v>
      </c>
    </row>
    <row r="2280" spans="2:7" x14ac:dyDescent="0.3">
      <c r="B2280" s="109">
        <v>42044</v>
      </c>
      <c r="C2280" s="110">
        <v>318.82598899999999</v>
      </c>
      <c r="D2280">
        <f t="shared" si="70"/>
        <v>9.4082288287669735E-2</v>
      </c>
      <c r="E2280">
        <v>-8.2851125974570117E-4</v>
      </c>
      <c r="F2280">
        <v>2270</v>
      </c>
      <c r="G2280">
        <f t="shared" ca="1" si="71"/>
        <v>-2.5755825465846051E-3</v>
      </c>
    </row>
    <row r="2281" spans="2:7" x14ac:dyDescent="0.3">
      <c r="B2281" s="109">
        <v>42041</v>
      </c>
      <c r="C2281" s="110">
        <v>291.409515</v>
      </c>
      <c r="D2281">
        <f t="shared" si="70"/>
        <v>-5.8438610100052579E-2</v>
      </c>
      <c r="E2281">
        <v>-8.5793794532140755E-4</v>
      </c>
      <c r="F2281">
        <v>2271</v>
      </c>
      <c r="G2281">
        <f t="shared" ca="1" si="71"/>
        <v>-4.4634162045268516E-3</v>
      </c>
    </row>
    <row r="2282" spans="2:7" x14ac:dyDescent="0.3">
      <c r="B2282" s="109">
        <v>42040</v>
      </c>
      <c r="C2282" s="110">
        <v>309.49603300000001</v>
      </c>
      <c r="D2282">
        <f t="shared" si="70"/>
        <v>-2.2345497699266748E-2</v>
      </c>
      <c r="E2282">
        <v>-8.9639910153627156E-4</v>
      </c>
      <c r="F2282">
        <v>2272</v>
      </c>
      <c r="G2282">
        <f t="shared" ca="1" si="71"/>
        <v>8.6675038367193275E-3</v>
      </c>
    </row>
    <row r="2283" spans="2:7" x14ac:dyDescent="0.3">
      <c r="B2283" s="109">
        <v>42039</v>
      </c>
      <c r="C2283" s="110">
        <v>316.56994600000002</v>
      </c>
      <c r="D2283">
        <f t="shared" si="70"/>
        <v>-2.8902957491763193E-3</v>
      </c>
      <c r="E2283">
        <v>-9.102794342009668E-4</v>
      </c>
      <c r="F2283">
        <v>2273</v>
      </c>
      <c r="G2283">
        <f t="shared" ca="1" si="71"/>
        <v>3.7418577178768057E-2</v>
      </c>
    </row>
    <row r="2284" spans="2:7" x14ac:dyDescent="0.3">
      <c r="B2284" s="109">
        <v>42038</v>
      </c>
      <c r="C2284" s="110">
        <v>317.48757899999998</v>
      </c>
      <c r="D2284">
        <f t="shared" si="70"/>
        <v>1.2807788896772365E-2</v>
      </c>
      <c r="E2284">
        <v>-9.3765385874444718E-4</v>
      </c>
      <c r="F2284">
        <v>2274</v>
      </c>
      <c r="G2284">
        <f t="shared" ca="1" si="71"/>
        <v>1.4414043731170664E-2</v>
      </c>
    </row>
    <row r="2285" spans="2:7" x14ac:dyDescent="0.3">
      <c r="B2285" s="109">
        <v>42037</v>
      </c>
      <c r="C2285" s="110">
        <v>313.47268700000001</v>
      </c>
      <c r="D2285">
        <f t="shared" si="70"/>
        <v>6.0128416741755952E-3</v>
      </c>
      <c r="E2285">
        <v>-9.5160466127020005E-4</v>
      </c>
      <c r="F2285">
        <v>2275</v>
      </c>
      <c r="G2285">
        <f t="shared" ca="1" si="71"/>
        <v>5.1331727592779541E-2</v>
      </c>
    </row>
    <row r="2286" spans="2:7" x14ac:dyDescent="0.3">
      <c r="B2286" s="109">
        <v>42034</v>
      </c>
      <c r="C2286" s="110">
        <v>311.59909099999999</v>
      </c>
      <c r="D2286">
        <f t="shared" si="70"/>
        <v>-1.7837577844991293E-2</v>
      </c>
      <c r="E2286">
        <v>-9.5428667925046007E-4</v>
      </c>
      <c r="F2286">
        <v>2276</v>
      </c>
      <c r="G2286">
        <f t="shared" ca="1" si="71"/>
        <v>1.5016223044598825E-2</v>
      </c>
    </row>
    <row r="2287" spans="2:7" x14ac:dyDescent="0.3">
      <c r="B2287" s="109">
        <v>42033</v>
      </c>
      <c r="C2287" s="110">
        <v>317.25820900000002</v>
      </c>
      <c r="D2287">
        <f t="shared" si="70"/>
        <v>2.5587100853849076E-2</v>
      </c>
      <c r="E2287">
        <v>-9.5703330665941611E-4</v>
      </c>
      <c r="F2287">
        <v>2277</v>
      </c>
      <c r="G2287">
        <f t="shared" ca="1" si="71"/>
        <v>-1.5024140200512921E-2</v>
      </c>
    </row>
    <row r="2288" spans="2:7" x14ac:dyDescent="0.3">
      <c r="B2288" s="109">
        <v>42032</v>
      </c>
      <c r="C2288" s="110">
        <v>309.34301799999997</v>
      </c>
      <c r="D2288">
        <f t="shared" si="70"/>
        <v>5.7183735713912665E-3</v>
      </c>
      <c r="E2288">
        <v>-9.6382894495972149E-4</v>
      </c>
      <c r="F2288">
        <v>2278</v>
      </c>
      <c r="G2288">
        <f t="shared" ca="1" si="71"/>
        <v>-2.4713402831544242E-2</v>
      </c>
    </row>
    <row r="2289" spans="2:7" x14ac:dyDescent="0.3">
      <c r="B2289" s="109">
        <v>42031</v>
      </c>
      <c r="C2289" s="110">
        <v>307.584137</v>
      </c>
      <c r="D2289">
        <f t="shared" si="70"/>
        <v>1.0680064646904075E-2</v>
      </c>
      <c r="E2289">
        <v>-9.950835098208044E-4</v>
      </c>
      <c r="F2289">
        <v>2279</v>
      </c>
      <c r="G2289">
        <f t="shared" ca="1" si="71"/>
        <v>7.6950060882035433E-3</v>
      </c>
    </row>
    <row r="2290" spans="2:7" x14ac:dyDescent="0.3">
      <c r="B2290" s="109">
        <v>42027</v>
      </c>
      <c r="C2290" s="110">
        <v>304.33383199999997</v>
      </c>
      <c r="D2290">
        <f t="shared" si="70"/>
        <v>1.6474837972032974E-2</v>
      </c>
      <c r="E2290">
        <v>-1.0132463508703005E-3</v>
      </c>
      <c r="F2290">
        <v>2280</v>
      </c>
      <c r="G2290">
        <f t="shared" ca="1" si="71"/>
        <v>-8.6003887040847545E-3</v>
      </c>
    </row>
    <row r="2291" spans="2:7" x14ac:dyDescent="0.3">
      <c r="B2291" s="109">
        <v>42026</v>
      </c>
      <c r="C2291" s="110">
        <v>299.40124500000002</v>
      </c>
      <c r="D2291">
        <f t="shared" si="70"/>
        <v>-5.0564043793410618E-2</v>
      </c>
      <c r="E2291">
        <v>-1.0416111514763848E-3</v>
      </c>
      <c r="F2291">
        <v>2281</v>
      </c>
      <c r="G2291">
        <f t="shared" ca="1" si="71"/>
        <v>-2.9035382835881945E-2</v>
      </c>
    </row>
    <row r="2292" spans="2:7" x14ac:dyDescent="0.3">
      <c r="B2292" s="109">
        <v>42025</v>
      </c>
      <c r="C2292" s="110">
        <v>315.34643599999998</v>
      </c>
      <c r="D2292">
        <f t="shared" si="70"/>
        <v>6.4685814108171868E-3</v>
      </c>
      <c r="E2292">
        <v>-1.052745141808642E-3</v>
      </c>
      <c r="F2292">
        <v>2282</v>
      </c>
      <c r="G2292">
        <f t="shared" ca="1" si="71"/>
        <v>2.6393530975754902E-2</v>
      </c>
    </row>
    <row r="2293" spans="2:7" x14ac:dyDescent="0.3">
      <c r="B2293" s="109">
        <v>42024</v>
      </c>
      <c r="C2293" s="110">
        <v>313.31970200000001</v>
      </c>
      <c r="D2293">
        <f t="shared" si="70"/>
        <v>1.185443891021043E-2</v>
      </c>
      <c r="E2293">
        <v>-1.0578462974247804E-3</v>
      </c>
      <c r="F2293">
        <v>2283</v>
      </c>
      <c r="G2293">
        <f t="shared" ca="1" si="71"/>
        <v>1.0745333394210032E-2</v>
      </c>
    </row>
    <row r="2294" spans="2:7" x14ac:dyDescent="0.3">
      <c r="B2294" s="109">
        <v>42023</v>
      </c>
      <c r="C2294" s="110">
        <v>309.64898699999998</v>
      </c>
      <c r="D2294">
        <f t="shared" si="70"/>
        <v>-3.1687013350576554E-2</v>
      </c>
      <c r="E2294">
        <v>-1.0743310518249727E-3</v>
      </c>
      <c r="F2294">
        <v>2284</v>
      </c>
      <c r="G2294">
        <f t="shared" ca="1" si="71"/>
        <v>-1.680392785295165E-2</v>
      </c>
    </row>
    <row r="2295" spans="2:7" x14ac:dyDescent="0.3">
      <c r="B2295" s="109">
        <v>42020</v>
      </c>
      <c r="C2295" s="110">
        <v>319.78192100000001</v>
      </c>
      <c r="D2295">
        <f t="shared" si="70"/>
        <v>0.11402667196821925</v>
      </c>
      <c r="E2295">
        <v>-1.0773933457380869E-3</v>
      </c>
      <c r="F2295">
        <v>2285</v>
      </c>
      <c r="G2295">
        <f t="shared" ca="1" si="71"/>
        <v>-8.4686265950688656E-3</v>
      </c>
    </row>
    <row r="2296" spans="2:7" x14ac:dyDescent="0.3">
      <c r="B2296" s="109">
        <v>42019</v>
      </c>
      <c r="C2296" s="110">
        <v>287.05050699999998</v>
      </c>
      <c r="D2296">
        <f t="shared" si="70"/>
        <v>2.6528345843165102E-2</v>
      </c>
      <c r="E2296">
        <v>-1.0850176752374985E-3</v>
      </c>
      <c r="F2296">
        <v>2286</v>
      </c>
      <c r="G2296">
        <f t="shared" ca="1" si="71"/>
        <v>-1.335990540875398E-2</v>
      </c>
    </row>
    <row r="2297" spans="2:7" x14ac:dyDescent="0.3">
      <c r="B2297" s="109">
        <v>42018</v>
      </c>
      <c r="C2297" s="110">
        <v>279.63232399999998</v>
      </c>
      <c r="D2297">
        <f t="shared" si="70"/>
        <v>-1.4420366201030155E-2</v>
      </c>
      <c r="E2297">
        <v>-1.0887668697655561E-3</v>
      </c>
      <c r="F2297">
        <v>2287</v>
      </c>
      <c r="G2297">
        <f t="shared" ca="1" si="71"/>
        <v>-4.1361887323303988E-2</v>
      </c>
    </row>
    <row r="2298" spans="2:7" x14ac:dyDescent="0.3">
      <c r="B2298" s="109">
        <v>42017</v>
      </c>
      <c r="C2298" s="110">
        <v>283.723724</v>
      </c>
      <c r="D2298">
        <f t="shared" si="70"/>
        <v>-1.7348547412616822E-2</v>
      </c>
      <c r="E2298">
        <v>-1.0992058759212719E-3</v>
      </c>
      <c r="F2298">
        <v>2288</v>
      </c>
      <c r="G2298">
        <f t="shared" ca="1" si="71"/>
        <v>1.286543675514943E-2</v>
      </c>
    </row>
    <row r="2299" spans="2:7" x14ac:dyDescent="0.3">
      <c r="B2299" s="109">
        <v>42016</v>
      </c>
      <c r="C2299" s="110">
        <v>288.73281900000001</v>
      </c>
      <c r="D2299">
        <f t="shared" si="70"/>
        <v>6.758046713534438E-2</v>
      </c>
      <c r="E2299">
        <v>-1.119576925136756E-3</v>
      </c>
      <c r="F2299">
        <v>2289</v>
      </c>
      <c r="G2299">
        <f t="shared" ca="1" si="71"/>
        <v>2.7172903874421249E-2</v>
      </c>
    </row>
    <row r="2300" spans="2:7" x14ac:dyDescent="0.3">
      <c r="B2300" s="109">
        <v>42013</v>
      </c>
      <c r="C2300" s="110">
        <v>270.45532200000002</v>
      </c>
      <c r="D2300">
        <f t="shared" si="70"/>
        <v>1.6966579356787248E-2</v>
      </c>
      <c r="E2300">
        <v>-1.1244068831707255E-3</v>
      </c>
      <c r="F2300">
        <v>2290</v>
      </c>
      <c r="G2300">
        <f t="shared" ca="1" si="71"/>
        <v>-2.6788997086304694E-2</v>
      </c>
    </row>
    <row r="2301" spans="2:7" x14ac:dyDescent="0.3">
      <c r="B2301" s="109">
        <v>42012</v>
      </c>
      <c r="C2301" s="110">
        <v>265.94317599999999</v>
      </c>
      <c r="D2301">
        <f t="shared" si="70"/>
        <v>1.577308629016505E-2</v>
      </c>
      <c r="E2301">
        <v>-1.1297024273841938E-3</v>
      </c>
      <c r="F2301">
        <v>2291</v>
      </c>
      <c r="G2301">
        <f t="shared" ca="1" si="71"/>
        <v>8.3010667399599808E-2</v>
      </c>
    </row>
    <row r="2302" spans="2:7" x14ac:dyDescent="0.3">
      <c r="B2302" s="109">
        <v>42011</v>
      </c>
      <c r="C2302" s="110">
        <v>261.81356799999998</v>
      </c>
      <c r="D2302">
        <f t="shared" si="70"/>
        <v>-2.1996983222503097E-2</v>
      </c>
      <c r="E2302">
        <v>-1.138099651081026E-3</v>
      </c>
      <c r="F2302">
        <v>2292</v>
      </c>
      <c r="G2302">
        <f t="shared" ca="1" si="71"/>
        <v>-1.0644003084209912E-2</v>
      </c>
    </row>
    <row r="2303" spans="2:7" x14ac:dyDescent="0.3">
      <c r="B2303" s="109">
        <v>42010</v>
      </c>
      <c r="C2303" s="110">
        <v>267.70220899999998</v>
      </c>
      <c r="D2303">
        <f t="shared" si="70"/>
        <v>-5.391868031304492E-2</v>
      </c>
      <c r="E2303">
        <v>-1.1529845657485271E-3</v>
      </c>
      <c r="F2303">
        <v>2293</v>
      </c>
      <c r="G2303">
        <f t="shared" ca="1" si="71"/>
        <v>-8.8713380527001562E-3</v>
      </c>
    </row>
    <row r="2304" spans="2:7" x14ac:dyDescent="0.3">
      <c r="B2304" s="109">
        <v>42009</v>
      </c>
      <c r="C2304" s="110">
        <v>282.95898399999999</v>
      </c>
      <c r="D2304">
        <f t="shared" si="70"/>
        <v>-1.5171793118578636E-2</v>
      </c>
      <c r="E2304">
        <v>-1.1632850585985288E-3</v>
      </c>
      <c r="F2304">
        <v>2294</v>
      </c>
      <c r="G2304">
        <f t="shared" ca="1" si="71"/>
        <v>5.9694658724984619E-2</v>
      </c>
    </row>
    <row r="2305" spans="2:7" x14ac:dyDescent="0.3">
      <c r="B2305" s="109">
        <v>42006</v>
      </c>
      <c r="C2305" s="110">
        <v>287.31811499999998</v>
      </c>
      <c r="D2305">
        <f t="shared" si="70"/>
        <v>-7.6599641598911195E-3</v>
      </c>
      <c r="E2305">
        <v>-1.1827408765199277E-3</v>
      </c>
      <c r="F2305">
        <v>2295</v>
      </c>
      <c r="G2305">
        <f t="shared" ca="1" si="71"/>
        <v>6.2977186749756655E-3</v>
      </c>
    </row>
    <row r="2306" spans="2:7" x14ac:dyDescent="0.3">
      <c r="B2306" s="109">
        <v>42005</v>
      </c>
      <c r="C2306" s="110">
        <v>289.53595000000001</v>
      </c>
      <c r="D2306">
        <f t="shared" si="70"/>
        <v>-6.2989290464618986E-3</v>
      </c>
      <c r="E2306">
        <v>-1.1869700807201067E-3</v>
      </c>
      <c r="F2306">
        <v>2296</v>
      </c>
      <c r="G2306">
        <f t="shared" ca="1" si="71"/>
        <v>-3.1699140124381735E-2</v>
      </c>
    </row>
    <row r="2307" spans="2:7" x14ac:dyDescent="0.3">
      <c r="B2307" s="109">
        <v>42004</v>
      </c>
      <c r="C2307" s="110">
        <v>291.37127700000002</v>
      </c>
      <c r="D2307">
        <f t="shared" si="70"/>
        <v>-1.2825868989194356E-2</v>
      </c>
      <c r="E2307">
        <v>-1.2065852600628979E-3</v>
      </c>
      <c r="F2307">
        <v>2297</v>
      </c>
      <c r="G2307">
        <f t="shared" ca="1" si="71"/>
        <v>6.4968226006747815E-2</v>
      </c>
    </row>
    <row r="2308" spans="2:7" x14ac:dyDescent="0.3">
      <c r="B2308" s="109">
        <v>42003</v>
      </c>
      <c r="C2308" s="110">
        <v>295.15692100000001</v>
      </c>
      <c r="D2308">
        <f t="shared" si="70"/>
        <v>-7.2023184455866085E-3</v>
      </c>
      <c r="E2308">
        <v>-1.2071350115112622E-3</v>
      </c>
      <c r="F2308">
        <v>2298</v>
      </c>
      <c r="G2308">
        <f t="shared" ca="1" si="71"/>
        <v>-4.1119273747108866E-2</v>
      </c>
    </row>
    <row r="2309" spans="2:7" x14ac:dyDescent="0.3">
      <c r="B2309" s="109">
        <v>42002</v>
      </c>
      <c r="C2309" s="110">
        <v>297.298157</v>
      </c>
      <c r="D2309">
        <f t="shared" si="70"/>
        <v>1.197454125859565E-2</v>
      </c>
      <c r="E2309">
        <v>-1.2083695955327212E-3</v>
      </c>
      <c r="F2309">
        <v>2299</v>
      </c>
      <c r="G2309">
        <f t="shared" ca="1" si="71"/>
        <v>-1.2904676695575315E-2</v>
      </c>
    </row>
    <row r="2310" spans="2:7" x14ac:dyDescent="0.3">
      <c r="B2310" s="109">
        <v>41999</v>
      </c>
      <c r="C2310" s="110">
        <v>293.78027300000002</v>
      </c>
      <c r="D2310">
        <f t="shared" si="70"/>
        <v>2.8651514013921409E-2</v>
      </c>
      <c r="E2310">
        <v>-1.2229371678457168E-3</v>
      </c>
      <c r="F2310">
        <v>2300</v>
      </c>
      <c r="G2310">
        <f t="shared" ca="1" si="71"/>
        <v>-9.4762664005950143E-3</v>
      </c>
    </row>
    <row r="2311" spans="2:7" x14ac:dyDescent="0.3">
      <c r="B2311" s="109">
        <v>41997</v>
      </c>
      <c r="C2311" s="110">
        <v>285.59747299999998</v>
      </c>
      <c r="D2311">
        <f t="shared" si="70"/>
        <v>2.6384625415783569E-2</v>
      </c>
      <c r="E2311">
        <v>-1.2420422228615058E-3</v>
      </c>
      <c r="F2311">
        <v>2301</v>
      </c>
      <c r="G2311">
        <f t="shared" ca="1" si="71"/>
        <v>2.8440523731387744E-2</v>
      </c>
    </row>
    <row r="2312" spans="2:7" x14ac:dyDescent="0.3">
      <c r="B2312" s="109">
        <v>41996</v>
      </c>
      <c r="C2312" s="110">
        <v>278.25579800000003</v>
      </c>
      <c r="D2312">
        <f t="shared" si="70"/>
        <v>1.3227575140146941E-2</v>
      </c>
      <c r="E2312">
        <v>-1.2453424097523813E-3</v>
      </c>
      <c r="F2312">
        <v>2302</v>
      </c>
      <c r="G2312">
        <f t="shared" ca="1" si="71"/>
        <v>7.867663640525659E-3</v>
      </c>
    </row>
    <row r="2313" spans="2:7" x14ac:dyDescent="0.3">
      <c r="B2313" s="109">
        <v>41995</v>
      </c>
      <c r="C2313" s="110">
        <v>274.623199</v>
      </c>
      <c r="D2313">
        <f t="shared" si="70"/>
        <v>3.4274357748319995E-2</v>
      </c>
      <c r="E2313">
        <v>-1.2544105398758498E-3</v>
      </c>
      <c r="F2313">
        <v>2303</v>
      </c>
      <c r="G2313">
        <f t="shared" ca="1" si="71"/>
        <v>1.687521717414371E-3</v>
      </c>
    </row>
    <row r="2314" spans="2:7" x14ac:dyDescent="0.3">
      <c r="B2314" s="109">
        <v>41992</v>
      </c>
      <c r="C2314" s="110">
        <v>265.522583</v>
      </c>
      <c r="D2314">
        <f t="shared" si="70"/>
        <v>-2.9896489369406587E-2</v>
      </c>
      <c r="E2314">
        <v>-1.266101055940827E-3</v>
      </c>
      <c r="F2314">
        <v>2304</v>
      </c>
      <c r="G2314">
        <f t="shared" ca="1" si="71"/>
        <v>4.5257732329768456E-3</v>
      </c>
    </row>
    <row r="2315" spans="2:7" x14ac:dyDescent="0.3">
      <c r="B2315" s="109">
        <v>41991</v>
      </c>
      <c r="C2315" s="110">
        <v>273.70541400000002</v>
      </c>
      <c r="D2315">
        <f t="shared" ref="D2315:D2378" si="72">C2315/C2316-1</f>
        <v>4.2680018487185389E-2</v>
      </c>
      <c r="E2315">
        <v>-1.2866624175957853E-3</v>
      </c>
      <c r="F2315">
        <v>2305</v>
      </c>
      <c r="G2315">
        <f t="shared" ref="G2315:G2378" ca="1" si="73">_xlfn.NORM.INV(RAND(),M$13,M$14)</f>
        <v>-3.3918906512814304E-2</v>
      </c>
    </row>
    <row r="2316" spans="2:7" x14ac:dyDescent="0.3">
      <c r="B2316" s="109">
        <v>41990</v>
      </c>
      <c r="C2316" s="110">
        <v>262.50183099999998</v>
      </c>
      <c r="D2316">
        <f t="shared" si="72"/>
        <v>1.8546279118085263E-2</v>
      </c>
      <c r="E2316">
        <v>-1.2896957746767468E-3</v>
      </c>
      <c r="F2316">
        <v>2306</v>
      </c>
      <c r="G2316">
        <f t="shared" ca="1" si="73"/>
        <v>1.5236785470775231E-2</v>
      </c>
    </row>
    <row r="2317" spans="2:7" x14ac:dyDescent="0.3">
      <c r="B2317" s="109">
        <v>41989</v>
      </c>
      <c r="C2317" s="110">
        <v>257.72204599999998</v>
      </c>
      <c r="D2317">
        <f t="shared" si="72"/>
        <v>-3.6179244704413249E-2</v>
      </c>
      <c r="E2317">
        <v>-1.3078921197150484E-3</v>
      </c>
      <c r="F2317">
        <v>2307</v>
      </c>
      <c r="G2317">
        <f t="shared" ca="1" si="73"/>
        <v>-1.7358988701911941E-2</v>
      </c>
    </row>
    <row r="2318" spans="2:7" x14ac:dyDescent="0.3">
      <c r="B2318" s="109">
        <v>41988</v>
      </c>
      <c r="C2318" s="110">
        <v>267.39623999999998</v>
      </c>
      <c r="D2318">
        <f t="shared" si="72"/>
        <v>1.4360158031189174E-2</v>
      </c>
      <c r="E2318">
        <v>-1.3278449874144505E-3</v>
      </c>
      <c r="F2318">
        <v>2308</v>
      </c>
      <c r="G2318">
        <f t="shared" ca="1" si="73"/>
        <v>6.1708705555899149E-2</v>
      </c>
    </row>
    <row r="2319" spans="2:7" x14ac:dyDescent="0.3">
      <c r="B2319" s="109">
        <v>41985</v>
      </c>
      <c r="C2319" s="110">
        <v>263.610748</v>
      </c>
      <c r="D2319">
        <f t="shared" si="72"/>
        <v>-8.4097249396293261E-2</v>
      </c>
      <c r="E2319">
        <v>-1.347490987681832E-3</v>
      </c>
      <c r="F2319">
        <v>2309</v>
      </c>
      <c r="G2319">
        <f t="shared" ca="1" si="73"/>
        <v>1.0721287910116232E-2</v>
      </c>
    </row>
    <row r="2320" spans="2:7" x14ac:dyDescent="0.3">
      <c r="B2320" s="109">
        <v>41984</v>
      </c>
      <c r="C2320" s="110">
        <v>287.81521600000002</v>
      </c>
      <c r="D2320">
        <f t="shared" si="72"/>
        <v>1.3308572626069548E-4</v>
      </c>
      <c r="E2320">
        <v>-1.3493446841572609E-3</v>
      </c>
      <c r="F2320">
        <v>2310</v>
      </c>
      <c r="G2320">
        <f t="shared" ca="1" si="73"/>
        <v>-5.1140701841840185E-2</v>
      </c>
    </row>
    <row r="2321" spans="2:7" x14ac:dyDescent="0.3">
      <c r="B2321" s="109">
        <v>41983</v>
      </c>
      <c r="C2321" s="110">
        <v>287.77691700000003</v>
      </c>
      <c r="D2321">
        <f t="shared" si="72"/>
        <v>1.7164094562607257E-2</v>
      </c>
      <c r="E2321">
        <v>-1.3509601060633925E-3</v>
      </c>
      <c r="F2321">
        <v>2311</v>
      </c>
      <c r="G2321">
        <f t="shared" ca="1" si="73"/>
        <v>2.9199339243719129E-2</v>
      </c>
    </row>
    <row r="2322" spans="2:7" x14ac:dyDescent="0.3">
      <c r="B2322" s="109">
        <v>41982</v>
      </c>
      <c r="C2322" s="110">
        <v>282.92083700000001</v>
      </c>
      <c r="D2322">
        <f t="shared" si="72"/>
        <v>-2.5934318751247298E-2</v>
      </c>
      <c r="E2322">
        <v>-1.3551042228703292E-3</v>
      </c>
      <c r="F2322">
        <v>2312</v>
      </c>
      <c r="G2322">
        <f t="shared" ca="1" si="73"/>
        <v>2.3906032334779996E-2</v>
      </c>
    </row>
    <row r="2323" spans="2:7" x14ac:dyDescent="0.3">
      <c r="B2323" s="109">
        <v>41981</v>
      </c>
      <c r="C2323" s="110">
        <v>290.453552</v>
      </c>
      <c r="D2323">
        <f t="shared" si="72"/>
        <v>1.6322961898047605E-2</v>
      </c>
      <c r="E2323">
        <v>-1.3727978496993476E-3</v>
      </c>
      <c r="F2323">
        <v>2313</v>
      </c>
      <c r="G2323">
        <f t="shared" ca="1" si="73"/>
        <v>-2.9006375003928674E-2</v>
      </c>
    </row>
    <row r="2324" spans="2:7" x14ac:dyDescent="0.3">
      <c r="B2324" s="109">
        <v>41978</v>
      </c>
      <c r="C2324" s="110">
        <v>285.788635</v>
      </c>
      <c r="D2324">
        <f t="shared" si="72"/>
        <v>-3.0677467172312012E-3</v>
      </c>
      <c r="E2324">
        <v>-1.4099769984511346E-3</v>
      </c>
      <c r="F2324">
        <v>2314</v>
      </c>
      <c r="G2324">
        <f t="shared" ca="1" si="73"/>
        <v>1.5557457022321364E-2</v>
      </c>
    </row>
    <row r="2325" spans="2:7" x14ac:dyDescent="0.3">
      <c r="B2325" s="109">
        <v>41977</v>
      </c>
      <c r="C2325" s="110">
        <v>286.66806000000003</v>
      </c>
      <c r="D2325">
        <f t="shared" si="72"/>
        <v>4.6774294088881119E-2</v>
      </c>
      <c r="E2325">
        <v>-1.4265556618971997E-3</v>
      </c>
      <c r="F2325">
        <v>2315</v>
      </c>
      <c r="G2325">
        <f t="shared" ca="1" si="73"/>
        <v>-1.0511310195602371E-2</v>
      </c>
    </row>
    <row r="2326" spans="2:7" x14ac:dyDescent="0.3">
      <c r="B2326" s="109">
        <v>41976</v>
      </c>
      <c r="C2326" s="110">
        <v>273.858521</v>
      </c>
      <c r="D2326">
        <f t="shared" si="72"/>
        <v>0.12574714954357735</v>
      </c>
      <c r="E2326">
        <v>-1.4379091468050831E-3</v>
      </c>
      <c r="F2326">
        <v>2316</v>
      </c>
      <c r="G2326">
        <f t="shared" ca="1" si="73"/>
        <v>-5.2315955802083062E-3</v>
      </c>
    </row>
    <row r="2327" spans="2:7" x14ac:dyDescent="0.3">
      <c r="B2327" s="109">
        <v>41975</v>
      </c>
      <c r="C2327" s="110">
        <v>243.26823400000001</v>
      </c>
      <c r="D2327">
        <f t="shared" si="72"/>
        <v>2.2007797647994654E-2</v>
      </c>
      <c r="E2327">
        <v>-1.4437470784443018E-3</v>
      </c>
      <c r="F2327">
        <v>2317</v>
      </c>
      <c r="G2327">
        <f t="shared" ca="1" si="73"/>
        <v>1.3398516956061032E-2</v>
      </c>
    </row>
    <row r="2328" spans="2:7" x14ac:dyDescent="0.3">
      <c r="B2328" s="109">
        <v>41974</v>
      </c>
      <c r="C2328" s="110">
        <v>238.02972399999999</v>
      </c>
      <c r="D2328">
        <f t="shared" si="72"/>
        <v>-3.0373678522605085E-2</v>
      </c>
      <c r="E2328">
        <v>-1.4568283514253544E-3</v>
      </c>
      <c r="F2328">
        <v>2318</v>
      </c>
      <c r="G2328">
        <f t="shared" ca="1" si="73"/>
        <v>3.0879673151479891E-2</v>
      </c>
    </row>
    <row r="2329" spans="2:7" x14ac:dyDescent="0.3">
      <c r="B2329" s="109">
        <v>41971</v>
      </c>
      <c r="C2329" s="110">
        <v>245.48603800000001</v>
      </c>
      <c r="D2329">
        <f t="shared" si="72"/>
        <v>8.1657528291356751E-3</v>
      </c>
      <c r="E2329">
        <v>-1.4664421271760597E-3</v>
      </c>
      <c r="F2329">
        <v>2319</v>
      </c>
      <c r="G2329">
        <f t="shared" ca="1" si="73"/>
        <v>-4.5309970793825607E-2</v>
      </c>
    </row>
    <row r="2330" spans="2:7" x14ac:dyDescent="0.3">
      <c r="B2330" s="109">
        <v>41970</v>
      </c>
      <c r="C2330" s="110">
        <v>243.49769599999999</v>
      </c>
      <c r="D2330">
        <f t="shared" si="72"/>
        <v>-8.5629134509904725E-3</v>
      </c>
      <c r="E2330">
        <v>-1.4687923059470975E-3</v>
      </c>
      <c r="F2330">
        <v>2320</v>
      </c>
      <c r="G2330">
        <f t="shared" ca="1" si="73"/>
        <v>3.7577420583719406E-2</v>
      </c>
    </row>
    <row r="2331" spans="2:7" x14ac:dyDescent="0.3">
      <c r="B2331" s="109">
        <v>41969</v>
      </c>
      <c r="C2331" s="110">
        <v>245.60075399999999</v>
      </c>
      <c r="D2331">
        <f t="shared" si="72"/>
        <v>5.9513265801083293E-3</v>
      </c>
      <c r="E2331">
        <v>-1.4858421290067092E-3</v>
      </c>
      <c r="F2331">
        <v>2321</v>
      </c>
      <c r="G2331">
        <f t="shared" ca="1" si="73"/>
        <v>1.6997865704194672E-2</v>
      </c>
    </row>
    <row r="2332" spans="2:7" x14ac:dyDescent="0.3">
      <c r="B2332" s="109">
        <v>41968</v>
      </c>
      <c r="C2332" s="110">
        <v>244.147751</v>
      </c>
      <c r="D2332">
        <f t="shared" si="72"/>
        <v>-1.8597884109704865E-2</v>
      </c>
      <c r="E2332">
        <v>-1.4863417146092628E-3</v>
      </c>
      <c r="F2332">
        <v>2322</v>
      </c>
      <c r="G2332">
        <f t="shared" ca="1" si="73"/>
        <v>4.2546284765062191E-2</v>
      </c>
    </row>
    <row r="2333" spans="2:7" x14ac:dyDescent="0.3">
      <c r="B2333" s="109">
        <v>41967</v>
      </c>
      <c r="C2333" s="110">
        <v>248.774429</v>
      </c>
      <c r="D2333">
        <f t="shared" si="72"/>
        <v>2.2152052890334284E-2</v>
      </c>
      <c r="E2333">
        <v>-1.4958630323461675E-3</v>
      </c>
      <c r="F2333">
        <v>2323</v>
      </c>
      <c r="G2333">
        <f t="shared" ca="1" si="73"/>
        <v>1.9555018608226827E-2</v>
      </c>
    </row>
    <row r="2334" spans="2:7" x14ac:dyDescent="0.3">
      <c r="B2334" s="109">
        <v>41964</v>
      </c>
      <c r="C2334" s="110">
        <v>243.38299599999999</v>
      </c>
      <c r="D2334">
        <f t="shared" si="72"/>
        <v>2.5950979470146462E-2</v>
      </c>
      <c r="E2334">
        <v>-1.4975899028281114E-3</v>
      </c>
      <c r="F2334">
        <v>2324</v>
      </c>
      <c r="G2334">
        <f t="shared" ca="1" si="73"/>
        <v>-4.3540308854522404E-2</v>
      </c>
    </row>
    <row r="2335" spans="2:7" x14ac:dyDescent="0.3">
      <c r="B2335" s="109">
        <v>41963</v>
      </c>
      <c r="C2335" s="110">
        <v>237.22673</v>
      </c>
      <c r="D2335">
        <f t="shared" si="72"/>
        <v>-1.8199093402404332E-2</v>
      </c>
      <c r="E2335">
        <v>-1.5003174276297937E-3</v>
      </c>
      <c r="F2335">
        <v>2325</v>
      </c>
      <c r="G2335">
        <f t="shared" ca="1" si="73"/>
        <v>-3.5099554263518566E-2</v>
      </c>
    </row>
    <row r="2336" spans="2:7" x14ac:dyDescent="0.3">
      <c r="B2336" s="109">
        <v>41962</v>
      </c>
      <c r="C2336" s="110">
        <v>241.62406899999999</v>
      </c>
      <c r="D2336">
        <f t="shared" si="72"/>
        <v>-1.2502157075508502E-2</v>
      </c>
      <c r="E2336">
        <v>-1.5174532363410043E-3</v>
      </c>
      <c r="F2336">
        <v>2326</v>
      </c>
      <c r="G2336">
        <f t="shared" ca="1" si="73"/>
        <v>-2.8724860453600447E-2</v>
      </c>
    </row>
    <row r="2337" spans="2:7" x14ac:dyDescent="0.3">
      <c r="B2337" s="109">
        <v>41961</v>
      </c>
      <c r="C2337" s="110">
        <v>244.68313599999999</v>
      </c>
      <c r="D2337">
        <f t="shared" si="72"/>
        <v>1.1060562449815015E-2</v>
      </c>
      <c r="E2337">
        <v>-1.5346224007115605E-3</v>
      </c>
      <c r="F2337">
        <v>2327</v>
      </c>
      <c r="G2337">
        <f t="shared" ca="1" si="73"/>
        <v>5.3852499867454252E-2</v>
      </c>
    </row>
    <row r="2338" spans="2:7" x14ac:dyDescent="0.3">
      <c r="B2338" s="109">
        <v>41960</v>
      </c>
      <c r="C2338" s="110">
        <v>242.00640899999999</v>
      </c>
      <c r="D2338">
        <f t="shared" si="72"/>
        <v>-3.1597440250441533E-4</v>
      </c>
      <c r="E2338">
        <v>-1.5467980209515897E-3</v>
      </c>
      <c r="F2338">
        <v>2328</v>
      </c>
      <c r="G2338">
        <f t="shared" ca="1" si="73"/>
        <v>-8.9123864159013008E-3</v>
      </c>
    </row>
    <row r="2339" spans="2:7" x14ac:dyDescent="0.3">
      <c r="B2339" s="109">
        <v>41957</v>
      </c>
      <c r="C2339" s="110">
        <v>242.08290099999999</v>
      </c>
      <c r="D2339">
        <f t="shared" si="72"/>
        <v>-2.8391826209796633E-2</v>
      </c>
      <c r="E2339">
        <v>-1.5469406939480068E-3</v>
      </c>
      <c r="F2339">
        <v>2329</v>
      </c>
      <c r="G2339">
        <f t="shared" ca="1" si="73"/>
        <v>-6.8980359805986782E-2</v>
      </c>
    </row>
    <row r="2340" spans="2:7" x14ac:dyDescent="0.3">
      <c r="B2340" s="109">
        <v>41956</v>
      </c>
      <c r="C2340" s="110">
        <v>249.15692100000001</v>
      </c>
      <c r="D2340">
        <f t="shared" si="72"/>
        <v>6.1426330609437585E-4</v>
      </c>
      <c r="E2340">
        <v>-1.5891364269062791E-3</v>
      </c>
      <c r="F2340">
        <v>2330</v>
      </c>
      <c r="G2340">
        <f t="shared" ca="1" si="73"/>
        <v>-1.9883628217816744E-2</v>
      </c>
    </row>
    <row r="2341" spans="2:7" x14ac:dyDescent="0.3">
      <c r="B2341" s="109">
        <v>41955</v>
      </c>
      <c r="C2341" s="110">
        <v>249.00396699999999</v>
      </c>
      <c r="D2341">
        <f t="shared" si="72"/>
        <v>1.1882735712651638E-2</v>
      </c>
      <c r="E2341">
        <v>-1.5894044591128198E-3</v>
      </c>
      <c r="F2341">
        <v>2331</v>
      </c>
      <c r="G2341">
        <f t="shared" ca="1" si="73"/>
        <v>8.6119661560481306E-4</v>
      </c>
    </row>
    <row r="2342" spans="2:7" x14ac:dyDescent="0.3">
      <c r="B2342" s="109">
        <v>41954</v>
      </c>
      <c r="C2342" s="110">
        <v>246.07986500000001</v>
      </c>
      <c r="D2342">
        <f t="shared" si="72"/>
        <v>-1.54247257537099E-4</v>
      </c>
      <c r="E2342">
        <v>-1.6037860569724227E-3</v>
      </c>
      <c r="F2342">
        <v>2332</v>
      </c>
      <c r="G2342">
        <f t="shared" ca="1" si="73"/>
        <v>6.4455242642546443E-2</v>
      </c>
    </row>
    <row r="2343" spans="2:7" x14ac:dyDescent="0.3">
      <c r="B2343" s="109">
        <v>41953</v>
      </c>
      <c r="C2343" s="110">
        <v>246.117828</v>
      </c>
      <c r="D2343">
        <f t="shared" si="72"/>
        <v>-1.8481464588016028E-3</v>
      </c>
      <c r="E2343">
        <v>-1.6199504499773143E-3</v>
      </c>
      <c r="F2343">
        <v>2333</v>
      </c>
      <c r="G2343">
        <f t="shared" ca="1" si="73"/>
        <v>-1.4876879502412337E-2</v>
      </c>
    </row>
    <row r="2344" spans="2:7" x14ac:dyDescent="0.3">
      <c r="B2344" s="109">
        <v>41950</v>
      </c>
      <c r="C2344" s="110">
        <v>246.573532</v>
      </c>
      <c r="D2344">
        <f t="shared" si="72"/>
        <v>-1.9480668060001927E-2</v>
      </c>
      <c r="E2344">
        <v>-1.6201036510363753E-3</v>
      </c>
      <c r="F2344">
        <v>2334</v>
      </c>
      <c r="G2344">
        <f t="shared" ca="1" si="73"/>
        <v>-4.4096167063037824E-2</v>
      </c>
    </row>
    <row r="2345" spans="2:7" x14ac:dyDescent="0.3">
      <c r="B2345" s="109">
        <v>41948</v>
      </c>
      <c r="C2345" s="110">
        <v>251.47238200000001</v>
      </c>
      <c r="D2345">
        <f t="shared" si="72"/>
        <v>2.57370395801515E-3</v>
      </c>
      <c r="E2345">
        <v>-1.6208244625409707E-3</v>
      </c>
      <c r="F2345">
        <v>2335</v>
      </c>
      <c r="G2345">
        <f t="shared" ca="1" si="73"/>
        <v>-1.205140929717576E-2</v>
      </c>
    </row>
    <row r="2346" spans="2:7" x14ac:dyDescent="0.3">
      <c r="B2346" s="109">
        <v>41946</v>
      </c>
      <c r="C2346" s="110">
        <v>250.82682800000001</v>
      </c>
      <c r="D2346">
        <f t="shared" si="72"/>
        <v>1.1330985500822788E-2</v>
      </c>
      <c r="E2346">
        <v>-1.6481168664478352E-3</v>
      </c>
      <c r="F2346">
        <v>2336</v>
      </c>
      <c r="G2346">
        <f t="shared" ca="1" si="73"/>
        <v>-5.0696784376377734E-3</v>
      </c>
    </row>
    <row r="2347" spans="2:7" x14ac:dyDescent="0.3">
      <c r="B2347" s="109">
        <v>41943</v>
      </c>
      <c r="C2347" s="110">
        <v>248.01655600000001</v>
      </c>
      <c r="D2347">
        <f t="shared" si="72"/>
        <v>2.2866274086552396E-2</v>
      </c>
      <c r="E2347">
        <v>-1.6498790971379851E-3</v>
      </c>
      <c r="F2347">
        <v>2337</v>
      </c>
      <c r="G2347">
        <f t="shared" ca="1" si="73"/>
        <v>-4.6073673271873712E-3</v>
      </c>
    </row>
    <row r="2348" spans="2:7" x14ac:dyDescent="0.3">
      <c r="B2348" s="109">
        <v>41942</v>
      </c>
      <c r="C2348" s="110">
        <v>242.47212200000001</v>
      </c>
      <c r="D2348">
        <f t="shared" si="72"/>
        <v>-6.2651641450495177E-4</v>
      </c>
      <c r="E2348">
        <v>-1.6506099052734369E-3</v>
      </c>
      <c r="F2348">
        <v>2338</v>
      </c>
      <c r="G2348">
        <f t="shared" ca="1" si="73"/>
        <v>-3.3028966131515347E-2</v>
      </c>
    </row>
    <row r="2349" spans="2:7" x14ac:dyDescent="0.3">
      <c r="B2349" s="109">
        <v>41941</v>
      </c>
      <c r="C2349" s="110">
        <v>242.62413000000001</v>
      </c>
      <c r="D2349">
        <f t="shared" si="72"/>
        <v>3.1316027176954808E-2</v>
      </c>
      <c r="E2349">
        <v>-1.662668895309416E-3</v>
      </c>
      <c r="F2349">
        <v>2339</v>
      </c>
      <c r="G2349">
        <f t="shared" ca="1" si="73"/>
        <v>1.4721156811299733E-2</v>
      </c>
    </row>
    <row r="2350" spans="2:7" x14ac:dyDescent="0.3">
      <c r="B2350" s="109">
        <v>41940</v>
      </c>
      <c r="C2350" s="110">
        <v>235.256821</v>
      </c>
      <c r="D2350">
        <f t="shared" si="72"/>
        <v>-1.5729450853037119E-2</v>
      </c>
      <c r="E2350">
        <v>-1.6636145672249691E-3</v>
      </c>
      <c r="F2350">
        <v>2340</v>
      </c>
      <c r="G2350">
        <f t="shared" ca="1" si="73"/>
        <v>1.0928179996390315E-2</v>
      </c>
    </row>
    <row r="2351" spans="2:7" x14ac:dyDescent="0.3">
      <c r="B2351" s="109">
        <v>41939</v>
      </c>
      <c r="C2351" s="110">
        <v>239.01641799999999</v>
      </c>
      <c r="D2351">
        <f t="shared" si="72"/>
        <v>1.7952380119660161E-2</v>
      </c>
      <c r="E2351">
        <v>-1.6661391221372002E-3</v>
      </c>
      <c r="F2351">
        <v>2341</v>
      </c>
      <c r="G2351">
        <f t="shared" ca="1" si="73"/>
        <v>-3.0403523643344962E-2</v>
      </c>
    </row>
    <row r="2352" spans="2:7" x14ac:dyDescent="0.3">
      <c r="B2352" s="109">
        <v>41934</v>
      </c>
      <c r="C2352" s="110">
        <v>234.80117799999999</v>
      </c>
      <c r="D2352">
        <f t="shared" si="72"/>
        <v>-2.5811905351225128E-3</v>
      </c>
      <c r="E2352">
        <v>-1.6745558464115184E-3</v>
      </c>
      <c r="F2352">
        <v>2342</v>
      </c>
      <c r="G2352">
        <f t="shared" ca="1" si="73"/>
        <v>-1.3198338068563163E-2</v>
      </c>
    </row>
    <row r="2353" spans="2:7" x14ac:dyDescent="0.3">
      <c r="B2353" s="109">
        <v>41933</v>
      </c>
      <c r="C2353" s="110">
        <v>235.40881300000001</v>
      </c>
      <c r="D2353">
        <f t="shared" si="72"/>
        <v>-6.4478497748043928E-4</v>
      </c>
      <c r="E2353">
        <v>-1.6746905782185628E-3</v>
      </c>
      <c r="F2353">
        <v>2343</v>
      </c>
      <c r="G2353">
        <f t="shared" ca="1" si="73"/>
        <v>3.0435954090817511E-2</v>
      </c>
    </row>
    <row r="2354" spans="2:7" x14ac:dyDescent="0.3">
      <c r="B2354" s="109">
        <v>41932</v>
      </c>
      <c r="C2354" s="110">
        <v>235.560699</v>
      </c>
      <c r="D2354">
        <f t="shared" si="72"/>
        <v>7.635274174301987E-3</v>
      </c>
      <c r="E2354">
        <v>-1.691966005275547E-3</v>
      </c>
      <c r="F2354">
        <v>2344</v>
      </c>
      <c r="G2354">
        <f t="shared" ca="1" si="73"/>
        <v>-3.7652591933784352E-3</v>
      </c>
    </row>
    <row r="2355" spans="2:7" x14ac:dyDescent="0.3">
      <c r="B2355" s="109">
        <v>41929</v>
      </c>
      <c r="C2355" s="110">
        <v>233.775757</v>
      </c>
      <c r="D2355">
        <f t="shared" si="72"/>
        <v>5.5535842424752069E-3</v>
      </c>
      <c r="E2355">
        <v>-1.7103661295758688E-3</v>
      </c>
      <c r="F2355">
        <v>2345</v>
      </c>
      <c r="G2355">
        <f t="shared" ca="1" si="73"/>
        <v>4.183427740327135E-2</v>
      </c>
    </row>
    <row r="2356" spans="2:7" x14ac:dyDescent="0.3">
      <c r="B2356" s="109">
        <v>41928</v>
      </c>
      <c r="C2356" s="110">
        <v>232.484634</v>
      </c>
      <c r="D2356">
        <f t="shared" si="72"/>
        <v>-5.361843329643956E-3</v>
      </c>
      <c r="E2356">
        <v>-1.7201739835072116E-3</v>
      </c>
      <c r="F2356">
        <v>2346</v>
      </c>
      <c r="G2356">
        <f t="shared" ca="1" si="73"/>
        <v>-1.5497506198450042E-2</v>
      </c>
    </row>
    <row r="2357" spans="2:7" x14ac:dyDescent="0.3">
      <c r="B2357" s="109">
        <v>41927</v>
      </c>
      <c r="C2357" s="110">
        <v>233.7379</v>
      </c>
      <c r="D2357">
        <f t="shared" si="72"/>
        <v>0</v>
      </c>
      <c r="E2357">
        <v>-1.7225961133749967E-3</v>
      </c>
      <c r="F2357">
        <v>2347</v>
      </c>
      <c r="G2357">
        <f t="shared" ca="1" si="73"/>
        <v>-2.1035877992934358E-2</v>
      </c>
    </row>
    <row r="2358" spans="2:7" x14ac:dyDescent="0.3">
      <c r="B2358" s="109">
        <v>41926</v>
      </c>
      <c r="C2358" s="110">
        <v>233.7379</v>
      </c>
      <c r="D2358">
        <f t="shared" si="72"/>
        <v>-5.6560379398687521E-2</v>
      </c>
      <c r="E2358">
        <v>-1.7265236704919751E-3</v>
      </c>
      <c r="F2358">
        <v>2348</v>
      </c>
      <c r="G2358">
        <f t="shared" ca="1" si="73"/>
        <v>1.180535044628463E-2</v>
      </c>
    </row>
    <row r="2359" spans="2:7" x14ac:dyDescent="0.3">
      <c r="B2359" s="109">
        <v>41925</v>
      </c>
      <c r="C2359" s="110">
        <v>247.750778</v>
      </c>
      <c r="D2359">
        <f t="shared" si="72"/>
        <v>-2.539615702421627E-2</v>
      </c>
      <c r="E2359">
        <v>-1.7342152427947122E-3</v>
      </c>
      <c r="F2359">
        <v>2349</v>
      </c>
      <c r="G2359">
        <f t="shared" ca="1" si="73"/>
        <v>-1.7159100815769334E-2</v>
      </c>
    </row>
    <row r="2360" spans="2:7" x14ac:dyDescent="0.3">
      <c r="B2360" s="109">
        <v>41922</v>
      </c>
      <c r="C2360" s="110">
        <v>254.20665</v>
      </c>
      <c r="D2360">
        <f t="shared" si="72"/>
        <v>-1.5877571527966095E-2</v>
      </c>
      <c r="E2360">
        <v>-1.7398807885917744E-3</v>
      </c>
      <c r="F2360">
        <v>2350</v>
      </c>
      <c r="G2360">
        <f t="shared" ca="1" si="73"/>
        <v>-1.4215999580763432E-2</v>
      </c>
    </row>
    <row r="2361" spans="2:7" x14ac:dyDescent="0.3">
      <c r="B2361" s="109">
        <v>41921</v>
      </c>
      <c r="C2361" s="110">
        <v>258.307953</v>
      </c>
      <c r="D2361">
        <f t="shared" si="72"/>
        <v>-4.8279307620122669E-3</v>
      </c>
      <c r="E2361">
        <v>-1.7477566377325227E-3</v>
      </c>
      <c r="F2361">
        <v>2351</v>
      </c>
      <c r="G2361">
        <f t="shared" ca="1" si="73"/>
        <v>3.2367626137461747E-2</v>
      </c>
    </row>
    <row r="2362" spans="2:7" x14ac:dyDescent="0.3">
      <c r="B2362" s="109">
        <v>41920</v>
      </c>
      <c r="C2362" s="110">
        <v>259.56109600000002</v>
      </c>
      <c r="D2362">
        <f t="shared" si="72"/>
        <v>1.8629059796161807E-2</v>
      </c>
      <c r="E2362">
        <v>-1.7610474314674329E-3</v>
      </c>
      <c r="F2362">
        <v>2352</v>
      </c>
      <c r="G2362">
        <f t="shared" ca="1" si="73"/>
        <v>-2.7263704058514193E-2</v>
      </c>
    </row>
    <row r="2363" spans="2:7" x14ac:dyDescent="0.3">
      <c r="B2363" s="109">
        <v>41919</v>
      </c>
      <c r="C2363" s="110">
        <v>254.81414799999999</v>
      </c>
      <c r="D2363">
        <f t="shared" si="72"/>
        <v>-2.1152529899604144E-2</v>
      </c>
      <c r="E2363">
        <v>-1.7879744404817322E-3</v>
      </c>
      <c r="F2363">
        <v>2353</v>
      </c>
      <c r="G2363">
        <f t="shared" ca="1" si="73"/>
        <v>-2.181063282922582E-2</v>
      </c>
    </row>
    <row r="2364" spans="2:7" x14ac:dyDescent="0.3">
      <c r="B2364" s="109">
        <v>41913</v>
      </c>
      <c r="C2364" s="110">
        <v>260.32058699999999</v>
      </c>
      <c r="D2364">
        <f t="shared" si="72"/>
        <v>1.3603377814737527E-2</v>
      </c>
      <c r="E2364">
        <v>-1.7885222971303349E-3</v>
      </c>
      <c r="F2364">
        <v>2354</v>
      </c>
      <c r="G2364">
        <f t="shared" ca="1" si="73"/>
        <v>-5.6775478664371923E-2</v>
      </c>
    </row>
    <row r="2365" spans="2:7" x14ac:dyDescent="0.3">
      <c r="B2365" s="109">
        <v>41912</v>
      </c>
      <c r="C2365" s="110">
        <v>256.82687399999998</v>
      </c>
      <c r="D2365">
        <f t="shared" si="72"/>
        <v>1.6228471579987636E-2</v>
      </c>
      <c r="E2365">
        <v>-1.8034951804241084E-3</v>
      </c>
      <c r="F2365">
        <v>2355</v>
      </c>
      <c r="G2365">
        <f t="shared" ca="1" si="73"/>
        <v>-4.2585044954124573E-2</v>
      </c>
    </row>
    <row r="2366" spans="2:7" x14ac:dyDescent="0.3">
      <c r="B2366" s="109">
        <v>41911</v>
      </c>
      <c r="C2366" s="110">
        <v>252.725525</v>
      </c>
      <c r="D2366">
        <f t="shared" si="72"/>
        <v>3.0983754148908194E-2</v>
      </c>
      <c r="E2366">
        <v>-1.8081089992870725E-3</v>
      </c>
      <c r="F2366">
        <v>2356</v>
      </c>
      <c r="G2366">
        <f t="shared" ca="1" si="73"/>
        <v>1.9097051530416388E-2</v>
      </c>
    </row>
    <row r="2367" spans="2:7" x14ac:dyDescent="0.3">
      <c r="B2367" s="109">
        <v>41908</v>
      </c>
      <c r="C2367" s="110">
        <v>245.13046299999999</v>
      </c>
      <c r="D2367">
        <f t="shared" si="72"/>
        <v>3.420025417797401E-3</v>
      </c>
      <c r="E2367">
        <v>-1.8268712332035753E-3</v>
      </c>
      <c r="F2367">
        <v>2357</v>
      </c>
      <c r="G2367">
        <f t="shared" ca="1" si="73"/>
        <v>8.909096215044288E-3</v>
      </c>
    </row>
    <row r="2368" spans="2:7" x14ac:dyDescent="0.3">
      <c r="B2368" s="109">
        <v>41907</v>
      </c>
      <c r="C2368" s="110">
        <v>244.29496800000001</v>
      </c>
      <c r="D2368">
        <f t="shared" si="72"/>
        <v>-1.2420422228615058E-3</v>
      </c>
      <c r="E2368">
        <v>-1.8481464588016028E-3</v>
      </c>
      <c r="F2368">
        <v>2358</v>
      </c>
      <c r="G2368">
        <f t="shared" ca="1" si="73"/>
        <v>3.8845968410210215E-2</v>
      </c>
    </row>
    <row r="2369" spans="2:7" x14ac:dyDescent="0.3">
      <c r="B2369" s="109">
        <v>41906</v>
      </c>
      <c r="C2369" s="110">
        <v>244.59877</v>
      </c>
      <c r="D2369">
        <f t="shared" si="72"/>
        <v>-2.879994681958109E-2</v>
      </c>
      <c r="E2369">
        <v>-1.8539255764989937E-3</v>
      </c>
      <c r="F2369">
        <v>2359</v>
      </c>
      <c r="G2369">
        <f t="shared" ca="1" si="73"/>
        <v>9.8213012632856235E-3</v>
      </c>
    </row>
    <row r="2370" spans="2:7" x14ac:dyDescent="0.3">
      <c r="B2370" s="109">
        <v>41905</v>
      </c>
      <c r="C2370" s="110">
        <v>251.85209699999999</v>
      </c>
      <c r="D2370">
        <f t="shared" si="72"/>
        <v>-3.6058288933698002E-3</v>
      </c>
      <c r="E2370">
        <v>-1.8553096242009959E-3</v>
      </c>
      <c r="F2370">
        <v>2360</v>
      </c>
      <c r="G2370">
        <f t="shared" ca="1" si="73"/>
        <v>1.4901808204330833E-2</v>
      </c>
    </row>
    <row r="2371" spans="2:7" x14ac:dyDescent="0.3">
      <c r="B2371" s="109">
        <v>41904</v>
      </c>
      <c r="C2371" s="110">
        <v>252.763519</v>
      </c>
      <c r="D2371">
        <f t="shared" si="72"/>
        <v>-3.143168869139612E-2</v>
      </c>
      <c r="E2371">
        <v>-1.8762348312777455E-3</v>
      </c>
      <c r="F2371">
        <v>2361</v>
      </c>
      <c r="G2371">
        <f t="shared" ca="1" si="73"/>
        <v>-9.8721549946174433E-3</v>
      </c>
    </row>
    <row r="2372" spans="2:7" x14ac:dyDescent="0.3">
      <c r="B2372" s="109">
        <v>41901</v>
      </c>
      <c r="C2372" s="110">
        <v>260.96612499999998</v>
      </c>
      <c r="D2372">
        <f t="shared" si="72"/>
        <v>5.1189573272543143E-3</v>
      </c>
      <c r="E2372">
        <v>-1.8797313195311194E-3</v>
      </c>
      <c r="F2372">
        <v>2362</v>
      </c>
      <c r="G2372">
        <f t="shared" ca="1" si="73"/>
        <v>9.340505543164998E-3</v>
      </c>
    </row>
    <row r="2373" spans="2:7" x14ac:dyDescent="0.3">
      <c r="B2373" s="109">
        <v>41900</v>
      </c>
      <c r="C2373" s="110">
        <v>259.63705399999998</v>
      </c>
      <c r="D2373">
        <f t="shared" si="72"/>
        <v>2.7867274255821695E-3</v>
      </c>
      <c r="E2373">
        <v>-1.8803874756536665E-3</v>
      </c>
      <c r="F2373">
        <v>2363</v>
      </c>
      <c r="G2373">
        <f t="shared" ca="1" si="73"/>
        <v>3.5890576560881168E-2</v>
      </c>
    </row>
    <row r="2374" spans="2:7" x14ac:dyDescent="0.3">
      <c r="B2374" s="109">
        <v>41899</v>
      </c>
      <c r="C2374" s="110">
        <v>258.915527</v>
      </c>
      <c r="D2374">
        <f t="shared" si="72"/>
        <v>-1.402744223199448E-2</v>
      </c>
      <c r="E2374">
        <v>-1.8856825801084609E-3</v>
      </c>
      <c r="F2374">
        <v>2364</v>
      </c>
      <c r="G2374">
        <f t="shared" ca="1" si="73"/>
        <v>-2.1143352431743145E-2</v>
      </c>
    </row>
    <row r="2375" spans="2:7" x14ac:dyDescent="0.3">
      <c r="B2375" s="109">
        <v>41898</v>
      </c>
      <c r="C2375" s="110">
        <v>262.59912100000003</v>
      </c>
      <c r="D2375">
        <f t="shared" si="72"/>
        <v>-3.2123058630373902E-2</v>
      </c>
      <c r="E2375">
        <v>-1.8886405720279775E-3</v>
      </c>
      <c r="F2375">
        <v>2365</v>
      </c>
      <c r="G2375">
        <f t="shared" ca="1" si="73"/>
        <v>1.3512159880362213E-2</v>
      </c>
    </row>
    <row r="2376" spans="2:7" x14ac:dyDescent="0.3">
      <c r="B2376" s="109">
        <v>41897</v>
      </c>
      <c r="C2376" s="110">
        <v>271.31457499999999</v>
      </c>
      <c r="D2376">
        <f t="shared" si="72"/>
        <v>3.1411134244998085E-2</v>
      </c>
      <c r="E2376">
        <v>-1.8907269753191125E-3</v>
      </c>
      <c r="F2376">
        <v>2366</v>
      </c>
      <c r="G2376">
        <f t="shared" ca="1" si="73"/>
        <v>2.0733535048998511E-3</v>
      </c>
    </row>
    <row r="2377" spans="2:7" x14ac:dyDescent="0.3">
      <c r="B2377" s="109">
        <v>41894</v>
      </c>
      <c r="C2377" s="110">
        <v>263.05181900000002</v>
      </c>
      <c r="D2377">
        <f t="shared" si="72"/>
        <v>5.0450006408098158E-3</v>
      </c>
      <c r="E2377">
        <v>-1.8982456987217677E-3</v>
      </c>
      <c r="F2377">
        <v>2367</v>
      </c>
      <c r="G2377">
        <f t="shared" ca="1" si="73"/>
        <v>2.0336947682545327E-2</v>
      </c>
    </row>
    <row r="2378" spans="2:7" x14ac:dyDescent="0.3">
      <c r="B2378" s="109">
        <v>41893</v>
      </c>
      <c r="C2378" s="110">
        <v>261.73138399999999</v>
      </c>
      <c r="D2378">
        <f t="shared" si="72"/>
        <v>-1.3088262772018577E-2</v>
      </c>
      <c r="E2378">
        <v>-1.9110971944719113E-3</v>
      </c>
      <c r="F2378">
        <v>2368</v>
      </c>
      <c r="G2378">
        <f t="shared" ca="1" si="73"/>
        <v>4.4871348711555676E-4</v>
      </c>
    </row>
    <row r="2379" spans="2:7" x14ac:dyDescent="0.3">
      <c r="B2379" s="109">
        <v>41892</v>
      </c>
      <c r="C2379" s="110">
        <v>265.20242300000001</v>
      </c>
      <c r="D2379">
        <f t="shared" ref="D2379:D2442" si="74">C2379/C2380-1</f>
        <v>4.1427971003833441E-3</v>
      </c>
      <c r="E2379">
        <v>-1.9213092401811904E-3</v>
      </c>
      <c r="F2379">
        <v>2369</v>
      </c>
      <c r="G2379">
        <f t="shared" ref="G2379:G2442" ca="1" si="75">_xlfn.NORM.INV(RAND(),M$13,M$14)</f>
        <v>-1.3124115512778763E-2</v>
      </c>
    </row>
    <row r="2380" spans="2:7" x14ac:dyDescent="0.3">
      <c r="B2380" s="109">
        <v>41891</v>
      </c>
      <c r="C2380" s="110">
        <v>264.10827599999999</v>
      </c>
      <c r="D2380">
        <f t="shared" si="74"/>
        <v>-9.0599065073379004E-3</v>
      </c>
      <c r="E2380">
        <v>-1.9233812902792469E-3</v>
      </c>
      <c r="F2380">
        <v>2370</v>
      </c>
      <c r="G2380">
        <f t="shared" ca="1" si="75"/>
        <v>2.296304253104265E-2</v>
      </c>
    </row>
    <row r="2381" spans="2:7" x14ac:dyDescent="0.3">
      <c r="B2381" s="109">
        <v>41890</v>
      </c>
      <c r="C2381" s="110">
        <v>266.52294899999998</v>
      </c>
      <c r="D2381">
        <f t="shared" si="74"/>
        <v>-2.4848357584662972E-2</v>
      </c>
      <c r="E2381">
        <v>-1.9408731021917092E-3</v>
      </c>
      <c r="F2381">
        <v>2371</v>
      </c>
      <c r="G2381">
        <f t="shared" ca="1" si="75"/>
        <v>3.2949942875230465E-3</v>
      </c>
    </row>
    <row r="2382" spans="2:7" x14ac:dyDescent="0.3">
      <c r="B2382" s="109">
        <v>41887</v>
      </c>
      <c r="C2382" s="110">
        <v>273.31436200000002</v>
      </c>
      <c r="D2382">
        <f t="shared" si="74"/>
        <v>-8.8929936782733421E-3</v>
      </c>
      <c r="E2382">
        <v>-1.9490201623857395E-3</v>
      </c>
      <c r="F2382">
        <v>2372</v>
      </c>
      <c r="G2382">
        <f t="shared" ca="1" si="75"/>
        <v>-7.2641268885726784E-4</v>
      </c>
    </row>
    <row r="2383" spans="2:7" x14ac:dyDescent="0.3">
      <c r="B2383" s="109">
        <v>41886</v>
      </c>
      <c r="C2383" s="110">
        <v>275.76675399999999</v>
      </c>
      <c r="D2383">
        <f t="shared" si="74"/>
        <v>-1.5888110874518802E-2</v>
      </c>
      <c r="E2383">
        <v>-1.9699075150996226E-3</v>
      </c>
      <c r="F2383">
        <v>2373</v>
      </c>
      <c r="G2383">
        <f t="shared" ca="1" si="75"/>
        <v>3.4730049377753328E-2</v>
      </c>
    </row>
    <row r="2384" spans="2:7" x14ac:dyDescent="0.3">
      <c r="B2384" s="109">
        <v>41885</v>
      </c>
      <c r="C2384" s="110">
        <v>280.21890300000001</v>
      </c>
      <c r="D2384">
        <f t="shared" si="74"/>
        <v>1.9072599136910284E-2</v>
      </c>
      <c r="E2384">
        <v>-1.9719839361592717E-3</v>
      </c>
      <c r="F2384">
        <v>2374</v>
      </c>
      <c r="G2384">
        <f t="shared" ca="1" si="75"/>
        <v>3.0355746569778231E-2</v>
      </c>
    </row>
    <row r="2385" spans="2:7" x14ac:dyDescent="0.3">
      <c r="B2385" s="109">
        <v>41884</v>
      </c>
      <c r="C2385" s="110">
        <v>274.97442599999999</v>
      </c>
      <c r="D2385">
        <f t="shared" si="74"/>
        <v>-9.9172419429464087E-3</v>
      </c>
      <c r="E2385">
        <v>-1.9751133470476967E-3</v>
      </c>
      <c r="F2385">
        <v>2375</v>
      </c>
      <c r="G2385">
        <f t="shared" ca="1" si="75"/>
        <v>-4.0986232296739832E-2</v>
      </c>
    </row>
    <row r="2386" spans="2:7" x14ac:dyDescent="0.3">
      <c r="B2386" s="109">
        <v>41883</v>
      </c>
      <c r="C2386" s="110">
        <v>277.72872899999999</v>
      </c>
      <c r="D2386">
        <f t="shared" si="74"/>
        <v>4.5002817904590486E-2</v>
      </c>
      <c r="E2386">
        <v>-1.9761723418265653E-3</v>
      </c>
      <c r="F2386">
        <v>2376</v>
      </c>
      <c r="G2386">
        <f t="shared" ca="1" si="75"/>
        <v>-5.2034021776552794E-4</v>
      </c>
    </row>
    <row r="2387" spans="2:7" x14ac:dyDescent="0.3">
      <c r="B2387" s="109">
        <v>41879</v>
      </c>
      <c r="C2387" s="110">
        <v>265.76840199999998</v>
      </c>
      <c r="D2387">
        <f t="shared" si="74"/>
        <v>-6.6280698902823065E-3</v>
      </c>
      <c r="E2387">
        <v>-1.9916129117292236E-3</v>
      </c>
      <c r="F2387">
        <v>2377</v>
      </c>
      <c r="G2387">
        <f t="shared" ca="1" si="75"/>
        <v>2.7957776541469897E-2</v>
      </c>
    </row>
    <row r="2388" spans="2:7" x14ac:dyDescent="0.3">
      <c r="B2388" s="109">
        <v>41878</v>
      </c>
      <c r="C2388" s="110">
        <v>267.54168700000002</v>
      </c>
      <c r="D2388">
        <f t="shared" si="74"/>
        <v>-1.3769175896837238E-2</v>
      </c>
      <c r="E2388">
        <v>-1.9970751973573675E-3</v>
      </c>
      <c r="F2388">
        <v>2378</v>
      </c>
      <c r="G2388">
        <f t="shared" ca="1" si="75"/>
        <v>-5.4494583673898325E-2</v>
      </c>
    </row>
    <row r="2389" spans="2:7" x14ac:dyDescent="0.3">
      <c r="B2389" s="109">
        <v>41877</v>
      </c>
      <c r="C2389" s="110">
        <v>271.27694700000001</v>
      </c>
      <c r="D2389">
        <f t="shared" si="74"/>
        <v>-7.180437492722902E-3</v>
      </c>
      <c r="E2389">
        <v>-1.9981846487259203E-3</v>
      </c>
      <c r="F2389">
        <v>2379</v>
      </c>
      <c r="G2389">
        <f t="shared" ca="1" si="75"/>
        <v>-1.5584731098774517E-2</v>
      </c>
    </row>
    <row r="2390" spans="2:7" x14ac:dyDescent="0.3">
      <c r="B2390" s="109">
        <v>41876</v>
      </c>
      <c r="C2390" s="110">
        <v>273.238922</v>
      </c>
      <c r="D2390">
        <f t="shared" si="74"/>
        <v>-7.2652022707310193E-3</v>
      </c>
      <c r="E2390">
        <v>-2.0016756190541773E-3</v>
      </c>
      <c r="F2390">
        <v>2380</v>
      </c>
      <c r="G2390">
        <f t="shared" ca="1" si="75"/>
        <v>-1.5490053825134929E-2</v>
      </c>
    </row>
    <row r="2391" spans="2:7" x14ac:dyDescent="0.3">
      <c r="B2391" s="109">
        <v>41873</v>
      </c>
      <c r="C2391" s="110">
        <v>275.238586</v>
      </c>
      <c r="D2391">
        <f t="shared" si="74"/>
        <v>-1.0444893376147957E-2</v>
      </c>
      <c r="E2391">
        <v>-2.0472147614153391E-3</v>
      </c>
      <c r="F2391">
        <v>2381</v>
      </c>
      <c r="G2391">
        <f t="shared" ca="1" si="75"/>
        <v>1.1225655118006777E-2</v>
      </c>
    </row>
    <row r="2392" spans="2:7" x14ac:dyDescent="0.3">
      <c r="B2392" s="109">
        <v>41872</v>
      </c>
      <c r="C2392" s="110">
        <v>278.14376800000002</v>
      </c>
      <c r="D2392">
        <f t="shared" si="74"/>
        <v>-1.1663590336263074E-2</v>
      </c>
      <c r="E2392">
        <v>-2.0604327846210913E-3</v>
      </c>
      <c r="F2392">
        <v>2382</v>
      </c>
      <c r="G2392">
        <f t="shared" ca="1" si="75"/>
        <v>-5.4928000282856299E-3</v>
      </c>
    </row>
    <row r="2393" spans="2:7" x14ac:dyDescent="0.3">
      <c r="B2393" s="109">
        <v>41871</v>
      </c>
      <c r="C2393" s="110">
        <v>281.42620799999997</v>
      </c>
      <c r="D2393">
        <f t="shared" si="74"/>
        <v>2.1221028853970481E-2</v>
      </c>
      <c r="E2393">
        <v>-2.0657679518027994E-3</v>
      </c>
      <c r="F2393">
        <v>2383</v>
      </c>
      <c r="G2393">
        <f t="shared" ca="1" si="75"/>
        <v>-2.2327017651319132E-2</v>
      </c>
    </row>
    <row r="2394" spans="2:7" x14ac:dyDescent="0.3">
      <c r="B2394" s="109">
        <v>41870</v>
      </c>
      <c r="C2394" s="110">
        <v>275.57815599999998</v>
      </c>
      <c r="D2394">
        <f t="shared" si="74"/>
        <v>-1.2839547962742892E-2</v>
      </c>
      <c r="E2394">
        <v>-2.0697343647390065E-3</v>
      </c>
      <c r="F2394">
        <v>2384</v>
      </c>
      <c r="G2394">
        <f t="shared" ca="1" si="75"/>
        <v>-2.4072012059571209E-2</v>
      </c>
    </row>
    <row r="2395" spans="2:7" x14ac:dyDescent="0.3">
      <c r="B2395" s="109">
        <v>41869</v>
      </c>
      <c r="C2395" s="110">
        <v>279.16247600000003</v>
      </c>
      <c r="D2395">
        <f t="shared" si="74"/>
        <v>1.6243744787298731E-3</v>
      </c>
      <c r="E2395">
        <v>-2.0817326369634293E-3</v>
      </c>
      <c r="F2395">
        <v>2385</v>
      </c>
      <c r="G2395">
        <f t="shared" ca="1" si="75"/>
        <v>-5.3044561366096246E-3</v>
      </c>
    </row>
    <row r="2396" spans="2:7" x14ac:dyDescent="0.3">
      <c r="B2396" s="109">
        <v>41865</v>
      </c>
      <c r="C2396" s="110">
        <v>278.70974699999999</v>
      </c>
      <c r="D2396">
        <f t="shared" si="74"/>
        <v>-1.1772582266860399E-2</v>
      </c>
      <c r="E2396">
        <v>-2.0822168801805097E-3</v>
      </c>
      <c r="F2396">
        <v>2386</v>
      </c>
      <c r="G2396">
        <f t="shared" ca="1" si="75"/>
        <v>3.9710484189055227E-2</v>
      </c>
    </row>
    <row r="2397" spans="2:7" x14ac:dyDescent="0.3">
      <c r="B2397" s="109">
        <v>41864</v>
      </c>
      <c r="C2397" s="110">
        <v>282.029968</v>
      </c>
      <c r="D2397">
        <f t="shared" si="74"/>
        <v>-5.0432053296427082E-2</v>
      </c>
      <c r="E2397">
        <v>-2.0928013858773076E-3</v>
      </c>
      <c r="F2397">
        <v>2387</v>
      </c>
      <c r="G2397">
        <f t="shared" ca="1" si="75"/>
        <v>-2.9535264005787317E-2</v>
      </c>
    </row>
    <row r="2398" spans="2:7" x14ac:dyDescent="0.3">
      <c r="B2398" s="109">
        <v>41863</v>
      </c>
      <c r="C2398" s="110">
        <v>297.00872800000002</v>
      </c>
      <c r="D2398">
        <f t="shared" si="74"/>
        <v>-4.7765168365219157E-3</v>
      </c>
      <c r="E2398">
        <v>-2.1072284098750949E-3</v>
      </c>
      <c r="F2398">
        <v>2388</v>
      </c>
      <c r="G2398">
        <f t="shared" ca="1" si="75"/>
        <v>4.4609519638510738E-2</v>
      </c>
    </row>
    <row r="2399" spans="2:7" x14ac:dyDescent="0.3">
      <c r="B2399" s="109">
        <v>41862</v>
      </c>
      <c r="C2399" s="110">
        <v>298.43420400000002</v>
      </c>
      <c r="D2399">
        <f t="shared" si="74"/>
        <v>-5.1168777604378324E-2</v>
      </c>
      <c r="E2399">
        <v>-2.152085805991133E-3</v>
      </c>
      <c r="F2399">
        <v>2389</v>
      </c>
      <c r="G2399">
        <f t="shared" ca="1" si="75"/>
        <v>-2.0287664386320792E-2</v>
      </c>
    </row>
    <row r="2400" spans="2:7" x14ac:dyDescent="0.3">
      <c r="B2400" s="109">
        <v>41859</v>
      </c>
      <c r="C2400" s="110">
        <v>314.52822900000001</v>
      </c>
      <c r="D2400">
        <f t="shared" si="74"/>
        <v>-7.5759208853104498E-3</v>
      </c>
      <c r="E2400">
        <v>-2.1538971102412763E-3</v>
      </c>
      <c r="F2400">
        <v>2390</v>
      </c>
      <c r="G2400">
        <f t="shared" ca="1" si="75"/>
        <v>-2.2152245574596722E-2</v>
      </c>
    </row>
    <row r="2401" spans="2:7" x14ac:dyDescent="0.3">
      <c r="B2401" s="109">
        <v>41858</v>
      </c>
      <c r="C2401" s="110">
        <v>316.92926</v>
      </c>
      <c r="D2401">
        <f t="shared" si="74"/>
        <v>8.1148039607830125E-3</v>
      </c>
      <c r="E2401">
        <v>-2.1764095523716387E-3</v>
      </c>
      <c r="F2401">
        <v>2391</v>
      </c>
      <c r="G2401">
        <f t="shared" ca="1" si="75"/>
        <v>-5.4500582674419807E-3</v>
      </c>
    </row>
    <row r="2402" spans="2:7" x14ac:dyDescent="0.3">
      <c r="B2402" s="109">
        <v>41857</v>
      </c>
      <c r="C2402" s="110">
        <v>314.37814300000002</v>
      </c>
      <c r="D2402">
        <f t="shared" si="74"/>
        <v>4.6754274723777023E-3</v>
      </c>
      <c r="E2402">
        <v>-2.1821270184861907E-3</v>
      </c>
      <c r="F2402">
        <v>2392</v>
      </c>
      <c r="G2402">
        <f t="shared" ca="1" si="75"/>
        <v>7.2838926629723005E-3</v>
      </c>
    </row>
    <row r="2403" spans="2:7" x14ac:dyDescent="0.3">
      <c r="B2403" s="109">
        <v>41856</v>
      </c>
      <c r="C2403" s="110">
        <v>312.91513099999997</v>
      </c>
      <c r="D2403">
        <f t="shared" si="74"/>
        <v>2.1555519226632125E-2</v>
      </c>
      <c r="E2403">
        <v>-2.1880274580403647E-3</v>
      </c>
      <c r="F2403">
        <v>2393</v>
      </c>
      <c r="G2403">
        <f t="shared" ca="1" si="75"/>
        <v>-5.4263878975836408E-4</v>
      </c>
    </row>
    <row r="2404" spans="2:7" x14ac:dyDescent="0.3">
      <c r="B2404" s="109">
        <v>41855</v>
      </c>
      <c r="C2404" s="110">
        <v>306.312408</v>
      </c>
      <c r="D2404">
        <f t="shared" si="74"/>
        <v>5.7893853655954786E-3</v>
      </c>
      <c r="E2404">
        <v>-2.1969179589789167E-3</v>
      </c>
      <c r="F2404">
        <v>2394</v>
      </c>
      <c r="G2404">
        <f t="shared" ca="1" si="75"/>
        <v>-2.1716512155565688E-3</v>
      </c>
    </row>
    <row r="2405" spans="2:7" x14ac:dyDescent="0.3">
      <c r="B2405" s="109">
        <v>41852</v>
      </c>
      <c r="C2405" s="110">
        <v>304.54925500000002</v>
      </c>
      <c r="D2405">
        <f t="shared" si="74"/>
        <v>-4.4378802404238971E-2</v>
      </c>
      <c r="E2405">
        <v>-2.2030388683932367E-3</v>
      </c>
      <c r="F2405">
        <v>2395</v>
      </c>
      <c r="G2405">
        <f t="shared" ca="1" si="75"/>
        <v>5.6398465139886013E-3</v>
      </c>
    </row>
    <row r="2406" spans="2:7" x14ac:dyDescent="0.3">
      <c r="B2406" s="109">
        <v>41851</v>
      </c>
      <c r="C2406" s="110">
        <v>318.69244400000002</v>
      </c>
      <c r="D2406">
        <f t="shared" si="74"/>
        <v>4.6697759089471935E-2</v>
      </c>
      <c r="E2406">
        <v>-2.206195151842727E-3</v>
      </c>
      <c r="F2406">
        <v>2396</v>
      </c>
      <c r="G2406">
        <f t="shared" ca="1" si="75"/>
        <v>2.0195474406860342E-2</v>
      </c>
    </row>
    <row r="2407" spans="2:7" x14ac:dyDescent="0.3">
      <c r="B2407" s="109">
        <v>41850</v>
      </c>
      <c r="C2407" s="110">
        <v>304.47418199999998</v>
      </c>
      <c r="D2407">
        <f t="shared" si="74"/>
        <v>1.0332580179625017E-2</v>
      </c>
      <c r="E2407">
        <v>-2.206797128711413E-3</v>
      </c>
      <c r="F2407">
        <v>2397</v>
      </c>
      <c r="G2407">
        <f t="shared" ca="1" si="75"/>
        <v>1.8203577206467654E-2</v>
      </c>
    </row>
    <row r="2408" spans="2:7" x14ac:dyDescent="0.3">
      <c r="B2408" s="109">
        <v>41848</v>
      </c>
      <c r="C2408" s="110">
        <v>301.36035199999998</v>
      </c>
      <c r="D2408">
        <f t="shared" si="74"/>
        <v>-2.1440074847407731E-2</v>
      </c>
      <c r="E2408">
        <v>-2.2076736807844499E-3</v>
      </c>
      <c r="F2408">
        <v>2398</v>
      </c>
      <c r="G2408">
        <f t="shared" ca="1" si="75"/>
        <v>-9.0159496076157775E-4</v>
      </c>
    </row>
    <row r="2409" spans="2:7" x14ac:dyDescent="0.3">
      <c r="B2409" s="109">
        <v>41845</v>
      </c>
      <c r="C2409" s="110">
        <v>307.96310399999999</v>
      </c>
      <c r="D2409">
        <f t="shared" si="74"/>
        <v>8.3528335463700643E-3</v>
      </c>
      <c r="E2409">
        <v>-2.2205773377816929E-3</v>
      </c>
      <c r="F2409">
        <v>2399</v>
      </c>
      <c r="G2409">
        <f t="shared" ca="1" si="75"/>
        <v>1.693843034347892E-2</v>
      </c>
    </row>
    <row r="2410" spans="2:7" x14ac:dyDescent="0.3">
      <c r="B2410" s="109">
        <v>41844</v>
      </c>
      <c r="C2410" s="110">
        <v>305.41204800000003</v>
      </c>
      <c r="D2410">
        <f t="shared" si="74"/>
        <v>-4.549213485761483E-2</v>
      </c>
      <c r="E2410">
        <v>-2.2294788013506039E-3</v>
      </c>
      <c r="F2410">
        <v>2400</v>
      </c>
      <c r="G2410">
        <f t="shared" ca="1" si="75"/>
        <v>1.4988089569046775E-2</v>
      </c>
    </row>
    <row r="2411" spans="2:7" x14ac:dyDescent="0.3">
      <c r="B2411" s="109">
        <v>41843</v>
      </c>
      <c r="C2411" s="110">
        <v>319.96807899999999</v>
      </c>
      <c r="D2411">
        <f t="shared" si="74"/>
        <v>-7.554701605792602E-2</v>
      </c>
      <c r="E2411">
        <v>-2.2430391412325834E-3</v>
      </c>
      <c r="F2411">
        <v>2401</v>
      </c>
      <c r="G2411">
        <f t="shared" ca="1" si="75"/>
        <v>1.2228748669922709E-2</v>
      </c>
    </row>
    <row r="2412" spans="2:7" x14ac:dyDescent="0.3">
      <c r="B2412" s="109">
        <v>41842</v>
      </c>
      <c r="C2412" s="110">
        <v>346.11611900000003</v>
      </c>
      <c r="D2412">
        <f t="shared" si="74"/>
        <v>-5.283389094168256E-3</v>
      </c>
      <c r="E2412">
        <v>-2.2461949689455141E-3</v>
      </c>
      <c r="F2412">
        <v>2402</v>
      </c>
      <c r="G2412">
        <f t="shared" ca="1" si="75"/>
        <v>6.174976726355641E-2</v>
      </c>
    </row>
    <row r="2413" spans="2:7" x14ac:dyDescent="0.3">
      <c r="B2413" s="109">
        <v>41841</v>
      </c>
      <c r="C2413" s="110">
        <v>347.954498</v>
      </c>
      <c r="D2413">
        <f t="shared" si="74"/>
        <v>3.6313316231193049E-2</v>
      </c>
      <c r="E2413">
        <v>-2.2471048535098737E-3</v>
      </c>
      <c r="F2413">
        <v>2403</v>
      </c>
      <c r="G2413">
        <f t="shared" ca="1" si="75"/>
        <v>1.9642972620905391E-2</v>
      </c>
    </row>
    <row r="2414" spans="2:7" x14ac:dyDescent="0.3">
      <c r="B2414" s="109">
        <v>41838</v>
      </c>
      <c r="C2414" s="110">
        <v>335.76187099999999</v>
      </c>
      <c r="D2414">
        <f t="shared" si="74"/>
        <v>-1.0722035713866873E-2</v>
      </c>
      <c r="E2414">
        <v>-2.2731699815382589E-3</v>
      </c>
      <c r="F2414">
        <v>2404</v>
      </c>
      <c r="G2414">
        <f t="shared" ca="1" si="75"/>
        <v>-2.1600018466501232E-2</v>
      </c>
    </row>
    <row r="2415" spans="2:7" x14ac:dyDescent="0.3">
      <c r="B2415" s="109">
        <v>41837</v>
      </c>
      <c r="C2415" s="110">
        <v>339.40093999999999</v>
      </c>
      <c r="D2415">
        <f t="shared" si="74"/>
        <v>8.3593770982670623E-3</v>
      </c>
      <c r="E2415">
        <v>-2.2848155768074863E-3</v>
      </c>
      <c r="F2415">
        <v>2405</v>
      </c>
      <c r="G2415">
        <f t="shared" ca="1" si="75"/>
        <v>9.0186198616387693E-3</v>
      </c>
    </row>
    <row r="2416" spans="2:7" x14ac:dyDescent="0.3">
      <c r="B2416" s="109">
        <v>41836</v>
      </c>
      <c r="C2416" s="110">
        <v>336.58728000000002</v>
      </c>
      <c r="D2416">
        <f t="shared" si="74"/>
        <v>2.0937504831323617E-2</v>
      </c>
      <c r="E2416">
        <v>-2.2935864498845326E-3</v>
      </c>
      <c r="F2416">
        <v>2406</v>
      </c>
      <c r="G2416">
        <f t="shared" ca="1" si="75"/>
        <v>-3.8929110514785779E-2</v>
      </c>
    </row>
    <row r="2417" spans="2:7" x14ac:dyDescent="0.3">
      <c r="B2417" s="109">
        <v>41835</v>
      </c>
      <c r="C2417" s="110">
        <v>329.68450899999999</v>
      </c>
      <c r="D2417">
        <f t="shared" si="74"/>
        <v>1.7247276851195537E-2</v>
      </c>
      <c r="E2417">
        <v>-2.299314454811463E-3</v>
      </c>
      <c r="F2417">
        <v>2407</v>
      </c>
      <c r="G2417">
        <f t="shared" ca="1" si="75"/>
        <v>-4.6440100769673073E-2</v>
      </c>
    </row>
    <row r="2418" spans="2:7" x14ac:dyDescent="0.3">
      <c r="B2418" s="109">
        <v>41834</v>
      </c>
      <c r="C2418" s="110">
        <v>324.09475700000002</v>
      </c>
      <c r="D2418">
        <f t="shared" si="74"/>
        <v>-2.4282553003802554E-2</v>
      </c>
      <c r="E2418">
        <v>-2.3030217220805227E-3</v>
      </c>
      <c r="F2418">
        <v>2408</v>
      </c>
      <c r="G2418">
        <f t="shared" ca="1" si="75"/>
        <v>-1.108245962494267E-2</v>
      </c>
    </row>
    <row r="2419" spans="2:7" x14ac:dyDescent="0.3">
      <c r="B2419" s="109">
        <v>41831</v>
      </c>
      <c r="C2419" s="110">
        <v>332.160461</v>
      </c>
      <c r="D2419">
        <f t="shared" si="74"/>
        <v>-1.5675599179902688E-2</v>
      </c>
      <c r="E2419">
        <v>-2.331427908315753E-3</v>
      </c>
      <c r="F2419">
        <v>2409</v>
      </c>
      <c r="G2419">
        <f t="shared" ca="1" si="75"/>
        <v>-6.0883221985531602E-3</v>
      </c>
    </row>
    <row r="2420" spans="2:7" x14ac:dyDescent="0.3">
      <c r="B2420" s="109">
        <v>41830</v>
      </c>
      <c r="C2420" s="110">
        <v>337.45019500000001</v>
      </c>
      <c r="D2420">
        <f t="shared" si="74"/>
        <v>-1.3273145476458192E-2</v>
      </c>
      <c r="E2420">
        <v>-2.3336492098264827E-3</v>
      </c>
      <c r="F2420">
        <v>2410</v>
      </c>
      <c r="G2420">
        <f t="shared" ca="1" si="75"/>
        <v>2.6588076030101492E-3</v>
      </c>
    </row>
    <row r="2421" spans="2:7" x14ac:dyDescent="0.3">
      <c r="B2421" s="109">
        <v>41829</v>
      </c>
      <c r="C2421" s="110">
        <v>341.98947099999998</v>
      </c>
      <c r="D2421">
        <f t="shared" si="74"/>
        <v>-2.1363483065209521E-2</v>
      </c>
      <c r="E2421">
        <v>-2.3362588823766517E-3</v>
      </c>
      <c r="F2421">
        <v>2411</v>
      </c>
      <c r="G2421">
        <f t="shared" ca="1" si="75"/>
        <v>-2.4337029147177981E-2</v>
      </c>
    </row>
    <row r="2422" spans="2:7" x14ac:dyDescent="0.3">
      <c r="B2422" s="109">
        <v>41828</v>
      </c>
      <c r="C2422" s="110">
        <v>349.45504799999998</v>
      </c>
      <c r="D2422">
        <f t="shared" si="74"/>
        <v>-9.7798868971028519E-3</v>
      </c>
      <c r="E2422">
        <v>-2.3412713051044198E-3</v>
      </c>
      <c r="F2422">
        <v>2412</v>
      </c>
      <c r="G2422">
        <f t="shared" ca="1" si="75"/>
        <v>8.783073543276473E-3</v>
      </c>
    </row>
    <row r="2423" spans="2:7" x14ac:dyDescent="0.3">
      <c r="B2423" s="109">
        <v>41827</v>
      </c>
      <c r="C2423" s="110">
        <v>352.90643299999999</v>
      </c>
      <c r="D2423">
        <f t="shared" si="74"/>
        <v>2.985266284280863E-3</v>
      </c>
      <c r="E2423">
        <v>-2.3504459175354153E-3</v>
      </c>
      <c r="F2423">
        <v>2413</v>
      </c>
      <c r="G2423">
        <f t="shared" ca="1" si="75"/>
        <v>7.6324495088204011E-3</v>
      </c>
    </row>
    <row r="2424" spans="2:7" x14ac:dyDescent="0.3">
      <c r="B2424" s="109">
        <v>41824</v>
      </c>
      <c r="C2424" s="110">
        <v>351.85604899999998</v>
      </c>
      <c r="D2424">
        <f t="shared" si="74"/>
        <v>1.3288938611173196E-2</v>
      </c>
      <c r="E2424">
        <v>-2.3571678155098752E-3</v>
      </c>
      <c r="F2424">
        <v>2414</v>
      </c>
      <c r="G2424">
        <f t="shared" ca="1" si="75"/>
        <v>3.1632935461694744E-3</v>
      </c>
    </row>
    <row r="2425" spans="2:7" x14ac:dyDescent="0.3">
      <c r="B2425" s="109">
        <v>41823</v>
      </c>
      <c r="C2425" s="110">
        <v>347.24157700000001</v>
      </c>
      <c r="D2425">
        <f t="shared" si="74"/>
        <v>-3.4455132305337699E-3</v>
      </c>
      <c r="E2425">
        <v>-2.3628483800066657E-3</v>
      </c>
      <c r="F2425">
        <v>2415</v>
      </c>
      <c r="G2425">
        <f t="shared" ca="1" si="75"/>
        <v>3.1758670667031107E-2</v>
      </c>
    </row>
    <row r="2426" spans="2:7" x14ac:dyDescent="0.3">
      <c r="B2426" s="109">
        <v>41822</v>
      </c>
      <c r="C2426" s="110">
        <v>348.442139</v>
      </c>
      <c r="D2426">
        <f t="shared" si="74"/>
        <v>6.6113541302381673E-3</v>
      </c>
      <c r="E2426">
        <v>-2.3634021271472516E-3</v>
      </c>
      <c r="F2426">
        <v>2416</v>
      </c>
      <c r="G2426">
        <f t="shared" ca="1" si="75"/>
        <v>3.3077286311621358E-3</v>
      </c>
    </row>
    <row r="2427" spans="2:7" x14ac:dyDescent="0.3">
      <c r="B2427" s="109">
        <v>41821</v>
      </c>
      <c r="C2427" s="110">
        <v>346.153595</v>
      </c>
      <c r="D2427">
        <f t="shared" si="74"/>
        <v>5.2291088930922491E-3</v>
      </c>
      <c r="E2427">
        <v>-2.3673331067126657E-3</v>
      </c>
      <c r="F2427">
        <v>2417</v>
      </c>
      <c r="G2427">
        <f t="shared" ca="1" si="75"/>
        <v>-3.1184717863798612E-3</v>
      </c>
    </row>
    <row r="2428" spans="2:7" x14ac:dyDescent="0.3">
      <c r="B2428" s="109">
        <v>41820</v>
      </c>
      <c r="C2428" s="110">
        <v>344.352936</v>
      </c>
      <c r="D2428">
        <f t="shared" si="74"/>
        <v>1.3358314715356645E-2</v>
      </c>
      <c r="E2428">
        <v>-2.3710244250507717E-3</v>
      </c>
      <c r="F2428">
        <v>2418</v>
      </c>
      <c r="G2428">
        <f t="shared" ca="1" si="75"/>
        <v>9.9218207223062847E-4</v>
      </c>
    </row>
    <row r="2429" spans="2:7" x14ac:dyDescent="0.3">
      <c r="B2429" s="109">
        <v>41817</v>
      </c>
      <c r="C2429" s="110">
        <v>339.81359900000001</v>
      </c>
      <c r="D2429">
        <f t="shared" si="74"/>
        <v>7.7356582974386079E-4</v>
      </c>
      <c r="E2429">
        <v>-2.3743021450542967E-3</v>
      </c>
      <c r="F2429">
        <v>2419</v>
      </c>
      <c r="G2429">
        <f t="shared" ca="1" si="75"/>
        <v>1.5949776806536215E-2</v>
      </c>
    </row>
    <row r="2430" spans="2:7" x14ac:dyDescent="0.3">
      <c r="B2430" s="109">
        <v>41816</v>
      </c>
      <c r="C2430" s="110">
        <v>339.55093399999998</v>
      </c>
      <c r="D2430">
        <f t="shared" si="74"/>
        <v>2.5260423961335654E-2</v>
      </c>
      <c r="E2430">
        <v>-2.3747350522765887E-3</v>
      </c>
      <c r="F2430">
        <v>2420</v>
      </c>
      <c r="G2430">
        <f t="shared" ca="1" si="75"/>
        <v>-7.5976534539221718E-3</v>
      </c>
    </row>
    <row r="2431" spans="2:7" x14ac:dyDescent="0.3">
      <c r="B2431" s="109">
        <v>41815</v>
      </c>
      <c r="C2431" s="110">
        <v>331.18505900000002</v>
      </c>
      <c r="D2431">
        <f t="shared" si="74"/>
        <v>2.9537047209304834E-3</v>
      </c>
      <c r="E2431">
        <v>-2.3944551666306158E-3</v>
      </c>
      <c r="F2431">
        <v>2421</v>
      </c>
      <c r="G2431">
        <f t="shared" ca="1" si="75"/>
        <v>2.3324394404957486E-2</v>
      </c>
    </row>
    <row r="2432" spans="2:7" x14ac:dyDescent="0.3">
      <c r="B2432" s="109">
        <v>41814</v>
      </c>
      <c r="C2432" s="110">
        <v>330.20971700000001</v>
      </c>
      <c r="D2432">
        <f t="shared" si="74"/>
        <v>-5.1987440542791141E-3</v>
      </c>
      <c r="E2432">
        <v>-2.4035726425957193E-3</v>
      </c>
      <c r="F2432">
        <v>2422</v>
      </c>
      <c r="G2432">
        <f t="shared" ca="1" si="75"/>
        <v>-5.5788841159444356E-3</v>
      </c>
    </row>
    <row r="2433" spans="2:7" x14ac:dyDescent="0.3">
      <c r="B2433" s="109">
        <v>41813</v>
      </c>
      <c r="C2433" s="110">
        <v>331.93536399999999</v>
      </c>
      <c r="D2433">
        <f t="shared" si="74"/>
        <v>2.9076788783438223E-2</v>
      </c>
      <c r="E2433">
        <v>-2.415325350078712E-3</v>
      </c>
      <c r="F2433">
        <v>2423</v>
      </c>
      <c r="G2433">
        <f t="shared" ca="1" si="75"/>
        <v>-3.563181146319466E-3</v>
      </c>
    </row>
    <row r="2434" spans="2:7" x14ac:dyDescent="0.3">
      <c r="B2434" s="109">
        <v>41810</v>
      </c>
      <c r="C2434" s="110">
        <v>322.55645800000002</v>
      </c>
      <c r="D2434">
        <f t="shared" si="74"/>
        <v>2.3693307917430628E-2</v>
      </c>
      <c r="E2434">
        <v>-2.4524422999065987E-3</v>
      </c>
      <c r="F2434">
        <v>2424</v>
      </c>
      <c r="G2434">
        <f t="shared" ca="1" si="75"/>
        <v>8.8227150047356109E-2</v>
      </c>
    </row>
    <row r="2435" spans="2:7" x14ac:dyDescent="0.3">
      <c r="B2435" s="109">
        <v>41809</v>
      </c>
      <c r="C2435" s="110">
        <v>315.090912</v>
      </c>
      <c r="D2435">
        <f t="shared" si="74"/>
        <v>-3.6775036258284155E-3</v>
      </c>
      <c r="E2435">
        <v>-2.4566798369768383E-3</v>
      </c>
      <c r="F2435">
        <v>2425</v>
      </c>
      <c r="G2435">
        <f t="shared" ca="1" si="75"/>
        <v>-1.9399458100118394E-2</v>
      </c>
    </row>
    <row r="2436" spans="2:7" x14ac:dyDescent="0.3">
      <c r="B2436" s="109">
        <v>41808</v>
      </c>
      <c r="C2436" s="110">
        <v>316.25393700000001</v>
      </c>
      <c r="D2436">
        <f t="shared" si="74"/>
        <v>-3.0142938621664728E-2</v>
      </c>
      <c r="E2436">
        <v>-2.4591663252746532E-3</v>
      </c>
      <c r="F2436">
        <v>2426</v>
      </c>
      <c r="G2436">
        <f t="shared" ca="1" si="75"/>
        <v>-4.171021191147465E-2</v>
      </c>
    </row>
    <row r="2437" spans="2:7" x14ac:dyDescent="0.3">
      <c r="B2437" s="109">
        <v>41807</v>
      </c>
      <c r="C2437" s="110">
        <v>326.08303799999999</v>
      </c>
      <c r="D2437">
        <f t="shared" si="74"/>
        <v>-2.0729837234280235E-2</v>
      </c>
      <c r="E2437">
        <v>-2.4593427539676416E-3</v>
      </c>
      <c r="F2437">
        <v>2427</v>
      </c>
      <c r="G2437">
        <f t="shared" ca="1" si="75"/>
        <v>2.4926757772804568E-2</v>
      </c>
    </row>
    <row r="2438" spans="2:7" x14ac:dyDescent="0.3">
      <c r="B2438" s="109">
        <v>41806</v>
      </c>
      <c r="C2438" s="110">
        <v>332.98577899999998</v>
      </c>
      <c r="D2438">
        <f t="shared" si="74"/>
        <v>1.1246489673077953E-4</v>
      </c>
      <c r="E2438">
        <v>-2.4760260001823742E-3</v>
      </c>
      <c r="F2438">
        <v>2428</v>
      </c>
      <c r="G2438">
        <f t="shared" ca="1" si="75"/>
        <v>3.2124554424921237E-2</v>
      </c>
    </row>
    <row r="2439" spans="2:7" x14ac:dyDescent="0.3">
      <c r="B2439" s="109">
        <v>41803</v>
      </c>
      <c r="C2439" s="110">
        <v>332.94833399999999</v>
      </c>
      <c r="D2439">
        <f t="shared" si="74"/>
        <v>-9.707632286159007E-3</v>
      </c>
      <c r="E2439">
        <v>-2.4937552487890313E-3</v>
      </c>
      <c r="F2439">
        <v>2429</v>
      </c>
      <c r="G2439">
        <f t="shared" ca="1" si="75"/>
        <v>-2.513025653706806E-2</v>
      </c>
    </row>
    <row r="2440" spans="2:7" x14ac:dyDescent="0.3">
      <c r="B2440" s="109">
        <v>41802</v>
      </c>
      <c r="C2440" s="110">
        <v>336.21215799999999</v>
      </c>
      <c r="D2440">
        <f t="shared" si="74"/>
        <v>6.062215324724507E-3</v>
      </c>
      <c r="E2440">
        <v>-2.504521288049455E-3</v>
      </c>
      <c r="F2440">
        <v>2430</v>
      </c>
      <c r="G2440">
        <f t="shared" ca="1" si="75"/>
        <v>5.8016274672471148E-2</v>
      </c>
    </row>
    <row r="2441" spans="2:7" x14ac:dyDescent="0.3">
      <c r="B2441" s="109">
        <v>41801</v>
      </c>
      <c r="C2441" s="110">
        <v>334.18624899999998</v>
      </c>
      <c r="D2441">
        <f t="shared" si="74"/>
        <v>-3.1423286576416576E-2</v>
      </c>
      <c r="E2441">
        <v>-2.5055055197323872E-3</v>
      </c>
      <c r="F2441">
        <v>2431</v>
      </c>
      <c r="G2441">
        <f t="shared" ca="1" si="75"/>
        <v>-2.2014395127879283E-2</v>
      </c>
    </row>
    <row r="2442" spans="2:7" x14ac:dyDescent="0.3">
      <c r="B2442" s="109">
        <v>41800</v>
      </c>
      <c r="C2442" s="110">
        <v>345.02816799999999</v>
      </c>
      <c r="D2442">
        <f t="shared" si="74"/>
        <v>-1.0436822201873919E-2</v>
      </c>
      <c r="E2442">
        <v>-2.51270819206173E-3</v>
      </c>
      <c r="F2442">
        <v>2432</v>
      </c>
      <c r="G2442">
        <f t="shared" ca="1" si="75"/>
        <v>2.4538208595460027E-2</v>
      </c>
    </row>
    <row r="2443" spans="2:7" x14ac:dyDescent="0.3">
      <c r="B2443" s="109">
        <v>41799</v>
      </c>
      <c r="C2443" s="110">
        <v>348.667145</v>
      </c>
      <c r="D2443">
        <f t="shared" ref="D2443:D2506" si="76">C2443/C2444-1</f>
        <v>8.7653437729702466E-2</v>
      </c>
      <c r="E2443">
        <v>-2.5728738566864751E-3</v>
      </c>
      <c r="F2443">
        <v>2433</v>
      </c>
      <c r="G2443">
        <f t="shared" ref="G2443:G2506" ca="1" si="77">_xlfn.NORM.INV(RAND(),M$13,M$14)</f>
        <v>5.8596744561579928E-2</v>
      </c>
    </row>
    <row r="2444" spans="2:7" x14ac:dyDescent="0.3">
      <c r="B2444" s="109">
        <v>41796</v>
      </c>
      <c r="C2444" s="110">
        <v>320.56823700000001</v>
      </c>
      <c r="D2444">
        <f t="shared" si="76"/>
        <v>-9.6198427242203399E-3</v>
      </c>
      <c r="E2444">
        <v>-2.5811905351225128E-3</v>
      </c>
      <c r="F2444">
        <v>2434</v>
      </c>
      <c r="G2444">
        <f t="shared" ca="1" si="77"/>
        <v>-5.3705574029546009E-3</v>
      </c>
    </row>
    <row r="2445" spans="2:7" x14ac:dyDescent="0.3">
      <c r="B2445" s="109">
        <v>41795</v>
      </c>
      <c r="C2445" s="110">
        <v>323.682007</v>
      </c>
      <c r="D2445">
        <f t="shared" si="76"/>
        <v>1.3032811017922974E-2</v>
      </c>
      <c r="E2445">
        <v>-2.5842251433249031E-3</v>
      </c>
      <c r="F2445">
        <v>2435</v>
      </c>
      <c r="G2445">
        <f t="shared" ca="1" si="77"/>
        <v>-4.86375662465331E-2</v>
      </c>
    </row>
    <row r="2446" spans="2:7" x14ac:dyDescent="0.3">
      <c r="B2446" s="109">
        <v>41794</v>
      </c>
      <c r="C2446" s="110">
        <v>319.51779199999999</v>
      </c>
      <c r="D2446">
        <f t="shared" si="76"/>
        <v>2.117951659888373E-3</v>
      </c>
      <c r="E2446">
        <v>-2.5845716454057088E-3</v>
      </c>
      <c r="F2446">
        <v>2436</v>
      </c>
      <c r="G2446">
        <f t="shared" ca="1" si="77"/>
        <v>2.5830358633882982E-2</v>
      </c>
    </row>
    <row r="2447" spans="2:7" x14ac:dyDescent="0.3">
      <c r="B2447" s="109">
        <v>41793</v>
      </c>
      <c r="C2447" s="110">
        <v>318.84249899999998</v>
      </c>
      <c r="D2447">
        <f t="shared" si="76"/>
        <v>1.4079414161588755E-2</v>
      </c>
      <c r="E2447">
        <v>-2.5914484231407409E-3</v>
      </c>
      <c r="F2447">
        <v>2437</v>
      </c>
      <c r="G2447">
        <f t="shared" ca="1" si="77"/>
        <v>-2.1320164930456478E-2</v>
      </c>
    </row>
    <row r="2448" spans="2:7" x14ac:dyDescent="0.3">
      <c r="B2448" s="109">
        <v>41792</v>
      </c>
      <c r="C2448" s="110">
        <v>314.41570999999999</v>
      </c>
      <c r="D2448">
        <f t="shared" si="76"/>
        <v>1.4034991134812991E-2</v>
      </c>
      <c r="E2448">
        <v>-2.5938378012747565E-3</v>
      </c>
      <c r="F2448">
        <v>2438</v>
      </c>
      <c r="G2448">
        <f t="shared" ca="1" si="77"/>
        <v>-2.4585126821073326E-2</v>
      </c>
    </row>
    <row r="2449" spans="2:7" x14ac:dyDescent="0.3">
      <c r="B2449" s="109">
        <v>41789</v>
      </c>
      <c r="C2449" s="110">
        <v>310.063965</v>
      </c>
      <c r="D2449">
        <f t="shared" si="76"/>
        <v>-6.2525771608917813E-3</v>
      </c>
      <c r="E2449">
        <v>-2.5954953176797746E-3</v>
      </c>
      <c r="F2449">
        <v>2439</v>
      </c>
      <c r="G2449">
        <f t="shared" ca="1" si="77"/>
        <v>-1.1740807040542927E-2</v>
      </c>
    </row>
    <row r="2450" spans="2:7" x14ac:dyDescent="0.3">
      <c r="B2450" s="109">
        <v>41788</v>
      </c>
      <c r="C2450" s="110">
        <v>312.01486199999999</v>
      </c>
      <c r="D2450">
        <f t="shared" si="76"/>
        <v>1.3527340338847171E-2</v>
      </c>
      <c r="E2450">
        <v>-2.6000766506779627E-3</v>
      </c>
      <c r="F2450">
        <v>2440</v>
      </c>
      <c r="G2450">
        <f t="shared" ca="1" si="77"/>
        <v>5.2243578655617592E-3</v>
      </c>
    </row>
    <row r="2451" spans="2:7" x14ac:dyDescent="0.3">
      <c r="B2451" s="109">
        <v>41787</v>
      </c>
      <c r="C2451" s="110">
        <v>307.85046399999999</v>
      </c>
      <c r="D2451">
        <f t="shared" si="76"/>
        <v>-8.0988118585024749E-3</v>
      </c>
      <c r="E2451">
        <v>-2.6020786392910722E-3</v>
      </c>
      <c r="F2451">
        <v>2441</v>
      </c>
      <c r="G2451">
        <f t="shared" ca="1" si="77"/>
        <v>3.852633839589388E-2</v>
      </c>
    </row>
    <row r="2452" spans="2:7" x14ac:dyDescent="0.3">
      <c r="B2452" s="109">
        <v>41786</v>
      </c>
      <c r="C2452" s="110">
        <v>310.36404399999998</v>
      </c>
      <c r="D2452">
        <f t="shared" si="76"/>
        <v>-6.0406057561390725E-4</v>
      </c>
      <c r="E2452">
        <v>-2.6053596137889379E-3</v>
      </c>
      <c r="F2452">
        <v>2442</v>
      </c>
      <c r="G2452">
        <f t="shared" ca="1" si="77"/>
        <v>9.2185672508633652E-3</v>
      </c>
    </row>
    <row r="2453" spans="2:7" x14ac:dyDescent="0.3">
      <c r="B2453" s="109">
        <v>41785</v>
      </c>
      <c r="C2453" s="110">
        <v>310.55163599999997</v>
      </c>
      <c r="D2453">
        <f t="shared" si="76"/>
        <v>-2.8632005403073535E-2</v>
      </c>
      <c r="E2453">
        <v>-2.6074899462077417E-3</v>
      </c>
      <c r="F2453">
        <v>2443</v>
      </c>
      <c r="G2453">
        <f t="shared" ca="1" si="77"/>
        <v>-1.0707392053796339E-2</v>
      </c>
    </row>
    <row r="2454" spans="2:7" x14ac:dyDescent="0.3">
      <c r="B2454" s="109">
        <v>41782</v>
      </c>
      <c r="C2454" s="110">
        <v>319.705444</v>
      </c>
      <c r="D2454">
        <f t="shared" si="76"/>
        <v>-1.9558189960190431E-2</v>
      </c>
      <c r="E2454">
        <v>-2.6110639992742435E-3</v>
      </c>
      <c r="F2454">
        <v>2444</v>
      </c>
      <c r="G2454">
        <f t="shared" ca="1" si="77"/>
        <v>5.0964307340066406E-2</v>
      </c>
    </row>
    <row r="2455" spans="2:7" x14ac:dyDescent="0.3">
      <c r="B2455" s="109">
        <v>41781</v>
      </c>
      <c r="C2455" s="110">
        <v>326.08303799999999</v>
      </c>
      <c r="D2455">
        <f t="shared" si="76"/>
        <v>5.4214697060450012E-2</v>
      </c>
      <c r="E2455">
        <v>-2.6118601540197073E-3</v>
      </c>
      <c r="F2455">
        <v>2445</v>
      </c>
      <c r="G2455">
        <f t="shared" ca="1" si="77"/>
        <v>1.1454700898666603E-2</v>
      </c>
    </row>
    <row r="2456" spans="2:7" x14ac:dyDescent="0.3">
      <c r="B2456" s="109">
        <v>41780</v>
      </c>
      <c r="C2456" s="110">
        <v>309.31369000000001</v>
      </c>
      <c r="D2456">
        <f t="shared" si="76"/>
        <v>-3.2049748851184168E-2</v>
      </c>
      <c r="E2456">
        <v>-2.6130122943007761E-3</v>
      </c>
      <c r="F2456">
        <v>2446</v>
      </c>
      <c r="G2456">
        <f t="shared" ca="1" si="77"/>
        <v>2.1207245455435928E-2</v>
      </c>
    </row>
    <row r="2457" spans="2:7" x14ac:dyDescent="0.3">
      <c r="B2457" s="109">
        <v>41779</v>
      </c>
      <c r="C2457" s="110">
        <v>319.55535900000001</v>
      </c>
      <c r="D2457">
        <f t="shared" si="76"/>
        <v>5.6955025325067687E-2</v>
      </c>
      <c r="E2457">
        <v>-2.6338098805671617E-3</v>
      </c>
      <c r="F2457">
        <v>2447</v>
      </c>
      <c r="G2457">
        <f t="shared" ca="1" si="77"/>
        <v>-3.2051371349842969E-2</v>
      </c>
    </row>
    <row r="2458" spans="2:7" x14ac:dyDescent="0.3">
      <c r="B2458" s="109">
        <v>41778</v>
      </c>
      <c r="C2458" s="110">
        <v>302.33581500000003</v>
      </c>
      <c r="D2458">
        <f t="shared" si="76"/>
        <v>3.7995668332000854E-2</v>
      </c>
      <c r="E2458">
        <v>-2.6377236052882447E-3</v>
      </c>
      <c r="F2458">
        <v>2448</v>
      </c>
      <c r="G2458">
        <f t="shared" ca="1" si="77"/>
        <v>3.1326435608461989E-2</v>
      </c>
    </row>
    <row r="2459" spans="2:7" x14ac:dyDescent="0.3">
      <c r="B2459" s="109">
        <v>41775</v>
      </c>
      <c r="C2459" s="110">
        <v>291.26886000000002</v>
      </c>
      <c r="D2459">
        <f t="shared" si="76"/>
        <v>4.7349840703460044E-2</v>
      </c>
      <c r="E2459">
        <v>-2.6399908839245256E-3</v>
      </c>
      <c r="F2459">
        <v>2449</v>
      </c>
      <c r="G2459">
        <f t="shared" ca="1" si="77"/>
        <v>-6.6217852353129703E-3</v>
      </c>
    </row>
    <row r="2460" spans="2:7" x14ac:dyDescent="0.3">
      <c r="B2460" s="109">
        <v>41774</v>
      </c>
      <c r="C2460" s="110">
        <v>278.10082999999997</v>
      </c>
      <c r="D2460">
        <f t="shared" si="76"/>
        <v>-1.347490987681832E-3</v>
      </c>
      <c r="E2460">
        <v>-2.6605336317356842E-3</v>
      </c>
      <c r="F2460">
        <v>2450</v>
      </c>
      <c r="G2460">
        <f t="shared" ca="1" si="77"/>
        <v>2.3811048814334858E-2</v>
      </c>
    </row>
    <row r="2461" spans="2:7" x14ac:dyDescent="0.3">
      <c r="B2461" s="109">
        <v>41773</v>
      </c>
      <c r="C2461" s="110">
        <v>278.47607399999998</v>
      </c>
      <c r="D2461">
        <f t="shared" si="76"/>
        <v>-2.0583190931420803E-2</v>
      </c>
      <c r="E2461">
        <v>-2.6610089835640283E-3</v>
      </c>
      <c r="F2461">
        <v>2451</v>
      </c>
      <c r="G2461">
        <f t="shared" ca="1" si="77"/>
        <v>3.9015954356761758E-2</v>
      </c>
    </row>
    <row r="2462" spans="2:7" x14ac:dyDescent="0.3">
      <c r="B2462" s="109">
        <v>41772</v>
      </c>
      <c r="C2462" s="110">
        <v>284.328461</v>
      </c>
      <c r="D2462">
        <f t="shared" si="76"/>
        <v>5.2346378711535912E-2</v>
      </c>
      <c r="E2462">
        <v>-2.6678163197553229E-3</v>
      </c>
      <c r="F2462">
        <v>2452</v>
      </c>
      <c r="G2462">
        <f t="shared" ca="1" si="77"/>
        <v>4.6557389984827023E-2</v>
      </c>
    </row>
    <row r="2463" spans="2:7" x14ac:dyDescent="0.3">
      <c r="B2463" s="109">
        <v>41771</v>
      </c>
      <c r="C2463" s="110">
        <v>270.18524200000002</v>
      </c>
      <c r="D2463">
        <f t="shared" si="76"/>
        <v>-9.6260587994617675E-3</v>
      </c>
      <c r="E2463">
        <v>-2.670133017858789E-3</v>
      </c>
      <c r="F2463">
        <v>2453</v>
      </c>
      <c r="G2463">
        <f t="shared" ca="1" si="77"/>
        <v>4.508541320050909E-3</v>
      </c>
    </row>
    <row r="2464" spans="2:7" x14ac:dyDescent="0.3">
      <c r="B2464" s="109">
        <v>41768</v>
      </c>
      <c r="C2464" s="110">
        <v>272.81133999999997</v>
      </c>
      <c r="D2464">
        <f t="shared" si="76"/>
        <v>-4.1193554242580088E-4</v>
      </c>
      <c r="E2464">
        <v>-2.6745952776734416E-3</v>
      </c>
      <c r="F2464">
        <v>2454</v>
      </c>
      <c r="G2464">
        <f t="shared" ca="1" si="77"/>
        <v>-3.3907465938000855E-2</v>
      </c>
    </row>
    <row r="2465" spans="2:7" x14ac:dyDescent="0.3">
      <c r="B2465" s="109">
        <v>41767</v>
      </c>
      <c r="C2465" s="110">
        <v>272.923767</v>
      </c>
      <c r="D2465">
        <f t="shared" si="76"/>
        <v>-2.7499384246454373E-4</v>
      </c>
      <c r="E2465">
        <v>-2.6912292801901661E-3</v>
      </c>
      <c r="F2465">
        <v>2455</v>
      </c>
      <c r="G2465">
        <f t="shared" ca="1" si="77"/>
        <v>7.9123083492621295E-3</v>
      </c>
    </row>
    <row r="2466" spans="2:7" x14ac:dyDescent="0.3">
      <c r="B2466" s="109">
        <v>41766</v>
      </c>
      <c r="C2466" s="110">
        <v>272.99883999999997</v>
      </c>
      <c r="D2466">
        <f t="shared" si="76"/>
        <v>-7.6365058129485019E-3</v>
      </c>
      <c r="E2466">
        <v>-2.7290707064234754E-3</v>
      </c>
      <c r="F2466">
        <v>2456</v>
      </c>
      <c r="G2466">
        <f t="shared" ca="1" si="77"/>
        <v>1.8958405584028174E-2</v>
      </c>
    </row>
    <row r="2467" spans="2:7" x14ac:dyDescent="0.3">
      <c r="B2467" s="109">
        <v>41765</v>
      </c>
      <c r="C2467" s="110">
        <v>275.09964000000002</v>
      </c>
      <c r="D2467">
        <f t="shared" si="76"/>
        <v>-4.8855661034367115E-3</v>
      </c>
      <c r="E2467">
        <v>-2.7338061083076459E-3</v>
      </c>
      <c r="F2467">
        <v>2457</v>
      </c>
      <c r="G2467">
        <f t="shared" ca="1" si="77"/>
        <v>-3.3661411475271304E-2</v>
      </c>
    </row>
    <row r="2468" spans="2:7" x14ac:dyDescent="0.3">
      <c r="B2468" s="109">
        <v>41764</v>
      </c>
      <c r="C2468" s="110">
        <v>276.45025600000002</v>
      </c>
      <c r="D2468">
        <f t="shared" si="76"/>
        <v>-2.3973559717122339E-2</v>
      </c>
      <c r="E2468">
        <v>-2.7422421484833981E-3</v>
      </c>
      <c r="F2468">
        <v>2458</v>
      </c>
      <c r="G2468">
        <f t="shared" ca="1" si="77"/>
        <v>1.4604695248378525E-4</v>
      </c>
    </row>
    <row r="2469" spans="2:7" x14ac:dyDescent="0.3">
      <c r="B2469" s="109">
        <v>41761</v>
      </c>
      <c r="C2469" s="110">
        <v>283.24054000000001</v>
      </c>
      <c r="D2469">
        <f t="shared" si="76"/>
        <v>3.989140703446914E-3</v>
      </c>
      <c r="E2469">
        <v>-2.7509906288152308E-3</v>
      </c>
      <c r="F2469">
        <v>2459</v>
      </c>
      <c r="G2469">
        <f t="shared" ca="1" si="77"/>
        <v>7.690562962711768E-2</v>
      </c>
    </row>
    <row r="2470" spans="2:7" x14ac:dyDescent="0.3">
      <c r="B2470" s="109">
        <v>41759</v>
      </c>
      <c r="C2470" s="110">
        <v>282.11514299999999</v>
      </c>
      <c r="D2470">
        <f t="shared" si="76"/>
        <v>-6.0797351135049027E-3</v>
      </c>
      <c r="E2470">
        <v>-2.7586425537258208E-3</v>
      </c>
      <c r="F2470">
        <v>2460</v>
      </c>
      <c r="G2470">
        <f t="shared" ca="1" si="77"/>
        <v>-2.1117266717142525E-2</v>
      </c>
    </row>
    <row r="2471" spans="2:7" x14ac:dyDescent="0.3">
      <c r="B2471" s="109">
        <v>41758</v>
      </c>
      <c r="C2471" s="110">
        <v>283.84082000000001</v>
      </c>
      <c r="D2471">
        <f t="shared" si="76"/>
        <v>-3.7404415168745264E-2</v>
      </c>
      <c r="E2471">
        <v>-2.7959494285904052E-3</v>
      </c>
      <c r="F2471">
        <v>2461</v>
      </c>
      <c r="G2471">
        <f t="shared" ca="1" si="77"/>
        <v>-1.3003751492015308E-2</v>
      </c>
    </row>
    <row r="2472" spans="2:7" x14ac:dyDescent="0.3">
      <c r="B2472" s="109">
        <v>41757</v>
      </c>
      <c r="C2472" s="110">
        <v>294.87027</v>
      </c>
      <c r="D2472">
        <f t="shared" si="76"/>
        <v>-1.1818021637898024E-2</v>
      </c>
      <c r="E2472">
        <v>-2.7973594958878856E-3</v>
      </c>
      <c r="F2472">
        <v>2462</v>
      </c>
      <c r="G2472">
        <f t="shared" ca="1" si="77"/>
        <v>3.234462842179494E-2</v>
      </c>
    </row>
    <row r="2473" spans="2:7" x14ac:dyDescent="0.3">
      <c r="B2473" s="109">
        <v>41754</v>
      </c>
      <c r="C2473" s="110">
        <v>298.39672899999999</v>
      </c>
      <c r="D2473">
        <f t="shared" si="76"/>
        <v>6.9631590829615231E-3</v>
      </c>
      <c r="E2473">
        <v>-2.8056012061893343E-3</v>
      </c>
      <c r="F2473">
        <v>2463</v>
      </c>
      <c r="G2473">
        <f t="shared" ca="1" si="77"/>
        <v>1.4023128937694011E-3</v>
      </c>
    </row>
    <row r="2474" spans="2:7" x14ac:dyDescent="0.3">
      <c r="B2474" s="109">
        <v>41753</v>
      </c>
      <c r="C2474" s="110">
        <v>296.33331299999998</v>
      </c>
      <c r="D2474">
        <f t="shared" si="76"/>
        <v>0</v>
      </c>
      <c r="E2474">
        <v>-2.8064779333073497E-3</v>
      </c>
      <c r="F2474">
        <v>2464</v>
      </c>
      <c r="G2474">
        <f t="shared" ca="1" si="77"/>
        <v>4.4262216265285786E-2</v>
      </c>
    </row>
    <row r="2475" spans="2:7" x14ac:dyDescent="0.3">
      <c r="B2475" s="109">
        <v>41752</v>
      </c>
      <c r="C2475" s="110">
        <v>296.33331299999998</v>
      </c>
      <c r="D2475">
        <f t="shared" si="76"/>
        <v>1.6209856014312907E-2</v>
      </c>
      <c r="E2475">
        <v>-2.8095680160805658E-3</v>
      </c>
      <c r="F2475">
        <v>2465</v>
      </c>
      <c r="G2475">
        <f t="shared" ca="1" si="77"/>
        <v>2.4611523226980861E-2</v>
      </c>
    </row>
    <row r="2476" spans="2:7" x14ac:dyDescent="0.3">
      <c r="B2476" s="109">
        <v>41751</v>
      </c>
      <c r="C2476" s="110">
        <v>291.60641500000003</v>
      </c>
      <c r="D2476">
        <f t="shared" si="76"/>
        <v>-9.1779532836728794E-3</v>
      </c>
      <c r="E2476">
        <v>-2.8119977634035731E-3</v>
      </c>
      <c r="F2476">
        <v>2466</v>
      </c>
      <c r="G2476">
        <f t="shared" ca="1" si="77"/>
        <v>1.463996015253162E-2</v>
      </c>
    </row>
    <row r="2477" spans="2:7" x14ac:dyDescent="0.3">
      <c r="B2477" s="109">
        <v>41750</v>
      </c>
      <c r="C2477" s="110">
        <v>294.30755599999998</v>
      </c>
      <c r="D2477">
        <f t="shared" si="76"/>
        <v>-1.9742234265445857E-2</v>
      </c>
      <c r="E2477">
        <v>-2.8171150366038678E-3</v>
      </c>
      <c r="F2477">
        <v>2467</v>
      </c>
      <c r="G2477">
        <f t="shared" ca="1" si="77"/>
        <v>-4.226792123791126E-2</v>
      </c>
    </row>
    <row r="2478" spans="2:7" x14ac:dyDescent="0.3">
      <c r="B2478" s="109">
        <v>41746</v>
      </c>
      <c r="C2478" s="110">
        <v>300.23486300000002</v>
      </c>
      <c r="D2478">
        <f t="shared" si="76"/>
        <v>1.3550723788334551E-2</v>
      </c>
      <c r="E2478">
        <v>-2.8269613563240981E-3</v>
      </c>
      <c r="F2478">
        <v>2468</v>
      </c>
      <c r="G2478">
        <f t="shared" ca="1" si="77"/>
        <v>-1.0413185484408295E-3</v>
      </c>
    </row>
    <row r="2479" spans="2:7" x14ac:dyDescent="0.3">
      <c r="B2479" s="109">
        <v>41745</v>
      </c>
      <c r="C2479" s="110">
        <v>296.22085600000003</v>
      </c>
      <c r="D2479">
        <f t="shared" si="76"/>
        <v>-1.1640800421562569E-2</v>
      </c>
      <c r="E2479">
        <v>-2.8319141073933629E-3</v>
      </c>
      <c r="F2479">
        <v>2469</v>
      </c>
      <c r="G2479">
        <f t="shared" ca="1" si="77"/>
        <v>2.5290132359079089E-2</v>
      </c>
    </row>
    <row r="2480" spans="2:7" x14ac:dyDescent="0.3">
      <c r="B2480" s="109">
        <v>41744</v>
      </c>
      <c r="C2480" s="110">
        <v>299.70971700000001</v>
      </c>
      <c r="D2480">
        <f t="shared" si="76"/>
        <v>8.8393883125434947E-3</v>
      </c>
      <c r="E2480">
        <v>-2.8406542805654578E-3</v>
      </c>
      <c r="F2480">
        <v>2470</v>
      </c>
      <c r="G2480">
        <f t="shared" ca="1" si="77"/>
        <v>1.5575970535986207E-2</v>
      </c>
    </row>
    <row r="2481" spans="2:7" x14ac:dyDescent="0.3">
      <c r="B2481" s="109">
        <v>41740</v>
      </c>
      <c r="C2481" s="110">
        <v>297.08367900000002</v>
      </c>
      <c r="D2481">
        <f t="shared" si="76"/>
        <v>-9.6297941805976173E-3</v>
      </c>
      <c r="E2481">
        <v>-2.8443876631452092E-3</v>
      </c>
      <c r="F2481">
        <v>2471</v>
      </c>
      <c r="G2481">
        <f t="shared" ca="1" si="77"/>
        <v>-5.7036235600444721E-4</v>
      </c>
    </row>
    <row r="2482" spans="2:7" x14ac:dyDescent="0.3">
      <c r="B2482" s="109">
        <v>41739</v>
      </c>
      <c r="C2482" s="110">
        <v>299.972351</v>
      </c>
      <c r="D2482">
        <f t="shared" si="76"/>
        <v>-9.2924679009245281E-3</v>
      </c>
      <c r="E2482">
        <v>-2.8508146522535638E-3</v>
      </c>
      <c r="F2482">
        <v>2472</v>
      </c>
      <c r="G2482">
        <f t="shared" ca="1" si="77"/>
        <v>4.3917460165740566E-2</v>
      </c>
    </row>
    <row r="2483" spans="2:7" x14ac:dyDescent="0.3">
      <c r="B2483" s="109">
        <v>41738</v>
      </c>
      <c r="C2483" s="110">
        <v>302.78598</v>
      </c>
      <c r="D2483">
        <f t="shared" si="76"/>
        <v>6.6102314274156804E-3</v>
      </c>
      <c r="E2483">
        <v>-2.8600528224664856E-3</v>
      </c>
      <c r="F2483">
        <v>2473</v>
      </c>
      <c r="G2483">
        <f t="shared" ca="1" si="77"/>
        <v>-1.3947055799368929E-2</v>
      </c>
    </row>
    <row r="2484" spans="2:7" x14ac:dyDescent="0.3">
      <c r="B2484" s="109">
        <v>41736</v>
      </c>
      <c r="C2484" s="110">
        <v>300.79763800000001</v>
      </c>
      <c r="D2484">
        <f t="shared" si="76"/>
        <v>-1.0001492381809474E-2</v>
      </c>
      <c r="E2484">
        <v>-2.8902957491763193E-3</v>
      </c>
      <c r="F2484">
        <v>2474</v>
      </c>
      <c r="G2484">
        <f t="shared" ca="1" si="77"/>
        <v>-2.3704908703421457E-2</v>
      </c>
    </row>
    <row r="2485" spans="2:7" x14ac:dyDescent="0.3">
      <c r="B2485" s="109">
        <v>41733</v>
      </c>
      <c r="C2485" s="110">
        <v>303.836456</v>
      </c>
      <c r="D2485">
        <f t="shared" si="76"/>
        <v>2.0410959254213434E-2</v>
      </c>
      <c r="E2485">
        <v>-2.8933375916977422E-3</v>
      </c>
      <c r="F2485">
        <v>2475</v>
      </c>
      <c r="G2485">
        <f t="shared" ca="1" si="77"/>
        <v>-7.8232560184737267E-3</v>
      </c>
    </row>
    <row r="2486" spans="2:7" x14ac:dyDescent="0.3">
      <c r="B2486" s="109">
        <v>41732</v>
      </c>
      <c r="C2486" s="110">
        <v>297.75891100000001</v>
      </c>
      <c r="D2486">
        <f t="shared" si="76"/>
        <v>-2.2296373701521599E-2</v>
      </c>
      <c r="E2486">
        <v>-2.9084306511586444E-3</v>
      </c>
      <c r="F2486">
        <v>2476</v>
      </c>
      <c r="G2486">
        <f t="shared" ca="1" si="77"/>
        <v>-2.4676193417698028E-2</v>
      </c>
    </row>
    <row r="2487" spans="2:7" x14ac:dyDescent="0.3">
      <c r="B2487" s="109">
        <v>41731</v>
      </c>
      <c r="C2487" s="110">
        <v>304.54925500000002</v>
      </c>
      <c r="D2487">
        <f t="shared" si="76"/>
        <v>1.233346285235859E-3</v>
      </c>
      <c r="E2487">
        <v>-2.9174000887005613E-3</v>
      </c>
      <c r="F2487">
        <v>2477</v>
      </c>
      <c r="G2487">
        <f t="shared" ca="1" si="77"/>
        <v>-2.2713434315701039E-2</v>
      </c>
    </row>
    <row r="2488" spans="2:7" x14ac:dyDescent="0.3">
      <c r="B2488" s="109">
        <v>41730</v>
      </c>
      <c r="C2488" s="110">
        <v>304.174103</v>
      </c>
      <c r="D2488">
        <f t="shared" si="76"/>
        <v>9.0851504041082887E-3</v>
      </c>
      <c r="E2488">
        <v>-2.9328706378991543E-3</v>
      </c>
      <c r="F2488">
        <v>2478</v>
      </c>
      <c r="G2488">
        <f t="shared" ca="1" si="77"/>
        <v>8.5657778290024918E-3</v>
      </c>
    </row>
    <row r="2489" spans="2:7" x14ac:dyDescent="0.3">
      <c r="B2489" s="109">
        <v>41729</v>
      </c>
      <c r="C2489" s="110">
        <v>301.43551600000001</v>
      </c>
      <c r="D2489">
        <f t="shared" si="76"/>
        <v>2.907344370587861E-2</v>
      </c>
      <c r="E2489">
        <v>-2.953107028778601E-3</v>
      </c>
      <c r="F2489">
        <v>2479</v>
      </c>
      <c r="G2489">
        <f t="shared" ca="1" si="77"/>
        <v>1.9332107532480245E-2</v>
      </c>
    </row>
    <row r="2490" spans="2:7" x14ac:dyDescent="0.3">
      <c r="B2490" s="109">
        <v>41726</v>
      </c>
      <c r="C2490" s="110">
        <v>292.91934199999997</v>
      </c>
      <c r="D2490">
        <f t="shared" si="76"/>
        <v>-1.8356055772984048E-2</v>
      </c>
      <c r="E2490">
        <v>-2.9971177991192643E-3</v>
      </c>
      <c r="F2490">
        <v>2480</v>
      </c>
      <c r="G2490">
        <f t="shared" ca="1" si="77"/>
        <v>-2.34887515677175E-2</v>
      </c>
    </row>
    <row r="2491" spans="2:7" x14ac:dyDescent="0.3">
      <c r="B2491" s="109">
        <v>41725</v>
      </c>
      <c r="C2491" s="110">
        <v>298.39672899999999</v>
      </c>
      <c r="D2491">
        <f t="shared" si="76"/>
        <v>1.7265881020614771E-2</v>
      </c>
      <c r="E2491">
        <v>-3.0156121405622294E-3</v>
      </c>
      <c r="F2491">
        <v>2481</v>
      </c>
      <c r="G2491">
        <f t="shared" ca="1" si="77"/>
        <v>-6.4950913934257407E-2</v>
      </c>
    </row>
    <row r="2492" spans="2:7" x14ac:dyDescent="0.3">
      <c r="B2492" s="109">
        <v>41724</v>
      </c>
      <c r="C2492" s="110">
        <v>293.33209199999999</v>
      </c>
      <c r="D2492">
        <f t="shared" si="76"/>
        <v>7.6765800196310074E-4</v>
      </c>
      <c r="E2492">
        <v>-3.0318203550273592E-3</v>
      </c>
      <c r="F2492">
        <v>2482</v>
      </c>
      <c r="G2492">
        <f t="shared" ca="1" si="77"/>
        <v>-8.3386184555652623E-2</v>
      </c>
    </row>
    <row r="2493" spans="2:7" x14ac:dyDescent="0.3">
      <c r="B2493" s="109">
        <v>41723</v>
      </c>
      <c r="C2493" s="110">
        <v>293.10708599999998</v>
      </c>
      <c r="D2493">
        <f t="shared" si="76"/>
        <v>3.2100587591540775E-2</v>
      </c>
      <c r="E2493">
        <v>-3.0320909545000774E-3</v>
      </c>
      <c r="F2493">
        <v>2483</v>
      </c>
      <c r="G2493">
        <f t="shared" ca="1" si="77"/>
        <v>-2.9819562826923777E-2</v>
      </c>
    </row>
    <row r="2494" spans="2:7" x14ac:dyDescent="0.3">
      <c r="B2494" s="109">
        <v>41722</v>
      </c>
      <c r="C2494" s="110">
        <v>283.990814</v>
      </c>
      <c r="D2494">
        <f t="shared" si="76"/>
        <v>-3.6850287035173901E-3</v>
      </c>
      <c r="E2494">
        <v>-3.033586695348256E-3</v>
      </c>
      <c r="F2494">
        <v>2484</v>
      </c>
      <c r="G2494">
        <f t="shared" ca="1" si="77"/>
        <v>3.0663321156409139E-2</v>
      </c>
    </row>
    <row r="2495" spans="2:7" x14ac:dyDescent="0.3">
      <c r="B2495" s="109">
        <v>41719</v>
      </c>
      <c r="C2495" s="110">
        <v>285.04119900000001</v>
      </c>
      <c r="D2495">
        <f t="shared" si="76"/>
        <v>-1.6058395183563889E-2</v>
      </c>
      <c r="E2495">
        <v>-3.0393059385115384E-3</v>
      </c>
      <c r="F2495">
        <v>2485</v>
      </c>
      <c r="G2495">
        <f t="shared" ca="1" si="77"/>
        <v>-4.002055752842347E-2</v>
      </c>
    </row>
    <row r="2496" spans="2:7" x14ac:dyDescent="0.3">
      <c r="B2496" s="109">
        <v>41718</v>
      </c>
      <c r="C2496" s="110">
        <v>289.69320699999997</v>
      </c>
      <c r="D2496">
        <f t="shared" si="76"/>
        <v>1.9137110252795519E-2</v>
      </c>
      <c r="E2496">
        <v>-3.0447269142090949E-3</v>
      </c>
      <c r="F2496">
        <v>2486</v>
      </c>
      <c r="G2496">
        <f t="shared" ca="1" si="77"/>
        <v>-2.789584820364209E-2</v>
      </c>
    </row>
    <row r="2497" spans="2:7" x14ac:dyDescent="0.3">
      <c r="B2497" s="109">
        <v>41717</v>
      </c>
      <c r="C2497" s="110">
        <v>284.25341800000001</v>
      </c>
      <c r="D2497">
        <f t="shared" si="76"/>
        <v>-2.3959703607613014E-2</v>
      </c>
      <c r="E2497">
        <v>-3.0495154803777957E-3</v>
      </c>
      <c r="F2497">
        <v>2487</v>
      </c>
      <c r="G2497">
        <f t="shared" ca="1" si="77"/>
        <v>-3.6459277128900271E-2</v>
      </c>
    </row>
    <row r="2498" spans="2:7" x14ac:dyDescent="0.3">
      <c r="B2498" s="109">
        <v>41716</v>
      </c>
      <c r="C2498" s="110">
        <v>291.23123199999998</v>
      </c>
      <c r="D2498">
        <f t="shared" si="76"/>
        <v>2.9985177372472416E-2</v>
      </c>
      <c r="E2498">
        <v>-3.0616634780099572E-3</v>
      </c>
      <c r="F2498">
        <v>2488</v>
      </c>
      <c r="G2498">
        <f t="shared" ca="1" si="77"/>
        <v>-7.0501050606429611E-2</v>
      </c>
    </row>
    <row r="2499" spans="2:7" x14ac:dyDescent="0.3">
      <c r="B2499" s="109">
        <v>41712</v>
      </c>
      <c r="C2499" s="110">
        <v>282.752838</v>
      </c>
      <c r="D2499">
        <f t="shared" si="76"/>
        <v>-1.050260021208882E-2</v>
      </c>
      <c r="E2499">
        <v>-3.0654543919486077E-3</v>
      </c>
      <c r="F2499">
        <v>2489</v>
      </c>
      <c r="G2499">
        <f t="shared" ca="1" si="77"/>
        <v>-1.894201147621314E-2</v>
      </c>
    </row>
    <row r="2500" spans="2:7" x14ac:dyDescent="0.3">
      <c r="B2500" s="109">
        <v>41711</v>
      </c>
      <c r="C2500" s="110">
        <v>285.75399800000002</v>
      </c>
      <c r="D2500">
        <f t="shared" si="76"/>
        <v>-3.5578761776528078E-2</v>
      </c>
      <c r="E2500">
        <v>-3.0677467172312012E-3</v>
      </c>
      <c r="F2500">
        <v>2490</v>
      </c>
      <c r="G2500">
        <f t="shared" ca="1" si="77"/>
        <v>2.5313478336418414E-2</v>
      </c>
    </row>
    <row r="2501" spans="2:7" x14ac:dyDescent="0.3">
      <c r="B2501" s="109">
        <v>41710</v>
      </c>
      <c r="C2501" s="110">
        <v>296.29583700000001</v>
      </c>
      <c r="D2501">
        <f t="shared" si="76"/>
        <v>8.2982684148120711E-3</v>
      </c>
      <c r="E2501">
        <v>-3.0695643182867549E-3</v>
      </c>
      <c r="F2501">
        <v>2491</v>
      </c>
      <c r="G2501">
        <f t="shared" ca="1" si="77"/>
        <v>-3.9278540771859015E-2</v>
      </c>
    </row>
    <row r="2502" spans="2:7" x14ac:dyDescent="0.3">
      <c r="B2502" s="109">
        <v>41709</v>
      </c>
      <c r="C2502" s="110">
        <v>293.85732999999999</v>
      </c>
      <c r="D2502">
        <f t="shared" si="76"/>
        <v>9.9278812972234398E-3</v>
      </c>
      <c r="E2502">
        <v>-3.0780955584923664E-3</v>
      </c>
      <c r="F2502">
        <v>2492</v>
      </c>
      <c r="G2502">
        <f t="shared" ca="1" si="77"/>
        <v>2.4969208026784573E-3</v>
      </c>
    </row>
    <row r="2503" spans="2:7" x14ac:dyDescent="0.3">
      <c r="B2503" s="109">
        <v>41708</v>
      </c>
      <c r="C2503" s="110">
        <v>290.96862800000002</v>
      </c>
      <c r="D2503">
        <f t="shared" si="76"/>
        <v>-7.6768631132084764E-3</v>
      </c>
      <c r="E2503">
        <v>-3.0785933922844455E-3</v>
      </c>
      <c r="F2503">
        <v>2493</v>
      </c>
      <c r="G2503">
        <f t="shared" ca="1" si="77"/>
        <v>-5.8379090384854102E-2</v>
      </c>
    </row>
    <row r="2504" spans="2:7" x14ac:dyDescent="0.3">
      <c r="B2504" s="109">
        <v>41705</v>
      </c>
      <c r="C2504" s="110">
        <v>293.21963499999998</v>
      </c>
      <c r="D2504">
        <f t="shared" si="76"/>
        <v>1.2304356930301852E-2</v>
      </c>
      <c r="E2504">
        <v>-3.085348934354526E-3</v>
      </c>
      <c r="F2504">
        <v>2494</v>
      </c>
      <c r="G2504">
        <f t="shared" ca="1" si="77"/>
        <v>8.7744876449660676E-3</v>
      </c>
    </row>
    <row r="2505" spans="2:7" x14ac:dyDescent="0.3">
      <c r="B2505" s="109">
        <v>41704</v>
      </c>
      <c r="C2505" s="110">
        <v>289.65560900000003</v>
      </c>
      <c r="D2505">
        <f t="shared" si="76"/>
        <v>2.8369610118884392E-2</v>
      </c>
      <c r="E2505">
        <v>-3.0882264594194186E-3</v>
      </c>
      <c r="F2505">
        <v>2495</v>
      </c>
      <c r="G2505">
        <f t="shared" ca="1" si="77"/>
        <v>-5.383321570780546E-3</v>
      </c>
    </row>
    <row r="2506" spans="2:7" x14ac:dyDescent="0.3">
      <c r="B2506" s="109">
        <v>41703</v>
      </c>
      <c r="C2506" s="110">
        <v>281.66488600000002</v>
      </c>
      <c r="D2506">
        <f t="shared" si="76"/>
        <v>1.445747543918996E-2</v>
      </c>
      <c r="E2506">
        <v>-3.1020167706754531E-3</v>
      </c>
      <c r="F2506">
        <v>2496</v>
      </c>
      <c r="G2506">
        <f t="shared" ca="1" si="77"/>
        <v>2.5674752421604636E-3</v>
      </c>
    </row>
    <row r="2507" spans="2:7" x14ac:dyDescent="0.3">
      <c r="B2507" s="109">
        <v>41702</v>
      </c>
      <c r="C2507" s="110">
        <v>277.650757</v>
      </c>
      <c r="D2507">
        <f t="shared" ref="D2507:D2570" si="78">C2507/C2508-1</f>
        <v>1.3557947870277864E-2</v>
      </c>
      <c r="E2507">
        <v>-3.1267868749641492E-3</v>
      </c>
      <c r="F2507">
        <v>2497</v>
      </c>
      <c r="G2507">
        <f t="shared" ref="G2507:G2570" ca="1" si="79">_xlfn.NORM.INV(RAND(),M$13,M$14)</f>
        <v>3.1960436276418499E-3</v>
      </c>
    </row>
    <row r="2508" spans="2:7" x14ac:dyDescent="0.3">
      <c r="B2508" s="109">
        <v>41701</v>
      </c>
      <c r="C2508" s="110">
        <v>273.93673699999999</v>
      </c>
      <c r="D2508">
        <f t="shared" si="78"/>
        <v>-1.484078365778263E-2</v>
      </c>
      <c r="E2508">
        <v>-3.1470692964705727E-3</v>
      </c>
      <c r="F2508">
        <v>2498</v>
      </c>
      <c r="G2508">
        <f t="shared" ca="1" si="79"/>
        <v>-3.675937651278455E-3</v>
      </c>
    </row>
    <row r="2509" spans="2:7" x14ac:dyDescent="0.3">
      <c r="B2509" s="109">
        <v>41698</v>
      </c>
      <c r="C2509" s="110">
        <v>278.06341600000002</v>
      </c>
      <c r="D2509">
        <f t="shared" si="78"/>
        <v>3.4617563614366409E-2</v>
      </c>
      <c r="E2509">
        <v>-3.1876705300035724E-3</v>
      </c>
      <c r="F2509">
        <v>2499</v>
      </c>
      <c r="G2509">
        <f t="shared" ca="1" si="79"/>
        <v>1.4742233793020632E-2</v>
      </c>
    </row>
    <row r="2510" spans="2:7" x14ac:dyDescent="0.3">
      <c r="B2510" s="109">
        <v>41696</v>
      </c>
      <c r="C2510" s="110">
        <v>268.759613</v>
      </c>
      <c r="D2510">
        <f t="shared" si="78"/>
        <v>-2.9531325568595279E-2</v>
      </c>
      <c r="E2510">
        <v>-3.2140599015334503E-3</v>
      </c>
      <c r="F2510">
        <v>2500</v>
      </c>
      <c r="G2510">
        <f t="shared" ca="1" si="79"/>
        <v>-3.785406173552696E-2</v>
      </c>
    </row>
    <row r="2511" spans="2:7" x14ac:dyDescent="0.3">
      <c r="B2511" s="109">
        <v>41695</v>
      </c>
      <c r="C2511" s="110">
        <v>276.93795799999998</v>
      </c>
      <c r="D2511">
        <f t="shared" si="78"/>
        <v>1.151007902313661E-2</v>
      </c>
      <c r="E2511">
        <v>-3.2185101621141632E-3</v>
      </c>
      <c r="F2511">
        <v>2501</v>
      </c>
      <c r="G2511">
        <f t="shared" ca="1" si="79"/>
        <v>2.6575366702269659E-2</v>
      </c>
    </row>
    <row r="2512" spans="2:7" x14ac:dyDescent="0.3">
      <c r="B2512" s="109">
        <v>41694</v>
      </c>
      <c r="C2512" s="110">
        <v>273.786652</v>
      </c>
      <c r="D2512">
        <f t="shared" si="78"/>
        <v>3.3125649482538266E-2</v>
      </c>
      <c r="E2512">
        <v>-3.2229801450455176E-3</v>
      </c>
      <c r="F2512">
        <v>2502</v>
      </c>
      <c r="G2512">
        <f t="shared" ca="1" si="79"/>
        <v>9.965091388934302E-3</v>
      </c>
    </row>
    <row r="2513" spans="2:7" x14ac:dyDescent="0.3">
      <c r="B2513" s="109">
        <v>41691</v>
      </c>
      <c r="C2513" s="110">
        <v>265.00808699999999</v>
      </c>
      <c r="D2513">
        <f t="shared" si="78"/>
        <v>3.8517778135269465E-2</v>
      </c>
      <c r="E2513">
        <v>-3.2309506258523246E-3</v>
      </c>
      <c r="F2513">
        <v>2503</v>
      </c>
      <c r="G2513">
        <f t="shared" ca="1" si="79"/>
        <v>-1.2226349149621287E-2</v>
      </c>
    </row>
    <row r="2514" spans="2:7" x14ac:dyDescent="0.3">
      <c r="B2514" s="109">
        <v>41690</v>
      </c>
      <c r="C2514" s="110">
        <v>255.17915300000001</v>
      </c>
      <c r="D2514">
        <f t="shared" si="78"/>
        <v>9.0494175664233012E-3</v>
      </c>
      <c r="E2514">
        <v>-3.2580908630429617E-3</v>
      </c>
      <c r="F2514">
        <v>2504</v>
      </c>
      <c r="G2514">
        <f t="shared" ca="1" si="79"/>
        <v>5.8277584030795325E-2</v>
      </c>
    </row>
    <row r="2515" spans="2:7" x14ac:dyDescent="0.3">
      <c r="B2515" s="109">
        <v>41689</v>
      </c>
      <c r="C2515" s="110">
        <v>252.89063999999999</v>
      </c>
      <c r="D2515">
        <f t="shared" si="78"/>
        <v>3.3737308626742957E-2</v>
      </c>
      <c r="E2515">
        <v>-3.2598643471726252E-3</v>
      </c>
      <c r="F2515">
        <v>2505</v>
      </c>
      <c r="G2515">
        <f t="shared" ca="1" si="79"/>
        <v>-5.0769736414488245E-2</v>
      </c>
    </row>
    <row r="2516" spans="2:7" x14ac:dyDescent="0.3">
      <c r="B2516" s="109">
        <v>41688</v>
      </c>
      <c r="C2516" s="110">
        <v>244.637238</v>
      </c>
      <c r="D2516">
        <f t="shared" si="78"/>
        <v>-1.4955007247917651E-2</v>
      </c>
      <c r="E2516">
        <v>-3.2672137624741859E-3</v>
      </c>
      <c r="F2516">
        <v>2506</v>
      </c>
      <c r="G2516">
        <f t="shared" ca="1" si="79"/>
        <v>-2.9131019715825757E-2</v>
      </c>
    </row>
    <row r="2517" spans="2:7" x14ac:dyDescent="0.3">
      <c r="B2517" s="109">
        <v>41687</v>
      </c>
      <c r="C2517" s="110">
        <v>248.35133400000001</v>
      </c>
      <c r="D2517">
        <f t="shared" si="78"/>
        <v>5.4679429553792236E-3</v>
      </c>
      <c r="E2517">
        <v>-3.2756420625968952E-3</v>
      </c>
      <c r="F2517">
        <v>2507</v>
      </c>
      <c r="G2517">
        <f t="shared" ca="1" si="79"/>
        <v>1.7132006967811361E-2</v>
      </c>
    </row>
    <row r="2518" spans="2:7" x14ac:dyDescent="0.3">
      <c r="B2518" s="109">
        <v>41684</v>
      </c>
      <c r="C2518" s="110">
        <v>247.00074799999999</v>
      </c>
      <c r="D2518">
        <f t="shared" si="78"/>
        <v>-2.0383776779532958E-2</v>
      </c>
      <c r="E2518">
        <v>-3.2762721352792568E-3</v>
      </c>
      <c r="F2518">
        <v>2508</v>
      </c>
      <c r="G2518">
        <f t="shared" ca="1" si="79"/>
        <v>-4.7235784578697648E-2</v>
      </c>
    </row>
    <row r="2519" spans="2:7" x14ac:dyDescent="0.3">
      <c r="B2519" s="109">
        <v>41683</v>
      </c>
      <c r="C2519" s="110">
        <v>252.14032</v>
      </c>
      <c r="D2519">
        <f t="shared" si="78"/>
        <v>-3.5447714389261753E-2</v>
      </c>
      <c r="E2519">
        <v>-3.2933533371173329E-3</v>
      </c>
      <c r="F2519">
        <v>2509</v>
      </c>
      <c r="G2519">
        <f t="shared" ca="1" si="79"/>
        <v>-1.7125489461089934E-2</v>
      </c>
    </row>
    <row r="2520" spans="2:7" x14ac:dyDescent="0.3">
      <c r="B2520" s="109">
        <v>41682</v>
      </c>
      <c r="C2520" s="110">
        <v>261.406586</v>
      </c>
      <c r="D2520">
        <f t="shared" si="78"/>
        <v>-4.9627734891213304E-3</v>
      </c>
      <c r="E2520">
        <v>-3.2992356541658996E-3</v>
      </c>
      <c r="F2520">
        <v>2510</v>
      </c>
      <c r="G2520">
        <f t="shared" ca="1" si="79"/>
        <v>-2.8140383382545844E-2</v>
      </c>
    </row>
    <row r="2521" spans="2:7" x14ac:dyDescent="0.3">
      <c r="B2521" s="109">
        <v>41681</v>
      </c>
      <c r="C2521" s="110">
        <v>262.71035799999999</v>
      </c>
      <c r="D2521">
        <f t="shared" si="78"/>
        <v>-1.6592227530039971E-2</v>
      </c>
      <c r="E2521">
        <v>-3.3021731097991891E-3</v>
      </c>
      <c r="F2521">
        <v>2511</v>
      </c>
      <c r="G2521">
        <f t="shared" ca="1" si="79"/>
        <v>2.2557046934039452E-3</v>
      </c>
    </row>
    <row r="2522" spans="2:7" x14ac:dyDescent="0.3">
      <c r="B2522" s="109">
        <v>41680</v>
      </c>
      <c r="C2522" s="110">
        <v>267.142853</v>
      </c>
      <c r="D2522">
        <f t="shared" si="78"/>
        <v>-1.1576551973537019E-2</v>
      </c>
      <c r="E2522">
        <v>-3.3086274757317957E-3</v>
      </c>
      <c r="F2522">
        <v>2512</v>
      </c>
      <c r="G2522">
        <f t="shared" ca="1" si="79"/>
        <v>1.8847019377306862E-2</v>
      </c>
    </row>
    <row r="2523" spans="2:7" x14ac:dyDescent="0.3">
      <c r="B2523" s="109">
        <v>41677</v>
      </c>
      <c r="C2523" s="110">
        <v>270.27166699999998</v>
      </c>
      <c r="D2523">
        <f t="shared" si="78"/>
        <v>-1.7885222971303349E-3</v>
      </c>
      <c r="E2523">
        <v>-3.3089758009142711E-3</v>
      </c>
      <c r="F2523">
        <v>2513</v>
      </c>
      <c r="G2523">
        <f t="shared" ca="1" si="79"/>
        <v>-2.3673294032542573E-3</v>
      </c>
    </row>
    <row r="2524" spans="2:7" x14ac:dyDescent="0.3">
      <c r="B2524" s="109">
        <v>41676</v>
      </c>
      <c r="C2524" s="110">
        <v>270.75592</v>
      </c>
      <c r="D2524">
        <f t="shared" si="78"/>
        <v>-1.0992058759212719E-3</v>
      </c>
      <c r="E2524">
        <v>-3.3111273979087308E-3</v>
      </c>
      <c r="F2524">
        <v>2514</v>
      </c>
      <c r="G2524">
        <f t="shared" ca="1" si="79"/>
        <v>-1.2030379086984655E-2</v>
      </c>
    </row>
    <row r="2525" spans="2:7" x14ac:dyDescent="0.3">
      <c r="B2525" s="109">
        <v>41675</v>
      </c>
      <c r="C2525" s="110">
        <v>271.05386399999998</v>
      </c>
      <c r="D2525">
        <f t="shared" si="78"/>
        <v>2.2768918952587924E-2</v>
      </c>
      <c r="E2525">
        <v>-3.325140907804558E-3</v>
      </c>
      <c r="F2525">
        <v>2515</v>
      </c>
      <c r="G2525">
        <f t="shared" ca="1" si="79"/>
        <v>1.2928984822021213E-3</v>
      </c>
    </row>
    <row r="2526" spans="2:7" x14ac:dyDescent="0.3">
      <c r="B2526" s="109">
        <v>41674</v>
      </c>
      <c r="C2526" s="110">
        <v>265.01965300000001</v>
      </c>
      <c r="D2526">
        <f t="shared" si="78"/>
        <v>-1.3860091397748464E-2</v>
      </c>
      <c r="E2526">
        <v>-3.3271232411781204E-3</v>
      </c>
      <c r="F2526">
        <v>2516</v>
      </c>
      <c r="G2526">
        <f t="shared" ca="1" si="79"/>
        <v>1.2651269308051541E-2</v>
      </c>
    </row>
    <row r="2527" spans="2:7" x14ac:dyDescent="0.3">
      <c r="B2527" s="109">
        <v>41673</v>
      </c>
      <c r="C2527" s="110">
        <v>268.74447600000002</v>
      </c>
      <c r="D2527">
        <f t="shared" si="78"/>
        <v>6.9328338623741992E-4</v>
      </c>
      <c r="E2527">
        <v>-3.3422292811863263E-3</v>
      </c>
      <c r="F2527">
        <v>2517</v>
      </c>
      <c r="G2527">
        <f t="shared" ca="1" si="79"/>
        <v>3.9820306318985595E-2</v>
      </c>
    </row>
    <row r="2528" spans="2:7" x14ac:dyDescent="0.3">
      <c r="B2528" s="109">
        <v>41670</v>
      </c>
      <c r="C2528" s="110">
        <v>268.558289</v>
      </c>
      <c r="D2528">
        <f t="shared" si="78"/>
        <v>1.6351491371723981E-2</v>
      </c>
      <c r="E2528">
        <v>-3.3433671171435586E-3</v>
      </c>
      <c r="F2528">
        <v>2518</v>
      </c>
      <c r="G2528">
        <f t="shared" ca="1" si="79"/>
        <v>-1.3083009378113519E-2</v>
      </c>
    </row>
    <row r="2529" spans="2:7" x14ac:dyDescent="0.3">
      <c r="B2529" s="109">
        <v>41669</v>
      </c>
      <c r="C2529" s="110">
        <v>264.23761000000002</v>
      </c>
      <c r="D2529">
        <f t="shared" si="78"/>
        <v>-3.2309506258523246E-3</v>
      </c>
      <c r="E2529">
        <v>-3.3657524828463181E-3</v>
      </c>
      <c r="F2529">
        <v>2519</v>
      </c>
      <c r="G2529">
        <f t="shared" ca="1" si="79"/>
        <v>1.9102901581542552E-2</v>
      </c>
    </row>
    <row r="2530" spans="2:7" x14ac:dyDescent="0.3">
      <c r="B2530" s="109">
        <v>41668</v>
      </c>
      <c r="C2530" s="110">
        <v>265.09411599999999</v>
      </c>
      <c r="D2530">
        <f t="shared" si="78"/>
        <v>1.6278630145609263E-2</v>
      </c>
      <c r="E2530">
        <v>-3.3671232578397214E-3</v>
      </c>
      <c r="F2530">
        <v>2520</v>
      </c>
      <c r="G2530">
        <f t="shared" ca="1" si="79"/>
        <v>-8.8276549172709561E-3</v>
      </c>
    </row>
    <row r="2531" spans="2:7" x14ac:dyDescent="0.3">
      <c r="B2531" s="109">
        <v>41667</v>
      </c>
      <c r="C2531" s="110">
        <v>260.84787</v>
      </c>
      <c r="D2531">
        <f t="shared" si="78"/>
        <v>-4.1241508485567735E-3</v>
      </c>
      <c r="E2531">
        <v>-3.3734070234976432E-3</v>
      </c>
      <c r="F2531">
        <v>2521</v>
      </c>
      <c r="G2531">
        <f t="shared" ca="1" si="79"/>
        <v>-1.7420418394924374E-2</v>
      </c>
    </row>
    <row r="2532" spans="2:7" x14ac:dyDescent="0.3">
      <c r="B2532" s="109">
        <v>41666</v>
      </c>
      <c r="C2532" s="110">
        <v>261.92810100000003</v>
      </c>
      <c r="D2532">
        <f t="shared" si="78"/>
        <v>-1.4297794495176097E-2</v>
      </c>
      <c r="E2532">
        <v>-3.3844012183045225E-3</v>
      </c>
      <c r="F2532">
        <v>2522</v>
      </c>
      <c r="G2532">
        <f t="shared" ca="1" si="79"/>
        <v>-2.6221981942406401E-2</v>
      </c>
    </row>
    <row r="2533" spans="2:7" x14ac:dyDescent="0.3">
      <c r="B2533" s="109">
        <v>41663</v>
      </c>
      <c r="C2533" s="110">
        <v>265.727417</v>
      </c>
      <c r="D2533">
        <f t="shared" si="78"/>
        <v>-1.5863980198959737E-2</v>
      </c>
      <c r="E2533">
        <v>-3.3860153920163283E-3</v>
      </c>
      <c r="F2533">
        <v>2523</v>
      </c>
      <c r="G2533">
        <f t="shared" ca="1" si="79"/>
        <v>-4.7849162899029117E-3</v>
      </c>
    </row>
    <row r="2534" spans="2:7" x14ac:dyDescent="0.3">
      <c r="B2534" s="109">
        <v>41662</v>
      </c>
      <c r="C2534" s="110">
        <v>270.01086400000003</v>
      </c>
      <c r="D2534">
        <f t="shared" si="78"/>
        <v>-1.0915826374563564E-2</v>
      </c>
      <c r="E2534">
        <v>-3.4005710304764181E-3</v>
      </c>
      <c r="F2534">
        <v>2524</v>
      </c>
      <c r="G2534">
        <f t="shared" ca="1" si="79"/>
        <v>1.6338122484289862E-2</v>
      </c>
    </row>
    <row r="2535" spans="2:7" x14ac:dyDescent="0.3">
      <c r="B2535" s="109">
        <v>41661</v>
      </c>
      <c r="C2535" s="110">
        <v>272.99078400000002</v>
      </c>
      <c r="D2535">
        <f t="shared" si="78"/>
        <v>2.0510695720126204E-3</v>
      </c>
      <c r="E2535">
        <v>-3.4014316760720975E-3</v>
      </c>
      <c r="F2535">
        <v>2525</v>
      </c>
      <c r="G2535">
        <f t="shared" ca="1" si="79"/>
        <v>-8.4924325344296319E-3</v>
      </c>
    </row>
    <row r="2536" spans="2:7" x14ac:dyDescent="0.3">
      <c r="B2536" s="109">
        <v>41660</v>
      </c>
      <c r="C2536" s="110">
        <v>272.432007</v>
      </c>
      <c r="D2536">
        <f t="shared" si="78"/>
        <v>8.9668354974041797E-3</v>
      </c>
      <c r="E2536">
        <v>-3.4144940890195041E-3</v>
      </c>
      <c r="F2536">
        <v>2526</v>
      </c>
      <c r="G2536">
        <f t="shared" ca="1" si="79"/>
        <v>4.9300013395231343E-3</v>
      </c>
    </row>
    <row r="2537" spans="2:7" x14ac:dyDescent="0.3">
      <c r="B2537" s="109">
        <v>41659</v>
      </c>
      <c r="C2537" s="110">
        <v>270.01086400000003</v>
      </c>
      <c r="D2537">
        <f t="shared" si="78"/>
        <v>1.2995796705551399E-2</v>
      </c>
      <c r="E2537">
        <v>-3.4166131770841934E-3</v>
      </c>
      <c r="F2537">
        <v>2527</v>
      </c>
      <c r="G2537">
        <f t="shared" ca="1" si="79"/>
        <v>1.2090585889533488E-3</v>
      </c>
    </row>
    <row r="2538" spans="2:7" x14ac:dyDescent="0.3">
      <c r="B2538" s="109">
        <v>41656</v>
      </c>
      <c r="C2538" s="110">
        <v>266.546875</v>
      </c>
      <c r="D2538">
        <f t="shared" si="78"/>
        <v>-1.7572482153509372E-2</v>
      </c>
      <c r="E2538">
        <v>-3.4300777303204466E-3</v>
      </c>
      <c r="F2538">
        <v>2528</v>
      </c>
      <c r="G2538">
        <f t="shared" ca="1" si="79"/>
        <v>-2.2346146367700406E-2</v>
      </c>
    </row>
    <row r="2539" spans="2:7" x14ac:dyDescent="0.3">
      <c r="B2539" s="109">
        <v>41655</v>
      </c>
      <c r="C2539" s="110">
        <v>271.31454500000001</v>
      </c>
      <c r="D2539">
        <f t="shared" si="78"/>
        <v>9.4233979642692756E-3</v>
      </c>
      <c r="E2539">
        <v>-3.431163652615532E-3</v>
      </c>
      <c r="F2539">
        <v>2529</v>
      </c>
      <c r="G2539">
        <f t="shared" ca="1" si="79"/>
        <v>-3.5198023342052818E-3</v>
      </c>
    </row>
    <row r="2540" spans="2:7" x14ac:dyDescent="0.3">
      <c r="B2540" s="109">
        <v>41654</v>
      </c>
      <c r="C2540" s="110">
        <v>268.78170799999998</v>
      </c>
      <c r="D2540">
        <f t="shared" si="78"/>
        <v>-4.4150788145582709E-3</v>
      </c>
      <c r="E2540">
        <v>-3.4455132305337699E-3</v>
      </c>
      <c r="F2540">
        <v>2530</v>
      </c>
      <c r="G2540">
        <f t="shared" ca="1" si="79"/>
        <v>1.9593070461730984E-2</v>
      </c>
    </row>
    <row r="2541" spans="2:7" x14ac:dyDescent="0.3">
      <c r="B2541" s="109">
        <v>41653</v>
      </c>
      <c r="C2541" s="110">
        <v>269.97366299999999</v>
      </c>
      <c r="D2541">
        <f t="shared" si="78"/>
        <v>-7.5313879793468264E-3</v>
      </c>
      <c r="E2541">
        <v>-3.4668188545700085E-3</v>
      </c>
      <c r="F2541">
        <v>2531</v>
      </c>
      <c r="G2541">
        <f t="shared" ca="1" si="79"/>
        <v>-6.839794442685179E-3</v>
      </c>
    </row>
    <row r="2542" spans="2:7" x14ac:dyDescent="0.3">
      <c r="B2542" s="109">
        <v>41652</v>
      </c>
      <c r="C2542" s="110">
        <v>272.02236900000003</v>
      </c>
      <c r="D2542">
        <f t="shared" si="78"/>
        <v>2.7448657843720525E-4</v>
      </c>
      <c r="E2542">
        <v>-3.4726654037372517E-3</v>
      </c>
      <c r="F2542">
        <v>2532</v>
      </c>
      <c r="G2542">
        <f t="shared" ca="1" si="79"/>
        <v>-5.9359798572196851E-3</v>
      </c>
    </row>
    <row r="2543" spans="2:7" x14ac:dyDescent="0.3">
      <c r="B2543" s="109">
        <v>41649</v>
      </c>
      <c r="C2543" s="110">
        <v>271.947723</v>
      </c>
      <c r="D2543">
        <f t="shared" si="78"/>
        <v>-1.7494439259185812E-2</v>
      </c>
      <c r="E2543">
        <v>-3.4755680394703559E-3</v>
      </c>
      <c r="F2543">
        <v>2533</v>
      </c>
      <c r="G2543">
        <f t="shared" ca="1" si="79"/>
        <v>-6.7754693768686388E-3</v>
      </c>
    </row>
    <row r="2544" spans="2:7" x14ac:dyDescent="0.3">
      <c r="B2544" s="109">
        <v>41648</v>
      </c>
      <c r="C2544" s="110">
        <v>276.790009</v>
      </c>
      <c r="D2544">
        <f t="shared" si="78"/>
        <v>-1.8803874756536665E-3</v>
      </c>
      <c r="E2544">
        <v>-3.4824910114731322E-3</v>
      </c>
      <c r="F2544">
        <v>2534</v>
      </c>
      <c r="G2544">
        <f t="shared" ca="1" si="79"/>
        <v>-3.8351539701678039E-2</v>
      </c>
    </row>
    <row r="2545" spans="2:7" x14ac:dyDescent="0.3">
      <c r="B2545" s="109">
        <v>41647</v>
      </c>
      <c r="C2545" s="110">
        <v>277.31146200000001</v>
      </c>
      <c r="D2545">
        <f t="shared" si="78"/>
        <v>-5.0784359183569938E-3</v>
      </c>
      <c r="E2545">
        <v>-3.4984289493733556E-3</v>
      </c>
      <c r="F2545">
        <v>2535</v>
      </c>
      <c r="G2545">
        <f t="shared" ca="1" si="79"/>
        <v>1.8410466860925331E-2</v>
      </c>
    </row>
    <row r="2546" spans="2:7" x14ac:dyDescent="0.3">
      <c r="B2546" s="109">
        <v>41646</v>
      </c>
      <c r="C2546" s="110">
        <v>278.72695900000002</v>
      </c>
      <c r="D2546">
        <f t="shared" si="78"/>
        <v>-7.8231787129933172E-3</v>
      </c>
      <c r="E2546">
        <v>-3.4986402792540616E-3</v>
      </c>
      <c r="F2546">
        <v>2536</v>
      </c>
      <c r="G2546">
        <f t="shared" ca="1" si="79"/>
        <v>1.7121978592188003E-2</v>
      </c>
    </row>
    <row r="2547" spans="2:7" x14ac:dyDescent="0.3">
      <c r="B2547" s="109">
        <v>41645</v>
      </c>
      <c r="C2547" s="110">
        <v>280.92468300000002</v>
      </c>
      <c r="D2547">
        <f t="shared" si="78"/>
        <v>1.8501186935449221E-2</v>
      </c>
      <c r="E2547">
        <v>-3.5257369603630684E-3</v>
      </c>
      <c r="F2547">
        <v>2537</v>
      </c>
      <c r="G2547">
        <f t="shared" ca="1" si="79"/>
        <v>8.2422912765750208E-4</v>
      </c>
    </row>
    <row r="2548" spans="2:7" x14ac:dyDescent="0.3">
      <c r="B2548" s="109">
        <v>41642</v>
      </c>
      <c r="C2548" s="110">
        <v>275.82165500000002</v>
      </c>
      <c r="D2548">
        <f t="shared" si="78"/>
        <v>8.1689780488660713E-3</v>
      </c>
      <c r="E2548">
        <v>-3.5460194853499383E-3</v>
      </c>
      <c r="F2548">
        <v>2538</v>
      </c>
      <c r="G2548">
        <f t="shared" ca="1" si="79"/>
        <v>8.4081226585569734E-3</v>
      </c>
    </row>
    <row r="2549" spans="2:7" x14ac:dyDescent="0.3">
      <c r="B2549" s="109">
        <v>41641</v>
      </c>
      <c r="C2549" s="110">
        <v>273.58673099999999</v>
      </c>
      <c r="D2549">
        <f t="shared" si="78"/>
        <v>-4.5111854202449897E-2</v>
      </c>
      <c r="E2549">
        <v>-3.5466622161767214E-3</v>
      </c>
      <c r="F2549">
        <v>2539</v>
      </c>
      <c r="G2549">
        <f t="shared" ca="1" si="79"/>
        <v>-2.8076259227296344E-2</v>
      </c>
    </row>
    <row r="2550" spans="2:7" x14ac:dyDescent="0.3">
      <c r="B2550" s="109">
        <v>41640</v>
      </c>
      <c r="C2550" s="110">
        <v>286.51181000000003</v>
      </c>
      <c r="D2550">
        <f t="shared" si="78"/>
        <v>1.1307219362872489E-2</v>
      </c>
      <c r="E2550">
        <v>-3.5488000824139831E-3</v>
      </c>
      <c r="F2550">
        <v>2540</v>
      </c>
      <c r="G2550">
        <f t="shared" ca="1" si="79"/>
        <v>1.7483181050304237E-2</v>
      </c>
    </row>
    <row r="2551" spans="2:7" x14ac:dyDescent="0.3">
      <c r="B2551" s="109">
        <v>41639</v>
      </c>
      <c r="C2551" s="110">
        <v>283.30838</v>
      </c>
      <c r="D2551">
        <f t="shared" si="78"/>
        <v>1.7252684067308177E-2</v>
      </c>
      <c r="E2551">
        <v>-3.5756134368326586E-3</v>
      </c>
      <c r="F2551">
        <v>2541</v>
      </c>
      <c r="G2551">
        <f t="shared" ca="1" si="79"/>
        <v>8.6053300479235362E-3</v>
      </c>
    </row>
    <row r="2552" spans="2:7" x14ac:dyDescent="0.3">
      <c r="B2552" s="109">
        <v>41638</v>
      </c>
      <c r="C2552" s="110">
        <v>278.50344799999999</v>
      </c>
      <c r="D2552">
        <f t="shared" si="78"/>
        <v>-6.6427385261567107E-3</v>
      </c>
      <c r="E2552">
        <v>-3.5818204648334628E-3</v>
      </c>
      <c r="F2552">
        <v>2542</v>
      </c>
      <c r="G2552">
        <f t="shared" ca="1" si="79"/>
        <v>1.4161458065742112E-3</v>
      </c>
    </row>
    <row r="2553" spans="2:7" x14ac:dyDescent="0.3">
      <c r="B2553" s="109">
        <v>41635</v>
      </c>
      <c r="C2553" s="110">
        <v>280.36584499999998</v>
      </c>
      <c r="D2553">
        <f t="shared" si="78"/>
        <v>5.6113529017098873E-3</v>
      </c>
      <c r="E2553">
        <v>-3.5889680420843062E-3</v>
      </c>
      <c r="F2553">
        <v>2543</v>
      </c>
      <c r="G2553">
        <f t="shared" ca="1" si="79"/>
        <v>1.8916572880811507E-2</v>
      </c>
    </row>
    <row r="2554" spans="2:7" x14ac:dyDescent="0.3">
      <c r="B2554" s="109">
        <v>41634</v>
      </c>
      <c r="C2554" s="110">
        <v>278.80139200000002</v>
      </c>
      <c r="D2554">
        <f t="shared" si="78"/>
        <v>-3.9921993973081049E-3</v>
      </c>
      <c r="E2554">
        <v>-3.5978907699003582E-3</v>
      </c>
      <c r="F2554">
        <v>2544</v>
      </c>
      <c r="G2554">
        <f t="shared" ca="1" si="79"/>
        <v>1.1974676078555008E-2</v>
      </c>
    </row>
    <row r="2555" spans="2:7" x14ac:dyDescent="0.3">
      <c r="B2555" s="109">
        <v>41632</v>
      </c>
      <c r="C2555" s="110">
        <v>279.91888399999999</v>
      </c>
      <c r="D2555">
        <f t="shared" si="78"/>
        <v>1.5678017144772793E-2</v>
      </c>
      <c r="E2555">
        <v>-3.6030156778552591E-3</v>
      </c>
      <c r="F2555">
        <v>2545</v>
      </c>
      <c r="G2555">
        <f t="shared" ca="1" si="79"/>
        <v>9.3206394005954291E-4</v>
      </c>
    </row>
    <row r="2556" spans="2:7" x14ac:dyDescent="0.3">
      <c r="B2556" s="109">
        <v>41631</v>
      </c>
      <c r="C2556" s="110">
        <v>275.59805299999999</v>
      </c>
      <c r="D2556">
        <f t="shared" si="78"/>
        <v>-8.3100248859447889E-3</v>
      </c>
      <c r="E2556">
        <v>-3.6043455051036899E-3</v>
      </c>
      <c r="F2556">
        <v>2546</v>
      </c>
      <c r="G2556">
        <f t="shared" ca="1" si="79"/>
        <v>-5.0190937114344858E-2</v>
      </c>
    </row>
    <row r="2557" spans="2:7" x14ac:dyDescent="0.3">
      <c r="B2557" s="109">
        <v>41628</v>
      </c>
      <c r="C2557" s="110">
        <v>277.90747099999999</v>
      </c>
      <c r="D2557">
        <f t="shared" si="78"/>
        <v>1.6208046033432844E-2</v>
      </c>
      <c r="E2557">
        <v>-3.6043455051036899E-3</v>
      </c>
      <c r="F2557">
        <v>2547</v>
      </c>
      <c r="G2557">
        <f t="shared" ca="1" si="79"/>
        <v>-2.6755231271822374E-2</v>
      </c>
    </row>
    <row r="2558" spans="2:7" x14ac:dyDescent="0.3">
      <c r="B2558" s="109">
        <v>41627</v>
      </c>
      <c r="C2558" s="110">
        <v>273.47497600000003</v>
      </c>
      <c r="D2558">
        <f t="shared" si="78"/>
        <v>1.5631441064323903E-2</v>
      </c>
      <c r="E2558">
        <v>-3.6058288933698002E-3</v>
      </c>
      <c r="F2558">
        <v>2548</v>
      </c>
      <c r="G2558">
        <f t="shared" ca="1" si="79"/>
        <v>-1.2022126714485052E-2</v>
      </c>
    </row>
    <row r="2559" spans="2:7" x14ac:dyDescent="0.3">
      <c r="B2559" s="109">
        <v>41626</v>
      </c>
      <c r="C2559" s="110">
        <v>269.265961</v>
      </c>
      <c r="D2559">
        <f t="shared" si="78"/>
        <v>2.6350778545509712E-3</v>
      </c>
      <c r="E2559">
        <v>-3.6117143998288803E-3</v>
      </c>
      <c r="F2559">
        <v>2549</v>
      </c>
      <c r="G2559">
        <f t="shared" ca="1" si="79"/>
        <v>3.9901338405541838E-2</v>
      </c>
    </row>
    <row r="2560" spans="2:7" x14ac:dyDescent="0.3">
      <c r="B2560" s="109">
        <v>41625</v>
      </c>
      <c r="C2560" s="110">
        <v>268.558289</v>
      </c>
      <c r="D2560">
        <f t="shared" si="78"/>
        <v>-7.9799024667669416E-3</v>
      </c>
      <c r="E2560">
        <v>-3.6196418943456043E-3</v>
      </c>
      <c r="F2560">
        <v>2550</v>
      </c>
      <c r="G2560">
        <f t="shared" ca="1" si="79"/>
        <v>-3.4617046422989665E-3</v>
      </c>
    </row>
    <row r="2561" spans="2:7" x14ac:dyDescent="0.3">
      <c r="B2561" s="109">
        <v>41624</v>
      </c>
      <c r="C2561" s="110">
        <v>270.71859699999999</v>
      </c>
      <c r="D2561">
        <f t="shared" si="78"/>
        <v>-2.3336492098264827E-3</v>
      </c>
      <c r="E2561">
        <v>-3.6223366516500155E-3</v>
      </c>
      <c r="F2561">
        <v>2551</v>
      </c>
      <c r="G2561">
        <f t="shared" ca="1" si="79"/>
        <v>4.5082304157028068E-2</v>
      </c>
    </row>
    <row r="2562" spans="2:7" x14ac:dyDescent="0.3">
      <c r="B2562" s="109">
        <v>41621</v>
      </c>
      <c r="C2562" s="110">
        <v>271.35183699999999</v>
      </c>
      <c r="D2562">
        <f t="shared" si="78"/>
        <v>-3.1470692964705727E-3</v>
      </c>
      <c r="E2562">
        <v>-3.6281004302382014E-3</v>
      </c>
      <c r="F2562">
        <v>2552</v>
      </c>
      <c r="G2562">
        <f t="shared" ca="1" si="79"/>
        <v>-2.6796068033378317E-2</v>
      </c>
    </row>
    <row r="2563" spans="2:7" x14ac:dyDescent="0.3">
      <c r="B2563" s="109">
        <v>41620</v>
      </c>
      <c r="C2563" s="110">
        <v>272.20849600000003</v>
      </c>
      <c r="D2563">
        <f t="shared" si="78"/>
        <v>-1.6155288556514713E-2</v>
      </c>
      <c r="E2563">
        <v>-3.6321877708400674E-3</v>
      </c>
      <c r="F2563">
        <v>2553</v>
      </c>
      <c r="G2563">
        <f t="shared" ca="1" si="79"/>
        <v>1.393989928377049E-2</v>
      </c>
    </row>
    <row r="2564" spans="2:7" x14ac:dyDescent="0.3">
      <c r="B2564" s="109">
        <v>41619</v>
      </c>
      <c r="C2564" s="110">
        <v>276.678314</v>
      </c>
      <c r="D2564">
        <f t="shared" si="78"/>
        <v>-1.2759046666398599E-2</v>
      </c>
      <c r="E2564">
        <v>-3.632327181806172E-3</v>
      </c>
      <c r="F2564">
        <v>2554</v>
      </c>
      <c r="G2564">
        <f t="shared" ca="1" si="79"/>
        <v>-1.9963103268826925E-2</v>
      </c>
    </row>
    <row r="2565" spans="2:7" x14ac:dyDescent="0.3">
      <c r="B2565" s="109">
        <v>41618</v>
      </c>
      <c r="C2565" s="110">
        <v>280.25408900000002</v>
      </c>
      <c r="D2565">
        <f t="shared" si="78"/>
        <v>-6.0767280760190001E-3</v>
      </c>
      <c r="E2565">
        <v>-3.6372878513954987E-3</v>
      </c>
      <c r="F2565">
        <v>2555</v>
      </c>
      <c r="G2565">
        <f t="shared" ca="1" si="79"/>
        <v>-5.4587571823796047E-2</v>
      </c>
    </row>
    <row r="2566" spans="2:7" x14ac:dyDescent="0.3">
      <c r="B2566" s="109">
        <v>41617</v>
      </c>
      <c r="C2566" s="110">
        <v>281.96752900000001</v>
      </c>
      <c r="D2566">
        <f t="shared" si="78"/>
        <v>1.8431271755064094E-2</v>
      </c>
      <c r="E2566">
        <v>-3.6522331629809113E-3</v>
      </c>
      <c r="F2566">
        <v>2556</v>
      </c>
      <c r="G2566">
        <f t="shared" ca="1" si="79"/>
        <v>-1.2161924739203949E-2</v>
      </c>
    </row>
    <row r="2567" spans="2:7" x14ac:dyDescent="0.3">
      <c r="B2567" s="109">
        <v>41614</v>
      </c>
      <c r="C2567" s="110">
        <v>276.86456299999998</v>
      </c>
      <c r="D2567">
        <f t="shared" si="78"/>
        <v>-5.2191395945616614E-3</v>
      </c>
      <c r="E2567">
        <v>-3.6590030235640336E-3</v>
      </c>
      <c r="F2567">
        <v>2557</v>
      </c>
      <c r="G2567">
        <f t="shared" ca="1" si="79"/>
        <v>-6.2892296001692202E-2</v>
      </c>
    </row>
    <row r="2568" spans="2:7" x14ac:dyDescent="0.3">
      <c r="B2568" s="109">
        <v>41613</v>
      </c>
      <c r="C2568" s="110">
        <v>278.317139</v>
      </c>
      <c r="D2568">
        <f t="shared" si="78"/>
        <v>-1.3337193477358733E-2</v>
      </c>
      <c r="E2568">
        <v>-3.6590682884924952E-3</v>
      </c>
      <c r="F2568">
        <v>2558</v>
      </c>
      <c r="G2568">
        <f t="shared" ca="1" si="79"/>
        <v>-6.7803495968458026E-3</v>
      </c>
    </row>
    <row r="2569" spans="2:7" x14ac:dyDescent="0.3">
      <c r="B2569" s="109">
        <v>41612</v>
      </c>
      <c r="C2569" s="110">
        <v>282.07928500000003</v>
      </c>
      <c r="D2569">
        <f t="shared" si="78"/>
        <v>-1.7641518190961714E-2</v>
      </c>
      <c r="E2569">
        <v>-3.6731058370087499E-3</v>
      </c>
      <c r="F2569">
        <v>2559</v>
      </c>
      <c r="G2569">
        <f t="shared" ca="1" si="79"/>
        <v>2.8051375444771431E-2</v>
      </c>
    </row>
    <row r="2570" spans="2:7" x14ac:dyDescent="0.3">
      <c r="B2570" s="109">
        <v>41611</v>
      </c>
      <c r="C2570" s="110">
        <v>287.14495799999997</v>
      </c>
      <c r="D2570">
        <f t="shared" si="78"/>
        <v>4.912889241874252E-2</v>
      </c>
      <c r="E2570">
        <v>-3.6732876467557851E-3</v>
      </c>
      <c r="F2570">
        <v>2560</v>
      </c>
      <c r="G2570">
        <f t="shared" ca="1" si="79"/>
        <v>-2.9084903863061395E-3</v>
      </c>
    </row>
    <row r="2571" spans="2:7" x14ac:dyDescent="0.3">
      <c r="B2571" s="109">
        <v>41610</v>
      </c>
      <c r="C2571" s="110">
        <v>273.69845600000002</v>
      </c>
      <c r="D2571">
        <f t="shared" ref="D2571:D2634" si="80">C2571/C2572-1</f>
        <v>-7.027109611648652E-3</v>
      </c>
      <c r="E2571">
        <v>-3.6738093491562873E-3</v>
      </c>
      <c r="F2571">
        <v>2561</v>
      </c>
      <c r="G2571">
        <f t="shared" ref="G2571:G2634" ca="1" si="81">_xlfn.NORM.INV(RAND(),M$13,M$14)</f>
        <v>1.1860824951612087E-2</v>
      </c>
    </row>
    <row r="2572" spans="2:7" x14ac:dyDescent="0.3">
      <c r="B2572" s="109">
        <v>41607</v>
      </c>
      <c r="C2572" s="110">
        <v>275.63537600000001</v>
      </c>
      <c r="D2572">
        <f t="shared" si="80"/>
        <v>-1.3516756784548445E-4</v>
      </c>
      <c r="E2572">
        <v>-3.6771500758887576E-3</v>
      </c>
      <c r="F2572">
        <v>2562</v>
      </c>
      <c r="G2572">
        <f t="shared" ca="1" si="81"/>
        <v>1.4836443908343277E-2</v>
      </c>
    </row>
    <row r="2573" spans="2:7" x14ac:dyDescent="0.3">
      <c r="B2573" s="109">
        <v>41606</v>
      </c>
      <c r="C2573" s="110">
        <v>275.67263800000001</v>
      </c>
      <c r="D2573">
        <f t="shared" si="80"/>
        <v>1.0099946467450271E-2</v>
      </c>
      <c r="E2573">
        <v>-3.6775036258284155E-3</v>
      </c>
      <c r="F2573">
        <v>2563</v>
      </c>
      <c r="G2573">
        <f t="shared" ca="1" si="81"/>
        <v>-2.5032267251415177E-2</v>
      </c>
    </row>
    <row r="2574" spans="2:7" x14ac:dyDescent="0.3">
      <c r="B2574" s="109">
        <v>41605</v>
      </c>
      <c r="C2574" s="110">
        <v>272.91619900000001</v>
      </c>
      <c r="D2574">
        <f t="shared" si="80"/>
        <v>-2.4497520313722654E-2</v>
      </c>
      <c r="E2574">
        <v>-3.6850287035173901E-3</v>
      </c>
      <c r="F2574">
        <v>2564</v>
      </c>
      <c r="G2574">
        <f t="shared" ca="1" si="81"/>
        <v>9.24100279092202E-4</v>
      </c>
    </row>
    <row r="2575" spans="2:7" x14ac:dyDescent="0.3">
      <c r="B2575" s="109">
        <v>41604</v>
      </c>
      <c r="C2575" s="110">
        <v>279.76986699999998</v>
      </c>
      <c r="D2575">
        <f t="shared" si="80"/>
        <v>-1.9963562258048517E-2</v>
      </c>
      <c r="E2575">
        <v>-3.6891049293934497E-3</v>
      </c>
      <c r="F2575">
        <v>2565</v>
      </c>
      <c r="G2575">
        <f t="shared" ca="1" si="81"/>
        <v>-2.1293105695795927E-2</v>
      </c>
    </row>
    <row r="2576" spans="2:7" x14ac:dyDescent="0.3">
      <c r="B2576" s="109">
        <v>41603</v>
      </c>
      <c r="C2576" s="110">
        <v>285.468842</v>
      </c>
      <c r="D2576">
        <f t="shared" si="80"/>
        <v>1.4561960590176559E-2</v>
      </c>
      <c r="E2576">
        <v>-3.691313266716123E-3</v>
      </c>
      <c r="F2576">
        <v>2566</v>
      </c>
      <c r="G2576">
        <f t="shared" ca="1" si="81"/>
        <v>-4.2035058702498351E-2</v>
      </c>
    </row>
    <row r="2577" spans="2:7" x14ac:dyDescent="0.3">
      <c r="B2577" s="109">
        <v>41600</v>
      </c>
      <c r="C2577" s="110">
        <v>281.37152099999997</v>
      </c>
      <c r="D2577">
        <f t="shared" si="80"/>
        <v>1.0163115132769684E-2</v>
      </c>
      <c r="E2577">
        <v>-3.6932485049661068E-3</v>
      </c>
      <c r="F2577">
        <v>2567</v>
      </c>
      <c r="G2577">
        <f t="shared" ca="1" si="81"/>
        <v>7.5196754492978718E-2</v>
      </c>
    </row>
    <row r="2578" spans="2:7" x14ac:dyDescent="0.3">
      <c r="B2578" s="109">
        <v>41599</v>
      </c>
      <c r="C2578" s="110">
        <v>278.54068000000001</v>
      </c>
      <c r="D2578">
        <f t="shared" si="80"/>
        <v>-2.184416395968658E-2</v>
      </c>
      <c r="E2578">
        <v>-3.7101934581771356E-3</v>
      </c>
      <c r="F2578">
        <v>2568</v>
      </c>
      <c r="G2578">
        <f t="shared" ca="1" si="81"/>
        <v>2.3368774156043427E-2</v>
      </c>
    </row>
    <row r="2579" spans="2:7" x14ac:dyDescent="0.3">
      <c r="B2579" s="109">
        <v>41598</v>
      </c>
      <c r="C2579" s="110">
        <v>284.76104700000002</v>
      </c>
      <c r="D2579">
        <f t="shared" si="80"/>
        <v>-3.7791287792939832E-3</v>
      </c>
      <c r="E2579">
        <v>-3.7229818532142911E-3</v>
      </c>
      <c r="F2579">
        <v>2569</v>
      </c>
      <c r="G2579">
        <f t="shared" ca="1" si="81"/>
        <v>-4.2451033048788035E-2</v>
      </c>
    </row>
    <row r="2580" spans="2:7" x14ac:dyDescent="0.3">
      <c r="B2580" s="109">
        <v>41597</v>
      </c>
      <c r="C2580" s="110">
        <v>285.84127799999999</v>
      </c>
      <c r="D2580">
        <f t="shared" si="80"/>
        <v>1.0002713469129398E-2</v>
      </c>
      <c r="E2580">
        <v>-3.7317666713959641E-3</v>
      </c>
      <c r="F2580">
        <v>2570</v>
      </c>
      <c r="G2580">
        <f t="shared" ca="1" si="81"/>
        <v>1.7110961203308236E-2</v>
      </c>
    </row>
    <row r="2581" spans="2:7" x14ac:dyDescent="0.3">
      <c r="B2581" s="109">
        <v>41596</v>
      </c>
      <c r="C2581" s="110">
        <v>283.01040599999999</v>
      </c>
      <c r="D2581">
        <f t="shared" si="80"/>
        <v>-2.6228871870304649E-2</v>
      </c>
      <c r="E2581">
        <v>-3.7361470449545076E-3</v>
      </c>
      <c r="F2581">
        <v>2571</v>
      </c>
      <c r="G2581">
        <f t="shared" ca="1" si="81"/>
        <v>1.4590709865340511E-3</v>
      </c>
    </row>
    <row r="2582" spans="2:7" x14ac:dyDescent="0.3">
      <c r="B2582" s="109">
        <v>41592</v>
      </c>
      <c r="C2582" s="110">
        <v>290.63339200000001</v>
      </c>
      <c r="D2582">
        <f t="shared" si="80"/>
        <v>2.3856064603207328E-2</v>
      </c>
      <c r="E2582">
        <v>-3.7451746428482924E-3</v>
      </c>
      <c r="F2582">
        <v>2572</v>
      </c>
      <c r="G2582">
        <f t="shared" ca="1" si="81"/>
        <v>4.0237318304675576E-3</v>
      </c>
    </row>
    <row r="2583" spans="2:7" x14ac:dyDescent="0.3">
      <c r="B2583" s="109">
        <v>41591</v>
      </c>
      <c r="C2583" s="110">
        <v>283.86157200000002</v>
      </c>
      <c r="D2583">
        <f t="shared" si="80"/>
        <v>-6.0897168355269482E-3</v>
      </c>
      <c r="E2583">
        <v>-3.7477387771779336E-3</v>
      </c>
      <c r="F2583">
        <v>2573</v>
      </c>
      <c r="G2583">
        <f t="shared" ca="1" si="81"/>
        <v>3.2733573730770555E-3</v>
      </c>
    </row>
    <row r="2584" spans="2:7" x14ac:dyDescent="0.3">
      <c r="B2584" s="109">
        <v>41590</v>
      </c>
      <c r="C2584" s="110">
        <v>285.60079999999999</v>
      </c>
      <c r="D2584">
        <f t="shared" si="80"/>
        <v>-2.7347260759751912E-2</v>
      </c>
      <c r="E2584">
        <v>-3.7791287792939832E-3</v>
      </c>
      <c r="F2584">
        <v>2574</v>
      </c>
      <c r="G2584">
        <f t="shared" ca="1" si="81"/>
        <v>-3.7742351077406346E-2</v>
      </c>
    </row>
    <row r="2585" spans="2:7" x14ac:dyDescent="0.3">
      <c r="B2585" s="109">
        <v>41589</v>
      </c>
      <c r="C2585" s="110">
        <v>293.63079800000003</v>
      </c>
      <c r="D2585">
        <f t="shared" si="80"/>
        <v>-4.0391700043136969E-2</v>
      </c>
      <c r="E2585">
        <v>-3.7874100391420695E-3</v>
      </c>
      <c r="F2585">
        <v>2575</v>
      </c>
      <c r="G2585">
        <f t="shared" ca="1" si="81"/>
        <v>-1.4373226624522801E-2</v>
      </c>
    </row>
    <row r="2586" spans="2:7" x14ac:dyDescent="0.3">
      <c r="B2586" s="109">
        <v>41586</v>
      </c>
      <c r="C2586" s="110">
        <v>305.99026500000002</v>
      </c>
      <c r="D2586">
        <f t="shared" si="80"/>
        <v>-6.0874403589469273E-2</v>
      </c>
      <c r="E2586">
        <v>-3.7891627771955427E-3</v>
      </c>
      <c r="F2586">
        <v>2576</v>
      </c>
      <c r="G2586">
        <f t="shared" ca="1" si="81"/>
        <v>-9.963682920464529E-3</v>
      </c>
    </row>
    <row r="2587" spans="2:7" x14ac:dyDescent="0.3">
      <c r="B2587" s="109">
        <v>41585</v>
      </c>
      <c r="C2587" s="110">
        <v>325.82464599999997</v>
      </c>
      <c r="D2587">
        <f t="shared" si="80"/>
        <v>-2.1013874017459466E-2</v>
      </c>
      <c r="E2587">
        <v>-3.792449350027427E-3</v>
      </c>
      <c r="F2587">
        <v>2577</v>
      </c>
      <c r="G2587">
        <f t="shared" ca="1" si="81"/>
        <v>-3.7311184148694249E-2</v>
      </c>
    </row>
    <row r="2588" spans="2:7" x14ac:dyDescent="0.3">
      <c r="B2588" s="109">
        <v>41584</v>
      </c>
      <c r="C2588" s="110">
        <v>332.81845099999998</v>
      </c>
      <c r="D2588">
        <f t="shared" si="80"/>
        <v>2.2204119046653759E-4</v>
      </c>
      <c r="E2588">
        <v>-3.7930398568638557E-3</v>
      </c>
      <c r="F2588">
        <v>2578</v>
      </c>
      <c r="G2588">
        <f t="shared" ca="1" si="81"/>
        <v>2.6598087604407811E-2</v>
      </c>
    </row>
    <row r="2589" spans="2:7" x14ac:dyDescent="0.3">
      <c r="B2589" s="109">
        <v>41583</v>
      </c>
      <c r="C2589" s="110">
        <v>332.74456800000002</v>
      </c>
      <c r="D2589">
        <f t="shared" si="80"/>
        <v>4.4124751394623685E-2</v>
      </c>
      <c r="E2589">
        <v>-3.7973630500331979E-3</v>
      </c>
      <c r="F2589">
        <v>2579</v>
      </c>
      <c r="G2589">
        <f t="shared" ca="1" si="81"/>
        <v>1.2453180742131821E-3</v>
      </c>
    </row>
    <row r="2590" spans="2:7" x14ac:dyDescent="0.3">
      <c r="B2590" s="109">
        <v>41579</v>
      </c>
      <c r="C2590" s="110">
        <v>318.68277</v>
      </c>
      <c r="D2590">
        <f t="shared" si="80"/>
        <v>2.4872191817358669E-2</v>
      </c>
      <c r="E2590">
        <v>-3.8103955486082919E-3</v>
      </c>
      <c r="F2590">
        <v>2580</v>
      </c>
      <c r="G2590">
        <f t="shared" ca="1" si="81"/>
        <v>-2.7154816581331791E-3</v>
      </c>
    </row>
    <row r="2591" spans="2:7" x14ac:dyDescent="0.3">
      <c r="B2591" s="109">
        <v>41578</v>
      </c>
      <c r="C2591" s="110">
        <v>310.94879200000003</v>
      </c>
      <c r="D2591">
        <f t="shared" si="80"/>
        <v>-7.3246698942653898E-3</v>
      </c>
      <c r="E2591">
        <v>-3.8138805071968873E-3</v>
      </c>
      <c r="F2591">
        <v>2581</v>
      </c>
      <c r="G2591">
        <f t="shared" ca="1" si="81"/>
        <v>1.9646555248710854E-2</v>
      </c>
    </row>
    <row r="2592" spans="2:7" x14ac:dyDescent="0.3">
      <c r="B2592" s="109">
        <v>41577</v>
      </c>
      <c r="C2592" s="110">
        <v>313.24319500000001</v>
      </c>
      <c r="D2592">
        <f t="shared" si="80"/>
        <v>-5.9033611660419538E-4</v>
      </c>
      <c r="E2592">
        <v>-3.8191101661121385E-3</v>
      </c>
      <c r="F2592">
        <v>2582</v>
      </c>
      <c r="G2592">
        <f t="shared" ca="1" si="81"/>
        <v>-2.0849957969792256E-2</v>
      </c>
    </row>
    <row r="2593" spans="2:7" x14ac:dyDescent="0.3">
      <c r="B2593" s="109">
        <v>41576</v>
      </c>
      <c r="C2593" s="110">
        <v>313.428223</v>
      </c>
      <c r="D2593">
        <f t="shared" si="80"/>
        <v>5.5801077205284155E-3</v>
      </c>
      <c r="E2593">
        <v>-3.8245964002949773E-3</v>
      </c>
      <c r="F2593">
        <v>2583</v>
      </c>
      <c r="G2593">
        <f t="shared" ca="1" si="81"/>
        <v>1.9453294547196867E-2</v>
      </c>
    </row>
    <row r="2594" spans="2:7" x14ac:dyDescent="0.3">
      <c r="B2594" s="109">
        <v>41575</v>
      </c>
      <c r="C2594" s="110">
        <v>311.688965</v>
      </c>
      <c r="D2594">
        <f t="shared" si="80"/>
        <v>-9.1752003533298598E-3</v>
      </c>
      <c r="E2594">
        <v>-3.8296688256349576E-3</v>
      </c>
      <c r="F2594">
        <v>2584</v>
      </c>
      <c r="G2594">
        <f t="shared" ca="1" si="81"/>
        <v>-3.4666704372545522E-2</v>
      </c>
    </row>
    <row r="2595" spans="2:7" x14ac:dyDescent="0.3">
      <c r="B2595" s="109">
        <v>41572</v>
      </c>
      <c r="C2595" s="110">
        <v>314.57525600000002</v>
      </c>
      <c r="D2595">
        <f t="shared" si="80"/>
        <v>2.1214853964410807E-3</v>
      </c>
      <c r="E2595">
        <v>-3.8315015522265572E-3</v>
      </c>
      <c r="F2595">
        <v>2585</v>
      </c>
      <c r="G2595">
        <f t="shared" ca="1" si="81"/>
        <v>-2.2007503944535319E-2</v>
      </c>
    </row>
    <row r="2596" spans="2:7" x14ac:dyDescent="0.3">
      <c r="B2596" s="109">
        <v>41571</v>
      </c>
      <c r="C2596" s="110">
        <v>313.90930200000003</v>
      </c>
      <c r="D2596">
        <f t="shared" si="80"/>
        <v>-5.7429266367109433E-3</v>
      </c>
      <c r="E2596">
        <v>-3.8587143706079186E-3</v>
      </c>
      <c r="F2596">
        <v>2586</v>
      </c>
      <c r="G2596">
        <f t="shared" ca="1" si="81"/>
        <v>-7.5463187852151364E-4</v>
      </c>
    </row>
    <row r="2597" spans="2:7" x14ac:dyDescent="0.3">
      <c r="B2597" s="109">
        <v>41570</v>
      </c>
      <c r="C2597" s="110">
        <v>315.72247299999998</v>
      </c>
      <c r="D2597">
        <f t="shared" si="80"/>
        <v>3.6468761548109629E-3</v>
      </c>
      <c r="E2597">
        <v>-3.8645392458211969E-3</v>
      </c>
      <c r="F2597">
        <v>2587</v>
      </c>
      <c r="G2597">
        <f t="shared" ca="1" si="81"/>
        <v>2.8187071740258512E-2</v>
      </c>
    </row>
    <row r="2598" spans="2:7" x14ac:dyDescent="0.3">
      <c r="B2598" s="109">
        <v>41569</v>
      </c>
      <c r="C2598" s="110">
        <v>314.57525600000002</v>
      </c>
      <c r="D2598">
        <f t="shared" si="80"/>
        <v>1.5408335667541406E-2</v>
      </c>
      <c r="E2598">
        <v>-3.8721651246810262E-3</v>
      </c>
      <c r="F2598">
        <v>2588</v>
      </c>
      <c r="G2598">
        <f t="shared" ca="1" si="81"/>
        <v>-9.0113532269402163E-2</v>
      </c>
    </row>
    <row r="2599" spans="2:7" x14ac:dyDescent="0.3">
      <c r="B2599" s="109">
        <v>41568</v>
      </c>
      <c r="C2599" s="110">
        <v>309.80172700000003</v>
      </c>
      <c r="D2599">
        <f t="shared" si="80"/>
        <v>-8.4096221524638803E-3</v>
      </c>
      <c r="E2599">
        <v>-3.8825376530357003E-3</v>
      </c>
      <c r="F2599">
        <v>2589</v>
      </c>
      <c r="G2599">
        <f t="shared" ca="1" si="81"/>
        <v>4.0060694765132597E-2</v>
      </c>
    </row>
    <row r="2600" spans="2:7" x14ac:dyDescent="0.3">
      <c r="B2600" s="109">
        <v>41565</v>
      </c>
      <c r="C2600" s="110">
        <v>312.42913800000002</v>
      </c>
      <c r="D2600">
        <f t="shared" si="80"/>
        <v>3.6854597797217892E-3</v>
      </c>
      <c r="E2600">
        <v>-3.8859295761114465E-3</v>
      </c>
      <c r="F2600">
        <v>2590</v>
      </c>
      <c r="G2600">
        <f t="shared" ca="1" si="81"/>
        <v>2.904183434307319E-2</v>
      </c>
    </row>
    <row r="2601" spans="2:7" x14ac:dyDescent="0.3">
      <c r="B2601" s="109">
        <v>41564</v>
      </c>
      <c r="C2601" s="110">
        <v>311.28192100000001</v>
      </c>
      <c r="D2601">
        <f t="shared" si="80"/>
        <v>4.657926624825004E-3</v>
      </c>
      <c r="E2601">
        <v>-3.8952117477584203E-3</v>
      </c>
      <c r="F2601">
        <v>2591</v>
      </c>
      <c r="G2601">
        <f t="shared" ca="1" si="81"/>
        <v>6.0488158165887367E-2</v>
      </c>
    </row>
    <row r="2602" spans="2:7" x14ac:dyDescent="0.3">
      <c r="B2602" s="109">
        <v>41562</v>
      </c>
      <c r="C2602" s="110">
        <v>309.83871499999998</v>
      </c>
      <c r="D2602">
        <f t="shared" si="80"/>
        <v>-7.9385068145949589E-3</v>
      </c>
      <c r="E2602">
        <v>-3.9061174387355901E-3</v>
      </c>
      <c r="F2602">
        <v>2592</v>
      </c>
      <c r="G2602">
        <f t="shared" ca="1" si="81"/>
        <v>2.3390025163462856E-2</v>
      </c>
    </row>
    <row r="2603" spans="2:7" x14ac:dyDescent="0.3">
      <c r="B2603" s="109">
        <v>41561</v>
      </c>
      <c r="C2603" s="110">
        <v>312.31805400000002</v>
      </c>
      <c r="D2603">
        <f t="shared" si="80"/>
        <v>-1.4479131083757202E-2</v>
      </c>
      <c r="E2603">
        <v>-3.9061259748526256E-3</v>
      </c>
      <c r="F2603">
        <v>2593</v>
      </c>
      <c r="G2603">
        <f t="shared" ca="1" si="81"/>
        <v>-1.5607064255204455E-2</v>
      </c>
    </row>
    <row r="2604" spans="2:7" x14ac:dyDescent="0.3">
      <c r="B2604" s="109">
        <v>41558</v>
      </c>
      <c r="C2604" s="110">
        <v>316.906586</v>
      </c>
      <c r="D2604">
        <f t="shared" si="80"/>
        <v>1.0740068527454127E-2</v>
      </c>
      <c r="E2604">
        <v>-3.9300319545231277E-3</v>
      </c>
      <c r="F2604">
        <v>2594</v>
      </c>
      <c r="G2604">
        <f t="shared" ca="1" si="81"/>
        <v>5.228134172372078E-2</v>
      </c>
    </row>
    <row r="2605" spans="2:7" x14ac:dyDescent="0.3">
      <c r="B2605" s="109">
        <v>41557</v>
      </c>
      <c r="C2605" s="110">
        <v>313.539154</v>
      </c>
      <c r="D2605">
        <f t="shared" si="80"/>
        <v>-4.4648667816624688E-3</v>
      </c>
      <c r="E2605">
        <v>-3.9463093285398987E-3</v>
      </c>
      <c r="F2605">
        <v>2595</v>
      </c>
      <c r="G2605">
        <f t="shared" ca="1" si="81"/>
        <v>-4.9270774846531286E-3</v>
      </c>
    </row>
    <row r="2606" spans="2:7" x14ac:dyDescent="0.3">
      <c r="B2606" s="109">
        <v>41556</v>
      </c>
      <c r="C2606" s="110">
        <v>314.94534299999998</v>
      </c>
      <c r="D2606">
        <f t="shared" si="80"/>
        <v>-2.8119977634035731E-3</v>
      </c>
      <c r="E2606">
        <v>-3.9713268069202501E-3</v>
      </c>
      <c r="F2606">
        <v>2596</v>
      </c>
      <c r="G2606">
        <f t="shared" ca="1" si="81"/>
        <v>-1.1516387072033077E-2</v>
      </c>
    </row>
    <row r="2607" spans="2:7" x14ac:dyDescent="0.3">
      <c r="B2607" s="109">
        <v>41555</v>
      </c>
      <c r="C2607" s="110">
        <v>315.83346599999999</v>
      </c>
      <c r="D2607">
        <f t="shared" si="80"/>
        <v>-1.1809230380831814E-2</v>
      </c>
      <c r="E2607">
        <v>-3.9921993973081049E-3</v>
      </c>
      <c r="F2607">
        <v>2597</v>
      </c>
      <c r="G2607">
        <f t="shared" ca="1" si="81"/>
        <v>-2.2031575234663314E-2</v>
      </c>
    </row>
    <row r="2608" spans="2:7" x14ac:dyDescent="0.3">
      <c r="B2608" s="109">
        <v>41554</v>
      </c>
      <c r="C2608" s="110">
        <v>319.60778800000003</v>
      </c>
      <c r="D2608">
        <f t="shared" si="80"/>
        <v>5.6771838560569554E-2</v>
      </c>
      <c r="E2608">
        <v>-3.9987573766502305E-3</v>
      </c>
      <c r="F2608">
        <v>2598</v>
      </c>
      <c r="G2608">
        <f t="shared" ca="1" si="81"/>
        <v>-2.0872718168464113E-2</v>
      </c>
    </row>
    <row r="2609" spans="2:7" x14ac:dyDescent="0.3">
      <c r="B2609" s="109">
        <v>41551</v>
      </c>
      <c r="C2609" s="110">
        <v>302.437836</v>
      </c>
      <c r="D2609">
        <f t="shared" si="80"/>
        <v>-3.0495154803777957E-3</v>
      </c>
      <c r="E2609">
        <v>-3.9987799315001071E-3</v>
      </c>
      <c r="F2609">
        <v>2599</v>
      </c>
      <c r="G2609">
        <f t="shared" ca="1" si="81"/>
        <v>-2.6253645120501053E-3</v>
      </c>
    </row>
    <row r="2610" spans="2:7" x14ac:dyDescent="0.3">
      <c r="B2610" s="109">
        <v>41550</v>
      </c>
      <c r="C2610" s="110">
        <v>303.36294600000002</v>
      </c>
      <c r="D2610">
        <f t="shared" si="80"/>
        <v>1.6239119653892686E-2</v>
      </c>
      <c r="E2610">
        <v>-4.0068600974015878E-3</v>
      </c>
      <c r="F2610">
        <v>2600</v>
      </c>
      <c r="G2610">
        <f t="shared" ca="1" si="81"/>
        <v>-3.1701643569318198E-2</v>
      </c>
    </row>
    <row r="2611" spans="2:7" x14ac:dyDescent="0.3">
      <c r="B2611" s="109">
        <v>41548</v>
      </c>
      <c r="C2611" s="110">
        <v>298.51531999999997</v>
      </c>
      <c r="D2611">
        <f t="shared" si="80"/>
        <v>2.581390229660796E-2</v>
      </c>
      <c r="E2611">
        <v>-4.0244940052154288E-3</v>
      </c>
      <c r="F2611">
        <v>2601</v>
      </c>
      <c r="G2611">
        <f t="shared" ca="1" si="81"/>
        <v>-8.1251986353382127E-3</v>
      </c>
    </row>
    <row r="2612" spans="2:7" x14ac:dyDescent="0.3">
      <c r="B2612" s="109">
        <v>41547</v>
      </c>
      <c r="C2612" s="110">
        <v>291.00338699999998</v>
      </c>
      <c r="D2612">
        <f t="shared" si="80"/>
        <v>-1.663175017844043E-2</v>
      </c>
      <c r="E2612">
        <v>-4.0257192730651647E-3</v>
      </c>
      <c r="F2612">
        <v>2602</v>
      </c>
      <c r="G2612">
        <f t="shared" ca="1" si="81"/>
        <v>-3.6123546095837525E-2</v>
      </c>
    </row>
    <row r="2613" spans="2:7" x14ac:dyDescent="0.3">
      <c r="B2613" s="109">
        <v>41544</v>
      </c>
      <c r="C2613" s="110">
        <v>295.92514</v>
      </c>
      <c r="D2613">
        <f t="shared" si="80"/>
        <v>2.1310933685800837E-3</v>
      </c>
      <c r="E2613">
        <v>-4.0264380805077327E-3</v>
      </c>
      <c r="F2613">
        <v>2603</v>
      </c>
      <c r="G2613">
        <f t="shared" ca="1" si="81"/>
        <v>-6.114273628543971E-2</v>
      </c>
    </row>
    <row r="2614" spans="2:7" x14ac:dyDescent="0.3">
      <c r="B2614" s="109">
        <v>41543</v>
      </c>
      <c r="C2614" s="110">
        <v>295.29583700000001</v>
      </c>
      <c r="D2614">
        <f t="shared" si="80"/>
        <v>2.2603070442790418E-3</v>
      </c>
      <c r="E2614">
        <v>-4.0386377482168889E-3</v>
      </c>
      <c r="F2614">
        <v>2604</v>
      </c>
      <c r="G2614">
        <f t="shared" ca="1" si="81"/>
        <v>-1.7172533942822883E-2</v>
      </c>
    </row>
    <row r="2615" spans="2:7" x14ac:dyDescent="0.3">
      <c r="B2615" s="109">
        <v>41542</v>
      </c>
      <c r="C2615" s="110">
        <v>294.62988300000001</v>
      </c>
      <c r="D2615">
        <f t="shared" si="80"/>
        <v>-2.5055055197323872E-3</v>
      </c>
      <c r="E2615">
        <v>-4.0463498001912512E-3</v>
      </c>
      <c r="F2615">
        <v>2605</v>
      </c>
      <c r="G2615">
        <f t="shared" ca="1" si="81"/>
        <v>-2.4315808722101925E-2</v>
      </c>
    </row>
    <row r="2616" spans="2:7" x14ac:dyDescent="0.3">
      <c r="B2616" s="109">
        <v>41541</v>
      </c>
      <c r="C2616" s="110">
        <v>295.369934</v>
      </c>
      <c r="D2616">
        <f t="shared" si="80"/>
        <v>-2.3747350522765887E-3</v>
      </c>
      <c r="E2616">
        <v>-4.0464190134714695E-3</v>
      </c>
      <c r="F2616">
        <v>2606</v>
      </c>
      <c r="G2616">
        <f t="shared" ca="1" si="81"/>
        <v>3.1731607979868355E-2</v>
      </c>
    </row>
    <row r="2617" spans="2:7" x14ac:dyDescent="0.3">
      <c r="B2617" s="109">
        <v>41540</v>
      </c>
      <c r="C2617" s="110">
        <v>296.07302900000002</v>
      </c>
      <c r="D2617">
        <f t="shared" si="80"/>
        <v>-1.4975899028281114E-3</v>
      </c>
      <c r="E2617">
        <v>-4.0786018383963674E-3</v>
      </c>
      <c r="F2617">
        <v>2607</v>
      </c>
      <c r="G2617">
        <f t="shared" ca="1" si="81"/>
        <v>2.3784488058107477E-2</v>
      </c>
    </row>
    <row r="2618" spans="2:7" x14ac:dyDescent="0.3">
      <c r="B2618" s="109">
        <v>41537</v>
      </c>
      <c r="C2618" s="110">
        <v>296.51709</v>
      </c>
      <c r="D2618">
        <f t="shared" si="80"/>
        <v>-5.0907294556987726E-3</v>
      </c>
      <c r="E2618">
        <v>-4.084586484986108E-3</v>
      </c>
      <c r="F2618">
        <v>2608</v>
      </c>
      <c r="G2618">
        <f t="shared" ca="1" si="81"/>
        <v>-3.1381900509409801E-5</v>
      </c>
    </row>
    <row r="2619" spans="2:7" x14ac:dyDescent="0.3">
      <c r="B2619" s="109">
        <v>41536</v>
      </c>
      <c r="C2619" s="110">
        <v>298.03430200000003</v>
      </c>
      <c r="D2619">
        <f t="shared" si="80"/>
        <v>-6.9051997317299829E-3</v>
      </c>
      <c r="E2619">
        <v>-4.107479721508267E-3</v>
      </c>
      <c r="F2619">
        <v>2609</v>
      </c>
      <c r="G2619">
        <f t="shared" ca="1" si="81"/>
        <v>-3.5370856457175595E-2</v>
      </c>
    </row>
    <row r="2620" spans="2:7" x14ac:dyDescent="0.3">
      <c r="B2620" s="109">
        <v>41535</v>
      </c>
      <c r="C2620" s="110">
        <v>300.10659800000002</v>
      </c>
      <c r="D2620">
        <f t="shared" si="80"/>
        <v>-3.9300319545231277E-3</v>
      </c>
      <c r="E2620">
        <v>-4.1241508485567735E-3</v>
      </c>
      <c r="F2620">
        <v>2610</v>
      </c>
      <c r="G2620">
        <f t="shared" ca="1" si="81"/>
        <v>4.0568501041466296E-3</v>
      </c>
    </row>
    <row r="2621" spans="2:7" x14ac:dyDescent="0.3">
      <c r="B2621" s="109">
        <v>41534</v>
      </c>
      <c r="C2621" s="110">
        <v>301.29068000000001</v>
      </c>
      <c r="D2621">
        <f t="shared" si="80"/>
        <v>2.6993191703943875E-2</v>
      </c>
      <c r="E2621">
        <v>-4.1256398710470821E-3</v>
      </c>
      <c r="F2621">
        <v>2611</v>
      </c>
      <c r="G2621">
        <f t="shared" ca="1" si="81"/>
        <v>4.6434400227147392E-2</v>
      </c>
    </row>
    <row r="2622" spans="2:7" x14ac:dyDescent="0.3">
      <c r="B2622" s="109">
        <v>41533</v>
      </c>
      <c r="C2622" s="110">
        <v>293.37164300000001</v>
      </c>
      <c r="D2622">
        <f t="shared" si="80"/>
        <v>1.4199655981614434E-2</v>
      </c>
      <c r="E2622">
        <v>-4.1464488805457167E-3</v>
      </c>
      <c r="F2622">
        <v>2612</v>
      </c>
      <c r="G2622">
        <f t="shared" ca="1" si="81"/>
        <v>5.9440900837276324E-3</v>
      </c>
    </row>
    <row r="2623" spans="2:7" x14ac:dyDescent="0.3">
      <c r="B2623" s="109">
        <v>41530</v>
      </c>
      <c r="C2623" s="110">
        <v>289.26419099999998</v>
      </c>
      <c r="D2623">
        <f t="shared" si="80"/>
        <v>2.0510189970925907E-3</v>
      </c>
      <c r="E2623">
        <v>-4.1650715134871064E-3</v>
      </c>
      <c r="F2623">
        <v>2613</v>
      </c>
      <c r="G2623">
        <f t="shared" ca="1" si="81"/>
        <v>-2.5161050114995049E-2</v>
      </c>
    </row>
    <row r="2624" spans="2:7" x14ac:dyDescent="0.3">
      <c r="B2624" s="109">
        <v>41529</v>
      </c>
      <c r="C2624" s="110">
        <v>288.67211900000001</v>
      </c>
      <c r="D2624">
        <f t="shared" si="80"/>
        <v>-7.0010196886409748E-3</v>
      </c>
      <c r="E2624">
        <v>-4.1745492662709216E-3</v>
      </c>
      <c r="F2624">
        <v>2614</v>
      </c>
      <c r="G2624">
        <f t="shared" ca="1" si="81"/>
        <v>-1.385033084144597E-3</v>
      </c>
    </row>
    <row r="2625" spans="2:7" x14ac:dyDescent="0.3">
      <c r="B2625" s="109">
        <v>41528</v>
      </c>
      <c r="C2625" s="110">
        <v>290.70736699999998</v>
      </c>
      <c r="D2625">
        <f t="shared" si="80"/>
        <v>-1.9496032990589551E-2</v>
      </c>
      <c r="E2625">
        <v>-4.1787943492676005E-3</v>
      </c>
      <c r="F2625">
        <v>2615</v>
      </c>
      <c r="G2625">
        <f t="shared" ca="1" si="81"/>
        <v>-1.7338502905259652E-3</v>
      </c>
    </row>
    <row r="2626" spans="2:7" x14ac:dyDescent="0.3">
      <c r="B2626" s="109">
        <v>41527</v>
      </c>
      <c r="C2626" s="110">
        <v>296.48770100000002</v>
      </c>
      <c r="D2626">
        <f t="shared" si="80"/>
        <v>3.6022801567919371E-2</v>
      </c>
      <c r="E2626">
        <v>-4.1937289707830727E-3</v>
      </c>
      <c r="F2626">
        <v>2616</v>
      </c>
      <c r="G2626">
        <f t="shared" ca="1" si="81"/>
        <v>-3.1288067078933605E-2</v>
      </c>
    </row>
    <row r="2627" spans="2:7" x14ac:dyDescent="0.3">
      <c r="B2627" s="109">
        <v>41523</v>
      </c>
      <c r="C2627" s="110">
        <v>286.178741</v>
      </c>
      <c r="D2627">
        <f t="shared" si="80"/>
        <v>-3.1643631675707495E-2</v>
      </c>
      <c r="E2627">
        <v>-4.2010356710882046E-3</v>
      </c>
      <c r="F2627">
        <v>2617</v>
      </c>
      <c r="G2627">
        <f t="shared" ca="1" si="81"/>
        <v>-3.2308018450222112E-4</v>
      </c>
    </row>
    <row r="2628" spans="2:7" x14ac:dyDescent="0.3">
      <c r="B2628" s="109">
        <v>41522</v>
      </c>
      <c r="C2628" s="110">
        <v>295.530396</v>
      </c>
      <c r="D2628">
        <f t="shared" si="80"/>
        <v>2.8970524812703236E-2</v>
      </c>
      <c r="E2628">
        <v>-4.2043630228124629E-3</v>
      </c>
      <c r="F2628">
        <v>2618</v>
      </c>
      <c r="G2628">
        <f t="shared" ca="1" si="81"/>
        <v>7.8520789404949425E-3</v>
      </c>
    </row>
    <row r="2629" spans="2:7" x14ac:dyDescent="0.3">
      <c r="B2629" s="109">
        <v>41521</v>
      </c>
      <c r="C2629" s="110">
        <v>287.20977800000003</v>
      </c>
      <c r="D2629">
        <f t="shared" si="80"/>
        <v>-1.1154870953269613E-2</v>
      </c>
      <c r="E2629">
        <v>-4.2096662269593965E-3</v>
      </c>
      <c r="F2629">
        <v>2619</v>
      </c>
      <c r="G2629">
        <f t="shared" ca="1" si="81"/>
        <v>-2.610908405262282E-2</v>
      </c>
    </row>
    <row r="2630" spans="2:7" x14ac:dyDescent="0.3">
      <c r="B2630" s="109">
        <v>41520</v>
      </c>
      <c r="C2630" s="110">
        <v>290.44970699999999</v>
      </c>
      <c r="D2630">
        <f t="shared" si="80"/>
        <v>-5.8704103393121598E-2</v>
      </c>
      <c r="E2630">
        <v>-4.2158447879147021E-3</v>
      </c>
      <c r="F2630">
        <v>2620</v>
      </c>
      <c r="G2630">
        <f t="shared" ca="1" si="81"/>
        <v>2.2831546764221469E-3</v>
      </c>
    </row>
    <row r="2631" spans="2:7" x14ac:dyDescent="0.3">
      <c r="B2631" s="109">
        <v>41519</v>
      </c>
      <c r="C2631" s="110">
        <v>308.56366000000003</v>
      </c>
      <c r="D2631">
        <f t="shared" si="80"/>
        <v>7.4762828404488335E-2</v>
      </c>
      <c r="E2631">
        <v>-4.2176408121706865E-3</v>
      </c>
      <c r="F2631">
        <v>2621</v>
      </c>
      <c r="G2631">
        <f t="shared" ca="1" si="81"/>
        <v>1.1128336521254244E-2</v>
      </c>
    </row>
    <row r="2632" spans="2:7" x14ac:dyDescent="0.3">
      <c r="B2632" s="109">
        <v>41516</v>
      </c>
      <c r="C2632" s="110">
        <v>287.09930400000002</v>
      </c>
      <c r="D2632">
        <f t="shared" si="80"/>
        <v>1.9274569469664993E-3</v>
      </c>
      <c r="E2632">
        <v>-4.2266527309614554E-3</v>
      </c>
      <c r="F2632">
        <v>2622</v>
      </c>
      <c r="G2632">
        <f t="shared" ca="1" si="81"/>
        <v>6.080210658932924E-2</v>
      </c>
    </row>
    <row r="2633" spans="2:7" x14ac:dyDescent="0.3">
      <c r="B2633" s="109">
        <v>41515</v>
      </c>
      <c r="C2633" s="110">
        <v>286.54699699999998</v>
      </c>
      <c r="D2633">
        <f t="shared" si="80"/>
        <v>7.0416556772403549E-2</v>
      </c>
      <c r="E2633">
        <v>-4.2395310731729863E-3</v>
      </c>
      <c r="F2633">
        <v>2623</v>
      </c>
      <c r="G2633">
        <f t="shared" ca="1" si="81"/>
        <v>-4.5352136765948736E-2</v>
      </c>
    </row>
    <row r="2634" spans="2:7" x14ac:dyDescent="0.3">
      <c r="B2634" s="109">
        <v>41514</v>
      </c>
      <c r="C2634" s="110">
        <v>267.69671599999998</v>
      </c>
      <c r="D2634">
        <f t="shared" si="80"/>
        <v>-3.285459614558095E-2</v>
      </c>
      <c r="E2634">
        <v>-4.2533121720969014E-3</v>
      </c>
      <c r="F2634">
        <v>2624</v>
      </c>
      <c r="G2634">
        <f t="shared" ca="1" si="81"/>
        <v>1.1778481323616008E-3</v>
      </c>
    </row>
    <row r="2635" spans="2:7" x14ac:dyDescent="0.3">
      <c r="B2635" s="109">
        <v>41513</v>
      </c>
      <c r="C2635" s="110">
        <v>276.79055799999998</v>
      </c>
      <c r="D2635">
        <f t="shared" ref="D2635:D2698" si="82">C2635/C2636-1</f>
        <v>-7.9738943926088712E-4</v>
      </c>
      <c r="E2635">
        <v>-4.2671799373867891E-3</v>
      </c>
      <c r="F2635">
        <v>2625</v>
      </c>
      <c r="G2635">
        <f t="shared" ref="G2635:G2698" ca="1" si="83">_xlfn.NORM.INV(RAND(),M$13,M$14)</f>
        <v>-2.527765101993203E-2</v>
      </c>
    </row>
    <row r="2636" spans="2:7" x14ac:dyDescent="0.3">
      <c r="B2636" s="109">
        <v>41512</v>
      </c>
      <c r="C2636" s="110">
        <v>277.01144399999998</v>
      </c>
      <c r="D2636">
        <f t="shared" si="82"/>
        <v>1.2651575340369092E-2</v>
      </c>
      <c r="E2636">
        <v>-4.2811852926255556E-3</v>
      </c>
      <c r="F2636">
        <v>2626</v>
      </c>
      <c r="G2636">
        <f t="shared" ca="1" si="83"/>
        <v>-5.6906964424601171E-2</v>
      </c>
    </row>
    <row r="2637" spans="2:7" x14ac:dyDescent="0.3">
      <c r="B2637" s="109">
        <v>41509</v>
      </c>
      <c r="C2637" s="110">
        <v>273.55059799999998</v>
      </c>
      <c r="D2637">
        <f t="shared" si="82"/>
        <v>-4.8218431810966855E-3</v>
      </c>
      <c r="E2637">
        <v>-4.2989468440379763E-3</v>
      </c>
      <c r="F2637">
        <v>2627</v>
      </c>
      <c r="G2637">
        <f t="shared" ca="1" si="83"/>
        <v>4.4824184214437714E-2</v>
      </c>
    </row>
    <row r="2638" spans="2:7" x14ac:dyDescent="0.3">
      <c r="B2638" s="109">
        <v>41508</v>
      </c>
      <c r="C2638" s="110">
        <v>274.87600700000002</v>
      </c>
      <c r="D2638">
        <f t="shared" si="82"/>
        <v>-2.1750860638997449E-2</v>
      </c>
      <c r="E2638">
        <v>-4.2997910691222607E-3</v>
      </c>
      <c r="F2638">
        <v>2628</v>
      </c>
      <c r="G2638">
        <f t="shared" ca="1" si="83"/>
        <v>-2.1722906374021207E-2</v>
      </c>
    </row>
    <row r="2639" spans="2:7" x14ac:dyDescent="0.3">
      <c r="B2639" s="109">
        <v>41507</v>
      </c>
      <c r="C2639" s="110">
        <v>280.98773199999999</v>
      </c>
      <c r="D2639">
        <f t="shared" si="82"/>
        <v>4.7398688210136264E-3</v>
      </c>
      <c r="E2639">
        <v>-4.3015782781383738E-3</v>
      </c>
      <c r="F2639">
        <v>2629</v>
      </c>
      <c r="G2639">
        <f t="shared" ca="1" si="83"/>
        <v>-4.7017940163708534E-2</v>
      </c>
    </row>
    <row r="2640" spans="2:7" x14ac:dyDescent="0.3">
      <c r="B2640" s="109">
        <v>41506</v>
      </c>
      <c r="C2640" s="110">
        <v>279.66217</v>
      </c>
      <c r="D2640">
        <f t="shared" si="82"/>
        <v>-3.6732876467557851E-3</v>
      </c>
      <c r="E2640">
        <v>-4.3065870193955691E-3</v>
      </c>
      <c r="F2640">
        <v>2630</v>
      </c>
      <c r="G2640">
        <f t="shared" ca="1" si="83"/>
        <v>9.794080293302386E-3</v>
      </c>
    </row>
    <row r="2641" spans="2:7" x14ac:dyDescent="0.3">
      <c r="B2641" s="109">
        <v>41505</v>
      </c>
      <c r="C2641" s="110">
        <v>280.69323700000001</v>
      </c>
      <c r="D2641">
        <f t="shared" si="82"/>
        <v>-1.0255610344514499E-2</v>
      </c>
      <c r="E2641">
        <v>-4.3148364431911945E-3</v>
      </c>
      <c r="F2641">
        <v>2631</v>
      </c>
      <c r="G2641">
        <f t="shared" ca="1" si="83"/>
        <v>5.5214998668718981E-3</v>
      </c>
    </row>
    <row r="2642" spans="2:7" x14ac:dyDescent="0.3">
      <c r="B2642" s="109">
        <v>41502</v>
      </c>
      <c r="C2642" s="110">
        <v>283.60174599999999</v>
      </c>
      <c r="D2642">
        <f t="shared" si="82"/>
        <v>-9.3124371288598073E-2</v>
      </c>
      <c r="E2642">
        <v>-4.3192562807664592E-3</v>
      </c>
      <c r="F2642">
        <v>2632</v>
      </c>
      <c r="G2642">
        <f t="shared" ca="1" si="83"/>
        <v>3.7196090267320847E-2</v>
      </c>
    </row>
    <row r="2643" spans="2:7" x14ac:dyDescent="0.3">
      <c r="B2643" s="109">
        <v>41500</v>
      </c>
      <c r="C2643" s="110">
        <v>312.72396900000001</v>
      </c>
      <c r="D2643">
        <f t="shared" si="82"/>
        <v>0</v>
      </c>
      <c r="E2643">
        <v>-4.3201019678549279E-3</v>
      </c>
      <c r="F2643">
        <v>2633</v>
      </c>
      <c r="G2643">
        <f t="shared" ca="1" si="83"/>
        <v>-3.7570924326724958E-2</v>
      </c>
    </row>
    <row r="2644" spans="2:7" x14ac:dyDescent="0.3">
      <c r="B2644" s="109">
        <v>41499</v>
      </c>
      <c r="C2644" s="110">
        <v>312.72396900000001</v>
      </c>
      <c r="D2644">
        <f t="shared" si="82"/>
        <v>4.8253567764442451E-2</v>
      </c>
      <c r="E2644">
        <v>-4.3206917360651964E-3</v>
      </c>
      <c r="F2644">
        <v>2634</v>
      </c>
      <c r="G2644">
        <f t="shared" ca="1" si="83"/>
        <v>-7.0799747709713329E-3</v>
      </c>
    </row>
    <row r="2645" spans="2:7" x14ac:dyDescent="0.3">
      <c r="B2645" s="109">
        <v>41498</v>
      </c>
      <c r="C2645" s="110">
        <v>298.328552</v>
      </c>
      <c r="D2645">
        <f t="shared" si="82"/>
        <v>-1.6387094285855941E-2</v>
      </c>
      <c r="E2645">
        <v>-4.3309982911051703E-3</v>
      </c>
      <c r="F2645">
        <v>2635</v>
      </c>
      <c r="G2645">
        <f t="shared" ca="1" si="83"/>
        <v>7.4860528207682077E-3</v>
      </c>
    </row>
    <row r="2646" spans="2:7" x14ac:dyDescent="0.3">
      <c r="B2646" s="109">
        <v>41494</v>
      </c>
      <c r="C2646" s="110">
        <v>303.29873700000002</v>
      </c>
      <c r="D2646">
        <f t="shared" si="82"/>
        <v>-1.2822242623329871E-2</v>
      </c>
      <c r="E2646">
        <v>-4.3378706567198666E-3</v>
      </c>
      <c r="F2646">
        <v>2636</v>
      </c>
      <c r="G2646">
        <f t="shared" ca="1" si="83"/>
        <v>2.3926856526409288E-2</v>
      </c>
    </row>
    <row r="2647" spans="2:7" x14ac:dyDescent="0.3">
      <c r="B2647" s="109">
        <v>41493</v>
      </c>
      <c r="C2647" s="110">
        <v>307.23822000000001</v>
      </c>
      <c r="D2647">
        <f t="shared" si="82"/>
        <v>1.360387735750912E-2</v>
      </c>
      <c r="E2647">
        <v>-4.3468009986642464E-3</v>
      </c>
      <c r="F2647">
        <v>2637</v>
      </c>
      <c r="G2647">
        <f t="shared" ca="1" si="83"/>
        <v>1.0046708190071927E-2</v>
      </c>
    </row>
    <row r="2648" spans="2:7" x14ac:dyDescent="0.3">
      <c r="B2648" s="109">
        <v>41492</v>
      </c>
      <c r="C2648" s="110">
        <v>303.11468500000001</v>
      </c>
      <c r="D2648">
        <f t="shared" si="82"/>
        <v>-3.5535541612575994E-2</v>
      </c>
      <c r="E2648">
        <v>-4.3525332688415519E-3</v>
      </c>
      <c r="F2648">
        <v>2638</v>
      </c>
      <c r="G2648">
        <f t="shared" ca="1" si="83"/>
        <v>-2.5562060232195098E-2</v>
      </c>
    </row>
    <row r="2649" spans="2:7" x14ac:dyDescent="0.3">
      <c r="B2649" s="109">
        <v>41491</v>
      </c>
      <c r="C2649" s="110">
        <v>314.28289799999999</v>
      </c>
      <c r="D2649">
        <f t="shared" si="82"/>
        <v>9.408342207676057E-3</v>
      </c>
      <c r="E2649">
        <v>-4.3611399932605988E-3</v>
      </c>
      <c r="F2649">
        <v>2639</v>
      </c>
      <c r="G2649">
        <f t="shared" ca="1" si="83"/>
        <v>3.6137824373895962E-2</v>
      </c>
    </row>
    <row r="2650" spans="2:7" x14ac:dyDescent="0.3">
      <c r="B2650" s="109">
        <v>41488</v>
      </c>
      <c r="C2650" s="110">
        <v>311.35357699999997</v>
      </c>
      <c r="D2650">
        <f t="shared" si="82"/>
        <v>3.6951173169632368E-2</v>
      </c>
      <c r="E2650">
        <v>-4.3671683593634603E-3</v>
      </c>
      <c r="F2650">
        <v>2640</v>
      </c>
      <c r="G2650">
        <f t="shared" ca="1" si="83"/>
        <v>-1.927734577711571E-2</v>
      </c>
    </row>
    <row r="2651" spans="2:7" x14ac:dyDescent="0.3">
      <c r="B2651" s="109">
        <v>41487</v>
      </c>
      <c r="C2651" s="110">
        <v>300.258667</v>
      </c>
      <c r="D2651">
        <f t="shared" si="82"/>
        <v>1.2721085978027347E-2</v>
      </c>
      <c r="E2651">
        <v>-4.3796469674763916E-3</v>
      </c>
      <c r="F2651">
        <v>2641</v>
      </c>
      <c r="G2651">
        <f t="shared" ca="1" si="83"/>
        <v>5.9467158982943157E-4</v>
      </c>
    </row>
    <row r="2652" spans="2:7" x14ac:dyDescent="0.3">
      <c r="B2652" s="109">
        <v>41486</v>
      </c>
      <c r="C2652" s="110">
        <v>296.48703</v>
      </c>
      <c r="D2652">
        <f t="shared" si="82"/>
        <v>8.3645840860250065E-2</v>
      </c>
      <c r="E2652">
        <v>-4.3831784591500389E-3</v>
      </c>
      <c r="F2652">
        <v>2642</v>
      </c>
      <c r="G2652">
        <f t="shared" ca="1" si="83"/>
        <v>-8.4447818914427496E-3</v>
      </c>
    </row>
    <row r="2653" spans="2:7" x14ac:dyDescent="0.3">
      <c r="B2653" s="109">
        <v>41485</v>
      </c>
      <c r="C2653" s="110">
        <v>273.60140999999999</v>
      </c>
      <c r="D2653">
        <f t="shared" si="82"/>
        <v>-1.0593222897928412E-2</v>
      </c>
      <c r="E2653">
        <v>-4.3845945194691538E-3</v>
      </c>
      <c r="F2653">
        <v>2643</v>
      </c>
      <c r="G2653">
        <f t="shared" ca="1" si="83"/>
        <v>-3.0193154599666809E-5</v>
      </c>
    </row>
    <row r="2654" spans="2:7" x14ac:dyDescent="0.3">
      <c r="B2654" s="109">
        <v>41484</v>
      </c>
      <c r="C2654" s="110">
        <v>276.53076199999998</v>
      </c>
      <c r="D2654">
        <f t="shared" si="82"/>
        <v>0</v>
      </c>
      <c r="E2654">
        <v>-4.4001434235848569E-3</v>
      </c>
      <c r="F2654">
        <v>2644</v>
      </c>
      <c r="G2654">
        <f t="shared" ca="1" si="83"/>
        <v>-1.8574711461409991E-2</v>
      </c>
    </row>
    <row r="2655" spans="2:7" x14ac:dyDescent="0.3">
      <c r="B2655" s="109">
        <v>41481</v>
      </c>
      <c r="C2655" s="110">
        <v>276.53076199999998</v>
      </c>
      <c r="D2655">
        <f t="shared" si="82"/>
        <v>-2.277487675310863E-2</v>
      </c>
      <c r="E2655">
        <v>-4.4054252191961796E-3</v>
      </c>
      <c r="F2655">
        <v>2645</v>
      </c>
      <c r="G2655">
        <f t="shared" ca="1" si="83"/>
        <v>-9.0545549864378338E-4</v>
      </c>
    </row>
    <row r="2656" spans="2:7" x14ac:dyDescent="0.3">
      <c r="B2656" s="109">
        <v>41480</v>
      </c>
      <c r="C2656" s="110">
        <v>282.97549400000003</v>
      </c>
      <c r="D2656">
        <f t="shared" si="82"/>
        <v>9.9320897116068618E-3</v>
      </c>
      <c r="E2656">
        <v>-4.4055137287932755E-3</v>
      </c>
      <c r="F2656">
        <v>2646</v>
      </c>
      <c r="G2656">
        <f t="shared" ca="1" si="83"/>
        <v>-1.9582361019549945E-2</v>
      </c>
    </row>
    <row r="2657" spans="2:7" x14ac:dyDescent="0.3">
      <c r="B2657" s="109">
        <v>41479</v>
      </c>
      <c r="C2657" s="110">
        <v>280.19259599999998</v>
      </c>
      <c r="D2657">
        <f t="shared" si="82"/>
        <v>-6.7965753163147347E-2</v>
      </c>
      <c r="E2657">
        <v>-4.408064421206781E-3</v>
      </c>
      <c r="F2657">
        <v>2647</v>
      </c>
      <c r="G2657">
        <f t="shared" ca="1" si="83"/>
        <v>-2.3134689724718604E-3</v>
      </c>
    </row>
    <row r="2658" spans="2:7" x14ac:dyDescent="0.3">
      <c r="B2658" s="109">
        <v>41478</v>
      </c>
      <c r="C2658" s="110">
        <v>300.62478599999997</v>
      </c>
      <c r="D2658">
        <f t="shared" si="82"/>
        <v>3.6878224385311853E-2</v>
      </c>
      <c r="E2658">
        <v>-4.4088566302754595E-3</v>
      </c>
      <c r="F2658">
        <v>2648</v>
      </c>
      <c r="G2658">
        <f t="shared" ca="1" si="83"/>
        <v>-2.8362125793776689E-2</v>
      </c>
    </row>
    <row r="2659" spans="2:7" x14ac:dyDescent="0.3">
      <c r="B2659" s="109">
        <v>41477</v>
      </c>
      <c r="C2659" s="110">
        <v>289.93258700000001</v>
      </c>
      <c r="D2659">
        <f t="shared" si="82"/>
        <v>-1.1485708721276522E-2</v>
      </c>
      <c r="E2659">
        <v>-4.4150788145582709E-3</v>
      </c>
      <c r="F2659">
        <v>2649</v>
      </c>
      <c r="G2659">
        <f t="shared" ca="1" si="83"/>
        <v>-2.4875715798262789E-2</v>
      </c>
    </row>
    <row r="2660" spans="2:7" x14ac:dyDescent="0.3">
      <c r="B2660" s="109">
        <v>41474</v>
      </c>
      <c r="C2660" s="110">
        <v>293.30136099999999</v>
      </c>
      <c r="D2660">
        <f t="shared" si="82"/>
        <v>-9.6441940591069919E-3</v>
      </c>
      <c r="E2660">
        <v>-4.4379767486780741E-3</v>
      </c>
      <c r="F2660">
        <v>2650</v>
      </c>
      <c r="G2660">
        <f t="shared" ca="1" si="83"/>
        <v>-1.4629237826850857E-2</v>
      </c>
    </row>
    <row r="2661" spans="2:7" x14ac:dyDescent="0.3">
      <c r="B2661" s="109">
        <v>41473</v>
      </c>
      <c r="C2661" s="110">
        <v>296.15756199999998</v>
      </c>
      <c r="D2661">
        <f t="shared" si="82"/>
        <v>1.8383279645691308E-2</v>
      </c>
      <c r="E2661">
        <v>-4.4401649211053273E-3</v>
      </c>
      <c r="F2661">
        <v>2651</v>
      </c>
      <c r="G2661">
        <f t="shared" ca="1" si="83"/>
        <v>1.4884456092582491E-2</v>
      </c>
    </row>
    <row r="2662" spans="2:7" x14ac:dyDescent="0.3">
      <c r="B2662" s="109">
        <v>41472</v>
      </c>
      <c r="C2662" s="110">
        <v>290.81149299999998</v>
      </c>
      <c r="D2662">
        <f t="shared" si="82"/>
        <v>1.5135205404732677E-3</v>
      </c>
      <c r="E2662">
        <v>-4.4406072622577009E-3</v>
      </c>
      <c r="F2662">
        <v>2652</v>
      </c>
      <c r="G2662">
        <f t="shared" ca="1" si="83"/>
        <v>2.2427399482974807E-2</v>
      </c>
    </row>
    <row r="2663" spans="2:7" x14ac:dyDescent="0.3">
      <c r="B2663" s="109">
        <v>41471</v>
      </c>
      <c r="C2663" s="110">
        <v>290.37200899999999</v>
      </c>
      <c r="D2663">
        <f t="shared" si="82"/>
        <v>-5.2795196812053802E-2</v>
      </c>
      <c r="E2663">
        <v>-4.4415172109186773E-3</v>
      </c>
      <c r="F2663">
        <v>2653</v>
      </c>
      <c r="G2663">
        <f t="shared" ca="1" si="83"/>
        <v>8.6714648731320079E-3</v>
      </c>
    </row>
    <row r="2664" spans="2:7" x14ac:dyDescent="0.3">
      <c r="B2664" s="109">
        <v>41470</v>
      </c>
      <c r="C2664" s="110">
        <v>306.55673200000001</v>
      </c>
      <c r="D2664">
        <f t="shared" si="82"/>
        <v>1.2456277744342437E-2</v>
      </c>
      <c r="E2664">
        <v>-4.4493395195099872E-3</v>
      </c>
      <c r="F2664">
        <v>2654</v>
      </c>
      <c r="G2664">
        <f t="shared" ca="1" si="83"/>
        <v>-1.5298469134637199E-2</v>
      </c>
    </row>
    <row r="2665" spans="2:7" x14ac:dyDescent="0.3">
      <c r="B2665" s="109">
        <v>41467</v>
      </c>
      <c r="C2665" s="110">
        <v>302.78515599999997</v>
      </c>
      <c r="D2665">
        <f t="shared" si="82"/>
        <v>3.3237378252743754E-2</v>
      </c>
      <c r="E2665">
        <v>-4.4648667816624688E-3</v>
      </c>
      <c r="F2665">
        <v>2655</v>
      </c>
      <c r="G2665">
        <f t="shared" ca="1" si="83"/>
        <v>-4.4515226871579779E-2</v>
      </c>
    </row>
    <row r="2666" spans="2:7" x14ac:dyDescent="0.3">
      <c r="B2666" s="109">
        <v>41466</v>
      </c>
      <c r="C2666" s="110">
        <v>293.04510499999998</v>
      </c>
      <c r="D2666">
        <f t="shared" si="82"/>
        <v>2.5499777992474382E-2</v>
      </c>
      <c r="E2666">
        <v>-4.4663657853939442E-3</v>
      </c>
      <c r="F2666">
        <v>2656</v>
      </c>
      <c r="G2666">
        <f t="shared" ca="1" si="83"/>
        <v>-1.0117963311438282E-2</v>
      </c>
    </row>
    <row r="2667" spans="2:7" x14ac:dyDescent="0.3">
      <c r="B2667" s="109">
        <v>41465</v>
      </c>
      <c r="C2667" s="110">
        <v>285.758331</v>
      </c>
      <c r="D2667">
        <f t="shared" si="82"/>
        <v>-5.2262202274846459E-3</v>
      </c>
      <c r="E2667">
        <v>-4.4865929228524726E-3</v>
      </c>
      <c r="F2667">
        <v>2657</v>
      </c>
      <c r="G2667">
        <f t="shared" ca="1" si="83"/>
        <v>-3.0579018809110017E-3</v>
      </c>
    </row>
    <row r="2668" spans="2:7" x14ac:dyDescent="0.3">
      <c r="B2668" s="109">
        <v>41464</v>
      </c>
      <c r="C2668" s="110">
        <v>287.259613</v>
      </c>
      <c r="D2668">
        <f t="shared" si="82"/>
        <v>6.3803910740212189E-4</v>
      </c>
      <c r="E2668">
        <v>-4.4921246671673076E-3</v>
      </c>
      <c r="F2668">
        <v>2658</v>
      </c>
      <c r="G2668">
        <f t="shared" ca="1" si="83"/>
        <v>-2.6585875163238588E-2</v>
      </c>
    </row>
    <row r="2669" spans="2:7" x14ac:dyDescent="0.3">
      <c r="B2669" s="109">
        <v>41463</v>
      </c>
      <c r="C2669" s="110">
        <v>287.07644699999997</v>
      </c>
      <c r="D2669">
        <f t="shared" si="82"/>
        <v>1.4886276516216101E-2</v>
      </c>
      <c r="E2669">
        <v>-4.4974621488981237E-3</v>
      </c>
      <c r="F2669">
        <v>2659</v>
      </c>
      <c r="G2669">
        <f t="shared" ca="1" si="83"/>
        <v>1.0124765147726466E-2</v>
      </c>
    </row>
    <row r="2670" spans="2:7" x14ac:dyDescent="0.3">
      <c r="B2670" s="109">
        <v>41460</v>
      </c>
      <c r="C2670" s="110">
        <v>282.86563100000001</v>
      </c>
      <c r="D2670">
        <f t="shared" si="82"/>
        <v>1.8157948249561962E-3</v>
      </c>
      <c r="E2670">
        <v>-4.5181809389430727E-3</v>
      </c>
      <c r="F2670">
        <v>2660</v>
      </c>
      <c r="G2670">
        <f t="shared" ca="1" si="83"/>
        <v>-3.6592937151151667E-2</v>
      </c>
    </row>
    <row r="2671" spans="2:7" x14ac:dyDescent="0.3">
      <c r="B2671" s="109">
        <v>41459</v>
      </c>
      <c r="C2671" s="110">
        <v>282.352936</v>
      </c>
      <c r="D2671">
        <f t="shared" si="82"/>
        <v>1.4204902784702433E-2</v>
      </c>
      <c r="E2671">
        <v>-4.5268724824089057E-3</v>
      </c>
      <c r="F2671">
        <v>2661</v>
      </c>
      <c r="G2671">
        <f t="shared" ca="1" si="83"/>
        <v>6.2459389915575127E-4</v>
      </c>
    </row>
    <row r="2672" spans="2:7" x14ac:dyDescent="0.3">
      <c r="B2672" s="109">
        <v>41458</v>
      </c>
      <c r="C2672" s="110">
        <v>278.39831500000003</v>
      </c>
      <c r="D2672">
        <f t="shared" si="82"/>
        <v>-5.7538948862655426E-3</v>
      </c>
      <c r="E2672">
        <v>-4.5290605652947846E-3</v>
      </c>
      <c r="F2672">
        <v>2662</v>
      </c>
      <c r="G2672">
        <f t="shared" ca="1" si="83"/>
        <v>-3.8381136847177359E-2</v>
      </c>
    </row>
    <row r="2673" spans="2:7" x14ac:dyDescent="0.3">
      <c r="B2673" s="109">
        <v>41457</v>
      </c>
      <c r="C2673" s="110">
        <v>280.00945999999999</v>
      </c>
      <c r="D2673">
        <f t="shared" si="82"/>
        <v>-2.2122737281994764E-2</v>
      </c>
      <c r="E2673">
        <v>-4.530212806553191E-3</v>
      </c>
      <c r="F2673">
        <v>2663</v>
      </c>
      <c r="G2673">
        <f t="shared" ca="1" si="83"/>
        <v>-8.5978260520910878E-3</v>
      </c>
    </row>
    <row r="2674" spans="2:7" x14ac:dyDescent="0.3">
      <c r="B2674" s="109">
        <v>41456</v>
      </c>
      <c r="C2674" s="110">
        <v>286.344177</v>
      </c>
      <c r="D2674">
        <f t="shared" si="82"/>
        <v>3.0031646481892382E-2</v>
      </c>
      <c r="E2674">
        <v>-4.5316462983885364E-3</v>
      </c>
      <c r="F2674">
        <v>2664</v>
      </c>
      <c r="G2674">
        <f t="shared" ca="1" si="83"/>
        <v>6.5729961976829492E-3</v>
      </c>
    </row>
    <row r="2675" spans="2:7" x14ac:dyDescent="0.3">
      <c r="B2675" s="109">
        <v>41453</v>
      </c>
      <c r="C2675" s="110">
        <v>277.99551400000001</v>
      </c>
      <c r="D2675">
        <f t="shared" si="82"/>
        <v>2.9144818720304277E-2</v>
      </c>
      <c r="E2675">
        <v>-4.5395977889114425E-3</v>
      </c>
      <c r="F2675">
        <v>2665</v>
      </c>
      <c r="G2675">
        <f t="shared" ca="1" si="83"/>
        <v>-4.5069852499184965E-2</v>
      </c>
    </row>
    <row r="2676" spans="2:7" x14ac:dyDescent="0.3">
      <c r="B2676" s="109">
        <v>41452</v>
      </c>
      <c r="C2676" s="110">
        <v>270.12283300000001</v>
      </c>
      <c r="D2676">
        <f t="shared" si="82"/>
        <v>1.3536415454917794E-4</v>
      </c>
      <c r="E2676">
        <v>-4.5537618963813475E-3</v>
      </c>
      <c r="F2676">
        <v>2666</v>
      </c>
      <c r="G2676">
        <f t="shared" ca="1" si="83"/>
        <v>1.3658117953264328E-2</v>
      </c>
    </row>
    <row r="2677" spans="2:7" x14ac:dyDescent="0.3">
      <c r="B2677" s="109">
        <v>41451</v>
      </c>
      <c r="C2677" s="110">
        <v>270.08627300000001</v>
      </c>
      <c r="D2677">
        <f t="shared" si="82"/>
        <v>1.9488288254826402E-2</v>
      </c>
      <c r="E2677">
        <v>-4.5572181014280622E-3</v>
      </c>
      <c r="F2677">
        <v>2667</v>
      </c>
      <c r="G2677">
        <f t="shared" ca="1" si="83"/>
        <v>-4.4950328527378014E-2</v>
      </c>
    </row>
    <row r="2678" spans="2:7" x14ac:dyDescent="0.3">
      <c r="B2678" s="109">
        <v>41450</v>
      </c>
      <c r="C2678" s="110">
        <v>264.92336999999998</v>
      </c>
      <c r="D2678">
        <f t="shared" si="82"/>
        <v>2.0739772008966817E-2</v>
      </c>
      <c r="E2678">
        <v>-4.5593792243862064E-3</v>
      </c>
      <c r="F2678">
        <v>2668</v>
      </c>
      <c r="G2678">
        <f t="shared" ca="1" si="83"/>
        <v>3.5364488708752355E-2</v>
      </c>
    </row>
    <row r="2679" spans="2:7" x14ac:dyDescent="0.3">
      <c r="B2679" s="109">
        <v>41449</v>
      </c>
      <c r="C2679" s="110">
        <v>259.54055799999998</v>
      </c>
      <c r="D2679">
        <f t="shared" si="82"/>
        <v>-3.354249741405968E-2</v>
      </c>
      <c r="E2679">
        <v>-4.5740621695237182E-3</v>
      </c>
      <c r="F2679">
        <v>2669</v>
      </c>
      <c r="G2679">
        <f t="shared" ca="1" si="83"/>
        <v>2.8477998567368479E-2</v>
      </c>
    </row>
    <row r="2680" spans="2:7" x14ac:dyDescent="0.3">
      <c r="B2680" s="109">
        <v>41446</v>
      </c>
      <c r="C2680" s="110">
        <v>268.54834</v>
      </c>
      <c r="D2680">
        <f t="shared" si="82"/>
        <v>1.8045515138328083E-2</v>
      </c>
      <c r="E2680">
        <v>-4.5751076430047277E-3</v>
      </c>
      <c r="F2680">
        <v>2670</v>
      </c>
      <c r="G2680">
        <f t="shared" ca="1" si="83"/>
        <v>-9.5144832455139241E-3</v>
      </c>
    </row>
    <row r="2681" spans="2:7" x14ac:dyDescent="0.3">
      <c r="B2681" s="109">
        <v>41445</v>
      </c>
      <c r="C2681" s="110">
        <v>263.78814699999998</v>
      </c>
      <c r="D2681">
        <f t="shared" si="82"/>
        <v>2.6443519444674379E-3</v>
      </c>
      <c r="E2681">
        <v>-4.5845230383334545E-3</v>
      </c>
      <c r="F2681">
        <v>2671</v>
      </c>
      <c r="G2681">
        <f t="shared" ca="1" si="83"/>
        <v>8.7725665009575644E-3</v>
      </c>
    </row>
    <row r="2682" spans="2:7" x14ac:dyDescent="0.3">
      <c r="B2682" s="109">
        <v>41444</v>
      </c>
      <c r="C2682" s="110">
        <v>263.09243800000002</v>
      </c>
      <c r="D2682">
        <f t="shared" si="82"/>
        <v>-6.2238577849524912E-3</v>
      </c>
      <c r="E2682">
        <v>-4.5845486822401194E-3</v>
      </c>
      <c r="F2682">
        <v>2672</v>
      </c>
      <c r="G2682">
        <f t="shared" ca="1" si="83"/>
        <v>-2.891836332532273E-2</v>
      </c>
    </row>
    <row r="2683" spans="2:7" x14ac:dyDescent="0.3">
      <c r="B2683" s="109">
        <v>41443</v>
      </c>
      <c r="C2683" s="110">
        <v>264.74014299999999</v>
      </c>
      <c r="D2683">
        <f t="shared" si="82"/>
        <v>3.138365048123215E-2</v>
      </c>
      <c r="E2683">
        <v>-4.5900037695840723E-3</v>
      </c>
      <c r="F2683">
        <v>2673</v>
      </c>
      <c r="G2683">
        <f t="shared" ca="1" si="83"/>
        <v>1.3042128870858852E-2</v>
      </c>
    </row>
    <row r="2684" spans="2:7" x14ac:dyDescent="0.3">
      <c r="B2684" s="109">
        <v>41442</v>
      </c>
      <c r="C2684" s="110">
        <v>256.68444799999997</v>
      </c>
      <c r="D2684">
        <f t="shared" si="82"/>
        <v>9.9407483366009686E-3</v>
      </c>
      <c r="E2684">
        <v>-4.5909672013230152E-3</v>
      </c>
      <c r="F2684">
        <v>2674</v>
      </c>
      <c r="G2684">
        <f t="shared" ca="1" si="83"/>
        <v>2.6439157619479837E-2</v>
      </c>
    </row>
    <row r="2685" spans="2:7" x14ac:dyDescent="0.3">
      <c r="B2685" s="109">
        <v>41439</v>
      </c>
      <c r="C2685" s="110">
        <v>254.157928</v>
      </c>
      <c r="D2685">
        <f t="shared" si="82"/>
        <v>-5.587200967214434E-3</v>
      </c>
      <c r="E2685">
        <v>-4.5965842700728121E-3</v>
      </c>
      <c r="F2685">
        <v>2675</v>
      </c>
      <c r="G2685">
        <f t="shared" ca="1" si="83"/>
        <v>2.7488888658065844E-2</v>
      </c>
    </row>
    <row r="2686" spans="2:7" x14ac:dyDescent="0.3">
      <c r="B2686" s="109">
        <v>41438</v>
      </c>
      <c r="C2686" s="110">
        <v>255.585938</v>
      </c>
      <c r="D2686">
        <f t="shared" si="82"/>
        <v>-0.12739111871748965</v>
      </c>
      <c r="E2686">
        <v>-4.6151811541189636E-3</v>
      </c>
      <c r="F2686">
        <v>2676</v>
      </c>
      <c r="G2686">
        <f t="shared" ca="1" si="83"/>
        <v>3.0762867581168429E-3</v>
      </c>
    </row>
    <row r="2687" spans="2:7" x14ac:dyDescent="0.3">
      <c r="B2687" s="109">
        <v>41437</v>
      </c>
      <c r="C2687" s="110">
        <v>292.89862099999999</v>
      </c>
      <c r="D2687">
        <f t="shared" si="82"/>
        <v>-4.1691601124476341E-2</v>
      </c>
      <c r="E2687">
        <v>-4.6274912082252539E-3</v>
      </c>
      <c r="F2687">
        <v>2677</v>
      </c>
      <c r="G2687">
        <f t="shared" ca="1" si="83"/>
        <v>-2.5402611195367276E-2</v>
      </c>
    </row>
    <row r="2688" spans="2:7" x14ac:dyDescent="0.3">
      <c r="B2688" s="109">
        <v>41436</v>
      </c>
      <c r="C2688" s="110">
        <v>305.64129600000001</v>
      </c>
      <c r="D2688">
        <f t="shared" si="82"/>
        <v>-1.2890154973295376E-2</v>
      </c>
      <c r="E2688">
        <v>-4.630420486682385E-3</v>
      </c>
      <c r="F2688">
        <v>2678</v>
      </c>
      <c r="G2688">
        <f t="shared" ca="1" si="83"/>
        <v>4.9864501404407763E-2</v>
      </c>
    </row>
    <row r="2689" spans="2:7" x14ac:dyDescent="0.3">
      <c r="B2689" s="109">
        <v>41435</v>
      </c>
      <c r="C2689" s="110">
        <v>309.63250699999998</v>
      </c>
      <c r="D2689">
        <f t="shared" si="82"/>
        <v>-8.5589395827218029E-3</v>
      </c>
      <c r="E2689">
        <v>-4.6364639344490532E-3</v>
      </c>
      <c r="F2689">
        <v>2679</v>
      </c>
      <c r="G2689">
        <f t="shared" ca="1" si="83"/>
        <v>2.7084631627020465E-2</v>
      </c>
    </row>
    <row r="2690" spans="2:7" x14ac:dyDescent="0.3">
      <c r="B2690" s="109">
        <v>41432</v>
      </c>
      <c r="C2690" s="110">
        <v>312.30551100000002</v>
      </c>
      <c r="D2690">
        <f t="shared" si="82"/>
        <v>-1.9542607210778495E-2</v>
      </c>
      <c r="E2690">
        <v>-4.6366157334409852E-3</v>
      </c>
      <c r="F2690">
        <v>2680</v>
      </c>
      <c r="G2690">
        <f t="shared" ca="1" si="83"/>
        <v>-9.6250494154775622E-3</v>
      </c>
    </row>
    <row r="2691" spans="2:7" x14ac:dyDescent="0.3">
      <c r="B2691" s="109">
        <v>41431</v>
      </c>
      <c r="C2691" s="110">
        <v>318.53042599999998</v>
      </c>
      <c r="D2691">
        <f t="shared" si="82"/>
        <v>1.3812459692359447E-3</v>
      </c>
      <c r="E2691">
        <v>-4.6403072995113703E-3</v>
      </c>
      <c r="F2691">
        <v>2681</v>
      </c>
      <c r="G2691">
        <f t="shared" ca="1" si="83"/>
        <v>-2.5229349801462669E-2</v>
      </c>
    </row>
    <row r="2692" spans="2:7" x14ac:dyDescent="0.3">
      <c r="B2692" s="109">
        <v>41430</v>
      </c>
      <c r="C2692" s="110">
        <v>318.09106400000002</v>
      </c>
      <c r="D2692">
        <f t="shared" si="82"/>
        <v>1.5547910193670633E-2</v>
      </c>
      <c r="E2692">
        <v>-4.6459696358711611E-3</v>
      </c>
      <c r="F2692">
        <v>2682</v>
      </c>
      <c r="G2692">
        <f t="shared" ca="1" si="83"/>
        <v>9.1023837848056947E-3</v>
      </c>
    </row>
    <row r="2693" spans="2:7" x14ac:dyDescent="0.3">
      <c r="B2693" s="109">
        <v>41429</v>
      </c>
      <c r="C2693" s="110">
        <v>313.22113000000002</v>
      </c>
      <c r="D2693">
        <f t="shared" si="82"/>
        <v>1.1709600042941082E-2</v>
      </c>
      <c r="E2693">
        <v>-4.6519610223032526E-3</v>
      </c>
      <c r="F2693">
        <v>2683</v>
      </c>
      <c r="G2693">
        <f t="shared" ca="1" si="83"/>
        <v>6.4948052143560586E-2</v>
      </c>
    </row>
    <row r="2694" spans="2:7" x14ac:dyDescent="0.3">
      <c r="B2694" s="109">
        <v>41428</v>
      </c>
      <c r="C2694" s="110">
        <v>309.59588600000001</v>
      </c>
      <c r="D2694">
        <f t="shared" si="82"/>
        <v>1.5615399235615834E-2</v>
      </c>
      <c r="E2694">
        <v>-4.6653508143701394E-3</v>
      </c>
      <c r="F2694">
        <v>2684</v>
      </c>
      <c r="G2694">
        <f t="shared" ca="1" si="83"/>
        <v>2.6920453998389087E-2</v>
      </c>
    </row>
    <row r="2695" spans="2:7" x14ac:dyDescent="0.3">
      <c r="B2695" s="109">
        <v>41425</v>
      </c>
      <c r="C2695" s="110">
        <v>304.83575400000001</v>
      </c>
      <c r="D2695">
        <f t="shared" si="82"/>
        <v>-1.1399795176852523E-2</v>
      </c>
      <c r="E2695">
        <v>-4.6816723894586021E-3</v>
      </c>
      <c r="F2695">
        <v>2685</v>
      </c>
      <c r="G2695">
        <f t="shared" ca="1" si="83"/>
        <v>-2.1808170206268174E-2</v>
      </c>
    </row>
    <row r="2696" spans="2:7" x14ac:dyDescent="0.3">
      <c r="B2696" s="109">
        <v>41424</v>
      </c>
      <c r="C2696" s="110">
        <v>308.35089099999999</v>
      </c>
      <c r="D2696">
        <f t="shared" si="82"/>
        <v>-1.6927669145490709E-2</v>
      </c>
      <c r="E2696">
        <v>-4.6902505507576686E-3</v>
      </c>
      <c r="F2696">
        <v>2686</v>
      </c>
      <c r="G2696">
        <f t="shared" ca="1" si="83"/>
        <v>-1.6712780766509876E-2</v>
      </c>
    </row>
    <row r="2697" spans="2:7" x14ac:dyDescent="0.3">
      <c r="B2697" s="109">
        <v>41423</v>
      </c>
      <c r="C2697" s="110">
        <v>313.66043100000002</v>
      </c>
      <c r="D2697">
        <f t="shared" si="82"/>
        <v>4.1965520582463167E-2</v>
      </c>
      <c r="E2697">
        <v>-4.7162669408929991E-3</v>
      </c>
      <c r="F2697">
        <v>2687</v>
      </c>
      <c r="G2697">
        <f t="shared" ca="1" si="83"/>
        <v>9.9236889923528908E-5</v>
      </c>
    </row>
    <row r="2698" spans="2:7" x14ac:dyDescent="0.3">
      <c r="B2698" s="109">
        <v>41422</v>
      </c>
      <c r="C2698" s="110">
        <v>301.027649</v>
      </c>
      <c r="D2698">
        <f t="shared" si="82"/>
        <v>-1.838806694393269E-2</v>
      </c>
      <c r="E2698">
        <v>-4.7195001901120248E-3</v>
      </c>
      <c r="F2698">
        <v>2688</v>
      </c>
      <c r="G2698">
        <f t="shared" ca="1" si="83"/>
        <v>1.0500927240729297E-3</v>
      </c>
    </row>
    <row r="2699" spans="2:7" x14ac:dyDescent="0.3">
      <c r="B2699" s="109">
        <v>41421</v>
      </c>
      <c r="C2699" s="110">
        <v>306.66665599999999</v>
      </c>
      <c r="D2699">
        <f t="shared" ref="D2699:D2762" si="84">C2699/C2700-1</f>
        <v>1.675417422555725E-2</v>
      </c>
      <c r="E2699">
        <v>-4.7264640473823061E-3</v>
      </c>
      <c r="F2699">
        <v>2689</v>
      </c>
      <c r="G2699">
        <f t="shared" ref="G2699:G2762" ca="1" si="85">_xlfn.NORM.INV(RAND(),M$13,M$14)</f>
        <v>-3.9787937870779569E-2</v>
      </c>
    </row>
    <row r="2700" spans="2:7" x14ac:dyDescent="0.3">
      <c r="B2700" s="109">
        <v>41418</v>
      </c>
      <c r="C2700" s="110">
        <v>301.61337300000002</v>
      </c>
      <c r="D2700">
        <f t="shared" si="84"/>
        <v>5.1249535533559598E-3</v>
      </c>
      <c r="E2700">
        <v>-4.7297056915480695E-3</v>
      </c>
      <c r="F2700">
        <v>2690</v>
      </c>
      <c r="G2700">
        <f t="shared" ca="1" si="85"/>
        <v>1.7321933888545488E-2</v>
      </c>
    </row>
    <row r="2701" spans="2:7" x14ac:dyDescent="0.3">
      <c r="B2701" s="109">
        <v>41417</v>
      </c>
      <c r="C2701" s="110">
        <v>300.07549999999998</v>
      </c>
      <c r="D2701">
        <f t="shared" si="84"/>
        <v>-2.0791200761995587E-2</v>
      </c>
      <c r="E2701">
        <v>-4.7765168365219157E-3</v>
      </c>
      <c r="F2701">
        <v>2691</v>
      </c>
      <c r="G2701">
        <f t="shared" ca="1" si="85"/>
        <v>-1.5236255739754612E-2</v>
      </c>
    </row>
    <row r="2702" spans="2:7" x14ac:dyDescent="0.3">
      <c r="B2702" s="109">
        <v>41416</v>
      </c>
      <c r="C2702" s="110">
        <v>306.44689899999997</v>
      </c>
      <c r="D2702">
        <f t="shared" si="84"/>
        <v>-1.26236561630092E-2</v>
      </c>
      <c r="E2702">
        <v>-4.7833797079087637E-3</v>
      </c>
      <c r="F2702">
        <v>2692</v>
      </c>
      <c r="G2702">
        <f t="shared" ca="1" si="85"/>
        <v>3.6532851096316016E-2</v>
      </c>
    </row>
    <row r="2703" spans="2:7" x14ac:dyDescent="0.3">
      <c r="B2703" s="109">
        <v>41415</v>
      </c>
      <c r="C2703" s="110">
        <v>310.36483800000002</v>
      </c>
      <c r="D2703">
        <f t="shared" si="84"/>
        <v>3.0767824433091118E-3</v>
      </c>
      <c r="E2703">
        <v>-4.7927106693631538E-3</v>
      </c>
      <c r="F2703">
        <v>2693</v>
      </c>
      <c r="G2703">
        <f t="shared" ca="1" si="85"/>
        <v>-5.8026932130620969E-2</v>
      </c>
    </row>
    <row r="2704" spans="2:7" x14ac:dyDescent="0.3">
      <c r="B2704" s="109">
        <v>41414</v>
      </c>
      <c r="C2704" s="110">
        <v>309.41284200000001</v>
      </c>
      <c r="D2704">
        <f t="shared" si="84"/>
        <v>-1.2504641538216732E-2</v>
      </c>
      <c r="E2704">
        <v>-4.7999416056047073E-3</v>
      </c>
      <c r="F2704">
        <v>2694</v>
      </c>
      <c r="G2704">
        <f t="shared" ca="1" si="85"/>
        <v>-1.9502408114501307E-2</v>
      </c>
    </row>
    <row r="2705" spans="2:7" x14ac:dyDescent="0.3">
      <c r="B2705" s="109">
        <v>41411</v>
      </c>
      <c r="C2705" s="110">
        <v>313.33093300000002</v>
      </c>
      <c r="D2705">
        <f t="shared" si="84"/>
        <v>-3.4198508841213893E-2</v>
      </c>
      <c r="E2705">
        <v>-4.8218431810966855E-3</v>
      </c>
      <c r="F2705">
        <v>2695</v>
      </c>
      <c r="G2705">
        <f t="shared" ca="1" si="85"/>
        <v>-4.9413907508383627E-2</v>
      </c>
    </row>
    <row r="2706" spans="2:7" x14ac:dyDescent="0.3">
      <c r="B2706" s="109">
        <v>41410</v>
      </c>
      <c r="C2706" s="110">
        <v>324.42581200000001</v>
      </c>
      <c r="D2706">
        <f t="shared" si="84"/>
        <v>1.3382332655573759E-2</v>
      </c>
      <c r="E2706">
        <v>-4.8248637430428065E-3</v>
      </c>
      <c r="F2706">
        <v>2696</v>
      </c>
      <c r="G2706">
        <f t="shared" ca="1" si="85"/>
        <v>-2.4880926221092267E-2</v>
      </c>
    </row>
    <row r="2707" spans="2:7" x14ac:dyDescent="0.3">
      <c r="B2707" s="109">
        <v>41409</v>
      </c>
      <c r="C2707" s="110">
        <v>320.141571</v>
      </c>
      <c r="D2707">
        <f t="shared" si="84"/>
        <v>3.3207138354167443E-2</v>
      </c>
      <c r="E2707">
        <v>-4.8271937166419754E-3</v>
      </c>
      <c r="F2707">
        <v>2697</v>
      </c>
      <c r="G2707">
        <f t="shared" ca="1" si="85"/>
        <v>-5.8134254922518917E-3</v>
      </c>
    </row>
    <row r="2708" spans="2:7" x14ac:dyDescent="0.3">
      <c r="B2708" s="109">
        <v>41408</v>
      </c>
      <c r="C2708" s="110">
        <v>309.85226399999999</v>
      </c>
      <c r="D2708">
        <f t="shared" si="84"/>
        <v>1.8168866395365635E-2</v>
      </c>
      <c r="E2708">
        <v>-4.8279307620122669E-3</v>
      </c>
      <c r="F2708">
        <v>2698</v>
      </c>
      <c r="G2708">
        <f t="shared" ca="1" si="85"/>
        <v>3.2153203914731858E-2</v>
      </c>
    </row>
    <row r="2709" spans="2:7" x14ac:dyDescent="0.3">
      <c r="B2709" s="109">
        <v>41407</v>
      </c>
      <c r="C2709" s="110">
        <v>304.323059</v>
      </c>
      <c r="D2709">
        <f t="shared" si="84"/>
        <v>-1.6333582417284331E-2</v>
      </c>
      <c r="E2709">
        <v>-4.8282997461652766E-3</v>
      </c>
      <c r="F2709">
        <v>2699</v>
      </c>
      <c r="G2709">
        <f t="shared" ca="1" si="85"/>
        <v>-1.4903059661448407E-3</v>
      </c>
    </row>
    <row r="2710" spans="2:7" x14ac:dyDescent="0.3">
      <c r="B2710" s="109">
        <v>41404</v>
      </c>
      <c r="C2710" s="110">
        <v>309.376282</v>
      </c>
      <c r="D2710">
        <f t="shared" si="84"/>
        <v>-2.3638757236432717E-4</v>
      </c>
      <c r="E2710">
        <v>-4.8448866065929908E-3</v>
      </c>
      <c r="F2710">
        <v>2700</v>
      </c>
      <c r="G2710">
        <f t="shared" ca="1" si="85"/>
        <v>9.5884314231468818E-3</v>
      </c>
    </row>
    <row r="2711" spans="2:7" x14ac:dyDescent="0.3">
      <c r="B2711" s="109">
        <v>41403</v>
      </c>
      <c r="C2711" s="110">
        <v>309.449432</v>
      </c>
      <c r="D2711">
        <f t="shared" si="84"/>
        <v>-3.9331731041063578E-2</v>
      </c>
      <c r="E2711">
        <v>-4.8568012170995267E-3</v>
      </c>
      <c r="F2711">
        <v>2701</v>
      </c>
      <c r="G2711">
        <f t="shared" ca="1" si="85"/>
        <v>-3.8652250777037475E-2</v>
      </c>
    </row>
    <row r="2712" spans="2:7" x14ac:dyDescent="0.3">
      <c r="B2712" s="109">
        <v>41402</v>
      </c>
      <c r="C2712" s="110">
        <v>322.11892699999999</v>
      </c>
      <c r="D2712">
        <f t="shared" si="84"/>
        <v>1.4765408827905668E-2</v>
      </c>
      <c r="E2712">
        <v>-4.8588366540337491E-3</v>
      </c>
      <c r="F2712">
        <v>2702</v>
      </c>
      <c r="G2712">
        <f t="shared" ca="1" si="85"/>
        <v>3.1381868734735925E-2</v>
      </c>
    </row>
    <row r="2713" spans="2:7" x14ac:dyDescent="0.3">
      <c r="B2713" s="109">
        <v>41401</v>
      </c>
      <c r="C2713" s="110">
        <v>317.431915</v>
      </c>
      <c r="D2713">
        <f t="shared" si="84"/>
        <v>1.5938289906418213E-2</v>
      </c>
      <c r="E2713">
        <v>-4.8797697576639099E-3</v>
      </c>
      <c r="F2713">
        <v>2703</v>
      </c>
      <c r="G2713">
        <f t="shared" ca="1" si="85"/>
        <v>3.4906798334308792E-2</v>
      </c>
    </row>
    <row r="2714" spans="2:7" x14ac:dyDescent="0.3">
      <c r="B2714" s="109">
        <v>41400</v>
      </c>
      <c r="C2714" s="110">
        <v>312.45196499999997</v>
      </c>
      <c r="D2714">
        <f t="shared" si="84"/>
        <v>8.2713615530485285E-3</v>
      </c>
      <c r="E2714">
        <v>-4.8846373733609783E-3</v>
      </c>
      <c r="F2714">
        <v>2704</v>
      </c>
      <c r="G2714">
        <f t="shared" ca="1" si="85"/>
        <v>-3.2077555013532311E-3</v>
      </c>
    </row>
    <row r="2715" spans="2:7" x14ac:dyDescent="0.3">
      <c r="B2715" s="109">
        <v>41397</v>
      </c>
      <c r="C2715" s="110">
        <v>309.88876299999998</v>
      </c>
      <c r="D2715">
        <f t="shared" si="84"/>
        <v>-1.5243578005748604E-2</v>
      </c>
      <c r="E2715">
        <v>-4.8855661034367115E-3</v>
      </c>
      <c r="F2715">
        <v>2705</v>
      </c>
      <c r="G2715">
        <f t="shared" ca="1" si="85"/>
        <v>-9.058797230678239E-3</v>
      </c>
    </row>
    <row r="2716" spans="2:7" x14ac:dyDescent="0.3">
      <c r="B2716" s="109">
        <v>41396</v>
      </c>
      <c r="C2716" s="110">
        <v>314.685699</v>
      </c>
      <c r="D2716">
        <f t="shared" si="84"/>
        <v>3.0703021813703213E-2</v>
      </c>
      <c r="E2716">
        <v>-4.8881311775952341E-3</v>
      </c>
      <c r="F2716">
        <v>2706</v>
      </c>
      <c r="G2716">
        <f t="shared" ca="1" si="85"/>
        <v>3.7745538200856105E-2</v>
      </c>
    </row>
    <row r="2717" spans="2:7" x14ac:dyDescent="0.3">
      <c r="B2717" s="109">
        <v>41394</v>
      </c>
      <c r="C2717" s="110">
        <v>305.31170700000001</v>
      </c>
      <c r="D2717">
        <f t="shared" si="84"/>
        <v>-1.4304352309616575E-2</v>
      </c>
      <c r="E2717">
        <v>-4.9008028779935486E-3</v>
      </c>
      <c r="F2717">
        <v>2707</v>
      </c>
      <c r="G2717">
        <f t="shared" ca="1" si="85"/>
        <v>-2.8606316509408567E-2</v>
      </c>
    </row>
    <row r="2718" spans="2:7" x14ac:dyDescent="0.3">
      <c r="B2718" s="109">
        <v>41393</v>
      </c>
      <c r="C2718" s="110">
        <v>309.74237099999999</v>
      </c>
      <c r="D2718">
        <f t="shared" si="84"/>
        <v>4.751408842142979E-3</v>
      </c>
      <c r="E2718">
        <v>-4.9167967317752526E-3</v>
      </c>
      <c r="F2718">
        <v>2708</v>
      </c>
      <c r="G2718">
        <f t="shared" ca="1" si="85"/>
        <v>-3.8257891504704669E-2</v>
      </c>
    </row>
    <row r="2719" spans="2:7" x14ac:dyDescent="0.3">
      <c r="B2719" s="109">
        <v>41390</v>
      </c>
      <c r="C2719" s="110">
        <v>308.27761800000002</v>
      </c>
      <c r="D2719">
        <f t="shared" si="84"/>
        <v>1.3482341944082155E-2</v>
      </c>
      <c r="E2719">
        <v>-4.9539065192804044E-3</v>
      </c>
      <c r="F2719">
        <v>2709</v>
      </c>
      <c r="G2719">
        <f t="shared" ca="1" si="85"/>
        <v>3.8916616969277978E-2</v>
      </c>
    </row>
    <row r="2720" spans="2:7" x14ac:dyDescent="0.3">
      <c r="B2720" s="109">
        <v>41389</v>
      </c>
      <c r="C2720" s="110">
        <v>304.176605</v>
      </c>
      <c r="D2720">
        <f t="shared" si="84"/>
        <v>3.0006223043473224E-2</v>
      </c>
      <c r="E2720">
        <v>-4.9627734891213304E-3</v>
      </c>
      <c r="F2720">
        <v>2710</v>
      </c>
      <c r="G2720">
        <f t="shared" ca="1" si="85"/>
        <v>-1.7147331894256546E-2</v>
      </c>
    </row>
    <row r="2721" spans="2:7" x14ac:dyDescent="0.3">
      <c r="B2721" s="109">
        <v>41387</v>
      </c>
      <c r="C2721" s="110">
        <v>295.31530800000002</v>
      </c>
      <c r="D2721">
        <f t="shared" si="84"/>
        <v>-1.6463667974653262E-2</v>
      </c>
      <c r="E2721">
        <v>-4.973494243068477E-3</v>
      </c>
      <c r="F2721">
        <v>2711</v>
      </c>
      <c r="G2721">
        <f t="shared" ca="1" si="85"/>
        <v>4.5153392238188296E-2</v>
      </c>
    </row>
    <row r="2722" spans="2:7" x14ac:dyDescent="0.3">
      <c r="B2722" s="109">
        <v>41386</v>
      </c>
      <c r="C2722" s="110">
        <v>300.258667</v>
      </c>
      <c r="D2722">
        <f t="shared" si="84"/>
        <v>4.8593584635737264E-2</v>
      </c>
      <c r="E2722">
        <v>-4.9824211677570451E-3</v>
      </c>
      <c r="F2722">
        <v>2712</v>
      </c>
      <c r="G2722">
        <f t="shared" ca="1" si="85"/>
        <v>-1.9673169370261805E-2</v>
      </c>
    </row>
    <row r="2723" spans="2:7" x14ac:dyDescent="0.3">
      <c r="B2723" s="109">
        <v>41382</v>
      </c>
      <c r="C2723" s="110">
        <v>286.344177</v>
      </c>
      <c r="D2723">
        <f t="shared" si="84"/>
        <v>3.4254449047862234E-2</v>
      </c>
      <c r="E2723">
        <v>-4.9845593870351257E-3</v>
      </c>
      <c r="F2723">
        <v>2713</v>
      </c>
      <c r="G2723">
        <f t="shared" ca="1" si="85"/>
        <v>1.5192411314224404E-3</v>
      </c>
    </row>
    <row r="2724" spans="2:7" x14ac:dyDescent="0.3">
      <c r="B2724" s="109">
        <v>41381</v>
      </c>
      <c r="C2724" s="110">
        <v>276.86047400000001</v>
      </c>
      <c r="D2724">
        <f t="shared" si="84"/>
        <v>2.3832105075894727E-2</v>
      </c>
      <c r="E2724">
        <v>-4.9853378483373234E-3</v>
      </c>
      <c r="F2724">
        <v>2714</v>
      </c>
      <c r="G2724">
        <f t="shared" ca="1" si="85"/>
        <v>2.4239010781855149E-3</v>
      </c>
    </row>
    <row r="2725" spans="2:7" x14ac:dyDescent="0.3">
      <c r="B2725" s="109">
        <v>41380</v>
      </c>
      <c r="C2725" s="110">
        <v>270.41589399999998</v>
      </c>
      <c r="D2725">
        <f t="shared" si="84"/>
        <v>4.9751614018584078E-2</v>
      </c>
      <c r="E2725">
        <v>-4.9936672559744988E-3</v>
      </c>
      <c r="F2725">
        <v>2715</v>
      </c>
      <c r="G2725">
        <f t="shared" ca="1" si="85"/>
        <v>-4.4986248595697727E-2</v>
      </c>
    </row>
    <row r="2726" spans="2:7" x14ac:dyDescent="0.3">
      <c r="B2726" s="109">
        <v>41379</v>
      </c>
      <c r="C2726" s="110">
        <v>257.59988399999997</v>
      </c>
      <c r="D2726">
        <f t="shared" si="84"/>
        <v>-2.6432582706847563E-2</v>
      </c>
      <c r="E2726">
        <v>-5.0458692687077589E-3</v>
      </c>
      <c r="F2726">
        <v>2716</v>
      </c>
      <c r="G2726">
        <f t="shared" ca="1" si="85"/>
        <v>1.6772990805372555E-2</v>
      </c>
    </row>
    <row r="2727" spans="2:7" x14ac:dyDescent="0.3">
      <c r="B2727" s="109">
        <v>41376</v>
      </c>
      <c r="C2727" s="110">
        <v>264.59378099999998</v>
      </c>
      <c r="D2727">
        <f t="shared" si="84"/>
        <v>-4.4088566302754595E-3</v>
      </c>
      <c r="E2727">
        <v>-5.0526892789364286E-3</v>
      </c>
      <c r="F2727">
        <v>2717</v>
      </c>
      <c r="G2727">
        <f t="shared" ca="1" si="85"/>
        <v>-5.997517291349579E-3</v>
      </c>
    </row>
    <row r="2728" spans="2:7" x14ac:dyDescent="0.3">
      <c r="B2728" s="109">
        <v>41375</v>
      </c>
      <c r="C2728" s="110">
        <v>265.76550300000002</v>
      </c>
      <c r="D2728">
        <f t="shared" si="84"/>
        <v>-1.1440858423534039E-2</v>
      </c>
      <c r="E2728">
        <v>-5.0784359183569938E-3</v>
      </c>
      <c r="F2728">
        <v>2718</v>
      </c>
      <c r="G2728">
        <f t="shared" ca="1" si="85"/>
        <v>2.3979387814138071E-2</v>
      </c>
    </row>
    <row r="2729" spans="2:7" x14ac:dyDescent="0.3">
      <c r="B2729" s="109">
        <v>41374</v>
      </c>
      <c r="C2729" s="110">
        <v>268.84127799999999</v>
      </c>
      <c r="D2729">
        <f t="shared" si="84"/>
        <v>1.6475071693119903E-2</v>
      </c>
      <c r="E2729">
        <v>-5.0907294556987726E-3</v>
      </c>
      <c r="F2729">
        <v>2719</v>
      </c>
      <c r="G2729">
        <f t="shared" ca="1" si="85"/>
        <v>3.0529387286234548E-3</v>
      </c>
    </row>
    <row r="2730" spans="2:7" x14ac:dyDescent="0.3">
      <c r="B2730" s="109">
        <v>41373</v>
      </c>
      <c r="C2730" s="110">
        <v>264.48388699999998</v>
      </c>
      <c r="D2730">
        <f t="shared" si="84"/>
        <v>-3.9987799315001071E-3</v>
      </c>
      <c r="E2730">
        <v>-5.0928554444490404E-3</v>
      </c>
      <c r="F2730">
        <v>2720</v>
      </c>
      <c r="G2730">
        <f t="shared" ca="1" si="85"/>
        <v>-1.9001012899820337E-2</v>
      </c>
    </row>
    <row r="2731" spans="2:7" x14ac:dyDescent="0.3">
      <c r="B2731" s="109">
        <v>41372</v>
      </c>
      <c r="C2731" s="110">
        <v>265.54574600000001</v>
      </c>
      <c r="D2731">
        <f t="shared" si="84"/>
        <v>-3.5381918903950704E-2</v>
      </c>
      <c r="E2731">
        <v>-5.0979137879966219E-3</v>
      </c>
      <c r="F2731">
        <v>2721</v>
      </c>
      <c r="G2731">
        <f t="shared" ca="1" si="85"/>
        <v>-2.1687243171209774E-2</v>
      </c>
    </row>
    <row r="2732" spans="2:7" x14ac:dyDescent="0.3">
      <c r="B2732" s="109">
        <v>41369</v>
      </c>
      <c r="C2732" s="110">
        <v>275.285889</v>
      </c>
      <c r="D2732">
        <f t="shared" si="84"/>
        <v>1.1299383057753909E-2</v>
      </c>
      <c r="E2732">
        <v>-5.1063827057920008E-3</v>
      </c>
      <c r="F2732">
        <v>2722</v>
      </c>
      <c r="G2732">
        <f t="shared" ca="1" si="85"/>
        <v>-1.8265214528423005E-2</v>
      </c>
    </row>
    <row r="2733" spans="2:7" x14ac:dyDescent="0.3">
      <c r="B2733" s="109">
        <v>41368</v>
      </c>
      <c r="C2733" s="110">
        <v>272.210083</v>
      </c>
      <c r="D2733">
        <f t="shared" si="84"/>
        <v>-2.4025217651883035E-2</v>
      </c>
      <c r="E2733">
        <v>-5.1095681909841817E-3</v>
      </c>
      <c r="F2733">
        <v>2723</v>
      </c>
      <c r="G2733">
        <f t="shared" ca="1" si="85"/>
        <v>1.6637906043848676E-2</v>
      </c>
    </row>
    <row r="2734" spans="2:7" x14ac:dyDescent="0.3">
      <c r="B2734" s="109">
        <v>41367</v>
      </c>
      <c r="C2734" s="110">
        <v>278.91098</v>
      </c>
      <c r="D2734">
        <f t="shared" si="84"/>
        <v>-3.1408942066098677E-2</v>
      </c>
      <c r="E2734">
        <v>-5.1253293913522402E-3</v>
      </c>
      <c r="F2734">
        <v>2724</v>
      </c>
      <c r="G2734">
        <f t="shared" ca="1" si="85"/>
        <v>-3.5852776807248452E-2</v>
      </c>
    </row>
    <row r="2735" spans="2:7" x14ac:dyDescent="0.3">
      <c r="B2735" s="109">
        <v>41366</v>
      </c>
      <c r="C2735" s="110">
        <v>287.955353</v>
      </c>
      <c r="D2735">
        <f t="shared" si="84"/>
        <v>9.7588653689950622E-3</v>
      </c>
      <c r="E2735">
        <v>-5.1276162308664386E-3</v>
      </c>
      <c r="F2735">
        <v>2725</v>
      </c>
      <c r="G2735">
        <f t="shared" ca="1" si="85"/>
        <v>-7.5351472298253619E-2</v>
      </c>
    </row>
    <row r="2736" spans="2:7" x14ac:dyDescent="0.3">
      <c r="B2736" s="109">
        <v>41365</v>
      </c>
      <c r="C2736" s="110">
        <v>285.172394</v>
      </c>
      <c r="D2736">
        <f t="shared" si="84"/>
        <v>-2.8171150366038678E-3</v>
      </c>
      <c r="E2736">
        <v>-5.1327896654290717E-3</v>
      </c>
      <c r="F2736">
        <v>2726</v>
      </c>
      <c r="G2736">
        <f t="shared" ca="1" si="85"/>
        <v>-5.1748620032042607E-2</v>
      </c>
    </row>
    <row r="2737" spans="2:7" x14ac:dyDescent="0.3">
      <c r="B2737" s="109">
        <v>41361</v>
      </c>
      <c r="C2737" s="110">
        <v>285.978027</v>
      </c>
      <c r="D2737">
        <f t="shared" si="84"/>
        <v>3.1976882057187073E-2</v>
      </c>
      <c r="E2737">
        <v>-5.1531137398140858E-3</v>
      </c>
      <c r="F2737">
        <v>2727</v>
      </c>
      <c r="G2737">
        <f t="shared" ca="1" si="85"/>
        <v>1.4428066735870989E-2</v>
      </c>
    </row>
    <row r="2738" spans="2:7" x14ac:dyDescent="0.3">
      <c r="B2738" s="109">
        <v>41359</v>
      </c>
      <c r="C2738" s="110">
        <v>277.11669899999998</v>
      </c>
      <c r="D2738">
        <f t="shared" si="84"/>
        <v>-4.2146541572759322E-2</v>
      </c>
      <c r="E2738">
        <v>-5.1603172808323272E-3</v>
      </c>
      <c r="F2738">
        <v>2728</v>
      </c>
      <c r="G2738">
        <f t="shared" ca="1" si="85"/>
        <v>-1.2857310033244425E-2</v>
      </c>
    </row>
    <row r="2739" spans="2:7" x14ac:dyDescent="0.3">
      <c r="B2739" s="109">
        <v>41358</v>
      </c>
      <c r="C2739" s="110">
        <v>289.31011999999998</v>
      </c>
      <c r="D2739">
        <f t="shared" si="84"/>
        <v>1.9089312705860007E-2</v>
      </c>
      <c r="E2739">
        <v>-5.1746945410902079E-3</v>
      </c>
      <c r="F2739">
        <v>2729</v>
      </c>
      <c r="G2739">
        <f t="shared" ca="1" si="85"/>
        <v>5.9344539240447053E-2</v>
      </c>
    </row>
    <row r="2740" spans="2:7" x14ac:dyDescent="0.3">
      <c r="B2740" s="109">
        <v>41355</v>
      </c>
      <c r="C2740" s="110">
        <v>283.89083900000003</v>
      </c>
      <c r="D2740">
        <f t="shared" si="84"/>
        <v>8.9794247529206839E-3</v>
      </c>
      <c r="E2740">
        <v>-5.1801679933859424E-3</v>
      </c>
      <c r="F2740">
        <v>2730</v>
      </c>
      <c r="G2740">
        <f t="shared" ca="1" si="85"/>
        <v>-4.1368983778705487E-2</v>
      </c>
    </row>
    <row r="2741" spans="2:7" x14ac:dyDescent="0.3">
      <c r="B2741" s="109">
        <v>41354</v>
      </c>
      <c r="C2741" s="110">
        <v>281.364349</v>
      </c>
      <c r="D2741">
        <f t="shared" si="84"/>
        <v>-8.1080798709637358E-2</v>
      </c>
      <c r="E2741">
        <v>-5.1987440542791141E-3</v>
      </c>
      <c r="F2741">
        <v>2731</v>
      </c>
      <c r="G2741">
        <f t="shared" ca="1" si="85"/>
        <v>2.8528041545198043E-2</v>
      </c>
    </row>
    <row r="2742" spans="2:7" x14ac:dyDescent="0.3">
      <c r="B2742" s="109">
        <v>41353</v>
      </c>
      <c r="C2742" s="110">
        <v>306.19052099999999</v>
      </c>
      <c r="D2742">
        <f t="shared" si="84"/>
        <v>1.3821291996239715E-2</v>
      </c>
      <c r="E2742">
        <v>-5.2156085568512145E-3</v>
      </c>
      <c r="F2742">
        <v>2732</v>
      </c>
      <c r="G2742">
        <f t="shared" ca="1" si="85"/>
        <v>-3.1294267708898503E-2</v>
      </c>
    </row>
    <row r="2743" spans="2:7" x14ac:dyDescent="0.3">
      <c r="B2743" s="109">
        <v>41352</v>
      </c>
      <c r="C2743" s="110">
        <v>302.01626599999997</v>
      </c>
      <c r="D2743">
        <f t="shared" si="84"/>
        <v>-5.7371592289228057E-2</v>
      </c>
      <c r="E2743">
        <v>-5.2191395945616614E-3</v>
      </c>
      <c r="F2743">
        <v>2733</v>
      </c>
      <c r="G2743">
        <f t="shared" ca="1" si="85"/>
        <v>1.1491985879551216E-2</v>
      </c>
    </row>
    <row r="2744" spans="2:7" x14ac:dyDescent="0.3">
      <c r="B2744" s="109">
        <v>41351</v>
      </c>
      <c r="C2744" s="110">
        <v>320.39801</v>
      </c>
      <c r="D2744">
        <f t="shared" si="84"/>
        <v>-1.8838121894937609E-2</v>
      </c>
      <c r="E2744">
        <v>-5.2262202274846459E-3</v>
      </c>
      <c r="F2744">
        <v>2734</v>
      </c>
      <c r="G2744">
        <f t="shared" ca="1" si="85"/>
        <v>1.4194447420687746E-2</v>
      </c>
    </row>
    <row r="2745" spans="2:7" x14ac:dyDescent="0.3">
      <c r="B2745" s="109">
        <v>41348</v>
      </c>
      <c r="C2745" s="110">
        <v>326.54959100000002</v>
      </c>
      <c r="D2745">
        <f t="shared" si="84"/>
        <v>-8.0089788742100376E-3</v>
      </c>
      <c r="E2745">
        <v>-5.2345598266376747E-3</v>
      </c>
      <c r="F2745">
        <v>2735</v>
      </c>
      <c r="G2745">
        <f t="shared" ca="1" si="85"/>
        <v>3.3217422269618342E-3</v>
      </c>
    </row>
    <row r="2746" spans="2:7" x14ac:dyDescent="0.3">
      <c r="B2746" s="109">
        <v>41347</v>
      </c>
      <c r="C2746" s="110">
        <v>329.186035</v>
      </c>
      <c r="D2746">
        <f t="shared" si="84"/>
        <v>4.3286639004051608E-2</v>
      </c>
      <c r="E2746">
        <v>-5.236957526595809E-3</v>
      </c>
      <c r="F2746">
        <v>2736</v>
      </c>
      <c r="G2746">
        <f t="shared" ca="1" si="85"/>
        <v>2.1871974159542687E-2</v>
      </c>
    </row>
    <row r="2747" spans="2:7" x14ac:dyDescent="0.3">
      <c r="B2747" s="109">
        <v>41346</v>
      </c>
      <c r="C2747" s="110">
        <v>315.52789300000001</v>
      </c>
      <c r="D2747">
        <f t="shared" si="84"/>
        <v>9.7259405395293541E-3</v>
      </c>
      <c r="E2747">
        <v>-5.2375767828376496E-3</v>
      </c>
      <c r="F2747">
        <v>2737</v>
      </c>
      <c r="G2747">
        <f t="shared" ca="1" si="85"/>
        <v>2.8468654180942958E-2</v>
      </c>
    </row>
    <row r="2748" spans="2:7" x14ac:dyDescent="0.3">
      <c r="B2748" s="109">
        <v>41345</v>
      </c>
      <c r="C2748" s="110">
        <v>312.48864700000001</v>
      </c>
      <c r="D2748">
        <f t="shared" si="84"/>
        <v>6.7240592392905363E-3</v>
      </c>
      <c r="E2748">
        <v>-5.2544992442582483E-3</v>
      </c>
      <c r="F2748">
        <v>2738</v>
      </c>
      <c r="G2748">
        <f t="shared" ca="1" si="85"/>
        <v>3.5412245130178586E-3</v>
      </c>
    </row>
    <row r="2749" spans="2:7" x14ac:dyDescent="0.3">
      <c r="B2749" s="109">
        <v>41344</v>
      </c>
      <c r="C2749" s="110">
        <v>310.40148900000003</v>
      </c>
      <c r="D2749">
        <f t="shared" si="84"/>
        <v>-1.4645797798598981E-2</v>
      </c>
      <c r="E2749">
        <v>-5.2567375605004907E-3</v>
      </c>
      <c r="F2749">
        <v>2739</v>
      </c>
      <c r="G2749">
        <f t="shared" ca="1" si="85"/>
        <v>-2.5192747518846165E-2</v>
      </c>
    </row>
    <row r="2750" spans="2:7" x14ac:dyDescent="0.3">
      <c r="B2750" s="109">
        <v>41341</v>
      </c>
      <c r="C2750" s="110">
        <v>315.01513699999998</v>
      </c>
      <c r="D2750">
        <f t="shared" si="84"/>
        <v>2.7973646083521153E-3</v>
      </c>
      <c r="E2750">
        <v>-5.2693809445464312E-3</v>
      </c>
      <c r="F2750">
        <v>2740</v>
      </c>
      <c r="G2750">
        <f t="shared" ca="1" si="85"/>
        <v>2.906983466422584E-2</v>
      </c>
    </row>
    <row r="2751" spans="2:7" x14ac:dyDescent="0.3">
      <c r="B2751" s="109">
        <v>41340</v>
      </c>
      <c r="C2751" s="110">
        <v>314.13638300000002</v>
      </c>
      <c r="D2751">
        <f t="shared" si="84"/>
        <v>1.7795566923421102E-2</v>
      </c>
      <c r="E2751">
        <v>-5.283389094168256E-3</v>
      </c>
      <c r="F2751">
        <v>2741</v>
      </c>
      <c r="G2751">
        <f t="shared" ca="1" si="85"/>
        <v>-3.1234340997288813E-2</v>
      </c>
    </row>
    <row r="2752" spans="2:7" x14ac:dyDescent="0.3">
      <c r="B2752" s="109">
        <v>41339</v>
      </c>
      <c r="C2752" s="110">
        <v>308.64389</v>
      </c>
      <c r="D2752">
        <f t="shared" si="84"/>
        <v>-2.2385022965141999E-2</v>
      </c>
      <c r="E2752">
        <v>-5.2838747059570368E-3</v>
      </c>
      <c r="F2752">
        <v>2742</v>
      </c>
      <c r="G2752">
        <f t="shared" ca="1" si="85"/>
        <v>1.1507363411490832E-3</v>
      </c>
    </row>
    <row r="2753" spans="2:7" x14ac:dyDescent="0.3">
      <c r="B2753" s="109">
        <v>41338</v>
      </c>
      <c r="C2753" s="110">
        <v>315.71109000000001</v>
      </c>
      <c r="D2753">
        <f t="shared" si="84"/>
        <v>-1.6208244625409707E-3</v>
      </c>
      <c r="E2753">
        <v>-5.2915551479709722E-3</v>
      </c>
      <c r="F2753">
        <v>2743</v>
      </c>
      <c r="G2753">
        <f t="shared" ca="1" si="85"/>
        <v>-3.1935781352183E-3</v>
      </c>
    </row>
    <row r="2754" spans="2:7" x14ac:dyDescent="0.3">
      <c r="B2754" s="109">
        <v>41337</v>
      </c>
      <c r="C2754" s="110">
        <v>316.22363300000001</v>
      </c>
      <c r="D2754">
        <f t="shared" si="84"/>
        <v>-1.5728093424813294E-2</v>
      </c>
      <c r="E2754">
        <v>-5.300076577817503E-3</v>
      </c>
      <c r="F2754">
        <v>2744</v>
      </c>
      <c r="G2754">
        <f t="shared" ca="1" si="85"/>
        <v>4.3753208747027039E-2</v>
      </c>
    </row>
    <row r="2755" spans="2:7" x14ac:dyDescent="0.3">
      <c r="B2755" s="109">
        <v>41334</v>
      </c>
      <c r="C2755" s="110">
        <v>321.276703</v>
      </c>
      <c r="D2755">
        <f t="shared" si="84"/>
        <v>6.7266425749483272E-2</v>
      </c>
      <c r="E2755">
        <v>-5.3467989867048704E-3</v>
      </c>
      <c r="F2755">
        <v>2745</v>
      </c>
      <c r="G2755">
        <f t="shared" ca="1" si="85"/>
        <v>3.4511830354458678E-2</v>
      </c>
    </row>
    <row r="2756" spans="2:7" x14ac:dyDescent="0.3">
      <c r="B2756" s="109">
        <v>41333</v>
      </c>
      <c r="C2756" s="110">
        <v>301.027649</v>
      </c>
      <c r="D2756">
        <f t="shared" si="84"/>
        <v>-3.1113267757163054E-2</v>
      </c>
      <c r="E2756">
        <v>-5.3486901948343046E-3</v>
      </c>
      <c r="F2756">
        <v>2746</v>
      </c>
      <c r="G2756">
        <f t="shared" ca="1" si="85"/>
        <v>-3.3811587416811194E-2</v>
      </c>
    </row>
    <row r="2757" spans="2:7" x14ac:dyDescent="0.3">
      <c r="B2757" s="109">
        <v>41332</v>
      </c>
      <c r="C2757" s="110">
        <v>310.694366</v>
      </c>
      <c r="D2757">
        <f t="shared" si="84"/>
        <v>2.9547285109687849E-3</v>
      </c>
      <c r="E2757">
        <v>-5.3574161505197671E-3</v>
      </c>
      <c r="F2757">
        <v>2747</v>
      </c>
      <c r="G2757">
        <f t="shared" ca="1" si="85"/>
        <v>-5.6669849626456811E-2</v>
      </c>
    </row>
    <row r="2758" spans="2:7" x14ac:dyDescent="0.3">
      <c r="B2758" s="109">
        <v>41331</v>
      </c>
      <c r="C2758" s="110">
        <v>309.77905299999998</v>
      </c>
      <c r="D2758">
        <f t="shared" si="84"/>
        <v>-9.4833862280884196E-3</v>
      </c>
      <c r="E2758">
        <v>-5.361843329643956E-3</v>
      </c>
      <c r="F2758">
        <v>2748</v>
      </c>
      <c r="G2758">
        <f t="shared" ca="1" si="85"/>
        <v>-4.9916984105215494E-2</v>
      </c>
    </row>
    <row r="2759" spans="2:7" x14ac:dyDescent="0.3">
      <c r="B2759" s="109">
        <v>41330</v>
      </c>
      <c r="C2759" s="110">
        <v>312.744934</v>
      </c>
      <c r="D2759">
        <f t="shared" si="84"/>
        <v>4.0570149981011161E-2</v>
      </c>
      <c r="E2759">
        <v>-5.3666120244343363E-3</v>
      </c>
      <c r="F2759">
        <v>2749</v>
      </c>
      <c r="G2759">
        <f t="shared" ca="1" si="85"/>
        <v>-8.9031625069905355E-3</v>
      </c>
    </row>
    <row r="2760" spans="2:7" x14ac:dyDescent="0.3">
      <c r="B2760" s="109">
        <v>41327</v>
      </c>
      <c r="C2760" s="110">
        <v>300.551514</v>
      </c>
      <c r="D2760">
        <f t="shared" si="84"/>
        <v>-2.1880274580403647E-3</v>
      </c>
      <c r="E2760">
        <v>-5.3889673995433096E-3</v>
      </c>
      <c r="F2760">
        <v>2750</v>
      </c>
      <c r="G2760">
        <f t="shared" ca="1" si="85"/>
        <v>-3.3383804656461818E-2</v>
      </c>
    </row>
    <row r="2761" spans="2:7" x14ac:dyDescent="0.3">
      <c r="B2761" s="109">
        <v>41326</v>
      </c>
      <c r="C2761" s="110">
        <v>301.21057100000002</v>
      </c>
      <c r="D2761">
        <f t="shared" si="84"/>
        <v>-7.2918278659874103E-2</v>
      </c>
      <c r="E2761">
        <v>-5.3928536328757826E-3</v>
      </c>
      <c r="F2761">
        <v>2751</v>
      </c>
      <c r="G2761">
        <f t="shared" ca="1" si="85"/>
        <v>-2.3191814325636832E-3</v>
      </c>
    </row>
    <row r="2762" spans="2:7" x14ac:dyDescent="0.3">
      <c r="B2762" s="109">
        <v>41325</v>
      </c>
      <c r="C2762" s="110">
        <v>324.90185500000001</v>
      </c>
      <c r="D2762">
        <f t="shared" si="84"/>
        <v>-3.033586695348256E-3</v>
      </c>
      <c r="E2762">
        <v>-5.4138885182111185E-3</v>
      </c>
      <c r="F2762">
        <v>2752</v>
      </c>
      <c r="G2762">
        <f t="shared" ca="1" si="85"/>
        <v>2.4048925893683159E-3</v>
      </c>
    </row>
    <row r="2763" spans="2:7" x14ac:dyDescent="0.3">
      <c r="B2763" s="109">
        <v>41324</v>
      </c>
      <c r="C2763" s="110">
        <v>325.89047199999999</v>
      </c>
      <c r="D2763">
        <f t="shared" ref="D2763:D2826" si="86">C2763/C2764-1</f>
        <v>1.1248584326953637E-2</v>
      </c>
      <c r="E2763">
        <v>-5.4234178449906745E-3</v>
      </c>
      <c r="F2763">
        <v>2753</v>
      </c>
      <c r="G2763">
        <f t="shared" ref="G2763:G2826" ca="1" si="87">_xlfn.NORM.INV(RAND(),M$13,M$14)</f>
        <v>-1.4845357844143628E-2</v>
      </c>
    </row>
    <row r="2764" spans="2:7" x14ac:dyDescent="0.3">
      <c r="B2764" s="109">
        <v>41323</v>
      </c>
      <c r="C2764" s="110">
        <v>322.26544200000001</v>
      </c>
      <c r="D2764">
        <f t="shared" si="86"/>
        <v>-6.0981936505180023E-3</v>
      </c>
      <c r="E2764">
        <v>-5.4246183534348846E-3</v>
      </c>
      <c r="F2764">
        <v>2754</v>
      </c>
      <c r="G2764">
        <f t="shared" ca="1" si="87"/>
        <v>5.7319968660872418E-2</v>
      </c>
    </row>
    <row r="2765" spans="2:7" x14ac:dyDescent="0.3">
      <c r="B2765" s="109">
        <v>41320</v>
      </c>
      <c r="C2765" s="110">
        <v>324.24273699999998</v>
      </c>
      <c r="D2765">
        <f t="shared" si="86"/>
        <v>-1.0061333058279498E-2</v>
      </c>
      <c r="E2765">
        <v>-5.4293618460719006E-3</v>
      </c>
      <c r="F2765">
        <v>2755</v>
      </c>
      <c r="G2765">
        <f t="shared" ca="1" si="87"/>
        <v>7.5715717426935855E-3</v>
      </c>
    </row>
    <row r="2766" spans="2:7" x14ac:dyDescent="0.3">
      <c r="B2766" s="109">
        <v>41319</v>
      </c>
      <c r="C2766" s="110">
        <v>327.538208</v>
      </c>
      <c r="D2766">
        <f t="shared" si="86"/>
        <v>2.0070429966897008E-2</v>
      </c>
      <c r="E2766">
        <v>-5.443306075202381E-3</v>
      </c>
      <c r="F2766">
        <v>2756</v>
      </c>
      <c r="G2766">
        <f t="shared" ca="1" si="87"/>
        <v>-2.0946349314165651E-2</v>
      </c>
    </row>
    <row r="2767" spans="2:7" x14ac:dyDescent="0.3">
      <c r="B2767" s="109">
        <v>41318</v>
      </c>
      <c r="C2767" s="110">
        <v>321.09371900000002</v>
      </c>
      <c r="D2767">
        <f t="shared" si="86"/>
        <v>-3.7536943335406248E-2</v>
      </c>
      <c r="E2767">
        <v>-5.447165553850164E-3</v>
      </c>
      <c r="F2767">
        <v>2757</v>
      </c>
      <c r="G2767">
        <f t="shared" ca="1" si="87"/>
        <v>8.6395433277169795E-2</v>
      </c>
    </row>
    <row r="2768" spans="2:7" x14ac:dyDescent="0.3">
      <c r="B2768" s="109">
        <v>41317</v>
      </c>
      <c r="C2768" s="110">
        <v>333.616669</v>
      </c>
      <c r="D2768">
        <f t="shared" si="86"/>
        <v>-2.22150119718455E-2</v>
      </c>
      <c r="E2768">
        <v>-5.4647470237290108E-3</v>
      </c>
      <c r="F2768">
        <v>2758</v>
      </c>
      <c r="G2768">
        <f t="shared" ca="1" si="87"/>
        <v>1.1037954344772576E-3</v>
      </c>
    </row>
    <row r="2769" spans="2:7" x14ac:dyDescent="0.3">
      <c r="B2769" s="109">
        <v>41316</v>
      </c>
      <c r="C2769" s="110">
        <v>341.19635</v>
      </c>
      <c r="D2769">
        <f t="shared" si="86"/>
        <v>-5.443306075202381E-3</v>
      </c>
      <c r="E2769">
        <v>-5.5054087166853671E-3</v>
      </c>
      <c r="F2769">
        <v>2759</v>
      </c>
      <c r="G2769">
        <f t="shared" ca="1" si="87"/>
        <v>3.5604630662736366E-3</v>
      </c>
    </row>
    <row r="2770" spans="2:7" x14ac:dyDescent="0.3">
      <c r="B2770" s="109">
        <v>41313</v>
      </c>
      <c r="C2770" s="110">
        <v>343.06375100000002</v>
      </c>
      <c r="D2770">
        <f t="shared" si="86"/>
        <v>2.5677974530329273E-3</v>
      </c>
      <c r="E2770">
        <v>-5.5615578053220815E-3</v>
      </c>
      <c r="F2770">
        <v>2760</v>
      </c>
      <c r="G2770">
        <f t="shared" ca="1" si="87"/>
        <v>-1.4887804429624896E-2</v>
      </c>
    </row>
    <row r="2771" spans="2:7" x14ac:dyDescent="0.3">
      <c r="B2771" s="109">
        <v>41312</v>
      </c>
      <c r="C2771" s="110">
        <v>342.185089</v>
      </c>
      <c r="D2771">
        <f t="shared" si="86"/>
        <v>-2.6054917646067488E-2</v>
      </c>
      <c r="E2771">
        <v>-5.5751919075797129E-3</v>
      </c>
      <c r="F2771">
        <v>2761</v>
      </c>
      <c r="G2771">
        <f t="shared" ca="1" si="87"/>
        <v>-2.2529926467595184E-2</v>
      </c>
    </row>
    <row r="2772" spans="2:7" x14ac:dyDescent="0.3">
      <c r="B2772" s="109">
        <v>41311</v>
      </c>
      <c r="C2772" s="110">
        <v>351.339203</v>
      </c>
      <c r="D2772">
        <f t="shared" si="86"/>
        <v>9.9999158858523618E-3</v>
      </c>
      <c r="E2772">
        <v>-5.5784214341394467E-3</v>
      </c>
      <c r="F2772">
        <v>2762</v>
      </c>
      <c r="G2772">
        <f t="shared" ca="1" si="87"/>
        <v>4.0358728090732286E-2</v>
      </c>
    </row>
    <row r="2773" spans="2:7" x14ac:dyDescent="0.3">
      <c r="B2773" s="109">
        <v>41310</v>
      </c>
      <c r="C2773" s="110">
        <v>347.86062600000002</v>
      </c>
      <c r="D2773">
        <f t="shared" si="86"/>
        <v>-3.4552653355571561E-2</v>
      </c>
      <c r="E2773">
        <v>-5.5791537300241556E-3</v>
      </c>
      <c r="F2773">
        <v>2763</v>
      </c>
      <c r="G2773">
        <f t="shared" ca="1" si="87"/>
        <v>-5.2800489751331656E-2</v>
      </c>
    </row>
    <row r="2774" spans="2:7" x14ac:dyDescent="0.3">
      <c r="B2774" s="109">
        <v>41309</v>
      </c>
      <c r="C2774" s="110">
        <v>360.31030299999998</v>
      </c>
      <c r="D2774">
        <f t="shared" si="86"/>
        <v>2.5106703002677477E-2</v>
      </c>
      <c r="E2774">
        <v>-5.5810622677440191E-3</v>
      </c>
      <c r="F2774">
        <v>2764</v>
      </c>
      <c r="G2774">
        <f t="shared" ca="1" si="87"/>
        <v>1.665217257120603E-2</v>
      </c>
    </row>
    <row r="2775" spans="2:7" x14ac:dyDescent="0.3">
      <c r="B2775" s="109">
        <v>41306</v>
      </c>
      <c r="C2775" s="110">
        <v>351.485657</v>
      </c>
      <c r="D2775">
        <f t="shared" si="86"/>
        <v>1.6627795288078451E-2</v>
      </c>
      <c r="E2775">
        <v>-5.5816560488426425E-3</v>
      </c>
      <c r="F2775">
        <v>2765</v>
      </c>
      <c r="G2775">
        <f t="shared" ca="1" si="87"/>
        <v>2.2943022910817054E-3</v>
      </c>
    </row>
    <row r="2776" spans="2:7" x14ac:dyDescent="0.3">
      <c r="B2776" s="109">
        <v>41305</v>
      </c>
      <c r="C2776" s="110">
        <v>345.73681599999998</v>
      </c>
      <c r="D2776">
        <f t="shared" si="86"/>
        <v>5.6449271305312188E-3</v>
      </c>
      <c r="E2776">
        <v>-5.587200967214434E-3</v>
      </c>
      <c r="F2776">
        <v>2766</v>
      </c>
      <c r="G2776">
        <f t="shared" ca="1" si="87"/>
        <v>5.073069628491903E-3</v>
      </c>
    </row>
    <row r="2777" spans="2:7" x14ac:dyDescent="0.3">
      <c r="B2777" s="109">
        <v>41304</v>
      </c>
      <c r="C2777" s="110">
        <v>343.79611199999999</v>
      </c>
      <c r="D2777">
        <f t="shared" si="86"/>
        <v>-4.2580946494419347E-4</v>
      </c>
      <c r="E2777">
        <v>-5.5924365988444524E-3</v>
      </c>
      <c r="F2777">
        <v>2767</v>
      </c>
      <c r="G2777">
        <f t="shared" ca="1" si="87"/>
        <v>-6.3978833717292828E-3</v>
      </c>
    </row>
    <row r="2778" spans="2:7" x14ac:dyDescent="0.3">
      <c r="B2778" s="109">
        <v>41303</v>
      </c>
      <c r="C2778" s="110">
        <v>343.942566</v>
      </c>
      <c r="D2778">
        <f t="shared" si="86"/>
        <v>3.0047215036684394E-2</v>
      </c>
      <c r="E2778">
        <v>-5.5999600197840227E-3</v>
      </c>
      <c r="F2778">
        <v>2768</v>
      </c>
      <c r="G2778">
        <f t="shared" ca="1" si="87"/>
        <v>-8.1016835612822587E-3</v>
      </c>
    </row>
    <row r="2779" spans="2:7" x14ac:dyDescent="0.3">
      <c r="B2779" s="109">
        <v>41302</v>
      </c>
      <c r="C2779" s="110">
        <v>333.909515</v>
      </c>
      <c r="D2779">
        <f t="shared" si="86"/>
        <v>3.0628508246357988E-2</v>
      </c>
      <c r="E2779">
        <v>-5.6204834251474267E-3</v>
      </c>
      <c r="F2779">
        <v>2769</v>
      </c>
      <c r="G2779">
        <f t="shared" ca="1" si="87"/>
        <v>-4.9395831792138613E-2</v>
      </c>
    </row>
    <row r="2780" spans="2:7" x14ac:dyDescent="0.3">
      <c r="B2780" s="109">
        <v>41299</v>
      </c>
      <c r="C2780" s="110">
        <v>323.98629799999998</v>
      </c>
      <c r="D2780">
        <f t="shared" si="86"/>
        <v>3.1412850840407902E-2</v>
      </c>
      <c r="E2780">
        <v>-5.6237956019269397E-3</v>
      </c>
      <c r="F2780">
        <v>2770</v>
      </c>
      <c r="G2780">
        <f t="shared" ca="1" si="87"/>
        <v>-3.3241374703541368E-2</v>
      </c>
    </row>
    <row r="2781" spans="2:7" x14ac:dyDescent="0.3">
      <c r="B2781" s="109">
        <v>41298</v>
      </c>
      <c r="C2781" s="110">
        <v>314.11892699999999</v>
      </c>
      <c r="D2781">
        <f t="shared" si="86"/>
        <v>-1.7873509417387745E-2</v>
      </c>
      <c r="E2781">
        <v>-5.6431260852228826E-3</v>
      </c>
      <c r="F2781">
        <v>2771</v>
      </c>
      <c r="G2781">
        <f t="shared" ca="1" si="87"/>
        <v>8.7587207087044233E-2</v>
      </c>
    </row>
    <row r="2782" spans="2:7" x14ac:dyDescent="0.3">
      <c r="B2782" s="109">
        <v>41297</v>
      </c>
      <c r="C2782" s="110">
        <v>319.83551</v>
      </c>
      <c r="D2782">
        <f t="shared" si="86"/>
        <v>3.5604564685472129E-2</v>
      </c>
      <c r="E2782">
        <v>-5.6483899200604482E-3</v>
      </c>
      <c r="F2782">
        <v>2772</v>
      </c>
      <c r="G2782">
        <f t="shared" ca="1" si="87"/>
        <v>1.6213242831752198E-3</v>
      </c>
    </row>
    <row r="2783" spans="2:7" x14ac:dyDescent="0.3">
      <c r="B2783" s="109">
        <v>41296</v>
      </c>
      <c r="C2783" s="110">
        <v>308.83941700000003</v>
      </c>
      <c r="D2783">
        <f t="shared" si="86"/>
        <v>3.5387860578484087E-4</v>
      </c>
      <c r="E2783">
        <v>-5.6490855316116972E-3</v>
      </c>
      <c r="F2783">
        <v>2773</v>
      </c>
      <c r="G2783">
        <f t="shared" ca="1" si="87"/>
        <v>-1.6065309587327437E-2</v>
      </c>
    </row>
    <row r="2784" spans="2:7" x14ac:dyDescent="0.3">
      <c r="B2784" s="109">
        <v>41295</v>
      </c>
      <c r="C2784" s="110">
        <v>308.730164</v>
      </c>
      <c r="D2784">
        <f t="shared" si="86"/>
        <v>1.0848732708296893E-2</v>
      </c>
      <c r="E2784">
        <v>-5.6561273448593186E-3</v>
      </c>
      <c r="F2784">
        <v>2774</v>
      </c>
      <c r="G2784">
        <f t="shared" ca="1" si="87"/>
        <v>2.5016691952195226E-2</v>
      </c>
    </row>
    <row r="2785" spans="2:7" x14ac:dyDescent="0.3">
      <c r="B2785" s="109">
        <v>41292</v>
      </c>
      <c r="C2785" s="110">
        <v>305.41677900000002</v>
      </c>
      <c r="D2785">
        <f t="shared" si="86"/>
        <v>-1.6416035555682384E-2</v>
      </c>
      <c r="E2785">
        <v>-5.697501695720586E-3</v>
      </c>
      <c r="F2785">
        <v>2775</v>
      </c>
      <c r="G2785">
        <f t="shared" ca="1" si="87"/>
        <v>-9.1469919291547706E-3</v>
      </c>
    </row>
    <row r="2786" spans="2:7" x14ac:dyDescent="0.3">
      <c r="B2786" s="109">
        <v>41291</v>
      </c>
      <c r="C2786" s="110">
        <v>310.51419099999998</v>
      </c>
      <c r="D2786">
        <f t="shared" si="86"/>
        <v>2.1684564901227166E-2</v>
      </c>
      <c r="E2786">
        <v>-5.7029132479109457E-3</v>
      </c>
      <c r="F2786">
        <v>2776</v>
      </c>
      <c r="G2786">
        <f t="shared" ca="1" si="87"/>
        <v>4.6185136587189431E-2</v>
      </c>
    </row>
    <row r="2787" spans="2:7" x14ac:dyDescent="0.3">
      <c r="B2787" s="109">
        <v>41290</v>
      </c>
      <c r="C2787" s="110">
        <v>303.92373700000002</v>
      </c>
      <c r="D2787">
        <f t="shared" si="86"/>
        <v>-4.1125974204914706E-2</v>
      </c>
      <c r="E2787">
        <v>-5.7195745564097011E-3</v>
      </c>
      <c r="F2787">
        <v>2777</v>
      </c>
      <c r="G2787">
        <f t="shared" ca="1" si="87"/>
        <v>-2.318884424157662E-2</v>
      </c>
    </row>
    <row r="2788" spans="2:7" x14ac:dyDescent="0.3">
      <c r="B2788" s="109">
        <v>41289</v>
      </c>
      <c r="C2788" s="110">
        <v>316.95898399999999</v>
      </c>
      <c r="D2788">
        <f t="shared" si="86"/>
        <v>-4.5740621695237182E-3</v>
      </c>
      <c r="E2788">
        <v>-5.7358127828494032E-3</v>
      </c>
      <c r="F2788">
        <v>2778</v>
      </c>
      <c r="G2788">
        <f t="shared" ca="1" si="87"/>
        <v>1.7763280417966459E-2</v>
      </c>
    </row>
    <row r="2789" spans="2:7" x14ac:dyDescent="0.3">
      <c r="B2789" s="109">
        <v>41288</v>
      </c>
      <c r="C2789" s="110">
        <v>318.415436</v>
      </c>
      <c r="D2789">
        <f t="shared" si="86"/>
        <v>3.1980520963692305E-2</v>
      </c>
      <c r="E2789">
        <v>-5.7412039067915588E-3</v>
      </c>
      <c r="F2789">
        <v>2779</v>
      </c>
      <c r="G2789">
        <f t="shared" ca="1" si="87"/>
        <v>5.0527980602660168E-3</v>
      </c>
    </row>
    <row r="2790" spans="2:7" x14ac:dyDescent="0.3">
      <c r="B2790" s="109">
        <v>41285</v>
      </c>
      <c r="C2790" s="110">
        <v>308.54791299999999</v>
      </c>
      <c r="D2790">
        <f t="shared" si="86"/>
        <v>-1.4193161694623369E-2</v>
      </c>
      <c r="E2790">
        <v>-5.7429266367109433E-3</v>
      </c>
      <c r="F2790">
        <v>2780</v>
      </c>
      <c r="G2790">
        <f t="shared" ca="1" si="87"/>
        <v>-1.0232938814484956E-2</v>
      </c>
    </row>
    <row r="2791" spans="2:7" x14ac:dyDescent="0.3">
      <c r="B2791" s="109">
        <v>41284</v>
      </c>
      <c r="C2791" s="110">
        <v>312.99023399999999</v>
      </c>
      <c r="D2791">
        <f t="shared" si="86"/>
        <v>-1.3993876484098555E-2</v>
      </c>
      <c r="E2791">
        <v>-5.7538948862655426E-3</v>
      </c>
      <c r="F2791">
        <v>2781</v>
      </c>
      <c r="G2791">
        <f t="shared" ca="1" si="87"/>
        <v>1.1705078467434661E-2</v>
      </c>
    </row>
    <row r="2792" spans="2:7" x14ac:dyDescent="0.3">
      <c r="B2792" s="109">
        <v>41283</v>
      </c>
      <c r="C2792" s="110">
        <v>317.432343</v>
      </c>
      <c r="D2792">
        <f t="shared" si="86"/>
        <v>-1.4135281946423439E-2</v>
      </c>
      <c r="E2792">
        <v>-5.7656478100317488E-3</v>
      </c>
      <c r="F2792">
        <v>2782</v>
      </c>
      <c r="G2792">
        <f t="shared" ca="1" si="87"/>
        <v>1.3725417580989168E-2</v>
      </c>
    </row>
    <row r="2793" spans="2:7" x14ac:dyDescent="0.3">
      <c r="B2793" s="109">
        <v>41282</v>
      </c>
      <c r="C2793" s="110">
        <v>321.98367300000001</v>
      </c>
      <c r="D2793">
        <f t="shared" si="86"/>
        <v>1.2131752865833123E-2</v>
      </c>
      <c r="E2793">
        <v>-5.786207215814354E-3</v>
      </c>
      <c r="F2793">
        <v>2783</v>
      </c>
      <c r="G2793">
        <f t="shared" ca="1" si="87"/>
        <v>1.2291017942966486E-2</v>
      </c>
    </row>
    <row r="2794" spans="2:7" x14ac:dyDescent="0.3">
      <c r="B2794" s="109">
        <v>41281</v>
      </c>
      <c r="C2794" s="110">
        <v>318.12426799999997</v>
      </c>
      <c r="D2794">
        <f t="shared" si="86"/>
        <v>-5.236957526595809E-3</v>
      </c>
      <c r="E2794">
        <v>-5.7888398738042968E-3</v>
      </c>
      <c r="F2794">
        <v>2784</v>
      </c>
      <c r="G2794">
        <f t="shared" ca="1" si="87"/>
        <v>2.2411240333992444E-2</v>
      </c>
    </row>
    <row r="2795" spans="2:7" x14ac:dyDescent="0.3">
      <c r="B2795" s="109">
        <v>41278</v>
      </c>
      <c r="C2795" s="110">
        <v>319.79904199999999</v>
      </c>
      <c r="D2795">
        <f t="shared" si="86"/>
        <v>-7.9068848270037462E-3</v>
      </c>
      <c r="E2795">
        <v>-5.7972869787339398E-3</v>
      </c>
      <c r="F2795">
        <v>2785</v>
      </c>
      <c r="G2795">
        <f t="shared" ca="1" si="87"/>
        <v>-2.8737282161055609E-2</v>
      </c>
    </row>
    <row r="2796" spans="2:7" x14ac:dyDescent="0.3">
      <c r="B2796" s="109">
        <v>41277</v>
      </c>
      <c r="C2796" s="110">
        <v>322.34780899999998</v>
      </c>
      <c r="D2796">
        <f t="shared" si="86"/>
        <v>6.0224059549989217E-3</v>
      </c>
      <c r="E2796">
        <v>-5.8047669161084281E-3</v>
      </c>
      <c r="F2796">
        <v>2786</v>
      </c>
      <c r="G2796">
        <f t="shared" ca="1" si="87"/>
        <v>4.033149767308164E-2</v>
      </c>
    </row>
    <row r="2797" spans="2:7" x14ac:dyDescent="0.3">
      <c r="B2797" s="109">
        <v>41276</v>
      </c>
      <c r="C2797" s="110">
        <v>320.41812099999999</v>
      </c>
      <c r="D2797">
        <f t="shared" si="86"/>
        <v>2.1236983785493768E-2</v>
      </c>
      <c r="E2797">
        <v>-5.8280632619006623E-3</v>
      </c>
      <c r="F2797">
        <v>2787</v>
      </c>
      <c r="G2797">
        <f t="shared" ca="1" si="87"/>
        <v>-1.2990447430279748E-2</v>
      </c>
    </row>
    <row r="2798" spans="2:7" x14ac:dyDescent="0.3">
      <c r="B2798" s="109">
        <v>41275</v>
      </c>
      <c r="C2798" s="110">
        <v>313.75491299999999</v>
      </c>
      <c r="D2798">
        <f t="shared" si="86"/>
        <v>8.780535863288863E-3</v>
      </c>
      <c r="E2798">
        <v>-5.829576523967428E-3</v>
      </c>
      <c r="F2798">
        <v>2788</v>
      </c>
      <c r="G2798">
        <f t="shared" ca="1" si="87"/>
        <v>1.95097828961368E-2</v>
      </c>
    </row>
    <row r="2799" spans="2:7" x14ac:dyDescent="0.3">
      <c r="B2799" s="109">
        <v>41274</v>
      </c>
      <c r="C2799" s="110">
        <v>311.023956</v>
      </c>
      <c r="D2799">
        <f t="shared" si="86"/>
        <v>1.5212499124773071E-2</v>
      </c>
      <c r="E2799">
        <v>-5.8456971496002597E-3</v>
      </c>
      <c r="F2799">
        <v>2789</v>
      </c>
      <c r="G2799">
        <f t="shared" ca="1" si="87"/>
        <v>-3.4785389940611825E-3</v>
      </c>
    </row>
    <row r="2800" spans="2:7" x14ac:dyDescent="0.3">
      <c r="B2800" s="109">
        <v>41271</v>
      </c>
      <c r="C2800" s="110">
        <v>306.36340300000001</v>
      </c>
      <c r="D2800">
        <f t="shared" si="86"/>
        <v>-2.8443876631452092E-3</v>
      </c>
      <c r="E2800">
        <v>-5.8579045417049835E-3</v>
      </c>
      <c r="F2800">
        <v>2790</v>
      </c>
      <c r="G2800">
        <f t="shared" ca="1" si="87"/>
        <v>6.7987834335164954E-3</v>
      </c>
    </row>
    <row r="2801" spans="2:7" x14ac:dyDescent="0.3">
      <c r="B2801" s="109">
        <v>41270</v>
      </c>
      <c r="C2801" s="110">
        <v>307.23730499999999</v>
      </c>
      <c r="D2801">
        <f t="shared" si="86"/>
        <v>-1.9293156843793735E-2</v>
      </c>
      <c r="E2801">
        <v>-5.8818270983482801E-3</v>
      </c>
      <c r="F2801">
        <v>2791</v>
      </c>
      <c r="G2801">
        <f t="shared" ca="1" si="87"/>
        <v>1.6860586812722234E-2</v>
      </c>
    </row>
    <row r="2802" spans="2:7" x14ac:dyDescent="0.3">
      <c r="B2802" s="109">
        <v>41269</v>
      </c>
      <c r="C2802" s="110">
        <v>313.28149400000001</v>
      </c>
      <c r="D2802">
        <f t="shared" si="86"/>
        <v>2.7588696229245757E-2</v>
      </c>
      <c r="E2802">
        <v>-5.8952488089597521E-3</v>
      </c>
      <c r="F2802">
        <v>2792</v>
      </c>
      <c r="G2802">
        <f t="shared" ca="1" si="87"/>
        <v>4.1637350798069225E-2</v>
      </c>
    </row>
    <row r="2803" spans="2:7" x14ac:dyDescent="0.3">
      <c r="B2803" s="109">
        <v>41267</v>
      </c>
      <c r="C2803" s="110">
        <v>304.87051400000001</v>
      </c>
      <c r="D2803">
        <f t="shared" si="86"/>
        <v>2.1970114710429423E-2</v>
      </c>
      <c r="E2803">
        <v>-5.8955759981885736E-3</v>
      </c>
      <c r="F2803">
        <v>2793</v>
      </c>
      <c r="G2803">
        <f t="shared" ca="1" si="87"/>
        <v>-2.817020714979674E-2</v>
      </c>
    </row>
    <row r="2804" spans="2:7" x14ac:dyDescent="0.3">
      <c r="B2804" s="109">
        <v>41264</v>
      </c>
      <c r="C2804" s="110">
        <v>298.31646699999999</v>
      </c>
      <c r="D2804">
        <f t="shared" si="86"/>
        <v>-3.4641278294540778E-2</v>
      </c>
      <c r="E2804">
        <v>-5.8990885673675386E-3</v>
      </c>
      <c r="F2804">
        <v>2794</v>
      </c>
      <c r="G2804">
        <f t="shared" ca="1" si="87"/>
        <v>5.5187327896534112E-2</v>
      </c>
    </row>
    <row r="2805" spans="2:7" x14ac:dyDescent="0.3">
      <c r="B2805" s="109">
        <v>41263</v>
      </c>
      <c r="C2805" s="110">
        <v>309.02136200000001</v>
      </c>
      <c r="D2805">
        <f t="shared" si="86"/>
        <v>2.6115136052664356E-2</v>
      </c>
      <c r="E2805">
        <v>-5.912489023773615E-3</v>
      </c>
      <c r="F2805">
        <v>2795</v>
      </c>
      <c r="G2805">
        <f t="shared" ca="1" si="87"/>
        <v>2.5898729898693851E-2</v>
      </c>
    </row>
    <row r="2806" spans="2:7" x14ac:dyDescent="0.3">
      <c r="B2806" s="109">
        <v>41262</v>
      </c>
      <c r="C2806" s="110">
        <v>301.15661599999999</v>
      </c>
      <c r="D2806">
        <f t="shared" si="86"/>
        <v>-1.3278449874144505E-3</v>
      </c>
      <c r="E2806">
        <v>-5.9136681170935956E-3</v>
      </c>
      <c r="F2806">
        <v>2796</v>
      </c>
      <c r="G2806">
        <f t="shared" ca="1" si="87"/>
        <v>3.3145282164154306E-2</v>
      </c>
    </row>
    <row r="2807" spans="2:7" x14ac:dyDescent="0.3">
      <c r="B2807" s="109">
        <v>41261</v>
      </c>
      <c r="C2807" s="110">
        <v>301.55703699999998</v>
      </c>
      <c r="D2807">
        <f t="shared" si="86"/>
        <v>1.5573239188225507E-2</v>
      </c>
      <c r="E2807">
        <v>-5.9174084619878498E-3</v>
      </c>
      <c r="F2807">
        <v>2797</v>
      </c>
      <c r="G2807">
        <f t="shared" ca="1" si="87"/>
        <v>6.3538214439071939E-3</v>
      </c>
    </row>
    <row r="2808" spans="2:7" x14ac:dyDescent="0.3">
      <c r="B2808" s="109">
        <v>41260</v>
      </c>
      <c r="C2808" s="110">
        <v>296.93283100000002</v>
      </c>
      <c r="D2808">
        <f t="shared" si="86"/>
        <v>1.0532711331019851E-2</v>
      </c>
      <c r="E2808">
        <v>-5.9196988860084065E-3</v>
      </c>
      <c r="F2808">
        <v>2798</v>
      </c>
      <c r="G2808">
        <f t="shared" ca="1" si="87"/>
        <v>-6.529301976776921E-3</v>
      </c>
    </row>
    <row r="2809" spans="2:7" x14ac:dyDescent="0.3">
      <c r="B2809" s="109">
        <v>41257</v>
      </c>
      <c r="C2809" s="110">
        <v>293.83792099999999</v>
      </c>
      <c r="D2809">
        <f t="shared" si="86"/>
        <v>7.239247381012115E-3</v>
      </c>
      <c r="E2809">
        <v>-5.9690502024911662E-3</v>
      </c>
      <c r="F2809">
        <v>2799</v>
      </c>
      <c r="G2809">
        <f t="shared" ca="1" si="87"/>
        <v>-4.620693515147508E-2</v>
      </c>
    </row>
    <row r="2810" spans="2:7" x14ac:dyDescent="0.3">
      <c r="B2810" s="109">
        <v>41256</v>
      </c>
      <c r="C2810" s="110">
        <v>291.726044</v>
      </c>
      <c r="D2810">
        <f t="shared" si="86"/>
        <v>-9.8865524282514272E-3</v>
      </c>
      <c r="E2810">
        <v>-5.9728178756548456E-3</v>
      </c>
      <c r="F2810">
        <v>2800</v>
      </c>
      <c r="G2810">
        <f t="shared" ca="1" si="87"/>
        <v>-3.3489721505796585E-2</v>
      </c>
    </row>
    <row r="2811" spans="2:7" x14ac:dyDescent="0.3">
      <c r="B2811" s="109">
        <v>41255</v>
      </c>
      <c r="C2811" s="110">
        <v>294.63900799999999</v>
      </c>
      <c r="D2811">
        <f t="shared" si="86"/>
        <v>-1.6037860569724227E-3</v>
      </c>
      <c r="E2811">
        <v>-6.0159727517975492E-3</v>
      </c>
      <c r="F2811">
        <v>2801</v>
      </c>
      <c r="G2811">
        <f t="shared" ca="1" si="87"/>
        <v>-4.4279619594255887E-3</v>
      </c>
    </row>
    <row r="2812" spans="2:7" x14ac:dyDescent="0.3">
      <c r="B2812" s="109">
        <v>41254</v>
      </c>
      <c r="C2812" s="110">
        <v>295.11230499999999</v>
      </c>
      <c r="D2812">
        <f t="shared" si="86"/>
        <v>-1.8171000638258716E-2</v>
      </c>
      <c r="E2812">
        <v>-6.0272320688991021E-3</v>
      </c>
      <c r="F2812">
        <v>2802</v>
      </c>
      <c r="G2812">
        <f t="shared" ca="1" si="87"/>
        <v>7.5056988169252201E-3</v>
      </c>
    </row>
    <row r="2813" spans="2:7" x14ac:dyDescent="0.3">
      <c r="B2813" s="109">
        <v>41253</v>
      </c>
      <c r="C2813" s="110">
        <v>300.57403599999998</v>
      </c>
      <c r="D2813">
        <f t="shared" si="86"/>
        <v>-1.5973282316231074E-2</v>
      </c>
      <c r="E2813">
        <v>-6.0507252497309372E-3</v>
      </c>
      <c r="F2813">
        <v>2803</v>
      </c>
      <c r="G2813">
        <f t="shared" ca="1" si="87"/>
        <v>-7.1966270010004911E-3</v>
      </c>
    </row>
    <row r="2814" spans="2:7" x14ac:dyDescent="0.3">
      <c r="B2814" s="109">
        <v>41250</v>
      </c>
      <c r="C2814" s="110">
        <v>305.453125</v>
      </c>
      <c r="D2814">
        <f t="shared" si="86"/>
        <v>-1.2012495176069726E-2</v>
      </c>
      <c r="E2814">
        <v>-6.061331702535866E-3</v>
      </c>
      <c r="F2814">
        <v>2804</v>
      </c>
      <c r="G2814">
        <f t="shared" ca="1" si="87"/>
        <v>3.474362424203057E-2</v>
      </c>
    </row>
    <row r="2815" spans="2:7" x14ac:dyDescent="0.3">
      <c r="B2815" s="109">
        <v>41249</v>
      </c>
      <c r="C2815" s="110">
        <v>309.16699199999999</v>
      </c>
      <c r="D2815">
        <f t="shared" si="86"/>
        <v>1.2279001213616914E-2</v>
      </c>
      <c r="E2815">
        <v>-6.0632089068901607E-3</v>
      </c>
      <c r="F2815">
        <v>2805</v>
      </c>
      <c r="G2815">
        <f t="shared" ca="1" si="87"/>
        <v>-5.7842540412256255E-2</v>
      </c>
    </row>
    <row r="2816" spans="2:7" x14ac:dyDescent="0.3">
      <c r="B2816" s="109">
        <v>41248</v>
      </c>
      <c r="C2816" s="110">
        <v>305.41677900000002</v>
      </c>
      <c r="D2816">
        <f t="shared" si="86"/>
        <v>1.5742549257597771E-2</v>
      </c>
      <c r="E2816">
        <v>-6.064917659324931E-3</v>
      </c>
      <c r="F2816">
        <v>2806</v>
      </c>
      <c r="G2816">
        <f t="shared" ca="1" si="87"/>
        <v>1.4039858517547063E-2</v>
      </c>
    </row>
    <row r="2817" spans="2:7" x14ac:dyDescent="0.3">
      <c r="B2817" s="109">
        <v>41247</v>
      </c>
      <c r="C2817" s="110">
        <v>300.68325800000002</v>
      </c>
      <c r="D2817">
        <f t="shared" si="86"/>
        <v>7.1959869737754367E-3</v>
      </c>
      <c r="E2817">
        <v>-6.0767280760190001E-3</v>
      </c>
      <c r="F2817">
        <v>2807</v>
      </c>
      <c r="G2817">
        <f t="shared" ca="1" si="87"/>
        <v>-5.8760975097417768E-3</v>
      </c>
    </row>
    <row r="2818" spans="2:7" x14ac:dyDescent="0.3">
      <c r="B2818" s="109">
        <v>41246</v>
      </c>
      <c r="C2818" s="110">
        <v>298.53500400000001</v>
      </c>
      <c r="D2818">
        <f t="shared" si="86"/>
        <v>2.8132381758920744E-3</v>
      </c>
      <c r="E2818">
        <v>-6.0768344367556626E-3</v>
      </c>
      <c r="F2818">
        <v>2808</v>
      </c>
      <c r="G2818">
        <f t="shared" ca="1" si="87"/>
        <v>-1.8950863000029468E-2</v>
      </c>
    </row>
    <row r="2819" spans="2:7" x14ac:dyDescent="0.3">
      <c r="B2819" s="109">
        <v>41243</v>
      </c>
      <c r="C2819" s="110">
        <v>297.69751000000002</v>
      </c>
      <c r="D2819">
        <f t="shared" si="86"/>
        <v>4.4226750156877159E-3</v>
      </c>
      <c r="E2819">
        <v>-6.0797351135049027E-3</v>
      </c>
      <c r="F2819">
        <v>2809</v>
      </c>
      <c r="G2819">
        <f t="shared" ca="1" si="87"/>
        <v>-1.5374614224430202E-2</v>
      </c>
    </row>
    <row r="2820" spans="2:7" x14ac:dyDescent="0.3">
      <c r="B2820" s="109">
        <v>41242</v>
      </c>
      <c r="C2820" s="110">
        <v>296.38668799999999</v>
      </c>
      <c r="D2820">
        <f t="shared" si="86"/>
        <v>4.775371099287673E-2</v>
      </c>
      <c r="E2820">
        <v>-6.0897168355269482E-3</v>
      </c>
      <c r="F2820">
        <v>2810</v>
      </c>
      <c r="G2820">
        <f t="shared" ca="1" si="87"/>
        <v>-1.3379189869811325E-2</v>
      </c>
    </row>
    <row r="2821" spans="2:7" x14ac:dyDescent="0.3">
      <c r="B2821" s="109">
        <v>41240</v>
      </c>
      <c r="C2821" s="110">
        <v>282.87820399999998</v>
      </c>
      <c r="D2821">
        <f t="shared" si="86"/>
        <v>2.3448542395136274E-2</v>
      </c>
      <c r="E2821">
        <v>-6.0950807453573619E-3</v>
      </c>
      <c r="F2821">
        <v>2811</v>
      </c>
      <c r="G2821">
        <f t="shared" ca="1" si="87"/>
        <v>3.8334445741692445E-2</v>
      </c>
    </row>
    <row r="2822" spans="2:7" x14ac:dyDescent="0.3">
      <c r="B2822" s="109">
        <v>41239</v>
      </c>
      <c r="C2822" s="110">
        <v>276.39709499999998</v>
      </c>
      <c r="D2822">
        <f t="shared" si="86"/>
        <v>-1.0944716674872401E-2</v>
      </c>
      <c r="E2822">
        <v>-6.0981936505180023E-3</v>
      </c>
      <c r="F2822">
        <v>2812</v>
      </c>
      <c r="G2822">
        <f t="shared" ca="1" si="87"/>
        <v>1.9369890779678878E-2</v>
      </c>
    </row>
    <row r="2823" spans="2:7" x14ac:dyDescent="0.3">
      <c r="B2823" s="109">
        <v>41236</v>
      </c>
      <c r="C2823" s="110">
        <v>279.45565800000003</v>
      </c>
      <c r="D2823">
        <f t="shared" si="86"/>
        <v>1.4943401571414494E-2</v>
      </c>
      <c r="E2823">
        <v>-6.0997299755742862E-3</v>
      </c>
      <c r="F2823">
        <v>2813</v>
      </c>
      <c r="G2823">
        <f t="shared" ca="1" si="87"/>
        <v>-2.5373680998868268E-2</v>
      </c>
    </row>
    <row r="2824" spans="2:7" x14ac:dyDescent="0.3">
      <c r="B2824" s="109">
        <v>41235</v>
      </c>
      <c r="C2824" s="110">
        <v>275.34112499999998</v>
      </c>
      <c r="D2824">
        <f t="shared" si="86"/>
        <v>-1.2148790937522969E-2</v>
      </c>
      <c r="E2824">
        <v>-6.1247092099336875E-3</v>
      </c>
      <c r="F2824">
        <v>2814</v>
      </c>
      <c r="G2824">
        <f t="shared" ca="1" si="87"/>
        <v>1.6007442792344864E-2</v>
      </c>
    </row>
    <row r="2825" spans="2:7" x14ac:dyDescent="0.3">
      <c r="B2825" s="109">
        <v>41234</v>
      </c>
      <c r="C2825" s="110">
        <v>278.72732500000001</v>
      </c>
      <c r="D2825">
        <f t="shared" si="86"/>
        <v>2.3669622455833039E-2</v>
      </c>
      <c r="E2825">
        <v>-6.1458465182502309E-3</v>
      </c>
      <c r="F2825">
        <v>2815</v>
      </c>
      <c r="G2825">
        <f t="shared" ca="1" si="87"/>
        <v>1.4016969809399839E-2</v>
      </c>
    </row>
    <row r="2826" spans="2:7" x14ac:dyDescent="0.3">
      <c r="B2826" s="109">
        <v>41233</v>
      </c>
      <c r="C2826" s="110">
        <v>272.28250100000002</v>
      </c>
      <c r="D2826">
        <f t="shared" si="86"/>
        <v>2.4914811043851959E-2</v>
      </c>
      <c r="E2826">
        <v>-6.1700184128955504E-3</v>
      </c>
      <c r="F2826">
        <v>2816</v>
      </c>
      <c r="G2826">
        <f t="shared" ca="1" si="87"/>
        <v>-8.7528648150841576E-2</v>
      </c>
    </row>
    <row r="2827" spans="2:7" x14ac:dyDescent="0.3">
      <c r="B2827" s="109">
        <v>41232</v>
      </c>
      <c r="C2827" s="110">
        <v>265.663544</v>
      </c>
      <c r="D2827">
        <f t="shared" ref="D2827:D2890" si="88">C2827/C2828-1</f>
        <v>2.8279611220584755E-2</v>
      </c>
      <c r="E2827">
        <v>-6.1727440673310374E-3</v>
      </c>
      <c r="F2827">
        <v>2817</v>
      </c>
      <c r="G2827">
        <f t="shared" ref="G2827:G2890" ca="1" si="89">_xlfn.NORM.INV(RAND(),M$13,M$14)</f>
        <v>-5.1962443927938947E-3</v>
      </c>
    </row>
    <row r="2828" spans="2:7" x14ac:dyDescent="0.3">
      <c r="B2828" s="109">
        <v>41229</v>
      </c>
      <c r="C2828" s="110">
        <v>258.35730000000001</v>
      </c>
      <c r="D2828">
        <f t="shared" si="88"/>
        <v>-3.1982858498840305E-2</v>
      </c>
      <c r="E2828">
        <v>-6.1834997885318321E-3</v>
      </c>
      <c r="F2828">
        <v>2818</v>
      </c>
      <c r="G2828">
        <f t="shared" ca="1" si="89"/>
        <v>-2.2303772028583926E-2</v>
      </c>
    </row>
    <row r="2829" spans="2:7" x14ac:dyDescent="0.3">
      <c r="B2829" s="109">
        <v>41228</v>
      </c>
      <c r="C2829" s="110">
        <v>266.89331099999998</v>
      </c>
      <c r="D2829">
        <f t="shared" si="88"/>
        <v>9.4482317598351129E-2</v>
      </c>
      <c r="E2829">
        <v>-6.2110894211506729E-3</v>
      </c>
      <c r="F2829">
        <v>2819</v>
      </c>
      <c r="G2829">
        <f t="shared" ca="1" si="89"/>
        <v>-3.7521236051691942E-2</v>
      </c>
    </row>
    <row r="2830" spans="2:7" x14ac:dyDescent="0.3">
      <c r="B2830" s="109">
        <v>41225</v>
      </c>
      <c r="C2830" s="110">
        <v>243.85346999999999</v>
      </c>
      <c r="D2830">
        <f t="shared" si="88"/>
        <v>2.6961004565066116E-2</v>
      </c>
      <c r="E2830">
        <v>-6.2177302388255473E-3</v>
      </c>
      <c r="F2830">
        <v>2820</v>
      </c>
      <c r="G2830">
        <f t="shared" ca="1" si="89"/>
        <v>-2.1798317527129312E-3</v>
      </c>
    </row>
    <row r="2831" spans="2:7" x14ac:dyDescent="0.3">
      <c r="B2831" s="109">
        <v>41222</v>
      </c>
      <c r="C2831" s="110">
        <v>237.451538</v>
      </c>
      <c r="D2831">
        <f t="shared" si="88"/>
        <v>-1.1443883621441553E-2</v>
      </c>
      <c r="E2831">
        <v>-6.2238577849524912E-3</v>
      </c>
      <c r="F2831">
        <v>2821</v>
      </c>
      <c r="G2831">
        <f t="shared" ca="1" si="89"/>
        <v>-4.7451745042094325E-3</v>
      </c>
    </row>
    <row r="2832" spans="2:7" x14ac:dyDescent="0.3">
      <c r="B2832" s="109">
        <v>41221</v>
      </c>
      <c r="C2832" s="110">
        <v>240.20036300000001</v>
      </c>
      <c r="D2832">
        <f t="shared" si="88"/>
        <v>-2.8525729598723237E-2</v>
      </c>
      <c r="E2832">
        <v>-6.2525771608917813E-3</v>
      </c>
      <c r="F2832">
        <v>2822</v>
      </c>
      <c r="G2832">
        <f t="shared" ca="1" si="89"/>
        <v>5.2910844497966104E-2</v>
      </c>
    </row>
    <row r="2833" spans="2:7" x14ac:dyDescent="0.3">
      <c r="B2833" s="109">
        <v>41220</v>
      </c>
      <c r="C2833" s="110">
        <v>247.25344799999999</v>
      </c>
      <c r="D2833">
        <f t="shared" si="88"/>
        <v>-3.4986402792540616E-3</v>
      </c>
      <c r="E2833">
        <v>-6.2641495399538005E-3</v>
      </c>
      <c r="F2833">
        <v>2823</v>
      </c>
      <c r="G2833">
        <f t="shared" ca="1" si="89"/>
        <v>-1.6428083709385748E-2</v>
      </c>
    </row>
    <row r="2834" spans="2:7" x14ac:dyDescent="0.3">
      <c r="B2834" s="109">
        <v>41219</v>
      </c>
      <c r="C2834" s="110">
        <v>248.12153599999999</v>
      </c>
      <c r="D2834">
        <f t="shared" si="88"/>
        <v>1.2845679106333607E-2</v>
      </c>
      <c r="E2834">
        <v>-6.281598121554155E-3</v>
      </c>
      <c r="F2834">
        <v>2824</v>
      </c>
      <c r="G2834">
        <f t="shared" ca="1" si="89"/>
        <v>-3.8802500486107096E-2</v>
      </c>
    </row>
    <row r="2835" spans="2:7" x14ac:dyDescent="0.3">
      <c r="B2835" s="109">
        <v>41218</v>
      </c>
      <c r="C2835" s="110">
        <v>244.97467</v>
      </c>
      <c r="D2835">
        <f t="shared" si="88"/>
        <v>-1.2970235251885898E-2</v>
      </c>
      <c r="E2835">
        <v>-6.2979791053711098E-3</v>
      </c>
      <c r="F2835">
        <v>2825</v>
      </c>
      <c r="G2835">
        <f t="shared" ca="1" si="89"/>
        <v>2.487557189438383E-2</v>
      </c>
    </row>
    <row r="2836" spans="2:7" x14ac:dyDescent="0.3">
      <c r="B2836" s="109">
        <v>41215</v>
      </c>
      <c r="C2836" s="110">
        <v>248.19380200000001</v>
      </c>
      <c r="D2836">
        <f t="shared" si="88"/>
        <v>3.9854255884734346E-2</v>
      </c>
      <c r="E2836">
        <v>-6.2989290464618986E-3</v>
      </c>
      <c r="F2836">
        <v>2826</v>
      </c>
      <c r="G2836">
        <f t="shared" ca="1" si="89"/>
        <v>-2.0818897625845927E-2</v>
      </c>
    </row>
    <row r="2837" spans="2:7" x14ac:dyDescent="0.3">
      <c r="B2837" s="109">
        <v>41214</v>
      </c>
      <c r="C2837" s="110">
        <v>238.68133499999999</v>
      </c>
      <c r="D2837">
        <f t="shared" si="88"/>
        <v>1.9739380681558227E-3</v>
      </c>
      <c r="E2837">
        <v>-6.3145406979995267E-3</v>
      </c>
      <c r="F2837">
        <v>2827</v>
      </c>
      <c r="G2837">
        <f t="shared" ca="1" si="89"/>
        <v>-2.7491573864793662E-2</v>
      </c>
    </row>
    <row r="2838" spans="2:7" x14ac:dyDescent="0.3">
      <c r="B2838" s="109">
        <v>41213</v>
      </c>
      <c r="C2838" s="110">
        <v>238.21112099999999</v>
      </c>
      <c r="D2838">
        <f t="shared" si="88"/>
        <v>3.3260450087018834E-2</v>
      </c>
      <c r="E2838">
        <v>-6.32458731324681E-3</v>
      </c>
      <c r="F2838">
        <v>2828</v>
      </c>
      <c r="G2838">
        <f t="shared" ca="1" si="89"/>
        <v>-1.1801405502391006E-2</v>
      </c>
    </row>
    <row r="2839" spans="2:7" x14ac:dyDescent="0.3">
      <c r="B2839" s="109">
        <v>41212</v>
      </c>
      <c r="C2839" s="110">
        <v>230.54315199999999</v>
      </c>
      <c r="D2839">
        <f t="shared" si="88"/>
        <v>1.1264625051285115E-2</v>
      </c>
      <c r="E2839">
        <v>-6.3272070483511023E-3</v>
      </c>
      <c r="F2839">
        <v>2829</v>
      </c>
      <c r="G2839">
        <f t="shared" ca="1" si="89"/>
        <v>1.5805750697024806E-2</v>
      </c>
    </row>
    <row r="2840" spans="2:7" x14ac:dyDescent="0.3">
      <c r="B2840" s="109">
        <v>41211</v>
      </c>
      <c r="C2840" s="110">
        <v>227.975098</v>
      </c>
      <c r="D2840">
        <f t="shared" si="88"/>
        <v>-8.2399045101326451E-2</v>
      </c>
      <c r="E2840">
        <v>-6.3443431438098274E-3</v>
      </c>
      <c r="F2840">
        <v>2830</v>
      </c>
      <c r="G2840">
        <f t="shared" ca="1" si="89"/>
        <v>7.1720385455253917E-3</v>
      </c>
    </row>
    <row r="2841" spans="2:7" x14ac:dyDescent="0.3">
      <c r="B2841" s="109">
        <v>41207</v>
      </c>
      <c r="C2841" s="110">
        <v>248.44688400000001</v>
      </c>
      <c r="D2841">
        <f t="shared" si="88"/>
        <v>-3.6876404588203848E-2</v>
      </c>
      <c r="E2841">
        <v>-6.3552602740631903E-3</v>
      </c>
      <c r="F2841">
        <v>2831</v>
      </c>
      <c r="G2841">
        <f t="shared" ca="1" si="89"/>
        <v>3.324914130767842E-2</v>
      </c>
    </row>
    <row r="2842" spans="2:7" x14ac:dyDescent="0.3">
      <c r="B2842" s="109">
        <v>41205</v>
      </c>
      <c r="C2842" s="110">
        <v>257.95950299999998</v>
      </c>
      <c r="D2842">
        <f t="shared" si="88"/>
        <v>-7.5145444645344783E-3</v>
      </c>
      <c r="E2842">
        <v>-6.3651421610061432E-3</v>
      </c>
      <c r="F2842">
        <v>2832</v>
      </c>
      <c r="G2842">
        <f t="shared" ca="1" si="89"/>
        <v>-1.373017067658865E-2</v>
      </c>
    </row>
    <row r="2843" spans="2:7" x14ac:dyDescent="0.3">
      <c r="B2843" s="109">
        <v>41204</v>
      </c>
      <c r="C2843" s="110">
        <v>259.91262799999998</v>
      </c>
      <c r="D2843">
        <f t="shared" si="88"/>
        <v>-9.100600883997223E-3</v>
      </c>
      <c r="E2843">
        <v>-6.3942048085295911E-3</v>
      </c>
      <c r="F2843">
        <v>2833</v>
      </c>
      <c r="G2843">
        <f t="shared" ca="1" si="89"/>
        <v>2.8944239326717955E-2</v>
      </c>
    </row>
    <row r="2844" spans="2:7" x14ac:dyDescent="0.3">
      <c r="B2844" s="109">
        <v>41201</v>
      </c>
      <c r="C2844" s="110">
        <v>262.299713</v>
      </c>
      <c r="D2844">
        <f t="shared" si="88"/>
        <v>1.5185259671623985E-3</v>
      </c>
      <c r="E2844">
        <v>-6.4015490900005689E-3</v>
      </c>
      <c r="F2844">
        <v>2834</v>
      </c>
      <c r="G2844">
        <f t="shared" ca="1" si="89"/>
        <v>1.414823541781669E-2</v>
      </c>
    </row>
    <row r="2845" spans="2:7" x14ac:dyDescent="0.3">
      <c r="B2845" s="109">
        <v>41200</v>
      </c>
      <c r="C2845" s="110">
        <v>261.90200800000002</v>
      </c>
      <c r="D2845">
        <f t="shared" si="88"/>
        <v>4.4389802973767711E-3</v>
      </c>
      <c r="E2845">
        <v>-6.410873158422703E-3</v>
      </c>
      <c r="F2845">
        <v>2835</v>
      </c>
      <c r="G2845">
        <f t="shared" ca="1" si="89"/>
        <v>-1.0669133796723821E-2</v>
      </c>
    </row>
    <row r="2846" spans="2:7" x14ac:dyDescent="0.3">
      <c r="B2846" s="109">
        <v>41199</v>
      </c>
      <c r="C2846" s="110">
        <v>260.74456800000002</v>
      </c>
      <c r="D2846">
        <f t="shared" si="88"/>
        <v>-7.434990214970294E-3</v>
      </c>
      <c r="E2846">
        <v>-6.4146309262484991E-3</v>
      </c>
      <c r="F2846">
        <v>2836</v>
      </c>
      <c r="G2846">
        <f t="shared" ca="1" si="89"/>
        <v>4.0101918559402497E-2</v>
      </c>
    </row>
    <row r="2847" spans="2:7" x14ac:dyDescent="0.3">
      <c r="B2847" s="109">
        <v>41198</v>
      </c>
      <c r="C2847" s="110">
        <v>262.697723</v>
      </c>
      <c r="D2847">
        <f t="shared" si="88"/>
        <v>-3.4300777303204466E-3</v>
      </c>
      <c r="E2847">
        <v>-6.4392122800693841E-3</v>
      </c>
      <c r="F2847">
        <v>2837</v>
      </c>
      <c r="G2847">
        <f t="shared" ca="1" si="89"/>
        <v>3.7070517368065624E-2</v>
      </c>
    </row>
    <row r="2848" spans="2:7" x14ac:dyDescent="0.3">
      <c r="B2848" s="109">
        <v>41197</v>
      </c>
      <c r="C2848" s="110">
        <v>263.60189800000001</v>
      </c>
      <c r="D2848">
        <f t="shared" si="88"/>
        <v>3.5815759787158452E-2</v>
      </c>
      <c r="E2848">
        <v>-6.442855207202669E-3</v>
      </c>
      <c r="F2848">
        <v>2838</v>
      </c>
      <c r="G2848">
        <f t="shared" ca="1" si="89"/>
        <v>3.8544548383685817E-2</v>
      </c>
    </row>
    <row r="2849" spans="2:7" x14ac:dyDescent="0.3">
      <c r="B2849" s="109">
        <v>41194</v>
      </c>
      <c r="C2849" s="110">
        <v>254.487244</v>
      </c>
      <c r="D2849">
        <f t="shared" si="88"/>
        <v>4.5686043825545752E-3</v>
      </c>
      <c r="E2849">
        <v>-6.4482097941198635E-3</v>
      </c>
      <c r="F2849">
        <v>2839</v>
      </c>
      <c r="G2849">
        <f t="shared" ca="1" si="89"/>
        <v>-1.2474634076635382E-2</v>
      </c>
    </row>
    <row r="2850" spans="2:7" x14ac:dyDescent="0.3">
      <c r="B2850" s="109">
        <v>41193</v>
      </c>
      <c r="C2850" s="110">
        <v>253.32988</v>
      </c>
      <c r="D2850">
        <f t="shared" si="88"/>
        <v>2.8336724292844284E-2</v>
      </c>
      <c r="E2850">
        <v>-6.465263027850443E-3</v>
      </c>
      <c r="F2850">
        <v>2840</v>
      </c>
      <c r="G2850">
        <f t="shared" ca="1" si="89"/>
        <v>1.762881374787582E-2</v>
      </c>
    </row>
    <row r="2851" spans="2:7" x14ac:dyDescent="0.3">
      <c r="B2851" s="109">
        <v>41192</v>
      </c>
      <c r="C2851" s="110">
        <v>246.349152</v>
      </c>
      <c r="D2851">
        <f t="shared" si="88"/>
        <v>-3.2940454046599177E-2</v>
      </c>
      <c r="E2851">
        <v>-6.4718538116359525E-3</v>
      </c>
      <c r="F2851">
        <v>2841</v>
      </c>
      <c r="G2851">
        <f t="shared" ca="1" si="89"/>
        <v>2.3250398182014419E-2</v>
      </c>
    </row>
    <row r="2852" spans="2:7" x14ac:dyDescent="0.3">
      <c r="B2852" s="109">
        <v>41191</v>
      </c>
      <c r="C2852" s="110">
        <v>254.74041700000001</v>
      </c>
      <c r="D2852">
        <f t="shared" si="88"/>
        <v>4.4210422338919475E-3</v>
      </c>
      <c r="E2852">
        <v>-6.5075812086315965E-3</v>
      </c>
      <c r="F2852">
        <v>2842</v>
      </c>
      <c r="G2852">
        <f t="shared" ca="1" si="89"/>
        <v>-1.5007881399682284E-2</v>
      </c>
    </row>
    <row r="2853" spans="2:7" x14ac:dyDescent="0.3">
      <c r="B2853" s="109">
        <v>41190</v>
      </c>
      <c r="C2853" s="110">
        <v>253.619156</v>
      </c>
      <c r="D2853">
        <f t="shared" si="88"/>
        <v>-1.1001319145040211E-2</v>
      </c>
      <c r="E2853">
        <v>-6.5360680051477216E-3</v>
      </c>
      <c r="F2853">
        <v>2843</v>
      </c>
      <c r="G2853">
        <f t="shared" ca="1" si="89"/>
        <v>2.6314254383474425E-2</v>
      </c>
    </row>
    <row r="2854" spans="2:7" x14ac:dyDescent="0.3">
      <c r="B2854" s="109">
        <v>41187</v>
      </c>
      <c r="C2854" s="110">
        <v>256.440338</v>
      </c>
      <c r="D2854">
        <f t="shared" si="88"/>
        <v>-2.836832995525318E-2</v>
      </c>
      <c r="E2854">
        <v>-6.543286541208948E-3</v>
      </c>
      <c r="F2854">
        <v>2844</v>
      </c>
      <c r="G2854">
        <f t="shared" ca="1" si="89"/>
        <v>1.1497257211835052E-2</v>
      </c>
    </row>
    <row r="2855" spans="2:7" x14ac:dyDescent="0.3">
      <c r="B2855" s="109">
        <v>41186</v>
      </c>
      <c r="C2855" s="110">
        <v>263.92752100000001</v>
      </c>
      <c r="D2855">
        <f t="shared" si="88"/>
        <v>-1.366552091143225E-4</v>
      </c>
      <c r="E2855">
        <v>-6.6158697035081371E-3</v>
      </c>
      <c r="F2855">
        <v>2845</v>
      </c>
      <c r="G2855">
        <f t="shared" ca="1" si="89"/>
        <v>-4.0452006715770525E-2</v>
      </c>
    </row>
    <row r="2856" spans="2:7" x14ac:dyDescent="0.3">
      <c r="B2856" s="109">
        <v>41185</v>
      </c>
      <c r="C2856" s="110">
        <v>263.963593</v>
      </c>
      <c r="D2856">
        <f t="shared" si="88"/>
        <v>1.6717812571955148E-2</v>
      </c>
      <c r="E2856">
        <v>-6.6280698902823065E-3</v>
      </c>
      <c r="F2856">
        <v>2846</v>
      </c>
      <c r="G2856">
        <f t="shared" ca="1" si="89"/>
        <v>-4.2952706515699069E-3</v>
      </c>
    </row>
    <row r="2857" spans="2:7" x14ac:dyDescent="0.3">
      <c r="B2857" s="109">
        <v>41183</v>
      </c>
      <c r="C2857" s="110">
        <v>259.62326000000002</v>
      </c>
      <c r="D2857">
        <f t="shared" si="88"/>
        <v>2.8219258251022339E-2</v>
      </c>
      <c r="E2857">
        <v>-6.6424497854870035E-3</v>
      </c>
      <c r="F2857">
        <v>2847</v>
      </c>
      <c r="G2857">
        <f t="shared" ca="1" si="89"/>
        <v>2.2105758996129227E-2</v>
      </c>
    </row>
    <row r="2858" spans="2:7" x14ac:dyDescent="0.3">
      <c r="B2858" s="109">
        <v>41180</v>
      </c>
      <c r="C2858" s="110">
        <v>252.49795499999999</v>
      </c>
      <c r="D2858">
        <f t="shared" si="88"/>
        <v>3.1929194093267776E-2</v>
      </c>
      <c r="E2858">
        <v>-6.6427385261567107E-3</v>
      </c>
      <c r="F2858">
        <v>2848</v>
      </c>
      <c r="G2858">
        <f t="shared" ca="1" si="89"/>
        <v>1.0350461924877246E-2</v>
      </c>
    </row>
    <row r="2859" spans="2:7" x14ac:dyDescent="0.3">
      <c r="B2859" s="109">
        <v>41179</v>
      </c>
      <c r="C2859" s="110">
        <v>244.685349</v>
      </c>
      <c r="D2859">
        <f t="shared" si="88"/>
        <v>3.3297739366436208E-2</v>
      </c>
      <c r="E2859">
        <v>-6.6525523060207981E-3</v>
      </c>
      <c r="F2859">
        <v>2849</v>
      </c>
      <c r="G2859">
        <f t="shared" ca="1" si="89"/>
        <v>-3.8220987107765884E-2</v>
      </c>
    </row>
    <row r="2860" spans="2:7" x14ac:dyDescent="0.3">
      <c r="B2860" s="109">
        <v>41178</v>
      </c>
      <c r="C2860" s="110">
        <v>236.80043000000001</v>
      </c>
      <c r="D2860">
        <f t="shared" si="88"/>
        <v>1.393794765835743E-2</v>
      </c>
      <c r="E2860">
        <v>-6.6855141493084025E-3</v>
      </c>
      <c r="F2860">
        <v>2850</v>
      </c>
      <c r="G2860">
        <f t="shared" ca="1" si="89"/>
        <v>1.4828336549960552E-2</v>
      </c>
    </row>
    <row r="2861" spans="2:7" x14ac:dyDescent="0.3">
      <c r="B2861" s="109">
        <v>41177</v>
      </c>
      <c r="C2861" s="110">
        <v>233.545288</v>
      </c>
      <c r="D2861">
        <f t="shared" si="88"/>
        <v>-1.540087026491066E-2</v>
      </c>
      <c r="E2861">
        <v>-6.697282995958842E-3</v>
      </c>
      <c r="F2861">
        <v>2851</v>
      </c>
      <c r="G2861">
        <f t="shared" ca="1" si="89"/>
        <v>8.9018978914876864E-3</v>
      </c>
    </row>
    <row r="2862" spans="2:7" x14ac:dyDescent="0.3">
      <c r="B2862" s="109">
        <v>41176</v>
      </c>
      <c r="C2862" s="110">
        <v>237.19834900000001</v>
      </c>
      <c r="D2862">
        <f t="shared" si="88"/>
        <v>8.4576642316835926E-3</v>
      </c>
      <c r="E2862">
        <v>-6.7264563983276959E-3</v>
      </c>
      <c r="F2862">
        <v>2852</v>
      </c>
      <c r="G2862">
        <f t="shared" ca="1" si="89"/>
        <v>-3.5062137407448368E-3</v>
      </c>
    </row>
    <row r="2863" spans="2:7" x14ac:dyDescent="0.3">
      <c r="B2863" s="109">
        <v>41173</v>
      </c>
      <c r="C2863" s="110">
        <v>235.20903000000001</v>
      </c>
      <c r="D2863">
        <f t="shared" si="88"/>
        <v>1.927958758515036E-2</v>
      </c>
      <c r="E2863">
        <v>-6.7347889997511068E-3</v>
      </c>
      <c r="F2863">
        <v>2853</v>
      </c>
      <c r="G2863">
        <f t="shared" ca="1" si="89"/>
        <v>4.5273478917897812E-2</v>
      </c>
    </row>
    <row r="2864" spans="2:7" x14ac:dyDescent="0.3">
      <c r="B2864" s="109">
        <v>41172</v>
      </c>
      <c r="C2864" s="110">
        <v>230.76007100000001</v>
      </c>
      <c r="D2864">
        <f t="shared" si="88"/>
        <v>-3.2894124796735369E-2</v>
      </c>
      <c r="E2864">
        <v>-6.7351419461477713E-3</v>
      </c>
      <c r="F2864">
        <v>2854</v>
      </c>
      <c r="G2864">
        <f t="shared" ca="1" si="89"/>
        <v>-1.7733363457021346E-2</v>
      </c>
    </row>
    <row r="2865" spans="2:7" x14ac:dyDescent="0.3">
      <c r="B2865" s="109">
        <v>41170</v>
      </c>
      <c r="C2865" s="110">
        <v>238.608902</v>
      </c>
      <c r="D2865">
        <f t="shared" si="88"/>
        <v>1.7427499077335096E-2</v>
      </c>
      <c r="E2865">
        <v>-6.7388542088360204E-3</v>
      </c>
      <c r="F2865">
        <v>2855</v>
      </c>
      <c r="G2865">
        <f t="shared" ca="1" si="89"/>
        <v>-8.1335824555107978E-3</v>
      </c>
    </row>
    <row r="2866" spans="2:7" x14ac:dyDescent="0.3">
      <c r="B2866" s="109">
        <v>41169</v>
      </c>
      <c r="C2866" s="110">
        <v>234.52177399999999</v>
      </c>
      <c r="D2866">
        <f t="shared" si="88"/>
        <v>5.2939216598226535E-2</v>
      </c>
      <c r="E2866">
        <v>-6.7704349712188749E-3</v>
      </c>
      <c r="F2866">
        <v>2856</v>
      </c>
      <c r="G2866">
        <f t="shared" ca="1" si="89"/>
        <v>7.2341785249149118E-3</v>
      </c>
    </row>
    <row r="2867" spans="2:7" x14ac:dyDescent="0.3">
      <c r="B2867" s="109">
        <v>41166</v>
      </c>
      <c r="C2867" s="110">
        <v>222.730591</v>
      </c>
      <c r="D2867">
        <f t="shared" si="88"/>
        <v>4.5677016983523E-3</v>
      </c>
      <c r="E2867">
        <v>-6.7732511046544319E-3</v>
      </c>
      <c r="F2867">
        <v>2857</v>
      </c>
      <c r="G2867">
        <f t="shared" ca="1" si="89"/>
        <v>-1.789002892345614E-2</v>
      </c>
    </row>
    <row r="2868" spans="2:7" x14ac:dyDescent="0.3">
      <c r="B2868" s="109">
        <v>41165</v>
      </c>
      <c r="C2868" s="110">
        <v>221.71785</v>
      </c>
      <c r="D2868">
        <f t="shared" si="88"/>
        <v>-9.21270859236345E-3</v>
      </c>
      <c r="E2868">
        <v>-6.7767913186420614E-3</v>
      </c>
      <c r="F2868">
        <v>2858</v>
      </c>
      <c r="G2868">
        <f t="shared" ca="1" si="89"/>
        <v>-2.8271107116349194E-2</v>
      </c>
    </row>
    <row r="2869" spans="2:7" x14ac:dyDescent="0.3">
      <c r="B2869" s="109">
        <v>41164</v>
      </c>
      <c r="C2869" s="110">
        <v>223.77946499999999</v>
      </c>
      <c r="D2869">
        <f t="shared" si="88"/>
        <v>1.7054880354373969E-2</v>
      </c>
      <c r="E2869">
        <v>-6.8043158535586734E-3</v>
      </c>
      <c r="F2869">
        <v>2859</v>
      </c>
      <c r="G2869">
        <f t="shared" ca="1" si="89"/>
        <v>-7.1880436464082549E-3</v>
      </c>
    </row>
    <row r="2870" spans="2:7" x14ac:dyDescent="0.3">
      <c r="B2870" s="109">
        <v>41163</v>
      </c>
      <c r="C2870" s="110">
        <v>220.02693199999999</v>
      </c>
      <c r="D2870">
        <f t="shared" si="88"/>
        <v>-6.3552602740631903E-3</v>
      </c>
      <c r="E2870">
        <v>-6.8101301929995861E-3</v>
      </c>
      <c r="F2870">
        <v>2860</v>
      </c>
      <c r="G2870">
        <f t="shared" ca="1" si="89"/>
        <v>-3.2261531361074305E-2</v>
      </c>
    </row>
    <row r="2871" spans="2:7" x14ac:dyDescent="0.3">
      <c r="B2871" s="109">
        <v>41162</v>
      </c>
      <c r="C2871" s="110">
        <v>221.43420399999999</v>
      </c>
      <c r="D2871">
        <f t="shared" si="88"/>
        <v>-3.8952117477584203E-3</v>
      </c>
      <c r="E2871">
        <v>-6.8135473284474113E-3</v>
      </c>
      <c r="F2871">
        <v>2861</v>
      </c>
      <c r="G2871">
        <f t="shared" ca="1" si="89"/>
        <v>2.4778823900831932E-2</v>
      </c>
    </row>
    <row r="2872" spans="2:7" x14ac:dyDescent="0.3">
      <c r="B2872" s="109">
        <v>41159</v>
      </c>
      <c r="C2872" s="110">
        <v>222.30010999999999</v>
      </c>
      <c r="D2872">
        <f t="shared" si="88"/>
        <v>1.3489063168193427E-2</v>
      </c>
      <c r="E2872">
        <v>-6.8218517368440201E-3</v>
      </c>
      <c r="F2872">
        <v>2862</v>
      </c>
      <c r="G2872">
        <f t="shared" ca="1" si="89"/>
        <v>-9.5566267312598794E-3</v>
      </c>
    </row>
    <row r="2873" spans="2:7" x14ac:dyDescent="0.3">
      <c r="B2873" s="109">
        <v>41158</v>
      </c>
      <c r="C2873" s="110">
        <v>219.34139999999999</v>
      </c>
      <c r="D2873">
        <f t="shared" si="88"/>
        <v>2.1508608064528367E-2</v>
      </c>
      <c r="E2873">
        <v>-6.8423018264300861E-3</v>
      </c>
      <c r="F2873">
        <v>2863</v>
      </c>
      <c r="G2873">
        <f t="shared" ca="1" si="89"/>
        <v>9.179276156599742E-3</v>
      </c>
    </row>
    <row r="2874" spans="2:7" x14ac:dyDescent="0.3">
      <c r="B2874" s="109">
        <v>41157</v>
      </c>
      <c r="C2874" s="110">
        <v>214.723007</v>
      </c>
      <c r="D2874">
        <f t="shared" si="88"/>
        <v>7.6195373885081796E-3</v>
      </c>
      <c r="E2874">
        <v>-6.8472449626661991E-3</v>
      </c>
      <c r="F2874">
        <v>2864</v>
      </c>
      <c r="G2874">
        <f t="shared" ca="1" si="89"/>
        <v>2.6620152446228888E-2</v>
      </c>
    </row>
    <row r="2875" spans="2:7" x14ac:dyDescent="0.3">
      <c r="B2875" s="109">
        <v>41156</v>
      </c>
      <c r="C2875" s="110">
        <v>213.099289</v>
      </c>
      <c r="D2875">
        <f t="shared" si="88"/>
        <v>8.1940952793910782E-3</v>
      </c>
      <c r="E2875">
        <v>-6.8814875757887695E-3</v>
      </c>
      <c r="F2875">
        <v>2865</v>
      </c>
      <c r="G2875">
        <f t="shared" ca="1" si="89"/>
        <v>-8.2396396609411768E-3</v>
      </c>
    </row>
    <row r="2876" spans="2:7" x14ac:dyDescent="0.3">
      <c r="B2876" s="109">
        <v>41155</v>
      </c>
      <c r="C2876" s="110">
        <v>211.36732499999999</v>
      </c>
      <c r="D2876">
        <f t="shared" si="88"/>
        <v>7.9144915666287119E-3</v>
      </c>
      <c r="E2876">
        <v>-6.9051997317299829E-3</v>
      </c>
      <c r="F2876">
        <v>2866</v>
      </c>
      <c r="G2876">
        <f t="shared" ca="1" si="89"/>
        <v>8.2774923421053866E-3</v>
      </c>
    </row>
    <row r="2877" spans="2:7" x14ac:dyDescent="0.3">
      <c r="B2877" s="109">
        <v>41152</v>
      </c>
      <c r="C2877" s="110">
        <v>209.707596</v>
      </c>
      <c r="D2877">
        <f t="shared" si="88"/>
        <v>-1.6248924421860322E-2</v>
      </c>
      <c r="E2877">
        <v>-6.9978948051154788E-3</v>
      </c>
      <c r="F2877">
        <v>2867</v>
      </c>
      <c r="G2877">
        <f t="shared" ca="1" si="89"/>
        <v>-1.340381228858622E-2</v>
      </c>
    </row>
    <row r="2878" spans="2:7" x14ac:dyDescent="0.3">
      <c r="B2878" s="109">
        <v>41151</v>
      </c>
      <c r="C2878" s="110">
        <v>213.171402</v>
      </c>
      <c r="D2878">
        <f t="shared" si="88"/>
        <v>3.7947984730632767E-2</v>
      </c>
      <c r="E2878">
        <v>-6.9988312223039362E-3</v>
      </c>
      <c r="F2878">
        <v>2868</v>
      </c>
      <c r="G2878">
        <f t="shared" ca="1" si="89"/>
        <v>6.0754198715790728E-2</v>
      </c>
    </row>
    <row r="2879" spans="2:7" x14ac:dyDescent="0.3">
      <c r="B2879" s="109">
        <v>41150</v>
      </c>
      <c r="C2879" s="110">
        <v>205.37773100000001</v>
      </c>
      <c r="D2879">
        <f t="shared" si="88"/>
        <v>-1.0431410319844847E-2</v>
      </c>
      <c r="E2879">
        <v>-7.0010196886409748E-3</v>
      </c>
      <c r="F2879">
        <v>2869</v>
      </c>
      <c r="G2879">
        <f t="shared" ca="1" si="89"/>
        <v>-1.600801931562626E-2</v>
      </c>
    </row>
    <row r="2880" spans="2:7" x14ac:dyDescent="0.3">
      <c r="B2880" s="109">
        <v>41149</v>
      </c>
      <c r="C2880" s="110">
        <v>207.54269400000001</v>
      </c>
      <c r="D2880">
        <f t="shared" si="88"/>
        <v>-2.4423348328896588E-2</v>
      </c>
      <c r="E2880">
        <v>-7.001527226588089E-3</v>
      </c>
      <c r="F2880">
        <v>2870</v>
      </c>
      <c r="G2880">
        <f t="shared" ca="1" si="89"/>
        <v>-4.441772091450541E-2</v>
      </c>
    </row>
    <row r="2881" spans="2:7" x14ac:dyDescent="0.3">
      <c r="B2881" s="109">
        <v>41148</v>
      </c>
      <c r="C2881" s="110">
        <v>212.73848000000001</v>
      </c>
      <c r="D2881">
        <f t="shared" si="88"/>
        <v>-1.206403171106718E-2</v>
      </c>
      <c r="E2881">
        <v>-7.0081924916713945E-3</v>
      </c>
      <c r="F2881">
        <v>2871</v>
      </c>
      <c r="G2881">
        <f t="shared" ca="1" si="89"/>
        <v>-1.8911480559046873E-2</v>
      </c>
    </row>
    <row r="2882" spans="2:7" x14ac:dyDescent="0.3">
      <c r="B2882" s="109">
        <v>41145</v>
      </c>
      <c r="C2882" s="110">
        <v>215.33630400000001</v>
      </c>
      <c r="D2882">
        <f t="shared" si="88"/>
        <v>-3.6731058370087499E-3</v>
      </c>
      <c r="E2882">
        <v>-7.0086882516923188E-3</v>
      </c>
      <c r="F2882">
        <v>2872</v>
      </c>
      <c r="G2882">
        <f t="shared" ca="1" si="89"/>
        <v>-1.9056782495277085E-2</v>
      </c>
    </row>
    <row r="2883" spans="2:7" x14ac:dyDescent="0.3">
      <c r="B2883" s="109">
        <v>41144</v>
      </c>
      <c r="C2883" s="110">
        <v>216.13017300000001</v>
      </c>
      <c r="D2883">
        <f t="shared" si="88"/>
        <v>-1.7065794346798002E-2</v>
      </c>
      <c r="E2883">
        <v>-7.0090688106537735E-3</v>
      </c>
      <c r="F2883">
        <v>2873</v>
      </c>
      <c r="G2883">
        <f t="shared" ca="1" si="89"/>
        <v>6.5412879886609559E-3</v>
      </c>
    </row>
    <row r="2884" spans="2:7" x14ac:dyDescent="0.3">
      <c r="B2884" s="109">
        <v>41143</v>
      </c>
      <c r="C2884" s="110">
        <v>219.882645</v>
      </c>
      <c r="D2884">
        <f t="shared" si="88"/>
        <v>1.0111114515164665E-2</v>
      </c>
      <c r="E2884">
        <v>-7.0139503773499756E-3</v>
      </c>
      <c r="F2884">
        <v>2874</v>
      </c>
      <c r="G2884">
        <f t="shared" ca="1" si="89"/>
        <v>6.8794161071918103E-2</v>
      </c>
    </row>
    <row r="2885" spans="2:7" x14ac:dyDescent="0.3">
      <c r="B2885" s="109">
        <v>41142</v>
      </c>
      <c r="C2885" s="110">
        <v>217.68164100000001</v>
      </c>
      <c r="D2885">
        <f t="shared" si="88"/>
        <v>-3.3172773466483285E-4</v>
      </c>
      <c r="E2885">
        <v>-7.0215015316318352E-3</v>
      </c>
      <c r="F2885">
        <v>2875</v>
      </c>
      <c r="G2885">
        <f t="shared" ca="1" si="89"/>
        <v>-3.472433453839401E-3</v>
      </c>
    </row>
    <row r="2886" spans="2:7" x14ac:dyDescent="0.3">
      <c r="B2886" s="109">
        <v>41138</v>
      </c>
      <c r="C2886" s="110">
        <v>217.75387599999999</v>
      </c>
      <c r="D2886">
        <f t="shared" si="88"/>
        <v>-1.0655677947953635E-2</v>
      </c>
      <c r="E2886">
        <v>-7.0220637244422512E-3</v>
      </c>
      <c r="F2886">
        <v>2876</v>
      </c>
      <c r="G2886">
        <f t="shared" ca="1" si="89"/>
        <v>-2.9594876866439929E-2</v>
      </c>
    </row>
    <row r="2887" spans="2:7" x14ac:dyDescent="0.3">
      <c r="B2887" s="109">
        <v>41137</v>
      </c>
      <c r="C2887" s="110">
        <v>220.09918200000001</v>
      </c>
      <c r="D2887">
        <f t="shared" si="88"/>
        <v>-8.7746735466515124E-3</v>
      </c>
      <c r="E2887">
        <v>-7.027109611648652E-3</v>
      </c>
      <c r="F2887">
        <v>2877</v>
      </c>
      <c r="G2887">
        <f t="shared" ca="1" si="89"/>
        <v>-1.1488142821208872E-3</v>
      </c>
    </row>
    <row r="2888" spans="2:7" x14ac:dyDescent="0.3">
      <c r="B2888" s="109">
        <v>41135</v>
      </c>
      <c r="C2888" s="110">
        <v>222.04757699999999</v>
      </c>
      <c r="D2888">
        <f t="shared" si="88"/>
        <v>1.9042904918844972E-2</v>
      </c>
      <c r="E2888">
        <v>-7.0309682716730437E-3</v>
      </c>
      <c r="F2888">
        <v>2878</v>
      </c>
      <c r="G2888">
        <f t="shared" ca="1" si="89"/>
        <v>-9.5581102501899762E-3</v>
      </c>
    </row>
    <row r="2889" spans="2:7" x14ac:dyDescent="0.3">
      <c r="B2889" s="109">
        <v>41134</v>
      </c>
      <c r="C2889" s="110">
        <v>217.89816300000001</v>
      </c>
      <c r="D2889">
        <f t="shared" si="88"/>
        <v>-2.8474731660920405E-2</v>
      </c>
      <c r="E2889">
        <v>-7.0884036628494629E-3</v>
      </c>
      <c r="F2889">
        <v>2879</v>
      </c>
      <c r="G2889">
        <f t="shared" ca="1" si="89"/>
        <v>-7.024850956013442E-3</v>
      </c>
    </row>
    <row r="2890" spans="2:7" x14ac:dyDescent="0.3">
      <c r="B2890" s="109">
        <v>41131</v>
      </c>
      <c r="C2890" s="110">
        <v>224.28460699999999</v>
      </c>
      <c r="D2890">
        <f t="shared" si="88"/>
        <v>2.743778359377913E-2</v>
      </c>
      <c r="E2890">
        <v>-7.0908162389504703E-3</v>
      </c>
      <c r="F2890">
        <v>2880</v>
      </c>
      <c r="G2890">
        <f t="shared" ca="1" si="89"/>
        <v>6.130891519564201E-3</v>
      </c>
    </row>
    <row r="2891" spans="2:7" x14ac:dyDescent="0.3">
      <c r="B2891" s="109">
        <v>41130</v>
      </c>
      <c r="C2891" s="110">
        <v>218.295074</v>
      </c>
      <c r="D2891">
        <f t="shared" ref="D2891:D2954" si="90">C2891/C2892-1</f>
        <v>2.7164652722898586E-2</v>
      </c>
      <c r="E2891">
        <v>-7.1046944445076754E-3</v>
      </c>
      <c r="F2891">
        <v>2881</v>
      </c>
      <c r="G2891">
        <f t="shared" ref="G2891:G2954" ca="1" si="91">_xlfn.NORM.INV(RAND(),M$13,M$14)</f>
        <v>3.3834425836376633E-3</v>
      </c>
    </row>
    <row r="2892" spans="2:7" x14ac:dyDescent="0.3">
      <c r="B2892" s="109">
        <v>41129</v>
      </c>
      <c r="C2892" s="110">
        <v>212.52198799999999</v>
      </c>
      <c r="D2892">
        <f t="shared" si="90"/>
        <v>2.4137808915049686E-2</v>
      </c>
      <c r="E2892">
        <v>-7.1170546000126622E-3</v>
      </c>
      <c r="F2892">
        <v>2882</v>
      </c>
      <c r="G2892">
        <f t="shared" ca="1" si="91"/>
        <v>4.9517988305060816E-2</v>
      </c>
    </row>
    <row r="2893" spans="2:7" x14ac:dyDescent="0.3">
      <c r="B2893" s="109">
        <v>41128</v>
      </c>
      <c r="C2893" s="110">
        <v>207.51307700000001</v>
      </c>
      <c r="D2893">
        <f t="shared" si="90"/>
        <v>2.8004857584079446E-2</v>
      </c>
      <c r="E2893">
        <v>-7.1323684148905109E-3</v>
      </c>
      <c r="F2893">
        <v>2883</v>
      </c>
      <c r="G2893">
        <f t="shared" ca="1" si="91"/>
        <v>-2.4847071001911317E-2</v>
      </c>
    </row>
    <row r="2894" spans="2:7" x14ac:dyDescent="0.3">
      <c r="B2894" s="109">
        <v>41127</v>
      </c>
      <c r="C2894" s="110">
        <v>201.860016</v>
      </c>
      <c r="D2894">
        <f t="shared" si="90"/>
        <v>4.0382983366155534E-2</v>
      </c>
      <c r="E2894">
        <v>-7.1436623001712718E-3</v>
      </c>
      <c r="F2894">
        <v>2884</v>
      </c>
      <c r="G2894">
        <f t="shared" ca="1" si="91"/>
        <v>-2.8000956924624631E-2</v>
      </c>
    </row>
    <row r="2895" spans="2:7" x14ac:dyDescent="0.3">
      <c r="B2895" s="109">
        <v>41124</v>
      </c>
      <c r="C2895" s="110">
        <v>194.024719</v>
      </c>
      <c r="D2895">
        <f t="shared" si="90"/>
        <v>-2.2076736807844499E-3</v>
      </c>
      <c r="E2895">
        <v>-7.1493804710274222E-3</v>
      </c>
      <c r="F2895">
        <v>2885</v>
      </c>
      <c r="G2895">
        <f t="shared" ca="1" si="91"/>
        <v>4.5896051844229466E-3</v>
      </c>
    </row>
    <row r="2896" spans="2:7" x14ac:dyDescent="0.3">
      <c r="B2896" s="109">
        <v>41123</v>
      </c>
      <c r="C2896" s="110">
        <v>194.45401000000001</v>
      </c>
      <c r="D2896">
        <f t="shared" si="90"/>
        <v>-1.2866624175957853E-3</v>
      </c>
      <c r="E2896">
        <v>-7.1579615178001266E-3</v>
      </c>
      <c r="F2896">
        <v>2886</v>
      </c>
      <c r="G2896">
        <f t="shared" ca="1" si="91"/>
        <v>8.7718207978440804E-4</v>
      </c>
    </row>
    <row r="2897" spans="2:7" x14ac:dyDescent="0.3">
      <c r="B2897" s="109">
        <v>41122</v>
      </c>
      <c r="C2897" s="110">
        <v>194.70452900000001</v>
      </c>
      <c r="D2897">
        <f t="shared" si="90"/>
        <v>3.0877559140340072E-2</v>
      </c>
      <c r="E2897">
        <v>-7.1679369181109065E-3</v>
      </c>
      <c r="F2897">
        <v>2887</v>
      </c>
      <c r="G2897">
        <f t="shared" ca="1" si="91"/>
        <v>4.0689485605048405E-2</v>
      </c>
    </row>
    <row r="2898" spans="2:7" x14ac:dyDescent="0.3">
      <c r="B2898" s="109">
        <v>41121</v>
      </c>
      <c r="C2898" s="110">
        <v>188.872604</v>
      </c>
      <c r="D2898">
        <f t="shared" si="90"/>
        <v>2.8844144266963356E-2</v>
      </c>
      <c r="E2898">
        <v>-7.1753554066301684E-3</v>
      </c>
      <c r="F2898">
        <v>2888</v>
      </c>
      <c r="G2898">
        <f t="shared" ca="1" si="91"/>
        <v>-1.397545679886562E-3</v>
      </c>
    </row>
    <row r="2899" spans="2:7" x14ac:dyDescent="0.3">
      <c r="B2899" s="109">
        <v>41120</v>
      </c>
      <c r="C2899" s="110">
        <v>183.57746900000001</v>
      </c>
      <c r="D2899">
        <f t="shared" si="90"/>
        <v>-1.8366142509844474E-2</v>
      </c>
      <c r="E2899">
        <v>-7.180437492722902E-3</v>
      </c>
      <c r="F2899">
        <v>2889</v>
      </c>
      <c r="G2899">
        <f t="shared" ca="1" si="91"/>
        <v>1.0864457551281301E-2</v>
      </c>
    </row>
    <row r="2900" spans="2:7" x14ac:dyDescent="0.3">
      <c r="B2900" s="109">
        <v>41117</v>
      </c>
      <c r="C2900" s="110">
        <v>187.01216099999999</v>
      </c>
      <c r="D2900">
        <f t="shared" si="90"/>
        <v>-0.11676229304996355</v>
      </c>
      <c r="E2900">
        <v>-7.189606512644775E-3</v>
      </c>
      <c r="F2900">
        <v>2890</v>
      </c>
      <c r="G2900">
        <f t="shared" ca="1" si="91"/>
        <v>-2.6821368004490052E-2</v>
      </c>
    </row>
    <row r="2901" spans="2:7" x14ac:dyDescent="0.3">
      <c r="B2901" s="109">
        <v>41116</v>
      </c>
      <c r="C2901" s="110">
        <v>211.734802</v>
      </c>
      <c r="D2901">
        <f t="shared" si="90"/>
        <v>3.4253313836490884E-2</v>
      </c>
      <c r="E2901">
        <v>-7.1976224081583551E-3</v>
      </c>
      <c r="F2901">
        <v>2891</v>
      </c>
      <c r="G2901">
        <f t="shared" ca="1" si="91"/>
        <v>5.8940905079460796E-3</v>
      </c>
    </row>
    <row r="2902" spans="2:7" x14ac:dyDescent="0.3">
      <c r="B2902" s="109">
        <v>41115</v>
      </c>
      <c r="C2902" s="110">
        <v>204.72238200000001</v>
      </c>
      <c r="D2902">
        <f t="shared" si="90"/>
        <v>-3.8296688256349576E-3</v>
      </c>
      <c r="E2902">
        <v>-7.2023184455866085E-3</v>
      </c>
      <c r="F2902">
        <v>2892</v>
      </c>
      <c r="G2902">
        <f t="shared" ca="1" si="91"/>
        <v>-2.7555932263752102E-2</v>
      </c>
    </row>
    <row r="2903" spans="2:7" x14ac:dyDescent="0.3">
      <c r="B2903" s="109">
        <v>41114</v>
      </c>
      <c r="C2903" s="110">
        <v>205.50941499999999</v>
      </c>
      <c r="D2903">
        <f t="shared" si="90"/>
        <v>2.3338620506631935E-2</v>
      </c>
      <c r="E2903">
        <v>-7.2046809158937686E-3</v>
      </c>
      <c r="F2903">
        <v>2893</v>
      </c>
      <c r="G2903">
        <f t="shared" ca="1" si="91"/>
        <v>-1.4582724373313309E-2</v>
      </c>
    </row>
    <row r="2904" spans="2:7" x14ac:dyDescent="0.3">
      <c r="B2904" s="109">
        <v>41113</v>
      </c>
      <c r="C2904" s="110">
        <v>200.822495</v>
      </c>
      <c r="D2904">
        <f t="shared" si="90"/>
        <v>-2.7041250646820392E-2</v>
      </c>
      <c r="E2904">
        <v>-7.2293088863523147E-3</v>
      </c>
      <c r="F2904">
        <v>2894</v>
      </c>
      <c r="G2904">
        <f t="shared" ca="1" si="91"/>
        <v>-9.8273127286725923E-3</v>
      </c>
    </row>
    <row r="2905" spans="2:7" x14ac:dyDescent="0.3">
      <c r="B2905" s="109">
        <v>41110</v>
      </c>
      <c r="C2905" s="110">
        <v>206.40391500000001</v>
      </c>
      <c r="D2905">
        <f t="shared" si="90"/>
        <v>-2.6164831620605566E-2</v>
      </c>
      <c r="E2905">
        <v>-7.2302544194303708E-3</v>
      </c>
      <c r="F2905">
        <v>2895</v>
      </c>
      <c r="G2905">
        <f t="shared" ca="1" si="91"/>
        <v>-4.9120836350403313E-3</v>
      </c>
    </row>
    <row r="2906" spans="2:7" x14ac:dyDescent="0.3">
      <c r="B2906" s="109">
        <v>41109</v>
      </c>
      <c r="C2906" s="110">
        <v>211.94953899999999</v>
      </c>
      <c r="D2906">
        <f t="shared" si="90"/>
        <v>8.6839189001706174E-3</v>
      </c>
      <c r="E2906">
        <v>-7.2414016841125806E-3</v>
      </c>
      <c r="F2906">
        <v>2896</v>
      </c>
      <c r="G2906">
        <f t="shared" ca="1" si="91"/>
        <v>-8.8096710680548185E-3</v>
      </c>
    </row>
    <row r="2907" spans="2:7" x14ac:dyDescent="0.3">
      <c r="B2907" s="109">
        <v>41108</v>
      </c>
      <c r="C2907" s="110">
        <v>210.124832</v>
      </c>
      <c r="D2907">
        <f t="shared" si="90"/>
        <v>-1.9696422191160967E-2</v>
      </c>
      <c r="E2907">
        <v>-7.2652022707310193E-3</v>
      </c>
      <c r="F2907">
        <v>2897</v>
      </c>
      <c r="G2907">
        <f t="shared" ca="1" si="91"/>
        <v>1.3168413059284739E-2</v>
      </c>
    </row>
    <row r="2908" spans="2:7" x14ac:dyDescent="0.3">
      <c r="B2908" s="109">
        <v>41107</v>
      </c>
      <c r="C2908" s="110">
        <v>214.34669500000001</v>
      </c>
      <c r="D2908">
        <f t="shared" si="90"/>
        <v>-3.8245964002949773E-3</v>
      </c>
      <c r="E2908">
        <v>-7.2830203437602714E-3</v>
      </c>
      <c r="F2908">
        <v>2898</v>
      </c>
      <c r="G2908">
        <f t="shared" ca="1" si="91"/>
        <v>3.3088225673926407E-2</v>
      </c>
    </row>
    <row r="2909" spans="2:7" x14ac:dyDescent="0.3">
      <c r="B2909" s="109">
        <v>41106</v>
      </c>
      <c r="C2909" s="110">
        <v>215.16963200000001</v>
      </c>
      <c r="D2909">
        <f t="shared" si="90"/>
        <v>1.3140535738820791E-2</v>
      </c>
      <c r="E2909">
        <v>-7.3013579381423499E-3</v>
      </c>
      <c r="F2909">
        <v>2899</v>
      </c>
      <c r="G2909">
        <f t="shared" ca="1" si="91"/>
        <v>-4.6241326720520733E-2</v>
      </c>
    </row>
    <row r="2910" spans="2:7" x14ac:dyDescent="0.3">
      <c r="B2910" s="109">
        <v>41103</v>
      </c>
      <c r="C2910" s="110">
        <v>212.37886</v>
      </c>
      <c r="D2910">
        <f t="shared" si="90"/>
        <v>-1.4935500285256476E-2</v>
      </c>
      <c r="E2910">
        <v>-7.306401298871168E-3</v>
      </c>
      <c r="F2910">
        <v>2900</v>
      </c>
      <c r="G2910">
        <f t="shared" ca="1" si="91"/>
        <v>-4.9995214024732635E-4</v>
      </c>
    </row>
    <row r="2911" spans="2:7" x14ac:dyDescent="0.3">
      <c r="B2911" s="109">
        <v>41102</v>
      </c>
      <c r="C2911" s="110">
        <v>215.598938</v>
      </c>
      <c r="D2911">
        <f t="shared" si="90"/>
        <v>1.1583077415473486E-2</v>
      </c>
      <c r="E2911">
        <v>-7.3109107034680099E-3</v>
      </c>
      <c r="F2911">
        <v>2901</v>
      </c>
      <c r="G2911">
        <f t="shared" ca="1" si="91"/>
        <v>-1.0467296614468583E-2</v>
      </c>
    </row>
    <row r="2912" spans="2:7" x14ac:dyDescent="0.3">
      <c r="B2912" s="109">
        <v>41101</v>
      </c>
      <c r="C2912" s="110">
        <v>213.130234</v>
      </c>
      <c r="D2912">
        <f t="shared" si="90"/>
        <v>-1.6184629053174748E-2</v>
      </c>
      <c r="E2912">
        <v>-7.3126062708024353E-3</v>
      </c>
      <c r="F2912">
        <v>2902</v>
      </c>
      <c r="G2912">
        <f t="shared" ca="1" si="91"/>
        <v>-5.5972438474320492E-2</v>
      </c>
    </row>
    <row r="2913" spans="2:7" x14ac:dyDescent="0.3">
      <c r="B2913" s="109">
        <v>41100</v>
      </c>
      <c r="C2913" s="110">
        <v>216.636414</v>
      </c>
      <c r="D2913">
        <f t="shared" si="90"/>
        <v>-1.0459344711074126E-2</v>
      </c>
      <c r="E2913">
        <v>-7.3246698942653898E-3</v>
      </c>
      <c r="F2913">
        <v>2903</v>
      </c>
      <c r="G2913">
        <f t="shared" ca="1" si="91"/>
        <v>-3.2896855524619323E-2</v>
      </c>
    </row>
    <row r="2914" spans="2:7" x14ac:dyDescent="0.3">
      <c r="B2914" s="109">
        <v>41099</v>
      </c>
      <c r="C2914" s="110">
        <v>218.92623900000001</v>
      </c>
      <c r="D2914">
        <f t="shared" si="90"/>
        <v>-2.5791995920297572E-2</v>
      </c>
      <c r="E2914">
        <v>-7.3261055640260198E-3</v>
      </c>
      <c r="F2914">
        <v>2904</v>
      </c>
      <c r="G2914">
        <f t="shared" ca="1" si="91"/>
        <v>-9.1403954748049115E-3</v>
      </c>
    </row>
    <row r="2915" spans="2:7" x14ac:dyDescent="0.3">
      <c r="B2915" s="109">
        <v>41096</v>
      </c>
      <c r="C2915" s="110">
        <v>224.722275</v>
      </c>
      <c r="D2915">
        <f t="shared" si="90"/>
        <v>-1.1955503168349479E-2</v>
      </c>
      <c r="E2915">
        <v>-7.3578526969317881E-3</v>
      </c>
      <c r="F2915">
        <v>2905</v>
      </c>
      <c r="G2915">
        <f t="shared" ca="1" si="91"/>
        <v>1.445419354408627E-2</v>
      </c>
    </row>
    <row r="2916" spans="2:7" x14ac:dyDescent="0.3">
      <c r="B2916" s="109">
        <v>41095</v>
      </c>
      <c r="C2916" s="110">
        <v>227.441452</v>
      </c>
      <c r="D2916">
        <f t="shared" si="90"/>
        <v>1.1295040581022375E-2</v>
      </c>
      <c r="E2916">
        <v>-7.3647235290171809E-3</v>
      </c>
      <c r="F2916">
        <v>2906</v>
      </c>
      <c r="G2916">
        <f t="shared" ca="1" si="91"/>
        <v>-5.0651814348009909E-2</v>
      </c>
    </row>
    <row r="2917" spans="2:7" x14ac:dyDescent="0.3">
      <c r="B2917" s="109">
        <v>41094</v>
      </c>
      <c r="C2917" s="110">
        <v>224.901184</v>
      </c>
      <c r="D2917">
        <f t="shared" si="90"/>
        <v>-3.1283707429078933E-2</v>
      </c>
      <c r="E2917">
        <v>-7.4052579515996309E-3</v>
      </c>
      <c r="F2917">
        <v>2907</v>
      </c>
      <c r="G2917">
        <f t="shared" ca="1" si="91"/>
        <v>-6.6351104178476675E-3</v>
      </c>
    </row>
    <row r="2918" spans="2:7" x14ac:dyDescent="0.3">
      <c r="B2918" s="109">
        <v>41093</v>
      </c>
      <c r="C2918" s="110">
        <v>232.16413900000001</v>
      </c>
      <c r="D2918">
        <f t="shared" si="90"/>
        <v>6.6568093875577272E-2</v>
      </c>
      <c r="E2918">
        <v>-7.4053229177225566E-3</v>
      </c>
      <c r="F2918">
        <v>2908</v>
      </c>
      <c r="G2918">
        <f t="shared" ca="1" si="91"/>
        <v>2.229406378210326E-2</v>
      </c>
    </row>
    <row r="2919" spans="2:7" x14ac:dyDescent="0.3">
      <c r="B2919" s="109">
        <v>41092</v>
      </c>
      <c r="C2919" s="110">
        <v>217.67399599999999</v>
      </c>
      <c r="D2919">
        <f t="shared" si="90"/>
        <v>7.952341913458616E-3</v>
      </c>
      <c r="E2919">
        <v>-7.4143819113893228E-3</v>
      </c>
      <c r="F2919">
        <v>2909</v>
      </c>
      <c r="G2919">
        <f t="shared" ca="1" si="91"/>
        <v>3.6928264637523085E-2</v>
      </c>
    </row>
    <row r="2920" spans="2:7" x14ac:dyDescent="0.3">
      <c r="B2920" s="109">
        <v>41089</v>
      </c>
      <c r="C2920" s="110">
        <v>215.95663500000001</v>
      </c>
      <c r="D2920">
        <f t="shared" si="90"/>
        <v>1.1563385783137647E-2</v>
      </c>
      <c r="E2920">
        <v>-7.4198142473562712E-3</v>
      </c>
      <c r="F2920">
        <v>2910</v>
      </c>
      <c r="G2920">
        <f t="shared" ca="1" si="91"/>
        <v>-1.5258497108786507E-2</v>
      </c>
    </row>
    <row r="2921" spans="2:7" x14ac:dyDescent="0.3">
      <c r="B2921" s="109">
        <v>41088</v>
      </c>
      <c r="C2921" s="110">
        <v>213.48799099999999</v>
      </c>
      <c r="D2921">
        <f t="shared" si="90"/>
        <v>-1.4207910102672971E-2</v>
      </c>
      <c r="E2921">
        <v>-7.4291265719372834E-3</v>
      </c>
      <c r="F2921">
        <v>2911</v>
      </c>
      <c r="G2921">
        <f t="shared" ca="1" si="91"/>
        <v>-2.5282020765256232E-2</v>
      </c>
    </row>
    <row r="2922" spans="2:7" x14ac:dyDescent="0.3">
      <c r="B2922" s="109">
        <v>41087</v>
      </c>
      <c r="C2922" s="110">
        <v>216.56492600000001</v>
      </c>
      <c r="D2922">
        <f t="shared" si="90"/>
        <v>5.64894750987599E-3</v>
      </c>
      <c r="E2922">
        <v>-7.4321501878195084E-3</v>
      </c>
      <c r="F2922">
        <v>2912</v>
      </c>
      <c r="G2922">
        <f t="shared" ca="1" si="91"/>
        <v>-1.2088530446030935E-2</v>
      </c>
    </row>
    <row r="2923" spans="2:7" x14ac:dyDescent="0.3">
      <c r="B2923" s="109">
        <v>41086</v>
      </c>
      <c r="C2923" s="110">
        <v>215.348434</v>
      </c>
      <c r="D2923">
        <f t="shared" si="90"/>
        <v>2.730813833891621E-2</v>
      </c>
      <c r="E2923">
        <v>-7.434990214970294E-3</v>
      </c>
      <c r="F2923">
        <v>2913</v>
      </c>
      <c r="G2923">
        <f t="shared" ca="1" si="91"/>
        <v>3.3823572156127579E-2</v>
      </c>
    </row>
    <row r="2924" spans="2:7" x14ac:dyDescent="0.3">
      <c r="B2924" s="109">
        <v>41085</v>
      </c>
      <c r="C2924" s="110">
        <v>209.62399300000001</v>
      </c>
      <c r="D2924">
        <f t="shared" si="90"/>
        <v>4.1230170989317916E-2</v>
      </c>
      <c r="E2924">
        <v>-7.4499323751465729E-3</v>
      </c>
      <c r="F2924">
        <v>2914</v>
      </c>
      <c r="G2924">
        <f t="shared" ca="1" si="91"/>
        <v>2.2390975968517436E-3</v>
      </c>
    </row>
    <row r="2925" spans="2:7" x14ac:dyDescent="0.3">
      <c r="B2925" s="109">
        <v>41082</v>
      </c>
      <c r="C2925" s="110">
        <v>201.323395</v>
      </c>
      <c r="D2925">
        <f t="shared" si="90"/>
        <v>9.3274178011260034E-3</v>
      </c>
      <c r="E2925">
        <v>-7.4571808787843308E-3</v>
      </c>
      <c r="F2925">
        <v>2915</v>
      </c>
      <c r="G2925">
        <f t="shared" ca="1" si="91"/>
        <v>-3.0281273026648459E-2</v>
      </c>
    </row>
    <row r="2926" spans="2:7" x14ac:dyDescent="0.3">
      <c r="B2926" s="109">
        <v>41081</v>
      </c>
      <c r="C2926" s="110">
        <v>199.46292099999999</v>
      </c>
      <c r="D2926">
        <f t="shared" si="90"/>
        <v>0</v>
      </c>
      <c r="E2926">
        <v>-7.4589596614308418E-3</v>
      </c>
      <c r="F2926">
        <v>2916</v>
      </c>
      <c r="G2926">
        <f t="shared" ca="1" si="91"/>
        <v>1.336187386641887E-2</v>
      </c>
    </row>
    <row r="2927" spans="2:7" x14ac:dyDescent="0.3">
      <c r="B2927" s="109">
        <v>41080</v>
      </c>
      <c r="C2927" s="110">
        <v>199.46292099999999</v>
      </c>
      <c r="D2927">
        <f t="shared" si="90"/>
        <v>3.7016366988697369E-2</v>
      </c>
      <c r="E2927">
        <v>-7.4752452465970398E-3</v>
      </c>
      <c r="F2927">
        <v>2917</v>
      </c>
      <c r="G2927">
        <f t="shared" ca="1" si="91"/>
        <v>2.1106502710696914E-2</v>
      </c>
    </row>
    <row r="2928" spans="2:7" x14ac:dyDescent="0.3">
      <c r="B2928" s="109">
        <v>41079</v>
      </c>
      <c r="C2928" s="110">
        <v>192.34307899999999</v>
      </c>
      <c r="D2928">
        <f t="shared" si="90"/>
        <v>1.414806704384719E-2</v>
      </c>
      <c r="E2928">
        <v>-7.4772271487727471E-3</v>
      </c>
      <c r="F2928">
        <v>2918</v>
      </c>
      <c r="G2928">
        <f t="shared" ca="1" si="91"/>
        <v>-3.4577166298590908E-2</v>
      </c>
    </row>
    <row r="2929" spans="2:7" x14ac:dyDescent="0.3">
      <c r="B2929" s="109">
        <v>41078</v>
      </c>
      <c r="C2929" s="110">
        <v>189.65976000000001</v>
      </c>
      <c r="D2929">
        <f t="shared" si="90"/>
        <v>3.0275116949156633E-3</v>
      </c>
      <c r="E2929">
        <v>-7.4778878088224143E-3</v>
      </c>
      <c r="F2929">
        <v>2919</v>
      </c>
      <c r="G2929">
        <f t="shared" ca="1" si="91"/>
        <v>1.9173557772213527E-2</v>
      </c>
    </row>
    <row r="2930" spans="2:7" x14ac:dyDescent="0.3">
      <c r="B2930" s="109">
        <v>41075</v>
      </c>
      <c r="C2930" s="110">
        <v>189.08729600000001</v>
      </c>
      <c r="D2930">
        <f t="shared" si="90"/>
        <v>7.8180595946495401E-3</v>
      </c>
      <c r="E2930">
        <v>-7.4886752164490256E-3</v>
      </c>
      <c r="F2930">
        <v>2920</v>
      </c>
      <c r="G2930">
        <f t="shared" ca="1" si="91"/>
        <v>1.3939202557007278E-2</v>
      </c>
    </row>
    <row r="2931" spans="2:7" x14ac:dyDescent="0.3">
      <c r="B2931" s="109">
        <v>41074</v>
      </c>
      <c r="C2931" s="110">
        <v>187.62046799999999</v>
      </c>
      <c r="D2931">
        <f t="shared" si="90"/>
        <v>2.9851286485898187E-2</v>
      </c>
      <c r="E2931">
        <v>-7.5069985998863498E-3</v>
      </c>
      <c r="F2931">
        <v>2921</v>
      </c>
      <c r="G2931">
        <f t="shared" ca="1" si="91"/>
        <v>-5.0357437104329245E-2</v>
      </c>
    </row>
    <row r="2932" spans="2:7" x14ac:dyDescent="0.3">
      <c r="B2932" s="109">
        <v>41073</v>
      </c>
      <c r="C2932" s="110">
        <v>182.182098</v>
      </c>
      <c r="D2932">
        <f t="shared" si="90"/>
        <v>-1.3727978496993476E-3</v>
      </c>
      <c r="E2932">
        <v>-7.5105639050480066E-3</v>
      </c>
      <c r="F2932">
        <v>2922</v>
      </c>
      <c r="G2932">
        <f t="shared" ca="1" si="91"/>
        <v>2.8554455362988469E-2</v>
      </c>
    </row>
    <row r="2933" spans="2:7" x14ac:dyDescent="0.3">
      <c r="B2933" s="109">
        <v>41072</v>
      </c>
      <c r="C2933" s="110">
        <v>182.43254099999999</v>
      </c>
      <c r="D2933">
        <f t="shared" si="90"/>
        <v>2.8645828252810146E-2</v>
      </c>
      <c r="E2933">
        <v>-7.5145444645344783E-3</v>
      </c>
      <c r="F2933">
        <v>2923</v>
      </c>
      <c r="G2933">
        <f t="shared" ca="1" si="91"/>
        <v>-1.4117144450906801E-2</v>
      </c>
    </row>
    <row r="2934" spans="2:7" x14ac:dyDescent="0.3">
      <c r="B2934" s="109">
        <v>41071</v>
      </c>
      <c r="C2934" s="110">
        <v>177.35214199999999</v>
      </c>
      <c r="D2934">
        <f t="shared" si="90"/>
        <v>-3.8595633892402059E-2</v>
      </c>
      <c r="E2934">
        <v>-7.517429872153536E-3</v>
      </c>
      <c r="F2934">
        <v>2924</v>
      </c>
      <c r="G2934">
        <f t="shared" ca="1" si="91"/>
        <v>-1.1071944739641532E-3</v>
      </c>
    </row>
    <row r="2935" spans="2:7" x14ac:dyDescent="0.3">
      <c r="B2935" s="109">
        <v>41068</v>
      </c>
      <c r="C2935" s="110">
        <v>184.47195400000001</v>
      </c>
      <c r="D2935">
        <f t="shared" si="90"/>
        <v>8.960290971633067E-2</v>
      </c>
      <c r="E2935">
        <v>-7.5176979184699011E-3</v>
      </c>
      <c r="F2935">
        <v>2925</v>
      </c>
      <c r="G2935">
        <f t="shared" ca="1" si="91"/>
        <v>1.4551790531048528E-2</v>
      </c>
    </row>
    <row r="2936" spans="2:7" x14ac:dyDescent="0.3">
      <c r="B2936" s="109">
        <v>41067</v>
      </c>
      <c r="C2936" s="110">
        <v>169.30200199999999</v>
      </c>
      <c r="D2936">
        <f t="shared" si="90"/>
        <v>7.8805504339101162E-3</v>
      </c>
      <c r="E2936">
        <v>-7.5313879793468264E-3</v>
      </c>
      <c r="F2936">
        <v>2926</v>
      </c>
      <c r="G2936">
        <f t="shared" ca="1" si="91"/>
        <v>-1.0905647114027485E-2</v>
      </c>
    </row>
    <row r="2937" spans="2:7" x14ac:dyDescent="0.3">
      <c r="B2937" s="109">
        <v>41066</v>
      </c>
      <c r="C2937" s="110">
        <v>167.978241</v>
      </c>
      <c r="D2937">
        <f t="shared" si="90"/>
        <v>3.2776417051805451E-2</v>
      </c>
      <c r="E2937">
        <v>-7.5316013044050001E-3</v>
      </c>
      <c r="F2937">
        <v>2927</v>
      </c>
      <c r="G2937">
        <f t="shared" ca="1" si="91"/>
        <v>-2.2241816116071782E-2</v>
      </c>
    </row>
    <row r="2938" spans="2:7" x14ac:dyDescent="0.3">
      <c r="B2938" s="109">
        <v>41065</v>
      </c>
      <c r="C2938" s="110">
        <v>162.64724699999999</v>
      </c>
      <c r="D2938">
        <f t="shared" si="90"/>
        <v>1.2697612465039754E-2</v>
      </c>
      <c r="E2938">
        <v>-7.5733172740110044E-3</v>
      </c>
      <c r="F2938">
        <v>2928</v>
      </c>
      <c r="G2938">
        <f t="shared" ca="1" si="91"/>
        <v>1.8878188967193871E-2</v>
      </c>
    </row>
    <row r="2939" spans="2:7" x14ac:dyDescent="0.3">
      <c r="B2939" s="109">
        <v>41064</v>
      </c>
      <c r="C2939" s="110">
        <v>160.60791</v>
      </c>
      <c r="D2939">
        <f t="shared" si="90"/>
        <v>-1.1451390002310546E-2</v>
      </c>
      <c r="E2939">
        <v>-7.5759208853104498E-3</v>
      </c>
      <c r="F2939">
        <v>2929</v>
      </c>
      <c r="G2939">
        <f t="shared" ca="1" si="91"/>
        <v>1.9813494782265125E-3</v>
      </c>
    </row>
    <row r="2940" spans="2:7" x14ac:dyDescent="0.3">
      <c r="B2940" s="109">
        <v>41061</v>
      </c>
      <c r="C2940" s="110">
        <v>162.46839900000001</v>
      </c>
      <c r="D2940">
        <f t="shared" si="90"/>
        <v>-5.0000147936438144E-2</v>
      </c>
      <c r="E2940">
        <v>-7.5918966337564786E-3</v>
      </c>
      <c r="F2940">
        <v>2930</v>
      </c>
      <c r="G2940">
        <f t="shared" ca="1" si="91"/>
        <v>2.0787317496139828E-3</v>
      </c>
    </row>
    <row r="2941" spans="2:7" x14ac:dyDescent="0.3">
      <c r="B2941" s="109">
        <v>41060</v>
      </c>
      <c r="C2941" s="110">
        <v>171.01939400000001</v>
      </c>
      <c r="D2941">
        <f t="shared" si="90"/>
        <v>-2.0290984461933004E-2</v>
      </c>
      <c r="E2941">
        <v>-7.6173063519177076E-3</v>
      </c>
      <c r="F2941">
        <v>2931</v>
      </c>
      <c r="G2941">
        <f t="shared" ca="1" si="91"/>
        <v>-3.829972273179124E-2</v>
      </c>
    </row>
    <row r="2942" spans="2:7" x14ac:dyDescent="0.3">
      <c r="B2942" s="109">
        <v>41059</v>
      </c>
      <c r="C2942" s="110">
        <v>174.56141700000001</v>
      </c>
      <c r="D2942">
        <f t="shared" si="90"/>
        <v>-1.2947322043666887E-2</v>
      </c>
      <c r="E2942">
        <v>-7.621506208752904E-3</v>
      </c>
      <c r="F2942">
        <v>2932</v>
      </c>
      <c r="G2942">
        <f t="shared" ca="1" si="91"/>
        <v>-4.2922687438721229E-3</v>
      </c>
    </row>
    <row r="2943" spans="2:7" x14ac:dyDescent="0.3">
      <c r="B2943" s="109">
        <v>41058</v>
      </c>
      <c r="C2943" s="110">
        <v>176.85116600000001</v>
      </c>
      <c r="D2943">
        <f t="shared" si="90"/>
        <v>-2.0245696096399257E-4</v>
      </c>
      <c r="E2943">
        <v>-7.6301612551321618E-3</v>
      </c>
      <c r="F2943">
        <v>2933</v>
      </c>
      <c r="G2943">
        <f t="shared" ca="1" si="91"/>
        <v>-6.9400559831522303E-3</v>
      </c>
    </row>
    <row r="2944" spans="2:7" x14ac:dyDescent="0.3">
      <c r="B2944" s="109">
        <v>41057</v>
      </c>
      <c r="C2944" s="110">
        <v>176.886978</v>
      </c>
      <c r="D2944">
        <f t="shared" si="90"/>
        <v>-1.4943170343821977E-2</v>
      </c>
      <c r="E2944">
        <v>-7.6310516241057114E-3</v>
      </c>
      <c r="F2944">
        <v>2934</v>
      </c>
      <c r="G2944">
        <f t="shared" ca="1" si="91"/>
        <v>5.0144481114765063E-3</v>
      </c>
    </row>
    <row r="2945" spans="2:7" x14ac:dyDescent="0.3">
      <c r="B2945" s="109">
        <v>41054</v>
      </c>
      <c r="C2945" s="110">
        <v>179.57032799999999</v>
      </c>
      <c r="D2945">
        <f t="shared" si="90"/>
        <v>4.4025944314303178E-3</v>
      </c>
      <c r="E2945">
        <v>-7.6312665006438296E-3</v>
      </c>
      <c r="F2945">
        <v>2935</v>
      </c>
      <c r="G2945">
        <f t="shared" ca="1" si="91"/>
        <v>4.5368253277425385E-2</v>
      </c>
    </row>
    <row r="2946" spans="2:7" x14ac:dyDescent="0.3">
      <c r="B2946" s="109">
        <v>41053</v>
      </c>
      <c r="C2946" s="110">
        <v>178.78321800000001</v>
      </c>
      <c r="D2946">
        <f t="shared" si="90"/>
        <v>-1.9970751973573675E-3</v>
      </c>
      <c r="E2946">
        <v>-7.6365058129485019E-3</v>
      </c>
      <c r="F2946">
        <v>2936</v>
      </c>
      <c r="G2946">
        <f t="shared" ca="1" si="91"/>
        <v>6.4197138222950367E-2</v>
      </c>
    </row>
    <row r="2947" spans="2:7" x14ac:dyDescent="0.3">
      <c r="B2947" s="109">
        <v>41052</v>
      </c>
      <c r="C2947" s="110">
        <v>179.14097599999999</v>
      </c>
      <c r="D2947">
        <f t="shared" si="90"/>
        <v>-1.1646644160573483E-2</v>
      </c>
      <c r="E2947">
        <v>-7.6526333970324822E-3</v>
      </c>
      <c r="F2947">
        <v>2937</v>
      </c>
      <c r="G2947">
        <f t="shared" ca="1" si="91"/>
        <v>7.6833158507622762E-4</v>
      </c>
    </row>
    <row r="2948" spans="2:7" x14ac:dyDescent="0.3">
      <c r="B2948" s="109">
        <v>41051</v>
      </c>
      <c r="C2948" s="110">
        <v>181.25195299999999</v>
      </c>
      <c r="D2948">
        <f t="shared" si="90"/>
        <v>-1.6692310421961287E-2</v>
      </c>
      <c r="E2948">
        <v>-7.6576449121733559E-3</v>
      </c>
      <c r="F2948">
        <v>2938</v>
      </c>
      <c r="G2948">
        <f t="shared" ca="1" si="91"/>
        <v>1.9326308162360254E-2</v>
      </c>
    </row>
    <row r="2949" spans="2:7" x14ac:dyDescent="0.3">
      <c r="B2949" s="109">
        <v>41050</v>
      </c>
      <c r="C2949" s="110">
        <v>184.32882699999999</v>
      </c>
      <c r="D2949">
        <f t="shared" si="90"/>
        <v>-3.4301698318027651E-2</v>
      </c>
      <c r="E2949">
        <v>-7.6599641598911195E-3</v>
      </c>
      <c r="F2949">
        <v>2939</v>
      </c>
      <c r="G2949">
        <f t="shared" ca="1" si="91"/>
        <v>-4.9709637397417497E-3</v>
      </c>
    </row>
    <row r="2950" spans="2:7" x14ac:dyDescent="0.3">
      <c r="B2950" s="109">
        <v>41047</v>
      </c>
      <c r="C2950" s="110">
        <v>190.876205</v>
      </c>
      <c r="D2950">
        <f t="shared" si="90"/>
        <v>1.1758277003732109E-2</v>
      </c>
      <c r="E2950">
        <v>-7.6617914010661536E-3</v>
      </c>
      <c r="F2950">
        <v>2940</v>
      </c>
      <c r="G2950">
        <f t="shared" ca="1" si="91"/>
        <v>-3.8662169509168496E-3</v>
      </c>
    </row>
    <row r="2951" spans="2:7" x14ac:dyDescent="0.3">
      <c r="B2951" s="109">
        <v>41046</v>
      </c>
      <c r="C2951" s="110">
        <v>188.65791300000001</v>
      </c>
      <c r="D2951">
        <f t="shared" si="90"/>
        <v>-3.8300560111755755E-2</v>
      </c>
      <c r="E2951">
        <v>-7.6768631132084764E-3</v>
      </c>
      <c r="F2951">
        <v>2941</v>
      </c>
      <c r="G2951">
        <f t="shared" ca="1" si="91"/>
        <v>-1.220902262284957E-2</v>
      </c>
    </row>
    <row r="2952" spans="2:7" x14ac:dyDescent="0.3">
      <c r="B2952" s="109">
        <v>41045</v>
      </c>
      <c r="C2952" s="110">
        <v>196.17138700000001</v>
      </c>
      <c r="D2952">
        <f t="shared" si="90"/>
        <v>-4.7097642034357623E-2</v>
      </c>
      <c r="E2952">
        <v>-7.7076147282253427E-3</v>
      </c>
      <c r="F2952">
        <v>2942</v>
      </c>
      <c r="G2952">
        <f t="shared" ca="1" si="91"/>
        <v>3.0441424368889775E-2</v>
      </c>
    </row>
    <row r="2953" spans="2:7" x14ac:dyDescent="0.3">
      <c r="B2953" s="109">
        <v>41044</v>
      </c>
      <c r="C2953" s="110">
        <v>205.86724899999999</v>
      </c>
      <c r="D2953">
        <f t="shared" si="90"/>
        <v>-2.6000766506779627E-3</v>
      </c>
      <c r="E2953">
        <v>-7.722502016318411E-3</v>
      </c>
      <c r="F2953">
        <v>2943</v>
      </c>
      <c r="G2953">
        <f t="shared" ca="1" si="91"/>
        <v>-1.4693757380810787E-2</v>
      </c>
    </row>
    <row r="2954" spans="2:7" x14ac:dyDescent="0.3">
      <c r="B2954" s="109">
        <v>41043</v>
      </c>
      <c r="C2954" s="110">
        <v>206.40391500000001</v>
      </c>
      <c r="D2954">
        <f t="shared" si="90"/>
        <v>-2.3031292746007681E-2</v>
      </c>
      <c r="E2954">
        <v>-7.7391647636203542E-3</v>
      </c>
      <c r="F2954">
        <v>2944</v>
      </c>
      <c r="G2954">
        <f t="shared" ca="1" si="91"/>
        <v>3.1269351286870715E-2</v>
      </c>
    </row>
    <row r="2955" spans="2:7" x14ac:dyDescent="0.3">
      <c r="B2955" s="109">
        <v>41040</v>
      </c>
      <c r="C2955" s="110">
        <v>211.26973000000001</v>
      </c>
      <c r="D2955">
        <f t="shared" ref="D2955:D3018" si="92">C2955/C2956-1</f>
        <v>4.0807878151400967E-3</v>
      </c>
      <c r="E2955">
        <v>-7.7542095867181304E-3</v>
      </c>
      <c r="F2955">
        <v>2945</v>
      </c>
      <c r="G2955">
        <f t="shared" ref="G2955:G3018" ca="1" si="93">_xlfn.NORM.INV(RAND(),M$13,M$14)</f>
        <v>-2.6227523714501197E-2</v>
      </c>
    </row>
    <row r="2956" spans="2:7" x14ac:dyDescent="0.3">
      <c r="B2956" s="109">
        <v>41039</v>
      </c>
      <c r="C2956" s="110">
        <v>210.41108700000001</v>
      </c>
      <c r="D2956">
        <f t="shared" si="92"/>
        <v>9.0945465054412811E-3</v>
      </c>
      <c r="E2956">
        <v>-7.7555547252360357E-3</v>
      </c>
      <c r="F2956">
        <v>2946</v>
      </c>
      <c r="G2956">
        <f t="shared" ca="1" si="93"/>
        <v>-4.5611545300215522E-3</v>
      </c>
    </row>
    <row r="2957" spans="2:7" x14ac:dyDescent="0.3">
      <c r="B2957" s="109">
        <v>41038</v>
      </c>
      <c r="C2957" s="110">
        <v>208.51473999999999</v>
      </c>
      <c r="D2957">
        <f t="shared" si="92"/>
        <v>-1.60394151370441E-2</v>
      </c>
      <c r="E2957">
        <v>-7.7644897513348132E-3</v>
      </c>
      <c r="F2957">
        <v>2947</v>
      </c>
      <c r="G2957">
        <f t="shared" ca="1" si="93"/>
        <v>-2.2041764317364862E-2</v>
      </c>
    </row>
    <row r="2958" spans="2:7" x14ac:dyDescent="0.3">
      <c r="B2958" s="109">
        <v>41037</v>
      </c>
      <c r="C2958" s="110">
        <v>211.913712</v>
      </c>
      <c r="D2958">
        <f t="shared" si="92"/>
        <v>-1.3493446841572609E-3</v>
      </c>
      <c r="E2958">
        <v>-7.7820383456360664E-3</v>
      </c>
      <c r="F2958">
        <v>2948</v>
      </c>
      <c r="G2958">
        <f t="shared" ca="1" si="93"/>
        <v>3.6445121413179495E-2</v>
      </c>
    </row>
    <row r="2959" spans="2:7" x14ac:dyDescent="0.3">
      <c r="B2959" s="109">
        <v>41036</v>
      </c>
      <c r="C2959" s="110">
        <v>212.20004299999999</v>
      </c>
      <c r="D2959">
        <f t="shared" si="92"/>
        <v>2.7725226470492359E-2</v>
      </c>
      <c r="E2959">
        <v>-7.7918356131611022E-3</v>
      </c>
      <c r="F2959">
        <v>2949</v>
      </c>
      <c r="G2959">
        <f t="shared" ca="1" si="93"/>
        <v>-6.9758393173098539E-3</v>
      </c>
    </row>
    <row r="2960" spans="2:7" x14ac:dyDescent="0.3">
      <c r="B2960" s="109">
        <v>41033</v>
      </c>
      <c r="C2960" s="110">
        <v>206.47546399999999</v>
      </c>
      <c r="D2960">
        <f t="shared" si="92"/>
        <v>-1.518777599869936E-2</v>
      </c>
      <c r="E2960">
        <v>-7.8152748042951137E-3</v>
      </c>
      <c r="F2960">
        <v>2950</v>
      </c>
      <c r="G2960">
        <f t="shared" ca="1" si="93"/>
        <v>1.0541017356178427E-2</v>
      </c>
    </row>
    <row r="2961" spans="2:7" x14ac:dyDescent="0.3">
      <c r="B2961" s="109">
        <v>41032</v>
      </c>
      <c r="C2961" s="110">
        <v>209.659729</v>
      </c>
      <c r="D2961">
        <f t="shared" si="92"/>
        <v>-2.7547487270090376E-2</v>
      </c>
      <c r="E2961">
        <v>-7.8181839507938111E-3</v>
      </c>
      <c r="F2961">
        <v>2951</v>
      </c>
      <c r="G2961">
        <f t="shared" ca="1" si="93"/>
        <v>-2.758326975308063E-2</v>
      </c>
    </row>
    <row r="2962" spans="2:7" x14ac:dyDescent="0.3">
      <c r="B2962" s="109">
        <v>41031</v>
      </c>
      <c r="C2962" s="110">
        <v>215.598938</v>
      </c>
      <c r="D2962">
        <f t="shared" si="92"/>
        <v>5.2025462498728192E-2</v>
      </c>
      <c r="E2962">
        <v>-7.8231787129933172E-3</v>
      </c>
      <c r="F2962">
        <v>2952</v>
      </c>
      <c r="G2962">
        <f t="shared" ca="1" si="93"/>
        <v>2.0736461657558207E-2</v>
      </c>
    </row>
    <row r="2963" spans="2:7" x14ac:dyDescent="0.3">
      <c r="B2963" s="109">
        <v>41029</v>
      </c>
      <c r="C2963" s="110">
        <v>204.93699599999999</v>
      </c>
      <c r="D2963">
        <f t="shared" si="92"/>
        <v>1.5062441817183636E-2</v>
      </c>
      <c r="E2963">
        <v>-7.8262199912013664E-3</v>
      </c>
      <c r="F2963">
        <v>2953</v>
      </c>
      <c r="G2963">
        <f t="shared" ca="1" si="93"/>
        <v>6.5250192951829262E-4</v>
      </c>
    </row>
    <row r="2964" spans="2:7" x14ac:dyDescent="0.3">
      <c r="B2964" s="109">
        <v>41026</v>
      </c>
      <c r="C2964" s="110">
        <v>201.89595</v>
      </c>
      <c r="D2964">
        <f t="shared" si="92"/>
        <v>1.7490062616758006E-2</v>
      </c>
      <c r="E2964">
        <v>-7.8272987587437726E-3</v>
      </c>
      <c r="F2964">
        <v>2954</v>
      </c>
      <c r="G2964">
        <f t="shared" ca="1" si="93"/>
        <v>-1.5123594053870737E-3</v>
      </c>
    </row>
    <row r="2965" spans="2:7" x14ac:dyDescent="0.3">
      <c r="B2965" s="109">
        <v>41025</v>
      </c>
      <c r="C2965" s="110">
        <v>198.425476</v>
      </c>
      <c r="D2965">
        <f t="shared" si="92"/>
        <v>-1.6199504499773143E-3</v>
      </c>
      <c r="E2965">
        <v>-7.8456138199544112E-3</v>
      </c>
      <c r="F2965">
        <v>2955</v>
      </c>
      <c r="G2965">
        <f t="shared" ca="1" si="93"/>
        <v>2.9974580875573087E-2</v>
      </c>
    </row>
    <row r="2966" spans="2:7" x14ac:dyDescent="0.3">
      <c r="B2966" s="109">
        <v>41024</v>
      </c>
      <c r="C2966" s="110">
        <v>198.74743699999999</v>
      </c>
      <c r="D2966">
        <f t="shared" si="92"/>
        <v>-2.2867184084216174E-2</v>
      </c>
      <c r="E2966">
        <v>-7.8790837844594508E-3</v>
      </c>
      <c r="F2966">
        <v>2956</v>
      </c>
      <c r="G2966">
        <f t="shared" ca="1" si="93"/>
        <v>1.0942024485282458E-2</v>
      </c>
    </row>
    <row r="2967" spans="2:7" x14ac:dyDescent="0.3">
      <c r="B2967" s="109">
        <v>41023</v>
      </c>
      <c r="C2967" s="110">
        <v>203.39859000000001</v>
      </c>
      <c r="D2967">
        <f t="shared" si="92"/>
        <v>-1.4389547176891115E-2</v>
      </c>
      <c r="E2967">
        <v>-7.887697596622778E-3</v>
      </c>
      <c r="F2967">
        <v>2957</v>
      </c>
      <c r="G2967">
        <f t="shared" ca="1" si="93"/>
        <v>5.4564663586172471E-4</v>
      </c>
    </row>
    <row r="2968" spans="2:7" x14ac:dyDescent="0.3">
      <c r="B2968" s="109">
        <v>41022</v>
      </c>
      <c r="C2968" s="110">
        <v>206.368134</v>
      </c>
      <c r="D2968">
        <f t="shared" si="92"/>
        <v>-4.5349244514331866E-2</v>
      </c>
      <c r="E2968">
        <v>-7.8899204578750659E-3</v>
      </c>
      <c r="F2968">
        <v>2958</v>
      </c>
      <c r="G2968">
        <f t="shared" ca="1" si="93"/>
        <v>-1.6166953691089968E-2</v>
      </c>
    </row>
    <row r="2969" spans="2:7" x14ac:dyDescent="0.3">
      <c r="B2969" s="109">
        <v>41019</v>
      </c>
      <c r="C2969" s="110">
        <v>216.17134100000001</v>
      </c>
      <c r="D2969">
        <f t="shared" si="92"/>
        <v>-3.2992356541658996E-3</v>
      </c>
      <c r="E2969">
        <v>-7.9068848270037462E-3</v>
      </c>
      <c r="F2969">
        <v>2959</v>
      </c>
      <c r="G2969">
        <f t="shared" ca="1" si="93"/>
        <v>4.0006678545379169E-2</v>
      </c>
    </row>
    <row r="2970" spans="2:7" x14ac:dyDescent="0.3">
      <c r="B2970" s="109">
        <v>41018</v>
      </c>
      <c r="C2970" s="110">
        <v>216.88690199999999</v>
      </c>
      <c r="D2970">
        <f t="shared" si="92"/>
        <v>-4.9490241662719647E-4</v>
      </c>
      <c r="E2970">
        <v>-7.9256014529029972E-3</v>
      </c>
      <c r="F2970">
        <v>2960</v>
      </c>
      <c r="G2970">
        <f t="shared" ca="1" si="93"/>
        <v>-3.7409851962317887E-3</v>
      </c>
    </row>
    <row r="2971" spans="2:7" x14ac:dyDescent="0.3">
      <c r="B2971" s="109">
        <v>41017</v>
      </c>
      <c r="C2971" s="110">
        <v>216.994293</v>
      </c>
      <c r="D2971">
        <f t="shared" si="92"/>
        <v>7.1554954042416519E-2</v>
      </c>
      <c r="E2971">
        <v>-7.9342200498941917E-3</v>
      </c>
      <c r="F2971">
        <v>2961</v>
      </c>
      <c r="G2971">
        <f t="shared" ca="1" si="93"/>
        <v>1.470824636880433E-2</v>
      </c>
    </row>
    <row r="2972" spans="2:7" x14ac:dyDescent="0.3">
      <c r="B2972" s="109">
        <v>41016</v>
      </c>
      <c r="C2972" s="110">
        <v>202.50412</v>
      </c>
      <c r="D2972">
        <f t="shared" si="92"/>
        <v>-5.447165553850164E-3</v>
      </c>
      <c r="E2972">
        <v>-7.9356611185917858E-3</v>
      </c>
      <c r="F2972">
        <v>2962</v>
      </c>
      <c r="G2972">
        <f t="shared" ca="1" si="93"/>
        <v>2.7384032091806013E-2</v>
      </c>
    </row>
    <row r="2973" spans="2:7" x14ac:dyDescent="0.3">
      <c r="B2973" s="109">
        <v>41015</v>
      </c>
      <c r="C2973" s="110">
        <v>203.613235</v>
      </c>
      <c r="D2973">
        <f t="shared" si="92"/>
        <v>-7.3261055640260198E-3</v>
      </c>
      <c r="E2973">
        <v>-7.9385068145949589E-3</v>
      </c>
      <c r="F2973">
        <v>2963</v>
      </c>
      <c r="G2973">
        <f t="shared" ca="1" si="93"/>
        <v>1.5444715510023908E-2</v>
      </c>
    </row>
    <row r="2974" spans="2:7" x14ac:dyDescent="0.3">
      <c r="B2974" s="109">
        <v>41012</v>
      </c>
      <c r="C2974" s="110">
        <v>205.115936</v>
      </c>
      <c r="D2974">
        <f t="shared" si="92"/>
        <v>-1.7817122630111815E-2</v>
      </c>
      <c r="E2974">
        <v>-7.9670488461982547E-3</v>
      </c>
      <c r="F2974">
        <v>2964</v>
      </c>
      <c r="G2974">
        <f t="shared" ca="1" si="93"/>
        <v>-2.3157634924064936E-2</v>
      </c>
    </row>
    <row r="2975" spans="2:7" x14ac:dyDescent="0.3">
      <c r="B2975" s="109">
        <v>41011</v>
      </c>
      <c r="C2975" s="110">
        <v>208.83680699999999</v>
      </c>
      <c r="D2975">
        <f t="shared" si="92"/>
        <v>7.4212149856378584E-3</v>
      </c>
      <c r="E2975">
        <v>-7.9740722292035437E-3</v>
      </c>
      <c r="F2975">
        <v>2965</v>
      </c>
      <c r="G2975">
        <f t="shared" ca="1" si="93"/>
        <v>2.553721727816629E-2</v>
      </c>
    </row>
    <row r="2976" spans="2:7" x14ac:dyDescent="0.3">
      <c r="B2976" s="109">
        <v>41010</v>
      </c>
      <c r="C2976" s="110">
        <v>207.29840100000001</v>
      </c>
      <c r="D2976">
        <f t="shared" si="92"/>
        <v>2.075549886311201E-3</v>
      </c>
      <c r="E2976">
        <v>-7.9799024667669416E-3</v>
      </c>
      <c r="F2976">
        <v>2966</v>
      </c>
      <c r="G2976">
        <f t="shared" ca="1" si="93"/>
        <v>-1.1762311265280111E-2</v>
      </c>
    </row>
    <row r="2977" spans="2:7" x14ac:dyDescent="0.3">
      <c r="B2977" s="109">
        <v>41009</v>
      </c>
      <c r="C2977" s="110">
        <v>206.869034</v>
      </c>
      <c r="D2977">
        <f t="shared" si="92"/>
        <v>-3.0028169638292024E-2</v>
      </c>
      <c r="E2977">
        <v>-8.0081329367251985E-3</v>
      </c>
      <c r="F2977">
        <v>2967</v>
      </c>
      <c r="G2977">
        <f t="shared" ca="1" si="93"/>
        <v>-3.0635148581577495E-2</v>
      </c>
    </row>
    <row r="2978" spans="2:7" x14ac:dyDescent="0.3">
      <c r="B2978" s="109">
        <v>41008</v>
      </c>
      <c r="C2978" s="110">
        <v>213.27323899999999</v>
      </c>
      <c r="D2978">
        <f t="shared" si="92"/>
        <v>-2.0378225731322086E-2</v>
      </c>
      <c r="E2978">
        <v>-8.0089788742100376E-3</v>
      </c>
      <c r="F2978">
        <v>2968</v>
      </c>
      <c r="G2978">
        <f t="shared" ca="1" si="93"/>
        <v>-4.3738837674101888E-2</v>
      </c>
    </row>
    <row r="2979" spans="2:7" x14ac:dyDescent="0.3">
      <c r="B2979" s="109">
        <v>41003</v>
      </c>
      <c r="C2979" s="110">
        <v>217.709778</v>
      </c>
      <c r="D2979">
        <f t="shared" si="92"/>
        <v>-2.4593427539676416E-3</v>
      </c>
      <c r="E2979">
        <v>-8.0097600316776374E-3</v>
      </c>
      <c r="F2979">
        <v>2969</v>
      </c>
      <c r="G2979">
        <f t="shared" ca="1" si="93"/>
        <v>-2.5722327740096453E-2</v>
      </c>
    </row>
    <row r="2980" spans="2:7" x14ac:dyDescent="0.3">
      <c r="B2980" s="109">
        <v>41002</v>
      </c>
      <c r="C2980" s="110">
        <v>218.246521</v>
      </c>
      <c r="D2980">
        <f t="shared" si="92"/>
        <v>-6.5502669697059535E-4</v>
      </c>
      <c r="E2980">
        <v>-8.0163656296251551E-3</v>
      </c>
      <c r="F2980">
        <v>2970</v>
      </c>
      <c r="G2980">
        <f t="shared" ca="1" si="93"/>
        <v>-2.3920530069329937E-2</v>
      </c>
    </row>
    <row r="2981" spans="2:7" x14ac:dyDescent="0.3">
      <c r="B2981" s="109">
        <v>41001</v>
      </c>
      <c r="C2981" s="110">
        <v>218.38957199999999</v>
      </c>
      <c r="D2981">
        <f t="shared" si="92"/>
        <v>3.4523257023235665E-3</v>
      </c>
      <c r="E2981">
        <v>-8.0254452602195325E-3</v>
      </c>
      <c r="F2981">
        <v>2971</v>
      </c>
      <c r="G2981">
        <f t="shared" ca="1" si="93"/>
        <v>-4.1705975458575977E-3</v>
      </c>
    </row>
    <row r="2982" spans="2:7" x14ac:dyDescent="0.3">
      <c r="B2982" s="109">
        <v>40998</v>
      </c>
      <c r="C2982" s="110">
        <v>217.638214</v>
      </c>
      <c r="D2982">
        <f t="shared" si="92"/>
        <v>2.8025899169832336E-3</v>
      </c>
      <c r="E2982">
        <v>-8.0297951917661647E-3</v>
      </c>
      <c r="F2982">
        <v>2972</v>
      </c>
      <c r="G2982">
        <f t="shared" ca="1" si="93"/>
        <v>1.6853403114265923E-2</v>
      </c>
    </row>
    <row r="2983" spans="2:7" x14ac:dyDescent="0.3">
      <c r="B2983" s="109">
        <v>40997</v>
      </c>
      <c r="C2983" s="110">
        <v>217.029968</v>
      </c>
      <c r="D2983">
        <f t="shared" si="92"/>
        <v>5.6365606229251686E-3</v>
      </c>
      <c r="E2983">
        <v>-8.0479213847655107E-3</v>
      </c>
      <c r="F2983">
        <v>2973</v>
      </c>
      <c r="G2983">
        <f t="shared" ca="1" si="93"/>
        <v>-1.6977275946676924E-2</v>
      </c>
    </row>
    <row r="2984" spans="2:7" x14ac:dyDescent="0.3">
      <c r="B2984" s="109">
        <v>40996</v>
      </c>
      <c r="C2984" s="110">
        <v>215.81352200000001</v>
      </c>
      <c r="D2984">
        <f t="shared" si="92"/>
        <v>-2.4106178192020877E-2</v>
      </c>
      <c r="E2984">
        <v>-8.0574637295721674E-3</v>
      </c>
      <c r="F2984">
        <v>2974</v>
      </c>
      <c r="G2984">
        <f t="shared" ca="1" si="93"/>
        <v>5.8591178183532702E-3</v>
      </c>
    </row>
    <row r="2985" spans="2:7" x14ac:dyDescent="0.3">
      <c r="B2985" s="109">
        <v>40995</v>
      </c>
      <c r="C2985" s="110">
        <v>221.14447000000001</v>
      </c>
      <c r="D2985">
        <f t="shared" si="92"/>
        <v>1.3112370389841033E-2</v>
      </c>
      <c r="E2985">
        <v>-8.0593768357466455E-3</v>
      </c>
      <c r="F2985">
        <v>2975</v>
      </c>
      <c r="G2985">
        <f t="shared" ca="1" si="93"/>
        <v>-4.6310063600515726E-2</v>
      </c>
    </row>
    <row r="2986" spans="2:7" x14ac:dyDescent="0.3">
      <c r="B2986" s="109">
        <v>40994</v>
      </c>
      <c r="C2986" s="110">
        <v>218.28227200000001</v>
      </c>
      <c r="D2986">
        <f t="shared" si="92"/>
        <v>-2.8502919398897708E-2</v>
      </c>
      <c r="E2986">
        <v>-8.0609906742392656E-3</v>
      </c>
      <c r="F2986">
        <v>2976</v>
      </c>
      <c r="G2986">
        <f t="shared" ca="1" si="93"/>
        <v>3.2771088674302846E-2</v>
      </c>
    </row>
    <row r="2987" spans="2:7" x14ac:dyDescent="0.3">
      <c r="B2987" s="109">
        <v>40991</v>
      </c>
      <c r="C2987" s="110">
        <v>224.68649300000001</v>
      </c>
      <c r="D2987">
        <f t="shared" si="92"/>
        <v>2.7142298874973658E-3</v>
      </c>
      <c r="E2987">
        <v>-8.0645486568570179E-3</v>
      </c>
      <c r="F2987">
        <v>2977</v>
      </c>
      <c r="G2987">
        <f t="shared" ca="1" si="93"/>
        <v>-7.1363521121700331E-3</v>
      </c>
    </row>
    <row r="2988" spans="2:7" x14ac:dyDescent="0.3">
      <c r="B2988" s="109">
        <v>40990</v>
      </c>
      <c r="C2988" s="110">
        <v>224.078293</v>
      </c>
      <c r="D2988">
        <f t="shared" si="92"/>
        <v>-2.5214060520773462E-2</v>
      </c>
      <c r="E2988">
        <v>-8.0799392107759882E-3</v>
      </c>
      <c r="F2988">
        <v>2978</v>
      </c>
      <c r="G2988">
        <f t="shared" ca="1" si="93"/>
        <v>4.4505391485169687E-2</v>
      </c>
    </row>
    <row r="2989" spans="2:7" x14ac:dyDescent="0.3">
      <c r="B2989" s="109">
        <v>40989</v>
      </c>
      <c r="C2989" s="110">
        <v>229.874359</v>
      </c>
      <c r="D2989">
        <f t="shared" si="92"/>
        <v>2.0813348686823385E-2</v>
      </c>
      <c r="E2989">
        <v>-8.0901879416778177E-3</v>
      </c>
      <c r="F2989">
        <v>2979</v>
      </c>
      <c r="G2989">
        <f t="shared" ca="1" si="93"/>
        <v>-1.1882731648282628E-2</v>
      </c>
    </row>
    <row r="2990" spans="2:7" x14ac:dyDescent="0.3">
      <c r="B2990" s="109">
        <v>40988</v>
      </c>
      <c r="C2990" s="110">
        <v>225.187454</v>
      </c>
      <c r="D2990">
        <f t="shared" si="92"/>
        <v>1.9103517285232741E-3</v>
      </c>
      <c r="E2990">
        <v>-8.0919892756959877E-3</v>
      </c>
      <c r="F2990">
        <v>2980</v>
      </c>
      <c r="G2990">
        <f t="shared" ca="1" si="93"/>
        <v>-4.2182175549017754E-3</v>
      </c>
    </row>
    <row r="2991" spans="2:7" x14ac:dyDescent="0.3">
      <c r="B2991" s="109">
        <v>40987</v>
      </c>
      <c r="C2991" s="110">
        <v>224.75808699999999</v>
      </c>
      <c r="D2991">
        <f t="shared" si="92"/>
        <v>-6.1700184128955504E-3</v>
      </c>
      <c r="E2991">
        <v>-8.0965824764497318E-3</v>
      </c>
      <c r="F2991">
        <v>2981</v>
      </c>
      <c r="G2991">
        <f t="shared" ca="1" si="93"/>
        <v>4.8266162746145366E-3</v>
      </c>
    </row>
    <row r="2992" spans="2:7" x14ac:dyDescent="0.3">
      <c r="B2992" s="109">
        <v>40984</v>
      </c>
      <c r="C2992" s="110">
        <v>226.153458</v>
      </c>
      <c r="D2992">
        <f t="shared" si="92"/>
        <v>-2.3673331067126657E-3</v>
      </c>
      <c r="E2992">
        <v>-8.0988118585024749E-3</v>
      </c>
      <c r="F2992">
        <v>2982</v>
      </c>
      <c r="G2992">
        <f t="shared" ca="1" si="93"/>
        <v>-3.2919690897313052E-2</v>
      </c>
    </row>
    <row r="2993" spans="2:7" x14ac:dyDescent="0.3">
      <c r="B2993" s="109">
        <v>40983</v>
      </c>
      <c r="C2993" s="110">
        <v>226.69010900000001</v>
      </c>
      <c r="D2993">
        <f t="shared" si="92"/>
        <v>-2.6727842116913147E-2</v>
      </c>
      <c r="E2993">
        <v>-8.1010804643945056E-3</v>
      </c>
      <c r="F2993">
        <v>2983</v>
      </c>
      <c r="G2993">
        <f t="shared" ca="1" si="93"/>
        <v>5.1540179813650139E-3</v>
      </c>
    </row>
    <row r="2994" spans="2:7" x14ac:dyDescent="0.3">
      <c r="B2994" s="109">
        <v>40982</v>
      </c>
      <c r="C2994" s="110">
        <v>232.915436</v>
      </c>
      <c r="D2994">
        <f t="shared" si="92"/>
        <v>3.5634547837684938E-2</v>
      </c>
      <c r="E2994">
        <v>-8.1015892634203057E-3</v>
      </c>
      <c r="F2994">
        <v>2984</v>
      </c>
      <c r="G2994">
        <f t="shared" ca="1" si="93"/>
        <v>-3.8345727434768676E-2</v>
      </c>
    </row>
    <row r="2995" spans="2:7" x14ac:dyDescent="0.3">
      <c r="B2995" s="109">
        <v>40981</v>
      </c>
      <c r="C2995" s="110">
        <v>224.901184</v>
      </c>
      <c r="D2995">
        <f t="shared" si="92"/>
        <v>6.7262027114229905E-3</v>
      </c>
      <c r="E2995">
        <v>-8.1100359981307601E-3</v>
      </c>
      <c r="F2995">
        <v>2985</v>
      </c>
      <c r="G2995">
        <f t="shared" ca="1" si="93"/>
        <v>1.0459590074199464E-2</v>
      </c>
    </row>
    <row r="2996" spans="2:7" x14ac:dyDescent="0.3">
      <c r="B2996" s="109">
        <v>40980</v>
      </c>
      <c r="C2996" s="110">
        <v>223.39856</v>
      </c>
      <c r="D2996">
        <f t="shared" si="92"/>
        <v>-1.5297122807032326E-2</v>
      </c>
      <c r="E2996">
        <v>-8.1173304760189247E-3</v>
      </c>
      <c r="F2996">
        <v>2986</v>
      </c>
      <c r="G2996">
        <f t="shared" ca="1" si="93"/>
        <v>2.7248322276552182E-2</v>
      </c>
    </row>
    <row r="2997" spans="2:7" x14ac:dyDescent="0.3">
      <c r="B2997" s="109">
        <v>40977</v>
      </c>
      <c r="C2997" s="110">
        <v>226.86900299999999</v>
      </c>
      <c r="D2997">
        <f t="shared" si="92"/>
        <v>1.634884514183832E-2</v>
      </c>
      <c r="E2997">
        <v>-8.1234626962298773E-3</v>
      </c>
      <c r="F2997">
        <v>2987</v>
      </c>
      <c r="G2997">
        <f t="shared" ca="1" si="93"/>
        <v>2.2078488605468485E-2</v>
      </c>
    </row>
    <row r="2998" spans="2:7" x14ac:dyDescent="0.3">
      <c r="B2998" s="109">
        <v>40975</v>
      </c>
      <c r="C2998" s="110">
        <v>223.21961999999999</v>
      </c>
      <c r="D2998">
        <f t="shared" si="92"/>
        <v>1.3482670499691762E-2</v>
      </c>
      <c r="E2998">
        <v>-8.1278707724367072E-3</v>
      </c>
      <c r="F2998">
        <v>2988</v>
      </c>
      <c r="G2998">
        <f t="shared" ca="1" si="93"/>
        <v>7.4285800965035426E-2</v>
      </c>
    </row>
    <row r="2999" spans="2:7" x14ac:dyDescent="0.3">
      <c r="B2999" s="109">
        <v>40974</v>
      </c>
      <c r="C2999" s="110">
        <v>220.25006099999999</v>
      </c>
      <c r="D2999">
        <f t="shared" si="92"/>
        <v>-3.0398514728537496E-2</v>
      </c>
      <c r="E2999">
        <v>-8.1391542539914763E-3</v>
      </c>
      <c r="F2999">
        <v>2989</v>
      </c>
      <c r="G2999">
        <f t="shared" ca="1" si="93"/>
        <v>1.3452408543784921E-2</v>
      </c>
    </row>
    <row r="3000" spans="2:7" x14ac:dyDescent="0.3">
      <c r="B3000" s="109">
        <v>40973</v>
      </c>
      <c r="C3000" s="110">
        <v>227.15524300000001</v>
      </c>
      <c r="D3000">
        <f t="shared" si="92"/>
        <v>-1.4589546738225212E-2</v>
      </c>
      <c r="E3000">
        <v>-8.1417965994766694E-3</v>
      </c>
      <c r="F3000">
        <v>2990</v>
      </c>
      <c r="G3000">
        <f t="shared" ca="1" si="93"/>
        <v>-1.600302027797856E-2</v>
      </c>
    </row>
    <row r="3001" spans="2:7" x14ac:dyDescent="0.3">
      <c r="B3001" s="109">
        <v>40970</v>
      </c>
      <c r="C3001" s="110">
        <v>230.51840200000001</v>
      </c>
      <c r="D3001">
        <f t="shared" si="92"/>
        <v>4.1208543814001963E-2</v>
      </c>
      <c r="E3001">
        <v>-8.1423945385815655E-3</v>
      </c>
      <c r="F3001">
        <v>2991</v>
      </c>
      <c r="G3001">
        <f t="shared" ca="1" si="93"/>
        <v>-2.4765631130677198E-2</v>
      </c>
    </row>
    <row r="3002" spans="2:7" x14ac:dyDescent="0.3">
      <c r="B3002" s="109">
        <v>40969</v>
      </c>
      <c r="C3002" s="110">
        <v>221.39503500000001</v>
      </c>
      <c r="D3002">
        <f t="shared" si="92"/>
        <v>-4.9845593870351257E-3</v>
      </c>
      <c r="E3002">
        <v>-8.1500755814717385E-3</v>
      </c>
      <c r="F3002">
        <v>2992</v>
      </c>
      <c r="G3002">
        <f t="shared" ca="1" si="93"/>
        <v>2.6848570147833858E-2</v>
      </c>
    </row>
    <row r="3003" spans="2:7" x14ac:dyDescent="0.3">
      <c r="B3003" s="109">
        <v>40968</v>
      </c>
      <c r="C3003" s="110">
        <v>222.50412</v>
      </c>
      <c r="D3003">
        <f t="shared" si="92"/>
        <v>5.1722631875164016E-3</v>
      </c>
      <c r="E3003">
        <v>-8.1533559847810633E-3</v>
      </c>
      <c r="F3003">
        <v>2993</v>
      </c>
      <c r="G3003">
        <f t="shared" ca="1" si="93"/>
        <v>5.2125985558465912E-2</v>
      </c>
    </row>
    <row r="3004" spans="2:7" x14ac:dyDescent="0.3">
      <c r="B3004" s="109">
        <v>40967</v>
      </c>
      <c r="C3004" s="110">
        <v>221.35919200000001</v>
      </c>
      <c r="D3004">
        <f t="shared" si="92"/>
        <v>1.6595663305373431E-2</v>
      </c>
      <c r="E3004">
        <v>-8.1598126027959683E-3</v>
      </c>
      <c r="F3004">
        <v>2994</v>
      </c>
      <c r="G3004">
        <f t="shared" ca="1" si="93"/>
        <v>2.289881794368338E-2</v>
      </c>
    </row>
    <row r="3005" spans="2:7" x14ac:dyDescent="0.3">
      <c r="B3005" s="109">
        <v>40966</v>
      </c>
      <c r="C3005" s="110">
        <v>217.74556000000001</v>
      </c>
      <c r="D3005">
        <f t="shared" si="92"/>
        <v>-4.3984229874519221E-2</v>
      </c>
      <c r="E3005">
        <v>-8.1710427608444602E-3</v>
      </c>
      <c r="F3005">
        <v>2995</v>
      </c>
      <c r="G3005">
        <f t="shared" ca="1" si="93"/>
        <v>-3.6379708255728578E-3</v>
      </c>
    </row>
    <row r="3006" spans="2:7" x14ac:dyDescent="0.3">
      <c r="B3006" s="109">
        <v>40963</v>
      </c>
      <c r="C3006" s="110">
        <v>227.763565</v>
      </c>
      <c r="D3006">
        <f t="shared" si="92"/>
        <v>1.2405201122751119E-2</v>
      </c>
      <c r="E3006">
        <v>-8.1859256147547299E-3</v>
      </c>
      <c r="F3006">
        <v>2996</v>
      </c>
      <c r="G3006">
        <f t="shared" ca="1" si="93"/>
        <v>6.9392127295218814E-3</v>
      </c>
    </row>
    <row r="3007" spans="2:7" x14ac:dyDescent="0.3">
      <c r="B3007" s="109">
        <v>40962</v>
      </c>
      <c r="C3007" s="110">
        <v>224.97273300000001</v>
      </c>
      <c r="D3007">
        <f t="shared" si="92"/>
        <v>-5.0581088632185911E-2</v>
      </c>
      <c r="E3007">
        <v>-8.1883294392876005E-3</v>
      </c>
      <c r="F3007">
        <v>2997</v>
      </c>
      <c r="G3007">
        <f t="shared" ca="1" si="93"/>
        <v>3.2364132605233308E-3</v>
      </c>
    </row>
    <row r="3008" spans="2:7" x14ac:dyDescent="0.3">
      <c r="B3008" s="109">
        <v>40961</v>
      </c>
      <c r="C3008" s="110">
        <v>236.95834400000001</v>
      </c>
      <c r="D3008">
        <f t="shared" si="92"/>
        <v>2.761823537088004E-2</v>
      </c>
      <c r="E3008">
        <v>-8.2116838009279602E-3</v>
      </c>
      <c r="F3008">
        <v>2998</v>
      </c>
      <c r="G3008">
        <f t="shared" ca="1" si="93"/>
        <v>1.8610514869120628E-2</v>
      </c>
    </row>
    <row r="3009" spans="2:7" x14ac:dyDescent="0.3">
      <c r="B3009" s="109">
        <v>40960</v>
      </c>
      <c r="C3009" s="110">
        <v>230.58985899999999</v>
      </c>
      <c r="D3009">
        <f t="shared" si="92"/>
        <v>-3.7101934581771356E-3</v>
      </c>
      <c r="E3009">
        <v>-8.2207155007502086E-3</v>
      </c>
      <c r="F3009">
        <v>2999</v>
      </c>
      <c r="G3009">
        <f t="shared" ca="1" si="93"/>
        <v>-1.846852965342987E-2</v>
      </c>
    </row>
    <row r="3010" spans="2:7" x14ac:dyDescent="0.3">
      <c r="B3010" s="109">
        <v>40956</v>
      </c>
      <c r="C3010" s="110">
        <v>231.448578</v>
      </c>
      <c r="D3010">
        <f t="shared" si="92"/>
        <v>3.8796532742759737E-3</v>
      </c>
      <c r="E3010">
        <v>-8.2370513917707777E-3</v>
      </c>
      <c r="F3010">
        <v>3000</v>
      </c>
      <c r="G3010">
        <f t="shared" ca="1" si="93"/>
        <v>9.7618944731206331E-3</v>
      </c>
    </row>
    <row r="3011" spans="2:7" x14ac:dyDescent="0.3">
      <c r="B3011" s="109">
        <v>40955</v>
      </c>
      <c r="C3011" s="110">
        <v>230.55410800000001</v>
      </c>
      <c r="D3011">
        <f t="shared" si="92"/>
        <v>-1.0850176752374985E-3</v>
      </c>
      <c r="E3011">
        <v>-8.2486875383459557E-3</v>
      </c>
      <c r="F3011">
        <v>3001</v>
      </c>
      <c r="G3011">
        <f t="shared" ca="1" si="93"/>
        <v>-8.1894463418365952E-4</v>
      </c>
    </row>
    <row r="3012" spans="2:7" x14ac:dyDescent="0.3">
      <c r="B3012" s="109">
        <v>40954</v>
      </c>
      <c r="C3012" s="110">
        <v>230.80453499999999</v>
      </c>
      <c r="D3012">
        <f t="shared" si="92"/>
        <v>3.5355748602045933E-2</v>
      </c>
      <c r="E3012">
        <v>-8.3011809896107458E-3</v>
      </c>
      <c r="F3012">
        <v>3002</v>
      </c>
      <c r="G3012">
        <f t="shared" ca="1" si="93"/>
        <v>-7.2736401266801053E-3</v>
      </c>
    </row>
    <row r="3013" spans="2:7" x14ac:dyDescent="0.3">
      <c r="B3013" s="109">
        <v>40953</v>
      </c>
      <c r="C3013" s="110">
        <v>222.92292800000001</v>
      </c>
      <c r="D3013">
        <f t="shared" si="92"/>
        <v>-9.2364685932441182E-3</v>
      </c>
      <c r="E3013">
        <v>-8.3100248859447889E-3</v>
      </c>
      <c r="F3013">
        <v>3003</v>
      </c>
      <c r="G3013">
        <f t="shared" ca="1" si="93"/>
        <v>3.1604329557070279E-2</v>
      </c>
    </row>
    <row r="3014" spans="2:7" x14ac:dyDescent="0.3">
      <c r="B3014" s="109">
        <v>40952</v>
      </c>
      <c r="C3014" s="110">
        <v>225.00114400000001</v>
      </c>
      <c r="D3014">
        <f t="shared" si="92"/>
        <v>-6.2793401707552543E-2</v>
      </c>
      <c r="E3014">
        <v>-8.3154221612677937E-3</v>
      </c>
      <c r="F3014">
        <v>3004</v>
      </c>
      <c r="G3014">
        <f t="shared" ca="1" si="93"/>
        <v>7.4409525717596767E-3</v>
      </c>
    </row>
    <row r="3015" spans="2:7" x14ac:dyDescent="0.3">
      <c r="B3015" s="109">
        <v>40949</v>
      </c>
      <c r="C3015" s="110">
        <v>240.07635500000001</v>
      </c>
      <c r="D3015">
        <f t="shared" si="92"/>
        <v>3.2727719177385595E-2</v>
      </c>
      <c r="E3015">
        <v>-8.3309293131018647E-3</v>
      </c>
      <c r="F3015">
        <v>3005</v>
      </c>
      <c r="G3015">
        <f t="shared" ca="1" si="93"/>
        <v>1.4176984543236588E-2</v>
      </c>
    </row>
    <row r="3016" spans="2:7" x14ac:dyDescent="0.3">
      <c r="B3016" s="109">
        <v>40948</v>
      </c>
      <c r="C3016" s="110">
        <v>232.46820099999999</v>
      </c>
      <c r="D3016">
        <f t="shared" si="92"/>
        <v>4.3808117532293744E-2</v>
      </c>
      <c r="E3016">
        <v>-8.3433276673476886E-3</v>
      </c>
      <c r="F3016">
        <v>3006</v>
      </c>
      <c r="G3016">
        <f t="shared" ca="1" si="93"/>
        <v>1.9222106628116138E-2</v>
      </c>
    </row>
    <row r="3017" spans="2:7" x14ac:dyDescent="0.3">
      <c r="B3017" s="109">
        <v>40947</v>
      </c>
      <c r="C3017" s="110">
        <v>222.711624</v>
      </c>
      <c r="D3017">
        <f t="shared" si="92"/>
        <v>-1.8625013910165245E-2</v>
      </c>
      <c r="E3017">
        <v>-8.347403529652242E-3</v>
      </c>
      <c r="F3017">
        <v>3007</v>
      </c>
      <c r="G3017">
        <f t="shared" ca="1" si="93"/>
        <v>3.0875230614560843E-2</v>
      </c>
    </row>
    <row r="3018" spans="2:7" x14ac:dyDescent="0.3">
      <c r="B3018" s="109">
        <v>40946</v>
      </c>
      <c r="C3018" s="110">
        <v>226.938354</v>
      </c>
      <c r="D3018">
        <f t="shared" si="92"/>
        <v>9.3224013603321332E-4</v>
      </c>
      <c r="E3018">
        <v>-8.3804040609583019E-3</v>
      </c>
      <c r="F3018">
        <v>3008</v>
      </c>
      <c r="G3018">
        <f t="shared" ca="1" si="93"/>
        <v>2.7617190982308151E-2</v>
      </c>
    </row>
    <row r="3019" spans="2:7" x14ac:dyDescent="0.3">
      <c r="B3019" s="109">
        <v>40945</v>
      </c>
      <c r="C3019" s="110">
        <v>226.72699</v>
      </c>
      <c r="D3019">
        <f t="shared" ref="D3019:D3082" si="94">C3019/C3020-1</f>
        <v>4.4458868985699063E-2</v>
      </c>
      <c r="E3019">
        <v>-8.3810347367169191E-3</v>
      </c>
      <c r="F3019">
        <v>3009</v>
      </c>
      <c r="G3019">
        <f t="shared" ref="G3019:G3082" ca="1" si="95">_xlfn.NORM.INV(RAND(),M$13,M$14)</f>
        <v>-9.5153286249820401E-3</v>
      </c>
    </row>
    <row r="3020" spans="2:7" x14ac:dyDescent="0.3">
      <c r="B3020" s="109">
        <v>40942</v>
      </c>
      <c r="C3020" s="110">
        <v>217.07603499999999</v>
      </c>
      <c r="D3020">
        <f t="shared" si="94"/>
        <v>2.1040713674399747E-2</v>
      </c>
      <c r="E3020">
        <v>-8.3936521788560148E-3</v>
      </c>
      <c r="F3020">
        <v>3010</v>
      </c>
      <c r="G3020">
        <f t="shared" ca="1" si="95"/>
        <v>-6.5160982465939571E-2</v>
      </c>
    </row>
    <row r="3021" spans="2:7" x14ac:dyDescent="0.3">
      <c r="B3021" s="109">
        <v>40941</v>
      </c>
      <c r="C3021" s="110">
        <v>212.602722</v>
      </c>
      <c r="D3021">
        <f t="shared" si="94"/>
        <v>-5.7464363066356494E-2</v>
      </c>
      <c r="E3021">
        <v>-8.4096221524638803E-3</v>
      </c>
      <c r="F3021">
        <v>3011</v>
      </c>
      <c r="G3021">
        <f t="shared" ca="1" si="95"/>
        <v>-4.1835165836506809E-2</v>
      </c>
    </row>
    <row r="3022" spans="2:7" x14ac:dyDescent="0.3">
      <c r="B3022" s="109">
        <v>40940</v>
      </c>
      <c r="C3022" s="110">
        <v>225.564651</v>
      </c>
      <c r="D3022">
        <f t="shared" si="94"/>
        <v>4.9664149764534038E-2</v>
      </c>
      <c r="E3022">
        <v>-8.4098307865440036E-3</v>
      </c>
      <c r="F3022">
        <v>3012</v>
      </c>
      <c r="G3022">
        <f t="shared" ca="1" si="95"/>
        <v>2.147992397592555E-2</v>
      </c>
    </row>
    <row r="3023" spans="2:7" x14ac:dyDescent="0.3">
      <c r="B3023" s="109">
        <v>40939</v>
      </c>
      <c r="C3023" s="110">
        <v>214.892212</v>
      </c>
      <c r="D3023">
        <f t="shared" si="94"/>
        <v>4.7741851156932746E-2</v>
      </c>
      <c r="E3023">
        <v>-8.4180961318838232E-3</v>
      </c>
      <c r="F3023">
        <v>3013</v>
      </c>
      <c r="G3023">
        <f t="shared" ca="1" si="95"/>
        <v>-3.8384783692531053E-3</v>
      </c>
    </row>
    <row r="3024" spans="2:7" x14ac:dyDescent="0.3">
      <c r="B3024" s="109">
        <v>40938</v>
      </c>
      <c r="C3024" s="110">
        <v>205.10034200000001</v>
      </c>
      <c r="D3024">
        <f t="shared" si="94"/>
        <v>-1.9532242798136812E-2</v>
      </c>
      <c r="E3024">
        <v>-8.4688847150858892E-3</v>
      </c>
      <c r="F3024">
        <v>3014</v>
      </c>
      <c r="G3024">
        <f t="shared" ca="1" si="95"/>
        <v>-4.8354115611560299E-2</v>
      </c>
    </row>
    <row r="3025" spans="2:7" x14ac:dyDescent="0.3">
      <c r="B3025" s="109">
        <v>40935</v>
      </c>
      <c r="C3025" s="110">
        <v>209.186218</v>
      </c>
      <c r="D3025">
        <f t="shared" si="94"/>
        <v>4.8182402368366795E-2</v>
      </c>
      <c r="E3025">
        <v>-8.4768031967443758E-3</v>
      </c>
      <c r="F3025">
        <v>3015</v>
      </c>
      <c r="G3025">
        <f t="shared" ca="1" si="95"/>
        <v>-1.1352138534395588E-2</v>
      </c>
    </row>
    <row r="3026" spans="2:7" x14ac:dyDescent="0.3">
      <c r="B3026" s="109">
        <v>40933</v>
      </c>
      <c r="C3026" s="110">
        <v>199.570435</v>
      </c>
      <c r="D3026">
        <f t="shared" si="94"/>
        <v>-8.5738034641569261E-3</v>
      </c>
      <c r="E3026">
        <v>-8.4793161519904903E-3</v>
      </c>
      <c r="F3026">
        <v>3016</v>
      </c>
      <c r="G3026">
        <f t="shared" ca="1" si="95"/>
        <v>-4.0553386839446828E-2</v>
      </c>
    </row>
    <row r="3027" spans="2:7" x14ac:dyDescent="0.3">
      <c r="B3027" s="109">
        <v>40932</v>
      </c>
      <c r="C3027" s="110">
        <v>201.29631000000001</v>
      </c>
      <c r="D3027">
        <f t="shared" si="94"/>
        <v>2.6216676730453026E-2</v>
      </c>
      <c r="E3027">
        <v>-8.5312318266378417E-3</v>
      </c>
      <c r="F3027">
        <v>3017</v>
      </c>
      <c r="G3027">
        <f t="shared" ca="1" si="95"/>
        <v>2.7827213917426194E-2</v>
      </c>
    </row>
    <row r="3028" spans="2:7" x14ac:dyDescent="0.3">
      <c r="B3028" s="109">
        <v>40931</v>
      </c>
      <c r="C3028" s="110">
        <v>196.153809</v>
      </c>
      <c r="D3028">
        <f t="shared" si="94"/>
        <v>-3.4005710304764181E-3</v>
      </c>
      <c r="E3028">
        <v>-8.542248721142065E-3</v>
      </c>
      <c r="F3028">
        <v>3018</v>
      </c>
      <c r="G3028">
        <f t="shared" ca="1" si="95"/>
        <v>1.7917305672024177E-2</v>
      </c>
    </row>
    <row r="3029" spans="2:7" x14ac:dyDescent="0.3">
      <c r="B3029" s="109">
        <v>40928</v>
      </c>
      <c r="C3029" s="110">
        <v>196.82311999999999</v>
      </c>
      <c r="D3029">
        <f t="shared" si="94"/>
        <v>-5.8942149072493955E-2</v>
      </c>
      <c r="E3029">
        <v>-8.5437830002730308E-3</v>
      </c>
      <c r="F3029">
        <v>3019</v>
      </c>
      <c r="G3029">
        <f t="shared" ca="1" si="95"/>
        <v>1.7814048504947905E-2</v>
      </c>
    </row>
    <row r="3030" spans="2:7" x14ac:dyDescent="0.3">
      <c r="B3030" s="109">
        <v>40927</v>
      </c>
      <c r="C3030" s="110">
        <v>209.150925</v>
      </c>
      <c r="D3030">
        <f t="shared" si="94"/>
        <v>3.6119424097696973E-2</v>
      </c>
      <c r="E3030">
        <v>-8.5457682602108065E-3</v>
      </c>
      <c r="F3030">
        <v>3020</v>
      </c>
      <c r="G3030">
        <f t="shared" ca="1" si="95"/>
        <v>3.0768116446800886E-2</v>
      </c>
    </row>
    <row r="3031" spans="2:7" x14ac:dyDescent="0.3">
      <c r="B3031" s="109">
        <v>40926</v>
      </c>
      <c r="C3031" s="110">
        <v>201.85986299999999</v>
      </c>
      <c r="D3031">
        <f t="shared" si="94"/>
        <v>-1.6981315970430622E-2</v>
      </c>
      <c r="E3031">
        <v>-8.5504069367416946E-3</v>
      </c>
      <c r="F3031">
        <v>3021</v>
      </c>
      <c r="G3031">
        <f t="shared" ca="1" si="95"/>
        <v>2.9224886456890271E-2</v>
      </c>
    </row>
    <row r="3032" spans="2:7" x14ac:dyDescent="0.3">
      <c r="B3032" s="109">
        <v>40925</v>
      </c>
      <c r="C3032" s="110">
        <v>205.346924</v>
      </c>
      <c r="D3032">
        <f t="shared" si="94"/>
        <v>1.250446210029077E-2</v>
      </c>
      <c r="E3032">
        <v>-8.5589395827218029E-3</v>
      </c>
      <c r="F3032">
        <v>3022</v>
      </c>
      <c r="G3032">
        <f t="shared" ca="1" si="95"/>
        <v>-3.2590420560333365E-2</v>
      </c>
    </row>
    <row r="3033" spans="2:7" x14ac:dyDescent="0.3">
      <c r="B3033" s="109">
        <v>40924</v>
      </c>
      <c r="C3033" s="110">
        <v>202.81088299999999</v>
      </c>
      <c r="D3033">
        <f t="shared" si="94"/>
        <v>0</v>
      </c>
      <c r="E3033">
        <v>-8.5629134509904725E-3</v>
      </c>
      <c r="F3033">
        <v>3023</v>
      </c>
      <c r="G3033">
        <f t="shared" ca="1" si="95"/>
        <v>-8.5996583208091757E-3</v>
      </c>
    </row>
    <row r="3034" spans="2:7" x14ac:dyDescent="0.3">
      <c r="B3034" s="109">
        <v>40921</v>
      </c>
      <c r="C3034" s="110">
        <v>202.81088299999999</v>
      </c>
      <c r="D3034">
        <f t="shared" si="94"/>
        <v>-3.308160461566434E-2</v>
      </c>
      <c r="E3034">
        <v>-8.5691812479955498E-3</v>
      </c>
      <c r="F3034">
        <v>3024</v>
      </c>
      <c r="G3034">
        <f t="shared" ca="1" si="95"/>
        <v>-3.2976935484611031E-2</v>
      </c>
    </row>
    <row r="3035" spans="2:7" x14ac:dyDescent="0.3">
      <c r="B3035" s="109">
        <v>40920</v>
      </c>
      <c r="C3035" s="110">
        <v>209.749741</v>
      </c>
      <c r="D3035">
        <f t="shared" si="94"/>
        <v>6.3773020266769898E-2</v>
      </c>
      <c r="E3035">
        <v>-8.5699119993608575E-3</v>
      </c>
      <c r="F3035">
        <v>3025</v>
      </c>
      <c r="G3035">
        <f t="shared" ca="1" si="95"/>
        <v>-1.3706326301210641E-2</v>
      </c>
    </row>
    <row r="3036" spans="2:7" x14ac:dyDescent="0.3">
      <c r="B3036" s="109">
        <v>40919</v>
      </c>
      <c r="C3036" s="110">
        <v>197.17527799999999</v>
      </c>
      <c r="D3036">
        <f t="shared" si="94"/>
        <v>1.4309204935363251E-3</v>
      </c>
      <c r="E3036">
        <v>-8.5738034641569261E-3</v>
      </c>
      <c r="F3036">
        <v>3026</v>
      </c>
      <c r="G3036">
        <f t="shared" ca="1" si="95"/>
        <v>-4.6911641385607231E-3</v>
      </c>
    </row>
    <row r="3037" spans="2:7" x14ac:dyDescent="0.3">
      <c r="B3037" s="109">
        <v>40918</v>
      </c>
      <c r="C3037" s="110">
        <v>196.893539</v>
      </c>
      <c r="D3037">
        <f t="shared" si="94"/>
        <v>1.7658846912101955E-2</v>
      </c>
      <c r="E3037">
        <v>-8.5835343464777392E-3</v>
      </c>
      <c r="F3037">
        <v>3027</v>
      </c>
      <c r="G3037">
        <f t="shared" ca="1" si="95"/>
        <v>-5.4641631800217867E-2</v>
      </c>
    </row>
    <row r="3038" spans="2:7" x14ac:dyDescent="0.3">
      <c r="B3038" s="109">
        <v>40917</v>
      </c>
      <c r="C3038" s="110">
        <v>193.47695899999999</v>
      </c>
      <c r="D3038">
        <f t="shared" si="94"/>
        <v>-7.2293088863523147E-3</v>
      </c>
      <c r="E3038">
        <v>-8.5980090684146804E-3</v>
      </c>
      <c r="F3038">
        <v>3028</v>
      </c>
      <c r="G3038">
        <f t="shared" ca="1" si="95"/>
        <v>-4.6244680124990993E-2</v>
      </c>
    </row>
    <row r="3039" spans="2:7" x14ac:dyDescent="0.3">
      <c r="B3039" s="109">
        <v>40914</v>
      </c>
      <c r="C3039" s="110">
        <v>194.88584900000001</v>
      </c>
      <c r="D3039">
        <f t="shared" si="94"/>
        <v>-1.8971760634803547E-2</v>
      </c>
      <c r="E3039">
        <v>-8.5997708000564721E-3</v>
      </c>
      <c r="F3039">
        <v>3029</v>
      </c>
      <c r="G3039">
        <f t="shared" ca="1" si="95"/>
        <v>3.6660004357385943E-2</v>
      </c>
    </row>
    <row r="3040" spans="2:7" x14ac:dyDescent="0.3">
      <c r="B3040" s="109">
        <v>40913</v>
      </c>
      <c r="C3040" s="110">
        <v>198.65467799999999</v>
      </c>
      <c r="D3040">
        <f t="shared" si="94"/>
        <v>4.8100919504769912E-3</v>
      </c>
      <c r="E3040">
        <v>-8.619454073491073E-3</v>
      </c>
      <c r="F3040">
        <v>3030</v>
      </c>
      <c r="G3040">
        <f t="shared" ca="1" si="95"/>
        <v>-6.8463335180741708E-3</v>
      </c>
    </row>
    <row r="3041" spans="2:7" x14ac:dyDescent="0.3">
      <c r="B3041" s="109">
        <v>40912</v>
      </c>
      <c r="C3041" s="110">
        <v>197.70370500000001</v>
      </c>
      <c r="D3041">
        <f t="shared" si="94"/>
        <v>-2.2295657415416059E-2</v>
      </c>
      <c r="E3041">
        <v>-8.6469294669897501E-3</v>
      </c>
      <c r="F3041">
        <v>3031</v>
      </c>
      <c r="G3041">
        <f t="shared" ca="1" si="95"/>
        <v>-2.8681428568426348E-3</v>
      </c>
    </row>
    <row r="3042" spans="2:7" x14ac:dyDescent="0.3">
      <c r="B3042" s="109">
        <v>40911</v>
      </c>
      <c r="C3042" s="110">
        <v>202.21215799999999</v>
      </c>
      <c r="D3042">
        <f t="shared" si="94"/>
        <v>2.1166813320533162E-2</v>
      </c>
      <c r="E3042">
        <v>-8.6551353254247232E-3</v>
      </c>
      <c r="F3042">
        <v>3032</v>
      </c>
      <c r="G3042">
        <f t="shared" ca="1" si="95"/>
        <v>2.1941690558709929E-2</v>
      </c>
    </row>
    <row r="3043" spans="2:7" x14ac:dyDescent="0.3">
      <c r="B3043" s="109">
        <v>40910</v>
      </c>
      <c r="C3043" s="110">
        <v>198.020691</v>
      </c>
      <c r="D3043">
        <f t="shared" si="94"/>
        <v>2.4977414679222765E-2</v>
      </c>
      <c r="E3043">
        <v>-8.6832047464049378E-3</v>
      </c>
      <c r="F3043">
        <v>3033</v>
      </c>
      <c r="G3043">
        <f t="shared" ca="1" si="95"/>
        <v>4.309827105998483E-2</v>
      </c>
    </row>
    <row r="3044" spans="2:7" x14ac:dyDescent="0.3">
      <c r="B3044" s="109">
        <v>40907</v>
      </c>
      <c r="C3044" s="110">
        <v>193.19517500000001</v>
      </c>
      <c r="D3044">
        <f t="shared" si="94"/>
        <v>3.2762360251721745E-2</v>
      </c>
      <c r="E3044">
        <v>-8.6851928334557016E-3</v>
      </c>
      <c r="F3044">
        <v>3034</v>
      </c>
      <c r="G3044">
        <f t="shared" ca="1" si="95"/>
        <v>1.7950627273082685E-2</v>
      </c>
    </row>
    <row r="3045" spans="2:7" x14ac:dyDescent="0.3">
      <c r="B3045" s="109">
        <v>40906</v>
      </c>
      <c r="C3045" s="110">
        <v>187.06643700000001</v>
      </c>
      <c r="D3045">
        <f t="shared" si="94"/>
        <v>-5.6828755667422848E-2</v>
      </c>
      <c r="E3045">
        <v>-8.6890041305981436E-3</v>
      </c>
      <c r="F3045">
        <v>3035</v>
      </c>
      <c r="G3045">
        <f t="shared" ca="1" si="95"/>
        <v>-3.9595120369477987E-2</v>
      </c>
    </row>
    <row r="3046" spans="2:7" x14ac:dyDescent="0.3">
      <c r="B3046" s="109">
        <v>40905</v>
      </c>
      <c r="C3046" s="110">
        <v>198.33772300000001</v>
      </c>
      <c r="D3046">
        <f t="shared" si="94"/>
        <v>-1.8647140518982863E-2</v>
      </c>
      <c r="E3046">
        <v>-8.6936483113416729E-3</v>
      </c>
      <c r="F3046">
        <v>3036</v>
      </c>
      <c r="G3046">
        <f t="shared" ca="1" si="95"/>
        <v>-3.965629380448249E-2</v>
      </c>
    </row>
    <row r="3047" spans="2:7" x14ac:dyDescent="0.3">
      <c r="B3047" s="109">
        <v>40904</v>
      </c>
      <c r="C3047" s="110">
        <v>202.10642999999999</v>
      </c>
      <c r="D3047">
        <f t="shared" si="94"/>
        <v>-2.2820496206795493E-2</v>
      </c>
      <c r="E3047">
        <v>-8.6956437260825581E-3</v>
      </c>
      <c r="F3047">
        <v>3037</v>
      </c>
      <c r="G3047">
        <f t="shared" ca="1" si="95"/>
        <v>6.1848266989706753E-2</v>
      </c>
    </row>
    <row r="3048" spans="2:7" x14ac:dyDescent="0.3">
      <c r="B3048" s="109">
        <v>40903</v>
      </c>
      <c r="C3048" s="110">
        <v>206.82630900000001</v>
      </c>
      <c r="D3048">
        <f t="shared" si="94"/>
        <v>6.3412257509365411E-3</v>
      </c>
      <c r="E3048">
        <v>-8.7205540609094356E-3</v>
      </c>
      <c r="F3048">
        <v>3038</v>
      </c>
      <c r="G3048">
        <f t="shared" ca="1" si="95"/>
        <v>4.4189250250298035E-3</v>
      </c>
    </row>
    <row r="3049" spans="2:7" x14ac:dyDescent="0.3">
      <c r="B3049" s="109">
        <v>40900</v>
      </c>
      <c r="C3049" s="110">
        <v>205.52304100000001</v>
      </c>
      <c r="D3049">
        <f t="shared" si="94"/>
        <v>5.7256822015633979E-2</v>
      </c>
      <c r="E3049">
        <v>-8.7444102064447859E-3</v>
      </c>
      <c r="F3049">
        <v>3039</v>
      </c>
      <c r="G3049">
        <f t="shared" ca="1" si="95"/>
        <v>-1.7949146319572857E-2</v>
      </c>
    </row>
    <row r="3050" spans="2:7" x14ac:dyDescent="0.3">
      <c r="B3050" s="109">
        <v>40899</v>
      </c>
      <c r="C3050" s="110">
        <v>194.392731</v>
      </c>
      <c r="D3050">
        <f t="shared" si="94"/>
        <v>4.8840569414176471E-2</v>
      </c>
      <c r="E3050">
        <v>-8.7539451654427003E-3</v>
      </c>
      <c r="F3050">
        <v>3040</v>
      </c>
      <c r="G3050">
        <f t="shared" ca="1" si="95"/>
        <v>3.851612597326344E-2</v>
      </c>
    </row>
    <row r="3051" spans="2:7" x14ac:dyDescent="0.3">
      <c r="B3051" s="109">
        <v>40898</v>
      </c>
      <c r="C3051" s="110">
        <v>185.34059099999999</v>
      </c>
      <c r="D3051">
        <f t="shared" si="94"/>
        <v>1.8780258753199774E-2</v>
      </c>
      <c r="E3051">
        <v>-8.7718394967462032E-3</v>
      </c>
      <c r="F3051">
        <v>3041</v>
      </c>
      <c r="G3051">
        <f t="shared" ca="1" si="95"/>
        <v>3.9430698267251686E-2</v>
      </c>
    </row>
    <row r="3052" spans="2:7" x14ac:dyDescent="0.3">
      <c r="B3052" s="109">
        <v>40897</v>
      </c>
      <c r="C3052" s="110">
        <v>181.92401100000001</v>
      </c>
      <c r="D3052">
        <f t="shared" si="94"/>
        <v>-2.9135216831747246E-2</v>
      </c>
      <c r="E3052">
        <v>-8.7746735466515124E-3</v>
      </c>
      <c r="F3052">
        <v>3042</v>
      </c>
      <c r="G3052">
        <f t="shared" ca="1" si="95"/>
        <v>5.2435900024042796E-2</v>
      </c>
    </row>
    <row r="3053" spans="2:7" x14ac:dyDescent="0.3">
      <c r="B3053" s="109">
        <v>40896</v>
      </c>
      <c r="C3053" s="110">
        <v>187.38346899999999</v>
      </c>
      <c r="D3053">
        <f t="shared" si="94"/>
        <v>-3.7451746428482924E-3</v>
      </c>
      <c r="E3053">
        <v>-8.7747908133929409E-3</v>
      </c>
      <c r="F3053">
        <v>3043</v>
      </c>
      <c r="G3053">
        <f t="shared" ca="1" si="95"/>
        <v>8.9831485612981883E-3</v>
      </c>
    </row>
    <row r="3054" spans="2:7" x14ac:dyDescent="0.3">
      <c r="B3054" s="109">
        <v>40893</v>
      </c>
      <c r="C3054" s="110">
        <v>188.08789100000001</v>
      </c>
      <c r="D3054">
        <f t="shared" si="94"/>
        <v>-3.4881742491215895E-2</v>
      </c>
      <c r="E3054">
        <v>-8.7925841014093731E-3</v>
      </c>
      <c r="F3054">
        <v>3044</v>
      </c>
      <c r="G3054">
        <f t="shared" ca="1" si="95"/>
        <v>-2.1342486562044728E-2</v>
      </c>
    </row>
    <row r="3055" spans="2:7" x14ac:dyDescent="0.3">
      <c r="B3055" s="109">
        <v>40892</v>
      </c>
      <c r="C3055" s="110">
        <v>194.88584900000001</v>
      </c>
      <c r="D3055">
        <f t="shared" si="94"/>
        <v>1.0855760960801764E-3</v>
      </c>
      <c r="E3055">
        <v>-8.7948033081548527E-3</v>
      </c>
      <c r="F3055">
        <v>3045</v>
      </c>
      <c r="G3055">
        <f t="shared" ca="1" si="95"/>
        <v>-1.572772725502335E-2</v>
      </c>
    </row>
    <row r="3056" spans="2:7" x14ac:dyDescent="0.3">
      <c r="B3056" s="109">
        <v>40891</v>
      </c>
      <c r="C3056" s="110">
        <v>194.67451500000001</v>
      </c>
      <c r="D3056">
        <f t="shared" si="94"/>
        <v>5.2962191096268096E-2</v>
      </c>
      <c r="E3056">
        <v>-8.8043619632772741E-3</v>
      </c>
      <c r="F3056">
        <v>3046</v>
      </c>
      <c r="G3056">
        <f t="shared" ca="1" si="95"/>
        <v>-2.5105148848410971E-2</v>
      </c>
    </row>
    <row r="3057" spans="2:7" x14ac:dyDescent="0.3">
      <c r="B3057" s="109">
        <v>40890</v>
      </c>
      <c r="C3057" s="110">
        <v>184.882721</v>
      </c>
      <c r="D3057">
        <f t="shared" si="94"/>
        <v>-1.018256487732716E-2</v>
      </c>
      <c r="E3057">
        <v>-8.8199634607590838E-3</v>
      </c>
      <c r="F3057">
        <v>3047</v>
      </c>
      <c r="G3057">
        <f t="shared" ca="1" si="95"/>
        <v>-2.174451651093064E-2</v>
      </c>
    </row>
    <row r="3058" spans="2:7" x14ac:dyDescent="0.3">
      <c r="B3058" s="109">
        <v>40889</v>
      </c>
      <c r="C3058" s="110">
        <v>186.78466800000001</v>
      </c>
      <c r="D3058">
        <f t="shared" si="94"/>
        <v>-6.00850877998379E-2</v>
      </c>
      <c r="E3058">
        <v>-8.8564442899281559E-3</v>
      </c>
      <c r="F3058">
        <v>3048</v>
      </c>
      <c r="G3058">
        <f t="shared" ca="1" si="95"/>
        <v>-1.2611888162486313E-2</v>
      </c>
    </row>
    <row r="3059" spans="2:7" x14ac:dyDescent="0.3">
      <c r="B3059" s="109">
        <v>40886</v>
      </c>
      <c r="C3059" s="110">
        <v>198.72508199999999</v>
      </c>
      <c r="D3059">
        <f t="shared" si="94"/>
        <v>8.0401574423907274E-3</v>
      </c>
      <c r="E3059">
        <v>-8.857505956835543E-3</v>
      </c>
      <c r="F3059">
        <v>3049</v>
      </c>
      <c r="G3059">
        <f t="shared" ca="1" si="95"/>
        <v>-9.1577163582995842E-3</v>
      </c>
    </row>
    <row r="3060" spans="2:7" x14ac:dyDescent="0.3">
      <c r="B3060" s="109">
        <v>40885</v>
      </c>
      <c r="C3060" s="110">
        <v>197.14004499999999</v>
      </c>
      <c r="D3060">
        <f t="shared" si="94"/>
        <v>-4.4065162543580061E-2</v>
      </c>
      <c r="E3060">
        <v>-8.8765923272798863E-3</v>
      </c>
      <c r="F3060">
        <v>3050</v>
      </c>
      <c r="G3060">
        <f t="shared" ca="1" si="95"/>
        <v>3.3653869192167118E-2</v>
      </c>
    </row>
    <row r="3061" spans="2:7" x14ac:dyDescent="0.3">
      <c r="B3061" s="109">
        <v>40884</v>
      </c>
      <c r="C3061" s="110">
        <v>206.22749300000001</v>
      </c>
      <c r="D3061">
        <f t="shared" si="94"/>
        <v>-6.8268695701045878E-4</v>
      </c>
      <c r="E3061">
        <v>-8.886615282813537E-3</v>
      </c>
      <c r="F3061">
        <v>3051</v>
      </c>
      <c r="G3061">
        <f t="shared" ca="1" si="95"/>
        <v>-7.730250858298442E-3</v>
      </c>
    </row>
    <row r="3062" spans="2:7" x14ac:dyDescent="0.3">
      <c r="B3062" s="109">
        <v>40882</v>
      </c>
      <c r="C3062" s="110">
        <v>206.36837800000001</v>
      </c>
      <c r="D3062">
        <f t="shared" si="94"/>
        <v>4.0305403845048771E-2</v>
      </c>
      <c r="E3062">
        <v>-8.8929706968763345E-3</v>
      </c>
      <c r="F3062">
        <v>3052</v>
      </c>
      <c r="G3062">
        <f t="shared" ca="1" si="95"/>
        <v>2.1621176608110134E-2</v>
      </c>
    </row>
    <row r="3063" spans="2:7" x14ac:dyDescent="0.3">
      <c r="B3063" s="109">
        <v>40879</v>
      </c>
      <c r="C3063" s="110">
        <v>198.37287900000001</v>
      </c>
      <c r="D3063">
        <f t="shared" si="94"/>
        <v>6.1239942306875905E-2</v>
      </c>
      <c r="E3063">
        <v>-8.8929936782733421E-3</v>
      </c>
      <c r="F3063">
        <v>3053</v>
      </c>
      <c r="G3063">
        <f t="shared" ca="1" si="95"/>
        <v>2.6196840188251559E-2</v>
      </c>
    </row>
    <row r="3064" spans="2:7" x14ac:dyDescent="0.3">
      <c r="B3064" s="109">
        <v>40878</v>
      </c>
      <c r="C3064" s="110">
        <v>186.925568</v>
      </c>
      <c r="D3064">
        <f t="shared" si="94"/>
        <v>2.0769801640343477E-3</v>
      </c>
      <c r="E3064">
        <v>-8.9319367174656161E-3</v>
      </c>
      <c r="F3064">
        <v>3054</v>
      </c>
      <c r="G3064">
        <f t="shared" ca="1" si="95"/>
        <v>8.7635779908431192E-3</v>
      </c>
    </row>
    <row r="3065" spans="2:7" x14ac:dyDescent="0.3">
      <c r="B3065" s="109">
        <v>40877</v>
      </c>
      <c r="C3065" s="110">
        <v>186.53813199999999</v>
      </c>
      <c r="D3065">
        <f t="shared" si="94"/>
        <v>-2.8257020600772065E-2</v>
      </c>
      <c r="E3065">
        <v>-8.9448325494650982E-3</v>
      </c>
      <c r="F3065">
        <v>3055</v>
      </c>
      <c r="G3065">
        <f t="shared" ca="1" si="95"/>
        <v>4.7002519722685349E-2</v>
      </c>
    </row>
    <row r="3066" spans="2:7" x14ac:dyDescent="0.3">
      <c r="B3066" s="109">
        <v>40876</v>
      </c>
      <c r="C3066" s="110">
        <v>191.96241800000001</v>
      </c>
      <c r="D3066">
        <f t="shared" si="94"/>
        <v>1.4708800056411953E-2</v>
      </c>
      <c r="E3066">
        <v>-8.9475860008682018E-3</v>
      </c>
      <c r="F3066">
        <v>3056</v>
      </c>
      <c r="G3066">
        <f t="shared" ca="1" si="95"/>
        <v>-3.5374221163892827E-2</v>
      </c>
    </row>
    <row r="3067" spans="2:7" x14ac:dyDescent="0.3">
      <c r="B3067" s="109">
        <v>40875</v>
      </c>
      <c r="C3067" s="110">
        <v>189.17981</v>
      </c>
      <c r="D3067">
        <f t="shared" si="94"/>
        <v>-1.7200295284904188E-2</v>
      </c>
      <c r="E3067">
        <v>-9.0025815641022744E-3</v>
      </c>
      <c r="F3067">
        <v>3057</v>
      </c>
      <c r="G3067">
        <f t="shared" ca="1" si="95"/>
        <v>3.02328675870655E-2</v>
      </c>
    </row>
    <row r="3068" spans="2:7" x14ac:dyDescent="0.3">
      <c r="B3068" s="109">
        <v>40872</v>
      </c>
      <c r="C3068" s="110">
        <v>192.49070699999999</v>
      </c>
      <c r="D3068">
        <f t="shared" si="94"/>
        <v>1.2412108985003112E-2</v>
      </c>
      <c r="E3068">
        <v>-9.0168357913645858E-3</v>
      </c>
      <c r="F3068">
        <v>3058</v>
      </c>
      <c r="G3068">
        <f t="shared" ca="1" si="95"/>
        <v>2.9781498953517786E-2</v>
      </c>
    </row>
    <row r="3069" spans="2:7" x14ac:dyDescent="0.3">
      <c r="B3069" s="109">
        <v>40871</v>
      </c>
      <c r="C3069" s="110">
        <v>190.13078300000001</v>
      </c>
      <c r="D3069">
        <f t="shared" si="94"/>
        <v>8.2413982629208737E-2</v>
      </c>
      <c r="E3069">
        <v>-9.0190590203481635E-3</v>
      </c>
      <c r="F3069">
        <v>3059</v>
      </c>
      <c r="G3069">
        <f t="shared" ca="1" si="95"/>
        <v>4.1867491405262348E-3</v>
      </c>
    </row>
    <row r="3070" spans="2:7" x14ac:dyDescent="0.3">
      <c r="B3070" s="109">
        <v>40870</v>
      </c>
      <c r="C3070" s="110">
        <v>175.654404</v>
      </c>
      <c r="D3070">
        <f t="shared" si="94"/>
        <v>1.1972314606509604E-2</v>
      </c>
      <c r="E3070">
        <v>-9.0280519989309749E-3</v>
      </c>
      <c r="F3070">
        <v>3060</v>
      </c>
      <c r="G3070">
        <f t="shared" ca="1" si="95"/>
        <v>-1.6655724303070857E-2</v>
      </c>
    </row>
    <row r="3071" spans="2:7" x14ac:dyDescent="0.3">
      <c r="B3071" s="109">
        <v>40869</v>
      </c>
      <c r="C3071" s="110">
        <v>173.57629399999999</v>
      </c>
      <c r="D3071">
        <f t="shared" si="94"/>
        <v>-6.0507252497309372E-3</v>
      </c>
      <c r="E3071">
        <v>-9.0395574433604908E-3</v>
      </c>
      <c r="F3071">
        <v>3061</v>
      </c>
      <c r="G3071">
        <f t="shared" ca="1" si="95"/>
        <v>-1.7275855243444453E-3</v>
      </c>
    </row>
    <row r="3072" spans="2:7" x14ac:dyDescent="0.3">
      <c r="B3072" s="109">
        <v>40868</v>
      </c>
      <c r="C3072" s="110">
        <v>174.63294999999999</v>
      </c>
      <c r="D3072">
        <f t="shared" si="94"/>
        <v>-6.0094825212157144E-2</v>
      </c>
      <c r="E3072">
        <v>-9.0438904825645983E-3</v>
      </c>
      <c r="F3072">
        <v>3062</v>
      </c>
      <c r="G3072">
        <f t="shared" ca="1" si="95"/>
        <v>-1.6502520845376401E-2</v>
      </c>
    </row>
    <row r="3073" spans="2:7" x14ac:dyDescent="0.3">
      <c r="B3073" s="109">
        <v>40865</v>
      </c>
      <c r="C3073" s="110">
        <v>185.79847699999999</v>
      </c>
      <c r="D3073">
        <f t="shared" si="94"/>
        <v>-1.2911803833940416E-2</v>
      </c>
      <c r="E3073">
        <v>-9.0516622757137455E-3</v>
      </c>
      <c r="F3073">
        <v>3063</v>
      </c>
      <c r="G3073">
        <f t="shared" ca="1" si="95"/>
        <v>2.0643676197516708E-2</v>
      </c>
    </row>
    <row r="3074" spans="2:7" x14ac:dyDescent="0.3">
      <c r="B3074" s="109">
        <v>40864</v>
      </c>
      <c r="C3074" s="110">
        <v>188.22885099999999</v>
      </c>
      <c r="D3074">
        <f t="shared" si="94"/>
        <v>-1.5837844975502224E-2</v>
      </c>
      <c r="E3074">
        <v>-9.0599065073379004E-3</v>
      </c>
      <c r="F3074">
        <v>3064</v>
      </c>
      <c r="G3074">
        <f t="shared" ca="1" si="95"/>
        <v>-1.040204533545315E-2</v>
      </c>
    </row>
    <row r="3075" spans="2:7" x14ac:dyDescent="0.3">
      <c r="B3075" s="109">
        <v>40863</v>
      </c>
      <c r="C3075" s="110">
        <v>191.25796500000001</v>
      </c>
      <c r="D3075">
        <f t="shared" si="94"/>
        <v>-4.2176408121706865E-3</v>
      </c>
      <c r="E3075">
        <v>-9.0754638230845508E-3</v>
      </c>
      <c r="F3075">
        <v>3065</v>
      </c>
      <c r="G3075">
        <f t="shared" ca="1" si="95"/>
        <v>4.1643554716003832E-2</v>
      </c>
    </row>
    <row r="3076" spans="2:7" x14ac:dyDescent="0.3">
      <c r="B3076" s="109">
        <v>40862</v>
      </c>
      <c r="C3076" s="110">
        <v>192.068039</v>
      </c>
      <c r="D3076">
        <f t="shared" si="94"/>
        <v>-4.7843707354821796E-2</v>
      </c>
      <c r="E3076">
        <v>-9.0900583614826891E-3</v>
      </c>
      <c r="F3076">
        <v>3066</v>
      </c>
      <c r="G3076">
        <f t="shared" ca="1" si="95"/>
        <v>3.726693453094837E-2</v>
      </c>
    </row>
    <row r="3077" spans="2:7" x14ac:dyDescent="0.3">
      <c r="B3077" s="109">
        <v>40861</v>
      </c>
      <c r="C3077" s="110">
        <v>201.71902499999999</v>
      </c>
      <c r="D3077">
        <f t="shared" si="94"/>
        <v>3.8817216116872721E-2</v>
      </c>
      <c r="E3077">
        <v>-9.0929575756135694E-3</v>
      </c>
      <c r="F3077">
        <v>3067</v>
      </c>
      <c r="G3077">
        <f t="shared" ca="1" si="95"/>
        <v>-3.0915476777172754E-2</v>
      </c>
    </row>
    <row r="3078" spans="2:7" x14ac:dyDescent="0.3">
      <c r="B3078" s="109">
        <v>40858</v>
      </c>
      <c r="C3078" s="110">
        <v>194.181442</v>
      </c>
      <c r="D3078">
        <f t="shared" si="94"/>
        <v>-2.0607089875417706E-2</v>
      </c>
      <c r="E3078">
        <v>-9.0952086637817731E-3</v>
      </c>
      <c r="F3078">
        <v>3068</v>
      </c>
      <c r="G3078">
        <f t="shared" ca="1" si="95"/>
        <v>2.4010966029062573E-2</v>
      </c>
    </row>
    <row r="3079" spans="2:7" x14ac:dyDescent="0.3">
      <c r="B3079" s="109">
        <v>40856</v>
      </c>
      <c r="C3079" s="110">
        <v>198.26715100000001</v>
      </c>
      <c r="D3079">
        <f t="shared" si="94"/>
        <v>-2.9148189106924294E-2</v>
      </c>
      <c r="E3079">
        <v>-9.100600883997223E-3</v>
      </c>
      <c r="F3079">
        <v>3069</v>
      </c>
      <c r="G3079">
        <f t="shared" ca="1" si="95"/>
        <v>-5.7870319084895351E-3</v>
      </c>
    </row>
    <row r="3080" spans="2:7" x14ac:dyDescent="0.3">
      <c r="B3080" s="109">
        <v>40855</v>
      </c>
      <c r="C3080" s="110">
        <v>204.21978799999999</v>
      </c>
      <c r="D3080">
        <f t="shared" si="94"/>
        <v>1.7907342423199024E-2</v>
      </c>
      <c r="E3080">
        <v>-9.1008756485189135E-3</v>
      </c>
      <c r="F3080">
        <v>3070</v>
      </c>
      <c r="G3080">
        <f t="shared" ca="1" si="95"/>
        <v>5.1852582314259855E-2</v>
      </c>
    </row>
    <row r="3081" spans="2:7" x14ac:dyDescent="0.3">
      <c r="B3081" s="109">
        <v>40851</v>
      </c>
      <c r="C3081" s="110">
        <v>200.62709000000001</v>
      </c>
      <c r="D3081">
        <f t="shared" si="94"/>
        <v>5.3871168734286545E-2</v>
      </c>
      <c r="E3081">
        <v>-9.1233597508261211E-3</v>
      </c>
      <c r="F3081">
        <v>3071</v>
      </c>
      <c r="G3081">
        <f t="shared" ca="1" si="95"/>
        <v>-3.7985601404769108E-2</v>
      </c>
    </row>
    <row r="3082" spans="2:7" x14ac:dyDescent="0.3">
      <c r="B3082" s="109">
        <v>40850</v>
      </c>
      <c r="C3082" s="110">
        <v>190.37155200000001</v>
      </c>
      <c r="D3082">
        <f t="shared" si="94"/>
        <v>5.6735034762230407E-2</v>
      </c>
      <c r="E3082">
        <v>-9.1551526891777701E-3</v>
      </c>
      <c r="F3082">
        <v>3072</v>
      </c>
      <c r="G3082">
        <f t="shared" ca="1" si="95"/>
        <v>-2.2271461104543387E-2</v>
      </c>
    </row>
    <row r="3083" spans="2:7" x14ac:dyDescent="0.3">
      <c r="B3083" s="109">
        <v>40849</v>
      </c>
      <c r="C3083" s="110">
        <v>180.15069600000001</v>
      </c>
      <c r="D3083">
        <f t="shared" ref="D3083:D3146" si="96">C3083/C3084-1</f>
        <v>1.2504821814284028E-2</v>
      </c>
      <c r="E3083">
        <v>-9.1562570425928191E-3</v>
      </c>
      <c r="F3083">
        <v>3073</v>
      </c>
      <c r="G3083">
        <f t="shared" ref="G3083:G3146" ca="1" si="97">_xlfn.NORM.INV(RAND(),M$13,M$14)</f>
        <v>-2.3785767960755565E-3</v>
      </c>
    </row>
    <row r="3084" spans="2:7" x14ac:dyDescent="0.3">
      <c r="B3084" s="109">
        <v>40848</v>
      </c>
      <c r="C3084" s="110">
        <v>177.92576600000001</v>
      </c>
      <c r="D3084">
        <f t="shared" si="96"/>
        <v>-1.6336570985997279E-2</v>
      </c>
      <c r="E3084">
        <v>-9.170699313185926E-3</v>
      </c>
      <c r="F3084">
        <v>3074</v>
      </c>
      <c r="G3084">
        <f t="shared" ca="1" si="97"/>
        <v>2.9789303627057305E-2</v>
      </c>
    </row>
    <row r="3085" spans="2:7" x14ac:dyDescent="0.3">
      <c r="B3085" s="109">
        <v>40847</v>
      </c>
      <c r="C3085" s="110">
        <v>180.88073700000001</v>
      </c>
      <c r="D3085">
        <f t="shared" si="96"/>
        <v>2.5221455972566087E-2</v>
      </c>
      <c r="E3085">
        <v>-9.1752003533298598E-3</v>
      </c>
      <c r="F3085">
        <v>3075</v>
      </c>
      <c r="G3085">
        <f t="shared" ca="1" si="97"/>
        <v>-4.7041503266491381E-3</v>
      </c>
    </row>
    <row r="3086" spans="2:7" x14ac:dyDescent="0.3">
      <c r="B3086" s="109">
        <v>40844</v>
      </c>
      <c r="C3086" s="110">
        <v>176.430893</v>
      </c>
      <c r="D3086">
        <f t="shared" si="96"/>
        <v>1.3378702310780533E-2</v>
      </c>
      <c r="E3086">
        <v>-9.1779532836728794E-3</v>
      </c>
      <c r="F3086">
        <v>3076</v>
      </c>
      <c r="G3086">
        <f t="shared" ca="1" si="97"/>
        <v>-1.9413745052881729E-3</v>
      </c>
    </row>
    <row r="3087" spans="2:7" x14ac:dyDescent="0.3">
      <c r="B3087" s="109">
        <v>40841</v>
      </c>
      <c r="C3087" s="110">
        <v>174.10163900000001</v>
      </c>
      <c r="D3087">
        <f t="shared" si="96"/>
        <v>-3.208346259613748E-2</v>
      </c>
      <c r="E3087">
        <v>-9.21270859236345E-3</v>
      </c>
      <c r="F3087">
        <v>3077</v>
      </c>
      <c r="G3087">
        <f t="shared" ca="1" si="97"/>
        <v>1.2304903247217705E-2</v>
      </c>
    </row>
    <row r="3088" spans="2:7" x14ac:dyDescent="0.3">
      <c r="B3088" s="109">
        <v>40840</v>
      </c>
      <c r="C3088" s="110">
        <v>179.87257399999999</v>
      </c>
      <c r="D3088">
        <f t="shared" si="96"/>
        <v>-2.3036382284504664E-2</v>
      </c>
      <c r="E3088">
        <v>-9.2176112497012186E-3</v>
      </c>
      <c r="F3088">
        <v>3078</v>
      </c>
      <c r="G3088">
        <f t="shared" ca="1" si="97"/>
        <v>3.9172271506446497E-2</v>
      </c>
    </row>
    <row r="3089" spans="2:7" x14ac:dyDescent="0.3">
      <c r="B3089" s="109">
        <v>40837</v>
      </c>
      <c r="C3089" s="110">
        <v>184.11389199999999</v>
      </c>
      <c r="D3089">
        <f t="shared" si="96"/>
        <v>-2.3238982898093674E-2</v>
      </c>
      <c r="E3089">
        <v>-9.2364685932441182E-3</v>
      </c>
      <c r="F3089">
        <v>3079</v>
      </c>
      <c r="G3089">
        <f t="shared" ca="1" si="97"/>
        <v>-1.2788786436856454E-3</v>
      </c>
    </row>
    <row r="3090" spans="2:7" x14ac:dyDescent="0.3">
      <c r="B3090" s="109">
        <v>40836</v>
      </c>
      <c r="C3090" s="110">
        <v>188.49430799999999</v>
      </c>
      <c r="D3090">
        <f t="shared" si="96"/>
        <v>7.0584426804318756E-3</v>
      </c>
      <c r="E3090">
        <v>-9.2371200255628727E-3</v>
      </c>
      <c r="F3090">
        <v>3080</v>
      </c>
      <c r="G3090">
        <f t="shared" ca="1" si="97"/>
        <v>1.4077823749927811E-2</v>
      </c>
    </row>
    <row r="3091" spans="2:7" x14ac:dyDescent="0.3">
      <c r="B3091" s="109">
        <v>40835</v>
      </c>
      <c r="C3091" s="110">
        <v>187.173157</v>
      </c>
      <c r="D3091">
        <f t="shared" si="96"/>
        <v>-6.6424497854870035E-3</v>
      </c>
      <c r="E3091">
        <v>-9.2559866455480533E-3</v>
      </c>
      <c r="F3091">
        <v>3081</v>
      </c>
      <c r="G3091">
        <f t="shared" ca="1" si="97"/>
        <v>-9.9809369887432012E-3</v>
      </c>
    </row>
    <row r="3092" spans="2:7" x14ac:dyDescent="0.3">
      <c r="B3092" s="109">
        <v>40834</v>
      </c>
      <c r="C3092" s="110">
        <v>188.42475899999999</v>
      </c>
      <c r="D3092">
        <f t="shared" si="96"/>
        <v>-2.8673722417951963E-2</v>
      </c>
      <c r="E3092">
        <v>-9.2739885465215055E-3</v>
      </c>
      <c r="F3092">
        <v>3082</v>
      </c>
      <c r="G3092">
        <f t="shared" ca="1" si="97"/>
        <v>2.2517545203064107E-3</v>
      </c>
    </row>
    <row r="3093" spans="2:7" x14ac:dyDescent="0.3">
      <c r="B3093" s="109">
        <v>40833</v>
      </c>
      <c r="C3093" s="110">
        <v>193.98709099999999</v>
      </c>
      <c r="D3093">
        <f t="shared" si="96"/>
        <v>8.3123577411789995E-3</v>
      </c>
      <c r="E3093">
        <v>-9.2881162098681358E-3</v>
      </c>
      <c r="F3093">
        <v>3083</v>
      </c>
      <c r="G3093">
        <f t="shared" ca="1" si="97"/>
        <v>-7.6552110874019696E-3</v>
      </c>
    </row>
    <row r="3094" spans="2:7" x14ac:dyDescent="0.3">
      <c r="B3094" s="109">
        <v>40830</v>
      </c>
      <c r="C3094" s="110">
        <v>192.38789399999999</v>
      </c>
      <c r="D3094">
        <f t="shared" si="96"/>
        <v>1.7279419560098264E-2</v>
      </c>
      <c r="E3094">
        <v>-9.2924679009245281E-3</v>
      </c>
      <c r="F3094">
        <v>3084</v>
      </c>
      <c r="G3094">
        <f t="shared" ca="1" si="97"/>
        <v>-8.699574074514169E-3</v>
      </c>
    </row>
    <row r="3095" spans="2:7" x14ac:dyDescent="0.3">
      <c r="B3095" s="109">
        <v>40829</v>
      </c>
      <c r="C3095" s="110">
        <v>189.12001000000001</v>
      </c>
      <c r="D3095">
        <f t="shared" si="96"/>
        <v>-1.3599315457154981E-2</v>
      </c>
      <c r="E3095">
        <v>-9.3282173375680566E-3</v>
      </c>
      <c r="F3095">
        <v>3085</v>
      </c>
      <c r="G3095">
        <f t="shared" ca="1" si="97"/>
        <v>1.1679883701106539E-2</v>
      </c>
    </row>
    <row r="3096" spans="2:7" x14ac:dyDescent="0.3">
      <c r="B3096" s="109">
        <v>40828</v>
      </c>
      <c r="C3096" s="110">
        <v>191.72737100000001</v>
      </c>
      <c r="D3096">
        <f t="shared" si="96"/>
        <v>-3.1096037897101136E-2</v>
      </c>
      <c r="E3096">
        <v>-9.3614245143036623E-3</v>
      </c>
      <c r="F3096">
        <v>3086</v>
      </c>
      <c r="G3096">
        <f t="shared" ca="1" si="97"/>
        <v>-3.4072939126617074E-2</v>
      </c>
    </row>
    <row r="3097" spans="2:7" x14ac:dyDescent="0.3">
      <c r="B3097" s="109">
        <v>40827</v>
      </c>
      <c r="C3097" s="110">
        <v>197.88067599999999</v>
      </c>
      <c r="D3097">
        <f t="shared" si="96"/>
        <v>-1.1805700430380983E-2</v>
      </c>
      <c r="E3097">
        <v>-9.3665660420115815E-3</v>
      </c>
      <c r="F3097">
        <v>3087</v>
      </c>
      <c r="G3097">
        <f t="shared" ca="1" si="97"/>
        <v>1.0316159395346832E-2</v>
      </c>
    </row>
    <row r="3098" spans="2:7" x14ac:dyDescent="0.3">
      <c r="B3098" s="109">
        <v>40826</v>
      </c>
      <c r="C3098" s="110">
        <v>200.24470500000001</v>
      </c>
      <c r="D3098">
        <f t="shared" si="96"/>
        <v>9.5473604389354261E-2</v>
      </c>
      <c r="E3098">
        <v>-9.3696641403966385E-3</v>
      </c>
      <c r="F3098">
        <v>3088</v>
      </c>
      <c r="G3098">
        <f t="shared" ca="1" si="97"/>
        <v>-2.3300088752265708E-2</v>
      </c>
    </row>
    <row r="3099" spans="2:7" x14ac:dyDescent="0.3">
      <c r="B3099" s="109">
        <v>40823</v>
      </c>
      <c r="C3099" s="110">
        <v>182.79281599999999</v>
      </c>
      <c r="D3099">
        <f t="shared" si="96"/>
        <v>0.13661924923062041</v>
      </c>
      <c r="E3099">
        <v>-9.3715242699669021E-3</v>
      </c>
      <c r="F3099">
        <v>3089</v>
      </c>
      <c r="G3099">
        <f t="shared" ca="1" si="97"/>
        <v>1.7428199488139614E-2</v>
      </c>
    </row>
    <row r="3100" spans="2:7" x14ac:dyDescent="0.3">
      <c r="B3100" s="109">
        <v>40821</v>
      </c>
      <c r="C3100" s="110">
        <v>160.82150300000001</v>
      </c>
      <c r="D3100">
        <f t="shared" si="96"/>
        <v>5.2559473864980388E-2</v>
      </c>
      <c r="E3100">
        <v>-9.4013457328122607E-3</v>
      </c>
      <c r="F3100">
        <v>3090</v>
      </c>
      <c r="G3100">
        <f t="shared" ca="1" si="97"/>
        <v>-5.4814776748347673E-3</v>
      </c>
    </row>
    <row r="3101" spans="2:7" x14ac:dyDescent="0.3">
      <c r="B3101" s="109">
        <v>40820</v>
      </c>
      <c r="C3101" s="110">
        <v>152.79089400000001</v>
      </c>
      <c r="D3101">
        <f t="shared" si="96"/>
        <v>-2.3767558799291044E-2</v>
      </c>
      <c r="E3101">
        <v>-9.4161338628337976E-3</v>
      </c>
      <c r="F3101">
        <v>3091</v>
      </c>
      <c r="G3101">
        <f t="shared" ca="1" si="97"/>
        <v>2.2344757695784059E-2</v>
      </c>
    </row>
    <row r="3102" spans="2:7" x14ac:dyDescent="0.3">
      <c r="B3102" s="109">
        <v>40819</v>
      </c>
      <c r="C3102" s="110">
        <v>156.510773</v>
      </c>
      <c r="D3102">
        <f t="shared" si="96"/>
        <v>-3.0367830014872199E-2</v>
      </c>
      <c r="E3102">
        <v>-9.4212291263175985E-3</v>
      </c>
      <c r="F3102">
        <v>3092</v>
      </c>
      <c r="G3102">
        <f t="shared" ca="1" si="97"/>
        <v>-8.3762479268646457E-3</v>
      </c>
    </row>
    <row r="3103" spans="2:7" x14ac:dyDescent="0.3">
      <c r="B3103" s="109">
        <v>40816</v>
      </c>
      <c r="C3103" s="110">
        <v>161.412521</v>
      </c>
      <c r="D3103">
        <f t="shared" si="96"/>
        <v>-5.0122735631335735E-2</v>
      </c>
      <c r="E3103">
        <v>-9.4316950954063117E-3</v>
      </c>
      <c r="F3103">
        <v>3093</v>
      </c>
      <c r="G3103">
        <f t="shared" ca="1" si="97"/>
        <v>4.9749854634412873E-2</v>
      </c>
    </row>
    <row r="3104" spans="2:7" x14ac:dyDescent="0.3">
      <c r="B3104" s="109">
        <v>40815</v>
      </c>
      <c r="C3104" s="110">
        <v>169.92987099999999</v>
      </c>
      <c r="D3104">
        <f t="shared" si="96"/>
        <v>-6.9129901752675305E-2</v>
      </c>
      <c r="E3104">
        <v>-9.4338506993698612E-3</v>
      </c>
      <c r="F3104">
        <v>3094</v>
      </c>
      <c r="G3104">
        <f t="shared" ca="1" si="97"/>
        <v>8.6258098239743921E-3</v>
      </c>
    </row>
    <row r="3105" spans="2:7" x14ac:dyDescent="0.3">
      <c r="B3105" s="109">
        <v>40814</v>
      </c>
      <c r="C3105" s="110">
        <v>182.54949999999999</v>
      </c>
      <c r="D3105">
        <f t="shared" si="96"/>
        <v>-4.8214722262299281E-2</v>
      </c>
      <c r="E3105">
        <v>-9.4423965840912949E-3</v>
      </c>
      <c r="F3105">
        <v>3095</v>
      </c>
      <c r="G3105">
        <f t="shared" ca="1" si="97"/>
        <v>5.275055336849758E-3</v>
      </c>
    </row>
    <row r="3106" spans="2:7" x14ac:dyDescent="0.3">
      <c r="B3106" s="109">
        <v>40813</v>
      </c>
      <c r="C3106" s="110">
        <v>191.79693599999999</v>
      </c>
      <c r="D3106">
        <f t="shared" si="96"/>
        <v>-3.1595259729492731E-2</v>
      </c>
      <c r="E3106">
        <v>-9.4536492188849186E-3</v>
      </c>
      <c r="F3106">
        <v>3096</v>
      </c>
      <c r="G3106">
        <f t="shared" ca="1" si="97"/>
        <v>4.7134715966606212E-2</v>
      </c>
    </row>
    <row r="3107" spans="2:7" x14ac:dyDescent="0.3">
      <c r="B3107" s="109">
        <v>40812</v>
      </c>
      <c r="C3107" s="110">
        <v>198.05452</v>
      </c>
      <c r="D3107">
        <f t="shared" si="96"/>
        <v>-1.7758842163226096E-2</v>
      </c>
      <c r="E3107">
        <v>-9.4785227872050681E-3</v>
      </c>
      <c r="F3107">
        <v>3097</v>
      </c>
      <c r="G3107">
        <f t="shared" ca="1" si="97"/>
        <v>-1.7899981984620224E-2</v>
      </c>
    </row>
    <row r="3108" spans="2:7" x14ac:dyDescent="0.3">
      <c r="B3108" s="109">
        <v>40809</v>
      </c>
      <c r="C3108" s="110">
        <v>201.63533000000001</v>
      </c>
      <c r="D3108">
        <f t="shared" si="96"/>
        <v>-1.0576589443776485E-2</v>
      </c>
      <c r="E3108">
        <v>-9.4833862280884196E-3</v>
      </c>
      <c r="F3108">
        <v>3098</v>
      </c>
      <c r="G3108">
        <f t="shared" ca="1" si="97"/>
        <v>-2.6247549823235378E-2</v>
      </c>
    </row>
    <row r="3109" spans="2:7" x14ac:dyDescent="0.3">
      <c r="B3109" s="109">
        <v>40808</v>
      </c>
      <c r="C3109" s="110">
        <v>203.790741</v>
      </c>
      <c r="D3109">
        <f t="shared" si="96"/>
        <v>-2.0714774510749989E-2</v>
      </c>
      <c r="E3109">
        <v>-9.5112255192674189E-3</v>
      </c>
      <c r="F3109">
        <v>3099</v>
      </c>
      <c r="G3109">
        <f t="shared" ca="1" si="97"/>
        <v>2.3518297547693249E-2</v>
      </c>
    </row>
    <row r="3110" spans="2:7" x14ac:dyDescent="0.3">
      <c r="B3110" s="109">
        <v>40807</v>
      </c>
      <c r="C3110" s="110">
        <v>208.101517</v>
      </c>
      <c r="D3110">
        <f t="shared" si="96"/>
        <v>-7.1323684148905109E-3</v>
      </c>
      <c r="E3110">
        <v>-9.5269768489646411E-3</v>
      </c>
      <c r="F3110">
        <v>3100</v>
      </c>
      <c r="G3110">
        <f t="shared" ca="1" si="97"/>
        <v>-4.9868109077952916E-2</v>
      </c>
    </row>
    <row r="3111" spans="2:7" x14ac:dyDescent="0.3">
      <c r="B3111" s="109">
        <v>40806</v>
      </c>
      <c r="C3111" s="110">
        <v>209.59643600000001</v>
      </c>
      <c r="D3111">
        <f t="shared" si="96"/>
        <v>-8.2851125974570117E-4</v>
      </c>
      <c r="E3111">
        <v>-9.5329990269102938E-3</v>
      </c>
      <c r="F3111">
        <v>3101</v>
      </c>
      <c r="G3111">
        <f t="shared" ca="1" si="97"/>
        <v>4.6767844108197898E-2</v>
      </c>
    </row>
    <row r="3112" spans="2:7" x14ac:dyDescent="0.3">
      <c r="B3112" s="109">
        <v>40805</v>
      </c>
      <c r="C3112" s="110">
        <v>209.77023299999999</v>
      </c>
      <c r="D3112">
        <f t="shared" si="96"/>
        <v>2.0463527906863899E-2</v>
      </c>
      <c r="E3112">
        <v>-9.5451835612886393E-3</v>
      </c>
      <c r="F3112">
        <v>3102</v>
      </c>
      <c r="G3112">
        <f t="shared" ca="1" si="97"/>
        <v>3.0031232576932229E-2</v>
      </c>
    </row>
    <row r="3113" spans="2:7" x14ac:dyDescent="0.3">
      <c r="B3113" s="109">
        <v>40802</v>
      </c>
      <c r="C3113" s="110">
        <v>205.56367499999999</v>
      </c>
      <c r="D3113">
        <f t="shared" si="96"/>
        <v>5.2509699994273129E-2</v>
      </c>
      <c r="E3113">
        <v>-9.5474868677636326E-3</v>
      </c>
      <c r="F3113">
        <v>3103</v>
      </c>
      <c r="G3113">
        <f t="shared" ca="1" si="97"/>
        <v>4.7942796815522347E-2</v>
      </c>
    </row>
    <row r="3114" spans="2:7" x14ac:dyDescent="0.3">
      <c r="B3114" s="109">
        <v>40801</v>
      </c>
      <c r="C3114" s="110">
        <v>195.30810500000001</v>
      </c>
      <c r="D3114">
        <f t="shared" si="96"/>
        <v>-3.3212834807011982E-2</v>
      </c>
      <c r="E3114">
        <v>-9.5478853262400687E-3</v>
      </c>
      <c r="F3114">
        <v>3104</v>
      </c>
      <c r="G3114">
        <f t="shared" ca="1" si="97"/>
        <v>-1.8544721018915973E-2</v>
      </c>
    </row>
    <row r="3115" spans="2:7" x14ac:dyDescent="0.3">
      <c r="B3115" s="109">
        <v>40800</v>
      </c>
      <c r="C3115" s="110">
        <v>202.017685</v>
      </c>
      <c r="D3115">
        <f t="shared" si="96"/>
        <v>-3.0882264594194186E-3</v>
      </c>
      <c r="E3115">
        <v>-9.5628857446262705E-3</v>
      </c>
      <c r="F3115">
        <v>3105</v>
      </c>
      <c r="G3115">
        <f t="shared" ca="1" si="97"/>
        <v>-2.3580670520018349E-2</v>
      </c>
    </row>
    <row r="3116" spans="2:7" x14ac:dyDescent="0.3">
      <c r="B3116" s="109">
        <v>40799</v>
      </c>
      <c r="C3116" s="110">
        <v>202.643494</v>
      </c>
      <c r="D3116">
        <f t="shared" si="96"/>
        <v>1.005050713739597E-2</v>
      </c>
      <c r="E3116">
        <v>-9.5695865577994921E-3</v>
      </c>
      <c r="F3116">
        <v>3106</v>
      </c>
      <c r="G3116">
        <f t="shared" ca="1" si="97"/>
        <v>-9.7731067642154255E-3</v>
      </c>
    </row>
    <row r="3117" spans="2:7" x14ac:dyDescent="0.3">
      <c r="B3117" s="109">
        <v>40798</v>
      </c>
      <c r="C3117" s="110">
        <v>200.62709000000001</v>
      </c>
      <c r="D3117">
        <f t="shared" si="96"/>
        <v>-3.2685418110592113E-2</v>
      </c>
      <c r="E3117">
        <v>-9.5780667709175482E-3</v>
      </c>
      <c r="F3117">
        <v>3107</v>
      </c>
      <c r="G3117">
        <f t="shared" ca="1" si="97"/>
        <v>-2.9543892556229776E-2</v>
      </c>
    </row>
    <row r="3118" spans="2:7" x14ac:dyDescent="0.3">
      <c r="B3118" s="109">
        <v>40795</v>
      </c>
      <c r="C3118" s="110">
        <v>207.40625</v>
      </c>
      <c r="D3118">
        <f t="shared" si="96"/>
        <v>6.4103349501001272E-3</v>
      </c>
      <c r="E3118">
        <v>-9.5863832004400296E-3</v>
      </c>
      <c r="F3118">
        <v>3108</v>
      </c>
      <c r="G3118">
        <f t="shared" ca="1" si="97"/>
        <v>-2.3945170430140227E-2</v>
      </c>
    </row>
    <row r="3119" spans="2:7" x14ac:dyDescent="0.3">
      <c r="B3119" s="109">
        <v>40794</v>
      </c>
      <c r="C3119" s="110">
        <v>206.08517499999999</v>
      </c>
      <c r="D3119">
        <f t="shared" si="96"/>
        <v>-3.8645392458211969E-3</v>
      </c>
      <c r="E3119">
        <v>-9.5910471169596834E-3</v>
      </c>
      <c r="F3119">
        <v>3109</v>
      </c>
      <c r="G3119">
        <f t="shared" ca="1" si="97"/>
        <v>-3.1341929915554186E-2</v>
      </c>
    </row>
    <row r="3120" spans="2:7" x14ac:dyDescent="0.3">
      <c r="B3120" s="109">
        <v>40793</v>
      </c>
      <c r="C3120" s="110">
        <v>206.88468900000001</v>
      </c>
      <c r="D3120">
        <f t="shared" si="96"/>
        <v>3.4967392042679624E-3</v>
      </c>
      <c r="E3120">
        <v>-9.6003355259139944E-3</v>
      </c>
      <c r="F3120">
        <v>3110</v>
      </c>
      <c r="G3120">
        <f t="shared" ca="1" si="97"/>
        <v>-1.5707292070061378E-2</v>
      </c>
    </row>
    <row r="3121" spans="2:7" x14ac:dyDescent="0.3">
      <c r="B3121" s="109">
        <v>40792</v>
      </c>
      <c r="C3121" s="110">
        <v>206.16378800000001</v>
      </c>
      <c r="D3121">
        <f t="shared" si="96"/>
        <v>-9.0754638230845508E-3</v>
      </c>
      <c r="E3121">
        <v>-9.6198427242203399E-3</v>
      </c>
      <c r="F3121">
        <v>3111</v>
      </c>
      <c r="G3121">
        <f t="shared" ca="1" si="97"/>
        <v>9.5179272006206475E-3</v>
      </c>
    </row>
    <row r="3122" spans="2:7" x14ac:dyDescent="0.3">
      <c r="B3122" s="109">
        <v>40791</v>
      </c>
      <c r="C3122" s="110">
        <v>208.05195599999999</v>
      </c>
      <c r="D3122">
        <f t="shared" si="96"/>
        <v>-1.6481168664478352E-3</v>
      </c>
      <c r="E3122">
        <v>-9.6260587994617675E-3</v>
      </c>
      <c r="F3122">
        <v>3112</v>
      </c>
      <c r="G3122">
        <f t="shared" ca="1" si="97"/>
        <v>2.7868787670792925E-4</v>
      </c>
    </row>
    <row r="3123" spans="2:7" x14ac:dyDescent="0.3">
      <c r="B3123" s="109">
        <v>40788</v>
      </c>
      <c r="C3123" s="110">
        <v>208.39541600000001</v>
      </c>
      <c r="D3123">
        <f t="shared" si="96"/>
        <v>7.1347594990966989E-3</v>
      </c>
      <c r="E3123">
        <v>-9.6297941805976173E-3</v>
      </c>
      <c r="F3123">
        <v>3113</v>
      </c>
      <c r="G3123">
        <f t="shared" ca="1" si="97"/>
        <v>-4.1773101303298182E-3</v>
      </c>
    </row>
    <row r="3124" spans="2:7" x14ac:dyDescent="0.3">
      <c r="B3124" s="109">
        <v>40785</v>
      </c>
      <c r="C3124" s="110">
        <v>206.91909799999999</v>
      </c>
      <c r="D3124">
        <f t="shared" si="96"/>
        <v>1.1626543103342435E-3</v>
      </c>
      <c r="E3124">
        <v>-9.6441940591069919E-3</v>
      </c>
      <c r="F3124">
        <v>3114</v>
      </c>
      <c r="G3124">
        <f t="shared" ca="1" si="97"/>
        <v>4.5237309671114806E-2</v>
      </c>
    </row>
    <row r="3125" spans="2:7" x14ac:dyDescent="0.3">
      <c r="B3125" s="109">
        <v>40784</v>
      </c>
      <c r="C3125" s="110">
        <v>206.67880199999999</v>
      </c>
      <c r="D3125">
        <f t="shared" si="96"/>
        <v>1.9129906043892975E-2</v>
      </c>
      <c r="E3125">
        <v>-9.6449939401053175E-3</v>
      </c>
      <c r="F3125">
        <v>3115</v>
      </c>
      <c r="G3125">
        <f t="shared" ca="1" si="97"/>
        <v>-2.969398872942363E-2</v>
      </c>
    </row>
    <row r="3126" spans="2:7" x14ac:dyDescent="0.3">
      <c r="B3126" s="109">
        <v>40781</v>
      </c>
      <c r="C3126" s="110">
        <v>202.799271</v>
      </c>
      <c r="D3126">
        <f t="shared" si="96"/>
        <v>-2.8613634215370221E-2</v>
      </c>
      <c r="E3126">
        <v>-9.6646612700104217E-3</v>
      </c>
      <c r="F3126">
        <v>3116</v>
      </c>
      <c r="G3126">
        <f t="shared" ca="1" si="97"/>
        <v>-2.8655571790420879E-2</v>
      </c>
    </row>
    <row r="3127" spans="2:7" x14ac:dyDescent="0.3">
      <c r="B3127" s="109">
        <v>40780</v>
      </c>
      <c r="C3127" s="110">
        <v>208.77302599999999</v>
      </c>
      <c r="D3127">
        <f t="shared" si="96"/>
        <v>1.2656141145408029E-2</v>
      </c>
      <c r="E3127">
        <v>-9.6738943986889314E-3</v>
      </c>
      <c r="F3127">
        <v>3117</v>
      </c>
      <c r="G3127">
        <f t="shared" ca="1" si="97"/>
        <v>-6.6465848254266659E-3</v>
      </c>
    </row>
    <row r="3128" spans="2:7" x14ac:dyDescent="0.3">
      <c r="B3128" s="109">
        <v>40779</v>
      </c>
      <c r="C3128" s="110">
        <v>206.16378800000001</v>
      </c>
      <c r="D3128">
        <f t="shared" si="96"/>
        <v>-1.662668895309416E-3</v>
      </c>
      <c r="E3128">
        <v>-9.6838556747428362E-3</v>
      </c>
      <c r="F3128">
        <v>3118</v>
      </c>
      <c r="G3128">
        <f t="shared" ca="1" si="97"/>
        <v>9.265621420863613E-3</v>
      </c>
    </row>
    <row r="3129" spans="2:7" x14ac:dyDescent="0.3">
      <c r="B3129" s="109">
        <v>40778</v>
      </c>
      <c r="C3129" s="110">
        <v>206.50714099999999</v>
      </c>
      <c r="D3129">
        <f t="shared" si="96"/>
        <v>-5.2915551479709722E-3</v>
      </c>
      <c r="E3129">
        <v>-9.6841317809427396E-3</v>
      </c>
      <c r="F3129">
        <v>3119</v>
      </c>
      <c r="G3129">
        <f t="shared" ca="1" si="97"/>
        <v>3.8097166524229441E-3</v>
      </c>
    </row>
    <row r="3130" spans="2:7" x14ac:dyDescent="0.3">
      <c r="B3130" s="109">
        <v>40777</v>
      </c>
      <c r="C3130" s="110">
        <v>207.60569799999999</v>
      </c>
      <c r="D3130">
        <f t="shared" si="96"/>
        <v>6.6588021747520099E-3</v>
      </c>
      <c r="E3130">
        <v>-9.6848291132847208E-3</v>
      </c>
      <c r="F3130">
        <v>3120</v>
      </c>
      <c r="G3130">
        <f t="shared" ca="1" si="97"/>
        <v>-9.034187676533776E-3</v>
      </c>
    </row>
    <row r="3131" spans="2:7" x14ac:dyDescent="0.3">
      <c r="B3131" s="109">
        <v>40774</v>
      </c>
      <c r="C3131" s="110">
        <v>206.232437</v>
      </c>
      <c r="D3131">
        <f t="shared" si="96"/>
        <v>-1.3952684344992528E-2</v>
      </c>
      <c r="E3131">
        <v>-9.7050205299128445E-3</v>
      </c>
      <c r="F3131">
        <v>3121</v>
      </c>
      <c r="G3131">
        <f t="shared" ca="1" si="97"/>
        <v>-2.0960830386412468E-3</v>
      </c>
    </row>
    <row r="3132" spans="2:7" x14ac:dyDescent="0.3">
      <c r="B3132" s="109">
        <v>40773</v>
      </c>
      <c r="C3132" s="110">
        <v>209.15065000000001</v>
      </c>
      <c r="D3132">
        <f t="shared" si="96"/>
        <v>3.2936856470231479E-3</v>
      </c>
      <c r="E3132">
        <v>-9.7056564507889131E-3</v>
      </c>
      <c r="F3132">
        <v>3122</v>
      </c>
      <c r="G3132">
        <f t="shared" ca="1" si="97"/>
        <v>1.6828314043759465E-2</v>
      </c>
    </row>
    <row r="3133" spans="2:7" x14ac:dyDescent="0.3">
      <c r="B3133" s="109">
        <v>40772</v>
      </c>
      <c r="C3133" s="110">
        <v>208.464035</v>
      </c>
      <c r="D3133">
        <f t="shared" si="96"/>
        <v>1.0652319424236945E-2</v>
      </c>
      <c r="E3133">
        <v>-9.707632286159007E-3</v>
      </c>
      <c r="F3133">
        <v>3123</v>
      </c>
      <c r="G3133">
        <f t="shared" ca="1" si="97"/>
        <v>-4.3570595379128566E-2</v>
      </c>
    </row>
    <row r="3134" spans="2:7" x14ac:dyDescent="0.3">
      <c r="B3134" s="109">
        <v>40771</v>
      </c>
      <c r="C3134" s="110">
        <v>206.26681500000001</v>
      </c>
      <c r="D3134">
        <f t="shared" si="96"/>
        <v>1.9168696512272598E-2</v>
      </c>
      <c r="E3134">
        <v>-9.7239545747604961E-3</v>
      </c>
      <c r="F3134">
        <v>3124</v>
      </c>
      <c r="G3134">
        <f t="shared" ca="1" si="97"/>
        <v>1.5340832234859773E-2</v>
      </c>
    </row>
    <row r="3135" spans="2:7" x14ac:dyDescent="0.3">
      <c r="B3135" s="109">
        <v>40767</v>
      </c>
      <c r="C3135" s="110">
        <v>202.387314</v>
      </c>
      <c r="D3135">
        <f t="shared" si="96"/>
        <v>-4.5593792243862064E-3</v>
      </c>
      <c r="E3135">
        <v>-9.7408868633402923E-3</v>
      </c>
      <c r="F3135">
        <v>3125</v>
      </c>
      <c r="G3135">
        <f t="shared" ca="1" si="97"/>
        <v>3.9538289965198987E-2</v>
      </c>
    </row>
    <row r="3136" spans="2:7" x14ac:dyDescent="0.3">
      <c r="B3136" s="109">
        <v>40766</v>
      </c>
      <c r="C3136" s="110">
        <v>203.314301</v>
      </c>
      <c r="D3136">
        <f t="shared" si="96"/>
        <v>-1.4805778284402327E-2</v>
      </c>
      <c r="E3136">
        <v>-9.7777362340689677E-3</v>
      </c>
      <c r="F3136">
        <v>3126</v>
      </c>
      <c r="G3136">
        <f t="shared" ca="1" si="97"/>
        <v>3.9601262161476719E-2</v>
      </c>
    </row>
    <row r="3137" spans="2:7" x14ac:dyDescent="0.3">
      <c r="B3137" s="109">
        <v>40765</v>
      </c>
      <c r="C3137" s="110">
        <v>206.369766</v>
      </c>
      <c r="D3137">
        <f t="shared" si="96"/>
        <v>-1.8268712332035753E-3</v>
      </c>
      <c r="E3137">
        <v>-9.7798868971028519E-3</v>
      </c>
      <c r="F3137">
        <v>3127</v>
      </c>
      <c r="G3137">
        <f t="shared" ca="1" si="97"/>
        <v>7.7135426144416402E-3</v>
      </c>
    </row>
    <row r="3138" spans="2:7" x14ac:dyDescent="0.3">
      <c r="B3138" s="109">
        <v>40764</v>
      </c>
      <c r="C3138" s="110">
        <v>206.747467</v>
      </c>
      <c r="D3138">
        <f t="shared" si="96"/>
        <v>-2.1538971102412763E-3</v>
      </c>
      <c r="E3138">
        <v>-9.7969714343431047E-3</v>
      </c>
      <c r="F3138">
        <v>3128</v>
      </c>
      <c r="G3138">
        <f t="shared" ca="1" si="97"/>
        <v>1.4028565544323109E-2</v>
      </c>
    </row>
    <row r="3139" spans="2:7" x14ac:dyDescent="0.3">
      <c r="B3139" s="109">
        <v>40763</v>
      </c>
      <c r="C3139" s="110">
        <v>207.19374099999999</v>
      </c>
      <c r="D3139">
        <f t="shared" si="96"/>
        <v>-3.6321877708400674E-3</v>
      </c>
      <c r="E3139">
        <v>-9.8188904701204116E-3</v>
      </c>
      <c r="F3139">
        <v>3129</v>
      </c>
      <c r="G3139">
        <f t="shared" ca="1" si="97"/>
        <v>2.2719590411644806E-2</v>
      </c>
    </row>
    <row r="3140" spans="2:7" x14ac:dyDescent="0.3">
      <c r="B3140" s="109">
        <v>40760</v>
      </c>
      <c r="C3140" s="110">
        <v>207.949051</v>
      </c>
      <c r="D3140">
        <f t="shared" si="96"/>
        <v>-4.4379767486780741E-3</v>
      </c>
      <c r="E3140">
        <v>-9.83506927029143E-3</v>
      </c>
      <c r="F3140">
        <v>3130</v>
      </c>
      <c r="G3140">
        <f t="shared" ca="1" si="97"/>
        <v>-4.5864891373222375E-2</v>
      </c>
    </row>
    <row r="3141" spans="2:7" x14ac:dyDescent="0.3">
      <c r="B3141" s="109">
        <v>40759</v>
      </c>
      <c r="C3141" s="110">
        <v>208.87603799999999</v>
      </c>
      <c r="D3141">
        <f t="shared" si="96"/>
        <v>8.1577999420989755E-4</v>
      </c>
      <c r="E3141">
        <v>-9.8865524282514272E-3</v>
      </c>
      <c r="F3141">
        <v>3131</v>
      </c>
      <c r="G3141">
        <f t="shared" ca="1" si="97"/>
        <v>2.2290059462827676E-2</v>
      </c>
    </row>
    <row r="3142" spans="2:7" x14ac:dyDescent="0.3">
      <c r="B3142" s="109">
        <v>40758</v>
      </c>
      <c r="C3142" s="110">
        <v>208.70578</v>
      </c>
      <c r="D3142">
        <f t="shared" si="96"/>
        <v>6.239049317404044E-3</v>
      </c>
      <c r="E3142">
        <v>-9.8899941578758366E-3</v>
      </c>
      <c r="F3142">
        <v>3132</v>
      </c>
      <c r="G3142">
        <f t="shared" ca="1" si="97"/>
        <v>-3.4840553226500669E-2</v>
      </c>
    </row>
    <row r="3143" spans="2:7" x14ac:dyDescent="0.3">
      <c r="B3143" s="109">
        <v>40757</v>
      </c>
      <c r="C3143" s="110">
        <v>207.41172800000001</v>
      </c>
      <c r="D3143">
        <f t="shared" si="96"/>
        <v>-1.6629481416829739E-2</v>
      </c>
      <c r="E3143">
        <v>-9.8924337591338452E-3</v>
      </c>
      <c r="F3143">
        <v>3133</v>
      </c>
      <c r="G3143">
        <f t="shared" ca="1" si="97"/>
        <v>-1.1976154878145084E-2</v>
      </c>
    </row>
    <row r="3144" spans="2:7" x14ac:dyDescent="0.3">
      <c r="B3144" s="109">
        <v>40756</v>
      </c>
      <c r="C3144" s="110">
        <v>210.91920500000001</v>
      </c>
      <c r="D3144">
        <f t="shared" si="96"/>
        <v>-3.7301599889635217E-2</v>
      </c>
      <c r="E3144">
        <v>-9.9116117790912783E-3</v>
      </c>
      <c r="F3144">
        <v>3134</v>
      </c>
      <c r="G3144">
        <f t="shared" ca="1" si="97"/>
        <v>6.1968717072903419E-2</v>
      </c>
    </row>
    <row r="3145" spans="2:7" x14ac:dyDescent="0.3">
      <c r="B3145" s="109">
        <v>40753</v>
      </c>
      <c r="C3145" s="110">
        <v>219.09167500000001</v>
      </c>
      <c r="D3145">
        <f t="shared" si="96"/>
        <v>-5.4796540416983897E-2</v>
      </c>
      <c r="E3145">
        <v>-9.9172419429464087E-3</v>
      </c>
      <c r="F3145">
        <v>3135</v>
      </c>
      <c r="G3145">
        <f t="shared" ca="1" si="97"/>
        <v>-4.6422531690072322E-2</v>
      </c>
    </row>
    <row r="3146" spans="2:7" x14ac:dyDescent="0.3">
      <c r="B3146" s="109">
        <v>40752</v>
      </c>
      <c r="C3146" s="110">
        <v>231.793137</v>
      </c>
      <c r="D3146">
        <f t="shared" si="96"/>
        <v>6.8435366746343096E-2</v>
      </c>
      <c r="E3146">
        <v>-9.934973596802954E-3</v>
      </c>
      <c r="F3146">
        <v>3136</v>
      </c>
      <c r="G3146">
        <f t="shared" ca="1" si="97"/>
        <v>6.0377039276482365E-2</v>
      </c>
    </row>
    <row r="3147" spans="2:7" x14ac:dyDescent="0.3">
      <c r="B3147" s="109">
        <v>40751</v>
      </c>
      <c r="C3147" s="110">
        <v>216.946335</v>
      </c>
      <c r="D3147">
        <f t="shared" ref="D3147:D3210" si="98">C3147/C3148-1</f>
        <v>6.0000721995194795E-3</v>
      </c>
      <c r="E3147">
        <v>-9.9660451542762374E-3</v>
      </c>
      <c r="F3147">
        <v>3137</v>
      </c>
      <c r="G3147">
        <f t="shared" ref="G3147:G3210" ca="1" si="99">_xlfn.NORM.INV(RAND(),M$13,M$14)</f>
        <v>-1.8940017083816266E-2</v>
      </c>
    </row>
    <row r="3148" spans="2:7" x14ac:dyDescent="0.3">
      <c r="B3148" s="109">
        <v>40750</v>
      </c>
      <c r="C3148" s="110">
        <v>215.65240499999999</v>
      </c>
      <c r="D3148">
        <f t="shared" si="98"/>
        <v>-1.5391745983856842E-2</v>
      </c>
      <c r="E3148">
        <v>-9.9691159563290999E-3</v>
      </c>
      <c r="F3148">
        <v>3138</v>
      </c>
      <c r="G3148">
        <f t="shared" ca="1" si="99"/>
        <v>2.2316931452143838E-2</v>
      </c>
    </row>
    <row r="3149" spans="2:7" x14ac:dyDescent="0.3">
      <c r="B3149" s="109">
        <v>40749</v>
      </c>
      <c r="C3149" s="110">
        <v>219.02356</v>
      </c>
      <c r="D3149">
        <f t="shared" si="98"/>
        <v>-9.5474868677636326E-3</v>
      </c>
      <c r="E3149">
        <v>-9.9706010401302558E-3</v>
      </c>
      <c r="F3149">
        <v>3139</v>
      </c>
      <c r="G3149">
        <f t="shared" ca="1" si="99"/>
        <v>3.8005824168662619E-2</v>
      </c>
    </row>
    <row r="3150" spans="2:7" x14ac:dyDescent="0.3">
      <c r="B3150" s="109">
        <v>40746</v>
      </c>
      <c r="C3150" s="110">
        <v>221.13484199999999</v>
      </c>
      <c r="D3150">
        <f t="shared" si="98"/>
        <v>3.554400851613515E-3</v>
      </c>
      <c r="E3150">
        <v>-9.9732182251794921E-3</v>
      </c>
      <c r="F3150">
        <v>3140</v>
      </c>
      <c r="G3150">
        <f t="shared" ca="1" si="99"/>
        <v>4.6923092464599206E-3</v>
      </c>
    </row>
    <row r="3151" spans="2:7" x14ac:dyDescent="0.3">
      <c r="B3151" s="109">
        <v>40745</v>
      </c>
      <c r="C3151" s="110">
        <v>220.35162399999999</v>
      </c>
      <c r="D3151">
        <f t="shared" si="98"/>
        <v>-1.0852766252288704E-2</v>
      </c>
      <c r="E3151">
        <v>-9.9776686318372443E-3</v>
      </c>
      <c r="F3151">
        <v>3141</v>
      </c>
      <c r="G3151">
        <f t="shared" ca="1" si="99"/>
        <v>1.4784554219409381E-2</v>
      </c>
    </row>
    <row r="3152" spans="2:7" x14ac:dyDescent="0.3">
      <c r="B3152" s="109">
        <v>40744</v>
      </c>
      <c r="C3152" s="110">
        <v>222.76928699999999</v>
      </c>
      <c r="D3152">
        <f t="shared" si="98"/>
        <v>-4.7162669408929991E-3</v>
      </c>
      <c r="E3152">
        <v>-1.0001492381809474E-2</v>
      </c>
      <c r="F3152">
        <v>3142</v>
      </c>
      <c r="G3152">
        <f t="shared" ca="1" si="99"/>
        <v>6.5229260316702467E-2</v>
      </c>
    </row>
    <row r="3153" spans="2:7" x14ac:dyDescent="0.3">
      <c r="B3153" s="109">
        <v>40743</v>
      </c>
      <c r="C3153" s="110">
        <v>223.824905</v>
      </c>
      <c r="D3153">
        <f t="shared" si="98"/>
        <v>-5.0555750581905756E-2</v>
      </c>
      <c r="E3153">
        <v>-1.0035140456011504E-2</v>
      </c>
      <c r="F3153">
        <v>3143</v>
      </c>
      <c r="G3153">
        <f t="shared" ca="1" si="99"/>
        <v>3.410508331825042E-2</v>
      </c>
    </row>
    <row r="3154" spans="2:7" x14ac:dyDescent="0.3">
      <c r="B3154" s="109">
        <v>40742</v>
      </c>
      <c r="C3154" s="110">
        <v>235.74307300000001</v>
      </c>
      <c r="D3154">
        <f t="shared" si="98"/>
        <v>2.0488831846805056E-2</v>
      </c>
      <c r="E3154">
        <v>-1.0043350610120516E-2</v>
      </c>
      <c r="F3154">
        <v>3144</v>
      </c>
      <c r="G3154">
        <f t="shared" ca="1" si="99"/>
        <v>-1.8802976618810148E-2</v>
      </c>
    </row>
    <row r="3155" spans="2:7" x14ac:dyDescent="0.3">
      <c r="B3155" s="109">
        <v>40739</v>
      </c>
      <c r="C3155" s="110">
        <v>231.00994900000001</v>
      </c>
      <c r="D3155">
        <f t="shared" si="98"/>
        <v>2.2765233453089673E-2</v>
      </c>
      <c r="E3155">
        <v>-1.0061333058279498E-2</v>
      </c>
      <c r="F3155">
        <v>3145</v>
      </c>
      <c r="G3155">
        <f t="shared" ca="1" si="99"/>
        <v>6.695403222002059E-3</v>
      </c>
    </row>
    <row r="3156" spans="2:7" x14ac:dyDescent="0.3">
      <c r="B3156" s="109">
        <v>40738</v>
      </c>
      <c r="C3156" s="110">
        <v>225.868011</v>
      </c>
      <c r="D3156">
        <f t="shared" si="98"/>
        <v>5.1688037721975277E-2</v>
      </c>
      <c r="E3156">
        <v>-1.0062024231333178E-2</v>
      </c>
      <c r="F3156">
        <v>3146</v>
      </c>
      <c r="G3156">
        <f t="shared" ca="1" si="99"/>
        <v>-1.2679542872601125E-2</v>
      </c>
    </row>
    <row r="3157" spans="2:7" x14ac:dyDescent="0.3">
      <c r="B3157" s="109">
        <v>40737</v>
      </c>
      <c r="C3157" s="110">
        <v>214.76712000000001</v>
      </c>
      <c r="D3157">
        <f t="shared" si="98"/>
        <v>2.8203723396936553E-2</v>
      </c>
      <c r="E3157">
        <v>-1.0091367485701275E-2</v>
      </c>
      <c r="F3157">
        <v>3147</v>
      </c>
      <c r="G3157">
        <f t="shared" ca="1" si="99"/>
        <v>2.9304876847112887E-2</v>
      </c>
    </row>
    <row r="3158" spans="2:7" x14ac:dyDescent="0.3">
      <c r="B3158" s="109">
        <v>40736</v>
      </c>
      <c r="C3158" s="110">
        <v>208.87603799999999</v>
      </c>
      <c r="D3158">
        <f t="shared" si="98"/>
        <v>-7.2830203437602714E-3</v>
      </c>
      <c r="E3158">
        <v>-1.0129143004296126E-2</v>
      </c>
      <c r="F3158">
        <v>3148</v>
      </c>
      <c r="G3158">
        <f t="shared" ca="1" si="99"/>
        <v>-4.6277431118268604E-3</v>
      </c>
    </row>
    <row r="3159" spans="2:7" x14ac:dyDescent="0.3">
      <c r="B3159" s="109">
        <v>40735</v>
      </c>
      <c r="C3159" s="110">
        <v>210.408447</v>
      </c>
      <c r="D3159">
        <f t="shared" si="98"/>
        <v>-2.5394070417815384E-2</v>
      </c>
      <c r="E3159">
        <v>-1.0163569303880404E-2</v>
      </c>
      <c r="F3159">
        <v>3149</v>
      </c>
      <c r="G3159">
        <f t="shared" ca="1" si="99"/>
        <v>-9.8981116174527341E-3</v>
      </c>
    </row>
    <row r="3160" spans="2:7" x14ac:dyDescent="0.3">
      <c r="B3160" s="109">
        <v>40732</v>
      </c>
      <c r="C3160" s="110">
        <v>215.890793</v>
      </c>
      <c r="D3160">
        <f t="shared" si="98"/>
        <v>-1.5375146346622848E-2</v>
      </c>
      <c r="E3160">
        <v>-1.0163974471091963E-2</v>
      </c>
      <c r="F3160">
        <v>3150</v>
      </c>
      <c r="G3160">
        <f t="shared" ca="1" si="99"/>
        <v>-9.5629855293258483E-3</v>
      </c>
    </row>
    <row r="3161" spans="2:7" x14ac:dyDescent="0.3">
      <c r="B3161" s="109">
        <v>40731</v>
      </c>
      <c r="C3161" s="110">
        <v>219.261978</v>
      </c>
      <c r="D3161">
        <f t="shared" si="98"/>
        <v>-3.4198112599811537E-2</v>
      </c>
      <c r="E3161">
        <v>-1.0170077201576588E-2</v>
      </c>
      <c r="F3161">
        <v>3151</v>
      </c>
      <c r="G3161">
        <f t="shared" ca="1" si="99"/>
        <v>-2.213813925691941E-2</v>
      </c>
    </row>
    <row r="3162" spans="2:7" x14ac:dyDescent="0.3">
      <c r="B3162" s="109">
        <v>40730</v>
      </c>
      <c r="C3162" s="110">
        <v>227.02583300000001</v>
      </c>
      <c r="D3162">
        <f t="shared" si="98"/>
        <v>4.6712872540339845E-3</v>
      </c>
      <c r="E3162">
        <v>-1.0176775227710877E-2</v>
      </c>
      <c r="F3162">
        <v>3152</v>
      </c>
      <c r="G3162">
        <f t="shared" ca="1" si="99"/>
        <v>1.977929812281494E-3</v>
      </c>
    </row>
    <row r="3163" spans="2:7" x14ac:dyDescent="0.3">
      <c r="B3163" s="109">
        <v>40729</v>
      </c>
      <c r="C3163" s="110">
        <v>225.97026099999999</v>
      </c>
      <c r="D3163">
        <f t="shared" si="98"/>
        <v>-2.8261299800346751E-2</v>
      </c>
      <c r="E3163">
        <v>-1.018256487732716E-2</v>
      </c>
      <c r="F3163">
        <v>3153</v>
      </c>
      <c r="G3163">
        <f t="shared" ca="1" si="99"/>
        <v>3.2169076710137003E-2</v>
      </c>
    </row>
    <row r="3164" spans="2:7" x14ac:dyDescent="0.3">
      <c r="B3164" s="109">
        <v>40728</v>
      </c>
      <c r="C3164" s="110">
        <v>232.54220599999999</v>
      </c>
      <c r="D3164">
        <f t="shared" si="98"/>
        <v>-4.7825388572634853E-2</v>
      </c>
      <c r="E3164">
        <v>-1.0190416391991586E-2</v>
      </c>
      <c r="F3164">
        <v>3154</v>
      </c>
      <c r="G3164">
        <f t="shared" ca="1" si="99"/>
        <v>-2.66944663438104E-2</v>
      </c>
    </row>
    <row r="3165" spans="2:7" x14ac:dyDescent="0.3">
      <c r="B3165" s="109">
        <v>40725</v>
      </c>
      <c r="C3165" s="110">
        <v>244.222229</v>
      </c>
      <c r="D3165">
        <f t="shared" si="98"/>
        <v>3.3131591505104696E-2</v>
      </c>
      <c r="E3165">
        <v>-1.0190752754057675E-2</v>
      </c>
      <c r="F3165">
        <v>3155</v>
      </c>
      <c r="G3165">
        <f t="shared" ca="1" si="99"/>
        <v>-4.3331964218743642E-2</v>
      </c>
    </row>
    <row r="3166" spans="2:7" x14ac:dyDescent="0.3">
      <c r="B3166" s="109">
        <v>40724</v>
      </c>
      <c r="C3166" s="110">
        <v>236.390244</v>
      </c>
      <c r="D3166">
        <f t="shared" si="98"/>
        <v>1.2691666554783376E-2</v>
      </c>
      <c r="E3166">
        <v>-1.0199363793909955E-2</v>
      </c>
      <c r="F3166">
        <v>3156</v>
      </c>
      <c r="G3166">
        <f t="shared" ca="1" si="99"/>
        <v>-6.4569726847374847E-3</v>
      </c>
    </row>
    <row r="3167" spans="2:7" x14ac:dyDescent="0.3">
      <c r="B3167" s="109">
        <v>40723</v>
      </c>
      <c r="C3167" s="110">
        <v>233.42765800000001</v>
      </c>
      <c r="D3167">
        <f t="shared" si="98"/>
        <v>-1.7486057268362942E-2</v>
      </c>
      <c r="E3167">
        <v>-1.0222499965191534E-2</v>
      </c>
      <c r="F3167">
        <v>3157</v>
      </c>
      <c r="G3167">
        <f t="shared" ca="1" si="99"/>
        <v>-1.7903644933856676E-2</v>
      </c>
    </row>
    <row r="3168" spans="2:7" x14ac:dyDescent="0.3">
      <c r="B3168" s="109">
        <v>40722</v>
      </c>
      <c r="C3168" s="110">
        <v>237.582031</v>
      </c>
      <c r="D3168">
        <f t="shared" si="98"/>
        <v>-2.8002211740416949E-2</v>
      </c>
      <c r="E3168">
        <v>-1.023100414161382E-2</v>
      </c>
      <c r="F3168">
        <v>3158</v>
      </c>
      <c r="G3168">
        <f t="shared" ca="1" si="99"/>
        <v>3.4506268367283993E-3</v>
      </c>
    </row>
    <row r="3169" spans="2:7" x14ac:dyDescent="0.3">
      <c r="B3169" s="109">
        <v>40721</v>
      </c>
      <c r="C3169" s="110">
        <v>244.426514</v>
      </c>
      <c r="D3169">
        <f t="shared" si="98"/>
        <v>-1.1021983988353856E-2</v>
      </c>
      <c r="E3169">
        <v>-1.0236181603840766E-2</v>
      </c>
      <c r="F3169">
        <v>3159</v>
      </c>
      <c r="G3169">
        <f t="shared" ca="1" si="99"/>
        <v>-6.8631838347776224E-4</v>
      </c>
    </row>
    <row r="3170" spans="2:7" x14ac:dyDescent="0.3">
      <c r="B3170" s="109">
        <v>40718</v>
      </c>
      <c r="C3170" s="110">
        <v>247.15060399999999</v>
      </c>
      <c r="D3170">
        <f t="shared" si="98"/>
        <v>2.9357208331431517E-2</v>
      </c>
      <c r="E3170">
        <v>-1.0240325972566855E-2</v>
      </c>
      <c r="F3170">
        <v>3160</v>
      </c>
      <c r="G3170">
        <f t="shared" ca="1" si="99"/>
        <v>-5.0327259070425359E-2</v>
      </c>
    </row>
    <row r="3171" spans="2:7" x14ac:dyDescent="0.3">
      <c r="B3171" s="109">
        <v>40717</v>
      </c>
      <c r="C3171" s="110">
        <v>240.10188299999999</v>
      </c>
      <c r="D3171">
        <f t="shared" si="98"/>
        <v>1.7754035211563268E-2</v>
      </c>
      <c r="E3171">
        <v>-1.0245550726251662E-2</v>
      </c>
      <c r="F3171">
        <v>3161</v>
      </c>
      <c r="G3171">
        <f t="shared" ca="1" si="99"/>
        <v>2.770334422582297E-3</v>
      </c>
    </row>
    <row r="3172" spans="2:7" x14ac:dyDescent="0.3">
      <c r="B3172" s="109">
        <v>40716</v>
      </c>
      <c r="C3172" s="110">
        <v>235.913467</v>
      </c>
      <c r="D3172">
        <f t="shared" si="98"/>
        <v>-2.5914484231407409E-3</v>
      </c>
      <c r="E3172">
        <v>-1.0255610344514499E-2</v>
      </c>
      <c r="F3172">
        <v>3162</v>
      </c>
      <c r="G3172">
        <f t="shared" ca="1" si="99"/>
        <v>1.7308987682382898E-2</v>
      </c>
    </row>
    <row r="3173" spans="2:7" x14ac:dyDescent="0.3">
      <c r="B3173" s="109">
        <v>40715</v>
      </c>
      <c r="C3173" s="110">
        <v>236.52641299999999</v>
      </c>
      <c r="D3173">
        <f t="shared" si="98"/>
        <v>1.1210079067925927E-2</v>
      </c>
      <c r="E3173">
        <v>-1.026357703632963E-2</v>
      </c>
      <c r="F3173">
        <v>3163</v>
      </c>
      <c r="G3173">
        <f t="shared" ca="1" si="99"/>
        <v>-3.1199958592099557E-2</v>
      </c>
    </row>
    <row r="3174" spans="2:7" x14ac:dyDescent="0.3">
      <c r="B3174" s="109">
        <v>40714</v>
      </c>
      <c r="C3174" s="110">
        <v>233.90432699999999</v>
      </c>
      <c r="D3174">
        <f t="shared" si="98"/>
        <v>-7.27759201393674E-4</v>
      </c>
      <c r="E3174">
        <v>-1.0292078950494665E-2</v>
      </c>
      <c r="F3174">
        <v>3164</v>
      </c>
      <c r="G3174">
        <f t="shared" ca="1" si="99"/>
        <v>-5.3238793818064529E-3</v>
      </c>
    </row>
    <row r="3175" spans="2:7" x14ac:dyDescent="0.3">
      <c r="B3175" s="109">
        <v>40711</v>
      </c>
      <c r="C3175" s="110">
        <v>234.07467700000001</v>
      </c>
      <c r="D3175">
        <f t="shared" si="98"/>
        <v>-4.1282912394480342E-2</v>
      </c>
      <c r="E3175">
        <v>-1.0302721466710407E-2</v>
      </c>
      <c r="F3175">
        <v>3165</v>
      </c>
      <c r="G3175">
        <f t="shared" ca="1" si="99"/>
        <v>3.6836989053093412E-2</v>
      </c>
    </row>
    <row r="3176" spans="2:7" x14ac:dyDescent="0.3">
      <c r="B3176" s="109">
        <v>40710</v>
      </c>
      <c r="C3176" s="110">
        <v>244.154068</v>
      </c>
      <c r="D3176">
        <f t="shared" si="98"/>
        <v>0.10853421092971005</v>
      </c>
      <c r="E3176">
        <v>-1.0315603340429358E-2</v>
      </c>
      <c r="F3176">
        <v>3166</v>
      </c>
      <c r="G3176">
        <f t="shared" ca="1" si="99"/>
        <v>4.2017558532277968E-2</v>
      </c>
    </row>
    <row r="3177" spans="2:7" x14ac:dyDescent="0.3">
      <c r="B3177" s="109">
        <v>40709</v>
      </c>
      <c r="C3177" s="110">
        <v>220.24946600000001</v>
      </c>
      <c r="D3177">
        <f t="shared" si="98"/>
        <v>5.0682283721608101E-2</v>
      </c>
      <c r="E3177">
        <v>-1.0388283223548456E-2</v>
      </c>
      <c r="F3177">
        <v>3167</v>
      </c>
      <c r="G3177">
        <f t="shared" ca="1" si="99"/>
        <v>-2.5655110526200398E-2</v>
      </c>
    </row>
    <row r="3178" spans="2:7" x14ac:dyDescent="0.3">
      <c r="B3178" s="109">
        <v>40708</v>
      </c>
      <c r="C3178" s="110">
        <v>209.62518299999999</v>
      </c>
      <c r="D3178">
        <f t="shared" si="98"/>
        <v>1.46436057195376E-3</v>
      </c>
      <c r="E3178">
        <v>-1.0431189815827913E-2</v>
      </c>
      <c r="F3178">
        <v>3168</v>
      </c>
      <c r="G3178">
        <f t="shared" ca="1" si="99"/>
        <v>5.835194683322556E-2</v>
      </c>
    </row>
    <row r="3179" spans="2:7" x14ac:dyDescent="0.3">
      <c r="B3179" s="109">
        <v>40707</v>
      </c>
      <c r="C3179" s="110">
        <v>209.31866500000001</v>
      </c>
      <c r="D3179">
        <f t="shared" si="98"/>
        <v>-8.1279709772918984E-4</v>
      </c>
      <c r="E3179">
        <v>-1.0431410319844847E-2</v>
      </c>
      <c r="F3179">
        <v>3169</v>
      </c>
      <c r="G3179">
        <f t="shared" ca="1" si="99"/>
        <v>-1.2097237188839583E-2</v>
      </c>
    </row>
    <row r="3180" spans="2:7" x14ac:dyDescent="0.3">
      <c r="B3180" s="109">
        <v>40704</v>
      </c>
      <c r="C3180" s="110">
        <v>209.48893699999999</v>
      </c>
      <c r="D3180">
        <f t="shared" si="98"/>
        <v>7.3686730738729E-3</v>
      </c>
      <c r="E3180">
        <v>-1.0436822201873919E-2</v>
      </c>
      <c r="F3180">
        <v>3170</v>
      </c>
      <c r="G3180">
        <f t="shared" ca="1" si="99"/>
        <v>1.0262087451302472E-2</v>
      </c>
    </row>
    <row r="3181" spans="2:7" x14ac:dyDescent="0.3">
      <c r="B3181" s="109">
        <v>40703</v>
      </c>
      <c r="C3181" s="110">
        <v>207.95657299999999</v>
      </c>
      <c r="D3181">
        <f t="shared" si="98"/>
        <v>-4.2395310731729863E-3</v>
      </c>
      <c r="E3181">
        <v>-1.0437240727207753E-2</v>
      </c>
      <c r="F3181">
        <v>3171</v>
      </c>
      <c r="G3181">
        <f t="shared" ca="1" si="99"/>
        <v>1.5738744342377389E-2</v>
      </c>
    </row>
    <row r="3182" spans="2:7" x14ac:dyDescent="0.3">
      <c r="B3182" s="109">
        <v>40702</v>
      </c>
      <c r="C3182" s="110">
        <v>208.84196499999999</v>
      </c>
      <c r="D3182">
        <f t="shared" si="98"/>
        <v>-2.2006006495619235E-2</v>
      </c>
      <c r="E3182">
        <v>-1.044270425314231E-2</v>
      </c>
      <c r="F3182">
        <v>3172</v>
      </c>
      <c r="G3182">
        <f t="shared" ca="1" si="99"/>
        <v>-1.8932167672808285E-2</v>
      </c>
    </row>
    <row r="3183" spans="2:7" x14ac:dyDescent="0.3">
      <c r="B3183" s="109">
        <v>40701</v>
      </c>
      <c r="C3183" s="110">
        <v>213.54115300000001</v>
      </c>
      <c r="D3183">
        <f t="shared" si="98"/>
        <v>2.8875891125706099E-2</v>
      </c>
      <c r="E3183">
        <v>-1.0444893376147957E-2</v>
      </c>
      <c r="F3183">
        <v>3173</v>
      </c>
      <c r="G3183">
        <f t="shared" ca="1" si="99"/>
        <v>-3.2808127320556747E-2</v>
      </c>
    </row>
    <row r="3184" spans="2:7" x14ac:dyDescent="0.3">
      <c r="B3184" s="109">
        <v>40700</v>
      </c>
      <c r="C3184" s="110">
        <v>207.54801900000001</v>
      </c>
      <c r="D3184">
        <f t="shared" si="98"/>
        <v>7.4009042036732309E-2</v>
      </c>
      <c r="E3184">
        <v>-1.0450929805341125E-2</v>
      </c>
      <c r="F3184">
        <v>3174</v>
      </c>
      <c r="G3184">
        <f t="shared" ca="1" si="99"/>
        <v>-1.7884544554538476E-2</v>
      </c>
    </row>
    <row r="3185" spans="2:7" x14ac:dyDescent="0.3">
      <c r="B3185" s="109">
        <v>40697</v>
      </c>
      <c r="C3185" s="110">
        <v>193.24606299999999</v>
      </c>
      <c r="D3185">
        <f t="shared" si="98"/>
        <v>4.1093203428401281E-2</v>
      </c>
      <c r="E3185">
        <v>-1.0459344711074126E-2</v>
      </c>
      <c r="F3185">
        <v>3175</v>
      </c>
      <c r="G3185">
        <f t="shared" ca="1" si="99"/>
        <v>-1.121909769894072E-2</v>
      </c>
    </row>
    <row r="3186" spans="2:7" x14ac:dyDescent="0.3">
      <c r="B3186" s="109">
        <v>40696</v>
      </c>
      <c r="C3186" s="110">
        <v>185.61840799999999</v>
      </c>
      <c r="D3186">
        <f t="shared" si="98"/>
        <v>-0.278490995403324</v>
      </c>
      <c r="E3186">
        <v>-1.0459575147917288E-2</v>
      </c>
      <c r="F3186">
        <v>3176</v>
      </c>
      <c r="G3186">
        <f t="shared" ca="1" si="99"/>
        <v>-3.9549404175801238E-2</v>
      </c>
    </row>
    <row r="3187" spans="2:7" x14ac:dyDescent="0.3">
      <c r="B3187" s="109">
        <v>40695</v>
      </c>
      <c r="C3187" s="110">
        <v>257.26416</v>
      </c>
      <c r="D3187">
        <f t="shared" si="98"/>
        <v>-3.1534628917220253E-2</v>
      </c>
      <c r="E3187">
        <v>-1.0470663944810443E-2</v>
      </c>
      <c r="F3187">
        <v>3177</v>
      </c>
      <c r="G3187">
        <f t="shared" ca="1" si="99"/>
        <v>-1.6929633106448981E-2</v>
      </c>
    </row>
    <row r="3188" spans="2:7" x14ac:dyDescent="0.3">
      <c r="B3188" s="109">
        <v>40694</v>
      </c>
      <c r="C3188" s="110">
        <v>265.641052</v>
      </c>
      <c r="D3188">
        <f t="shared" si="98"/>
        <v>-4.4663657853939442E-3</v>
      </c>
      <c r="E3188">
        <v>-1.0473399376141335E-2</v>
      </c>
      <c r="F3188">
        <v>3178</v>
      </c>
      <c r="G3188">
        <f t="shared" ca="1" si="99"/>
        <v>-2.1345976132941976E-2</v>
      </c>
    </row>
    <row r="3189" spans="2:7" x14ac:dyDescent="0.3">
      <c r="B3189" s="109">
        <v>40693</v>
      </c>
      <c r="C3189" s="110">
        <v>266.83282500000001</v>
      </c>
      <c r="D3189">
        <f t="shared" si="98"/>
        <v>8.8838918058251615E-3</v>
      </c>
      <c r="E3189">
        <v>-1.048386146869551E-2</v>
      </c>
      <c r="F3189">
        <v>3179</v>
      </c>
      <c r="G3189">
        <f t="shared" ca="1" si="99"/>
        <v>1.6752328340987652E-2</v>
      </c>
    </row>
    <row r="3190" spans="2:7" x14ac:dyDescent="0.3">
      <c r="B3190" s="109">
        <v>40690</v>
      </c>
      <c r="C3190" s="110">
        <v>264.48318499999999</v>
      </c>
      <c r="D3190">
        <f t="shared" si="98"/>
        <v>1.8756264112308241E-2</v>
      </c>
      <c r="E3190">
        <v>-1.050260021208882E-2</v>
      </c>
      <c r="F3190">
        <v>3180</v>
      </c>
      <c r="G3190">
        <f t="shared" ca="1" si="99"/>
        <v>-1.3832207847681592E-2</v>
      </c>
    </row>
    <row r="3191" spans="2:7" x14ac:dyDescent="0.3">
      <c r="B3191" s="109">
        <v>40689</v>
      </c>
      <c r="C3191" s="110">
        <v>259.61380000000003</v>
      </c>
      <c r="D3191">
        <f t="shared" si="98"/>
        <v>-1.6258003590831072E-2</v>
      </c>
      <c r="E3191">
        <v>-1.0515393425238551E-2</v>
      </c>
      <c r="F3191">
        <v>3181</v>
      </c>
      <c r="G3191">
        <f t="shared" ca="1" si="99"/>
        <v>7.4823734736280526E-2</v>
      </c>
    </row>
    <row r="3192" spans="2:7" x14ac:dyDescent="0.3">
      <c r="B3192" s="109">
        <v>40688</v>
      </c>
      <c r="C3192" s="110">
        <v>263.904358</v>
      </c>
      <c r="D3192">
        <f t="shared" si="98"/>
        <v>7.8024233952393995E-3</v>
      </c>
      <c r="E3192">
        <v>-1.051550740528473E-2</v>
      </c>
      <c r="F3192">
        <v>3182</v>
      </c>
      <c r="G3192">
        <f t="shared" ca="1" si="99"/>
        <v>-4.2192525004819265E-3</v>
      </c>
    </row>
    <row r="3193" spans="2:7" x14ac:dyDescent="0.3">
      <c r="B3193" s="109">
        <v>40687</v>
      </c>
      <c r="C3193" s="110">
        <v>261.86120599999998</v>
      </c>
      <c r="D3193">
        <f t="shared" si="98"/>
        <v>1.1842232257890384E-2</v>
      </c>
      <c r="E3193">
        <v>-1.0525438269058496E-2</v>
      </c>
      <c r="F3193">
        <v>3183</v>
      </c>
      <c r="G3193">
        <f t="shared" ca="1" si="99"/>
        <v>2.8756717729123638E-2</v>
      </c>
    </row>
    <row r="3194" spans="2:7" x14ac:dyDescent="0.3">
      <c r="B3194" s="109">
        <v>40686</v>
      </c>
      <c r="C3194" s="110">
        <v>258.79647799999998</v>
      </c>
      <c r="D3194">
        <f t="shared" si="98"/>
        <v>-1.7834254982684206E-2</v>
      </c>
      <c r="E3194">
        <v>-1.0526126894732757E-2</v>
      </c>
      <c r="F3194">
        <v>3184</v>
      </c>
      <c r="G3194">
        <f t="shared" ca="1" si="99"/>
        <v>1.6936031780901445E-2</v>
      </c>
    </row>
    <row r="3195" spans="2:7" x14ac:dyDescent="0.3">
      <c r="B3195" s="109">
        <v>40683</v>
      </c>
      <c r="C3195" s="110">
        <v>263.49572799999999</v>
      </c>
      <c r="D3195">
        <f t="shared" si="98"/>
        <v>-2.6666644946390039E-2</v>
      </c>
      <c r="E3195">
        <v>-1.0536132738648618E-2</v>
      </c>
      <c r="F3195">
        <v>3185</v>
      </c>
      <c r="G3195">
        <f t="shared" ca="1" si="99"/>
        <v>2.0817841442018346E-2</v>
      </c>
    </row>
    <row r="3196" spans="2:7" x14ac:dyDescent="0.3">
      <c r="B3196" s="109">
        <v>40682</v>
      </c>
      <c r="C3196" s="110">
        <v>270.71478300000001</v>
      </c>
      <c r="D3196">
        <f t="shared" si="98"/>
        <v>1.3853355943407308E-3</v>
      </c>
      <c r="E3196">
        <v>-1.0562897055891196E-2</v>
      </c>
      <c r="F3196">
        <v>3186</v>
      </c>
      <c r="G3196">
        <f t="shared" ca="1" si="99"/>
        <v>2.8940718433682563E-2</v>
      </c>
    </row>
    <row r="3197" spans="2:7" x14ac:dyDescent="0.3">
      <c r="B3197" s="109">
        <v>40681</v>
      </c>
      <c r="C3197" s="110">
        <v>270.34027099999997</v>
      </c>
      <c r="D3197">
        <f t="shared" si="98"/>
        <v>5.1915634446633163E-3</v>
      </c>
      <c r="E3197">
        <v>-1.0564868903876201E-2</v>
      </c>
      <c r="F3197">
        <v>3187</v>
      </c>
      <c r="G3197">
        <f t="shared" ca="1" si="99"/>
        <v>-8.4375555586498809E-3</v>
      </c>
    </row>
    <row r="3198" spans="2:7" x14ac:dyDescent="0.3">
      <c r="B3198" s="109">
        <v>40680</v>
      </c>
      <c r="C3198" s="110">
        <v>268.944031</v>
      </c>
      <c r="D3198">
        <f t="shared" si="98"/>
        <v>1.521586922360374E-3</v>
      </c>
      <c r="E3198">
        <v>-1.0566311057162214E-2</v>
      </c>
      <c r="F3198">
        <v>3188</v>
      </c>
      <c r="G3198">
        <f t="shared" ca="1" si="99"/>
        <v>5.5779156385322006E-4</v>
      </c>
    </row>
    <row r="3199" spans="2:7" x14ac:dyDescent="0.3">
      <c r="B3199" s="109">
        <v>40679</v>
      </c>
      <c r="C3199" s="110">
        <v>268.53543100000002</v>
      </c>
      <c r="D3199">
        <f t="shared" si="98"/>
        <v>-3.6883547595480959E-2</v>
      </c>
      <c r="E3199">
        <v>-1.0576589443776485E-2</v>
      </c>
      <c r="F3199">
        <v>3189</v>
      </c>
      <c r="G3199">
        <f t="shared" ca="1" si="99"/>
        <v>4.012880759403168E-2</v>
      </c>
    </row>
    <row r="3200" spans="2:7" x14ac:dyDescent="0.3">
      <c r="B3200" s="109">
        <v>40676</v>
      </c>
      <c r="C3200" s="110">
        <v>278.819275</v>
      </c>
      <c r="D3200">
        <f t="shared" si="98"/>
        <v>3.8032620838850617E-2</v>
      </c>
      <c r="E3200">
        <v>-1.0587389190887975E-2</v>
      </c>
      <c r="F3200">
        <v>3190</v>
      </c>
      <c r="G3200">
        <f t="shared" ca="1" si="99"/>
        <v>-2.9780931198710638E-2</v>
      </c>
    </row>
    <row r="3201" spans="2:7" x14ac:dyDescent="0.3">
      <c r="B3201" s="109">
        <v>40675</v>
      </c>
      <c r="C3201" s="110">
        <v>268.60357699999997</v>
      </c>
      <c r="D3201">
        <f t="shared" si="98"/>
        <v>-1.8783309552479199E-2</v>
      </c>
      <c r="E3201">
        <v>-1.0593222897928412E-2</v>
      </c>
      <c r="F3201">
        <v>3191</v>
      </c>
      <c r="G3201">
        <f t="shared" ca="1" si="99"/>
        <v>6.3623844390765308E-2</v>
      </c>
    </row>
    <row r="3202" spans="2:7" x14ac:dyDescent="0.3">
      <c r="B3202" s="109">
        <v>40674</v>
      </c>
      <c r="C3202" s="110">
        <v>273.74542200000002</v>
      </c>
      <c r="D3202">
        <f t="shared" si="98"/>
        <v>-2.7290707064234754E-3</v>
      </c>
      <c r="E3202">
        <v>-1.0595724613665647E-2</v>
      </c>
      <c r="F3202">
        <v>3192</v>
      </c>
      <c r="G3202">
        <f t="shared" ca="1" si="99"/>
        <v>1.2694761153555913E-2</v>
      </c>
    </row>
    <row r="3203" spans="2:7" x14ac:dyDescent="0.3">
      <c r="B3203" s="109">
        <v>40673</v>
      </c>
      <c r="C3203" s="110">
        <v>274.49453699999998</v>
      </c>
      <c r="D3203">
        <f t="shared" si="98"/>
        <v>-1.4863417146092628E-3</v>
      </c>
      <c r="E3203">
        <v>-1.0603800226427817E-2</v>
      </c>
      <c r="F3203">
        <v>3193</v>
      </c>
      <c r="G3203">
        <f t="shared" ca="1" si="99"/>
        <v>2.9761334202419835E-2</v>
      </c>
    </row>
    <row r="3204" spans="2:7" x14ac:dyDescent="0.3">
      <c r="B3204" s="109">
        <v>40672</v>
      </c>
      <c r="C3204" s="110">
        <v>274.90313700000002</v>
      </c>
      <c r="D3204">
        <f t="shared" si="98"/>
        <v>-7.621506208752904E-3</v>
      </c>
      <c r="E3204">
        <v>-1.0604355890520667E-2</v>
      </c>
      <c r="F3204">
        <v>3194</v>
      </c>
      <c r="G3204">
        <f t="shared" ca="1" si="99"/>
        <v>-2.7095075624079236E-2</v>
      </c>
    </row>
    <row r="3205" spans="2:7" x14ac:dyDescent="0.3">
      <c r="B3205" s="109">
        <v>40669</v>
      </c>
      <c r="C3205" s="110">
        <v>277.01440400000001</v>
      </c>
      <c r="D3205">
        <f t="shared" si="98"/>
        <v>4.0731644061191563E-3</v>
      </c>
      <c r="E3205">
        <v>-1.0635233005362399E-2</v>
      </c>
      <c r="F3205">
        <v>3195</v>
      </c>
      <c r="G3205">
        <f t="shared" ca="1" si="99"/>
        <v>1.5329629705761239E-2</v>
      </c>
    </row>
    <row r="3206" spans="2:7" x14ac:dyDescent="0.3">
      <c r="B3206" s="109">
        <v>40668</v>
      </c>
      <c r="C3206" s="110">
        <v>275.89065599999998</v>
      </c>
      <c r="D3206">
        <f t="shared" si="98"/>
        <v>-2.8770478979133762E-2</v>
      </c>
      <c r="E3206">
        <v>-1.0641607896548E-2</v>
      </c>
      <c r="F3206">
        <v>3196</v>
      </c>
      <c r="G3206">
        <f t="shared" ca="1" si="99"/>
        <v>-4.9139771350551406E-2</v>
      </c>
    </row>
    <row r="3207" spans="2:7" x14ac:dyDescent="0.3">
      <c r="B3207" s="109">
        <v>40667</v>
      </c>
      <c r="C3207" s="110">
        <v>284.06329299999999</v>
      </c>
      <c r="D3207">
        <f t="shared" si="98"/>
        <v>-8.7925841014093731E-3</v>
      </c>
      <c r="E3207">
        <v>-1.0651868357667738E-2</v>
      </c>
      <c r="F3207">
        <v>3197</v>
      </c>
      <c r="G3207">
        <f t="shared" ca="1" si="99"/>
        <v>-2.6438110516956641E-3</v>
      </c>
    </row>
    <row r="3208" spans="2:7" x14ac:dyDescent="0.3">
      <c r="B3208" s="109">
        <v>40666</v>
      </c>
      <c r="C3208" s="110">
        <v>286.583099</v>
      </c>
      <c r="D3208">
        <f t="shared" si="98"/>
        <v>-1.7740340304083113E-2</v>
      </c>
      <c r="E3208">
        <v>-1.0655677947953635E-2</v>
      </c>
      <c r="F3208">
        <v>3198</v>
      </c>
      <c r="G3208">
        <f t="shared" ca="1" si="99"/>
        <v>3.9862242298146139E-2</v>
      </c>
    </row>
    <row r="3209" spans="2:7" x14ac:dyDescent="0.3">
      <c r="B3209" s="109">
        <v>40665</v>
      </c>
      <c r="C3209" s="110">
        <v>291.75900300000001</v>
      </c>
      <c r="D3209">
        <f t="shared" si="98"/>
        <v>4.2193499562952486E-3</v>
      </c>
      <c r="E3209">
        <v>-1.0665829350152478E-2</v>
      </c>
      <c r="F3209">
        <v>3199</v>
      </c>
      <c r="G3209">
        <f t="shared" ca="1" si="99"/>
        <v>3.0427872447497881E-2</v>
      </c>
    </row>
    <row r="3210" spans="2:7" x14ac:dyDescent="0.3">
      <c r="B3210" s="109">
        <v>40662</v>
      </c>
      <c r="C3210" s="110">
        <v>290.533142</v>
      </c>
      <c r="D3210">
        <f t="shared" si="98"/>
        <v>4.119336624966774E-3</v>
      </c>
      <c r="E3210">
        <v>-1.0669397781677858E-2</v>
      </c>
      <c r="F3210">
        <v>3200</v>
      </c>
      <c r="G3210">
        <f t="shared" ca="1" si="99"/>
        <v>4.6648391289543921E-2</v>
      </c>
    </row>
    <row r="3211" spans="2:7" x14ac:dyDescent="0.3">
      <c r="B3211" s="109">
        <v>40661</v>
      </c>
      <c r="C3211" s="110">
        <v>289.34124800000001</v>
      </c>
      <c r="D3211">
        <f t="shared" ref="D3211:D3274" si="100">C3211/C3212-1</f>
        <v>-8.1710427608444602E-3</v>
      </c>
      <c r="E3211">
        <v>-1.0674328267647915E-2</v>
      </c>
      <c r="F3211">
        <v>3201</v>
      </c>
      <c r="G3211">
        <f t="shared" ref="G3211:G3274" ca="1" si="101">_xlfn.NORM.INV(RAND(),M$13,M$14)</f>
        <v>-4.131273571093938E-2</v>
      </c>
    </row>
    <row r="3212" spans="2:7" x14ac:dyDescent="0.3">
      <c r="B3212" s="109">
        <v>40660</v>
      </c>
      <c r="C3212" s="110">
        <v>291.72494499999999</v>
      </c>
      <c r="D3212">
        <f t="shared" si="100"/>
        <v>-6.2641495399538005E-3</v>
      </c>
      <c r="E3212">
        <v>-1.0700917838921908E-2</v>
      </c>
      <c r="F3212">
        <v>3202</v>
      </c>
      <c r="G3212">
        <f t="shared" ca="1" si="101"/>
        <v>2.2452799010305259E-2</v>
      </c>
    </row>
    <row r="3213" spans="2:7" x14ac:dyDescent="0.3">
      <c r="B3213" s="109">
        <v>40659</v>
      </c>
      <c r="C3213" s="110">
        <v>293.563873</v>
      </c>
      <c r="D3213">
        <f t="shared" si="100"/>
        <v>1.9392346627828072E-2</v>
      </c>
      <c r="E3213">
        <v>-1.0722035713866873E-2</v>
      </c>
      <c r="F3213">
        <v>3203</v>
      </c>
      <c r="G3213">
        <f t="shared" ca="1" si="101"/>
        <v>1.6231777474695404E-2</v>
      </c>
    </row>
    <row r="3214" spans="2:7" x14ac:dyDescent="0.3">
      <c r="B3214" s="109">
        <v>40658</v>
      </c>
      <c r="C3214" s="110">
        <v>287.97927900000002</v>
      </c>
      <c r="D3214">
        <f t="shared" si="100"/>
        <v>-2.4792364371264974E-2</v>
      </c>
      <c r="E3214">
        <v>-1.0762137773691061E-2</v>
      </c>
      <c r="F3214">
        <v>3204</v>
      </c>
      <c r="G3214">
        <f t="shared" ca="1" si="101"/>
        <v>9.2989322678069444E-3</v>
      </c>
    </row>
    <row r="3215" spans="2:7" x14ac:dyDescent="0.3">
      <c r="B3215" s="109">
        <v>40654</v>
      </c>
      <c r="C3215" s="110">
        <v>295.300476</v>
      </c>
      <c r="D3215">
        <f t="shared" si="100"/>
        <v>2.5422652023515901E-2</v>
      </c>
      <c r="E3215">
        <v>-1.0790113778276766E-2</v>
      </c>
      <c r="F3215">
        <v>3205</v>
      </c>
      <c r="G3215">
        <f t="shared" ca="1" si="101"/>
        <v>1.2601933722478581E-2</v>
      </c>
    </row>
    <row r="3216" spans="2:7" x14ac:dyDescent="0.3">
      <c r="B3216" s="109">
        <v>40653</v>
      </c>
      <c r="C3216" s="110">
        <v>287.97927900000002</v>
      </c>
      <c r="D3216">
        <f t="shared" si="100"/>
        <v>6.3066772039683805E-3</v>
      </c>
      <c r="E3216">
        <v>-1.0822128212302218E-2</v>
      </c>
      <c r="F3216">
        <v>3206</v>
      </c>
      <c r="G3216">
        <f t="shared" ca="1" si="101"/>
        <v>-3.6709908327350792E-2</v>
      </c>
    </row>
    <row r="3217" spans="2:7" x14ac:dyDescent="0.3">
      <c r="B3217" s="109">
        <v>40652</v>
      </c>
      <c r="C3217" s="110">
        <v>286.17446899999999</v>
      </c>
      <c r="D3217">
        <f t="shared" si="100"/>
        <v>-2.6110639992742435E-3</v>
      </c>
      <c r="E3217">
        <v>-1.0823237853043621E-2</v>
      </c>
      <c r="F3217">
        <v>3207</v>
      </c>
      <c r="G3217">
        <f t="shared" ca="1" si="101"/>
        <v>2.0741405217726955E-2</v>
      </c>
    </row>
    <row r="3218" spans="2:7" x14ac:dyDescent="0.3">
      <c r="B3218" s="109">
        <v>40651</v>
      </c>
      <c r="C3218" s="110">
        <v>286.92364500000002</v>
      </c>
      <c r="D3218">
        <f t="shared" si="100"/>
        <v>-6.0159727517975492E-3</v>
      </c>
      <c r="E3218">
        <v>-1.0843903276021249E-2</v>
      </c>
      <c r="F3218">
        <v>3208</v>
      </c>
      <c r="G3218">
        <f t="shared" ca="1" si="101"/>
        <v>-2.9441845578017937E-2</v>
      </c>
    </row>
    <row r="3219" spans="2:7" x14ac:dyDescent="0.3">
      <c r="B3219" s="109">
        <v>40648</v>
      </c>
      <c r="C3219" s="110">
        <v>288.66021699999999</v>
      </c>
      <c r="D3219">
        <f t="shared" si="100"/>
        <v>-1.0043350610120516E-2</v>
      </c>
      <c r="E3219">
        <v>-1.0852766252288704E-2</v>
      </c>
      <c r="F3219">
        <v>3209</v>
      </c>
      <c r="G3219">
        <f t="shared" ca="1" si="101"/>
        <v>1.1951752918490897E-2</v>
      </c>
    </row>
    <row r="3220" spans="2:7" x14ac:dyDescent="0.3">
      <c r="B3220" s="109">
        <v>40646</v>
      </c>
      <c r="C3220" s="110">
        <v>291.58874500000002</v>
      </c>
      <c r="D3220">
        <f t="shared" si="100"/>
        <v>-1.0515393425238551E-2</v>
      </c>
      <c r="E3220">
        <v>-1.0858965231746454E-2</v>
      </c>
      <c r="F3220">
        <v>3210</v>
      </c>
      <c r="G3220">
        <f t="shared" ca="1" si="101"/>
        <v>-2.2648596054912842E-2</v>
      </c>
    </row>
    <row r="3221" spans="2:7" x14ac:dyDescent="0.3">
      <c r="B3221" s="109">
        <v>40644</v>
      </c>
      <c r="C3221" s="110">
        <v>294.6875</v>
      </c>
      <c r="D3221">
        <f t="shared" si="100"/>
        <v>-1.7929914533150182E-2</v>
      </c>
      <c r="E3221">
        <v>-1.0864077850814557E-2</v>
      </c>
      <c r="F3221">
        <v>3211</v>
      </c>
      <c r="G3221">
        <f t="shared" ca="1" si="101"/>
        <v>1.8560197010756618E-2</v>
      </c>
    </row>
    <row r="3222" spans="2:7" x14ac:dyDescent="0.3">
      <c r="B3222" s="109">
        <v>40641</v>
      </c>
      <c r="C3222" s="110">
        <v>300.06768799999998</v>
      </c>
      <c r="D3222">
        <f t="shared" si="100"/>
        <v>-1.8271268353172054E-2</v>
      </c>
      <c r="E3222">
        <v>-1.0896529579431213E-2</v>
      </c>
      <c r="F3222">
        <v>3212</v>
      </c>
      <c r="G3222">
        <f t="shared" ca="1" si="101"/>
        <v>-3.1954928329064615E-3</v>
      </c>
    </row>
    <row r="3223" spans="2:7" x14ac:dyDescent="0.3">
      <c r="B3223" s="109">
        <v>40640</v>
      </c>
      <c r="C3223" s="110">
        <v>305.65234400000003</v>
      </c>
      <c r="D3223">
        <f t="shared" si="100"/>
        <v>1.653464649601144E-2</v>
      </c>
      <c r="E3223">
        <v>-1.0898064398420448E-2</v>
      </c>
      <c r="F3223">
        <v>3213</v>
      </c>
      <c r="G3223">
        <f t="shared" ca="1" si="101"/>
        <v>1.2089248869334197E-2</v>
      </c>
    </row>
    <row r="3224" spans="2:7" x14ac:dyDescent="0.3">
      <c r="B3224" s="109">
        <v>40639</v>
      </c>
      <c r="C3224" s="110">
        <v>300.68069500000001</v>
      </c>
      <c r="D3224">
        <f t="shared" si="100"/>
        <v>-3.4984289493733556E-3</v>
      </c>
      <c r="E3224">
        <v>-1.0904529371114746E-2</v>
      </c>
      <c r="F3224">
        <v>3214</v>
      </c>
      <c r="G3224">
        <f t="shared" ca="1" si="101"/>
        <v>-5.233592206889108E-2</v>
      </c>
    </row>
    <row r="3225" spans="2:7" x14ac:dyDescent="0.3">
      <c r="B3225" s="109">
        <v>40638</v>
      </c>
      <c r="C3225" s="110">
        <v>301.73629799999998</v>
      </c>
      <c r="D3225">
        <f t="shared" si="100"/>
        <v>8.0772251553171692E-3</v>
      </c>
      <c r="E3225">
        <v>-1.0915826374563564E-2</v>
      </c>
      <c r="F3225">
        <v>3215</v>
      </c>
      <c r="G3225">
        <f t="shared" ca="1" si="101"/>
        <v>-2.0170729534035583E-3</v>
      </c>
    </row>
    <row r="3226" spans="2:7" x14ac:dyDescent="0.3">
      <c r="B3226" s="109">
        <v>40637</v>
      </c>
      <c r="C3226" s="110">
        <v>299.31863399999997</v>
      </c>
      <c r="D3226">
        <f t="shared" si="100"/>
        <v>-1.3246422842894567E-2</v>
      </c>
      <c r="E3226">
        <v>-1.0921509794895035E-2</v>
      </c>
      <c r="F3226">
        <v>3216</v>
      </c>
      <c r="G3226">
        <f t="shared" ca="1" si="101"/>
        <v>-4.2228391052046899E-2</v>
      </c>
    </row>
    <row r="3227" spans="2:7" x14ac:dyDescent="0.3">
      <c r="B3227" s="109">
        <v>40634</v>
      </c>
      <c r="C3227" s="110">
        <v>303.33676100000002</v>
      </c>
      <c r="D3227">
        <f t="shared" si="100"/>
        <v>-8.5699119993608575E-3</v>
      </c>
      <c r="E3227">
        <v>-1.093512266349328E-2</v>
      </c>
      <c r="F3227">
        <v>3217</v>
      </c>
      <c r="G3227">
        <f t="shared" ca="1" si="101"/>
        <v>1.3053034790417075E-2</v>
      </c>
    </row>
    <row r="3228" spans="2:7" x14ac:dyDescent="0.3">
      <c r="B3228" s="109">
        <v>40633</v>
      </c>
      <c r="C3228" s="110">
        <v>305.95880099999999</v>
      </c>
      <c r="D3228">
        <f t="shared" si="100"/>
        <v>3.3471344881500942E-2</v>
      </c>
      <c r="E3228">
        <v>-1.0944716674872401E-2</v>
      </c>
      <c r="F3228">
        <v>3218</v>
      </c>
      <c r="G3228">
        <f t="shared" ca="1" si="101"/>
        <v>-3.1444130605943879E-2</v>
      </c>
    </row>
    <row r="3229" spans="2:7" x14ac:dyDescent="0.3">
      <c r="B3229" s="109">
        <v>40632</v>
      </c>
      <c r="C3229" s="110">
        <v>296.049622</v>
      </c>
      <c r="D3229">
        <f t="shared" si="100"/>
        <v>3.2314327336666615E-3</v>
      </c>
      <c r="E3229">
        <v>-1.0954812871599828E-2</v>
      </c>
      <c r="F3229">
        <v>3219</v>
      </c>
      <c r="G3229">
        <f t="shared" ca="1" si="101"/>
        <v>2.2296578566171378E-2</v>
      </c>
    </row>
    <row r="3230" spans="2:7" x14ac:dyDescent="0.3">
      <c r="B3230" s="109">
        <v>40631</v>
      </c>
      <c r="C3230" s="110">
        <v>295.09603900000002</v>
      </c>
      <c r="D3230">
        <f t="shared" si="100"/>
        <v>3.706041281633432E-3</v>
      </c>
      <c r="E3230">
        <v>-1.0968726145290764E-2</v>
      </c>
      <c r="F3230">
        <v>3220</v>
      </c>
      <c r="G3230">
        <f t="shared" ca="1" si="101"/>
        <v>-3.7166534238828798E-2</v>
      </c>
    </row>
    <row r="3231" spans="2:7" x14ac:dyDescent="0.3">
      <c r="B3231" s="109">
        <v>40630</v>
      </c>
      <c r="C3231" s="110">
        <v>294.006439</v>
      </c>
      <c r="D3231">
        <f t="shared" si="100"/>
        <v>-4.7264640473823061E-3</v>
      </c>
      <c r="E3231">
        <v>-1.0968782786047848E-2</v>
      </c>
      <c r="F3231">
        <v>3221</v>
      </c>
      <c r="G3231">
        <f t="shared" ca="1" si="101"/>
        <v>-2.0827475818675289E-2</v>
      </c>
    </row>
    <row r="3232" spans="2:7" x14ac:dyDescent="0.3">
      <c r="B3232" s="109">
        <v>40627</v>
      </c>
      <c r="C3232" s="110">
        <v>295.402649</v>
      </c>
      <c r="D3232">
        <f t="shared" si="100"/>
        <v>-1.3195281370644851E-2</v>
      </c>
      <c r="E3232">
        <v>-1.0982825259244988E-2</v>
      </c>
      <c r="F3232">
        <v>3222</v>
      </c>
      <c r="G3232">
        <f t="shared" ca="1" si="101"/>
        <v>-1.5524959131442709E-2</v>
      </c>
    </row>
    <row r="3233" spans="2:7" x14ac:dyDescent="0.3">
      <c r="B3233" s="109">
        <v>40626</v>
      </c>
      <c r="C3233" s="110">
        <v>299.35269199999999</v>
      </c>
      <c r="D3233">
        <f t="shared" si="100"/>
        <v>-1.3023430247087742E-2</v>
      </c>
      <c r="E3233">
        <v>-1.099773161958284E-2</v>
      </c>
      <c r="F3233">
        <v>3223</v>
      </c>
      <c r="G3233">
        <f t="shared" ca="1" si="101"/>
        <v>4.7836021387943854E-3</v>
      </c>
    </row>
    <row r="3234" spans="2:7" x14ac:dyDescent="0.3">
      <c r="B3234" s="109">
        <v>40625</v>
      </c>
      <c r="C3234" s="110">
        <v>303.30273399999999</v>
      </c>
      <c r="D3234">
        <f t="shared" si="100"/>
        <v>2.3440652485348989E-2</v>
      </c>
      <c r="E3234">
        <v>-1.1000594785845808E-2</v>
      </c>
      <c r="F3234">
        <v>3224</v>
      </c>
      <c r="G3234">
        <f t="shared" ca="1" si="101"/>
        <v>2.420002456571109E-2</v>
      </c>
    </row>
    <row r="3235" spans="2:7" x14ac:dyDescent="0.3">
      <c r="B3235" s="109">
        <v>40624</v>
      </c>
      <c r="C3235" s="110">
        <v>296.35595699999999</v>
      </c>
      <c r="D3235">
        <f t="shared" si="100"/>
        <v>-1.1809553776576553E-2</v>
      </c>
      <c r="E3235">
        <v>-1.1001319145040211E-2</v>
      </c>
      <c r="F3235">
        <v>3225</v>
      </c>
      <c r="G3235">
        <f t="shared" ca="1" si="101"/>
        <v>-2.4144406350203328E-2</v>
      </c>
    </row>
    <row r="3236" spans="2:7" x14ac:dyDescent="0.3">
      <c r="B3236" s="109">
        <v>40623</v>
      </c>
      <c r="C3236" s="110">
        <v>299.89761399999998</v>
      </c>
      <c r="D3236">
        <f t="shared" si="100"/>
        <v>1.1408861387462998E-4</v>
      </c>
      <c r="E3236">
        <v>-1.1004908653246659E-2</v>
      </c>
      <c r="F3236">
        <v>3226</v>
      </c>
      <c r="G3236">
        <f t="shared" ca="1" si="101"/>
        <v>-4.413824832610444E-2</v>
      </c>
    </row>
    <row r="3237" spans="2:7" x14ac:dyDescent="0.3">
      <c r="B3237" s="109">
        <v>40620</v>
      </c>
      <c r="C3237" s="110">
        <v>299.86340300000001</v>
      </c>
      <c r="D3237">
        <f t="shared" si="100"/>
        <v>1.2067343504981842E-2</v>
      </c>
      <c r="E3237">
        <v>-1.1013697769198916E-2</v>
      </c>
      <c r="F3237">
        <v>3227</v>
      </c>
      <c r="G3237">
        <f t="shared" ca="1" si="101"/>
        <v>-2.6937367695309033E-2</v>
      </c>
    </row>
    <row r="3238" spans="2:7" x14ac:dyDescent="0.3">
      <c r="B3238" s="109">
        <v>40619</v>
      </c>
      <c r="C3238" s="110">
        <v>296.28799400000003</v>
      </c>
      <c r="D3238">
        <f t="shared" si="100"/>
        <v>-8.5457682602108065E-3</v>
      </c>
      <c r="E3238">
        <v>-1.1014609024379673E-2</v>
      </c>
      <c r="F3238">
        <v>3228</v>
      </c>
      <c r="G3238">
        <f t="shared" ca="1" si="101"/>
        <v>1.8901601960957209E-3</v>
      </c>
    </row>
    <row r="3239" spans="2:7" x14ac:dyDescent="0.3">
      <c r="B3239" s="109">
        <v>40618</v>
      </c>
      <c r="C3239" s="110">
        <v>298.84182700000002</v>
      </c>
      <c r="D3239">
        <f t="shared" si="100"/>
        <v>1.3394573813216848E-2</v>
      </c>
      <c r="E3239">
        <v>-1.1021983988353856E-2</v>
      </c>
      <c r="F3239">
        <v>3229</v>
      </c>
      <c r="G3239">
        <f t="shared" ca="1" si="101"/>
        <v>2.804754353368516E-2</v>
      </c>
    </row>
    <row r="3240" spans="2:7" x14ac:dyDescent="0.3">
      <c r="B3240" s="109">
        <v>40617</v>
      </c>
      <c r="C3240" s="110">
        <v>294.89187600000002</v>
      </c>
      <c r="D3240">
        <f t="shared" si="100"/>
        <v>5.3404789271251918E-3</v>
      </c>
      <c r="E3240">
        <v>-1.1026109752397928E-2</v>
      </c>
      <c r="F3240">
        <v>3230</v>
      </c>
      <c r="G3240">
        <f t="shared" ca="1" si="101"/>
        <v>-6.4685221133078058E-3</v>
      </c>
    </row>
    <row r="3241" spans="2:7" x14ac:dyDescent="0.3">
      <c r="B3241" s="109">
        <v>40616</v>
      </c>
      <c r="C3241" s="110">
        <v>293.325378</v>
      </c>
      <c r="D3241">
        <f t="shared" si="100"/>
        <v>9.2562258969097755E-3</v>
      </c>
      <c r="E3241">
        <v>-1.1051646388248737E-2</v>
      </c>
      <c r="F3241">
        <v>3231</v>
      </c>
      <c r="G3241">
        <f t="shared" ca="1" si="101"/>
        <v>6.7302132422939615E-2</v>
      </c>
    </row>
    <row r="3242" spans="2:7" x14ac:dyDescent="0.3">
      <c r="B3242" s="109">
        <v>40613</v>
      </c>
      <c r="C3242" s="110">
        <v>290.63519300000002</v>
      </c>
      <c r="D3242">
        <f t="shared" si="100"/>
        <v>-3.6196418943456043E-3</v>
      </c>
      <c r="E3242">
        <v>-1.1115380606688929E-2</v>
      </c>
      <c r="F3242">
        <v>3232</v>
      </c>
      <c r="G3242">
        <f t="shared" ca="1" si="101"/>
        <v>-9.9841456080712512E-4</v>
      </c>
    </row>
    <row r="3243" spans="2:7" x14ac:dyDescent="0.3">
      <c r="B3243" s="109">
        <v>40612</v>
      </c>
      <c r="C3243" s="110">
        <v>291.69101000000001</v>
      </c>
      <c r="D3243">
        <f t="shared" si="100"/>
        <v>3.3975220353419378E-3</v>
      </c>
      <c r="E3243">
        <v>-1.1115896596330166E-2</v>
      </c>
      <c r="F3243">
        <v>3233</v>
      </c>
      <c r="G3243">
        <f t="shared" ca="1" si="101"/>
        <v>1.4281781551953025E-2</v>
      </c>
    </row>
    <row r="3244" spans="2:7" x14ac:dyDescent="0.3">
      <c r="B3244" s="109">
        <v>40611</v>
      </c>
      <c r="C3244" s="110">
        <v>290.70333900000003</v>
      </c>
      <c r="D3244">
        <f t="shared" si="100"/>
        <v>1.9342951703675615E-2</v>
      </c>
      <c r="E3244">
        <v>-1.1129629596256851E-2</v>
      </c>
      <c r="F3244">
        <v>3234</v>
      </c>
      <c r="G3244">
        <f t="shared" ca="1" si="101"/>
        <v>-9.794523817454881E-3</v>
      </c>
    </row>
    <row r="3245" spans="2:7" x14ac:dyDescent="0.3">
      <c r="B3245" s="109">
        <v>40610</v>
      </c>
      <c r="C3245" s="110">
        <v>285.186981</v>
      </c>
      <c r="D3245">
        <f t="shared" si="100"/>
        <v>1.2941357000673337E-2</v>
      </c>
      <c r="E3245">
        <v>-1.1132455569556221E-2</v>
      </c>
      <c r="F3245">
        <v>3235</v>
      </c>
      <c r="G3245">
        <f t="shared" ca="1" si="101"/>
        <v>-1.0755082126808592E-2</v>
      </c>
    </row>
    <row r="3246" spans="2:7" x14ac:dyDescent="0.3">
      <c r="B3246" s="109">
        <v>40609</v>
      </c>
      <c r="C3246" s="110">
        <v>281.54342700000001</v>
      </c>
      <c r="D3246">
        <f t="shared" si="100"/>
        <v>-1.4658551775968864E-2</v>
      </c>
      <c r="E3246">
        <v>-1.1148654202625008E-2</v>
      </c>
      <c r="F3246">
        <v>3236</v>
      </c>
      <c r="G3246">
        <f t="shared" ca="1" si="101"/>
        <v>-1.4332005239817112E-2</v>
      </c>
    </row>
    <row r="3247" spans="2:7" x14ac:dyDescent="0.3">
      <c r="B3247" s="109">
        <v>40606</v>
      </c>
      <c r="C3247" s="110">
        <v>285.73184199999997</v>
      </c>
      <c r="D3247">
        <f t="shared" si="100"/>
        <v>1.9105395277492221E-3</v>
      </c>
      <c r="E3247">
        <v>-1.1154870953269613E-2</v>
      </c>
      <c r="F3247">
        <v>3237</v>
      </c>
      <c r="G3247">
        <f t="shared" ca="1" si="101"/>
        <v>2.2575405738821639E-2</v>
      </c>
    </row>
    <row r="3248" spans="2:7" x14ac:dyDescent="0.3">
      <c r="B3248" s="109">
        <v>40605</v>
      </c>
      <c r="C3248" s="110">
        <v>285.186981</v>
      </c>
      <c r="D3248">
        <f t="shared" si="100"/>
        <v>1.3799705852423072E-2</v>
      </c>
      <c r="E3248">
        <v>-1.1172109995514323E-2</v>
      </c>
      <c r="F3248">
        <v>3238</v>
      </c>
      <c r="G3248">
        <f t="shared" ca="1" si="101"/>
        <v>-1.4764607530412643E-2</v>
      </c>
    </row>
    <row r="3249" spans="2:7" x14ac:dyDescent="0.3">
      <c r="B3249" s="109">
        <v>40603</v>
      </c>
      <c r="C3249" s="110">
        <v>281.30505399999998</v>
      </c>
      <c r="D3249">
        <f t="shared" si="100"/>
        <v>1.7991376975428075E-2</v>
      </c>
      <c r="E3249">
        <v>-1.1181897065372759E-2</v>
      </c>
      <c r="F3249">
        <v>3239</v>
      </c>
      <c r="G3249">
        <f t="shared" ca="1" si="101"/>
        <v>3.9622581353963592E-2</v>
      </c>
    </row>
    <row r="3250" spans="2:7" x14ac:dyDescent="0.3">
      <c r="B3250" s="109">
        <v>40602</v>
      </c>
      <c r="C3250" s="110">
        <v>276.33343500000001</v>
      </c>
      <c r="D3250">
        <f t="shared" si="100"/>
        <v>2.5786918719619578E-2</v>
      </c>
      <c r="E3250">
        <v>-1.1195751712758439E-2</v>
      </c>
      <c r="F3250">
        <v>3240</v>
      </c>
      <c r="G3250">
        <f t="shared" ca="1" si="101"/>
        <v>-2.0768093128718721E-2</v>
      </c>
    </row>
    <row r="3251" spans="2:7" x14ac:dyDescent="0.3">
      <c r="B3251" s="109">
        <v>40599</v>
      </c>
      <c r="C3251" s="110">
        <v>269.38677999999999</v>
      </c>
      <c r="D3251">
        <f t="shared" si="100"/>
        <v>3.5335828097562194E-2</v>
      </c>
      <c r="E3251">
        <v>-1.1202331239872021E-2</v>
      </c>
      <c r="F3251">
        <v>3241</v>
      </c>
      <c r="G3251">
        <f t="shared" ca="1" si="101"/>
        <v>-3.9955221679686015E-2</v>
      </c>
    </row>
    <row r="3252" spans="2:7" x14ac:dyDescent="0.3">
      <c r="B3252" s="109">
        <v>40598</v>
      </c>
      <c r="C3252" s="110">
        <v>260.192657</v>
      </c>
      <c r="D3252">
        <f t="shared" si="100"/>
        <v>-2.5382709617787103E-2</v>
      </c>
      <c r="E3252">
        <v>-1.1216106227479594E-2</v>
      </c>
      <c r="F3252">
        <v>3242</v>
      </c>
      <c r="G3252">
        <f t="shared" ca="1" si="101"/>
        <v>-2.7125805017151877E-2</v>
      </c>
    </row>
    <row r="3253" spans="2:7" x14ac:dyDescent="0.3">
      <c r="B3253" s="109">
        <v>40597</v>
      </c>
      <c r="C3253" s="110">
        <v>266.96905500000003</v>
      </c>
      <c r="D3253">
        <f t="shared" si="100"/>
        <v>0</v>
      </c>
      <c r="E3253">
        <v>-1.1247943010563977E-2</v>
      </c>
      <c r="F3253">
        <v>3243</v>
      </c>
      <c r="G3253">
        <f t="shared" ca="1" si="101"/>
        <v>-8.5424416056492734E-3</v>
      </c>
    </row>
    <row r="3254" spans="2:7" x14ac:dyDescent="0.3">
      <c r="B3254" s="109">
        <v>40596</v>
      </c>
      <c r="C3254" s="110">
        <v>266.96905500000003</v>
      </c>
      <c r="D3254">
        <f t="shared" si="100"/>
        <v>-3.7328009892597547E-2</v>
      </c>
      <c r="E3254">
        <v>-1.1276088597468648E-2</v>
      </c>
      <c r="F3254">
        <v>3244</v>
      </c>
      <c r="G3254">
        <f t="shared" ca="1" si="101"/>
        <v>-1.58984942535275E-2</v>
      </c>
    </row>
    <row r="3255" spans="2:7" x14ac:dyDescent="0.3">
      <c r="B3255" s="109">
        <v>40595</v>
      </c>
      <c r="C3255" s="110">
        <v>277.32089200000001</v>
      </c>
      <c r="D3255">
        <f t="shared" si="100"/>
        <v>2.4616803911214902E-3</v>
      </c>
      <c r="E3255">
        <v>-1.1302769872732155E-2</v>
      </c>
      <c r="F3255">
        <v>3245</v>
      </c>
      <c r="G3255">
        <f t="shared" ca="1" si="101"/>
        <v>-1.9460788256055054E-3</v>
      </c>
    </row>
    <row r="3256" spans="2:7" x14ac:dyDescent="0.3">
      <c r="B3256" s="109">
        <v>40592</v>
      </c>
      <c r="C3256" s="110">
        <v>276.63989299999997</v>
      </c>
      <c r="D3256">
        <f t="shared" si="100"/>
        <v>-1.4794916362594779E-2</v>
      </c>
      <c r="E3256">
        <v>-1.1310133463820593E-2</v>
      </c>
      <c r="F3256">
        <v>3246</v>
      </c>
      <c r="G3256">
        <f t="shared" ca="1" si="101"/>
        <v>-6.3708345735868999E-3</v>
      </c>
    </row>
    <row r="3257" spans="2:7" x14ac:dyDescent="0.3">
      <c r="B3257" s="109">
        <v>40591</v>
      </c>
      <c r="C3257" s="110">
        <v>280.79422</v>
      </c>
      <c r="D3257">
        <f t="shared" si="100"/>
        <v>-3.0794518302571183E-2</v>
      </c>
      <c r="E3257">
        <v>-1.1314742605210815E-2</v>
      </c>
      <c r="F3257">
        <v>3247</v>
      </c>
      <c r="G3257">
        <f t="shared" ca="1" si="101"/>
        <v>3.6091991200927792E-2</v>
      </c>
    </row>
    <row r="3258" spans="2:7" x14ac:dyDescent="0.3">
      <c r="B3258" s="109">
        <v>40590</v>
      </c>
      <c r="C3258" s="110">
        <v>289.71588100000002</v>
      </c>
      <c r="D3258">
        <f t="shared" si="100"/>
        <v>4.9204839399011657E-2</v>
      </c>
      <c r="E3258">
        <v>-1.1319660516984298E-2</v>
      </c>
      <c r="F3258">
        <v>3248</v>
      </c>
      <c r="G3258">
        <f t="shared" ca="1" si="101"/>
        <v>1.7764095283816909E-3</v>
      </c>
    </row>
    <row r="3259" spans="2:7" x14ac:dyDescent="0.3">
      <c r="B3259" s="109">
        <v>40589</v>
      </c>
      <c r="C3259" s="110">
        <v>276.12899800000002</v>
      </c>
      <c r="D3259">
        <f t="shared" si="100"/>
        <v>-3.8762795887938073E-2</v>
      </c>
      <c r="E3259">
        <v>-1.1341519131528588E-2</v>
      </c>
      <c r="F3259">
        <v>3249</v>
      </c>
      <c r="G3259">
        <f t="shared" ca="1" si="101"/>
        <v>-8.2213551511241528E-3</v>
      </c>
    </row>
    <row r="3260" spans="2:7" x14ac:dyDescent="0.3">
      <c r="B3260" s="109">
        <v>40588</v>
      </c>
      <c r="C3260" s="110">
        <v>287.26416</v>
      </c>
      <c r="D3260">
        <f t="shared" si="100"/>
        <v>6.442766069118866E-3</v>
      </c>
      <c r="E3260">
        <v>-1.1377591066807802E-2</v>
      </c>
      <c r="F3260">
        <v>3250</v>
      </c>
      <c r="G3260">
        <f t="shared" ca="1" si="101"/>
        <v>-9.2293125994792804E-3</v>
      </c>
    </row>
    <row r="3261" spans="2:7" x14ac:dyDescent="0.3">
      <c r="B3261" s="109">
        <v>40585</v>
      </c>
      <c r="C3261" s="110">
        <v>285.42523199999999</v>
      </c>
      <c r="D3261">
        <f t="shared" si="100"/>
        <v>2.9602569366478981E-2</v>
      </c>
      <c r="E3261">
        <v>-1.1381239102893237E-2</v>
      </c>
      <c r="F3261">
        <v>3251</v>
      </c>
      <c r="G3261">
        <f t="shared" ca="1" si="101"/>
        <v>-2.152577172492585E-3</v>
      </c>
    </row>
    <row r="3262" spans="2:7" x14ac:dyDescent="0.3">
      <c r="B3262" s="109">
        <v>40584</v>
      </c>
      <c r="C3262" s="110">
        <v>277.218842</v>
      </c>
      <c r="D3262">
        <f t="shared" si="100"/>
        <v>-8.886615282813537E-3</v>
      </c>
      <c r="E3262">
        <v>-1.1391238083294453E-2</v>
      </c>
      <c r="F3262">
        <v>3252</v>
      </c>
      <c r="G3262">
        <f t="shared" ca="1" si="101"/>
        <v>-1.2742804503889009E-2</v>
      </c>
    </row>
    <row r="3263" spans="2:7" x14ac:dyDescent="0.3">
      <c r="B3263" s="109">
        <v>40583</v>
      </c>
      <c r="C3263" s="110">
        <v>279.70446800000002</v>
      </c>
      <c r="D3263">
        <f t="shared" si="100"/>
        <v>1.3407512941434607E-3</v>
      </c>
      <c r="E3263">
        <v>-1.1399795176852523E-2</v>
      </c>
      <c r="F3263">
        <v>3253</v>
      </c>
      <c r="G3263">
        <f t="shared" ca="1" si="101"/>
        <v>-3.8592943123561944E-3</v>
      </c>
    </row>
    <row r="3264" spans="2:7" x14ac:dyDescent="0.3">
      <c r="B3264" s="109">
        <v>40582</v>
      </c>
      <c r="C3264" s="110">
        <v>279.32995599999998</v>
      </c>
      <c r="D3264">
        <f t="shared" si="100"/>
        <v>-3.8859295761114465E-3</v>
      </c>
      <c r="E3264">
        <v>-1.1405559113395136E-2</v>
      </c>
      <c r="F3264">
        <v>3254</v>
      </c>
      <c r="G3264">
        <f t="shared" ca="1" si="101"/>
        <v>1.4077160685975912E-2</v>
      </c>
    </row>
    <row r="3265" spans="2:7" x14ac:dyDescent="0.3">
      <c r="B3265" s="109">
        <v>40581</v>
      </c>
      <c r="C3265" s="110">
        <v>280.419647</v>
      </c>
      <c r="D3265">
        <f t="shared" si="100"/>
        <v>-0.11260753654361744</v>
      </c>
      <c r="E3265">
        <v>-1.1412955208961684E-2</v>
      </c>
      <c r="F3265">
        <v>3255</v>
      </c>
      <c r="G3265">
        <f t="shared" ca="1" si="101"/>
        <v>-2.0966762314375085E-2</v>
      </c>
    </row>
    <row r="3266" spans="2:7" x14ac:dyDescent="0.3">
      <c r="B3266" s="109">
        <v>40578</v>
      </c>
      <c r="C3266" s="110">
        <v>316.00408900000002</v>
      </c>
      <c r="D3266">
        <f t="shared" si="100"/>
        <v>-7.3020060566090672E-2</v>
      </c>
      <c r="E3266">
        <v>-1.1440858423534039E-2</v>
      </c>
      <c r="F3266">
        <v>3256</v>
      </c>
      <c r="G3266">
        <f t="shared" ca="1" si="101"/>
        <v>3.9462362450726353E-2</v>
      </c>
    </row>
    <row r="3267" spans="2:7" x14ac:dyDescent="0.3">
      <c r="B3267" s="109">
        <v>40577</v>
      </c>
      <c r="C3267" s="110">
        <v>340.89636200000001</v>
      </c>
      <c r="D3267">
        <f t="shared" si="100"/>
        <v>1.1518944004019094E-2</v>
      </c>
      <c r="E3267">
        <v>-1.1443883621441553E-2</v>
      </c>
      <c r="F3267">
        <v>3257</v>
      </c>
      <c r="G3267">
        <f t="shared" ca="1" si="101"/>
        <v>8.2834846949557603E-3</v>
      </c>
    </row>
    <row r="3268" spans="2:7" x14ac:dyDescent="0.3">
      <c r="B3268" s="109">
        <v>40576</v>
      </c>
      <c r="C3268" s="110">
        <v>337.01431300000002</v>
      </c>
      <c r="D3268">
        <f t="shared" si="100"/>
        <v>1.0826169349635428E-2</v>
      </c>
      <c r="E3268">
        <v>-1.1451390002310546E-2</v>
      </c>
      <c r="F3268">
        <v>3258</v>
      </c>
      <c r="G3268">
        <f t="shared" ca="1" si="101"/>
        <v>1.4532335133620139E-3</v>
      </c>
    </row>
    <row r="3269" spans="2:7" x14ac:dyDescent="0.3">
      <c r="B3269" s="109">
        <v>40575</v>
      </c>
      <c r="C3269" s="110">
        <v>333.40481599999998</v>
      </c>
      <c r="D3269">
        <f t="shared" si="100"/>
        <v>1.3006905860616591E-2</v>
      </c>
      <c r="E3269">
        <v>-1.1471566138947176E-2</v>
      </c>
      <c r="F3269">
        <v>3259</v>
      </c>
      <c r="G3269">
        <f t="shared" ca="1" si="101"/>
        <v>-4.6923029539349846E-5</v>
      </c>
    </row>
    <row r="3270" spans="2:7" x14ac:dyDescent="0.3">
      <c r="B3270" s="109">
        <v>40574</v>
      </c>
      <c r="C3270" s="110">
        <v>329.12393200000002</v>
      </c>
      <c r="D3270">
        <f t="shared" si="100"/>
        <v>1.1708626072603368E-2</v>
      </c>
      <c r="E3270">
        <v>-1.1473612022606106E-2</v>
      </c>
      <c r="F3270">
        <v>3260</v>
      </c>
      <c r="G3270">
        <f t="shared" ca="1" si="101"/>
        <v>1.1701952673079215E-2</v>
      </c>
    </row>
    <row r="3271" spans="2:7" x14ac:dyDescent="0.3">
      <c r="B3271" s="109">
        <v>40571</v>
      </c>
      <c r="C3271" s="110">
        <v>325.31494099999998</v>
      </c>
      <c r="D3271">
        <f t="shared" si="100"/>
        <v>-3.1121413930465525E-2</v>
      </c>
      <c r="E3271">
        <v>-1.1485708721276522E-2</v>
      </c>
      <c r="F3271">
        <v>3261</v>
      </c>
      <c r="G3271">
        <f t="shared" ca="1" si="101"/>
        <v>-2.2504658587336357E-2</v>
      </c>
    </row>
    <row r="3272" spans="2:7" x14ac:dyDescent="0.3">
      <c r="B3272" s="109">
        <v>40570</v>
      </c>
      <c r="C3272" s="110">
        <v>335.76440400000001</v>
      </c>
      <c r="D3272">
        <f t="shared" si="100"/>
        <v>-1.2197410323074198E-2</v>
      </c>
      <c r="E3272">
        <v>-1.1488118811708081E-2</v>
      </c>
      <c r="F3272">
        <v>3262</v>
      </c>
      <c r="G3272">
        <f t="shared" ca="1" si="101"/>
        <v>-3.6026435601179317E-2</v>
      </c>
    </row>
    <row r="3273" spans="2:7" x14ac:dyDescent="0.3">
      <c r="B3273" s="109">
        <v>40568</v>
      </c>
      <c r="C3273" s="110">
        <v>339.91043100000002</v>
      </c>
      <c r="D3273">
        <f t="shared" si="100"/>
        <v>5.0829943325054749E-3</v>
      </c>
      <c r="E3273">
        <v>-1.1576551973537019E-2</v>
      </c>
      <c r="F3273">
        <v>3263</v>
      </c>
      <c r="G3273">
        <f t="shared" ca="1" si="101"/>
        <v>1.0828095495743107E-2</v>
      </c>
    </row>
    <row r="3274" spans="2:7" x14ac:dyDescent="0.3">
      <c r="B3274" s="109">
        <v>40567</v>
      </c>
      <c r="C3274" s="110">
        <v>338.19140599999997</v>
      </c>
      <c r="D3274">
        <f t="shared" si="100"/>
        <v>6.7229278337572751E-3</v>
      </c>
      <c r="E3274">
        <v>-1.157925345025046E-2</v>
      </c>
      <c r="F3274">
        <v>3264</v>
      </c>
      <c r="G3274">
        <f t="shared" ca="1" si="101"/>
        <v>-5.4915103066531636E-3</v>
      </c>
    </row>
    <row r="3275" spans="2:7" x14ac:dyDescent="0.3">
      <c r="B3275" s="109">
        <v>40564</v>
      </c>
      <c r="C3275" s="110">
        <v>335.932953</v>
      </c>
      <c r="D3275">
        <f t="shared" ref="D3275:D3338" si="102">C3275/C3276-1</f>
        <v>-6.281598121554155E-3</v>
      </c>
      <c r="E3275">
        <v>-1.1586660759778322E-2</v>
      </c>
      <c r="F3275">
        <v>3265</v>
      </c>
      <c r="G3275">
        <f t="shared" ref="G3275:G3338" ca="1" si="103">_xlfn.NORM.INV(RAND(),M$13,M$14)</f>
        <v>-1.5165881185917614E-2</v>
      </c>
    </row>
    <row r="3276" spans="2:7" x14ac:dyDescent="0.3">
      <c r="B3276" s="109">
        <v>40563</v>
      </c>
      <c r="C3276" s="110">
        <v>338.056488</v>
      </c>
      <c r="D3276">
        <f t="shared" si="102"/>
        <v>-9.9706010401302558E-3</v>
      </c>
      <c r="E3276">
        <v>-1.1614641071592158E-2</v>
      </c>
      <c r="F3276">
        <v>3266</v>
      </c>
      <c r="G3276">
        <f t="shared" ca="1" si="103"/>
        <v>-4.3372257603738862E-2</v>
      </c>
    </row>
    <row r="3277" spans="2:7" x14ac:dyDescent="0.3">
      <c r="B3277" s="109">
        <v>40562</v>
      </c>
      <c r="C3277" s="110">
        <v>341.46105999999997</v>
      </c>
      <c r="D3277">
        <f t="shared" si="102"/>
        <v>-2.25781961064212E-2</v>
      </c>
      <c r="E3277">
        <v>-1.1626218350589856E-2</v>
      </c>
      <c r="F3277">
        <v>3267</v>
      </c>
      <c r="G3277">
        <f t="shared" ca="1" si="103"/>
        <v>-4.867272438689724E-3</v>
      </c>
    </row>
    <row r="3278" spans="2:7" x14ac:dyDescent="0.3">
      <c r="B3278" s="109">
        <v>40561</v>
      </c>
      <c r="C3278" s="110">
        <v>349.348724</v>
      </c>
      <c r="D3278">
        <f t="shared" si="102"/>
        <v>2.4617307484057882E-2</v>
      </c>
      <c r="E3278">
        <v>-1.1636374051878007E-2</v>
      </c>
      <c r="F3278">
        <v>3268</v>
      </c>
      <c r="G3278">
        <f t="shared" ca="1" si="103"/>
        <v>-2.7312831832046702E-2</v>
      </c>
    </row>
    <row r="3279" spans="2:7" x14ac:dyDescent="0.3">
      <c r="B3279" s="109">
        <v>40560</v>
      </c>
      <c r="C3279" s="110">
        <v>340.95532200000002</v>
      </c>
      <c r="D3279">
        <f t="shared" si="102"/>
        <v>4.6680400539911293E-3</v>
      </c>
      <c r="E3279">
        <v>-1.1639990655050059E-2</v>
      </c>
      <c r="F3279">
        <v>3269</v>
      </c>
      <c r="G3279">
        <f t="shared" ca="1" si="103"/>
        <v>1.3099121167140329E-2</v>
      </c>
    </row>
    <row r="3280" spans="2:7" x14ac:dyDescent="0.3">
      <c r="B3280" s="109">
        <v>40557</v>
      </c>
      <c r="C3280" s="110">
        <v>339.37112400000001</v>
      </c>
      <c r="D3280">
        <f t="shared" si="102"/>
        <v>3.3884448901595476E-3</v>
      </c>
      <c r="E3280">
        <v>-1.1640800421562569E-2</v>
      </c>
      <c r="F3280">
        <v>3270</v>
      </c>
      <c r="G3280">
        <f t="shared" ca="1" si="103"/>
        <v>-2.2241245317718511E-2</v>
      </c>
    </row>
    <row r="3281" spans="2:7" x14ac:dyDescent="0.3">
      <c r="B3281" s="109">
        <v>40556</v>
      </c>
      <c r="C3281" s="110">
        <v>338.22506700000002</v>
      </c>
      <c r="D3281">
        <f t="shared" si="102"/>
        <v>-5.2544992442582483E-3</v>
      </c>
      <c r="E3281">
        <v>-1.1646644160573483E-2</v>
      </c>
      <c r="F3281">
        <v>3271</v>
      </c>
      <c r="G3281">
        <f t="shared" ca="1" si="103"/>
        <v>-3.3903813265113006E-2</v>
      </c>
    </row>
    <row r="3282" spans="2:7" x14ac:dyDescent="0.3">
      <c r="B3282" s="109">
        <v>40555</v>
      </c>
      <c r="C3282" s="110">
        <v>340.01165800000001</v>
      </c>
      <c r="D3282">
        <f t="shared" si="102"/>
        <v>1.7758312773100249E-2</v>
      </c>
      <c r="E3282">
        <v>-1.1659601297329014E-2</v>
      </c>
      <c r="F3282">
        <v>3272</v>
      </c>
      <c r="G3282">
        <f t="shared" ca="1" si="103"/>
        <v>1.7912998167049613E-2</v>
      </c>
    </row>
    <row r="3283" spans="2:7" x14ac:dyDescent="0.3">
      <c r="B3283" s="109">
        <v>40554</v>
      </c>
      <c r="C3283" s="110">
        <v>334.078979</v>
      </c>
      <c r="D3283">
        <f t="shared" si="102"/>
        <v>-2.2583935992674276E-2</v>
      </c>
      <c r="E3283">
        <v>-1.1663590336263074E-2</v>
      </c>
      <c r="F3283">
        <v>3273</v>
      </c>
      <c r="G3283">
        <f t="shared" ca="1" si="103"/>
        <v>-3.833933931444105E-2</v>
      </c>
    </row>
    <row r="3284" spans="2:7" x14ac:dyDescent="0.3">
      <c r="B3284" s="109">
        <v>40553</v>
      </c>
      <c r="C3284" s="110">
        <v>341.79812600000002</v>
      </c>
      <c r="D3284">
        <f t="shared" si="102"/>
        <v>-3.9135770472082276E-2</v>
      </c>
      <c r="E3284">
        <v>-1.1700115743722761E-2</v>
      </c>
      <c r="F3284">
        <v>3274</v>
      </c>
      <c r="G3284">
        <f t="shared" ca="1" si="103"/>
        <v>6.6108931337013907E-3</v>
      </c>
    </row>
    <row r="3285" spans="2:7" x14ac:dyDescent="0.3">
      <c r="B3285" s="109">
        <v>40550</v>
      </c>
      <c r="C3285" s="110">
        <v>355.71948200000003</v>
      </c>
      <c r="D3285">
        <f t="shared" si="102"/>
        <v>-3.1745789707617877E-2</v>
      </c>
      <c r="E3285">
        <v>-1.1714206644125147E-2</v>
      </c>
      <c r="F3285">
        <v>3275</v>
      </c>
      <c r="G3285">
        <f t="shared" ca="1" si="103"/>
        <v>-1.001887875233355E-2</v>
      </c>
    </row>
    <row r="3286" spans="2:7" x14ac:dyDescent="0.3">
      <c r="B3286" s="109">
        <v>40549</v>
      </c>
      <c r="C3286" s="110">
        <v>367.38232399999998</v>
      </c>
      <c r="D3286">
        <f t="shared" si="102"/>
        <v>-1.9233812902792469E-3</v>
      </c>
      <c r="E3286">
        <v>-1.1717503638846716E-2</v>
      </c>
      <c r="F3286">
        <v>3276</v>
      </c>
      <c r="G3286">
        <f t="shared" ca="1" si="103"/>
        <v>-2.3289028267089472E-2</v>
      </c>
    </row>
    <row r="3287" spans="2:7" x14ac:dyDescent="0.3">
      <c r="B3287" s="109">
        <v>40548</v>
      </c>
      <c r="C3287" s="110">
        <v>368.09030200000001</v>
      </c>
      <c r="D3287">
        <f t="shared" si="102"/>
        <v>1.195502545542193E-2</v>
      </c>
      <c r="E3287">
        <v>-1.1726223763323884E-2</v>
      </c>
      <c r="F3287">
        <v>3277</v>
      </c>
      <c r="G3287">
        <f t="shared" ca="1" si="103"/>
        <v>-2.3600892994399929E-2</v>
      </c>
    </row>
    <row r="3288" spans="2:7" x14ac:dyDescent="0.3">
      <c r="B3288" s="109">
        <v>40547</v>
      </c>
      <c r="C3288" s="110">
        <v>363.74176</v>
      </c>
      <c r="D3288">
        <f t="shared" si="102"/>
        <v>-1.8630627443150249E-4</v>
      </c>
      <c r="E3288">
        <v>-1.1744684355719071E-2</v>
      </c>
      <c r="F3288">
        <v>3278</v>
      </c>
      <c r="G3288">
        <f t="shared" ca="1" si="103"/>
        <v>-1.6524501262891556E-2</v>
      </c>
    </row>
    <row r="3289" spans="2:7" x14ac:dyDescent="0.3">
      <c r="B3289" s="109">
        <v>40546</v>
      </c>
      <c r="C3289" s="110">
        <v>363.80954000000003</v>
      </c>
      <c r="D3289">
        <f t="shared" si="102"/>
        <v>2.6146028529484999E-2</v>
      </c>
      <c r="E3289">
        <v>-1.1772582266860399E-2</v>
      </c>
      <c r="F3289">
        <v>3279</v>
      </c>
      <c r="G3289">
        <f t="shared" ca="1" si="103"/>
        <v>-4.0466034400612985E-2</v>
      </c>
    </row>
    <row r="3290" spans="2:7" x14ac:dyDescent="0.3">
      <c r="B3290" s="109">
        <v>40543</v>
      </c>
      <c r="C3290" s="110">
        <v>354.53973400000001</v>
      </c>
      <c r="D3290">
        <f t="shared" si="102"/>
        <v>2.8603945408045561E-3</v>
      </c>
      <c r="E3290">
        <v>-1.1805559891367223E-2</v>
      </c>
      <c r="F3290">
        <v>3280</v>
      </c>
      <c r="G3290">
        <f t="shared" ca="1" si="103"/>
        <v>8.3665444191805514E-3</v>
      </c>
    </row>
    <row r="3291" spans="2:7" x14ac:dyDescent="0.3">
      <c r="B3291" s="109">
        <v>40542</v>
      </c>
      <c r="C3291" s="110">
        <v>353.528503</v>
      </c>
      <c r="D3291">
        <f t="shared" si="102"/>
        <v>2.4856122515608536E-3</v>
      </c>
      <c r="E3291">
        <v>-1.1805700430380983E-2</v>
      </c>
      <c r="F3291">
        <v>3281</v>
      </c>
      <c r="G3291">
        <f t="shared" ca="1" si="103"/>
        <v>-1.0629343393951092E-2</v>
      </c>
    </row>
    <row r="3292" spans="2:7" x14ac:dyDescent="0.3">
      <c r="B3292" s="109">
        <v>40541</v>
      </c>
      <c r="C3292" s="110">
        <v>352.65194700000001</v>
      </c>
      <c r="D3292">
        <f t="shared" si="102"/>
        <v>-7.306401298871168E-3</v>
      </c>
      <c r="E3292">
        <v>-1.1809230380831814E-2</v>
      </c>
      <c r="F3292">
        <v>3282</v>
      </c>
      <c r="G3292">
        <f t="shared" ca="1" si="103"/>
        <v>2.59124436387893E-2</v>
      </c>
    </row>
    <row r="3293" spans="2:7" x14ac:dyDescent="0.3">
      <c r="B3293" s="109">
        <v>40540</v>
      </c>
      <c r="C3293" s="110">
        <v>355.24752799999999</v>
      </c>
      <c r="D3293">
        <f t="shared" si="102"/>
        <v>3.6188303120128218E-3</v>
      </c>
      <c r="E3293">
        <v>-1.1809553776576553E-2</v>
      </c>
      <c r="F3293">
        <v>3283</v>
      </c>
      <c r="G3293">
        <f t="shared" ca="1" si="103"/>
        <v>1.5169345790101716E-2</v>
      </c>
    </row>
    <row r="3294" spans="2:7" x14ac:dyDescent="0.3">
      <c r="B3294" s="109">
        <v>40539</v>
      </c>
      <c r="C3294" s="110">
        <v>353.96658300000001</v>
      </c>
      <c r="D3294">
        <f t="shared" si="102"/>
        <v>-6.9978948051154788E-3</v>
      </c>
      <c r="E3294">
        <v>-1.1813623945348573E-2</v>
      </c>
      <c r="F3294">
        <v>3284</v>
      </c>
      <c r="G3294">
        <f t="shared" ca="1" si="103"/>
        <v>-7.8395688707616259E-3</v>
      </c>
    </row>
    <row r="3295" spans="2:7" x14ac:dyDescent="0.3">
      <c r="B3295" s="109">
        <v>40536</v>
      </c>
      <c r="C3295" s="110">
        <v>356.46105999999997</v>
      </c>
      <c r="D3295">
        <f t="shared" si="102"/>
        <v>1.7051389734727973E-3</v>
      </c>
      <c r="E3295">
        <v>-1.1818021637898024E-2</v>
      </c>
      <c r="F3295">
        <v>3285</v>
      </c>
      <c r="G3295">
        <f t="shared" ca="1" si="103"/>
        <v>3.1134824979762608E-3</v>
      </c>
    </row>
    <row r="3296" spans="2:7" x14ac:dyDescent="0.3">
      <c r="B3296" s="109">
        <v>40535</v>
      </c>
      <c r="C3296" s="110">
        <v>355.85427900000002</v>
      </c>
      <c r="D3296">
        <f t="shared" si="102"/>
        <v>-2.4566798369768383E-3</v>
      </c>
      <c r="E3296">
        <v>-1.182033029038343E-2</v>
      </c>
      <c r="F3296">
        <v>3286</v>
      </c>
      <c r="G3296">
        <f t="shared" ca="1" si="103"/>
        <v>2.2851186507434347E-2</v>
      </c>
    </row>
    <row r="3297" spans="2:7" x14ac:dyDescent="0.3">
      <c r="B3297" s="109">
        <v>40534</v>
      </c>
      <c r="C3297" s="110">
        <v>356.73065200000002</v>
      </c>
      <c r="D3297">
        <f t="shared" si="102"/>
        <v>2.8333037339955958E-4</v>
      </c>
      <c r="E3297">
        <v>-1.1854456290731008E-2</v>
      </c>
      <c r="F3297">
        <v>3287</v>
      </c>
      <c r="G3297">
        <f t="shared" ca="1" si="103"/>
        <v>-5.8971068584491929E-3</v>
      </c>
    </row>
    <row r="3298" spans="2:7" x14ac:dyDescent="0.3">
      <c r="B3298" s="109">
        <v>40533</v>
      </c>
      <c r="C3298" s="110">
        <v>356.62960800000002</v>
      </c>
      <c r="D3298">
        <f t="shared" si="102"/>
        <v>-2.154814113957082E-2</v>
      </c>
      <c r="E3298">
        <v>-1.1907050553669141E-2</v>
      </c>
      <c r="F3298">
        <v>3288</v>
      </c>
      <c r="G3298">
        <f t="shared" ca="1" si="103"/>
        <v>1.8312810161523748E-2</v>
      </c>
    </row>
    <row r="3299" spans="2:7" x14ac:dyDescent="0.3">
      <c r="B3299" s="109">
        <v>40532</v>
      </c>
      <c r="C3299" s="110">
        <v>364.48355099999998</v>
      </c>
      <c r="D3299">
        <f t="shared" si="102"/>
        <v>1.5686533230736321E-2</v>
      </c>
      <c r="E3299">
        <v>-1.1946471066637487E-2</v>
      </c>
      <c r="F3299">
        <v>3289</v>
      </c>
      <c r="G3299">
        <f t="shared" ca="1" si="103"/>
        <v>8.0677894479814333E-4</v>
      </c>
    </row>
    <row r="3300" spans="2:7" x14ac:dyDescent="0.3">
      <c r="B3300" s="109">
        <v>40528</v>
      </c>
      <c r="C3300" s="110">
        <v>358.85437000000002</v>
      </c>
      <c r="D3300">
        <f t="shared" si="102"/>
        <v>-6.8101301929995861E-3</v>
      </c>
      <c r="E3300">
        <v>-1.1955503168349479E-2</v>
      </c>
      <c r="F3300">
        <v>3290</v>
      </c>
      <c r="G3300">
        <f t="shared" ca="1" si="103"/>
        <v>-1.2525946816655862E-2</v>
      </c>
    </row>
    <row r="3301" spans="2:7" x14ac:dyDescent="0.3">
      <c r="B3301" s="109">
        <v>40527</v>
      </c>
      <c r="C3301" s="110">
        <v>361.31497200000001</v>
      </c>
      <c r="D3301">
        <f t="shared" si="102"/>
        <v>-3.8103955486082919E-3</v>
      </c>
      <c r="E3301">
        <v>-1.1963920116559779E-2</v>
      </c>
      <c r="F3301">
        <v>3291</v>
      </c>
      <c r="G3301">
        <f t="shared" ca="1" si="103"/>
        <v>-8.8755344769059653E-3</v>
      </c>
    </row>
    <row r="3302" spans="2:7" x14ac:dyDescent="0.3">
      <c r="B3302" s="109">
        <v>40526</v>
      </c>
      <c r="C3302" s="110">
        <v>362.69699100000003</v>
      </c>
      <c r="D3302">
        <f t="shared" si="102"/>
        <v>2.8877130039769883E-2</v>
      </c>
      <c r="E3302">
        <v>-1.1966491177456962E-2</v>
      </c>
      <c r="F3302">
        <v>3292</v>
      </c>
      <c r="G3302">
        <f t="shared" ca="1" si="103"/>
        <v>-6.5303953257517547E-2</v>
      </c>
    </row>
    <row r="3303" spans="2:7" x14ac:dyDescent="0.3">
      <c r="B3303" s="109">
        <v>40525</v>
      </c>
      <c r="C3303" s="110">
        <v>352.51730300000003</v>
      </c>
      <c r="D3303">
        <f t="shared" si="102"/>
        <v>-1.0595724613665647E-2</v>
      </c>
      <c r="E3303">
        <v>-1.2012495176069726E-2</v>
      </c>
      <c r="F3303">
        <v>3293</v>
      </c>
      <c r="G3303">
        <f t="shared" ca="1" si="103"/>
        <v>-4.2116879189929575E-2</v>
      </c>
    </row>
    <row r="3304" spans="2:7" x14ac:dyDescent="0.3">
      <c r="B3304" s="109">
        <v>40522</v>
      </c>
      <c r="C3304" s="110">
        <v>356.29248000000001</v>
      </c>
      <c r="D3304">
        <f t="shared" si="102"/>
        <v>2.2441353945244824E-2</v>
      </c>
      <c r="E3304">
        <v>-1.2017723661000179E-2</v>
      </c>
      <c r="F3304">
        <v>3294</v>
      </c>
      <c r="G3304">
        <f t="shared" ca="1" si="103"/>
        <v>3.3299872299933288E-2</v>
      </c>
    </row>
    <row r="3305" spans="2:7" x14ac:dyDescent="0.3">
      <c r="B3305" s="109">
        <v>40521</v>
      </c>
      <c r="C3305" s="110">
        <v>348.47228999999999</v>
      </c>
      <c r="D3305">
        <f t="shared" si="102"/>
        <v>-1.5428267905307602E-2</v>
      </c>
      <c r="E3305">
        <v>-1.2021216577495997E-2</v>
      </c>
      <c r="F3305">
        <v>3295</v>
      </c>
      <c r="G3305">
        <f t="shared" ca="1" si="103"/>
        <v>4.1017942564080215E-2</v>
      </c>
    </row>
    <row r="3306" spans="2:7" x14ac:dyDescent="0.3">
      <c r="B3306" s="109">
        <v>40520</v>
      </c>
      <c r="C3306" s="110">
        <v>353.932861</v>
      </c>
      <c r="D3306">
        <f t="shared" si="102"/>
        <v>-4.0786018383963674E-3</v>
      </c>
      <c r="E3306">
        <v>-1.2037815750906233E-2</v>
      </c>
      <c r="F3306">
        <v>3296</v>
      </c>
      <c r="G3306">
        <f t="shared" ca="1" si="103"/>
        <v>2.6429063967452312E-2</v>
      </c>
    </row>
    <row r="3307" spans="2:7" x14ac:dyDescent="0.3">
      <c r="B3307" s="109">
        <v>40519</v>
      </c>
      <c r="C3307" s="110">
        <v>355.38232399999998</v>
      </c>
      <c r="D3307">
        <f t="shared" si="102"/>
        <v>1.8972747248424682E-4</v>
      </c>
      <c r="E3307">
        <v>-1.2058403206498758E-2</v>
      </c>
      <c r="F3307">
        <v>3297</v>
      </c>
      <c r="G3307">
        <f t="shared" ca="1" si="103"/>
        <v>5.5858159128465396E-2</v>
      </c>
    </row>
    <row r="3308" spans="2:7" x14ac:dyDescent="0.3">
      <c r="B3308" s="109">
        <v>40518</v>
      </c>
      <c r="C3308" s="110">
        <v>355.314911</v>
      </c>
      <c r="D3308">
        <f t="shared" si="102"/>
        <v>1.3460188808580353E-2</v>
      </c>
      <c r="E3308">
        <v>-1.2059169294652783E-2</v>
      </c>
      <c r="F3308">
        <v>3298</v>
      </c>
      <c r="G3308">
        <f t="shared" ca="1" si="103"/>
        <v>1.3776548989583769E-2</v>
      </c>
    </row>
    <row r="3309" spans="2:7" x14ac:dyDescent="0.3">
      <c r="B3309" s="109">
        <v>40515</v>
      </c>
      <c r="C3309" s="110">
        <v>350.59582499999999</v>
      </c>
      <c r="D3309">
        <f t="shared" si="102"/>
        <v>-5.7358127828494032E-3</v>
      </c>
      <c r="E3309">
        <v>-1.206403171106718E-2</v>
      </c>
      <c r="F3309">
        <v>3299</v>
      </c>
      <c r="G3309">
        <f t="shared" ca="1" si="103"/>
        <v>-1.8759449210097996E-2</v>
      </c>
    </row>
    <row r="3310" spans="2:7" x14ac:dyDescent="0.3">
      <c r="B3310" s="109">
        <v>40514</v>
      </c>
      <c r="C3310" s="110">
        <v>352.61837800000001</v>
      </c>
      <c r="D3310">
        <f t="shared" si="102"/>
        <v>6.5431514572587002E-3</v>
      </c>
      <c r="E3310">
        <v>-1.2071711964580012E-2</v>
      </c>
      <c r="F3310">
        <v>3300</v>
      </c>
      <c r="G3310">
        <f t="shared" ca="1" si="103"/>
        <v>-3.0456731346216705E-2</v>
      </c>
    </row>
    <row r="3311" spans="2:7" x14ac:dyDescent="0.3">
      <c r="B3311" s="109">
        <v>40513</v>
      </c>
      <c r="C3311" s="110">
        <v>350.32614100000001</v>
      </c>
      <c r="D3311">
        <f t="shared" si="102"/>
        <v>2.9213576596824442E-2</v>
      </c>
      <c r="E3311">
        <v>-1.2084419570046134E-2</v>
      </c>
      <c r="F3311">
        <v>3301</v>
      </c>
      <c r="G3311">
        <f t="shared" ca="1" si="103"/>
        <v>5.841462701912205E-3</v>
      </c>
    </row>
    <row r="3312" spans="2:7" x14ac:dyDescent="0.3">
      <c r="B3312" s="109">
        <v>40512</v>
      </c>
      <c r="C3312" s="110">
        <v>340.38235500000002</v>
      </c>
      <c r="D3312">
        <f t="shared" si="102"/>
        <v>2.0000000539393437E-2</v>
      </c>
      <c r="E3312">
        <v>-1.2138013025822514E-2</v>
      </c>
      <c r="F3312">
        <v>3302</v>
      </c>
      <c r="G3312">
        <f t="shared" ca="1" si="103"/>
        <v>1.5058943227872093E-2</v>
      </c>
    </row>
    <row r="3313" spans="2:7" x14ac:dyDescent="0.3">
      <c r="B3313" s="109">
        <v>40511</v>
      </c>
      <c r="C3313" s="110">
        <v>333.708191</v>
      </c>
      <c r="D3313">
        <f t="shared" si="102"/>
        <v>8.7628537060999712E-3</v>
      </c>
      <c r="E3313">
        <v>-1.214472407416356E-2</v>
      </c>
      <c r="F3313">
        <v>3303</v>
      </c>
      <c r="G3313">
        <f t="shared" ca="1" si="103"/>
        <v>-1.0593315633312563E-2</v>
      </c>
    </row>
    <row r="3314" spans="2:7" x14ac:dyDescent="0.3">
      <c r="B3314" s="109">
        <v>40508</v>
      </c>
      <c r="C3314" s="110">
        <v>330.80935699999998</v>
      </c>
      <c r="D3314">
        <f t="shared" si="102"/>
        <v>3.1686922211608959E-3</v>
      </c>
      <c r="E3314">
        <v>-1.2146900790056869E-2</v>
      </c>
      <c r="F3314">
        <v>3304</v>
      </c>
      <c r="G3314">
        <f t="shared" ca="1" si="103"/>
        <v>-8.301028356962406E-5</v>
      </c>
    </row>
    <row r="3315" spans="2:7" x14ac:dyDescent="0.3">
      <c r="B3315" s="109">
        <v>40507</v>
      </c>
      <c r="C3315" s="110">
        <v>329.76443499999999</v>
      </c>
      <c r="D3315">
        <f t="shared" si="102"/>
        <v>-1.7342152427947122E-3</v>
      </c>
      <c r="E3315">
        <v>-1.2148790937522969E-2</v>
      </c>
      <c r="F3315">
        <v>3305</v>
      </c>
      <c r="G3315">
        <f t="shared" ca="1" si="103"/>
        <v>1.8491151599202466E-2</v>
      </c>
    </row>
    <row r="3316" spans="2:7" x14ac:dyDescent="0.3">
      <c r="B3316" s="109">
        <v>40506</v>
      </c>
      <c r="C3316" s="110">
        <v>330.337311</v>
      </c>
      <c r="D3316">
        <f t="shared" si="102"/>
        <v>9.476467961297308E-3</v>
      </c>
      <c r="E3316">
        <v>-1.2171347409852928E-2</v>
      </c>
      <c r="F3316">
        <v>3306</v>
      </c>
      <c r="G3316">
        <f t="shared" ca="1" si="103"/>
        <v>-2.2183159811191934E-2</v>
      </c>
    </row>
    <row r="3317" spans="2:7" x14ac:dyDescent="0.3">
      <c r="B3317" s="109">
        <v>40505</v>
      </c>
      <c r="C3317" s="110">
        <v>327.236267</v>
      </c>
      <c r="D3317">
        <f t="shared" si="102"/>
        <v>-2.5105523237932914E-2</v>
      </c>
      <c r="E3317">
        <v>-1.2171570695350353E-2</v>
      </c>
      <c r="F3317">
        <v>3307</v>
      </c>
      <c r="G3317">
        <f t="shared" ca="1" si="103"/>
        <v>4.9330088792943871E-2</v>
      </c>
    </row>
    <row r="3318" spans="2:7" x14ac:dyDescent="0.3">
      <c r="B3318" s="109">
        <v>40504</v>
      </c>
      <c r="C3318" s="110">
        <v>335.66326900000001</v>
      </c>
      <c r="D3318">
        <f t="shared" si="102"/>
        <v>-1.3179983948852225E-2</v>
      </c>
      <c r="E3318">
        <v>-1.2189291319174789E-2</v>
      </c>
      <c r="F3318">
        <v>3308</v>
      </c>
      <c r="G3318">
        <f t="shared" ca="1" si="103"/>
        <v>-2.0528195097117712E-2</v>
      </c>
    </row>
    <row r="3319" spans="2:7" x14ac:dyDescent="0.3">
      <c r="B3319" s="109">
        <v>40501</v>
      </c>
      <c r="C3319" s="110">
        <v>340.14639299999999</v>
      </c>
      <c r="D3319">
        <f t="shared" si="102"/>
        <v>-7.4752452465970398E-3</v>
      </c>
      <c r="E3319">
        <v>-1.2190681865350328E-2</v>
      </c>
      <c r="F3319">
        <v>3309</v>
      </c>
      <c r="G3319">
        <f t="shared" ca="1" si="103"/>
        <v>-3.0366425297742722E-2</v>
      </c>
    </row>
    <row r="3320" spans="2:7" x14ac:dyDescent="0.3">
      <c r="B3320" s="109">
        <v>40500</v>
      </c>
      <c r="C3320" s="110">
        <v>342.70822099999998</v>
      </c>
      <c r="D3320">
        <f t="shared" si="102"/>
        <v>-6.061331702535866E-3</v>
      </c>
      <c r="E3320">
        <v>-1.2197410323074198E-2</v>
      </c>
      <c r="F3320">
        <v>3310</v>
      </c>
      <c r="G3320">
        <f t="shared" ca="1" si="103"/>
        <v>-3.7619299391153813E-2</v>
      </c>
    </row>
    <row r="3321" spans="2:7" x14ac:dyDescent="0.3">
      <c r="B3321" s="109">
        <v>40498</v>
      </c>
      <c r="C3321" s="110">
        <v>344.798157</v>
      </c>
      <c r="D3321">
        <f t="shared" si="102"/>
        <v>-1.3786920666401969E-2</v>
      </c>
      <c r="E3321">
        <v>-1.2200216520260598E-2</v>
      </c>
      <c r="F3321">
        <v>3311</v>
      </c>
      <c r="G3321">
        <f t="shared" ca="1" si="103"/>
        <v>4.1718246586942391E-3</v>
      </c>
    </row>
    <row r="3322" spans="2:7" x14ac:dyDescent="0.3">
      <c r="B3322" s="109">
        <v>40497</v>
      </c>
      <c r="C3322" s="110">
        <v>349.61831699999999</v>
      </c>
      <c r="D3322">
        <f t="shared" si="102"/>
        <v>-4.8185914585441303E-4</v>
      </c>
      <c r="E3322">
        <v>-1.2241947261162567E-2</v>
      </c>
      <c r="F3322">
        <v>3312</v>
      </c>
      <c r="G3322">
        <f t="shared" ca="1" si="103"/>
        <v>-2.2021907633768788E-3</v>
      </c>
    </row>
    <row r="3323" spans="2:7" x14ac:dyDescent="0.3">
      <c r="B3323" s="109">
        <v>40494</v>
      </c>
      <c r="C3323" s="110">
        <v>349.78686499999998</v>
      </c>
      <c r="D3323">
        <f t="shared" si="102"/>
        <v>-2.2605199209090876E-2</v>
      </c>
      <c r="E3323">
        <v>-1.227045658042214E-2</v>
      </c>
      <c r="F3323">
        <v>3313</v>
      </c>
      <c r="G3323">
        <f t="shared" ca="1" si="103"/>
        <v>-3.4924810258884859E-2</v>
      </c>
    </row>
    <row r="3324" spans="2:7" x14ac:dyDescent="0.3">
      <c r="B3324" s="109">
        <v>40493</v>
      </c>
      <c r="C3324" s="110">
        <v>357.87673999999998</v>
      </c>
      <c r="D3324">
        <f t="shared" si="102"/>
        <v>-1.182033029038343E-2</v>
      </c>
      <c r="E3324">
        <v>-1.2276712857202332E-2</v>
      </c>
      <c r="F3324">
        <v>3314</v>
      </c>
      <c r="G3324">
        <f t="shared" ca="1" si="103"/>
        <v>-3.2881022571612004E-2</v>
      </c>
    </row>
    <row r="3325" spans="2:7" x14ac:dyDescent="0.3">
      <c r="B3325" s="109">
        <v>40492</v>
      </c>
      <c r="C3325" s="110">
        <v>362.15756199999998</v>
      </c>
      <c r="D3325">
        <f t="shared" si="102"/>
        <v>4.3207769804781471E-2</v>
      </c>
      <c r="E3325">
        <v>-1.2306094976607396E-2</v>
      </c>
      <c r="F3325">
        <v>3315</v>
      </c>
      <c r="G3325">
        <f t="shared" ca="1" si="103"/>
        <v>7.1992114266848276E-2</v>
      </c>
    </row>
    <row r="3326" spans="2:7" x14ac:dyDescent="0.3">
      <c r="B3326" s="109">
        <v>40491</v>
      </c>
      <c r="C3326" s="110">
        <v>347.15765399999998</v>
      </c>
      <c r="D3326">
        <f t="shared" si="102"/>
        <v>-5.5999600197840227E-3</v>
      </c>
      <c r="E3326">
        <v>-1.2315836735267593E-2</v>
      </c>
      <c r="F3326">
        <v>3316</v>
      </c>
      <c r="G3326">
        <f t="shared" ca="1" si="103"/>
        <v>-7.8234191840099564E-3</v>
      </c>
    </row>
    <row r="3327" spans="2:7" x14ac:dyDescent="0.3">
      <c r="B3327" s="109">
        <v>40490</v>
      </c>
      <c r="C3327" s="110">
        <v>349.11267099999998</v>
      </c>
      <c r="D3327">
        <f t="shared" si="102"/>
        <v>-6.9988312223039362E-3</v>
      </c>
      <c r="E3327">
        <v>-1.2369671133521276E-2</v>
      </c>
      <c r="F3327">
        <v>3317</v>
      </c>
      <c r="G3327">
        <f t="shared" ca="1" si="103"/>
        <v>5.6553537658165016E-2</v>
      </c>
    </row>
    <row r="3328" spans="2:7" x14ac:dyDescent="0.3">
      <c r="B3328" s="109">
        <v>40486</v>
      </c>
      <c r="C3328" s="110">
        <v>351.57327299999997</v>
      </c>
      <c r="D3328">
        <f t="shared" si="102"/>
        <v>-6.7105662570543512E-4</v>
      </c>
      <c r="E3328">
        <v>-1.2397415556672065E-2</v>
      </c>
      <c r="F3328">
        <v>3318</v>
      </c>
      <c r="G3328">
        <f t="shared" ca="1" si="103"/>
        <v>-1.8210236951063458E-2</v>
      </c>
    </row>
    <row r="3329" spans="2:7" x14ac:dyDescent="0.3">
      <c r="B3329" s="109">
        <v>40485</v>
      </c>
      <c r="C3329" s="110">
        <v>351.80935699999998</v>
      </c>
      <c r="D3329">
        <f t="shared" si="102"/>
        <v>9.8693647583996125E-3</v>
      </c>
      <c r="E3329">
        <v>-1.2407680255501985E-2</v>
      </c>
      <c r="F3329">
        <v>3319</v>
      </c>
      <c r="G3329">
        <f t="shared" ca="1" si="103"/>
        <v>5.4431462974683466E-2</v>
      </c>
    </row>
    <row r="3330" spans="2:7" x14ac:dyDescent="0.3">
      <c r="B3330" s="109">
        <v>40484</v>
      </c>
      <c r="C3330" s="110">
        <v>348.37115499999999</v>
      </c>
      <c r="D3330">
        <f t="shared" si="102"/>
        <v>2.8870202401343859E-2</v>
      </c>
      <c r="E3330">
        <v>-1.2425938805514014E-2</v>
      </c>
      <c r="F3330">
        <v>3320</v>
      </c>
      <c r="G3330">
        <f t="shared" ca="1" si="103"/>
        <v>-1.6280602129325267E-2</v>
      </c>
    </row>
    <row r="3331" spans="2:7" x14ac:dyDescent="0.3">
      <c r="B3331" s="109">
        <v>40483</v>
      </c>
      <c r="C3331" s="110">
        <v>338.59582499999999</v>
      </c>
      <c r="D3331">
        <f t="shared" si="102"/>
        <v>5.9081911305931545E-3</v>
      </c>
      <c r="E3331">
        <v>-1.2439750095214919E-2</v>
      </c>
      <c r="F3331">
        <v>3321</v>
      </c>
      <c r="G3331">
        <f t="shared" ca="1" si="103"/>
        <v>6.9341260863956837E-3</v>
      </c>
    </row>
    <row r="3332" spans="2:7" x14ac:dyDescent="0.3">
      <c r="B3332" s="109">
        <v>40480</v>
      </c>
      <c r="C3332" s="110">
        <v>336.60708599999998</v>
      </c>
      <c r="D3332">
        <f t="shared" si="102"/>
        <v>5.1336823842873525E-3</v>
      </c>
      <c r="E3332">
        <v>-1.2497555932149962E-2</v>
      </c>
      <c r="F3332">
        <v>3322</v>
      </c>
      <c r="G3332">
        <f t="shared" ca="1" si="103"/>
        <v>-4.0813577600820545E-3</v>
      </c>
    </row>
    <row r="3333" spans="2:7" x14ac:dyDescent="0.3">
      <c r="B3333" s="109">
        <v>40479</v>
      </c>
      <c r="C3333" s="110">
        <v>334.887878</v>
      </c>
      <c r="D3333">
        <f t="shared" si="102"/>
        <v>-3.6372408441418536E-2</v>
      </c>
      <c r="E3333">
        <v>-1.2498291936719808E-2</v>
      </c>
      <c r="F3333">
        <v>3323</v>
      </c>
      <c r="G3333">
        <f t="shared" ca="1" si="103"/>
        <v>8.4735743961442764E-3</v>
      </c>
    </row>
    <row r="3334" spans="2:7" x14ac:dyDescent="0.3">
      <c r="B3334" s="109">
        <v>40478</v>
      </c>
      <c r="C3334" s="110">
        <v>347.52832000000001</v>
      </c>
      <c r="D3334">
        <f t="shared" si="102"/>
        <v>4.8729387788648548E-3</v>
      </c>
      <c r="E3334">
        <v>-1.250122135993037E-2</v>
      </c>
      <c r="F3334">
        <v>3324</v>
      </c>
      <c r="G3334">
        <f t="shared" ca="1" si="103"/>
        <v>3.1616212632422133E-2</v>
      </c>
    </row>
    <row r="3335" spans="2:7" x14ac:dyDescent="0.3">
      <c r="B3335" s="109">
        <v>40477</v>
      </c>
      <c r="C3335" s="110">
        <v>345.84304800000001</v>
      </c>
      <c r="D3335">
        <f t="shared" si="102"/>
        <v>-8.5997708000564721E-3</v>
      </c>
      <c r="E3335">
        <v>-1.2502157075508502E-2</v>
      </c>
      <c r="F3335">
        <v>3325</v>
      </c>
      <c r="G3335">
        <f t="shared" ca="1" si="103"/>
        <v>-3.6108255090848446E-2</v>
      </c>
    </row>
    <row r="3336" spans="2:7" x14ac:dyDescent="0.3">
      <c r="B3336" s="109">
        <v>40476</v>
      </c>
      <c r="C3336" s="110">
        <v>348.84301799999997</v>
      </c>
      <c r="D3336">
        <f t="shared" si="102"/>
        <v>2.5182060059147915E-3</v>
      </c>
      <c r="E3336">
        <v>-1.2504641538216732E-2</v>
      </c>
      <c r="F3336">
        <v>3326</v>
      </c>
      <c r="G3336">
        <f t="shared" ca="1" si="103"/>
        <v>2.8875261203576987E-3</v>
      </c>
    </row>
    <row r="3337" spans="2:7" x14ac:dyDescent="0.3">
      <c r="B3337" s="109">
        <v>40473</v>
      </c>
      <c r="C3337" s="110">
        <v>347.96676600000001</v>
      </c>
      <c r="D3337">
        <f t="shared" si="102"/>
        <v>1.5044539755663777E-2</v>
      </c>
      <c r="E3337">
        <v>-1.2525030001212745E-2</v>
      </c>
      <c r="F3337">
        <v>3327</v>
      </c>
      <c r="G3337">
        <f t="shared" ca="1" si="103"/>
        <v>-5.7424006603955698E-3</v>
      </c>
    </row>
    <row r="3338" spans="2:7" x14ac:dyDescent="0.3">
      <c r="B3338" s="109">
        <v>40472</v>
      </c>
      <c r="C3338" s="110">
        <v>342.80935699999998</v>
      </c>
      <c r="D3338">
        <f t="shared" si="102"/>
        <v>8.2282443386101356E-3</v>
      </c>
      <c r="E3338">
        <v>-1.256172977044534E-2</v>
      </c>
      <c r="F3338">
        <v>3328</v>
      </c>
      <c r="G3338">
        <f t="shared" ca="1" si="103"/>
        <v>-5.4852490786754922E-2</v>
      </c>
    </row>
    <row r="3339" spans="2:7" x14ac:dyDescent="0.3">
      <c r="B3339" s="109">
        <v>40471</v>
      </c>
      <c r="C3339" s="110">
        <v>340.01165800000001</v>
      </c>
      <c r="D3339">
        <f t="shared" ref="D3339:D3402" si="104">C3339/C3340-1</f>
        <v>-1.1659601297329014E-2</v>
      </c>
      <c r="E3339">
        <v>-1.2598506476787952E-2</v>
      </c>
      <c r="F3339">
        <v>3329</v>
      </c>
      <c r="G3339">
        <f t="shared" ref="G3339:G3402" ca="1" si="105">_xlfn.NORM.INV(RAND(),M$13,M$14)</f>
        <v>-4.5113868148795089E-2</v>
      </c>
    </row>
    <row r="3340" spans="2:7" x14ac:dyDescent="0.3">
      <c r="B3340" s="109">
        <v>40470</v>
      </c>
      <c r="C3340" s="110">
        <v>344.02282700000001</v>
      </c>
      <c r="D3340">
        <f t="shared" si="104"/>
        <v>-4.8951845284062045E-4</v>
      </c>
      <c r="E3340">
        <v>-1.26236561630092E-2</v>
      </c>
      <c r="F3340">
        <v>3330</v>
      </c>
      <c r="G3340">
        <f t="shared" ca="1" si="105"/>
        <v>2.2430968905492021E-2</v>
      </c>
    </row>
    <row r="3341" spans="2:7" x14ac:dyDescent="0.3">
      <c r="B3341" s="109">
        <v>40469</v>
      </c>
      <c r="C3341" s="110">
        <v>344.19131499999997</v>
      </c>
      <c r="D3341">
        <f t="shared" si="104"/>
        <v>-4.1937289707830727E-3</v>
      </c>
      <c r="E3341">
        <v>-1.2627354029185356E-2</v>
      </c>
      <c r="F3341">
        <v>3331</v>
      </c>
      <c r="G3341">
        <f t="shared" ca="1" si="105"/>
        <v>1.4226110792823043E-2</v>
      </c>
    </row>
    <row r="3342" spans="2:7" x14ac:dyDescent="0.3">
      <c r="B3342" s="109">
        <v>40466</v>
      </c>
      <c r="C3342" s="110">
        <v>345.64083900000003</v>
      </c>
      <c r="D3342">
        <f t="shared" si="104"/>
        <v>-1.266101055940827E-3</v>
      </c>
      <c r="E3342">
        <v>-1.269559369765072E-2</v>
      </c>
      <c r="F3342">
        <v>3332</v>
      </c>
      <c r="G3342">
        <f t="shared" ca="1" si="105"/>
        <v>3.0135657682513153E-2</v>
      </c>
    </row>
    <row r="3343" spans="2:7" x14ac:dyDescent="0.3">
      <c r="B3343" s="109">
        <v>40465</v>
      </c>
      <c r="C3343" s="110">
        <v>346.07900999999998</v>
      </c>
      <c r="D3343">
        <f t="shared" si="104"/>
        <v>-1.2598506476787952E-2</v>
      </c>
      <c r="E3343">
        <v>-1.2719888757067976E-2</v>
      </c>
      <c r="F3343">
        <v>3333</v>
      </c>
      <c r="G3343">
        <f t="shared" ca="1" si="105"/>
        <v>-2.2888661991003596E-2</v>
      </c>
    </row>
    <row r="3344" spans="2:7" x14ac:dyDescent="0.3">
      <c r="B3344" s="109">
        <v>40464</v>
      </c>
      <c r="C3344" s="110">
        <v>350.49471999999997</v>
      </c>
      <c r="D3344">
        <f t="shared" si="104"/>
        <v>-3.5460194853499383E-3</v>
      </c>
      <c r="E3344">
        <v>-1.273584731267674E-2</v>
      </c>
      <c r="F3344">
        <v>3334</v>
      </c>
      <c r="G3344">
        <f t="shared" ca="1" si="105"/>
        <v>-2.9128271099538423E-2</v>
      </c>
    </row>
    <row r="3345" spans="2:7" x14ac:dyDescent="0.3">
      <c r="B3345" s="109">
        <v>40463</v>
      </c>
      <c r="C3345" s="110">
        <v>351.74200400000001</v>
      </c>
      <c r="D3345">
        <f t="shared" si="104"/>
        <v>-1.0431189815827913E-2</v>
      </c>
      <c r="E3345">
        <v>-1.2759046666398599E-2</v>
      </c>
      <c r="F3345">
        <v>3335</v>
      </c>
      <c r="G3345">
        <f t="shared" ca="1" si="105"/>
        <v>7.7134998298269255E-3</v>
      </c>
    </row>
    <row r="3346" spans="2:7" x14ac:dyDescent="0.3">
      <c r="B3346" s="109">
        <v>40462</v>
      </c>
      <c r="C3346" s="110">
        <v>355.44976800000001</v>
      </c>
      <c r="D3346">
        <f t="shared" si="104"/>
        <v>7.4520664367470069E-3</v>
      </c>
      <c r="E3346">
        <v>-1.2806323458158575E-2</v>
      </c>
      <c r="F3346">
        <v>3336</v>
      </c>
      <c r="G3346">
        <f t="shared" ca="1" si="105"/>
        <v>-3.1428383746815738E-2</v>
      </c>
    </row>
    <row r="3347" spans="2:7" x14ac:dyDescent="0.3">
      <c r="B3347" s="109">
        <v>40459</v>
      </c>
      <c r="C3347" s="110">
        <v>352.82052599999997</v>
      </c>
      <c r="D3347">
        <f t="shared" si="104"/>
        <v>5.2823917996773773E-3</v>
      </c>
      <c r="E3347">
        <v>-1.2817488046510728E-2</v>
      </c>
      <c r="F3347">
        <v>3337</v>
      </c>
      <c r="G3347">
        <f t="shared" ca="1" si="105"/>
        <v>1.2756440617999E-2</v>
      </c>
    </row>
    <row r="3348" spans="2:7" x14ac:dyDescent="0.3">
      <c r="B3348" s="109">
        <v>40458</v>
      </c>
      <c r="C3348" s="110">
        <v>350.96658300000001</v>
      </c>
      <c r="D3348">
        <f t="shared" si="104"/>
        <v>-1.5346224007115605E-3</v>
      </c>
      <c r="E3348">
        <v>-1.2822242623329871E-2</v>
      </c>
      <c r="F3348">
        <v>3338</v>
      </c>
      <c r="G3348">
        <f t="shared" ca="1" si="105"/>
        <v>-2.3136970323714066E-2</v>
      </c>
    </row>
    <row r="3349" spans="2:7" x14ac:dyDescent="0.3">
      <c r="B3349" s="109">
        <v>40457</v>
      </c>
      <c r="C3349" s="110">
        <v>351.506012</v>
      </c>
      <c r="D3349">
        <f t="shared" si="104"/>
        <v>6.855497376089259E-3</v>
      </c>
      <c r="E3349">
        <v>-1.2825868989194356E-2</v>
      </c>
      <c r="F3349">
        <v>3339</v>
      </c>
      <c r="G3349">
        <f t="shared" ca="1" si="105"/>
        <v>1.0943097545082553E-2</v>
      </c>
    </row>
    <row r="3350" spans="2:7" x14ac:dyDescent="0.3">
      <c r="B3350" s="109">
        <v>40456</v>
      </c>
      <c r="C3350" s="110">
        <v>349.11267099999998</v>
      </c>
      <c r="D3350">
        <f t="shared" si="104"/>
        <v>-1.7176374535438854E-2</v>
      </c>
      <c r="E3350">
        <v>-1.2839547962742892E-2</v>
      </c>
      <c r="F3350">
        <v>3340</v>
      </c>
      <c r="G3350">
        <f t="shared" ca="1" si="105"/>
        <v>-2.4374238691381243E-2</v>
      </c>
    </row>
    <row r="3351" spans="2:7" x14ac:dyDescent="0.3">
      <c r="B3351" s="109">
        <v>40455</v>
      </c>
      <c r="C3351" s="110">
        <v>355.21395899999999</v>
      </c>
      <c r="D3351">
        <f t="shared" si="104"/>
        <v>-5.0979137879966219E-3</v>
      </c>
      <c r="E3351">
        <v>-1.285277539500107E-2</v>
      </c>
      <c r="F3351">
        <v>3341</v>
      </c>
      <c r="G3351">
        <f t="shared" ca="1" si="105"/>
        <v>-2.0622540588651648E-3</v>
      </c>
    </row>
    <row r="3352" spans="2:7" x14ac:dyDescent="0.3">
      <c r="B3352" s="109">
        <v>40452</v>
      </c>
      <c r="C3352" s="110">
        <v>357.034088</v>
      </c>
      <c r="D3352">
        <f t="shared" si="104"/>
        <v>2.0423929943296226E-2</v>
      </c>
      <c r="E3352">
        <v>-1.286070275227813E-2</v>
      </c>
      <c r="F3352">
        <v>3342</v>
      </c>
      <c r="G3352">
        <f t="shared" ca="1" si="105"/>
        <v>1.0912234815253531E-2</v>
      </c>
    </row>
    <row r="3353" spans="2:7" x14ac:dyDescent="0.3">
      <c r="B3353" s="109">
        <v>40451</v>
      </c>
      <c r="C3353" s="110">
        <v>349.88799999999998</v>
      </c>
      <c r="D3353">
        <f t="shared" si="104"/>
        <v>1.0711033051026053E-2</v>
      </c>
      <c r="E3353">
        <v>-1.2879650168860612E-2</v>
      </c>
      <c r="F3353">
        <v>3343</v>
      </c>
      <c r="G3353">
        <f t="shared" ca="1" si="105"/>
        <v>-2.3236393326532167E-2</v>
      </c>
    </row>
    <row r="3354" spans="2:7" x14ac:dyDescent="0.3">
      <c r="B3354" s="109">
        <v>40450</v>
      </c>
      <c r="C3354" s="110">
        <v>346.18005399999998</v>
      </c>
      <c r="D3354">
        <f t="shared" si="104"/>
        <v>-2.4784389011908381E-2</v>
      </c>
      <c r="E3354">
        <v>-1.2890154973295376E-2</v>
      </c>
      <c r="F3354">
        <v>3344</v>
      </c>
      <c r="G3354">
        <f t="shared" ca="1" si="105"/>
        <v>-4.7738268213666377E-2</v>
      </c>
    </row>
    <row r="3355" spans="2:7" x14ac:dyDescent="0.3">
      <c r="B3355" s="109">
        <v>40449</v>
      </c>
      <c r="C3355" s="110">
        <v>354.97796599999998</v>
      </c>
      <c r="D3355">
        <f t="shared" si="104"/>
        <v>-8.3804040609583019E-3</v>
      </c>
      <c r="E3355">
        <v>-1.289239175264123E-2</v>
      </c>
      <c r="F3355">
        <v>3345</v>
      </c>
      <c r="G3355">
        <f t="shared" ca="1" si="105"/>
        <v>-4.3850976682713705E-2</v>
      </c>
    </row>
    <row r="3356" spans="2:7" x14ac:dyDescent="0.3">
      <c r="B3356" s="109">
        <v>40448</v>
      </c>
      <c r="C3356" s="110">
        <v>357.97796599999998</v>
      </c>
      <c r="D3356">
        <f t="shared" si="104"/>
        <v>2.3910786687986851E-2</v>
      </c>
      <c r="E3356">
        <v>-1.2911803833940416E-2</v>
      </c>
      <c r="F3356">
        <v>3346</v>
      </c>
      <c r="G3356">
        <f t="shared" ca="1" si="105"/>
        <v>-1.8750198074623699E-2</v>
      </c>
    </row>
    <row r="3357" spans="2:7" x14ac:dyDescent="0.3">
      <c r="B3357" s="109">
        <v>40445</v>
      </c>
      <c r="C3357" s="110">
        <v>349.61831699999999</v>
      </c>
      <c r="D3357">
        <f t="shared" si="104"/>
        <v>2.2375584886774824E-2</v>
      </c>
      <c r="E3357">
        <v>-1.2947322043666887E-2</v>
      </c>
      <c r="F3357">
        <v>3347</v>
      </c>
      <c r="G3357">
        <f t="shared" ca="1" si="105"/>
        <v>-4.0316462024454535E-3</v>
      </c>
    </row>
    <row r="3358" spans="2:7" x14ac:dyDescent="0.3">
      <c r="B3358" s="109">
        <v>40444</v>
      </c>
      <c r="C3358" s="110">
        <v>341.96661399999999</v>
      </c>
      <c r="D3358">
        <f t="shared" si="104"/>
        <v>-2.0657679518027994E-3</v>
      </c>
      <c r="E3358">
        <v>-1.2947570336743541E-2</v>
      </c>
      <c r="F3358">
        <v>3348</v>
      </c>
      <c r="G3358">
        <f t="shared" ca="1" si="105"/>
        <v>4.5209585545676209E-2</v>
      </c>
    </row>
    <row r="3359" spans="2:7" x14ac:dyDescent="0.3">
      <c r="B3359" s="109">
        <v>40443</v>
      </c>
      <c r="C3359" s="110">
        <v>342.67450000000002</v>
      </c>
      <c r="D3359">
        <f t="shared" si="104"/>
        <v>-9.7408868633402923E-3</v>
      </c>
      <c r="E3359">
        <v>-1.2948010620298378E-2</v>
      </c>
      <c r="F3359">
        <v>3349</v>
      </c>
      <c r="G3359">
        <f t="shared" ca="1" si="105"/>
        <v>4.7948335504679043E-2</v>
      </c>
    </row>
    <row r="3360" spans="2:7" x14ac:dyDescent="0.3">
      <c r="B3360" s="109">
        <v>40442</v>
      </c>
      <c r="C3360" s="110">
        <v>346.04528800000003</v>
      </c>
      <c r="D3360">
        <f t="shared" si="104"/>
        <v>-1.0315603340429358E-2</v>
      </c>
      <c r="E3360">
        <v>-1.2959443333129594E-2</v>
      </c>
      <c r="F3360">
        <v>3350</v>
      </c>
      <c r="G3360">
        <f t="shared" ca="1" si="105"/>
        <v>-4.9528981791682719E-2</v>
      </c>
    </row>
    <row r="3361" spans="2:7" x14ac:dyDescent="0.3">
      <c r="B3361" s="109">
        <v>40441</v>
      </c>
      <c r="C3361" s="110">
        <v>349.65216099999998</v>
      </c>
      <c r="D3361">
        <f t="shared" si="104"/>
        <v>2.3685374327822695E-2</v>
      </c>
      <c r="E3361">
        <v>-1.2964749013037569E-2</v>
      </c>
      <c r="F3361">
        <v>3351</v>
      </c>
      <c r="G3361">
        <f t="shared" ca="1" si="105"/>
        <v>2.8388541566133733E-2</v>
      </c>
    </row>
    <row r="3362" spans="2:7" x14ac:dyDescent="0.3">
      <c r="B3362" s="109">
        <v>40438</v>
      </c>
      <c r="C3362" s="110">
        <v>341.56213400000001</v>
      </c>
      <c r="D3362">
        <f t="shared" si="104"/>
        <v>2.0443222543984785E-2</v>
      </c>
      <c r="E3362">
        <v>-1.2969201163281485E-2</v>
      </c>
      <c r="F3362">
        <v>3352</v>
      </c>
      <c r="G3362">
        <f t="shared" ca="1" si="105"/>
        <v>1.4891253019890716E-3</v>
      </c>
    </row>
    <row r="3363" spans="2:7" x14ac:dyDescent="0.3">
      <c r="B3363" s="109">
        <v>40437</v>
      </c>
      <c r="C3363" s="110">
        <v>334.71939099999997</v>
      </c>
      <c r="D3363">
        <f t="shared" si="104"/>
        <v>5.9772081491598072E-3</v>
      </c>
      <c r="E3363">
        <v>-1.2970235251885898E-2</v>
      </c>
      <c r="F3363">
        <v>3353</v>
      </c>
      <c r="G3363">
        <f t="shared" ca="1" si="105"/>
        <v>3.9354592722215843E-3</v>
      </c>
    </row>
    <row r="3364" spans="2:7" x14ac:dyDescent="0.3">
      <c r="B3364" s="109">
        <v>40436</v>
      </c>
      <c r="C3364" s="110">
        <v>332.730591</v>
      </c>
      <c r="D3364">
        <f t="shared" si="104"/>
        <v>-1.7615478670207629E-2</v>
      </c>
      <c r="E3364">
        <v>-1.2984257996867532E-2</v>
      </c>
      <c r="F3364">
        <v>3354</v>
      </c>
      <c r="G3364">
        <f t="shared" ca="1" si="105"/>
        <v>-9.7971230987228819E-4</v>
      </c>
    </row>
    <row r="3365" spans="2:7" x14ac:dyDescent="0.3">
      <c r="B3365" s="109">
        <v>40435</v>
      </c>
      <c r="C3365" s="110">
        <v>338.69689899999997</v>
      </c>
      <c r="D3365">
        <f t="shared" si="104"/>
        <v>-1.2190681865350328E-2</v>
      </c>
      <c r="E3365">
        <v>-1.3006899454071186E-2</v>
      </c>
      <c r="F3365">
        <v>3355</v>
      </c>
      <c r="G3365">
        <f t="shared" ca="1" si="105"/>
        <v>1.2191459425730487E-2</v>
      </c>
    </row>
    <row r="3366" spans="2:7" x14ac:dyDescent="0.3">
      <c r="B3366" s="109">
        <v>40434</v>
      </c>
      <c r="C3366" s="110">
        <v>342.876801</v>
      </c>
      <c r="D3366">
        <f t="shared" si="104"/>
        <v>1.9673908725903466E-4</v>
      </c>
      <c r="E3366">
        <v>-1.3015145043148935E-2</v>
      </c>
      <c r="F3366">
        <v>3356</v>
      </c>
      <c r="G3366">
        <f t="shared" ca="1" si="105"/>
        <v>3.4396602113243149E-2</v>
      </c>
    </row>
    <row r="3367" spans="2:7" x14ac:dyDescent="0.3">
      <c r="B3367" s="109">
        <v>40430</v>
      </c>
      <c r="C3367" s="110">
        <v>342.80935699999998</v>
      </c>
      <c r="D3367">
        <f t="shared" si="104"/>
        <v>-2.0604327846210913E-3</v>
      </c>
      <c r="E3367">
        <v>-1.3023430247087742E-2</v>
      </c>
      <c r="F3367">
        <v>3357</v>
      </c>
      <c r="G3367">
        <f t="shared" ca="1" si="105"/>
        <v>9.1154322475523446E-3</v>
      </c>
    </row>
    <row r="3368" spans="2:7" x14ac:dyDescent="0.3">
      <c r="B3368" s="109">
        <v>40429</v>
      </c>
      <c r="C3368" s="110">
        <v>343.51715100000001</v>
      </c>
      <c r="D3368">
        <f t="shared" si="104"/>
        <v>4.6333364841468772E-3</v>
      </c>
      <c r="E3368">
        <v>-1.3035944224160101E-2</v>
      </c>
      <c r="F3368">
        <v>3358</v>
      </c>
      <c r="G3368">
        <f t="shared" ca="1" si="105"/>
        <v>3.7775723252552955E-2</v>
      </c>
    </row>
    <row r="3369" spans="2:7" x14ac:dyDescent="0.3">
      <c r="B3369" s="109">
        <v>40428</v>
      </c>
      <c r="C3369" s="110">
        <v>341.932861</v>
      </c>
      <c r="D3369">
        <f t="shared" si="104"/>
        <v>2.6928178322950691E-2</v>
      </c>
      <c r="E3369">
        <v>-1.3070405295098508E-2</v>
      </c>
      <c r="F3369">
        <v>3359</v>
      </c>
      <c r="G3369">
        <f t="shared" ca="1" si="105"/>
        <v>5.8338046170909657E-3</v>
      </c>
    </row>
    <row r="3370" spans="2:7" x14ac:dyDescent="0.3">
      <c r="B3370" s="109">
        <v>40427</v>
      </c>
      <c r="C3370" s="110">
        <v>332.96667500000001</v>
      </c>
      <c r="D3370">
        <f t="shared" si="104"/>
        <v>3.148375423440708E-3</v>
      </c>
      <c r="E3370">
        <v>-1.3073735452301061E-2</v>
      </c>
      <c r="F3370">
        <v>3360</v>
      </c>
      <c r="G3370">
        <f t="shared" ca="1" si="105"/>
        <v>5.7343487423967415E-3</v>
      </c>
    </row>
    <row r="3371" spans="2:7" x14ac:dyDescent="0.3">
      <c r="B3371" s="109">
        <v>40424</v>
      </c>
      <c r="C3371" s="110">
        <v>331.92166099999997</v>
      </c>
      <c r="D3371">
        <f t="shared" si="104"/>
        <v>2.2389172231129795E-3</v>
      </c>
      <c r="E3371">
        <v>-1.3088262772018577E-2</v>
      </c>
      <c r="F3371">
        <v>3361</v>
      </c>
      <c r="G3371">
        <f t="shared" ca="1" si="105"/>
        <v>-4.8088889364931529E-3</v>
      </c>
    </row>
    <row r="3372" spans="2:7" x14ac:dyDescent="0.3">
      <c r="B3372" s="109">
        <v>40423</v>
      </c>
      <c r="C3372" s="110">
        <v>331.18017600000002</v>
      </c>
      <c r="D3372">
        <f t="shared" si="104"/>
        <v>1.9191158041627965E-2</v>
      </c>
      <c r="E3372">
        <v>-1.3174495414319365E-2</v>
      </c>
      <c r="F3372">
        <v>3362</v>
      </c>
      <c r="G3372">
        <f t="shared" ca="1" si="105"/>
        <v>-2.5685897692859071E-2</v>
      </c>
    </row>
    <row r="3373" spans="2:7" x14ac:dyDescent="0.3">
      <c r="B3373" s="109">
        <v>40422</v>
      </c>
      <c r="C3373" s="110">
        <v>324.94412199999999</v>
      </c>
      <c r="D3373">
        <f t="shared" si="104"/>
        <v>9.0011329429260378E-3</v>
      </c>
      <c r="E3373">
        <v>-1.3179983948852225E-2</v>
      </c>
      <c r="F3373">
        <v>3363</v>
      </c>
      <c r="G3373">
        <f t="shared" ca="1" si="105"/>
        <v>-1.0968848926792476E-2</v>
      </c>
    </row>
    <row r="3374" spans="2:7" x14ac:dyDescent="0.3">
      <c r="B3374" s="109">
        <v>40421</v>
      </c>
      <c r="C3374" s="110">
        <v>322.04534899999999</v>
      </c>
      <c r="D3374">
        <f t="shared" si="104"/>
        <v>1.1540698018831508E-2</v>
      </c>
      <c r="E3374">
        <v>-1.3192972801325586E-2</v>
      </c>
      <c r="F3374">
        <v>3364</v>
      </c>
      <c r="G3374">
        <f t="shared" ca="1" si="105"/>
        <v>-3.914211811345894E-2</v>
      </c>
    </row>
    <row r="3375" spans="2:7" x14ac:dyDescent="0.3">
      <c r="B3375" s="109">
        <v>40420</v>
      </c>
      <c r="C3375" s="110">
        <v>318.37112400000001</v>
      </c>
      <c r="D3375">
        <f t="shared" si="104"/>
        <v>1.2868841812508469E-2</v>
      </c>
      <c r="E3375">
        <v>-1.3195281370644851E-2</v>
      </c>
      <c r="F3375">
        <v>3365</v>
      </c>
      <c r="G3375">
        <f t="shared" ca="1" si="105"/>
        <v>1.4563292693779728E-2</v>
      </c>
    </row>
    <row r="3376" spans="2:7" x14ac:dyDescent="0.3">
      <c r="B3376" s="109">
        <v>40417</v>
      </c>
      <c r="C3376" s="110">
        <v>314.32611100000003</v>
      </c>
      <c r="D3376">
        <f t="shared" si="104"/>
        <v>-4.2865741654807277E-4</v>
      </c>
      <c r="E3376">
        <v>-1.3246422842894567E-2</v>
      </c>
      <c r="F3376">
        <v>3366</v>
      </c>
      <c r="G3376">
        <f t="shared" ca="1" si="105"/>
        <v>8.9534025092631725E-3</v>
      </c>
    </row>
    <row r="3377" spans="2:7" x14ac:dyDescent="0.3">
      <c r="B3377" s="109">
        <v>40416</v>
      </c>
      <c r="C3377" s="110">
        <v>314.46090700000002</v>
      </c>
      <c r="D3377">
        <f t="shared" si="104"/>
        <v>1.0705497194729574E-4</v>
      </c>
      <c r="E3377">
        <v>-1.3273145476458192E-2</v>
      </c>
      <c r="F3377">
        <v>3367</v>
      </c>
      <c r="G3377">
        <f t="shared" ca="1" si="105"/>
        <v>-3.0736484166201859E-2</v>
      </c>
    </row>
    <row r="3378" spans="2:7" x14ac:dyDescent="0.3">
      <c r="B3378" s="109">
        <v>40415</v>
      </c>
      <c r="C3378" s="110">
        <v>314.42724600000003</v>
      </c>
      <c r="D3378">
        <f t="shared" si="104"/>
        <v>-1.4891148983091962E-2</v>
      </c>
      <c r="E3378">
        <v>-1.3298100724664419E-2</v>
      </c>
      <c r="F3378">
        <v>3368</v>
      </c>
      <c r="G3378">
        <f t="shared" ca="1" si="105"/>
        <v>-4.6478934647319688E-5</v>
      </c>
    </row>
    <row r="3379" spans="2:7" x14ac:dyDescent="0.3">
      <c r="B3379" s="109">
        <v>40414</v>
      </c>
      <c r="C3379" s="110">
        <v>319.180206</v>
      </c>
      <c r="D3379">
        <f t="shared" si="104"/>
        <v>-1.2719888757067976E-2</v>
      </c>
      <c r="E3379">
        <v>-1.3300027520516289E-2</v>
      </c>
      <c r="F3379">
        <v>3369</v>
      </c>
      <c r="G3379">
        <f t="shared" ca="1" si="105"/>
        <v>8.0273685640298589E-2</v>
      </c>
    </row>
    <row r="3380" spans="2:7" x14ac:dyDescent="0.3">
      <c r="B3380" s="109">
        <v>40413</v>
      </c>
      <c r="C3380" s="110">
        <v>323.29244999999997</v>
      </c>
      <c r="D3380">
        <f t="shared" si="104"/>
        <v>-9.7056564507889131E-3</v>
      </c>
      <c r="E3380">
        <v>-1.3308924113416776E-2</v>
      </c>
      <c r="F3380">
        <v>3370</v>
      </c>
      <c r="G3380">
        <f t="shared" ca="1" si="105"/>
        <v>1.0504798252824476E-2</v>
      </c>
    </row>
    <row r="3381" spans="2:7" x14ac:dyDescent="0.3">
      <c r="B3381" s="109">
        <v>40410</v>
      </c>
      <c r="C3381" s="110">
        <v>326.46096799999998</v>
      </c>
      <c r="D3381">
        <f t="shared" si="104"/>
        <v>-1.8553096242009959E-3</v>
      </c>
      <c r="E3381">
        <v>-1.3331775272576674E-2</v>
      </c>
      <c r="F3381">
        <v>3371</v>
      </c>
      <c r="G3381">
        <f t="shared" ca="1" si="105"/>
        <v>-1.8883100813849998E-2</v>
      </c>
    </row>
    <row r="3382" spans="2:7" x14ac:dyDescent="0.3">
      <c r="B3382" s="109">
        <v>40409</v>
      </c>
      <c r="C3382" s="110">
        <v>327.06778000000003</v>
      </c>
      <c r="D3382">
        <f t="shared" si="104"/>
        <v>4.7634935742455475E-3</v>
      </c>
      <c r="E3382">
        <v>-1.3337193477358733E-2</v>
      </c>
      <c r="F3382">
        <v>3372</v>
      </c>
      <c r="G3382">
        <f t="shared" ca="1" si="105"/>
        <v>-2.232868597886432E-2</v>
      </c>
    </row>
    <row r="3383" spans="2:7" x14ac:dyDescent="0.3">
      <c r="B3383" s="109">
        <v>40408</v>
      </c>
      <c r="C3383" s="110">
        <v>325.51718099999999</v>
      </c>
      <c r="D3383">
        <f t="shared" si="104"/>
        <v>-8.2770072645810266E-4</v>
      </c>
      <c r="E3383">
        <v>-1.3385009976205953E-2</v>
      </c>
      <c r="F3383">
        <v>3373</v>
      </c>
      <c r="G3383">
        <f t="shared" ca="1" si="105"/>
        <v>-3.4460299078444952E-2</v>
      </c>
    </row>
    <row r="3384" spans="2:7" x14ac:dyDescent="0.3">
      <c r="B3384" s="109">
        <v>40407</v>
      </c>
      <c r="C3384" s="110">
        <v>325.786835</v>
      </c>
      <c r="D3384">
        <f t="shared" si="104"/>
        <v>-9.83506927029143E-3</v>
      </c>
      <c r="E3384">
        <v>-1.34121144273327E-2</v>
      </c>
      <c r="F3384">
        <v>3374</v>
      </c>
      <c r="G3384">
        <f t="shared" ca="1" si="105"/>
        <v>1.849143858866175E-2</v>
      </c>
    </row>
    <row r="3385" spans="2:7" x14ac:dyDescent="0.3">
      <c r="B3385" s="109">
        <v>40406</v>
      </c>
      <c r="C3385" s="110">
        <v>329.02279700000003</v>
      </c>
      <c r="D3385">
        <f t="shared" si="104"/>
        <v>-4.1911987420645946E-2</v>
      </c>
      <c r="E3385">
        <v>-1.3437691577907307E-2</v>
      </c>
      <c r="F3385">
        <v>3375</v>
      </c>
      <c r="G3385">
        <f t="shared" ca="1" si="105"/>
        <v>2.2424413499888009E-3</v>
      </c>
    </row>
    <row r="3386" spans="2:7" x14ac:dyDescent="0.3">
      <c r="B3386" s="109">
        <v>40403</v>
      </c>
      <c r="C3386" s="110">
        <v>343.41604599999999</v>
      </c>
      <c r="D3386">
        <f t="shared" si="104"/>
        <v>4.395924610014168E-2</v>
      </c>
      <c r="E3386">
        <v>-1.3442543541773877E-2</v>
      </c>
      <c r="F3386">
        <v>3376</v>
      </c>
      <c r="G3386">
        <f t="shared" ca="1" si="105"/>
        <v>4.2158443294765251E-2</v>
      </c>
    </row>
    <row r="3387" spans="2:7" x14ac:dyDescent="0.3">
      <c r="B3387" s="109">
        <v>40402</v>
      </c>
      <c r="C3387" s="110">
        <v>328.95541400000002</v>
      </c>
      <c r="D3387">
        <f t="shared" si="104"/>
        <v>2.3599592477465015E-2</v>
      </c>
      <c r="E3387">
        <v>-1.3444449451584295E-2</v>
      </c>
      <c r="F3387">
        <v>3377</v>
      </c>
      <c r="G3387">
        <f t="shared" ca="1" si="105"/>
        <v>-4.900735944972554E-3</v>
      </c>
    </row>
    <row r="3388" spans="2:7" x14ac:dyDescent="0.3">
      <c r="B3388" s="109">
        <v>40401</v>
      </c>
      <c r="C3388" s="110">
        <v>321.37118500000003</v>
      </c>
      <c r="D3388">
        <f t="shared" si="104"/>
        <v>1.1994762485875166E-2</v>
      </c>
      <c r="E3388">
        <v>-1.3448019142386136E-2</v>
      </c>
      <c r="F3388">
        <v>3378</v>
      </c>
      <c r="G3388">
        <f t="shared" ca="1" si="105"/>
        <v>1.2334215581269094E-3</v>
      </c>
    </row>
    <row r="3389" spans="2:7" x14ac:dyDescent="0.3">
      <c r="B3389" s="109">
        <v>40400</v>
      </c>
      <c r="C3389" s="110">
        <v>317.56210299999998</v>
      </c>
      <c r="D3389">
        <f t="shared" si="104"/>
        <v>-7.4249036097817633E-4</v>
      </c>
      <c r="E3389">
        <v>-1.3487225803289205E-2</v>
      </c>
      <c r="F3389">
        <v>3379</v>
      </c>
      <c r="G3389">
        <f t="shared" ca="1" si="105"/>
        <v>3.1572873133033676E-3</v>
      </c>
    </row>
    <row r="3390" spans="2:7" x14ac:dyDescent="0.3">
      <c r="B3390" s="109">
        <v>40399</v>
      </c>
      <c r="C3390" s="110">
        <v>317.79806500000001</v>
      </c>
      <c r="D3390">
        <f t="shared" si="104"/>
        <v>1.6276853792366541E-2</v>
      </c>
      <c r="E3390">
        <v>-1.35356507027381E-2</v>
      </c>
      <c r="F3390">
        <v>3380</v>
      </c>
      <c r="G3390">
        <f t="shared" ca="1" si="105"/>
        <v>-1.931390708433689E-2</v>
      </c>
    </row>
    <row r="3391" spans="2:7" x14ac:dyDescent="0.3">
      <c r="B3391" s="109">
        <v>40396</v>
      </c>
      <c r="C3391" s="110">
        <v>312.70816000000002</v>
      </c>
      <c r="D3391">
        <f t="shared" si="104"/>
        <v>6.5096687955374932E-3</v>
      </c>
      <c r="E3391">
        <v>-1.3558511421557617E-2</v>
      </c>
      <c r="F3391">
        <v>3381</v>
      </c>
      <c r="G3391">
        <f t="shared" ca="1" si="105"/>
        <v>1.8654085734294501E-2</v>
      </c>
    </row>
    <row r="3392" spans="2:7" x14ac:dyDescent="0.3">
      <c r="B3392" s="109">
        <v>40395</v>
      </c>
      <c r="C3392" s="110">
        <v>310.685699</v>
      </c>
      <c r="D3392">
        <f t="shared" si="104"/>
        <v>-2.0197661183319005E-2</v>
      </c>
      <c r="E3392">
        <v>-1.3571875619223794E-2</v>
      </c>
      <c r="F3392">
        <v>3382</v>
      </c>
      <c r="G3392">
        <f t="shared" ca="1" si="105"/>
        <v>2.6354417615731041E-2</v>
      </c>
    </row>
    <row r="3393" spans="2:7" x14ac:dyDescent="0.3">
      <c r="B3393" s="109">
        <v>40394</v>
      </c>
      <c r="C3393" s="110">
        <v>317.09017899999998</v>
      </c>
      <c r="D3393">
        <f t="shared" si="104"/>
        <v>-6.442855207202669E-3</v>
      </c>
      <c r="E3393">
        <v>-1.3599315457154981E-2</v>
      </c>
      <c r="F3393">
        <v>3383</v>
      </c>
      <c r="G3393">
        <f t="shared" ca="1" si="105"/>
        <v>-7.9934719845071167E-3</v>
      </c>
    </row>
    <row r="3394" spans="2:7" x14ac:dyDescent="0.3">
      <c r="B3394" s="109">
        <v>40393</v>
      </c>
      <c r="C3394" s="110">
        <v>319.14639299999999</v>
      </c>
      <c r="D3394">
        <f t="shared" si="104"/>
        <v>4.1354910881656881E-2</v>
      </c>
      <c r="E3394">
        <v>-1.361581425246472E-2</v>
      </c>
      <c r="F3394">
        <v>3384</v>
      </c>
      <c r="G3394">
        <f t="shared" ca="1" si="105"/>
        <v>-4.8191956584357062E-3</v>
      </c>
    </row>
    <row r="3395" spans="2:7" x14ac:dyDescent="0.3">
      <c r="B3395" s="109">
        <v>40392</v>
      </c>
      <c r="C3395" s="110">
        <v>306.47226000000001</v>
      </c>
      <c r="D3395">
        <f t="shared" si="104"/>
        <v>2.2031316060999728E-4</v>
      </c>
      <c r="E3395">
        <v>-1.3620171610050469E-2</v>
      </c>
      <c r="F3395">
        <v>3385</v>
      </c>
      <c r="G3395">
        <f t="shared" ca="1" si="105"/>
        <v>5.0230125965758411E-2</v>
      </c>
    </row>
    <row r="3396" spans="2:7" x14ac:dyDescent="0.3">
      <c r="B3396" s="109">
        <v>40389</v>
      </c>
      <c r="C3396" s="110">
        <v>306.40475500000002</v>
      </c>
      <c r="D3396">
        <f t="shared" si="104"/>
        <v>-2.6338098805671617E-3</v>
      </c>
      <c r="E3396">
        <v>-1.3645108703305264E-2</v>
      </c>
      <c r="F3396">
        <v>3386</v>
      </c>
      <c r="G3396">
        <f t="shared" ca="1" si="105"/>
        <v>2.2964629168523241E-2</v>
      </c>
    </row>
    <row r="3397" spans="2:7" x14ac:dyDescent="0.3">
      <c r="B3397" s="109">
        <v>40388</v>
      </c>
      <c r="C3397" s="110">
        <v>307.21389799999997</v>
      </c>
      <c r="D3397">
        <f t="shared" si="104"/>
        <v>-9.5628857446262705E-3</v>
      </c>
      <c r="E3397">
        <v>-1.3686505144620664E-2</v>
      </c>
      <c r="F3397">
        <v>3387</v>
      </c>
      <c r="G3397">
        <f t="shared" ca="1" si="105"/>
        <v>1.9481072055100506E-2</v>
      </c>
    </row>
    <row r="3398" spans="2:7" x14ac:dyDescent="0.3">
      <c r="B3398" s="109">
        <v>40387</v>
      </c>
      <c r="C3398" s="110">
        <v>310.180115</v>
      </c>
      <c r="D3398">
        <f t="shared" si="104"/>
        <v>2.9421931909429766E-2</v>
      </c>
      <c r="E3398">
        <v>-1.3721686472734751E-2</v>
      </c>
      <c r="F3398">
        <v>3388</v>
      </c>
      <c r="G3398">
        <f t="shared" ca="1" si="105"/>
        <v>5.0018835298430993E-2</v>
      </c>
    </row>
    <row r="3399" spans="2:7" x14ac:dyDescent="0.3">
      <c r="B3399" s="109">
        <v>40386</v>
      </c>
      <c r="C3399" s="110">
        <v>301.31484999999998</v>
      </c>
      <c r="D3399">
        <f t="shared" si="104"/>
        <v>2.1133202860653233E-2</v>
      </c>
      <c r="E3399">
        <v>-1.3736477068013619E-2</v>
      </c>
      <c r="F3399">
        <v>3389</v>
      </c>
      <c r="G3399">
        <f t="shared" ca="1" si="105"/>
        <v>5.2519981139641046E-3</v>
      </c>
    </row>
    <row r="3400" spans="2:7" x14ac:dyDescent="0.3">
      <c r="B3400" s="109">
        <v>40385</v>
      </c>
      <c r="C3400" s="110">
        <v>295.07888800000001</v>
      </c>
      <c r="D3400">
        <f t="shared" si="104"/>
        <v>6.4380249462712147E-3</v>
      </c>
      <c r="E3400">
        <v>-1.3754847490518696E-2</v>
      </c>
      <c r="F3400">
        <v>3390</v>
      </c>
      <c r="G3400">
        <f t="shared" ca="1" si="105"/>
        <v>-5.8759043280828442E-3</v>
      </c>
    </row>
    <row r="3401" spans="2:7" x14ac:dyDescent="0.3">
      <c r="B3401" s="109">
        <v>40382</v>
      </c>
      <c r="C3401" s="110">
        <v>293.19131499999997</v>
      </c>
      <c r="D3401">
        <f t="shared" si="104"/>
        <v>-1.7619124195713098E-2</v>
      </c>
      <c r="E3401">
        <v>-1.376147175396758E-2</v>
      </c>
      <c r="F3401">
        <v>3391</v>
      </c>
      <c r="G3401">
        <f t="shared" ca="1" si="105"/>
        <v>-3.6230012877753369E-2</v>
      </c>
    </row>
    <row r="3402" spans="2:7" x14ac:dyDescent="0.3">
      <c r="B3402" s="109">
        <v>40381</v>
      </c>
      <c r="C3402" s="110">
        <v>298.44973800000002</v>
      </c>
      <c r="D3402">
        <f t="shared" si="104"/>
        <v>-6.8423018264300861E-3</v>
      </c>
      <c r="E3402">
        <v>-1.3766293900008275E-2</v>
      </c>
      <c r="F3402">
        <v>3392</v>
      </c>
      <c r="G3402">
        <f t="shared" ca="1" si="105"/>
        <v>-1.5959334068960784E-3</v>
      </c>
    </row>
    <row r="3403" spans="2:7" x14ac:dyDescent="0.3">
      <c r="B3403" s="109">
        <v>40380</v>
      </c>
      <c r="C3403" s="110">
        <v>300.50589000000002</v>
      </c>
      <c r="D3403">
        <f t="shared" ref="D3403:D3466" si="106">C3403/C3404-1</f>
        <v>-2.922544007239547E-2</v>
      </c>
      <c r="E3403">
        <v>-1.3769175896837238E-2</v>
      </c>
      <c r="F3403">
        <v>3393</v>
      </c>
      <c r="G3403">
        <f t="shared" ref="G3403:G3466" ca="1" si="107">_xlfn.NORM.INV(RAND(),M$13,M$14)</f>
        <v>-1.7890516755868835E-2</v>
      </c>
    </row>
    <row r="3404" spans="2:7" x14ac:dyDescent="0.3">
      <c r="B3404" s="109">
        <v>40379</v>
      </c>
      <c r="C3404" s="110">
        <v>309.55270400000001</v>
      </c>
      <c r="D3404">
        <f t="shared" si="106"/>
        <v>2.0057069709119135E-2</v>
      </c>
      <c r="E3404">
        <v>-1.3773017843481838E-2</v>
      </c>
      <c r="F3404">
        <v>3394</v>
      </c>
      <c r="G3404">
        <f t="shared" ca="1" si="107"/>
        <v>5.0375618720001963E-3</v>
      </c>
    </row>
    <row r="3405" spans="2:7" x14ac:dyDescent="0.3">
      <c r="B3405" s="109">
        <v>40378</v>
      </c>
      <c r="C3405" s="110">
        <v>303.46606400000002</v>
      </c>
      <c r="D3405">
        <f t="shared" si="106"/>
        <v>1.5696239834848136E-2</v>
      </c>
      <c r="E3405">
        <v>-1.3777175745443127E-2</v>
      </c>
      <c r="F3405">
        <v>3395</v>
      </c>
      <c r="G3405">
        <f t="shared" ca="1" si="107"/>
        <v>-1.7162128473079963E-2</v>
      </c>
    </row>
    <row r="3406" spans="2:7" x14ac:dyDescent="0.3">
      <c r="B3406" s="109">
        <v>40375</v>
      </c>
      <c r="C3406" s="110">
        <v>298.77639799999997</v>
      </c>
      <c r="D3406">
        <f t="shared" si="106"/>
        <v>1.8480527769486832E-2</v>
      </c>
      <c r="E3406">
        <v>-1.3786920666401969E-2</v>
      </c>
      <c r="F3406">
        <v>3396</v>
      </c>
      <c r="G3406">
        <f t="shared" ca="1" si="107"/>
        <v>-5.7550415995180773E-3</v>
      </c>
    </row>
    <row r="3407" spans="2:7" x14ac:dyDescent="0.3">
      <c r="B3407" s="109">
        <v>40374</v>
      </c>
      <c r="C3407" s="110">
        <v>293.35504200000003</v>
      </c>
      <c r="D3407">
        <f t="shared" si="106"/>
        <v>-1.2453424097523813E-3</v>
      </c>
      <c r="E3407">
        <v>-1.381497530015896E-2</v>
      </c>
      <c r="F3407">
        <v>3397</v>
      </c>
      <c r="G3407">
        <f t="shared" ca="1" si="107"/>
        <v>-3.180702534988316E-2</v>
      </c>
    </row>
    <row r="3408" spans="2:7" x14ac:dyDescent="0.3">
      <c r="B3408" s="109">
        <v>40373</v>
      </c>
      <c r="C3408" s="110">
        <v>293.72082499999999</v>
      </c>
      <c r="D3408">
        <f t="shared" si="106"/>
        <v>1.2613155677199783E-2</v>
      </c>
      <c r="E3408">
        <v>-1.3835108868109014E-2</v>
      </c>
      <c r="F3408">
        <v>3398</v>
      </c>
      <c r="G3408">
        <f t="shared" ca="1" si="107"/>
        <v>-2.3228973137018064E-2</v>
      </c>
    </row>
    <row r="3409" spans="2:7" x14ac:dyDescent="0.3">
      <c r="B3409" s="109">
        <v>40372</v>
      </c>
      <c r="C3409" s="110">
        <v>290.06222500000001</v>
      </c>
      <c r="D3409">
        <f t="shared" si="106"/>
        <v>1.7501030814368157E-2</v>
      </c>
      <c r="E3409">
        <v>-1.3853614929962066E-2</v>
      </c>
      <c r="F3409">
        <v>3399</v>
      </c>
      <c r="G3409">
        <f t="shared" ca="1" si="107"/>
        <v>-4.5626413931942625E-2</v>
      </c>
    </row>
    <row r="3410" spans="2:7" x14ac:dyDescent="0.3">
      <c r="B3410" s="109">
        <v>40371</v>
      </c>
      <c r="C3410" s="110">
        <v>285.073151</v>
      </c>
      <c r="D3410">
        <f t="shared" si="106"/>
        <v>-3.6043455051036899E-3</v>
      </c>
      <c r="E3410">
        <v>-1.3860091397748464E-2</v>
      </c>
      <c r="F3410">
        <v>3400</v>
      </c>
      <c r="G3410">
        <f t="shared" ca="1" si="107"/>
        <v>-5.3763272889785815E-2</v>
      </c>
    </row>
    <row r="3411" spans="2:7" x14ac:dyDescent="0.3">
      <c r="B3411" s="109">
        <v>40368</v>
      </c>
      <c r="C3411" s="110">
        <v>286.10437000000002</v>
      </c>
      <c r="D3411">
        <f t="shared" si="106"/>
        <v>-1.9719839361592717E-3</v>
      </c>
      <c r="E3411">
        <v>-1.3931965506524424E-2</v>
      </c>
      <c r="F3411">
        <v>3401</v>
      </c>
      <c r="G3411">
        <f t="shared" ca="1" si="107"/>
        <v>-8.9307774494244135E-3</v>
      </c>
    </row>
    <row r="3412" spans="2:7" x14ac:dyDescent="0.3">
      <c r="B3412" s="109">
        <v>40367</v>
      </c>
      <c r="C3412" s="110">
        <v>286.66967799999998</v>
      </c>
      <c r="D3412">
        <f t="shared" si="106"/>
        <v>5.1313790444305063E-3</v>
      </c>
      <c r="E3412">
        <v>-1.3950337886902364E-2</v>
      </c>
      <c r="F3412">
        <v>3402</v>
      </c>
      <c r="G3412">
        <f t="shared" ca="1" si="107"/>
        <v>-5.033767379538652E-3</v>
      </c>
    </row>
    <row r="3413" spans="2:7" x14ac:dyDescent="0.3">
      <c r="B3413" s="109">
        <v>40366</v>
      </c>
      <c r="C3413" s="110">
        <v>285.20617700000003</v>
      </c>
      <c r="D3413">
        <f t="shared" si="106"/>
        <v>2.3374481006834813E-3</v>
      </c>
      <c r="E3413">
        <v>-1.3952684344992528E-2</v>
      </c>
      <c r="F3413">
        <v>3403</v>
      </c>
      <c r="G3413">
        <f t="shared" ca="1" si="107"/>
        <v>3.9771237998034357E-2</v>
      </c>
    </row>
    <row r="3414" spans="2:7" x14ac:dyDescent="0.3">
      <c r="B3414" s="109">
        <v>40365</v>
      </c>
      <c r="C3414" s="110">
        <v>284.54107699999997</v>
      </c>
      <c r="D3414">
        <f t="shared" si="106"/>
        <v>-5.5791537300241556E-3</v>
      </c>
      <c r="E3414">
        <v>-1.3956569023215182E-2</v>
      </c>
      <c r="F3414">
        <v>3404</v>
      </c>
      <c r="G3414">
        <f t="shared" ca="1" si="107"/>
        <v>2.3446169890312913E-2</v>
      </c>
    </row>
    <row r="3415" spans="2:7" x14ac:dyDescent="0.3">
      <c r="B3415" s="109">
        <v>40364</v>
      </c>
      <c r="C3415" s="110">
        <v>286.13748199999998</v>
      </c>
      <c r="D3415">
        <f t="shared" si="106"/>
        <v>9.3056508683986294E-4</v>
      </c>
      <c r="E3415">
        <v>-1.3969906709475066E-2</v>
      </c>
      <c r="F3415">
        <v>3405</v>
      </c>
      <c r="G3415">
        <f t="shared" ca="1" si="107"/>
        <v>-1.3158761280894925E-2</v>
      </c>
    </row>
    <row r="3416" spans="2:7" x14ac:dyDescent="0.3">
      <c r="B3416" s="109">
        <v>40361</v>
      </c>
      <c r="C3416" s="110">
        <v>285.87146000000001</v>
      </c>
      <c r="D3416">
        <f t="shared" si="106"/>
        <v>-3.0156121405622294E-3</v>
      </c>
      <c r="E3416">
        <v>-1.3993876484098555E-2</v>
      </c>
      <c r="F3416">
        <v>3406</v>
      </c>
      <c r="G3416">
        <f t="shared" ca="1" si="107"/>
        <v>1.9201193002289028E-2</v>
      </c>
    </row>
    <row r="3417" spans="2:7" x14ac:dyDescent="0.3">
      <c r="B3417" s="109">
        <v>40360</v>
      </c>
      <c r="C3417" s="110">
        <v>286.73614500000002</v>
      </c>
      <c r="D3417">
        <f t="shared" si="106"/>
        <v>-1.361581425246472E-2</v>
      </c>
      <c r="E3417">
        <v>-1.4017591994266665E-2</v>
      </c>
      <c r="F3417">
        <v>3407</v>
      </c>
      <c r="G3417">
        <f t="shared" ca="1" si="107"/>
        <v>3.8920170054319879E-2</v>
      </c>
    </row>
    <row r="3418" spans="2:7" x14ac:dyDescent="0.3">
      <c r="B3418" s="109">
        <v>40359</v>
      </c>
      <c r="C3418" s="110">
        <v>290.69418300000001</v>
      </c>
      <c r="D3418">
        <f t="shared" si="106"/>
        <v>3.4197298481716931E-2</v>
      </c>
      <c r="E3418">
        <v>-1.402744223199448E-2</v>
      </c>
      <c r="F3418">
        <v>3408</v>
      </c>
      <c r="G3418">
        <f t="shared" ca="1" si="107"/>
        <v>-4.813542077664637E-2</v>
      </c>
    </row>
    <row r="3419" spans="2:7" x14ac:dyDescent="0.3">
      <c r="B3419" s="109">
        <v>40358</v>
      </c>
      <c r="C3419" s="110">
        <v>281.08193999999997</v>
      </c>
      <c r="D3419">
        <f t="shared" si="106"/>
        <v>4.1588063833706279E-3</v>
      </c>
      <c r="E3419">
        <v>-1.4037915455780259E-2</v>
      </c>
      <c r="F3419">
        <v>3409</v>
      </c>
      <c r="G3419">
        <f t="shared" ca="1" si="107"/>
        <v>3.9935199278342083E-2</v>
      </c>
    </row>
    <row r="3420" spans="2:7" x14ac:dyDescent="0.3">
      <c r="B3420" s="109">
        <v>40357</v>
      </c>
      <c r="C3420" s="110">
        <v>279.91781600000002</v>
      </c>
      <c r="D3420">
        <f t="shared" si="106"/>
        <v>2.2475779751621738E-2</v>
      </c>
      <c r="E3420">
        <v>-1.4066481151342458E-2</v>
      </c>
      <c r="F3420">
        <v>3410</v>
      </c>
      <c r="G3420">
        <f t="shared" ca="1" si="107"/>
        <v>6.9367731684168932E-2</v>
      </c>
    </row>
    <row r="3421" spans="2:7" x14ac:dyDescent="0.3">
      <c r="B3421" s="109">
        <v>40354</v>
      </c>
      <c r="C3421" s="110">
        <v>273.76474000000002</v>
      </c>
      <c r="D3421">
        <f t="shared" si="106"/>
        <v>1.3670338622903122E-2</v>
      </c>
      <c r="E3421">
        <v>-1.4078799121979735E-2</v>
      </c>
      <c r="F3421">
        <v>3411</v>
      </c>
      <c r="G3421">
        <f t="shared" ca="1" si="107"/>
        <v>9.5594517821177699E-3</v>
      </c>
    </row>
    <row r="3422" spans="2:7" x14ac:dyDescent="0.3">
      <c r="B3422" s="109">
        <v>40353</v>
      </c>
      <c r="C3422" s="110">
        <v>270.07275399999997</v>
      </c>
      <c r="D3422">
        <f t="shared" si="106"/>
        <v>2.8403295855141675E-3</v>
      </c>
      <c r="E3422">
        <v>-1.4096032606179532E-2</v>
      </c>
      <c r="F3422">
        <v>3412</v>
      </c>
      <c r="G3422">
        <f t="shared" ca="1" si="107"/>
        <v>3.41488203085644E-3</v>
      </c>
    </row>
    <row r="3423" spans="2:7" x14ac:dyDescent="0.3">
      <c r="B3423" s="109">
        <v>40352</v>
      </c>
      <c r="C3423" s="110">
        <v>269.30783100000002</v>
      </c>
      <c r="D3423">
        <f t="shared" si="106"/>
        <v>5.7133425233366619E-3</v>
      </c>
      <c r="E3423">
        <v>-1.4135281946423439E-2</v>
      </c>
      <c r="F3423">
        <v>3413</v>
      </c>
      <c r="G3423">
        <f t="shared" ca="1" si="107"/>
        <v>-2.5744665890985597E-4</v>
      </c>
    </row>
    <row r="3424" spans="2:7" x14ac:dyDescent="0.3">
      <c r="B3424" s="109">
        <v>40351</v>
      </c>
      <c r="C3424" s="110">
        <v>267.77792399999998</v>
      </c>
      <c r="D3424">
        <f t="shared" si="106"/>
        <v>-3.5889680420843062E-3</v>
      </c>
      <c r="E3424">
        <v>-1.4189728064952556E-2</v>
      </c>
      <c r="F3424">
        <v>3414</v>
      </c>
      <c r="G3424">
        <f t="shared" ca="1" si="107"/>
        <v>1.5652001717404315E-2</v>
      </c>
    </row>
    <row r="3425" spans="2:7" x14ac:dyDescent="0.3">
      <c r="B3425" s="109">
        <v>40350</v>
      </c>
      <c r="C3425" s="110">
        <v>268.74243200000001</v>
      </c>
      <c r="D3425">
        <f t="shared" si="106"/>
        <v>2.3570806114796561E-3</v>
      </c>
      <c r="E3425">
        <v>-1.4193161694623369E-2</v>
      </c>
      <c r="F3425">
        <v>3415</v>
      </c>
      <c r="G3425">
        <f t="shared" ca="1" si="107"/>
        <v>-2.5098871930074089E-2</v>
      </c>
    </row>
    <row r="3426" spans="2:7" x14ac:dyDescent="0.3">
      <c r="B3426" s="109">
        <v>40347</v>
      </c>
      <c r="C3426" s="110">
        <v>268.11047400000001</v>
      </c>
      <c r="D3426">
        <f t="shared" si="106"/>
        <v>1.6153882161509259E-3</v>
      </c>
      <c r="E3426">
        <v>-1.4207910102672971E-2</v>
      </c>
      <c r="F3426">
        <v>3416</v>
      </c>
      <c r="G3426">
        <f t="shared" ca="1" si="107"/>
        <v>2.8832383051687591E-2</v>
      </c>
    </row>
    <row r="3427" spans="2:7" x14ac:dyDescent="0.3">
      <c r="B3427" s="109">
        <v>40346</v>
      </c>
      <c r="C3427" s="110">
        <v>267.67806999999999</v>
      </c>
      <c r="D3427">
        <f t="shared" si="106"/>
        <v>-3.7289855156241725E-4</v>
      </c>
      <c r="E3427">
        <v>-1.4230495981823355E-2</v>
      </c>
      <c r="F3427">
        <v>3417</v>
      </c>
      <c r="G3427">
        <f t="shared" ca="1" si="107"/>
        <v>1.5539893055068673E-2</v>
      </c>
    </row>
    <row r="3428" spans="2:7" x14ac:dyDescent="0.3">
      <c r="B3428" s="109">
        <v>40345</v>
      </c>
      <c r="C3428" s="110">
        <v>267.77792399999998</v>
      </c>
      <c r="D3428">
        <f t="shared" si="106"/>
        <v>-2.3410748684004168E-2</v>
      </c>
      <c r="E3428">
        <v>-1.4297794495176097E-2</v>
      </c>
      <c r="F3428">
        <v>3418</v>
      </c>
      <c r="G3428">
        <f t="shared" ca="1" si="107"/>
        <v>-2.5103879363389887E-2</v>
      </c>
    </row>
    <row r="3429" spans="2:7" x14ac:dyDescent="0.3">
      <c r="B3429" s="109">
        <v>40344</v>
      </c>
      <c r="C3429" s="110">
        <v>274.19708300000002</v>
      </c>
      <c r="D3429">
        <f t="shared" si="106"/>
        <v>1.0293995769594E-2</v>
      </c>
      <c r="E3429">
        <v>-1.4303358633421137E-2</v>
      </c>
      <c r="F3429">
        <v>3419</v>
      </c>
      <c r="G3429">
        <f t="shared" ca="1" si="107"/>
        <v>5.2722491660493558E-4</v>
      </c>
    </row>
    <row r="3430" spans="2:7" x14ac:dyDescent="0.3">
      <c r="B3430" s="109">
        <v>40343</v>
      </c>
      <c r="C3430" s="110">
        <v>271.40325899999999</v>
      </c>
      <c r="D3430">
        <f t="shared" si="106"/>
        <v>-3.671083770624417E-4</v>
      </c>
      <c r="E3430">
        <v>-1.4304352309616575E-2</v>
      </c>
      <c r="F3430">
        <v>3420</v>
      </c>
      <c r="G3430">
        <f t="shared" ca="1" si="107"/>
        <v>3.4489263402104543E-2</v>
      </c>
    </row>
    <row r="3431" spans="2:7" x14ac:dyDescent="0.3">
      <c r="B3431" s="109">
        <v>40340</v>
      </c>
      <c r="C3431" s="110">
        <v>271.50292999999999</v>
      </c>
      <c r="D3431">
        <f t="shared" si="106"/>
        <v>-2.004820415683195E-2</v>
      </c>
      <c r="E3431">
        <v>-1.4339304166550049E-2</v>
      </c>
      <c r="F3431">
        <v>3421</v>
      </c>
      <c r="G3431">
        <f t="shared" ca="1" si="107"/>
        <v>9.0956270151900699E-3</v>
      </c>
    </row>
    <row r="3432" spans="2:7" x14ac:dyDescent="0.3">
      <c r="B3432" s="109">
        <v>40339</v>
      </c>
      <c r="C3432" s="110">
        <v>277.057434</v>
      </c>
      <c r="D3432">
        <f t="shared" si="106"/>
        <v>5.9796072018021507E-2</v>
      </c>
      <c r="E3432">
        <v>-1.4376413763795171E-2</v>
      </c>
      <c r="F3432">
        <v>3422</v>
      </c>
      <c r="G3432">
        <f t="shared" ca="1" si="107"/>
        <v>-5.4668157612679222E-2</v>
      </c>
    </row>
    <row r="3433" spans="2:7" x14ac:dyDescent="0.3">
      <c r="B3433" s="109">
        <v>40338</v>
      </c>
      <c r="C3433" s="110">
        <v>261.42523199999999</v>
      </c>
      <c r="D3433">
        <f t="shared" si="106"/>
        <v>1.0412825887076371E-2</v>
      </c>
      <c r="E3433">
        <v>-1.4389547176891115E-2</v>
      </c>
      <c r="F3433">
        <v>3423</v>
      </c>
      <c r="G3433">
        <f t="shared" ca="1" si="107"/>
        <v>-3.4112724313157816E-2</v>
      </c>
    </row>
    <row r="3434" spans="2:7" x14ac:dyDescent="0.3">
      <c r="B3434" s="109">
        <v>40337</v>
      </c>
      <c r="C3434" s="110">
        <v>258.73111</v>
      </c>
      <c r="D3434">
        <f t="shared" si="106"/>
        <v>-1.4693074667859296E-2</v>
      </c>
      <c r="E3434">
        <v>-1.4420366201030155E-2</v>
      </c>
      <c r="F3434">
        <v>3424</v>
      </c>
      <c r="G3434">
        <f t="shared" ca="1" si="107"/>
        <v>2.6011494945944E-2</v>
      </c>
    </row>
    <row r="3435" spans="2:7" x14ac:dyDescent="0.3">
      <c r="B3435" s="109">
        <v>40336</v>
      </c>
      <c r="C3435" s="110">
        <v>262.58935500000001</v>
      </c>
      <c r="D3435">
        <f t="shared" si="106"/>
        <v>-7.1679369181109065E-3</v>
      </c>
      <c r="E3435">
        <v>-1.4438909403140743E-2</v>
      </c>
      <c r="F3435">
        <v>3425</v>
      </c>
      <c r="G3435">
        <f t="shared" ca="1" si="107"/>
        <v>-1.2324715284629415E-3</v>
      </c>
    </row>
    <row r="3436" spans="2:7" x14ac:dyDescent="0.3">
      <c r="B3436" s="109">
        <v>40333</v>
      </c>
      <c r="C3436" s="110">
        <v>264.48516799999999</v>
      </c>
      <c r="D3436">
        <f t="shared" si="106"/>
        <v>-1.3766293900008275E-2</v>
      </c>
      <c r="E3436">
        <v>-1.4443632072181467E-2</v>
      </c>
      <c r="F3436">
        <v>3426</v>
      </c>
      <c r="G3436">
        <f t="shared" ca="1" si="107"/>
        <v>-8.6573185189422683E-3</v>
      </c>
    </row>
    <row r="3437" spans="2:7" x14ac:dyDescent="0.3">
      <c r="B3437" s="109">
        <v>40332</v>
      </c>
      <c r="C3437" s="110">
        <v>268.17697099999998</v>
      </c>
      <c r="D3437">
        <f t="shared" si="106"/>
        <v>8.7574397923968483E-3</v>
      </c>
      <c r="E3437">
        <v>-1.4479131083757202E-2</v>
      </c>
      <c r="F3437">
        <v>3427</v>
      </c>
      <c r="G3437">
        <f t="shared" ca="1" si="107"/>
        <v>-2.8571267737856267E-2</v>
      </c>
    </row>
    <row r="3438" spans="2:7" x14ac:dyDescent="0.3">
      <c r="B3438" s="109">
        <v>40331</v>
      </c>
      <c r="C3438" s="110">
        <v>265.848816</v>
      </c>
      <c r="D3438">
        <f t="shared" si="106"/>
        <v>-8.8043619632772741E-3</v>
      </c>
      <c r="E3438">
        <v>-1.4491512423921549E-2</v>
      </c>
      <c r="F3438">
        <v>3428</v>
      </c>
      <c r="G3438">
        <f t="shared" ca="1" si="107"/>
        <v>3.6177255223160919E-2</v>
      </c>
    </row>
    <row r="3439" spans="2:7" x14ac:dyDescent="0.3">
      <c r="B3439" s="109">
        <v>40330</v>
      </c>
      <c r="C3439" s="110">
        <v>268.21023600000001</v>
      </c>
      <c r="D3439">
        <f t="shared" si="106"/>
        <v>-5.9174084619878498E-3</v>
      </c>
      <c r="E3439">
        <v>-1.4506012993112827E-2</v>
      </c>
      <c r="F3439">
        <v>3429</v>
      </c>
      <c r="G3439">
        <f t="shared" ca="1" si="107"/>
        <v>1.1162712240608007E-2</v>
      </c>
    </row>
    <row r="3440" spans="2:7" x14ac:dyDescent="0.3">
      <c r="B3440" s="109">
        <v>40329</v>
      </c>
      <c r="C3440" s="110">
        <v>269.80679300000003</v>
      </c>
      <c r="D3440">
        <f t="shared" si="106"/>
        <v>-9.0395574433604908E-3</v>
      </c>
      <c r="E3440">
        <v>-1.4528792053187689E-2</v>
      </c>
      <c r="F3440">
        <v>3430</v>
      </c>
      <c r="G3440">
        <f t="shared" ca="1" si="107"/>
        <v>8.0324498126163116E-3</v>
      </c>
    </row>
    <row r="3441" spans="2:7" x14ac:dyDescent="0.3">
      <c r="B3441" s="109">
        <v>40326</v>
      </c>
      <c r="C3441" s="110">
        <v>272.26797499999998</v>
      </c>
      <c r="D3441">
        <f t="shared" si="106"/>
        <v>1.8412566341738268E-2</v>
      </c>
      <c r="E3441">
        <v>-1.4564800356893781E-2</v>
      </c>
      <c r="F3441">
        <v>3431</v>
      </c>
      <c r="G3441">
        <f t="shared" ca="1" si="107"/>
        <v>1.6555714505590976E-3</v>
      </c>
    </row>
    <row r="3442" spans="2:7" x14ac:dyDescent="0.3">
      <c r="B3442" s="109">
        <v>40325</v>
      </c>
      <c r="C3442" s="110">
        <v>267.34545900000001</v>
      </c>
      <c r="D3442">
        <f t="shared" si="106"/>
        <v>6.2593291582115906E-3</v>
      </c>
      <c r="E3442">
        <v>-1.4589546738225212E-2</v>
      </c>
      <c r="F3442">
        <v>3432</v>
      </c>
      <c r="G3442">
        <f t="shared" ca="1" si="107"/>
        <v>5.3605405542214001E-3</v>
      </c>
    </row>
    <row r="3443" spans="2:7" x14ac:dyDescent="0.3">
      <c r="B3443" s="109">
        <v>40324</v>
      </c>
      <c r="C3443" s="110">
        <v>265.68246499999998</v>
      </c>
      <c r="D3443">
        <f t="shared" si="106"/>
        <v>-1.0896529579431213E-2</v>
      </c>
      <c r="E3443">
        <v>-1.4627643368668619E-2</v>
      </c>
      <c r="F3443">
        <v>3433</v>
      </c>
      <c r="G3443">
        <f t="shared" ca="1" si="107"/>
        <v>2.2981463162421251E-2</v>
      </c>
    </row>
    <row r="3444" spans="2:7" x14ac:dyDescent="0.3">
      <c r="B3444" s="109">
        <v>40323</v>
      </c>
      <c r="C3444" s="110">
        <v>268.609375</v>
      </c>
      <c r="D3444">
        <f t="shared" si="106"/>
        <v>-7.0081924916713945E-3</v>
      </c>
      <c r="E3444">
        <v>-1.4645797798598981E-2</v>
      </c>
      <c r="F3444">
        <v>3434</v>
      </c>
      <c r="G3444">
        <f t="shared" ca="1" si="107"/>
        <v>1.013067767344175E-2</v>
      </c>
    </row>
    <row r="3445" spans="2:7" x14ac:dyDescent="0.3">
      <c r="B3445" s="109">
        <v>40322</v>
      </c>
      <c r="C3445" s="110">
        <v>270.50512700000002</v>
      </c>
      <c r="D3445">
        <f t="shared" si="106"/>
        <v>-1.3509601060633925E-3</v>
      </c>
      <c r="E3445">
        <v>-1.4646390079671723E-2</v>
      </c>
      <c r="F3445">
        <v>3435</v>
      </c>
      <c r="G3445">
        <f t="shared" ca="1" si="107"/>
        <v>3.372304533829118E-2</v>
      </c>
    </row>
    <row r="3446" spans="2:7" x14ac:dyDescent="0.3">
      <c r="B3446" s="109">
        <v>40319</v>
      </c>
      <c r="C3446" s="110">
        <v>270.87106299999999</v>
      </c>
      <c r="D3446">
        <f t="shared" si="106"/>
        <v>-1.9622131560417144E-2</v>
      </c>
      <c r="E3446">
        <v>-1.4658551775968864E-2</v>
      </c>
      <c r="F3446">
        <v>3436</v>
      </c>
      <c r="G3446">
        <f t="shared" ca="1" si="107"/>
        <v>6.3101166968280512E-3</v>
      </c>
    </row>
    <row r="3447" spans="2:7" x14ac:dyDescent="0.3">
      <c r="B3447" s="109">
        <v>40318</v>
      </c>
      <c r="C3447" s="110">
        <v>276.29251099999999</v>
      </c>
      <c r="D3447">
        <f t="shared" si="106"/>
        <v>1.2051785924138692E-3</v>
      </c>
      <c r="E3447">
        <v>-1.4693074667859296E-2</v>
      </c>
      <c r="F3447">
        <v>3437</v>
      </c>
      <c r="G3447">
        <f t="shared" ca="1" si="107"/>
        <v>-4.4377175484574732E-2</v>
      </c>
    </row>
    <row r="3448" spans="2:7" x14ac:dyDescent="0.3">
      <c r="B3448" s="109">
        <v>40317</v>
      </c>
      <c r="C3448" s="110">
        <v>275.95992999999999</v>
      </c>
      <c r="D3448">
        <f t="shared" si="106"/>
        <v>-2.3077661430280005E-2</v>
      </c>
      <c r="E3448">
        <v>-1.4705905539207809E-2</v>
      </c>
      <c r="F3448">
        <v>3438</v>
      </c>
      <c r="G3448">
        <f t="shared" ca="1" si="107"/>
        <v>2.0331265557350488E-3</v>
      </c>
    </row>
    <row r="3449" spans="2:7" x14ac:dyDescent="0.3">
      <c r="B3449" s="109">
        <v>40316</v>
      </c>
      <c r="C3449" s="110">
        <v>282.478882</v>
      </c>
      <c r="D3449">
        <f t="shared" si="106"/>
        <v>-2.8927594171862081E-2</v>
      </c>
      <c r="E3449">
        <v>-1.4718913939799294E-2</v>
      </c>
      <c r="F3449">
        <v>3439</v>
      </c>
      <c r="G3449">
        <f t="shared" ca="1" si="107"/>
        <v>2.1377258097607869E-2</v>
      </c>
    </row>
    <row r="3450" spans="2:7" x14ac:dyDescent="0.3">
      <c r="B3450" s="109">
        <v>40315</v>
      </c>
      <c r="C3450" s="110">
        <v>290.89373799999998</v>
      </c>
      <c r="D3450">
        <f t="shared" si="106"/>
        <v>-5.7972869787339398E-3</v>
      </c>
      <c r="E3450">
        <v>-1.4750984167096082E-2</v>
      </c>
      <c r="F3450">
        <v>3440</v>
      </c>
      <c r="G3450">
        <f t="shared" ca="1" si="107"/>
        <v>-4.8454938735068009E-2</v>
      </c>
    </row>
    <row r="3451" spans="2:7" x14ac:dyDescent="0.3">
      <c r="B3451" s="109">
        <v>40312</v>
      </c>
      <c r="C3451" s="110">
        <v>292.589966</v>
      </c>
      <c r="D3451">
        <f t="shared" si="106"/>
        <v>3.4576162395019372E-2</v>
      </c>
      <c r="E3451">
        <v>-1.4765232338494139E-2</v>
      </c>
      <c r="F3451">
        <v>3441</v>
      </c>
      <c r="G3451">
        <f t="shared" ca="1" si="107"/>
        <v>5.8446669951162829E-2</v>
      </c>
    </row>
    <row r="3452" spans="2:7" x14ac:dyDescent="0.3">
      <c r="B3452" s="109">
        <v>40311</v>
      </c>
      <c r="C3452" s="110">
        <v>282.81143200000002</v>
      </c>
      <c r="D3452">
        <f t="shared" si="106"/>
        <v>4.7048512748970595E-4</v>
      </c>
      <c r="E3452">
        <v>-1.4770871821461751E-2</v>
      </c>
      <c r="F3452">
        <v>3442</v>
      </c>
      <c r="G3452">
        <f t="shared" ca="1" si="107"/>
        <v>3.5638321911656945E-2</v>
      </c>
    </row>
    <row r="3453" spans="2:7" x14ac:dyDescent="0.3">
      <c r="B3453" s="109">
        <v>40310</v>
      </c>
      <c r="C3453" s="110">
        <v>282.67843599999998</v>
      </c>
      <c r="D3453">
        <f t="shared" si="106"/>
        <v>-1.0578462974247804E-3</v>
      </c>
      <c r="E3453">
        <v>-1.4794916362594779E-2</v>
      </c>
      <c r="F3453">
        <v>3443</v>
      </c>
      <c r="G3453">
        <f t="shared" ca="1" si="107"/>
        <v>6.333869795595512E-2</v>
      </c>
    </row>
    <row r="3454" spans="2:7" x14ac:dyDescent="0.3">
      <c r="B3454" s="109">
        <v>40309</v>
      </c>
      <c r="C3454" s="110">
        <v>282.97778299999999</v>
      </c>
      <c r="D3454">
        <f t="shared" si="106"/>
        <v>6.7448054471233032E-3</v>
      </c>
      <c r="E3454">
        <v>-1.4805778284402327E-2</v>
      </c>
      <c r="F3454">
        <v>3444</v>
      </c>
      <c r="G3454">
        <f t="shared" ca="1" si="107"/>
        <v>-5.173969403096345E-3</v>
      </c>
    </row>
    <row r="3455" spans="2:7" x14ac:dyDescent="0.3">
      <c r="B3455" s="109">
        <v>40308</v>
      </c>
      <c r="C3455" s="110">
        <v>281.08193999999997</v>
      </c>
      <c r="D3455">
        <f t="shared" si="106"/>
        <v>3.2246158822542448E-2</v>
      </c>
      <c r="E3455">
        <v>-1.4817623838138227E-2</v>
      </c>
      <c r="F3455">
        <v>3445</v>
      </c>
      <c r="G3455">
        <f t="shared" ca="1" si="107"/>
        <v>-1.4586778245830628E-2</v>
      </c>
    </row>
    <row r="3456" spans="2:7" x14ac:dyDescent="0.3">
      <c r="B3456" s="109">
        <v>40305</v>
      </c>
      <c r="C3456" s="110">
        <v>272.30126999999999</v>
      </c>
      <c r="D3456">
        <f t="shared" si="106"/>
        <v>-9.7969714343431047E-3</v>
      </c>
      <c r="E3456">
        <v>-1.4822479687504386E-2</v>
      </c>
      <c r="F3456">
        <v>3446</v>
      </c>
      <c r="G3456">
        <f t="shared" ca="1" si="107"/>
        <v>2.5779585621156266E-2</v>
      </c>
    </row>
    <row r="3457" spans="2:7" x14ac:dyDescent="0.3">
      <c r="B3457" s="109">
        <v>40304</v>
      </c>
      <c r="C3457" s="110">
        <v>274.99539199999998</v>
      </c>
      <c r="D3457">
        <f t="shared" si="106"/>
        <v>-3.6264542849784309E-4</v>
      </c>
      <c r="E3457">
        <v>-1.4829244075802661E-2</v>
      </c>
      <c r="F3457">
        <v>3447</v>
      </c>
      <c r="G3457">
        <f t="shared" ca="1" si="107"/>
        <v>1.4869308417641386E-2</v>
      </c>
    </row>
    <row r="3458" spans="2:7" x14ac:dyDescent="0.3">
      <c r="B3458" s="109">
        <v>40303</v>
      </c>
      <c r="C3458" s="110">
        <v>275.09515399999998</v>
      </c>
      <c r="D3458">
        <f t="shared" si="106"/>
        <v>-1.7462478040069285E-2</v>
      </c>
      <c r="E3458">
        <v>-1.484078365778263E-2</v>
      </c>
      <c r="F3458">
        <v>3448</v>
      </c>
      <c r="G3458">
        <f t="shared" ca="1" si="107"/>
        <v>6.4156063179487577E-2</v>
      </c>
    </row>
    <row r="3459" spans="2:7" x14ac:dyDescent="0.3">
      <c r="B3459" s="109">
        <v>40302</v>
      </c>
      <c r="C3459" s="110">
        <v>279.984375</v>
      </c>
      <c r="D3459">
        <f t="shared" si="106"/>
        <v>-8.9475860008682018E-3</v>
      </c>
      <c r="E3459">
        <v>-1.4841905882072681E-2</v>
      </c>
      <c r="F3459">
        <v>3449</v>
      </c>
      <c r="G3459">
        <f t="shared" ca="1" si="107"/>
        <v>1.1328259427546663E-2</v>
      </c>
    </row>
    <row r="3460" spans="2:7" x14ac:dyDescent="0.3">
      <c r="B3460" s="109">
        <v>40301</v>
      </c>
      <c r="C3460" s="110">
        <v>282.51217700000001</v>
      </c>
      <c r="D3460">
        <f t="shared" si="106"/>
        <v>6.7558889758831953E-3</v>
      </c>
      <c r="E3460">
        <v>-1.4842420936186262E-2</v>
      </c>
      <c r="F3460">
        <v>3450</v>
      </c>
      <c r="G3460">
        <f t="shared" ca="1" si="107"/>
        <v>-2.15111830699674E-2</v>
      </c>
    </row>
    <row r="3461" spans="2:7" x14ac:dyDescent="0.3">
      <c r="B3461" s="109">
        <v>40298</v>
      </c>
      <c r="C3461" s="110">
        <v>280.61636399999998</v>
      </c>
      <c r="D3461">
        <f t="shared" si="106"/>
        <v>7.7638034778664267E-3</v>
      </c>
      <c r="E3461">
        <v>-1.4854320430541135E-2</v>
      </c>
      <c r="F3461">
        <v>3451</v>
      </c>
      <c r="G3461">
        <f t="shared" ca="1" si="107"/>
        <v>-1.766415157062191E-2</v>
      </c>
    </row>
    <row r="3462" spans="2:7" x14ac:dyDescent="0.3">
      <c r="B3462" s="109">
        <v>40297</v>
      </c>
      <c r="C3462" s="110">
        <v>278.454498</v>
      </c>
      <c r="D3462">
        <f t="shared" si="106"/>
        <v>-4.6364639344490532E-3</v>
      </c>
      <c r="E3462">
        <v>-1.4868789453297948E-2</v>
      </c>
      <c r="F3462">
        <v>3452</v>
      </c>
      <c r="G3462">
        <f t="shared" ca="1" si="107"/>
        <v>-5.8019094059435151E-2</v>
      </c>
    </row>
    <row r="3463" spans="2:7" x14ac:dyDescent="0.3">
      <c r="B3463" s="109">
        <v>40296</v>
      </c>
      <c r="C3463" s="110">
        <v>279.75155599999999</v>
      </c>
      <c r="D3463">
        <f t="shared" si="106"/>
        <v>-1.256172977044534E-2</v>
      </c>
      <c r="E3463">
        <v>-1.4891148983091962E-2</v>
      </c>
      <c r="F3463">
        <v>3453</v>
      </c>
      <c r="G3463">
        <f t="shared" ca="1" si="107"/>
        <v>1.2100791208934192E-2</v>
      </c>
    </row>
    <row r="3464" spans="2:7" x14ac:dyDescent="0.3">
      <c r="B3464" s="109">
        <v>40295</v>
      </c>
      <c r="C3464" s="110">
        <v>283.31042500000001</v>
      </c>
      <c r="D3464">
        <f t="shared" si="106"/>
        <v>-2.4591663252746532E-3</v>
      </c>
      <c r="E3464">
        <v>-1.4920263545312618E-2</v>
      </c>
      <c r="F3464">
        <v>3454</v>
      </c>
      <c r="G3464">
        <f t="shared" ca="1" si="107"/>
        <v>-1.8875533949228144E-2</v>
      </c>
    </row>
    <row r="3465" spans="2:7" x14ac:dyDescent="0.3">
      <c r="B3465" s="109">
        <v>40294</v>
      </c>
      <c r="C3465" s="110">
        <v>284.00885</v>
      </c>
      <c r="D3465">
        <f t="shared" si="106"/>
        <v>-1.4996157234773655E-2</v>
      </c>
      <c r="E3465">
        <v>-1.4935500285256476E-2</v>
      </c>
      <c r="F3465">
        <v>3455</v>
      </c>
      <c r="G3465">
        <f t="shared" ca="1" si="107"/>
        <v>2.0342044661300013E-3</v>
      </c>
    </row>
    <row r="3466" spans="2:7" x14ac:dyDescent="0.3">
      <c r="B3466" s="109">
        <v>40291</v>
      </c>
      <c r="C3466" s="110">
        <v>288.33273300000002</v>
      </c>
      <c r="D3466">
        <f t="shared" si="106"/>
        <v>6.0345555794718564E-3</v>
      </c>
      <c r="E3466">
        <v>-1.4943170343821977E-2</v>
      </c>
      <c r="F3466">
        <v>3456</v>
      </c>
      <c r="G3466">
        <f t="shared" ca="1" si="107"/>
        <v>3.5630611165982103E-2</v>
      </c>
    </row>
    <row r="3467" spans="2:7" x14ac:dyDescent="0.3">
      <c r="B3467" s="109">
        <v>40290</v>
      </c>
      <c r="C3467" s="110">
        <v>286.60320999999999</v>
      </c>
      <c r="D3467">
        <f t="shared" ref="D3467:D3530" si="108">C3467/C3468-1</f>
        <v>1.4959151060844E-2</v>
      </c>
      <c r="E3467">
        <v>-1.4946468558784454E-2</v>
      </c>
      <c r="F3467">
        <v>3457</v>
      </c>
      <c r="G3467">
        <f t="shared" ref="G3467:G3530" ca="1" si="109">_xlfn.NORM.INV(RAND(),M$13,M$14)</f>
        <v>-3.4067069447016929E-2</v>
      </c>
    </row>
    <row r="3468" spans="2:7" x14ac:dyDescent="0.3">
      <c r="B3468" s="109">
        <v>40289</v>
      </c>
      <c r="C3468" s="110">
        <v>282.37905899999998</v>
      </c>
      <c r="D3468">
        <f t="shared" si="108"/>
        <v>1.0112704170935904E-2</v>
      </c>
      <c r="E3468">
        <v>-1.4955007247917651E-2</v>
      </c>
      <c r="F3468">
        <v>3458</v>
      </c>
      <c r="G3468">
        <f t="shared" ca="1" si="109"/>
        <v>7.7485589296841595E-3</v>
      </c>
    </row>
    <row r="3469" spans="2:7" x14ac:dyDescent="0.3">
      <c r="B3469" s="109">
        <v>40288</v>
      </c>
      <c r="C3469" s="110">
        <v>279.552032</v>
      </c>
      <c r="D3469">
        <f t="shared" si="108"/>
        <v>5.743822199168136E-3</v>
      </c>
      <c r="E3469">
        <v>-1.4996157234773655E-2</v>
      </c>
      <c r="F3469">
        <v>3459</v>
      </c>
      <c r="G3469">
        <f t="shared" ca="1" si="109"/>
        <v>4.2784335586919103E-3</v>
      </c>
    </row>
    <row r="3470" spans="2:7" x14ac:dyDescent="0.3">
      <c r="B3470" s="109">
        <v>40287</v>
      </c>
      <c r="C3470" s="110">
        <v>277.95550500000002</v>
      </c>
      <c r="D3470">
        <f t="shared" si="108"/>
        <v>-1.2058403206498758E-2</v>
      </c>
      <c r="E3470">
        <v>-1.5078527565782429E-2</v>
      </c>
      <c r="F3470">
        <v>3460</v>
      </c>
      <c r="G3470">
        <f t="shared" ca="1" si="109"/>
        <v>5.3068721431673172E-3</v>
      </c>
    </row>
    <row r="3471" spans="2:7" x14ac:dyDescent="0.3">
      <c r="B3471" s="109">
        <v>40284</v>
      </c>
      <c r="C3471" s="110">
        <v>281.34811400000001</v>
      </c>
      <c r="D3471">
        <f t="shared" si="108"/>
        <v>-7.0855867725427846E-4</v>
      </c>
      <c r="E3471">
        <v>-1.5110119706364E-2</v>
      </c>
      <c r="F3471">
        <v>3461</v>
      </c>
      <c r="G3471">
        <f t="shared" ca="1" si="109"/>
        <v>2.5241645048149644E-2</v>
      </c>
    </row>
    <row r="3472" spans="2:7" x14ac:dyDescent="0.3">
      <c r="B3472" s="109">
        <v>40283</v>
      </c>
      <c r="C3472" s="110">
        <v>281.54760700000003</v>
      </c>
      <c r="D3472">
        <f t="shared" si="108"/>
        <v>-2.3571678155098752E-3</v>
      </c>
      <c r="E3472">
        <v>-1.5113554334025392E-2</v>
      </c>
      <c r="F3472">
        <v>3462</v>
      </c>
      <c r="G3472">
        <f t="shared" ca="1" si="109"/>
        <v>-1.0321759422179619E-2</v>
      </c>
    </row>
    <row r="3473" spans="2:7" x14ac:dyDescent="0.3">
      <c r="B3473" s="109">
        <v>40281</v>
      </c>
      <c r="C3473" s="110">
        <v>282.21283</v>
      </c>
      <c r="D3473">
        <f t="shared" si="108"/>
        <v>-1.1763850016632826E-4</v>
      </c>
      <c r="E3473">
        <v>-1.5127229198074743E-2</v>
      </c>
      <c r="F3473">
        <v>3463</v>
      </c>
      <c r="G3473">
        <f t="shared" ca="1" si="109"/>
        <v>6.9107195507044708E-3</v>
      </c>
    </row>
    <row r="3474" spans="2:7" x14ac:dyDescent="0.3">
      <c r="B3474" s="109">
        <v>40280</v>
      </c>
      <c r="C3474" s="110">
        <v>282.24603300000001</v>
      </c>
      <c r="D3474">
        <f t="shared" si="108"/>
        <v>-4.5751076430047277E-3</v>
      </c>
      <c r="E3474">
        <v>-1.5149766554098942E-2</v>
      </c>
      <c r="F3474">
        <v>3464</v>
      </c>
      <c r="G3474">
        <f t="shared" ca="1" si="109"/>
        <v>2.6853331906190062E-2</v>
      </c>
    </row>
    <row r="3475" spans="2:7" x14ac:dyDescent="0.3">
      <c r="B3475" s="109">
        <v>40277</v>
      </c>
      <c r="C3475" s="110">
        <v>283.543274</v>
      </c>
      <c r="D3475">
        <f t="shared" si="108"/>
        <v>-5.3666120244343363E-3</v>
      </c>
      <c r="E3475">
        <v>-1.5171793118578636E-2</v>
      </c>
      <c r="F3475">
        <v>3465</v>
      </c>
      <c r="G3475">
        <f t="shared" ca="1" si="109"/>
        <v>3.7731709570806529E-2</v>
      </c>
    </row>
    <row r="3476" spans="2:7" x14ac:dyDescent="0.3">
      <c r="B3476" s="109">
        <v>40276</v>
      </c>
      <c r="C3476" s="110">
        <v>285.073151</v>
      </c>
      <c r="D3476">
        <f t="shared" si="108"/>
        <v>-3.6043455051036899E-3</v>
      </c>
      <c r="E3476">
        <v>-1.518777599869936E-2</v>
      </c>
      <c r="F3476">
        <v>3466</v>
      </c>
      <c r="G3476">
        <f t="shared" ca="1" si="109"/>
        <v>7.0113361789724193E-3</v>
      </c>
    </row>
    <row r="3477" spans="2:7" x14ac:dyDescent="0.3">
      <c r="B3477" s="109">
        <v>40275</v>
      </c>
      <c r="C3477" s="110">
        <v>286.10437000000002</v>
      </c>
      <c r="D3477">
        <f t="shared" si="108"/>
        <v>-8.1859256147547299E-3</v>
      </c>
      <c r="E3477">
        <v>-1.520105126003779E-2</v>
      </c>
      <c r="F3477">
        <v>3467</v>
      </c>
      <c r="G3477">
        <f t="shared" ca="1" si="109"/>
        <v>3.9300420711027358E-2</v>
      </c>
    </row>
    <row r="3478" spans="2:7" x14ac:dyDescent="0.3">
      <c r="B3478" s="109">
        <v>40274</v>
      </c>
      <c r="C3478" s="110">
        <v>288.46572900000001</v>
      </c>
      <c r="D3478">
        <f t="shared" si="108"/>
        <v>9.5449413089503388E-3</v>
      </c>
      <c r="E3478">
        <v>-1.520595694370086E-2</v>
      </c>
      <c r="F3478">
        <v>3468</v>
      </c>
      <c r="G3478">
        <f t="shared" ca="1" si="109"/>
        <v>-1.316932098410231E-2</v>
      </c>
    </row>
    <row r="3479" spans="2:7" x14ac:dyDescent="0.3">
      <c r="B3479" s="109">
        <v>40273</v>
      </c>
      <c r="C3479" s="110">
        <v>285.73837300000002</v>
      </c>
      <c r="D3479">
        <f t="shared" si="108"/>
        <v>-6.9789272830522719E-4</v>
      </c>
      <c r="E3479">
        <v>-1.5243001625511399E-2</v>
      </c>
      <c r="F3479">
        <v>3469</v>
      </c>
      <c r="G3479">
        <f t="shared" ca="1" si="109"/>
        <v>2.4056232328038166E-2</v>
      </c>
    </row>
    <row r="3480" spans="2:7" x14ac:dyDescent="0.3">
      <c r="B3480" s="109">
        <v>40269</v>
      </c>
      <c r="C3480" s="110">
        <v>285.937927</v>
      </c>
      <c r="D3480">
        <f t="shared" si="108"/>
        <v>4.3223016915869827E-3</v>
      </c>
      <c r="E3480">
        <v>-1.5243578005748604E-2</v>
      </c>
      <c r="F3480">
        <v>3470</v>
      </c>
      <c r="G3480">
        <f t="shared" ca="1" si="109"/>
        <v>-2.0574562283118231E-2</v>
      </c>
    </row>
    <row r="3481" spans="2:7" x14ac:dyDescent="0.3">
      <c r="B3481" s="109">
        <v>40268</v>
      </c>
      <c r="C3481" s="110">
        <v>284.707336</v>
      </c>
      <c r="D3481">
        <f t="shared" si="108"/>
        <v>1.6627316549900018E-2</v>
      </c>
      <c r="E3481">
        <v>-1.524657812599195E-2</v>
      </c>
      <c r="F3481">
        <v>3471</v>
      </c>
      <c r="G3481">
        <f t="shared" ca="1" si="109"/>
        <v>-1.1109898284905405E-2</v>
      </c>
    </row>
    <row r="3482" spans="2:7" x14ac:dyDescent="0.3">
      <c r="B3482" s="109">
        <v>40267</v>
      </c>
      <c r="C3482" s="110">
        <v>280.05084199999999</v>
      </c>
      <c r="D3482">
        <f t="shared" si="108"/>
        <v>-1.0459575147917288E-2</v>
      </c>
      <c r="E3482">
        <v>-1.5252893599383199E-2</v>
      </c>
      <c r="F3482">
        <v>3472</v>
      </c>
      <c r="G3482">
        <f t="shared" ca="1" si="109"/>
        <v>-1.8496999749432794E-2</v>
      </c>
    </row>
    <row r="3483" spans="2:7" x14ac:dyDescent="0.3">
      <c r="B3483" s="109">
        <v>40266</v>
      </c>
      <c r="C3483" s="110">
        <v>283.01101699999998</v>
      </c>
      <c r="D3483">
        <f t="shared" si="108"/>
        <v>-6.7704349712188749E-3</v>
      </c>
      <c r="E3483">
        <v>-1.5259742483733074E-2</v>
      </c>
      <c r="F3483">
        <v>3473</v>
      </c>
      <c r="G3483">
        <f t="shared" ca="1" si="109"/>
        <v>3.026866292651835E-2</v>
      </c>
    </row>
    <row r="3484" spans="2:7" x14ac:dyDescent="0.3">
      <c r="B3484" s="109">
        <v>40263</v>
      </c>
      <c r="C3484" s="110">
        <v>284.94018599999998</v>
      </c>
      <c r="D3484">
        <f t="shared" si="108"/>
        <v>4.1327462068783793E-2</v>
      </c>
      <c r="E3484">
        <v>-1.5272380707134325E-2</v>
      </c>
      <c r="F3484">
        <v>3474</v>
      </c>
      <c r="G3484">
        <f t="shared" ca="1" si="109"/>
        <v>5.9166799138369454E-2</v>
      </c>
    </row>
    <row r="3485" spans="2:7" x14ac:dyDescent="0.3">
      <c r="B3485" s="109">
        <v>40262</v>
      </c>
      <c r="C3485" s="110">
        <v>273.63168300000001</v>
      </c>
      <c r="D3485">
        <f t="shared" si="108"/>
        <v>-9.5112255192674189E-3</v>
      </c>
      <c r="E3485">
        <v>-1.5277869892242779E-2</v>
      </c>
      <c r="F3485">
        <v>3475</v>
      </c>
      <c r="G3485">
        <f t="shared" ca="1" si="109"/>
        <v>-3.1954949041645475E-2</v>
      </c>
    </row>
    <row r="3486" spans="2:7" x14ac:dyDescent="0.3">
      <c r="B3486" s="109">
        <v>40260</v>
      </c>
      <c r="C3486" s="110">
        <v>276.25924700000002</v>
      </c>
      <c r="D3486">
        <f t="shared" si="108"/>
        <v>2.4139969916030513E-3</v>
      </c>
      <c r="E3486">
        <v>-1.5297122807032326E-2</v>
      </c>
      <c r="F3486">
        <v>3476</v>
      </c>
      <c r="G3486">
        <f t="shared" ca="1" si="109"/>
        <v>-1.4788314694528274E-2</v>
      </c>
    </row>
    <row r="3487" spans="2:7" x14ac:dyDescent="0.3">
      <c r="B3487" s="109">
        <v>40259</v>
      </c>
      <c r="C3487" s="110">
        <v>275.59396400000003</v>
      </c>
      <c r="D3487">
        <f t="shared" si="108"/>
        <v>-1.2984257996867532E-2</v>
      </c>
      <c r="E3487">
        <v>-1.5301092650644055E-2</v>
      </c>
      <c r="F3487">
        <v>3477</v>
      </c>
      <c r="G3487">
        <f t="shared" ca="1" si="109"/>
        <v>-1.5935539196013218E-2</v>
      </c>
    </row>
    <row r="3488" spans="2:7" x14ac:dyDescent="0.3">
      <c r="B3488" s="109">
        <v>40256</v>
      </c>
      <c r="C3488" s="110">
        <v>279.21942100000001</v>
      </c>
      <c r="D3488">
        <f t="shared" si="108"/>
        <v>1.0472197003590811E-2</v>
      </c>
      <c r="E3488">
        <v>-1.5375146346622848E-2</v>
      </c>
      <c r="F3488">
        <v>3478</v>
      </c>
      <c r="G3488">
        <f t="shared" ca="1" si="109"/>
        <v>3.3504184105241135E-2</v>
      </c>
    </row>
    <row r="3489" spans="2:7" x14ac:dyDescent="0.3">
      <c r="B3489" s="109">
        <v>40255</v>
      </c>
      <c r="C3489" s="110">
        <v>276.32568400000002</v>
      </c>
      <c r="D3489">
        <f t="shared" si="108"/>
        <v>-8.2370513917707777E-3</v>
      </c>
      <c r="E3489">
        <v>-1.5388988693698535E-2</v>
      </c>
      <c r="F3489">
        <v>3479</v>
      </c>
      <c r="G3489">
        <f t="shared" ca="1" si="109"/>
        <v>-5.8267328981224742E-3</v>
      </c>
    </row>
    <row r="3490" spans="2:7" x14ac:dyDescent="0.3">
      <c r="B3490" s="109">
        <v>40254</v>
      </c>
      <c r="C3490" s="110">
        <v>278.62069700000001</v>
      </c>
      <c r="D3490">
        <f t="shared" si="108"/>
        <v>-2.0233964182295061E-2</v>
      </c>
      <c r="E3490">
        <v>-1.5391745983856842E-2</v>
      </c>
      <c r="F3490">
        <v>3480</v>
      </c>
      <c r="G3490">
        <f t="shared" ca="1" si="109"/>
        <v>-4.1356692220132663E-2</v>
      </c>
    </row>
    <row r="3491" spans="2:7" x14ac:dyDescent="0.3">
      <c r="B3491" s="109">
        <v>40253</v>
      </c>
      <c r="C3491" s="110">
        <v>284.37472500000001</v>
      </c>
      <c r="D3491">
        <f t="shared" si="108"/>
        <v>3.4357589551184065E-2</v>
      </c>
      <c r="E3491">
        <v>-1.540087026491066E-2</v>
      </c>
      <c r="F3491">
        <v>3481</v>
      </c>
      <c r="G3491">
        <f t="shared" ca="1" si="109"/>
        <v>3.4945540039718621E-2</v>
      </c>
    </row>
    <row r="3492" spans="2:7" x14ac:dyDescent="0.3">
      <c r="B3492" s="109">
        <v>40252</v>
      </c>
      <c r="C3492" s="110">
        <v>274.928833</v>
      </c>
      <c r="D3492">
        <f t="shared" si="108"/>
        <v>1.0760622453393598E-2</v>
      </c>
      <c r="E3492">
        <v>-1.5428267905307602E-2</v>
      </c>
      <c r="F3492">
        <v>3482</v>
      </c>
      <c r="G3492">
        <f t="shared" ca="1" si="109"/>
        <v>2.1210970445119759E-3</v>
      </c>
    </row>
    <row r="3493" spans="2:7" x14ac:dyDescent="0.3">
      <c r="B3493" s="109">
        <v>40249</v>
      </c>
      <c r="C3493" s="110">
        <v>272.00192299999998</v>
      </c>
      <c r="D3493">
        <f t="shared" si="108"/>
        <v>-1.0526126894732757E-2</v>
      </c>
      <c r="E3493">
        <v>-1.5430741099082712E-2</v>
      </c>
      <c r="F3493">
        <v>3483</v>
      </c>
      <c r="G3493">
        <f t="shared" ca="1" si="109"/>
        <v>3.5975739980639793E-3</v>
      </c>
    </row>
    <row r="3494" spans="2:7" x14ac:dyDescent="0.3">
      <c r="B3494" s="109">
        <v>40248</v>
      </c>
      <c r="C3494" s="110">
        <v>274.89550800000001</v>
      </c>
      <c r="D3494">
        <f t="shared" si="108"/>
        <v>9.1573698926272762E-3</v>
      </c>
      <c r="E3494">
        <v>-1.544945286679078E-2</v>
      </c>
      <c r="F3494">
        <v>3484</v>
      </c>
      <c r="G3494">
        <f t="shared" ca="1" si="109"/>
        <v>-4.1124030317808181E-2</v>
      </c>
    </row>
    <row r="3495" spans="2:7" x14ac:dyDescent="0.3">
      <c r="B3495" s="109">
        <v>40247</v>
      </c>
      <c r="C3495" s="110">
        <v>272.40103099999999</v>
      </c>
      <c r="D3495">
        <f t="shared" si="108"/>
        <v>-6.1009147677648645E-4</v>
      </c>
      <c r="E3495">
        <v>-1.5455090728968557E-2</v>
      </c>
      <c r="F3495">
        <v>3485</v>
      </c>
      <c r="G3495">
        <f t="shared" ca="1" si="109"/>
        <v>2.1176485326756464E-3</v>
      </c>
    </row>
    <row r="3496" spans="2:7" x14ac:dyDescent="0.3">
      <c r="B3496" s="109">
        <v>40246</v>
      </c>
      <c r="C3496" s="110">
        <v>272.56732199999999</v>
      </c>
      <c r="D3496">
        <f t="shared" si="108"/>
        <v>1.7112609942124823E-3</v>
      </c>
      <c r="E3496">
        <v>-1.5455235582761739E-2</v>
      </c>
      <c r="F3496">
        <v>3486</v>
      </c>
      <c r="G3496">
        <f t="shared" ca="1" si="109"/>
        <v>-3.0988914501713814E-3</v>
      </c>
    </row>
    <row r="3497" spans="2:7" x14ac:dyDescent="0.3">
      <c r="B3497" s="109">
        <v>40245</v>
      </c>
      <c r="C3497" s="110">
        <v>272.10168499999997</v>
      </c>
      <c r="D3497">
        <f t="shared" si="108"/>
        <v>-2.3630577253765495E-2</v>
      </c>
      <c r="E3497">
        <v>-1.5464738208808337E-2</v>
      </c>
      <c r="F3497">
        <v>3487</v>
      </c>
      <c r="G3497">
        <f t="shared" ca="1" si="109"/>
        <v>5.0659749406213334E-3</v>
      </c>
    </row>
    <row r="3498" spans="2:7" x14ac:dyDescent="0.3">
      <c r="B3498" s="109">
        <v>40242</v>
      </c>
      <c r="C3498" s="110">
        <v>278.68722500000001</v>
      </c>
      <c r="D3498">
        <f t="shared" si="108"/>
        <v>8.5080967746119285E-2</v>
      </c>
      <c r="E3498">
        <v>-1.5521009060038948E-2</v>
      </c>
      <c r="F3498">
        <v>3488</v>
      </c>
      <c r="G3498">
        <f t="shared" ca="1" si="109"/>
        <v>7.4523252235074357E-6</v>
      </c>
    </row>
    <row r="3499" spans="2:7" x14ac:dyDescent="0.3">
      <c r="B3499" s="109">
        <v>40241</v>
      </c>
      <c r="C3499" s="110">
        <v>256.835419</v>
      </c>
      <c r="D3499">
        <f t="shared" si="108"/>
        <v>3.1185419845465301E-3</v>
      </c>
      <c r="E3499">
        <v>-1.5535757996136157E-2</v>
      </c>
      <c r="F3499">
        <v>3489</v>
      </c>
      <c r="G3499">
        <f t="shared" ca="1" si="109"/>
        <v>1.2599783481476929E-2</v>
      </c>
    </row>
    <row r="3500" spans="2:7" x14ac:dyDescent="0.3">
      <c r="B3500" s="109">
        <v>40240</v>
      </c>
      <c r="C3500" s="110">
        <v>256.03695699999997</v>
      </c>
      <c r="D3500">
        <f t="shared" si="108"/>
        <v>2.3533859167510496E-2</v>
      </c>
      <c r="E3500">
        <v>-1.5569449935402546E-2</v>
      </c>
      <c r="F3500">
        <v>3490</v>
      </c>
      <c r="G3500">
        <f t="shared" ca="1" si="109"/>
        <v>1.1176218421643142E-2</v>
      </c>
    </row>
    <row r="3501" spans="2:7" x14ac:dyDescent="0.3">
      <c r="B3501" s="109">
        <v>40239</v>
      </c>
      <c r="C3501" s="110">
        <v>250.14996300000001</v>
      </c>
      <c r="D3501">
        <f t="shared" si="108"/>
        <v>1.8553345883291605E-2</v>
      </c>
      <c r="E3501">
        <v>-1.561914578144441E-2</v>
      </c>
      <c r="F3501">
        <v>3491</v>
      </c>
      <c r="G3501">
        <f t="shared" ca="1" si="109"/>
        <v>-4.6035432337076396E-2</v>
      </c>
    </row>
    <row r="3502" spans="2:7" x14ac:dyDescent="0.3">
      <c r="B3502" s="109">
        <v>40235</v>
      </c>
      <c r="C3502" s="110">
        <v>245.59338399999999</v>
      </c>
      <c r="D3502">
        <f t="shared" si="108"/>
        <v>3.6060491531981098E-2</v>
      </c>
      <c r="E3502">
        <v>-1.5628965582290655E-2</v>
      </c>
      <c r="F3502">
        <v>3492</v>
      </c>
      <c r="G3502">
        <f t="shared" ca="1" si="109"/>
        <v>3.0999704897497316E-2</v>
      </c>
    </row>
    <row r="3503" spans="2:7" x14ac:dyDescent="0.3">
      <c r="B3503" s="109">
        <v>40234</v>
      </c>
      <c r="C3503" s="110">
        <v>237.04541</v>
      </c>
      <c r="D3503">
        <f t="shared" si="108"/>
        <v>-2.3029573848664775E-2</v>
      </c>
      <c r="E3503">
        <v>-1.5629636268901348E-2</v>
      </c>
      <c r="F3503">
        <v>3493</v>
      </c>
      <c r="G3503">
        <f t="shared" ca="1" si="109"/>
        <v>7.058651786147228E-3</v>
      </c>
    </row>
    <row r="3504" spans="2:7" x14ac:dyDescent="0.3">
      <c r="B3504" s="109">
        <v>40233</v>
      </c>
      <c r="C3504" s="110">
        <v>242.63314800000001</v>
      </c>
      <c r="D3504">
        <f t="shared" si="108"/>
        <v>-9.1008756485189135E-3</v>
      </c>
      <c r="E3504">
        <v>-1.5635632937651134E-2</v>
      </c>
      <c r="F3504">
        <v>3494</v>
      </c>
      <c r="G3504">
        <f t="shared" ca="1" si="109"/>
        <v>2.1048892798176994E-3</v>
      </c>
    </row>
    <row r="3505" spans="2:7" x14ac:dyDescent="0.3">
      <c r="B3505" s="109">
        <v>40232</v>
      </c>
      <c r="C3505" s="110">
        <v>244.861603</v>
      </c>
      <c r="D3505">
        <f t="shared" si="108"/>
        <v>-5.2693809445464312E-3</v>
      </c>
      <c r="E3505">
        <v>-1.5675599179902688E-2</v>
      </c>
      <c r="F3505">
        <v>3495</v>
      </c>
      <c r="G3505">
        <f t="shared" ca="1" si="109"/>
        <v>5.08332407868008E-2</v>
      </c>
    </row>
    <row r="3506" spans="2:7" x14ac:dyDescent="0.3">
      <c r="B3506" s="109">
        <v>40231</v>
      </c>
      <c r="C3506" s="110">
        <v>246.15870699999999</v>
      </c>
      <c r="D3506">
        <f t="shared" si="108"/>
        <v>-5.6431260852228826E-3</v>
      </c>
      <c r="E3506">
        <v>-1.5728093424813294E-2</v>
      </c>
      <c r="F3506">
        <v>3496</v>
      </c>
      <c r="G3506">
        <f t="shared" ca="1" si="109"/>
        <v>1.112856673028974E-2</v>
      </c>
    </row>
    <row r="3507" spans="2:7" x14ac:dyDescent="0.3">
      <c r="B3507" s="109">
        <v>40228</v>
      </c>
      <c r="C3507" s="110">
        <v>247.55569499999999</v>
      </c>
      <c r="D3507">
        <f t="shared" si="108"/>
        <v>2.2899013868213913E-3</v>
      </c>
      <c r="E3507">
        <v>-1.5729450853037119E-2</v>
      </c>
      <c r="F3507">
        <v>3497</v>
      </c>
      <c r="G3507">
        <f t="shared" ca="1" si="109"/>
        <v>-3.4642471550199769E-2</v>
      </c>
    </row>
    <row r="3508" spans="2:7" x14ac:dyDescent="0.3">
      <c r="B3508" s="109">
        <v>40227</v>
      </c>
      <c r="C3508" s="110">
        <v>246.99011200000001</v>
      </c>
      <c r="D3508">
        <f t="shared" si="108"/>
        <v>-1.6554495239407552E-2</v>
      </c>
      <c r="E3508">
        <v>-1.5744478316995436E-2</v>
      </c>
      <c r="F3508">
        <v>3498</v>
      </c>
      <c r="G3508">
        <f t="shared" ca="1" si="109"/>
        <v>-5.0972813628750264E-3</v>
      </c>
    </row>
    <row r="3509" spans="2:7" x14ac:dyDescent="0.3">
      <c r="B3509" s="109">
        <v>40226</v>
      </c>
      <c r="C3509" s="110">
        <v>251.14773600000001</v>
      </c>
      <c r="D3509">
        <f t="shared" si="108"/>
        <v>1.0031884760013821E-2</v>
      </c>
      <c r="E3509">
        <v>-1.5758946738868684E-2</v>
      </c>
      <c r="F3509">
        <v>3499</v>
      </c>
      <c r="G3509">
        <f t="shared" ca="1" si="109"/>
        <v>-7.7496636010981987E-4</v>
      </c>
    </row>
    <row r="3510" spans="2:7" x14ac:dyDescent="0.3">
      <c r="B3510" s="109">
        <v>40225</v>
      </c>
      <c r="C3510" s="110">
        <v>248.65327500000001</v>
      </c>
      <c r="D3510">
        <f t="shared" si="108"/>
        <v>1.4735342103424642E-3</v>
      </c>
      <c r="E3510">
        <v>-1.5772689941329965E-2</v>
      </c>
      <c r="F3510">
        <v>3500</v>
      </c>
      <c r="G3510">
        <f t="shared" ca="1" si="109"/>
        <v>-1.5902899206486014E-2</v>
      </c>
    </row>
    <row r="3511" spans="2:7" x14ac:dyDescent="0.3">
      <c r="B3511" s="109">
        <v>40224</v>
      </c>
      <c r="C3511" s="110">
        <v>248.28741500000001</v>
      </c>
      <c r="D3511">
        <f t="shared" si="108"/>
        <v>-1.6469060149059134E-2</v>
      </c>
      <c r="E3511">
        <v>-1.5803218259026086E-2</v>
      </c>
      <c r="F3511">
        <v>3501</v>
      </c>
      <c r="G3511">
        <f t="shared" ca="1" si="109"/>
        <v>1.4242198622335179E-2</v>
      </c>
    </row>
    <row r="3512" spans="2:7" x14ac:dyDescent="0.3">
      <c r="B3512" s="109">
        <v>40220</v>
      </c>
      <c r="C3512" s="110">
        <v>252.44494599999999</v>
      </c>
      <c r="D3512">
        <f t="shared" si="108"/>
        <v>2.3877155383649651E-2</v>
      </c>
      <c r="E3512">
        <v>-1.5804393374955761E-2</v>
      </c>
      <c r="F3512">
        <v>3502</v>
      </c>
      <c r="G3512">
        <f t="shared" ca="1" si="109"/>
        <v>-8.8680787368475844E-3</v>
      </c>
    </row>
    <row r="3513" spans="2:7" x14ac:dyDescent="0.3">
      <c r="B3513" s="109">
        <v>40219</v>
      </c>
      <c r="C3513" s="110">
        <v>246.55784600000001</v>
      </c>
      <c r="D3513">
        <f t="shared" si="108"/>
        <v>-8.3457090878543694E-2</v>
      </c>
      <c r="E3513">
        <v>-1.5827216774025876E-2</v>
      </c>
      <c r="F3513">
        <v>3503</v>
      </c>
      <c r="G3513">
        <f t="shared" ca="1" si="109"/>
        <v>-1.9581268909018923E-3</v>
      </c>
    </row>
    <row r="3514" spans="2:7" x14ac:dyDescent="0.3">
      <c r="B3514" s="109">
        <v>40218</v>
      </c>
      <c r="C3514" s="110">
        <v>269.00851399999999</v>
      </c>
      <c r="D3514">
        <f t="shared" si="108"/>
        <v>2.3279215317425273E-2</v>
      </c>
      <c r="E3514">
        <v>-1.5837739127666617E-2</v>
      </c>
      <c r="F3514">
        <v>3504</v>
      </c>
      <c r="G3514">
        <f t="shared" ca="1" si="109"/>
        <v>-4.1136704622655867E-2</v>
      </c>
    </row>
    <row r="3515" spans="2:7" x14ac:dyDescent="0.3">
      <c r="B3515" s="109">
        <v>40217</v>
      </c>
      <c r="C3515" s="110">
        <v>262.88867199999999</v>
      </c>
      <c r="D3515">
        <f t="shared" si="108"/>
        <v>3.0239777027851522E-2</v>
      </c>
      <c r="E3515">
        <v>-1.5837844975502224E-2</v>
      </c>
      <c r="F3515">
        <v>3505</v>
      </c>
      <c r="G3515">
        <f t="shared" ca="1" si="109"/>
        <v>2.7517184634339567E-2</v>
      </c>
    </row>
    <row r="3516" spans="2:7" x14ac:dyDescent="0.3">
      <c r="B3516" s="109">
        <v>40214</v>
      </c>
      <c r="C3516" s="110">
        <v>255.17231799999999</v>
      </c>
      <c r="D3516">
        <f t="shared" si="108"/>
        <v>-1.6661852077397232E-2</v>
      </c>
      <c r="E3516">
        <v>-1.5863980198959737E-2</v>
      </c>
      <c r="F3516">
        <v>3506</v>
      </c>
      <c r="G3516">
        <f t="shared" ca="1" si="109"/>
        <v>4.5238056126682545E-2</v>
      </c>
    </row>
    <row r="3517" spans="2:7" x14ac:dyDescent="0.3">
      <c r="B3517" s="109">
        <v>40213</v>
      </c>
      <c r="C3517" s="110">
        <v>259.49600199999998</v>
      </c>
      <c r="D3517">
        <f t="shared" si="108"/>
        <v>-1.6513418588771756E-2</v>
      </c>
      <c r="E3517">
        <v>-1.5877571527966095E-2</v>
      </c>
      <c r="F3517">
        <v>3507</v>
      </c>
      <c r="G3517">
        <f t="shared" ca="1" si="109"/>
        <v>1.0200509831214734E-2</v>
      </c>
    </row>
    <row r="3518" spans="2:7" x14ac:dyDescent="0.3">
      <c r="B3518" s="109">
        <v>40212</v>
      </c>
      <c r="C3518" s="110">
        <v>263.85311899999999</v>
      </c>
      <c r="D3518">
        <f t="shared" si="108"/>
        <v>2.1503713353425935E-2</v>
      </c>
      <c r="E3518">
        <v>-1.5888110874518802E-2</v>
      </c>
      <c r="F3518">
        <v>3508</v>
      </c>
      <c r="G3518">
        <f t="shared" ca="1" si="109"/>
        <v>-2.6225211067827516E-2</v>
      </c>
    </row>
    <row r="3519" spans="2:7" x14ac:dyDescent="0.3">
      <c r="B3519" s="109">
        <v>40211</v>
      </c>
      <c r="C3519" s="110">
        <v>258.29873700000002</v>
      </c>
      <c r="D3519">
        <f t="shared" si="108"/>
        <v>-3.0340810668552542E-2</v>
      </c>
      <c r="E3519">
        <v>-1.5902040878487123E-2</v>
      </c>
      <c r="F3519">
        <v>3509</v>
      </c>
      <c r="G3519">
        <f t="shared" ca="1" si="109"/>
        <v>-3.4340840273222629E-2</v>
      </c>
    </row>
    <row r="3520" spans="2:7" x14ac:dyDescent="0.3">
      <c r="B3520" s="109">
        <v>40210</v>
      </c>
      <c r="C3520" s="110">
        <v>266.38095099999998</v>
      </c>
      <c r="D3520">
        <f t="shared" si="108"/>
        <v>3.6092921466280625E-2</v>
      </c>
      <c r="E3520">
        <v>-1.5961747690834138E-2</v>
      </c>
      <c r="F3520">
        <v>3510</v>
      </c>
      <c r="G3520">
        <f t="shared" ca="1" si="109"/>
        <v>3.3018328584312286E-2</v>
      </c>
    </row>
    <row r="3521" spans="2:7" x14ac:dyDescent="0.3">
      <c r="B3521" s="109">
        <v>40207</v>
      </c>
      <c r="C3521" s="110">
        <v>257.10140999999999</v>
      </c>
      <c r="D3521">
        <f t="shared" si="108"/>
        <v>-1.2924746149722832E-4</v>
      </c>
      <c r="E3521">
        <v>-1.5968666408232468E-2</v>
      </c>
      <c r="F3521">
        <v>3511</v>
      </c>
      <c r="G3521">
        <f t="shared" ca="1" si="109"/>
        <v>1.1539563397682516E-2</v>
      </c>
    </row>
    <row r="3522" spans="2:7" x14ac:dyDescent="0.3">
      <c r="B3522" s="109">
        <v>40206</v>
      </c>
      <c r="C3522" s="110">
        <v>257.13464399999998</v>
      </c>
      <c r="D3522">
        <f t="shared" si="108"/>
        <v>4.8698170753168624E-2</v>
      </c>
      <c r="E3522">
        <v>-1.5973282316231074E-2</v>
      </c>
      <c r="F3522">
        <v>3512</v>
      </c>
      <c r="G3522">
        <f t="shared" ca="1" si="109"/>
        <v>1.4721161022809593E-2</v>
      </c>
    </row>
    <row r="3523" spans="2:7" x14ac:dyDescent="0.3">
      <c r="B3523" s="109">
        <v>40205</v>
      </c>
      <c r="C3523" s="110">
        <v>245.19413800000001</v>
      </c>
      <c r="D3523">
        <f t="shared" si="108"/>
        <v>-2.6052611258274738E-2</v>
      </c>
      <c r="E3523">
        <v>-1.60394151370441E-2</v>
      </c>
      <c r="F3523">
        <v>3513</v>
      </c>
      <c r="G3523">
        <f t="shared" ca="1" si="109"/>
        <v>-1.7296298922109984E-2</v>
      </c>
    </row>
    <row r="3524" spans="2:7" x14ac:dyDescent="0.3">
      <c r="B3524" s="109">
        <v>40203</v>
      </c>
      <c r="C3524" s="110">
        <v>251.75296</v>
      </c>
      <c r="D3524">
        <f t="shared" si="108"/>
        <v>-6.578551302860447E-4</v>
      </c>
      <c r="E3524">
        <v>-1.6055319973607873E-2</v>
      </c>
      <c r="F3524">
        <v>3514</v>
      </c>
      <c r="G3524">
        <f t="shared" ca="1" si="109"/>
        <v>7.5995569776768053E-3</v>
      </c>
    </row>
    <row r="3525" spans="2:7" x14ac:dyDescent="0.3">
      <c r="B3525" s="109">
        <v>40200</v>
      </c>
      <c r="C3525" s="110">
        <v>251.91868600000001</v>
      </c>
      <c r="D3525">
        <f t="shared" si="108"/>
        <v>-3.1456903680827764E-2</v>
      </c>
      <c r="E3525">
        <v>-1.6058395183563889E-2</v>
      </c>
      <c r="F3525">
        <v>3515</v>
      </c>
      <c r="G3525">
        <f t="shared" ca="1" si="109"/>
        <v>1.5374204925749584E-2</v>
      </c>
    </row>
    <row r="3526" spans="2:7" x14ac:dyDescent="0.3">
      <c r="B3526" s="109">
        <v>40199</v>
      </c>
      <c r="C3526" s="110">
        <v>260.10064699999998</v>
      </c>
      <c r="D3526">
        <f t="shared" si="108"/>
        <v>-3.9157993451403361E-2</v>
      </c>
      <c r="E3526">
        <v>-1.6065830186070329E-2</v>
      </c>
      <c r="F3526">
        <v>3516</v>
      </c>
      <c r="G3526">
        <f t="shared" ca="1" si="109"/>
        <v>-4.4780122962538804E-2</v>
      </c>
    </row>
    <row r="3527" spans="2:7" x14ac:dyDescent="0.3">
      <c r="B3527" s="109">
        <v>40198</v>
      </c>
      <c r="C3527" s="110">
        <v>270.70074499999998</v>
      </c>
      <c r="D3527">
        <f t="shared" si="108"/>
        <v>0.1025363879586707</v>
      </c>
      <c r="E3527">
        <v>-1.6083536086933248E-2</v>
      </c>
      <c r="F3527">
        <v>3517</v>
      </c>
      <c r="G3527">
        <f t="shared" ca="1" si="109"/>
        <v>-1.1111708881330919E-2</v>
      </c>
    </row>
    <row r="3528" spans="2:7" x14ac:dyDescent="0.3">
      <c r="B3528" s="109">
        <v>40197</v>
      </c>
      <c r="C3528" s="110">
        <v>245.525452</v>
      </c>
      <c r="D3528">
        <f t="shared" si="108"/>
        <v>-4.2989468440379763E-3</v>
      </c>
      <c r="E3528">
        <v>-1.6111633189963781E-2</v>
      </c>
      <c r="F3528">
        <v>3518</v>
      </c>
      <c r="G3528">
        <f t="shared" ca="1" si="109"/>
        <v>2.2686415818315233E-2</v>
      </c>
    </row>
    <row r="3529" spans="2:7" x14ac:dyDescent="0.3">
      <c r="B3529" s="109">
        <v>40196</v>
      </c>
      <c r="C3529" s="110">
        <v>246.58551</v>
      </c>
      <c r="D3529">
        <f t="shared" si="108"/>
        <v>5.8103399879101403E-3</v>
      </c>
      <c r="E3529">
        <v>-1.6155288556514713E-2</v>
      </c>
      <c r="F3529">
        <v>3519</v>
      </c>
      <c r="G3529">
        <f t="shared" ca="1" si="109"/>
        <v>-1.8835166196588863E-3</v>
      </c>
    </row>
    <row r="3530" spans="2:7" x14ac:dyDescent="0.3">
      <c r="B3530" s="109">
        <v>40193</v>
      </c>
      <c r="C3530" s="110">
        <v>245.16104100000001</v>
      </c>
      <c r="D3530">
        <f t="shared" si="108"/>
        <v>1.3002561551792358E-2</v>
      </c>
      <c r="E3530">
        <v>-1.6166324534054199E-2</v>
      </c>
      <c r="F3530">
        <v>3520</v>
      </c>
      <c r="G3530">
        <f t="shared" ca="1" si="109"/>
        <v>-3.9824095156765119E-2</v>
      </c>
    </row>
    <row r="3531" spans="2:7" x14ac:dyDescent="0.3">
      <c r="B3531" s="109">
        <v>40192</v>
      </c>
      <c r="C3531" s="110">
        <v>242.01423600000001</v>
      </c>
      <c r="D3531">
        <f t="shared" ref="D3531:D3594" si="110">C3531/C3532-1</f>
        <v>-9.8924337591338452E-3</v>
      </c>
      <c r="E3531">
        <v>-1.6184629053174748E-2</v>
      </c>
      <c r="F3531">
        <v>3521</v>
      </c>
      <c r="G3531">
        <f t="shared" ref="G3531:G3594" ca="1" si="111">_xlfn.NORM.INV(RAND(),M$13,M$14)</f>
        <v>2.5418887663149418E-2</v>
      </c>
    </row>
    <row r="3532" spans="2:7" x14ac:dyDescent="0.3">
      <c r="B3532" s="109">
        <v>40191</v>
      </c>
      <c r="C3532" s="110">
        <v>244.432266</v>
      </c>
      <c r="D3532">
        <f t="shared" si="110"/>
        <v>3.2629117268287988E-3</v>
      </c>
      <c r="E3532">
        <v>-1.618571867160401E-2</v>
      </c>
      <c r="F3532">
        <v>3522</v>
      </c>
      <c r="G3532">
        <f t="shared" ca="1" si="111"/>
        <v>-3.4411978051422112E-3</v>
      </c>
    </row>
    <row r="3533" spans="2:7" x14ac:dyDescent="0.3">
      <c r="B3533" s="109">
        <v>40190</v>
      </c>
      <c r="C3533" s="110">
        <v>243.63729900000001</v>
      </c>
      <c r="D3533">
        <f t="shared" si="110"/>
        <v>-8.0919892756959877E-3</v>
      </c>
      <c r="E3533">
        <v>-1.624841403697852E-2</v>
      </c>
      <c r="F3533">
        <v>3523</v>
      </c>
      <c r="G3533">
        <f t="shared" ca="1" si="111"/>
        <v>3.2548792088668961E-2</v>
      </c>
    </row>
    <row r="3534" spans="2:7" x14ac:dyDescent="0.3">
      <c r="B3534" s="109">
        <v>40189</v>
      </c>
      <c r="C3534" s="110">
        <v>245.62489299999999</v>
      </c>
      <c r="D3534">
        <f t="shared" si="110"/>
        <v>3.287359389521205E-2</v>
      </c>
      <c r="E3534">
        <v>-1.6248924421860322E-2</v>
      </c>
      <c r="F3534">
        <v>3524</v>
      </c>
      <c r="G3534">
        <f t="shared" ca="1" si="111"/>
        <v>9.9218349700821874E-3</v>
      </c>
    </row>
    <row r="3535" spans="2:7" x14ac:dyDescent="0.3">
      <c r="B3535" s="109">
        <v>40186</v>
      </c>
      <c r="C3535" s="110">
        <v>237.807312</v>
      </c>
      <c r="D3535">
        <f t="shared" si="110"/>
        <v>3.0873405736973059E-2</v>
      </c>
      <c r="E3535">
        <v>-1.6258003590831072E-2</v>
      </c>
      <c r="F3535">
        <v>3525</v>
      </c>
      <c r="G3535">
        <f t="shared" ca="1" si="111"/>
        <v>-1.0480612315552505E-2</v>
      </c>
    </row>
    <row r="3536" spans="2:7" x14ac:dyDescent="0.3">
      <c r="B3536" s="109">
        <v>40185</v>
      </c>
      <c r="C3536" s="110">
        <v>230.685272</v>
      </c>
      <c r="D3536">
        <f t="shared" si="110"/>
        <v>2.1583446460209377E-3</v>
      </c>
      <c r="E3536">
        <v>-1.6266886465720165E-2</v>
      </c>
      <c r="F3536">
        <v>3526</v>
      </c>
      <c r="G3536">
        <f t="shared" ca="1" si="111"/>
        <v>1.3797398414941457E-2</v>
      </c>
    </row>
    <row r="3537" spans="2:7" x14ac:dyDescent="0.3">
      <c r="B3537" s="109">
        <v>40184</v>
      </c>
      <c r="C3537" s="110">
        <v>230.188446</v>
      </c>
      <c r="D3537">
        <f t="shared" si="110"/>
        <v>-7.1436623001712718E-3</v>
      </c>
      <c r="E3537">
        <v>-1.6268070648492894E-2</v>
      </c>
      <c r="F3537">
        <v>3527</v>
      </c>
      <c r="G3537">
        <f t="shared" ca="1" si="111"/>
        <v>4.0256587276646598E-2</v>
      </c>
    </row>
    <row r="3538" spans="2:7" x14ac:dyDescent="0.3">
      <c r="B3538" s="109">
        <v>40183</v>
      </c>
      <c r="C3538" s="110">
        <v>231.84466599999999</v>
      </c>
      <c r="D3538">
        <f t="shared" si="110"/>
        <v>1.7172858060652274E-3</v>
      </c>
      <c r="E3538">
        <v>-1.6303434122397653E-2</v>
      </c>
      <c r="F3538">
        <v>3528</v>
      </c>
      <c r="G3538">
        <f t="shared" ca="1" si="111"/>
        <v>-4.3395316386497544E-3</v>
      </c>
    </row>
    <row r="3539" spans="2:7" x14ac:dyDescent="0.3">
      <c r="B3539" s="109">
        <v>40182</v>
      </c>
      <c r="C3539" s="110">
        <v>231.447205</v>
      </c>
      <c r="D3539">
        <f t="shared" si="110"/>
        <v>1.6143200325745788E-2</v>
      </c>
      <c r="E3539">
        <v>-1.6332052024006782E-2</v>
      </c>
      <c r="F3539">
        <v>3529</v>
      </c>
      <c r="G3539">
        <f t="shared" ca="1" si="111"/>
        <v>-3.9086727018467278E-2</v>
      </c>
    </row>
    <row r="3540" spans="2:7" x14ac:dyDescent="0.3">
      <c r="B3540" s="109">
        <v>40178</v>
      </c>
      <c r="C3540" s="110">
        <v>227.770264</v>
      </c>
      <c r="D3540">
        <f t="shared" si="110"/>
        <v>1.5957318048676061E-2</v>
      </c>
      <c r="E3540">
        <v>-1.6333582417284331E-2</v>
      </c>
      <c r="F3540">
        <v>3530</v>
      </c>
      <c r="G3540">
        <f t="shared" ca="1" si="111"/>
        <v>-2.4505140752947401E-2</v>
      </c>
    </row>
    <row r="3541" spans="2:7" x14ac:dyDescent="0.3">
      <c r="B3541" s="109">
        <v>40177</v>
      </c>
      <c r="C3541" s="110">
        <v>224.19274899999999</v>
      </c>
      <c r="D3541">
        <f t="shared" si="110"/>
        <v>8.4940255075101057E-3</v>
      </c>
      <c r="E3541">
        <v>-1.6336570985997279E-2</v>
      </c>
      <c r="F3541">
        <v>3531</v>
      </c>
      <c r="G3541">
        <f t="shared" ca="1" si="111"/>
        <v>-1.0989759237099956E-2</v>
      </c>
    </row>
    <row r="3542" spans="2:7" x14ac:dyDescent="0.3">
      <c r="B3542" s="109">
        <v>40176</v>
      </c>
      <c r="C3542" s="110">
        <v>222.30448899999999</v>
      </c>
      <c r="D3542">
        <f t="shared" si="110"/>
        <v>-2.0822168801805097E-3</v>
      </c>
      <c r="E3542">
        <v>-1.6347599473085506E-2</v>
      </c>
      <c r="F3542">
        <v>3532</v>
      </c>
      <c r="G3542">
        <f t="shared" ca="1" si="111"/>
        <v>-1.6794248303556435E-2</v>
      </c>
    </row>
    <row r="3543" spans="2:7" x14ac:dyDescent="0.3">
      <c r="B3543" s="109">
        <v>40171</v>
      </c>
      <c r="C3543" s="110">
        <v>222.76834099999999</v>
      </c>
      <c r="D3543">
        <f t="shared" si="110"/>
        <v>6.8873469621644201E-3</v>
      </c>
      <c r="E3543">
        <v>-1.6349963693326419E-2</v>
      </c>
      <c r="F3543">
        <v>3533</v>
      </c>
      <c r="G3543">
        <f t="shared" ca="1" si="111"/>
        <v>2.7647854021251774E-2</v>
      </c>
    </row>
    <row r="3544" spans="2:7" x14ac:dyDescent="0.3">
      <c r="B3544" s="109">
        <v>40170</v>
      </c>
      <c r="C3544" s="110">
        <v>221.244553</v>
      </c>
      <c r="D3544">
        <f t="shared" si="110"/>
        <v>4.2099377954583073E-3</v>
      </c>
      <c r="E3544">
        <v>-1.6382147548545278E-2</v>
      </c>
      <c r="F3544">
        <v>3534</v>
      </c>
      <c r="G3544">
        <f t="shared" ca="1" si="111"/>
        <v>1.6706330559096334E-2</v>
      </c>
    </row>
    <row r="3545" spans="2:7" x14ac:dyDescent="0.3">
      <c r="B3545" s="109">
        <v>40169</v>
      </c>
      <c r="C3545" s="110">
        <v>220.31703200000001</v>
      </c>
      <c r="D3545">
        <f t="shared" si="110"/>
        <v>1.0330159726398724E-2</v>
      </c>
      <c r="E3545">
        <v>-1.6387094285855941E-2</v>
      </c>
      <c r="F3545">
        <v>3535</v>
      </c>
      <c r="G3545">
        <f t="shared" ca="1" si="111"/>
        <v>4.0788435276932156E-2</v>
      </c>
    </row>
    <row r="3546" spans="2:7" x14ac:dyDescent="0.3">
      <c r="B3546" s="109">
        <v>40168</v>
      </c>
      <c r="C3546" s="110">
        <v>218.064392</v>
      </c>
      <c r="D3546">
        <f t="shared" si="110"/>
        <v>5.3444604457548728E-3</v>
      </c>
      <c r="E3546">
        <v>-1.6416035555682384E-2</v>
      </c>
      <c r="F3546">
        <v>3536</v>
      </c>
      <c r="G3546">
        <f t="shared" ca="1" si="111"/>
        <v>-1.8293164812271941E-2</v>
      </c>
    </row>
    <row r="3547" spans="2:7" x14ac:dyDescent="0.3">
      <c r="B3547" s="109">
        <v>40165</v>
      </c>
      <c r="C3547" s="110">
        <v>216.90515099999999</v>
      </c>
      <c r="D3547">
        <f t="shared" si="110"/>
        <v>1.3308645067952041E-2</v>
      </c>
      <c r="E3547">
        <v>-1.6463667974653262E-2</v>
      </c>
      <c r="F3547">
        <v>3537</v>
      </c>
      <c r="G3547">
        <f t="shared" ca="1" si="111"/>
        <v>-1.5434158404613468E-2</v>
      </c>
    </row>
    <row r="3548" spans="2:7" x14ac:dyDescent="0.3">
      <c r="B3548" s="109">
        <v>40164</v>
      </c>
      <c r="C3548" s="110">
        <v>214.05635100000001</v>
      </c>
      <c r="D3548">
        <f t="shared" si="110"/>
        <v>1.549271344625236E-4</v>
      </c>
      <c r="E3548">
        <v>-1.6469060149059134E-2</v>
      </c>
      <c r="F3548">
        <v>3538</v>
      </c>
      <c r="G3548">
        <f t="shared" ca="1" si="111"/>
        <v>2.3679305647852551E-2</v>
      </c>
    </row>
    <row r="3549" spans="2:7" x14ac:dyDescent="0.3">
      <c r="B3549" s="109">
        <v>40163</v>
      </c>
      <c r="C3549" s="110">
        <v>214.02319299999999</v>
      </c>
      <c r="D3549">
        <f t="shared" si="110"/>
        <v>-1.1172109995514323E-2</v>
      </c>
      <c r="E3549">
        <v>-1.6476427001490102E-2</v>
      </c>
      <c r="F3549">
        <v>3539</v>
      </c>
      <c r="G3549">
        <f t="shared" ca="1" si="111"/>
        <v>1.3983538544281766E-2</v>
      </c>
    </row>
    <row r="3550" spans="2:7" x14ac:dyDescent="0.3">
      <c r="B3550" s="109">
        <v>40162</v>
      </c>
      <c r="C3550" s="110">
        <v>216.44129899999999</v>
      </c>
      <c r="D3550">
        <f t="shared" si="110"/>
        <v>-4.2671799373867891E-3</v>
      </c>
      <c r="E3550">
        <v>-1.6478401754684291E-2</v>
      </c>
      <c r="F3550">
        <v>3540</v>
      </c>
      <c r="G3550">
        <f t="shared" ca="1" si="111"/>
        <v>-3.6404524870602653E-2</v>
      </c>
    </row>
    <row r="3551" spans="2:7" x14ac:dyDescent="0.3">
      <c r="B3551" s="109">
        <v>40161</v>
      </c>
      <c r="C3551" s="110">
        <v>217.36885100000001</v>
      </c>
      <c r="D3551">
        <f t="shared" si="110"/>
        <v>4.5762076489896941E-4</v>
      </c>
      <c r="E3551">
        <v>-1.6513418588771756E-2</v>
      </c>
      <c r="F3551">
        <v>3541</v>
      </c>
      <c r="G3551">
        <f t="shared" ca="1" si="111"/>
        <v>-6.0622636064203263E-3</v>
      </c>
    </row>
    <row r="3552" spans="2:7" x14ac:dyDescent="0.3">
      <c r="B3552" s="109">
        <v>40158</v>
      </c>
      <c r="C3552" s="110">
        <v>217.26942399999999</v>
      </c>
      <c r="D3552">
        <f t="shared" si="110"/>
        <v>9.1508398555295578E-4</v>
      </c>
      <c r="E3552">
        <v>-1.6554495239407552E-2</v>
      </c>
      <c r="F3552">
        <v>3542</v>
      </c>
      <c r="G3552">
        <f t="shared" ca="1" si="111"/>
        <v>3.2457532572512576E-2</v>
      </c>
    </row>
    <row r="3553" spans="2:7" x14ac:dyDescent="0.3">
      <c r="B3553" s="109">
        <v>40157</v>
      </c>
      <c r="C3553" s="110">
        <v>217.070786</v>
      </c>
      <c r="D3553">
        <f t="shared" si="110"/>
        <v>-4.4055137287932755E-3</v>
      </c>
      <c r="E3553">
        <v>-1.6565513183084968E-2</v>
      </c>
      <c r="F3553">
        <v>3543</v>
      </c>
      <c r="G3553">
        <f t="shared" ca="1" si="111"/>
        <v>7.8589909024420774E-3</v>
      </c>
    </row>
    <row r="3554" spans="2:7" x14ac:dyDescent="0.3">
      <c r="B3554" s="109">
        <v>40156</v>
      </c>
      <c r="C3554" s="110">
        <v>218.03132600000001</v>
      </c>
      <c r="D3554">
        <f t="shared" si="110"/>
        <v>5.1920159332685678E-3</v>
      </c>
      <c r="E3554">
        <v>-1.6577877420358988E-2</v>
      </c>
      <c r="F3554">
        <v>3544</v>
      </c>
      <c r="G3554">
        <f t="shared" ca="1" si="111"/>
        <v>5.1570042784729486E-2</v>
      </c>
    </row>
    <row r="3555" spans="2:7" x14ac:dyDescent="0.3">
      <c r="B3555" s="109">
        <v>40155</v>
      </c>
      <c r="C3555" s="110">
        <v>216.90515099999999</v>
      </c>
      <c r="D3555">
        <f t="shared" si="110"/>
        <v>8.6260168414222793E-3</v>
      </c>
      <c r="E3555">
        <v>-1.6592227530039971E-2</v>
      </c>
      <c r="F3555">
        <v>3545</v>
      </c>
      <c r="G3555">
        <f t="shared" ca="1" si="111"/>
        <v>3.8837377323440406E-2</v>
      </c>
    </row>
    <row r="3556" spans="2:7" x14ac:dyDescent="0.3">
      <c r="B3556" s="109">
        <v>40154</v>
      </c>
      <c r="C3556" s="110">
        <v>215.05012500000001</v>
      </c>
      <c r="D3556">
        <f t="shared" si="110"/>
        <v>-1.7405626857104561E-2</v>
      </c>
      <c r="E3556">
        <v>-1.6609390440926908E-2</v>
      </c>
      <c r="F3556">
        <v>3546</v>
      </c>
      <c r="G3556">
        <f t="shared" ca="1" si="111"/>
        <v>2.2471405907083093E-2</v>
      </c>
    </row>
    <row r="3557" spans="2:7" x14ac:dyDescent="0.3">
      <c r="B3557" s="109">
        <v>40151</v>
      </c>
      <c r="C3557" s="110">
        <v>218.859512</v>
      </c>
      <c r="D3557">
        <f t="shared" si="110"/>
        <v>-2.1475294040377402E-2</v>
      </c>
      <c r="E3557">
        <v>-1.6629481416829739E-2</v>
      </c>
      <c r="F3557">
        <v>3547</v>
      </c>
      <c r="G3557">
        <f t="shared" ca="1" si="111"/>
        <v>1.2781471236044402E-2</v>
      </c>
    </row>
    <row r="3558" spans="2:7" x14ac:dyDescent="0.3">
      <c r="B3558" s="109">
        <v>40150</v>
      </c>
      <c r="C3558" s="110">
        <v>223.662735</v>
      </c>
      <c r="D3558">
        <f t="shared" si="110"/>
        <v>7.1603515169094134E-3</v>
      </c>
      <c r="E3558">
        <v>-1.663175017844043E-2</v>
      </c>
      <c r="F3558">
        <v>3548</v>
      </c>
      <c r="G3558">
        <f t="shared" ca="1" si="111"/>
        <v>3.3734032310507832E-2</v>
      </c>
    </row>
    <row r="3559" spans="2:7" x14ac:dyDescent="0.3">
      <c r="B3559" s="109">
        <v>40149</v>
      </c>
      <c r="C3559" s="110">
        <v>222.07261700000001</v>
      </c>
      <c r="D3559">
        <f t="shared" si="110"/>
        <v>-2.5864952486417736E-2</v>
      </c>
      <c r="E3559">
        <v>-1.6635996151281862E-2</v>
      </c>
      <c r="F3559">
        <v>3549</v>
      </c>
      <c r="G3559">
        <f t="shared" ca="1" si="111"/>
        <v>1.0852307084369189E-2</v>
      </c>
    </row>
    <row r="3560" spans="2:7" x14ac:dyDescent="0.3">
      <c r="B3560" s="109">
        <v>40148</v>
      </c>
      <c r="C3560" s="110">
        <v>227.96902499999999</v>
      </c>
      <c r="D3560">
        <f t="shared" si="110"/>
        <v>3.4109637864115472E-2</v>
      </c>
      <c r="E3560">
        <v>-1.6641268175818347E-2</v>
      </c>
      <c r="F3560">
        <v>3550</v>
      </c>
      <c r="G3560">
        <f t="shared" ca="1" si="111"/>
        <v>-1.719168600314188E-2</v>
      </c>
    </row>
    <row r="3561" spans="2:7" x14ac:dyDescent="0.3">
      <c r="B3561" s="109">
        <v>40147</v>
      </c>
      <c r="C3561" s="110">
        <v>220.44956999999999</v>
      </c>
      <c r="D3561">
        <f t="shared" si="110"/>
        <v>3.0983786617732267E-2</v>
      </c>
      <c r="E3561">
        <v>-1.6642807022612005E-2</v>
      </c>
      <c r="F3561">
        <v>3551</v>
      </c>
      <c r="G3561">
        <f t="shared" ca="1" si="111"/>
        <v>4.7635140213171797E-4</v>
      </c>
    </row>
    <row r="3562" spans="2:7" x14ac:dyDescent="0.3">
      <c r="B3562" s="109">
        <v>40144</v>
      </c>
      <c r="C3562" s="110">
        <v>213.824478</v>
      </c>
      <c r="D3562">
        <f t="shared" si="110"/>
        <v>-1.2241947261162567E-2</v>
      </c>
      <c r="E3562">
        <v>-1.6661852077397232E-2</v>
      </c>
      <c r="F3562">
        <v>3552</v>
      </c>
      <c r="G3562">
        <f t="shared" ca="1" si="111"/>
        <v>-4.602043962414578E-2</v>
      </c>
    </row>
    <row r="3563" spans="2:7" x14ac:dyDescent="0.3">
      <c r="B3563" s="109">
        <v>40143</v>
      </c>
      <c r="C3563" s="110">
        <v>216.474548</v>
      </c>
      <c r="D3563">
        <f t="shared" si="110"/>
        <v>-1.9357135538182524E-2</v>
      </c>
      <c r="E3563">
        <v>-1.6669013270147026E-2</v>
      </c>
      <c r="F3563">
        <v>3553</v>
      </c>
      <c r="G3563">
        <f t="shared" ca="1" si="111"/>
        <v>-2.3878761399592972E-2</v>
      </c>
    </row>
    <row r="3564" spans="2:7" x14ac:dyDescent="0.3">
      <c r="B3564" s="109">
        <v>40142</v>
      </c>
      <c r="C3564" s="110">
        <v>220.747589</v>
      </c>
      <c r="D3564">
        <f t="shared" si="110"/>
        <v>-1.0982825259244988E-2</v>
      </c>
      <c r="E3564">
        <v>-1.6681841602624425E-2</v>
      </c>
      <c r="F3564">
        <v>3554</v>
      </c>
      <c r="G3564">
        <f t="shared" ca="1" si="111"/>
        <v>-1.7684827921426536E-2</v>
      </c>
    </row>
    <row r="3565" spans="2:7" x14ac:dyDescent="0.3">
      <c r="B3565" s="109">
        <v>40141</v>
      </c>
      <c r="C3565" s="110">
        <v>223.19894400000001</v>
      </c>
      <c r="D3565">
        <f t="shared" si="110"/>
        <v>1.1104787196565935E-2</v>
      </c>
      <c r="E3565">
        <v>-1.6686199865498463E-2</v>
      </c>
      <c r="F3565">
        <v>3555</v>
      </c>
      <c r="G3565">
        <f t="shared" ca="1" si="111"/>
        <v>-2.0217059367153116E-2</v>
      </c>
    </row>
    <row r="3566" spans="2:7" x14ac:dyDescent="0.3">
      <c r="B3566" s="109">
        <v>40140</v>
      </c>
      <c r="C3566" s="110">
        <v>220.747589</v>
      </c>
      <c r="D3566">
        <f t="shared" si="110"/>
        <v>1.7559493412187877E-2</v>
      </c>
      <c r="E3566">
        <v>-1.6692310421961287E-2</v>
      </c>
      <c r="F3566">
        <v>3556</v>
      </c>
      <c r="G3566">
        <f t="shared" ca="1" si="111"/>
        <v>-9.6324004409875392E-3</v>
      </c>
    </row>
    <row r="3567" spans="2:7" x14ac:dyDescent="0.3">
      <c r="B3567" s="109">
        <v>40137</v>
      </c>
      <c r="C3567" s="110">
        <v>216.93826300000001</v>
      </c>
      <c r="D3567">
        <f t="shared" si="110"/>
        <v>3.3291465816271293E-2</v>
      </c>
      <c r="E3567">
        <v>-1.6704772420846559E-2</v>
      </c>
      <c r="F3567">
        <v>3557</v>
      </c>
      <c r="G3567">
        <f t="shared" ca="1" si="111"/>
        <v>-5.1608295250800205E-2</v>
      </c>
    </row>
    <row r="3568" spans="2:7" x14ac:dyDescent="0.3">
      <c r="B3568" s="109">
        <v>40136</v>
      </c>
      <c r="C3568" s="110">
        <v>209.94876099999999</v>
      </c>
      <c r="D3568">
        <f t="shared" si="110"/>
        <v>-7.8272987587437726E-3</v>
      </c>
      <c r="E3568">
        <v>-1.6710440318373876E-2</v>
      </c>
      <c r="F3568">
        <v>3558</v>
      </c>
      <c r="G3568">
        <f t="shared" ca="1" si="111"/>
        <v>-1.6316639427744639E-2</v>
      </c>
    </row>
    <row r="3569" spans="2:7" x14ac:dyDescent="0.3">
      <c r="B3569" s="109">
        <v>40135</v>
      </c>
      <c r="C3569" s="110">
        <v>211.60505699999999</v>
      </c>
      <c r="D3569">
        <f t="shared" si="110"/>
        <v>3.1320574288931757E-2</v>
      </c>
      <c r="E3569">
        <v>-1.6714423819507163E-2</v>
      </c>
      <c r="F3569">
        <v>3559</v>
      </c>
      <c r="G3569">
        <f t="shared" ca="1" si="111"/>
        <v>-5.0574107483762357E-2</v>
      </c>
    </row>
    <row r="3570" spans="2:7" x14ac:dyDescent="0.3">
      <c r="B3570" s="109">
        <v>40134</v>
      </c>
      <c r="C3570" s="110">
        <v>205.178741</v>
      </c>
      <c r="D3570">
        <f t="shared" si="110"/>
        <v>-6.7347889997511068E-3</v>
      </c>
      <c r="E3570">
        <v>-1.6722973768153904E-2</v>
      </c>
      <c r="F3570">
        <v>3560</v>
      </c>
      <c r="G3570">
        <f t="shared" ca="1" si="111"/>
        <v>4.2174746747365169E-2</v>
      </c>
    </row>
    <row r="3571" spans="2:7" x14ac:dyDescent="0.3">
      <c r="B3571" s="109">
        <v>40133</v>
      </c>
      <c r="C3571" s="110">
        <v>206.56994599999999</v>
      </c>
      <c r="D3571">
        <f t="shared" si="110"/>
        <v>-6.4149669758539751E-4</v>
      </c>
      <c r="E3571">
        <v>-1.6729659951222331E-2</v>
      </c>
      <c r="F3571">
        <v>3561</v>
      </c>
      <c r="G3571">
        <f t="shared" ca="1" si="111"/>
        <v>-1.4148018610686992E-3</v>
      </c>
    </row>
    <row r="3572" spans="2:7" x14ac:dyDescent="0.3">
      <c r="B3572" s="109">
        <v>40130</v>
      </c>
      <c r="C3572" s="110">
        <v>206.70254499999999</v>
      </c>
      <c r="D3572">
        <f t="shared" si="110"/>
        <v>-9.0516622757137455E-3</v>
      </c>
      <c r="E3572">
        <v>-1.6762805095195121E-2</v>
      </c>
      <c r="F3572">
        <v>3562</v>
      </c>
      <c r="G3572">
        <f t="shared" ca="1" si="111"/>
        <v>-3.2513508561877735E-2</v>
      </c>
    </row>
    <row r="3573" spans="2:7" x14ac:dyDescent="0.3">
      <c r="B3573" s="109">
        <v>40129</v>
      </c>
      <c r="C3573" s="110">
        <v>208.59063699999999</v>
      </c>
      <c r="D3573">
        <f t="shared" si="110"/>
        <v>1.4826872591903628E-2</v>
      </c>
      <c r="E3573">
        <v>-1.6786041750710967E-2</v>
      </c>
      <c r="F3573">
        <v>3563</v>
      </c>
      <c r="G3573">
        <f t="shared" ca="1" si="111"/>
        <v>4.1325847751417946E-4</v>
      </c>
    </row>
    <row r="3574" spans="2:7" x14ac:dyDescent="0.3">
      <c r="B3574" s="109">
        <v>40128</v>
      </c>
      <c r="C3574" s="110">
        <v>205.54307600000001</v>
      </c>
      <c r="D3574">
        <f t="shared" si="110"/>
        <v>-2.4677899168464079E-2</v>
      </c>
      <c r="E3574">
        <v>-1.6790172377383228E-2</v>
      </c>
      <c r="F3574">
        <v>3564</v>
      </c>
      <c r="G3574">
        <f t="shared" ca="1" si="111"/>
        <v>3.5007482438184655E-2</v>
      </c>
    </row>
    <row r="3575" spans="2:7" x14ac:dyDescent="0.3">
      <c r="B3575" s="109">
        <v>40127</v>
      </c>
      <c r="C3575" s="110">
        <v>210.74378999999999</v>
      </c>
      <c r="D3575">
        <f t="shared" si="110"/>
        <v>-3.0034755373586242E-2</v>
      </c>
      <c r="E3575">
        <v>-1.6802127363393926E-2</v>
      </c>
      <c r="F3575">
        <v>3565</v>
      </c>
      <c r="G3575">
        <f t="shared" ca="1" si="111"/>
        <v>-3.5146360824287605E-2</v>
      </c>
    </row>
    <row r="3576" spans="2:7" x14ac:dyDescent="0.3">
      <c r="B3576" s="109">
        <v>40126</v>
      </c>
      <c r="C3576" s="110">
        <v>217.26942399999999</v>
      </c>
      <c r="D3576">
        <f t="shared" si="110"/>
        <v>6.2898352966365145E-3</v>
      </c>
      <c r="E3576">
        <v>-1.6810995562020148E-2</v>
      </c>
      <c r="F3576">
        <v>3566</v>
      </c>
      <c r="G3576">
        <f t="shared" ca="1" si="111"/>
        <v>-3.7164567575694994E-2</v>
      </c>
    </row>
    <row r="3577" spans="2:7" x14ac:dyDescent="0.3">
      <c r="B3577" s="109">
        <v>40123</v>
      </c>
      <c r="C3577" s="110">
        <v>215.91137699999999</v>
      </c>
      <c r="D3577">
        <f t="shared" si="110"/>
        <v>4.4692245125548258E-3</v>
      </c>
      <c r="E3577">
        <v>-1.6842836805236017E-2</v>
      </c>
      <c r="F3577">
        <v>3567</v>
      </c>
      <c r="G3577">
        <f t="shared" ca="1" si="111"/>
        <v>2.2729665215968479E-2</v>
      </c>
    </row>
    <row r="3578" spans="2:7" x14ac:dyDescent="0.3">
      <c r="B3578" s="109">
        <v>40122</v>
      </c>
      <c r="C3578" s="110">
        <v>214.950714</v>
      </c>
      <c r="D3578">
        <f t="shared" si="110"/>
        <v>3.0000057214049081E-2</v>
      </c>
      <c r="E3578">
        <v>-1.6858375088106503E-2</v>
      </c>
      <c r="F3578">
        <v>3568</v>
      </c>
      <c r="G3578">
        <f t="shared" ca="1" si="111"/>
        <v>4.147009272116961E-2</v>
      </c>
    </row>
    <row r="3579" spans="2:7" x14ac:dyDescent="0.3">
      <c r="B3579" s="109">
        <v>40121</v>
      </c>
      <c r="C3579" s="110">
        <v>208.69000199999999</v>
      </c>
      <c r="D3579">
        <f t="shared" si="110"/>
        <v>2.8653047004054688E-3</v>
      </c>
      <c r="E3579">
        <v>-1.6891662791180151E-2</v>
      </c>
      <c r="F3579">
        <v>3569</v>
      </c>
      <c r="G3579">
        <f t="shared" ca="1" si="111"/>
        <v>1.2063392674243809E-2</v>
      </c>
    </row>
    <row r="3580" spans="2:7" x14ac:dyDescent="0.3">
      <c r="B3580" s="109">
        <v>40120</v>
      </c>
      <c r="C3580" s="110">
        <v>208.09375</v>
      </c>
      <c r="D3580">
        <f t="shared" si="110"/>
        <v>-1.7477566377325227E-3</v>
      </c>
      <c r="E3580">
        <v>-1.6909518090985953E-2</v>
      </c>
      <c r="F3580">
        <v>3570</v>
      </c>
      <c r="G3580">
        <f t="shared" ca="1" si="111"/>
        <v>-4.0432522081438197E-3</v>
      </c>
    </row>
    <row r="3581" spans="2:7" x14ac:dyDescent="0.3">
      <c r="B3581" s="109">
        <v>40116</v>
      </c>
      <c r="C3581" s="110">
        <v>208.45808400000001</v>
      </c>
      <c r="D3581">
        <f t="shared" si="110"/>
        <v>-1.6565513183084968E-2</v>
      </c>
      <c r="E3581">
        <v>-1.6923471126610523E-2</v>
      </c>
      <c r="F3581">
        <v>3571</v>
      </c>
      <c r="G3581">
        <f t="shared" ca="1" si="111"/>
        <v>1.185789739159413E-2</v>
      </c>
    </row>
    <row r="3582" spans="2:7" x14ac:dyDescent="0.3">
      <c r="B3582" s="109">
        <v>40115</v>
      </c>
      <c r="C3582" s="110">
        <v>211.96946700000001</v>
      </c>
      <c r="D3582">
        <f t="shared" si="110"/>
        <v>-3.9188950869070593E-2</v>
      </c>
      <c r="E3582">
        <v>-1.6924095762592573E-2</v>
      </c>
      <c r="F3582">
        <v>3572</v>
      </c>
      <c r="G3582">
        <f t="shared" ca="1" si="111"/>
        <v>2.7397777714988494E-2</v>
      </c>
    </row>
    <row r="3583" spans="2:7" x14ac:dyDescent="0.3">
      <c r="B3583" s="109">
        <v>40114</v>
      </c>
      <c r="C3583" s="110">
        <v>220.61514299999999</v>
      </c>
      <c r="D3583">
        <f t="shared" si="110"/>
        <v>3.2078136294377613E-2</v>
      </c>
      <c r="E3583">
        <v>-1.6927669145490709E-2</v>
      </c>
      <c r="F3583">
        <v>3573</v>
      </c>
      <c r="G3583">
        <f t="shared" ca="1" si="111"/>
        <v>3.3400964504377191E-2</v>
      </c>
    </row>
    <row r="3584" spans="2:7" x14ac:dyDescent="0.3">
      <c r="B3584" s="109">
        <v>40113</v>
      </c>
      <c r="C3584" s="110">
        <v>213.75817900000001</v>
      </c>
      <c r="D3584">
        <f t="shared" si="110"/>
        <v>-2.182820666685481E-2</v>
      </c>
      <c r="E3584">
        <v>-1.6981315970430622E-2</v>
      </c>
      <c r="F3584">
        <v>3574</v>
      </c>
      <c r="G3584">
        <f t="shared" ca="1" si="111"/>
        <v>-3.4978633820871671E-2</v>
      </c>
    </row>
    <row r="3585" spans="2:7" x14ac:dyDescent="0.3">
      <c r="B3585" s="109">
        <v>40112</v>
      </c>
      <c r="C3585" s="110">
        <v>218.52825899999999</v>
      </c>
      <c r="D3585">
        <f t="shared" si="110"/>
        <v>1.5176461111106043E-3</v>
      </c>
      <c r="E3585">
        <v>-1.7065794346798002E-2</v>
      </c>
      <c r="F3585">
        <v>3575</v>
      </c>
      <c r="G3585">
        <f t="shared" ca="1" si="111"/>
        <v>3.2089228547636996E-2</v>
      </c>
    </row>
    <row r="3586" spans="2:7" x14ac:dyDescent="0.3">
      <c r="B3586" s="109">
        <v>40109</v>
      </c>
      <c r="C3586" s="110">
        <v>218.197113</v>
      </c>
      <c r="D3586">
        <f t="shared" si="110"/>
        <v>9.3474862869749042E-3</v>
      </c>
      <c r="E3586">
        <v>-1.7068027071356684E-2</v>
      </c>
      <c r="F3586">
        <v>3576</v>
      </c>
      <c r="G3586">
        <f t="shared" ca="1" si="111"/>
        <v>-7.8450878361862875E-3</v>
      </c>
    </row>
    <row r="3587" spans="2:7" x14ac:dyDescent="0.3">
      <c r="B3587" s="109">
        <v>40108</v>
      </c>
      <c r="C3587" s="110">
        <v>216.17640700000001</v>
      </c>
      <c r="D3587">
        <f t="shared" si="110"/>
        <v>-5.7888398738042968E-3</v>
      </c>
      <c r="E3587">
        <v>-1.7133597506826415E-2</v>
      </c>
      <c r="F3587">
        <v>3577</v>
      </c>
      <c r="G3587">
        <f t="shared" ca="1" si="111"/>
        <v>1.9744003825932988E-2</v>
      </c>
    </row>
    <row r="3588" spans="2:7" x14ac:dyDescent="0.3">
      <c r="B3588" s="109">
        <v>40107</v>
      </c>
      <c r="C3588" s="110">
        <v>217.435104</v>
      </c>
      <c r="D3588">
        <f t="shared" si="110"/>
        <v>-1.6923471126610523E-2</v>
      </c>
      <c r="E3588">
        <v>-1.7155198572774477E-2</v>
      </c>
      <c r="F3588">
        <v>3578</v>
      </c>
      <c r="G3588">
        <f t="shared" ca="1" si="111"/>
        <v>1.6327093238651693E-2</v>
      </c>
    </row>
    <row r="3589" spans="2:7" x14ac:dyDescent="0.3">
      <c r="B3589" s="109">
        <v>40106</v>
      </c>
      <c r="C3589" s="110">
        <v>221.17820699999999</v>
      </c>
      <c r="D3589">
        <f t="shared" si="110"/>
        <v>-3.6508126070871394E-2</v>
      </c>
      <c r="E3589">
        <v>-1.7158387187260371E-2</v>
      </c>
      <c r="F3589">
        <v>3579</v>
      </c>
      <c r="G3589">
        <f t="shared" ca="1" si="111"/>
        <v>-4.9007199098700667E-2</v>
      </c>
    </row>
    <row r="3590" spans="2:7" x14ac:dyDescent="0.3">
      <c r="B3590" s="109">
        <v>40102</v>
      </c>
      <c r="C3590" s="110">
        <v>229.558975</v>
      </c>
      <c r="D3590">
        <f t="shared" si="110"/>
        <v>-3.9234573232126979E-2</v>
      </c>
      <c r="E3590">
        <v>-1.7176374535438854E-2</v>
      </c>
      <c r="F3590">
        <v>3580</v>
      </c>
      <c r="G3590">
        <f t="shared" ca="1" si="111"/>
        <v>-1.8425721854675413E-2</v>
      </c>
    </row>
    <row r="3591" spans="2:7" x14ac:dyDescent="0.3">
      <c r="B3591" s="109">
        <v>40101</v>
      </c>
      <c r="C3591" s="110">
        <v>238.933426</v>
      </c>
      <c r="D3591">
        <f t="shared" si="110"/>
        <v>0.10781702279879135</v>
      </c>
      <c r="E3591">
        <v>-1.7200295284904188E-2</v>
      </c>
      <c r="F3591">
        <v>3581</v>
      </c>
      <c r="G3591">
        <f t="shared" ca="1" si="111"/>
        <v>3.8824800041371593E-2</v>
      </c>
    </row>
    <row r="3592" spans="2:7" x14ac:dyDescent="0.3">
      <c r="B3592" s="109">
        <v>40100</v>
      </c>
      <c r="C3592" s="110">
        <v>215.67950400000001</v>
      </c>
      <c r="D3592">
        <f t="shared" si="110"/>
        <v>1.4174417899316838E-2</v>
      </c>
      <c r="E3592">
        <v>-1.7202187098669497E-2</v>
      </c>
      <c r="F3592">
        <v>3582</v>
      </c>
      <c r="G3592">
        <f t="shared" ca="1" si="111"/>
        <v>3.329322573695407E-2</v>
      </c>
    </row>
    <row r="3593" spans="2:7" x14ac:dyDescent="0.3">
      <c r="B3593" s="109">
        <v>40099</v>
      </c>
      <c r="C3593" s="110">
        <v>212.6651</v>
      </c>
      <c r="D3593">
        <f t="shared" si="110"/>
        <v>-2.7959494285904052E-3</v>
      </c>
      <c r="E3593">
        <v>-1.7250156583659582E-2</v>
      </c>
      <c r="F3593">
        <v>3583</v>
      </c>
      <c r="G3593">
        <f t="shared" ca="1" si="111"/>
        <v>-1.3224751635834057E-2</v>
      </c>
    </row>
    <row r="3594" spans="2:7" x14ac:dyDescent="0.3">
      <c r="B3594" s="109">
        <v>40098</v>
      </c>
      <c r="C3594" s="110">
        <v>213.261368</v>
      </c>
      <c r="D3594">
        <f t="shared" si="110"/>
        <v>1.3061079087156147E-2</v>
      </c>
      <c r="E3594">
        <v>-1.7253747298984101E-2</v>
      </c>
      <c r="F3594">
        <v>3584</v>
      </c>
      <c r="G3594">
        <f t="shared" ca="1" si="111"/>
        <v>-1.9040018748372991E-2</v>
      </c>
    </row>
    <row r="3595" spans="2:7" x14ac:dyDescent="0.3">
      <c r="B3595" s="109">
        <v>40095</v>
      </c>
      <c r="C3595" s="110">
        <v>210.51185599999999</v>
      </c>
      <c r="D3595">
        <f t="shared" ref="D3595:D3658" si="112">C3595/C3596-1</f>
        <v>-6.0997299755742862E-3</v>
      </c>
      <c r="E3595">
        <v>-1.7257198353746506E-2</v>
      </c>
      <c r="F3595">
        <v>3585</v>
      </c>
      <c r="G3595">
        <f t="shared" ref="G3595:G3658" ca="1" si="113">_xlfn.NORM.INV(RAND(),M$13,M$14)</f>
        <v>-3.4683494653544177E-3</v>
      </c>
    </row>
    <row r="3596" spans="2:7" x14ac:dyDescent="0.3">
      <c r="B3596" s="109">
        <v>40094</v>
      </c>
      <c r="C3596" s="110">
        <v>211.80380199999999</v>
      </c>
      <c r="D3596">
        <f t="shared" si="112"/>
        <v>5.029861140866787E-3</v>
      </c>
      <c r="E3596">
        <v>-1.7264737976173228E-2</v>
      </c>
      <c r="F3596">
        <v>3586</v>
      </c>
      <c r="G3596">
        <f t="shared" ca="1" si="113"/>
        <v>2.8512698266217478E-2</v>
      </c>
    </row>
    <row r="3597" spans="2:7" x14ac:dyDescent="0.3">
      <c r="B3597" s="109">
        <v>40093</v>
      </c>
      <c r="C3597" s="110">
        <v>210.74378999999999</v>
      </c>
      <c r="D3597">
        <f t="shared" si="112"/>
        <v>-1.9571574905306033E-2</v>
      </c>
      <c r="E3597">
        <v>-1.7280848671829996E-2</v>
      </c>
      <c r="F3597">
        <v>3587</v>
      </c>
      <c r="G3597">
        <f t="shared" ca="1" si="113"/>
        <v>-3.1522958003667952E-3</v>
      </c>
    </row>
    <row r="3598" spans="2:7" x14ac:dyDescent="0.3">
      <c r="B3598" s="109">
        <v>40092</v>
      </c>
      <c r="C3598" s="110">
        <v>214.950714</v>
      </c>
      <c r="D3598">
        <f t="shared" si="112"/>
        <v>1.7722314628923375E-2</v>
      </c>
      <c r="E3598">
        <v>-1.7294692754129093E-2</v>
      </c>
      <c r="F3598">
        <v>3588</v>
      </c>
      <c r="G3598">
        <f t="shared" ca="1" si="113"/>
        <v>1.8597408272855769E-2</v>
      </c>
    </row>
    <row r="3599" spans="2:7" x14ac:dyDescent="0.3">
      <c r="B3599" s="109">
        <v>40091</v>
      </c>
      <c r="C3599" s="110">
        <v>211.207626</v>
      </c>
      <c r="D3599">
        <f t="shared" si="112"/>
        <v>-2.9823169516285164E-2</v>
      </c>
      <c r="E3599">
        <v>-1.7347450810030751E-2</v>
      </c>
      <c r="F3599">
        <v>3589</v>
      </c>
      <c r="G3599">
        <f t="shared" ca="1" si="113"/>
        <v>-2.7366662599994731E-2</v>
      </c>
    </row>
    <row r="3600" spans="2:7" x14ac:dyDescent="0.3">
      <c r="B3600" s="109">
        <v>40087</v>
      </c>
      <c r="C3600" s="110">
        <v>217.70013399999999</v>
      </c>
      <c r="D3600">
        <f t="shared" si="112"/>
        <v>2.440335197791299E-3</v>
      </c>
      <c r="E3600">
        <v>-1.7348547412616822E-2</v>
      </c>
      <c r="F3600">
        <v>3590</v>
      </c>
      <c r="G3600">
        <f t="shared" ca="1" si="113"/>
        <v>-2.0770840640677097E-2</v>
      </c>
    </row>
    <row r="3601" spans="2:7" x14ac:dyDescent="0.3">
      <c r="B3601" s="109">
        <v>40086</v>
      </c>
      <c r="C3601" s="110">
        <v>217.17016599999999</v>
      </c>
      <c r="D3601">
        <f t="shared" si="112"/>
        <v>-6.3651421610061432E-3</v>
      </c>
      <c r="E3601">
        <v>-1.7357193593410702E-2</v>
      </c>
      <c r="F3601">
        <v>3591</v>
      </c>
      <c r="G3601">
        <f t="shared" ca="1" si="113"/>
        <v>-1.9014247925075905E-3</v>
      </c>
    </row>
    <row r="3602" spans="2:7" x14ac:dyDescent="0.3">
      <c r="B3602" s="109">
        <v>40085</v>
      </c>
      <c r="C3602" s="110">
        <v>218.56134</v>
      </c>
      <c r="D3602">
        <f t="shared" si="112"/>
        <v>6.7132521411974455E-3</v>
      </c>
      <c r="E3602">
        <v>-1.7357664047864318E-2</v>
      </c>
      <c r="F3602">
        <v>3592</v>
      </c>
      <c r="G3602">
        <f t="shared" ca="1" si="113"/>
        <v>3.6799377433033E-2</v>
      </c>
    </row>
    <row r="3603" spans="2:7" x14ac:dyDescent="0.3">
      <c r="B3603" s="109">
        <v>40081</v>
      </c>
      <c r="C3603" s="110">
        <v>217.10386700000001</v>
      </c>
      <c r="D3603">
        <f t="shared" si="112"/>
        <v>1.6124014233926287E-2</v>
      </c>
      <c r="E3603">
        <v>-1.7382879058379097E-2</v>
      </c>
      <c r="F3603">
        <v>3593</v>
      </c>
      <c r="G3603">
        <f t="shared" ca="1" si="113"/>
        <v>1.79247273668602E-2</v>
      </c>
    </row>
    <row r="3604" spans="2:7" x14ac:dyDescent="0.3">
      <c r="B3604" s="109">
        <v>40080</v>
      </c>
      <c r="C3604" s="110">
        <v>213.658829</v>
      </c>
      <c r="D3604">
        <f t="shared" si="112"/>
        <v>5.0146763557580298E-2</v>
      </c>
      <c r="E3604">
        <v>-1.7405626857104561E-2</v>
      </c>
      <c r="F3604">
        <v>3594</v>
      </c>
      <c r="G3604">
        <f t="shared" ca="1" si="113"/>
        <v>3.13222403413621E-2</v>
      </c>
    </row>
    <row r="3605" spans="2:7" x14ac:dyDescent="0.3">
      <c r="B3605" s="109">
        <v>40079</v>
      </c>
      <c r="C3605" s="110">
        <v>203.45616100000001</v>
      </c>
      <c r="D3605">
        <f t="shared" si="112"/>
        <v>-1.7879744404817322E-3</v>
      </c>
      <c r="E3605">
        <v>-1.7413911402145321E-2</v>
      </c>
      <c r="F3605">
        <v>3595</v>
      </c>
      <c r="G3605">
        <f t="shared" ca="1" si="113"/>
        <v>-1.2070511086706639E-2</v>
      </c>
    </row>
    <row r="3606" spans="2:7" x14ac:dyDescent="0.3">
      <c r="B3606" s="109">
        <v>40078</v>
      </c>
      <c r="C3606" s="110">
        <v>203.82058699999999</v>
      </c>
      <c r="D3606">
        <f t="shared" si="112"/>
        <v>-3.4014316760720975E-3</v>
      </c>
      <c r="E3606">
        <v>-1.7421736537107213E-2</v>
      </c>
      <c r="F3606">
        <v>3596</v>
      </c>
      <c r="G3606">
        <f t="shared" ca="1" si="113"/>
        <v>-3.4977007826098136E-3</v>
      </c>
    </row>
    <row r="3607" spans="2:7" x14ac:dyDescent="0.3">
      <c r="B3607" s="109">
        <v>40074</v>
      </c>
      <c r="C3607" s="110">
        <v>204.51623499999999</v>
      </c>
      <c r="D3607">
        <f t="shared" si="112"/>
        <v>-3.8721651246810262E-3</v>
      </c>
      <c r="E3607">
        <v>-1.7462478040069285E-2</v>
      </c>
      <c r="F3607">
        <v>3597</v>
      </c>
      <c r="G3607">
        <f t="shared" ca="1" si="113"/>
        <v>-1.108140014979866E-3</v>
      </c>
    </row>
    <row r="3608" spans="2:7" x14ac:dyDescent="0.3">
      <c r="B3608" s="109">
        <v>40073</v>
      </c>
      <c r="C3608" s="110">
        <v>205.31123400000001</v>
      </c>
      <c r="D3608">
        <f t="shared" si="112"/>
        <v>1.0598640610005816E-2</v>
      </c>
      <c r="E3608">
        <v>-1.7486057268362942E-2</v>
      </c>
      <c r="F3608">
        <v>3598</v>
      </c>
      <c r="G3608">
        <f t="shared" ca="1" si="113"/>
        <v>3.220709902100884E-3</v>
      </c>
    </row>
    <row r="3609" spans="2:7" x14ac:dyDescent="0.3">
      <c r="B3609" s="109">
        <v>40072</v>
      </c>
      <c r="C3609" s="110">
        <v>203.15803500000001</v>
      </c>
      <c r="D3609">
        <f t="shared" si="112"/>
        <v>4.8017396390399369E-2</v>
      </c>
      <c r="E3609">
        <v>-1.7490587882505682E-2</v>
      </c>
      <c r="F3609">
        <v>3599</v>
      </c>
      <c r="G3609">
        <f t="shared" ca="1" si="113"/>
        <v>1.6521278072786177E-2</v>
      </c>
    </row>
    <row r="3610" spans="2:7" x14ac:dyDescent="0.3">
      <c r="B3610" s="109">
        <v>40071</v>
      </c>
      <c r="C3610" s="110">
        <v>193.84986900000001</v>
      </c>
      <c r="D3610">
        <f t="shared" si="112"/>
        <v>4.7619298532126431E-2</v>
      </c>
      <c r="E3610">
        <v>-1.7494439259185812E-2</v>
      </c>
      <c r="F3610">
        <v>3600</v>
      </c>
      <c r="G3610">
        <f t="shared" ca="1" si="113"/>
        <v>-1.9310730928930758E-3</v>
      </c>
    </row>
    <row r="3611" spans="2:7" x14ac:dyDescent="0.3">
      <c r="B3611" s="109">
        <v>40070</v>
      </c>
      <c r="C3611" s="110">
        <v>185.038467</v>
      </c>
      <c r="D3611">
        <f t="shared" si="112"/>
        <v>4.1343065507102317E-3</v>
      </c>
      <c r="E3611">
        <v>-1.7512734339466873E-2</v>
      </c>
      <c r="F3611">
        <v>3601</v>
      </c>
      <c r="G3611">
        <f t="shared" ca="1" si="113"/>
        <v>-1.4395012853647596E-2</v>
      </c>
    </row>
    <row r="3612" spans="2:7" x14ac:dyDescent="0.3">
      <c r="B3612" s="109">
        <v>40067</v>
      </c>
      <c r="C3612" s="110">
        <v>184.276611</v>
      </c>
      <c r="D3612">
        <f t="shared" si="112"/>
        <v>-9.9660451542762374E-3</v>
      </c>
      <c r="E3612">
        <v>-1.7524743318897862E-2</v>
      </c>
      <c r="F3612">
        <v>3602</v>
      </c>
      <c r="G3612">
        <f t="shared" ca="1" si="113"/>
        <v>5.3872991701153436E-3</v>
      </c>
    </row>
    <row r="3613" spans="2:7" x14ac:dyDescent="0.3">
      <c r="B3613" s="109">
        <v>40066</v>
      </c>
      <c r="C3613" s="110">
        <v>186.131607</v>
      </c>
      <c r="D3613">
        <f t="shared" si="112"/>
        <v>-2.718149960519467E-2</v>
      </c>
      <c r="E3613">
        <v>-1.7572482153509372E-2</v>
      </c>
      <c r="F3613">
        <v>3603</v>
      </c>
      <c r="G3613">
        <f t="shared" ca="1" si="113"/>
        <v>-2.71422738172147E-3</v>
      </c>
    </row>
    <row r="3614" spans="2:7" x14ac:dyDescent="0.3">
      <c r="B3614" s="109">
        <v>40065</v>
      </c>
      <c r="C3614" s="110">
        <v>191.33230599999999</v>
      </c>
      <c r="D3614">
        <f t="shared" si="112"/>
        <v>-2.3994464855850883E-2</v>
      </c>
      <c r="E3614">
        <v>-1.7589923920400818E-2</v>
      </c>
      <c r="F3614">
        <v>3604</v>
      </c>
      <c r="G3614">
        <f t="shared" ca="1" si="113"/>
        <v>-5.3583270717824205E-2</v>
      </c>
    </row>
    <row r="3615" spans="2:7" x14ac:dyDescent="0.3">
      <c r="B3615" s="109">
        <v>40064</v>
      </c>
      <c r="C3615" s="110">
        <v>196.03608700000001</v>
      </c>
      <c r="D3615">
        <f t="shared" si="112"/>
        <v>-3.0320909545000774E-3</v>
      </c>
      <c r="E3615">
        <v>-1.7606553285359205E-2</v>
      </c>
      <c r="F3615">
        <v>3605</v>
      </c>
      <c r="G3615">
        <f t="shared" ca="1" si="113"/>
        <v>2.7286780449124425E-2</v>
      </c>
    </row>
    <row r="3616" spans="2:7" x14ac:dyDescent="0.3">
      <c r="B3616" s="109">
        <v>40063</v>
      </c>
      <c r="C3616" s="110">
        <v>196.632294</v>
      </c>
      <c r="D3616">
        <f t="shared" si="112"/>
        <v>8.1238185453736733E-2</v>
      </c>
      <c r="E3616">
        <v>-1.7612165231881804E-2</v>
      </c>
      <c r="F3616">
        <v>3606</v>
      </c>
      <c r="G3616">
        <f t="shared" ca="1" si="113"/>
        <v>5.3068531135007868E-2</v>
      </c>
    </row>
    <row r="3617" spans="2:7" x14ac:dyDescent="0.3">
      <c r="B3617" s="109">
        <v>40060</v>
      </c>
      <c r="C3617" s="110">
        <v>181.85844399999999</v>
      </c>
      <c r="D3617">
        <f t="shared" si="112"/>
        <v>-1.3300027520516289E-2</v>
      </c>
      <c r="E3617">
        <v>-1.7615478670207629E-2</v>
      </c>
      <c r="F3617">
        <v>3607</v>
      </c>
      <c r="G3617">
        <f t="shared" ca="1" si="113"/>
        <v>-5.2402211350208406E-3</v>
      </c>
    </row>
    <row r="3618" spans="2:7" x14ac:dyDescent="0.3">
      <c r="B3618" s="109">
        <v>40059</v>
      </c>
      <c r="C3618" s="110">
        <v>184.30976899999999</v>
      </c>
      <c r="D3618">
        <f t="shared" si="112"/>
        <v>1.8008304287586707E-3</v>
      </c>
      <c r="E3618">
        <v>-1.7619098460368909E-2</v>
      </c>
      <c r="F3618">
        <v>3608</v>
      </c>
      <c r="G3618">
        <f t="shared" ca="1" si="113"/>
        <v>-8.9565069042829328E-3</v>
      </c>
    </row>
    <row r="3619" spans="2:7" x14ac:dyDescent="0.3">
      <c r="B3619" s="109">
        <v>40058</v>
      </c>
      <c r="C3619" s="110">
        <v>183.978455</v>
      </c>
      <c r="D3619">
        <f t="shared" si="112"/>
        <v>1.8335033257154132E-2</v>
      </c>
      <c r="E3619">
        <v>-1.7619124195713098E-2</v>
      </c>
      <c r="F3619">
        <v>3609</v>
      </c>
      <c r="G3619">
        <f t="shared" ca="1" si="113"/>
        <v>6.4785982442554539E-3</v>
      </c>
    </row>
    <row r="3620" spans="2:7" x14ac:dyDescent="0.3">
      <c r="B3620" s="109">
        <v>40057</v>
      </c>
      <c r="C3620" s="110">
        <v>180.66593900000001</v>
      </c>
      <c r="D3620">
        <f t="shared" si="112"/>
        <v>3.311401894386945E-3</v>
      </c>
      <c r="E3620">
        <v>-1.7620164290696017E-2</v>
      </c>
      <c r="F3620">
        <v>3610</v>
      </c>
      <c r="G3620">
        <f t="shared" ca="1" si="113"/>
        <v>2.9467879385918012E-2</v>
      </c>
    </row>
    <row r="3621" spans="2:7" x14ac:dyDescent="0.3">
      <c r="B3621" s="109">
        <v>40056</v>
      </c>
      <c r="C3621" s="110">
        <v>180.06965600000001</v>
      </c>
      <c r="D3621">
        <f t="shared" si="112"/>
        <v>7.9730445091061863E-3</v>
      </c>
      <c r="E3621">
        <v>-1.7641518190961714E-2</v>
      </c>
      <c r="F3621">
        <v>3611</v>
      </c>
      <c r="G3621">
        <f t="shared" ca="1" si="113"/>
        <v>-6.4772642499599702E-3</v>
      </c>
    </row>
    <row r="3622" spans="2:7" x14ac:dyDescent="0.3">
      <c r="B3622" s="109">
        <v>40053</v>
      </c>
      <c r="C3622" s="110">
        <v>178.645309</v>
      </c>
      <c r="D3622">
        <f t="shared" si="112"/>
        <v>-1.6055319973607873E-2</v>
      </c>
      <c r="E3622">
        <v>-1.7680521737900801E-2</v>
      </c>
      <c r="F3622">
        <v>3612</v>
      </c>
      <c r="G3622">
        <f t="shared" ca="1" si="113"/>
        <v>-3.7807712719738491E-2</v>
      </c>
    </row>
    <row r="3623" spans="2:7" x14ac:dyDescent="0.3">
      <c r="B3623" s="109">
        <v>40052</v>
      </c>
      <c r="C3623" s="110">
        <v>181.560318</v>
      </c>
      <c r="D3623">
        <f t="shared" si="112"/>
        <v>-4.1787943492676005E-3</v>
      </c>
      <c r="E3623">
        <v>-1.7698828053498428E-2</v>
      </c>
      <c r="F3623">
        <v>3613</v>
      </c>
      <c r="G3623">
        <f t="shared" ca="1" si="113"/>
        <v>1.6576656855263671E-2</v>
      </c>
    </row>
    <row r="3624" spans="2:7" x14ac:dyDescent="0.3">
      <c r="B3624" s="109">
        <v>40051</v>
      </c>
      <c r="C3624" s="110">
        <v>182.322205</v>
      </c>
      <c r="D3624">
        <f t="shared" si="112"/>
        <v>2.6865627173040973E-2</v>
      </c>
      <c r="E3624">
        <v>-1.7708295277790831E-2</v>
      </c>
      <c r="F3624">
        <v>3614</v>
      </c>
      <c r="G3624">
        <f t="shared" ca="1" si="113"/>
        <v>5.3632665580365821E-2</v>
      </c>
    </row>
    <row r="3625" spans="2:7" x14ac:dyDescent="0.3">
      <c r="B3625" s="109">
        <v>40050</v>
      </c>
      <c r="C3625" s="110">
        <v>177.552155</v>
      </c>
      <c r="D3625">
        <f t="shared" si="112"/>
        <v>-4.8271937166419754E-3</v>
      </c>
      <c r="E3625">
        <v>-1.7709976891842616E-2</v>
      </c>
      <c r="F3625">
        <v>3615</v>
      </c>
      <c r="G3625">
        <f t="shared" ca="1" si="113"/>
        <v>1.8949621724431546E-2</v>
      </c>
    </row>
    <row r="3626" spans="2:7" x14ac:dyDescent="0.3">
      <c r="B3626" s="109">
        <v>40049</v>
      </c>
      <c r="C3626" s="110">
        <v>178.41339099999999</v>
      </c>
      <c r="D3626">
        <f t="shared" si="112"/>
        <v>2.1042513064929436E-2</v>
      </c>
      <c r="E3626">
        <v>-1.7731320128281158E-2</v>
      </c>
      <c r="F3626">
        <v>3616</v>
      </c>
      <c r="G3626">
        <f t="shared" ca="1" si="113"/>
        <v>4.6368058955298897E-3</v>
      </c>
    </row>
    <row r="3627" spans="2:7" x14ac:dyDescent="0.3">
      <c r="B3627" s="109">
        <v>40046</v>
      </c>
      <c r="C3627" s="110">
        <v>174.73649599999999</v>
      </c>
      <c r="D3627">
        <f t="shared" si="112"/>
        <v>-2.0245105903092253E-2</v>
      </c>
      <c r="E3627">
        <v>-1.7740340304083113E-2</v>
      </c>
      <c r="F3627">
        <v>3617</v>
      </c>
      <c r="G3627">
        <f t="shared" ca="1" si="113"/>
        <v>5.8136591235776365E-3</v>
      </c>
    </row>
    <row r="3628" spans="2:7" x14ac:dyDescent="0.3">
      <c r="B3628" s="109">
        <v>40045</v>
      </c>
      <c r="C3628" s="110">
        <v>178.34715299999999</v>
      </c>
      <c r="D3628">
        <f t="shared" si="112"/>
        <v>-1.5902040878487123E-2</v>
      </c>
      <c r="E3628">
        <v>-1.7758842163226096E-2</v>
      </c>
      <c r="F3628">
        <v>3618</v>
      </c>
      <c r="G3628">
        <f t="shared" ca="1" si="113"/>
        <v>-5.812043012497721E-3</v>
      </c>
    </row>
    <row r="3629" spans="2:7" x14ac:dyDescent="0.3">
      <c r="B3629" s="109">
        <v>40044</v>
      </c>
      <c r="C3629" s="110">
        <v>181.22906499999999</v>
      </c>
      <c r="D3629">
        <f t="shared" si="112"/>
        <v>-3.2672137624741859E-3</v>
      </c>
      <c r="E3629">
        <v>-1.7763353213116284E-2</v>
      </c>
      <c r="F3629">
        <v>3619</v>
      </c>
      <c r="G3629">
        <f t="shared" ca="1" si="113"/>
        <v>-1.7991849328238049E-2</v>
      </c>
    </row>
    <row r="3630" spans="2:7" x14ac:dyDescent="0.3">
      <c r="B3630" s="109">
        <v>40043</v>
      </c>
      <c r="C3630" s="110">
        <v>181.82311999999999</v>
      </c>
      <c r="D3630">
        <f t="shared" si="112"/>
        <v>2.3655244041440593E-3</v>
      </c>
      <c r="E3630">
        <v>-1.7817122630111815E-2</v>
      </c>
      <c r="F3630">
        <v>3620</v>
      </c>
      <c r="G3630">
        <f t="shared" ca="1" si="113"/>
        <v>1.7811611026002542E-2</v>
      </c>
    </row>
    <row r="3631" spans="2:7" x14ac:dyDescent="0.3">
      <c r="B3631" s="109">
        <v>40042</v>
      </c>
      <c r="C3631" s="110">
        <v>181.39402799999999</v>
      </c>
      <c r="D3631">
        <f t="shared" si="112"/>
        <v>-1.962216788758897E-2</v>
      </c>
      <c r="E3631">
        <v>-1.7827348277833832E-2</v>
      </c>
      <c r="F3631">
        <v>3621</v>
      </c>
      <c r="G3631">
        <f t="shared" ca="1" si="113"/>
        <v>1.5937266704660436E-2</v>
      </c>
    </row>
    <row r="3632" spans="2:7" x14ac:dyDescent="0.3">
      <c r="B3632" s="109">
        <v>40039</v>
      </c>
      <c r="C3632" s="110">
        <v>185.02461199999999</v>
      </c>
      <c r="D3632">
        <f t="shared" si="112"/>
        <v>-3.7317666713959641E-3</v>
      </c>
      <c r="E3632">
        <v>-1.7834254982684206E-2</v>
      </c>
      <c r="F3632">
        <v>3622</v>
      </c>
      <c r="G3632">
        <f t="shared" ca="1" si="113"/>
        <v>1.0911102781434295E-2</v>
      </c>
    </row>
    <row r="3633" spans="2:7" x14ac:dyDescent="0.3">
      <c r="B3633" s="109">
        <v>40038</v>
      </c>
      <c r="C3633" s="110">
        <v>185.71766700000001</v>
      </c>
      <c r="D3633">
        <f t="shared" si="112"/>
        <v>3.9726208188003875E-2</v>
      </c>
      <c r="E3633">
        <v>-1.7837577844991293E-2</v>
      </c>
      <c r="F3633">
        <v>3623</v>
      </c>
      <c r="G3633">
        <f t="shared" ca="1" si="113"/>
        <v>3.7272093110604148E-3</v>
      </c>
    </row>
    <row r="3634" spans="2:7" x14ac:dyDescent="0.3">
      <c r="B3634" s="109">
        <v>40037</v>
      </c>
      <c r="C3634" s="110">
        <v>178.62170399999999</v>
      </c>
      <c r="D3634">
        <f t="shared" si="112"/>
        <v>4.8273330228836286E-3</v>
      </c>
      <c r="E3634">
        <v>-1.7857040126564083E-2</v>
      </c>
      <c r="F3634">
        <v>3624</v>
      </c>
      <c r="G3634">
        <f t="shared" ca="1" si="113"/>
        <v>9.0965630245650828E-3</v>
      </c>
    </row>
    <row r="3635" spans="2:7" x14ac:dyDescent="0.3">
      <c r="B3635" s="109">
        <v>40036</v>
      </c>
      <c r="C3635" s="110">
        <v>177.76357999999999</v>
      </c>
      <c r="D3635">
        <f t="shared" si="112"/>
        <v>1.6802145464231089E-2</v>
      </c>
      <c r="E3635">
        <v>-1.7861803768528972E-2</v>
      </c>
      <c r="F3635">
        <v>3625</v>
      </c>
      <c r="G3635">
        <f t="shared" ca="1" si="113"/>
        <v>6.9053025503211157E-2</v>
      </c>
    </row>
    <row r="3636" spans="2:7" x14ac:dyDescent="0.3">
      <c r="B3636" s="109">
        <v>40035</v>
      </c>
      <c r="C3636" s="110">
        <v>174.82612599999999</v>
      </c>
      <c r="D3636">
        <f t="shared" si="112"/>
        <v>-4.8846373733609783E-3</v>
      </c>
      <c r="E3636">
        <v>-1.7863471078527704E-2</v>
      </c>
      <c r="F3636">
        <v>3626</v>
      </c>
      <c r="G3636">
        <f t="shared" ca="1" si="113"/>
        <v>-2.0796436190037775E-2</v>
      </c>
    </row>
    <row r="3637" spans="2:7" x14ac:dyDescent="0.3">
      <c r="B3637" s="109">
        <v>40032</v>
      </c>
      <c r="C3637" s="110">
        <v>175.68428</v>
      </c>
      <c r="D3637">
        <f t="shared" si="112"/>
        <v>-2.4912917958983094E-2</v>
      </c>
      <c r="E3637">
        <v>-1.7873509417387745E-2</v>
      </c>
      <c r="F3637">
        <v>3627</v>
      </c>
      <c r="G3637">
        <f t="shared" ca="1" si="113"/>
        <v>-8.6253987155479345E-3</v>
      </c>
    </row>
    <row r="3638" spans="2:7" x14ac:dyDescent="0.3">
      <c r="B3638" s="109">
        <v>40031</v>
      </c>
      <c r="C3638" s="110">
        <v>180.17291299999999</v>
      </c>
      <c r="D3638">
        <f t="shared" si="112"/>
        <v>2.9399855581648815E-3</v>
      </c>
      <c r="E3638">
        <v>-1.7904727454058134E-2</v>
      </c>
      <c r="F3638">
        <v>3628</v>
      </c>
      <c r="G3638">
        <f t="shared" ca="1" si="113"/>
        <v>-4.936340865343871E-2</v>
      </c>
    </row>
    <row r="3639" spans="2:7" x14ac:dyDescent="0.3">
      <c r="B3639" s="109">
        <v>40030</v>
      </c>
      <c r="C3639" s="110">
        <v>179.64475999999999</v>
      </c>
      <c r="D3639">
        <f t="shared" si="112"/>
        <v>2.9895685292856466E-2</v>
      </c>
      <c r="E3639">
        <v>-1.7929914533150182E-2</v>
      </c>
      <c r="F3639">
        <v>3629</v>
      </c>
      <c r="G3639">
        <f t="shared" ca="1" si="113"/>
        <v>2.7183668081259906E-2</v>
      </c>
    </row>
    <row r="3640" spans="2:7" x14ac:dyDescent="0.3">
      <c r="B3640" s="109">
        <v>40029</v>
      </c>
      <c r="C3640" s="110">
        <v>174.43005400000001</v>
      </c>
      <c r="D3640">
        <f t="shared" si="112"/>
        <v>-2.6524402988077456E-2</v>
      </c>
      <c r="E3640">
        <v>-1.7939125077455098E-2</v>
      </c>
      <c r="F3640">
        <v>3630</v>
      </c>
      <c r="G3640">
        <f t="shared" ca="1" si="113"/>
        <v>1.1934865529166689E-2</v>
      </c>
    </row>
    <row r="3641" spans="2:7" x14ac:dyDescent="0.3">
      <c r="B3641" s="109">
        <v>40028</v>
      </c>
      <c r="C3641" s="110">
        <v>179.18277</v>
      </c>
      <c r="D3641">
        <f t="shared" si="112"/>
        <v>9.6708268165643929E-3</v>
      </c>
      <c r="E3641">
        <v>-1.795165294002754E-2</v>
      </c>
      <c r="F3641">
        <v>3631</v>
      </c>
      <c r="G3641">
        <f t="shared" ca="1" si="113"/>
        <v>-3.2710190978681962E-2</v>
      </c>
    </row>
    <row r="3642" spans="2:7" x14ac:dyDescent="0.3">
      <c r="B3642" s="109">
        <v>40025</v>
      </c>
      <c r="C3642" s="110">
        <v>177.466522</v>
      </c>
      <c r="D3642">
        <f t="shared" si="112"/>
        <v>2.7125131249393641E-2</v>
      </c>
      <c r="E3642">
        <v>-1.7976850277200418E-2</v>
      </c>
      <c r="F3642">
        <v>3632</v>
      </c>
      <c r="G3642">
        <f t="shared" ca="1" si="113"/>
        <v>3.5338402437597095E-2</v>
      </c>
    </row>
    <row r="3643" spans="2:7" x14ac:dyDescent="0.3">
      <c r="B3643" s="109">
        <v>40024</v>
      </c>
      <c r="C3643" s="110">
        <v>172.77984599999999</v>
      </c>
      <c r="D3643">
        <f t="shared" si="112"/>
        <v>-9.5428667925046007E-4</v>
      </c>
      <c r="E3643">
        <v>-1.7998098699087084E-2</v>
      </c>
      <c r="F3643">
        <v>3633</v>
      </c>
      <c r="G3643">
        <f t="shared" ca="1" si="113"/>
        <v>-2.6918857338989337E-2</v>
      </c>
    </row>
    <row r="3644" spans="2:7" x14ac:dyDescent="0.3">
      <c r="B3644" s="109">
        <v>40023</v>
      </c>
      <c r="C3644" s="110">
        <v>172.944885</v>
      </c>
      <c r="D3644">
        <f t="shared" si="112"/>
        <v>3.2512323946815247E-2</v>
      </c>
      <c r="E3644">
        <v>-1.8005320943982217E-2</v>
      </c>
      <c r="F3644">
        <v>3634</v>
      </c>
      <c r="G3644">
        <f t="shared" ca="1" si="113"/>
        <v>4.6989987115430999E-3</v>
      </c>
    </row>
    <row r="3645" spans="2:7" x14ac:dyDescent="0.3">
      <c r="B3645" s="109">
        <v>40022</v>
      </c>
      <c r="C3645" s="110">
        <v>167.4991</v>
      </c>
      <c r="D3645">
        <f t="shared" si="112"/>
        <v>4.7515405548244072E-3</v>
      </c>
      <c r="E3645">
        <v>-1.8013515448269124E-2</v>
      </c>
      <c r="F3645">
        <v>3635</v>
      </c>
      <c r="G3645">
        <f t="shared" ca="1" si="113"/>
        <v>2.644853661149706E-2</v>
      </c>
    </row>
    <row r="3646" spans="2:7" x14ac:dyDescent="0.3">
      <c r="B3646" s="109">
        <v>40021</v>
      </c>
      <c r="C3646" s="110">
        <v>166.706985</v>
      </c>
      <c r="D3646">
        <f t="shared" si="112"/>
        <v>3.271325682134596E-2</v>
      </c>
      <c r="E3646">
        <v>-1.8030039045200841E-2</v>
      </c>
      <c r="F3646">
        <v>3636</v>
      </c>
      <c r="G3646">
        <f t="shared" ca="1" si="113"/>
        <v>-2.6952161814991962E-3</v>
      </c>
    </row>
    <row r="3647" spans="2:7" x14ac:dyDescent="0.3">
      <c r="B3647" s="109">
        <v>40018</v>
      </c>
      <c r="C3647" s="110">
        <v>161.426208</v>
      </c>
      <c r="D3647">
        <f t="shared" si="112"/>
        <v>2.8707079559411319E-3</v>
      </c>
      <c r="E3647">
        <v>-1.8052609802039044E-2</v>
      </c>
      <c r="F3647">
        <v>3637</v>
      </c>
      <c r="G3647">
        <f t="shared" ca="1" si="113"/>
        <v>-6.1884435163337536E-3</v>
      </c>
    </row>
    <row r="3648" spans="2:7" x14ac:dyDescent="0.3">
      <c r="B3648" s="109">
        <v>40017</v>
      </c>
      <c r="C3648" s="110">
        <v>160.96412699999999</v>
      </c>
      <c r="D3648">
        <f t="shared" si="112"/>
        <v>-9.5451835612886393E-3</v>
      </c>
      <c r="E3648">
        <v>-1.8097833986771894E-2</v>
      </c>
      <c r="F3648">
        <v>3638</v>
      </c>
      <c r="G3648">
        <f t="shared" ca="1" si="113"/>
        <v>-1.3535935009298998E-2</v>
      </c>
    </row>
    <row r="3649" spans="2:7" x14ac:dyDescent="0.3">
      <c r="B3649" s="109">
        <v>40016</v>
      </c>
      <c r="C3649" s="110">
        <v>162.515366</v>
      </c>
      <c r="D3649">
        <f t="shared" si="112"/>
        <v>1.1088206062615846E-2</v>
      </c>
      <c r="E3649">
        <v>-1.8127742152178827E-2</v>
      </c>
      <c r="F3649">
        <v>3639</v>
      </c>
      <c r="G3649">
        <f t="shared" ca="1" si="113"/>
        <v>3.3889368218775397E-2</v>
      </c>
    </row>
    <row r="3650" spans="2:7" x14ac:dyDescent="0.3">
      <c r="B3650" s="109">
        <v>40015</v>
      </c>
      <c r="C3650" s="110">
        <v>160.733124</v>
      </c>
      <c r="D3650">
        <f t="shared" si="112"/>
        <v>2.6993041476269131E-2</v>
      </c>
      <c r="E3650">
        <v>-1.8128039297177989E-2</v>
      </c>
      <c r="F3650">
        <v>3640</v>
      </c>
      <c r="G3650">
        <f t="shared" ca="1" si="113"/>
        <v>-3.801322812968827E-2</v>
      </c>
    </row>
    <row r="3651" spans="2:7" x14ac:dyDescent="0.3">
      <c r="B3651" s="109">
        <v>40014</v>
      </c>
      <c r="C3651" s="110">
        <v>156.50848400000001</v>
      </c>
      <c r="D3651">
        <f t="shared" si="112"/>
        <v>-2.7880291854393224E-2</v>
      </c>
      <c r="E3651">
        <v>-1.8151273554317005E-2</v>
      </c>
      <c r="F3651">
        <v>3641</v>
      </c>
      <c r="G3651">
        <f t="shared" ca="1" si="113"/>
        <v>-2.3708346308176018E-2</v>
      </c>
    </row>
    <row r="3652" spans="2:7" x14ac:dyDescent="0.3">
      <c r="B3652" s="109">
        <v>40011</v>
      </c>
      <c r="C3652" s="110">
        <v>160.997131</v>
      </c>
      <c r="D3652">
        <f t="shared" si="112"/>
        <v>5.0161492276590058E-2</v>
      </c>
      <c r="E3652">
        <v>-1.816620064993324E-2</v>
      </c>
      <c r="F3652">
        <v>3642</v>
      </c>
      <c r="G3652">
        <f t="shared" ca="1" si="113"/>
        <v>3.5370302320798762E-2</v>
      </c>
    </row>
    <row r="3653" spans="2:7" x14ac:dyDescent="0.3">
      <c r="B3653" s="109">
        <v>40010</v>
      </c>
      <c r="C3653" s="110">
        <v>153.30702199999999</v>
      </c>
      <c r="D3653">
        <f t="shared" si="112"/>
        <v>3.7061759921972026E-2</v>
      </c>
      <c r="E3653">
        <v>-1.8171000638258716E-2</v>
      </c>
      <c r="F3653">
        <v>3643</v>
      </c>
      <c r="G3653">
        <f t="shared" ca="1" si="113"/>
        <v>1.9592328690335097E-2</v>
      </c>
    </row>
    <row r="3654" spans="2:7" x14ac:dyDescent="0.3">
      <c r="B3654" s="109">
        <v>40009</v>
      </c>
      <c r="C3654" s="110">
        <v>147.828247</v>
      </c>
      <c r="D3654">
        <f t="shared" si="112"/>
        <v>1.7723146569615711E-2</v>
      </c>
      <c r="E3654">
        <v>-1.8199093402404332E-2</v>
      </c>
      <c r="F3654">
        <v>3644</v>
      </c>
      <c r="G3654">
        <f t="shared" ca="1" si="113"/>
        <v>1.1092395393237992E-2</v>
      </c>
    </row>
    <row r="3655" spans="2:7" x14ac:dyDescent="0.3">
      <c r="B3655" s="109">
        <v>40008</v>
      </c>
      <c r="C3655" s="110">
        <v>145.25389100000001</v>
      </c>
      <c r="D3655">
        <f t="shared" si="112"/>
        <v>1.2888272734600914E-2</v>
      </c>
      <c r="E3655">
        <v>-1.8206882163497973E-2</v>
      </c>
      <c r="F3655">
        <v>3645</v>
      </c>
      <c r="G3655">
        <f t="shared" ca="1" si="113"/>
        <v>-1.1431351099591594E-3</v>
      </c>
    </row>
    <row r="3656" spans="2:7" x14ac:dyDescent="0.3">
      <c r="B3656" s="109">
        <v>40007</v>
      </c>
      <c r="C3656" s="110">
        <v>143.40564000000001</v>
      </c>
      <c r="D3656">
        <f t="shared" si="112"/>
        <v>-3.57302426560685E-2</v>
      </c>
      <c r="E3656">
        <v>-1.8232278202415575E-2</v>
      </c>
      <c r="F3656">
        <v>3646</v>
      </c>
      <c r="G3656">
        <f t="shared" ca="1" si="113"/>
        <v>-8.7133586226796362E-5</v>
      </c>
    </row>
    <row r="3657" spans="2:7" x14ac:dyDescent="0.3">
      <c r="B3657" s="109">
        <v>40004</v>
      </c>
      <c r="C3657" s="110">
        <v>148.71942100000001</v>
      </c>
      <c r="D3657">
        <f t="shared" si="112"/>
        <v>-9.0168357913645858E-3</v>
      </c>
      <c r="E3657">
        <v>-1.8254286286872423E-2</v>
      </c>
      <c r="F3657">
        <v>3647</v>
      </c>
      <c r="G3657">
        <f t="shared" ca="1" si="113"/>
        <v>4.5252966841847736E-2</v>
      </c>
    </row>
    <row r="3658" spans="2:7" x14ac:dyDescent="0.3">
      <c r="B3658" s="109">
        <v>40003</v>
      </c>
      <c r="C3658" s="110">
        <v>150.07260099999999</v>
      </c>
      <c r="D3658">
        <f t="shared" si="112"/>
        <v>0</v>
      </c>
      <c r="E3658">
        <v>-1.8271268353172054E-2</v>
      </c>
      <c r="F3658">
        <v>3648</v>
      </c>
      <c r="G3658">
        <f t="shared" ca="1" si="113"/>
        <v>9.0411107034647307E-3</v>
      </c>
    </row>
    <row r="3659" spans="2:7" x14ac:dyDescent="0.3">
      <c r="B3659" s="109">
        <v>40002</v>
      </c>
      <c r="C3659" s="110">
        <v>150.07260099999999</v>
      </c>
      <c r="D3659">
        <f t="shared" ref="D3659:D3722" si="114">C3659/C3660-1</f>
        <v>-1.9751133470476967E-3</v>
      </c>
      <c r="E3659">
        <v>-1.828353643619085E-2</v>
      </c>
      <c r="F3659">
        <v>3649</v>
      </c>
      <c r="G3659">
        <f t="shared" ref="G3659:G3722" ca="1" si="115">_xlfn.NORM.INV(RAND(),M$13,M$14)</f>
        <v>3.2556825907301766E-2</v>
      </c>
    </row>
    <row r="3660" spans="2:7" x14ac:dyDescent="0.3">
      <c r="B3660" s="109">
        <v>40001</v>
      </c>
      <c r="C3660" s="110">
        <v>150.369598</v>
      </c>
      <c r="D3660">
        <f t="shared" si="114"/>
        <v>1.1544881324351941E-2</v>
      </c>
      <c r="E3660">
        <v>-1.8356055772984048E-2</v>
      </c>
      <c r="F3660">
        <v>3650</v>
      </c>
      <c r="G3660">
        <f t="shared" ca="1" si="115"/>
        <v>-6.2052052634476301E-3</v>
      </c>
    </row>
    <row r="3661" spans="2:7" x14ac:dyDescent="0.3">
      <c r="B3661" s="109">
        <v>40000</v>
      </c>
      <c r="C3661" s="110">
        <v>148.653412</v>
      </c>
      <c r="D3661">
        <f t="shared" si="114"/>
        <v>-5.0590134581204094E-2</v>
      </c>
      <c r="E3661">
        <v>-1.8366142509844474E-2</v>
      </c>
      <c r="F3661">
        <v>3651</v>
      </c>
      <c r="G3661">
        <f t="shared" ca="1" si="115"/>
        <v>-6.410062316263624E-3</v>
      </c>
    </row>
    <row r="3662" spans="2:7" x14ac:dyDescent="0.3">
      <c r="B3662" s="109">
        <v>39997</v>
      </c>
      <c r="C3662" s="110">
        <v>156.57453899999999</v>
      </c>
      <c r="D3662">
        <f t="shared" si="114"/>
        <v>2.9960828088181124E-2</v>
      </c>
      <c r="E3662">
        <v>-1.838806694393269E-2</v>
      </c>
      <c r="F3662">
        <v>3652</v>
      </c>
      <c r="G3662">
        <f t="shared" ca="1" si="115"/>
        <v>8.4457584386921792E-3</v>
      </c>
    </row>
    <row r="3663" spans="2:7" x14ac:dyDescent="0.3">
      <c r="B3663" s="109">
        <v>39996</v>
      </c>
      <c r="C3663" s="110">
        <v>152.01989699999999</v>
      </c>
      <c r="D3663">
        <f t="shared" si="114"/>
        <v>-1.3070405295098508E-2</v>
      </c>
      <c r="E3663">
        <v>-1.844745478851062E-2</v>
      </c>
      <c r="F3663">
        <v>3653</v>
      </c>
      <c r="G3663">
        <f t="shared" ca="1" si="115"/>
        <v>5.4271963760708286E-3</v>
      </c>
    </row>
    <row r="3664" spans="2:7" x14ac:dyDescent="0.3">
      <c r="B3664" s="109">
        <v>39995</v>
      </c>
      <c r="C3664" s="110">
        <v>154.03317300000001</v>
      </c>
      <c r="D3664">
        <f t="shared" si="114"/>
        <v>-3.4166131770841934E-3</v>
      </c>
      <c r="E3664">
        <v>-1.8471577260727901E-2</v>
      </c>
      <c r="F3664">
        <v>3654</v>
      </c>
      <c r="G3664">
        <f t="shared" ca="1" si="115"/>
        <v>4.461325889779779E-2</v>
      </c>
    </row>
    <row r="3665" spans="2:7" x14ac:dyDescent="0.3">
      <c r="B3665" s="109">
        <v>39994</v>
      </c>
      <c r="C3665" s="110">
        <v>154.561249</v>
      </c>
      <c r="D3665">
        <f t="shared" si="114"/>
        <v>-4.4675385902966602E-2</v>
      </c>
      <c r="E3665">
        <v>-1.8479454460710754E-2</v>
      </c>
      <c r="F3665">
        <v>3655</v>
      </c>
      <c r="G3665">
        <f t="shared" ca="1" si="115"/>
        <v>1.0937034586214108E-2</v>
      </c>
    </row>
    <row r="3666" spans="2:7" x14ac:dyDescent="0.3">
      <c r="B3666" s="109">
        <v>39993</v>
      </c>
      <c r="C3666" s="110">
        <v>161.78924599999999</v>
      </c>
      <c r="D3666">
        <f t="shared" si="114"/>
        <v>3.2217028702574479E-2</v>
      </c>
      <c r="E3666">
        <v>-1.8484867334063626E-2</v>
      </c>
      <c r="F3666">
        <v>3656</v>
      </c>
      <c r="G3666">
        <f t="shared" ca="1" si="115"/>
        <v>-4.2326172859739122E-3</v>
      </c>
    </row>
    <row r="3667" spans="2:7" x14ac:dyDescent="0.3">
      <c r="B3667" s="109">
        <v>39990</v>
      </c>
      <c r="C3667" s="110">
        <v>156.739563</v>
      </c>
      <c r="D3667">
        <f t="shared" si="114"/>
        <v>1.7134494030181191E-2</v>
      </c>
      <c r="E3667">
        <v>-1.8496102450453522E-2</v>
      </c>
      <c r="F3667">
        <v>3657</v>
      </c>
      <c r="G3667">
        <f t="shared" ca="1" si="115"/>
        <v>-1.7304560168597598E-2</v>
      </c>
    </row>
    <row r="3668" spans="2:7" x14ac:dyDescent="0.3">
      <c r="B3668" s="109">
        <v>39989</v>
      </c>
      <c r="C3668" s="110">
        <v>154.099152</v>
      </c>
      <c r="D3668">
        <f t="shared" si="114"/>
        <v>-4.2453031845266942E-2</v>
      </c>
      <c r="E3668">
        <v>-1.8507653776783206E-2</v>
      </c>
      <c r="F3668">
        <v>3658</v>
      </c>
      <c r="G3668">
        <f t="shared" ca="1" si="115"/>
        <v>-2.5690596954579144E-2</v>
      </c>
    </row>
    <row r="3669" spans="2:7" x14ac:dyDescent="0.3">
      <c r="B3669" s="109">
        <v>39988</v>
      </c>
      <c r="C3669" s="110">
        <v>160.93116800000001</v>
      </c>
      <c r="D3669">
        <f t="shared" si="114"/>
        <v>3.8109957178742881E-2</v>
      </c>
      <c r="E3669">
        <v>-1.8590202023383462E-2</v>
      </c>
      <c r="F3669">
        <v>3659</v>
      </c>
      <c r="G3669">
        <f t="shared" ca="1" si="115"/>
        <v>1.3962236304331719E-2</v>
      </c>
    </row>
    <row r="3670" spans="2:7" x14ac:dyDescent="0.3">
      <c r="B3670" s="109">
        <v>39987</v>
      </c>
      <c r="C3670" s="110">
        <v>155.02323899999999</v>
      </c>
      <c r="D3670">
        <f t="shared" si="114"/>
        <v>-8.0254452602195325E-3</v>
      </c>
      <c r="E3670">
        <v>-1.8597884109704865E-2</v>
      </c>
      <c r="F3670">
        <v>3660</v>
      </c>
      <c r="G3670">
        <f t="shared" ca="1" si="115"/>
        <v>2.4022976729589328E-3</v>
      </c>
    </row>
    <row r="3671" spans="2:7" x14ac:dyDescent="0.3">
      <c r="B3671" s="109">
        <v>39986</v>
      </c>
      <c r="C3671" s="110">
        <v>156.277435</v>
      </c>
      <c r="D3671">
        <f t="shared" si="114"/>
        <v>-2.1694138306724287E-2</v>
      </c>
      <c r="E3671">
        <v>-1.8625013910165245E-2</v>
      </c>
      <c r="F3671">
        <v>3661</v>
      </c>
      <c r="G3671">
        <f t="shared" ca="1" si="115"/>
        <v>-2.1487225648416177E-2</v>
      </c>
    </row>
    <row r="3672" spans="2:7" x14ac:dyDescent="0.3">
      <c r="B3672" s="109">
        <v>39983</v>
      </c>
      <c r="C3672" s="110">
        <v>159.74292</v>
      </c>
      <c r="D3672">
        <f t="shared" si="114"/>
        <v>2.4121499133115787E-2</v>
      </c>
      <c r="E3672">
        <v>-1.8647140518982863E-2</v>
      </c>
      <c r="F3672">
        <v>3662</v>
      </c>
      <c r="G3672">
        <f t="shared" ca="1" si="115"/>
        <v>6.0171291355956089E-3</v>
      </c>
    </row>
    <row r="3673" spans="2:7" x14ac:dyDescent="0.3">
      <c r="B3673" s="109">
        <v>39982</v>
      </c>
      <c r="C3673" s="110">
        <v>155.98043799999999</v>
      </c>
      <c r="D3673">
        <f t="shared" si="114"/>
        <v>-5.2525907630768476E-2</v>
      </c>
      <c r="E3673">
        <v>-1.8662610685400094E-2</v>
      </c>
      <c r="F3673">
        <v>3663</v>
      </c>
      <c r="G3673">
        <f t="shared" ca="1" si="115"/>
        <v>-2.2381127370878044E-2</v>
      </c>
    </row>
    <row r="3674" spans="2:7" x14ac:dyDescent="0.3">
      <c r="B3674" s="109">
        <v>39981</v>
      </c>
      <c r="C3674" s="110">
        <v>164.627655</v>
      </c>
      <c r="D3674">
        <f t="shared" si="114"/>
        <v>-8.7444102064447859E-3</v>
      </c>
      <c r="E3674">
        <v>-1.871845208495948E-2</v>
      </c>
      <c r="F3674">
        <v>3664</v>
      </c>
      <c r="G3674">
        <f t="shared" ca="1" si="115"/>
        <v>-8.2529520142244177E-3</v>
      </c>
    </row>
    <row r="3675" spans="2:7" x14ac:dyDescent="0.3">
      <c r="B3675" s="109">
        <v>39980</v>
      </c>
      <c r="C3675" s="110">
        <v>166.079926</v>
      </c>
      <c r="D3675">
        <f t="shared" si="114"/>
        <v>2.7903281264494151E-3</v>
      </c>
      <c r="E3675">
        <v>-1.8736683083050987E-2</v>
      </c>
      <c r="F3675">
        <v>3665</v>
      </c>
      <c r="G3675">
        <f t="shared" ca="1" si="115"/>
        <v>1.9419786858345903E-2</v>
      </c>
    </row>
    <row r="3676" spans="2:7" x14ac:dyDescent="0.3">
      <c r="B3676" s="109">
        <v>39979</v>
      </c>
      <c r="C3676" s="110">
        <v>165.61779799999999</v>
      </c>
      <c r="D3676">
        <f t="shared" si="114"/>
        <v>-1.4339304166550049E-2</v>
      </c>
      <c r="E3676">
        <v>-1.8752944266641758E-2</v>
      </c>
      <c r="F3676">
        <v>3666</v>
      </c>
      <c r="G3676">
        <f t="shared" ca="1" si="115"/>
        <v>-3.8988316474354891E-2</v>
      </c>
    </row>
    <row r="3677" spans="2:7" x14ac:dyDescent="0.3">
      <c r="B3677" s="109">
        <v>39976</v>
      </c>
      <c r="C3677" s="110">
        <v>168.02719099999999</v>
      </c>
      <c r="D3677">
        <f t="shared" si="114"/>
        <v>-4.4974621488981237E-3</v>
      </c>
      <c r="E3677">
        <v>-1.8783309552479199E-2</v>
      </c>
      <c r="F3677">
        <v>3667</v>
      </c>
      <c r="G3677">
        <f t="shared" ca="1" si="115"/>
        <v>2.924964589850601E-2</v>
      </c>
    </row>
    <row r="3678" spans="2:7" x14ac:dyDescent="0.3">
      <c r="B3678" s="109">
        <v>39975</v>
      </c>
      <c r="C3678" s="110">
        <v>168.78630100000001</v>
      </c>
      <c r="D3678">
        <f t="shared" si="114"/>
        <v>-3.1255758125244171E-2</v>
      </c>
      <c r="E3678">
        <v>-1.8799140888411614E-2</v>
      </c>
      <c r="F3678">
        <v>3668</v>
      </c>
      <c r="G3678">
        <f t="shared" ca="1" si="115"/>
        <v>-4.1851695945456418E-3</v>
      </c>
    </row>
    <row r="3679" spans="2:7" x14ac:dyDescent="0.3">
      <c r="B3679" s="109">
        <v>39974</v>
      </c>
      <c r="C3679" s="110">
        <v>174.232056</v>
      </c>
      <c r="D3679">
        <f t="shared" si="114"/>
        <v>-2.2588414734644346E-2</v>
      </c>
      <c r="E3679">
        <v>-1.8838121894937609E-2</v>
      </c>
      <c r="F3679">
        <v>3669</v>
      </c>
      <c r="G3679">
        <f t="shared" ca="1" si="115"/>
        <v>-1.9172391469788917E-2</v>
      </c>
    </row>
    <row r="3680" spans="2:7" x14ac:dyDescent="0.3">
      <c r="B3680" s="109">
        <v>39973</v>
      </c>
      <c r="C3680" s="110">
        <v>178.258636</v>
      </c>
      <c r="D3680">
        <f t="shared" si="114"/>
        <v>4.4680866687615506E-2</v>
      </c>
      <c r="E3680">
        <v>-1.8880081571515439E-2</v>
      </c>
      <c r="F3680">
        <v>3670</v>
      </c>
      <c r="G3680">
        <f t="shared" ca="1" si="115"/>
        <v>-5.1899454003225209E-2</v>
      </c>
    </row>
    <row r="3681" spans="2:7" x14ac:dyDescent="0.3">
      <c r="B3681" s="109">
        <v>39972</v>
      </c>
      <c r="C3681" s="110">
        <v>170.63453699999999</v>
      </c>
      <c r="D3681">
        <f t="shared" si="114"/>
        <v>-3.9212056364809955E-2</v>
      </c>
      <c r="E3681">
        <v>-1.8899960494312862E-2</v>
      </c>
      <c r="F3681">
        <v>3671</v>
      </c>
      <c r="G3681">
        <f t="shared" ca="1" si="115"/>
        <v>4.7541385564752259E-3</v>
      </c>
    </row>
    <row r="3682" spans="2:7" x14ac:dyDescent="0.3">
      <c r="B3682" s="109">
        <v>39969</v>
      </c>
      <c r="C3682" s="110">
        <v>177.59854100000001</v>
      </c>
      <c r="D3682">
        <f t="shared" si="114"/>
        <v>-2.1280226459981288E-2</v>
      </c>
      <c r="E3682">
        <v>-1.8917911851775382E-2</v>
      </c>
      <c r="F3682">
        <v>3672</v>
      </c>
      <c r="G3682">
        <f t="shared" ca="1" si="115"/>
        <v>-1.1174079997883989E-2</v>
      </c>
    </row>
    <row r="3683" spans="2:7" x14ac:dyDescent="0.3">
      <c r="B3683" s="109">
        <v>39968</v>
      </c>
      <c r="C3683" s="110">
        <v>181.46005199999999</v>
      </c>
      <c r="D3683">
        <f t="shared" si="114"/>
        <v>9.7334470285670438E-3</v>
      </c>
      <c r="E3683">
        <v>-1.8971760634803547E-2</v>
      </c>
      <c r="F3683">
        <v>3673</v>
      </c>
      <c r="G3683">
        <f t="shared" ca="1" si="115"/>
        <v>1.9992821754172926E-2</v>
      </c>
    </row>
    <row r="3684" spans="2:7" x14ac:dyDescent="0.3">
      <c r="B3684" s="109">
        <v>39967</v>
      </c>
      <c r="C3684" s="110">
        <v>179.710846</v>
      </c>
      <c r="D3684">
        <f t="shared" si="114"/>
        <v>0.10111217811040096</v>
      </c>
      <c r="E3684">
        <v>-1.9001967052219237E-2</v>
      </c>
      <c r="F3684">
        <v>3674</v>
      </c>
      <c r="G3684">
        <f t="shared" ca="1" si="115"/>
        <v>-3.4513473162545078E-3</v>
      </c>
    </row>
    <row r="3685" spans="2:7" x14ac:dyDescent="0.3">
      <c r="B3685" s="109">
        <v>39966</v>
      </c>
      <c r="C3685" s="110">
        <v>163.20848100000001</v>
      </c>
      <c r="D3685">
        <f t="shared" si="114"/>
        <v>-2.7340595292762671E-2</v>
      </c>
      <c r="E3685">
        <v>-1.9036258073459322E-2</v>
      </c>
      <c r="F3685">
        <v>3675</v>
      </c>
      <c r="G3685">
        <f t="shared" ca="1" si="115"/>
        <v>-4.4005171305104007E-2</v>
      </c>
    </row>
    <row r="3686" spans="2:7" x14ac:dyDescent="0.3">
      <c r="B3686" s="109">
        <v>39965</v>
      </c>
      <c r="C3686" s="110">
        <v>167.79612700000001</v>
      </c>
      <c r="D3686">
        <f t="shared" si="114"/>
        <v>7.730153328000311E-3</v>
      </c>
      <c r="E3686">
        <v>-1.90421183582411E-2</v>
      </c>
      <c r="F3686">
        <v>3676</v>
      </c>
      <c r="G3686">
        <f t="shared" ca="1" si="115"/>
        <v>-2.8487663333518043E-2</v>
      </c>
    </row>
    <row r="3687" spans="2:7" x14ac:dyDescent="0.3">
      <c r="B3687" s="109">
        <v>39962</v>
      </c>
      <c r="C3687" s="110">
        <v>166.50898699999999</v>
      </c>
      <c r="D3687">
        <f t="shared" si="114"/>
        <v>-8.0609906742392656E-3</v>
      </c>
      <c r="E3687">
        <v>-1.9061763055309044E-2</v>
      </c>
      <c r="F3687">
        <v>3677</v>
      </c>
      <c r="G3687">
        <f t="shared" ca="1" si="115"/>
        <v>2.7300710957725372E-3</v>
      </c>
    </row>
    <row r="3688" spans="2:7" x14ac:dyDescent="0.3">
      <c r="B3688" s="109">
        <v>39961</v>
      </c>
      <c r="C3688" s="110">
        <v>167.862122</v>
      </c>
      <c r="D3688">
        <f t="shared" si="114"/>
        <v>-2.6603224993349439E-2</v>
      </c>
      <c r="E3688">
        <v>-1.9097984655758959E-2</v>
      </c>
      <c r="F3688">
        <v>3678</v>
      </c>
      <c r="G3688">
        <f t="shared" ca="1" si="115"/>
        <v>-9.7981379143438838E-3</v>
      </c>
    </row>
    <row r="3689" spans="2:7" x14ac:dyDescent="0.3">
      <c r="B3689" s="109">
        <v>39960</v>
      </c>
      <c r="C3689" s="110">
        <v>172.44984400000001</v>
      </c>
      <c r="D3689">
        <f t="shared" si="114"/>
        <v>3.6089826023087745E-2</v>
      </c>
      <c r="E3689">
        <v>-1.9116214394076181E-2</v>
      </c>
      <c r="F3689">
        <v>3679</v>
      </c>
      <c r="G3689">
        <f t="shared" ca="1" si="115"/>
        <v>-1.7964531057785012E-2</v>
      </c>
    </row>
    <row r="3690" spans="2:7" x14ac:dyDescent="0.3">
      <c r="B3690" s="109">
        <v>39959</v>
      </c>
      <c r="C3690" s="110">
        <v>166.442947</v>
      </c>
      <c r="D3690">
        <f t="shared" si="114"/>
        <v>-4.3073938195525852E-2</v>
      </c>
      <c r="E3690">
        <v>-1.91845548225128E-2</v>
      </c>
      <c r="F3690">
        <v>3680</v>
      </c>
      <c r="G3690">
        <f t="shared" ca="1" si="115"/>
        <v>-1.7393368902207527E-2</v>
      </c>
    </row>
    <row r="3691" spans="2:7" x14ac:dyDescent="0.3">
      <c r="B3691" s="109">
        <v>39958</v>
      </c>
      <c r="C3691" s="110">
        <v>173.935013</v>
      </c>
      <c r="D3691">
        <f t="shared" si="114"/>
        <v>1.9145424813747924E-2</v>
      </c>
      <c r="E3691">
        <v>-1.9232756282762886E-2</v>
      </c>
      <c r="F3691">
        <v>3681</v>
      </c>
      <c r="G3691">
        <f t="shared" ca="1" si="115"/>
        <v>4.7397940048926786E-2</v>
      </c>
    </row>
    <row r="3692" spans="2:7" x14ac:dyDescent="0.3">
      <c r="B3692" s="109">
        <v>39955</v>
      </c>
      <c r="C3692" s="110">
        <v>170.66751099999999</v>
      </c>
      <c r="D3692">
        <f t="shared" si="114"/>
        <v>-5.101896954948637E-2</v>
      </c>
      <c r="E3692">
        <v>-1.92928509871646E-2</v>
      </c>
      <c r="F3692">
        <v>3682</v>
      </c>
      <c r="G3692">
        <f t="shared" ca="1" si="115"/>
        <v>-7.5872004776499549E-3</v>
      </c>
    </row>
    <row r="3693" spans="2:7" x14ac:dyDescent="0.3">
      <c r="B3693" s="109">
        <v>39954</v>
      </c>
      <c r="C3693" s="110">
        <v>179.84291099999999</v>
      </c>
      <c r="D3693">
        <f t="shared" si="114"/>
        <v>1.4334107008135977E-2</v>
      </c>
      <c r="E3693">
        <v>-1.9293156843793735E-2</v>
      </c>
      <c r="F3693">
        <v>3683</v>
      </c>
      <c r="G3693">
        <f t="shared" ca="1" si="115"/>
        <v>3.0599546713453864E-2</v>
      </c>
    </row>
    <row r="3694" spans="2:7" x14ac:dyDescent="0.3">
      <c r="B3694" s="109">
        <v>39953</v>
      </c>
      <c r="C3694" s="110">
        <v>177.30145300000001</v>
      </c>
      <c r="D3694">
        <f t="shared" si="114"/>
        <v>4.3511703688281056E-2</v>
      </c>
      <c r="E3694">
        <v>-1.9301462136783964E-2</v>
      </c>
      <c r="F3694">
        <v>3684</v>
      </c>
      <c r="G3694">
        <f t="shared" ca="1" si="115"/>
        <v>6.300823026407984E-3</v>
      </c>
    </row>
    <row r="3695" spans="2:7" x14ac:dyDescent="0.3">
      <c r="B3695" s="109">
        <v>39952</v>
      </c>
      <c r="C3695" s="110">
        <v>169.908447</v>
      </c>
      <c r="D3695">
        <f t="shared" si="114"/>
        <v>6.7164510066237026E-2</v>
      </c>
      <c r="E3695">
        <v>-1.9309388841723285E-2</v>
      </c>
      <c r="F3695">
        <v>3685</v>
      </c>
      <c r="G3695">
        <f t="shared" ca="1" si="115"/>
        <v>3.1941648157110529E-2</v>
      </c>
    </row>
    <row r="3696" spans="2:7" x14ac:dyDescent="0.3">
      <c r="B3696" s="109">
        <v>39951</v>
      </c>
      <c r="C3696" s="110">
        <v>159.21485899999999</v>
      </c>
      <c r="D3696">
        <f t="shared" si="114"/>
        <v>0.19405887704308533</v>
      </c>
      <c r="E3696">
        <v>-1.9357135538182524E-2</v>
      </c>
      <c r="F3696">
        <v>3686</v>
      </c>
      <c r="G3696">
        <f t="shared" ca="1" si="115"/>
        <v>1.2220866470426299E-2</v>
      </c>
    </row>
    <row r="3697" spans="2:7" x14ac:dyDescent="0.3">
      <c r="B3697" s="109">
        <v>39948</v>
      </c>
      <c r="C3697" s="110">
        <v>133.339203</v>
      </c>
      <c r="D3697">
        <f t="shared" si="114"/>
        <v>-1.9761723418265653E-3</v>
      </c>
      <c r="E3697">
        <v>-1.9405375450952E-2</v>
      </c>
      <c r="F3697">
        <v>3687</v>
      </c>
      <c r="G3697">
        <f t="shared" ca="1" si="115"/>
        <v>-1.1626082936798504E-2</v>
      </c>
    </row>
    <row r="3698" spans="2:7" x14ac:dyDescent="0.3">
      <c r="B3698" s="109">
        <v>39947</v>
      </c>
      <c r="C3698" s="110">
        <v>133.60322600000001</v>
      </c>
      <c r="D3698">
        <f t="shared" si="114"/>
        <v>-1.5803218259026086E-2</v>
      </c>
      <c r="E3698">
        <v>-1.9441611189899843E-2</v>
      </c>
      <c r="F3698">
        <v>3688</v>
      </c>
      <c r="G3698">
        <f t="shared" ca="1" si="115"/>
        <v>2.9782882438359013E-4</v>
      </c>
    </row>
    <row r="3699" spans="2:7" x14ac:dyDescent="0.3">
      <c r="B3699" s="109">
        <v>39946</v>
      </c>
      <c r="C3699" s="110">
        <v>135.74848900000001</v>
      </c>
      <c r="D3699">
        <f t="shared" si="114"/>
        <v>1.0068655000450955E-2</v>
      </c>
      <c r="E3699">
        <v>-1.9459797174991134E-2</v>
      </c>
      <c r="F3699">
        <v>3689</v>
      </c>
      <c r="G3699">
        <f t="shared" ca="1" si="115"/>
        <v>-4.3348587771260853E-3</v>
      </c>
    </row>
    <row r="3700" spans="2:7" x14ac:dyDescent="0.3">
      <c r="B3700" s="109">
        <v>39945</v>
      </c>
      <c r="C3700" s="110">
        <v>134.395309</v>
      </c>
      <c r="D3700">
        <f t="shared" si="114"/>
        <v>-6.3443431438098274E-3</v>
      </c>
      <c r="E3700">
        <v>-1.9480668060001927E-2</v>
      </c>
      <c r="F3700">
        <v>3690</v>
      </c>
      <c r="G3700">
        <f t="shared" ca="1" si="115"/>
        <v>1.8499192488430957E-5</v>
      </c>
    </row>
    <row r="3701" spans="2:7" x14ac:dyDescent="0.3">
      <c r="B3701" s="109">
        <v>39944</v>
      </c>
      <c r="C3701" s="110">
        <v>135.25340299999999</v>
      </c>
      <c r="D3701">
        <f t="shared" si="114"/>
        <v>-5.6847394565513687E-2</v>
      </c>
      <c r="E3701">
        <v>-1.9482953052104457E-2</v>
      </c>
      <c r="F3701">
        <v>3691</v>
      </c>
      <c r="G3701">
        <f t="shared" ca="1" si="115"/>
        <v>1.2345385968403573E-2</v>
      </c>
    </row>
    <row r="3702" spans="2:7" x14ac:dyDescent="0.3">
      <c r="B3702" s="109">
        <v>39941</v>
      </c>
      <c r="C3702" s="110">
        <v>143.40564000000001</v>
      </c>
      <c r="D3702">
        <f t="shared" si="114"/>
        <v>-1.7857040126564083E-2</v>
      </c>
      <c r="E3702">
        <v>-1.9489092404628927E-2</v>
      </c>
      <c r="F3702">
        <v>3692</v>
      </c>
      <c r="G3702">
        <f t="shared" ca="1" si="115"/>
        <v>-7.5448284710688415E-2</v>
      </c>
    </row>
    <row r="3703" spans="2:7" x14ac:dyDescent="0.3">
      <c r="B3703" s="109">
        <v>39940</v>
      </c>
      <c r="C3703" s="110">
        <v>146.01300000000001</v>
      </c>
      <c r="D3703">
        <f t="shared" si="114"/>
        <v>8.4313758412773554E-2</v>
      </c>
      <c r="E3703">
        <v>-1.9496032990589551E-2</v>
      </c>
      <c r="F3703">
        <v>3693</v>
      </c>
      <c r="G3703">
        <f t="shared" ca="1" si="115"/>
        <v>-1.461480766406475E-2</v>
      </c>
    </row>
    <row r="3704" spans="2:7" x14ac:dyDescent="0.3">
      <c r="B3704" s="109">
        <v>39939</v>
      </c>
      <c r="C3704" s="110">
        <v>134.65936300000001</v>
      </c>
      <c r="D3704">
        <f t="shared" si="114"/>
        <v>1.8726484345638283E-2</v>
      </c>
      <c r="E3704">
        <v>-1.9532242798136812E-2</v>
      </c>
      <c r="F3704">
        <v>3694</v>
      </c>
      <c r="G3704">
        <f t="shared" ca="1" si="115"/>
        <v>-7.4566574972935538E-3</v>
      </c>
    </row>
    <row r="3705" spans="2:7" x14ac:dyDescent="0.3">
      <c r="B3705" s="109">
        <v>39938</v>
      </c>
      <c r="C3705" s="110">
        <v>132.184021</v>
      </c>
      <c r="D3705">
        <f t="shared" si="114"/>
        <v>2.7977663155732468E-2</v>
      </c>
      <c r="E3705">
        <v>-1.9542607210778495E-2</v>
      </c>
      <c r="F3705">
        <v>3695</v>
      </c>
      <c r="G3705">
        <f t="shared" ca="1" si="115"/>
        <v>-1.602974974748813E-2</v>
      </c>
    </row>
    <row r="3706" spans="2:7" x14ac:dyDescent="0.3">
      <c r="B3706" s="109">
        <v>39937</v>
      </c>
      <c r="C3706" s="110">
        <v>128.58647199999999</v>
      </c>
      <c r="D3706">
        <f t="shared" si="114"/>
        <v>4.4503732540117857E-2</v>
      </c>
      <c r="E3706">
        <v>-1.955459015000105E-2</v>
      </c>
      <c r="F3706">
        <v>3696</v>
      </c>
      <c r="G3706">
        <f t="shared" ca="1" si="115"/>
        <v>-2.3165563274246043E-2</v>
      </c>
    </row>
    <row r="3707" spans="2:7" x14ac:dyDescent="0.3">
      <c r="B3707" s="109">
        <v>39933</v>
      </c>
      <c r="C3707" s="110">
        <v>123.107719</v>
      </c>
      <c r="D3707">
        <f t="shared" si="114"/>
        <v>1.1937058995519445E-2</v>
      </c>
      <c r="E3707">
        <v>-1.9558189960190431E-2</v>
      </c>
      <c r="F3707">
        <v>3697</v>
      </c>
      <c r="G3707">
        <f t="shared" ca="1" si="115"/>
        <v>2.6566475740118266E-3</v>
      </c>
    </row>
    <row r="3708" spans="2:7" x14ac:dyDescent="0.3">
      <c r="B3708" s="109">
        <v>39932</v>
      </c>
      <c r="C3708" s="110">
        <v>121.65551000000001</v>
      </c>
      <c r="D3708">
        <f t="shared" si="114"/>
        <v>4.0865254761281999E-3</v>
      </c>
      <c r="E3708">
        <v>-1.9559956246361199E-2</v>
      </c>
      <c r="F3708">
        <v>3698</v>
      </c>
      <c r="G3708">
        <f t="shared" ca="1" si="115"/>
        <v>3.7143336768006845E-2</v>
      </c>
    </row>
    <row r="3709" spans="2:7" x14ac:dyDescent="0.3">
      <c r="B3709" s="109">
        <v>39931</v>
      </c>
      <c r="C3709" s="110">
        <v>121.16038500000001</v>
      </c>
      <c r="D3709">
        <f t="shared" si="114"/>
        <v>-1.3437691577907307E-2</v>
      </c>
      <c r="E3709">
        <v>-1.9571574905306033E-2</v>
      </c>
      <c r="F3709">
        <v>3699</v>
      </c>
      <c r="G3709">
        <f t="shared" ca="1" si="115"/>
        <v>6.630390852170237E-2</v>
      </c>
    </row>
    <row r="3710" spans="2:7" x14ac:dyDescent="0.3">
      <c r="B3710" s="109">
        <v>39930</v>
      </c>
      <c r="C3710" s="110">
        <v>122.810677</v>
      </c>
      <c r="D3710">
        <f t="shared" si="114"/>
        <v>-3.1241695424178539E-2</v>
      </c>
      <c r="E3710">
        <v>-1.9622131560417144E-2</v>
      </c>
      <c r="F3710">
        <v>3700</v>
      </c>
      <c r="G3710">
        <f t="shared" ca="1" si="115"/>
        <v>1.0323633703379608E-2</v>
      </c>
    </row>
    <row r="3711" spans="2:7" x14ac:dyDescent="0.3">
      <c r="B3711" s="109">
        <v>39927</v>
      </c>
      <c r="C3711" s="110">
        <v>126.771225</v>
      </c>
      <c r="D3711">
        <f t="shared" si="114"/>
        <v>1.9103033198988317E-2</v>
      </c>
      <c r="E3711">
        <v>-1.962216788758897E-2</v>
      </c>
      <c r="F3711">
        <v>3701</v>
      </c>
      <c r="G3711">
        <f t="shared" ca="1" si="115"/>
        <v>-5.4114855071482885E-2</v>
      </c>
    </row>
    <row r="3712" spans="2:7" x14ac:dyDescent="0.3">
      <c r="B3712" s="109">
        <v>39926</v>
      </c>
      <c r="C3712" s="110">
        <v>124.39490499999999</v>
      </c>
      <c r="D3712">
        <f t="shared" si="114"/>
        <v>-3.2597262642060754E-2</v>
      </c>
      <c r="E3712">
        <v>-1.9638770310681175E-2</v>
      </c>
      <c r="F3712">
        <v>3702</v>
      </c>
      <c r="G3712">
        <f t="shared" ca="1" si="115"/>
        <v>5.9703793173866544E-2</v>
      </c>
    </row>
    <row r="3713" spans="2:7" x14ac:dyDescent="0.3">
      <c r="B3713" s="109">
        <v>39925</v>
      </c>
      <c r="C3713" s="110">
        <v>128.58647199999999</v>
      </c>
      <c r="D3713">
        <f t="shared" si="114"/>
        <v>-3.1809269912206783E-2</v>
      </c>
      <c r="E3713">
        <v>-1.9663511057184446E-2</v>
      </c>
      <c r="F3713">
        <v>3703</v>
      </c>
      <c r="G3713">
        <f t="shared" ca="1" si="115"/>
        <v>2.5365833658277354E-2</v>
      </c>
    </row>
    <row r="3714" spans="2:7" x14ac:dyDescent="0.3">
      <c r="B3714" s="109">
        <v>39924</v>
      </c>
      <c r="C3714" s="110">
        <v>132.81109599999999</v>
      </c>
      <c r="D3714">
        <f t="shared" si="114"/>
        <v>6.5031342829462435E-3</v>
      </c>
      <c r="E3714">
        <v>-1.9696422191160967E-2</v>
      </c>
      <c r="F3714">
        <v>3704</v>
      </c>
      <c r="G3714">
        <f t="shared" ca="1" si="115"/>
        <v>-2.064415452140925E-2</v>
      </c>
    </row>
    <row r="3715" spans="2:7" x14ac:dyDescent="0.3">
      <c r="B3715" s="109">
        <v>39923</v>
      </c>
      <c r="C3715" s="110">
        <v>131.952988</v>
      </c>
      <c r="D3715">
        <f t="shared" si="114"/>
        <v>1.6785363042294055E-2</v>
      </c>
      <c r="E3715">
        <v>-1.9706374554138373E-2</v>
      </c>
      <c r="F3715">
        <v>3705</v>
      </c>
      <c r="G3715">
        <f t="shared" ca="1" si="115"/>
        <v>-2.2634795076576394E-2</v>
      </c>
    </row>
    <row r="3716" spans="2:7" x14ac:dyDescent="0.3">
      <c r="B3716" s="109">
        <v>39920</v>
      </c>
      <c r="C3716" s="110">
        <v>129.77467300000001</v>
      </c>
      <c r="D3716">
        <f t="shared" si="114"/>
        <v>4.8812838261176772E-2</v>
      </c>
      <c r="E3716">
        <v>-1.9720707512359104E-2</v>
      </c>
      <c r="F3716">
        <v>3706</v>
      </c>
      <c r="G3716">
        <f t="shared" ca="1" si="115"/>
        <v>2.0294513213865269E-2</v>
      </c>
    </row>
    <row r="3717" spans="2:7" x14ac:dyDescent="0.3">
      <c r="B3717" s="109">
        <v>39919</v>
      </c>
      <c r="C3717" s="110">
        <v>123.734825</v>
      </c>
      <c r="D3717">
        <f t="shared" si="114"/>
        <v>-7.409158985055686E-2</v>
      </c>
      <c r="E3717">
        <v>-1.9726845955563177E-2</v>
      </c>
      <c r="F3717">
        <v>3707</v>
      </c>
      <c r="G3717">
        <f t="shared" ca="1" si="115"/>
        <v>2.10721356748696E-2</v>
      </c>
    </row>
    <row r="3718" spans="2:7" x14ac:dyDescent="0.3">
      <c r="B3718" s="109">
        <v>39918</v>
      </c>
      <c r="C3718" s="110">
        <v>133.63613900000001</v>
      </c>
      <c r="D3718">
        <f t="shared" si="114"/>
        <v>-1.7265236704919751E-3</v>
      </c>
      <c r="E3718">
        <v>-1.9742234265445857E-2</v>
      </c>
      <c r="F3718">
        <v>3708</v>
      </c>
      <c r="G3718">
        <f t="shared" ca="1" si="115"/>
        <v>1.4454651164819357E-2</v>
      </c>
    </row>
    <row r="3719" spans="2:7" x14ac:dyDescent="0.3">
      <c r="B3719" s="109">
        <v>39916</v>
      </c>
      <c r="C3719" s="110">
        <v>133.86726400000001</v>
      </c>
      <c r="D3719">
        <f t="shared" si="114"/>
        <v>5.4054071504263002E-2</v>
      </c>
      <c r="E3719">
        <v>-1.9765328185168629E-2</v>
      </c>
      <c r="F3719">
        <v>3709</v>
      </c>
      <c r="G3719">
        <f t="shared" ca="1" si="115"/>
        <v>-2.3597117784543067E-3</v>
      </c>
    </row>
    <row r="3720" spans="2:7" x14ac:dyDescent="0.3">
      <c r="B3720" s="109">
        <v>39912</v>
      </c>
      <c r="C3720" s="110">
        <v>127.002274</v>
      </c>
      <c r="D3720">
        <f t="shared" si="114"/>
        <v>1.2098899736703528E-2</v>
      </c>
      <c r="E3720">
        <v>-1.9773682967258233E-2</v>
      </c>
      <c r="F3720">
        <v>3710</v>
      </c>
      <c r="G3720">
        <f t="shared" ca="1" si="115"/>
        <v>1.9160239135936764E-2</v>
      </c>
    </row>
    <row r="3721" spans="2:7" x14ac:dyDescent="0.3">
      <c r="B3721" s="109">
        <v>39911</v>
      </c>
      <c r="C3721" s="110">
        <v>125.484055</v>
      </c>
      <c r="D3721">
        <f t="shared" si="114"/>
        <v>8.9710704443855205E-2</v>
      </c>
      <c r="E3721">
        <v>-1.9856093436956157E-2</v>
      </c>
      <c r="F3721">
        <v>3711</v>
      </c>
      <c r="G3721">
        <f t="shared" ca="1" si="115"/>
        <v>-2.3275782969239334E-4</v>
      </c>
    </row>
    <row r="3722" spans="2:7" x14ac:dyDescent="0.3">
      <c r="B3722" s="109">
        <v>39909</v>
      </c>
      <c r="C3722" s="110">
        <v>115.153549</v>
      </c>
      <c r="D3722">
        <f t="shared" si="114"/>
        <v>1.6608334510070044E-2</v>
      </c>
      <c r="E3722">
        <v>-1.9863182842431271E-2</v>
      </c>
      <c r="F3722">
        <v>3712</v>
      </c>
      <c r="G3722">
        <f t="shared" ca="1" si="115"/>
        <v>-5.9792966686336843E-3</v>
      </c>
    </row>
    <row r="3723" spans="2:7" x14ac:dyDescent="0.3">
      <c r="B3723" s="109">
        <v>39905</v>
      </c>
      <c r="C3723" s="110">
        <v>113.272285</v>
      </c>
      <c r="D3723">
        <f t="shared" ref="D3723:D3786" si="116">C3723/C3724-1</f>
        <v>9.4114872791408732E-3</v>
      </c>
      <c r="E3723">
        <v>-1.9912771654440276E-2</v>
      </c>
      <c r="F3723">
        <v>3713</v>
      </c>
      <c r="G3723">
        <f t="shared" ref="G3723:G3786" ca="1" si="117">_xlfn.NORM.INV(RAND(),M$13,M$14)</f>
        <v>9.6696071301948863E-3</v>
      </c>
    </row>
    <row r="3724" spans="2:7" x14ac:dyDescent="0.3">
      <c r="B3724" s="109">
        <v>39904</v>
      </c>
      <c r="C3724" s="110">
        <v>112.21616400000001</v>
      </c>
      <c r="D3724">
        <f t="shared" si="116"/>
        <v>1.7355165652378934E-2</v>
      </c>
      <c r="E3724">
        <v>-1.9920257609885139E-2</v>
      </c>
      <c r="F3724">
        <v>3714</v>
      </c>
      <c r="G3724">
        <f t="shared" ca="1" si="117"/>
        <v>8.8736621114722664E-3</v>
      </c>
    </row>
    <row r="3725" spans="2:7" x14ac:dyDescent="0.3">
      <c r="B3725" s="109">
        <v>39903</v>
      </c>
      <c r="C3725" s="110">
        <v>110.301857</v>
      </c>
      <c r="D3725">
        <f t="shared" si="116"/>
        <v>6.6269342585847379E-3</v>
      </c>
      <c r="E3725">
        <v>-1.995670089318069E-2</v>
      </c>
      <c r="F3725">
        <v>3715</v>
      </c>
      <c r="G3725">
        <f t="shared" ca="1" si="117"/>
        <v>1.727686542151367E-2</v>
      </c>
    </row>
    <row r="3726" spans="2:7" x14ac:dyDescent="0.3">
      <c r="B3726" s="109">
        <v>39902</v>
      </c>
      <c r="C3726" s="110">
        <v>109.575706</v>
      </c>
      <c r="D3726">
        <f t="shared" si="116"/>
        <v>-2.6393586761931154E-2</v>
      </c>
      <c r="E3726">
        <v>-1.9963562258048517E-2</v>
      </c>
      <c r="F3726">
        <v>3716</v>
      </c>
      <c r="G3726">
        <f t="shared" ca="1" si="117"/>
        <v>-5.4028984050465051E-2</v>
      </c>
    </row>
    <row r="3727" spans="2:7" x14ac:dyDescent="0.3">
      <c r="B3727" s="109">
        <v>39899</v>
      </c>
      <c r="C3727" s="110">
        <v>112.546204</v>
      </c>
      <c r="D3727">
        <f t="shared" si="116"/>
        <v>4.4184747872508812E-3</v>
      </c>
      <c r="E3727">
        <v>-2.000311328676041E-2</v>
      </c>
      <c r="F3727">
        <v>3717</v>
      </c>
      <c r="G3727">
        <f t="shared" ca="1" si="117"/>
        <v>2.1960595829758778E-2</v>
      </c>
    </row>
    <row r="3728" spans="2:7" x14ac:dyDescent="0.3">
      <c r="B3728" s="109">
        <v>39898</v>
      </c>
      <c r="C3728" s="110">
        <v>112.051109</v>
      </c>
      <c r="D3728">
        <f t="shared" si="116"/>
        <v>-2.0484589669539144E-2</v>
      </c>
      <c r="E3728">
        <v>-2.0014233609141119E-2</v>
      </c>
      <c r="F3728">
        <v>3718</v>
      </c>
      <c r="G3728">
        <f t="shared" ca="1" si="117"/>
        <v>2.4698545757502483E-2</v>
      </c>
    </row>
    <row r="3729" spans="2:7" x14ac:dyDescent="0.3">
      <c r="B3729" s="109">
        <v>39897</v>
      </c>
      <c r="C3729" s="110">
        <v>114.39443199999999</v>
      </c>
      <c r="D3729">
        <f t="shared" si="116"/>
        <v>-2.3030217220805227E-3</v>
      </c>
      <c r="E3729">
        <v>-2.001428774607783E-2</v>
      </c>
      <c r="F3729">
        <v>3719</v>
      </c>
      <c r="G3729">
        <f t="shared" ca="1" si="117"/>
        <v>-8.025116906600592E-3</v>
      </c>
    </row>
    <row r="3730" spans="2:7" x14ac:dyDescent="0.3">
      <c r="B3730" s="109">
        <v>39896</v>
      </c>
      <c r="C3730" s="110">
        <v>114.65849300000001</v>
      </c>
      <c r="D3730">
        <f t="shared" si="116"/>
        <v>3.5778047065140983E-2</v>
      </c>
      <c r="E3730">
        <v>-2.0041286345063081E-2</v>
      </c>
      <c r="F3730">
        <v>3720</v>
      </c>
      <c r="G3730">
        <f t="shared" ca="1" si="117"/>
        <v>1.8561143652163027E-2</v>
      </c>
    </row>
    <row r="3731" spans="2:7" x14ac:dyDescent="0.3">
      <c r="B3731" s="109">
        <v>39895</v>
      </c>
      <c r="C3731" s="110">
        <v>110.697937</v>
      </c>
      <c r="D3731">
        <f t="shared" si="116"/>
        <v>2.4122361200570541E-2</v>
      </c>
      <c r="E3731">
        <v>-2.004820415683195E-2</v>
      </c>
      <c r="F3731">
        <v>3721</v>
      </c>
      <c r="G3731">
        <f t="shared" ca="1" si="117"/>
        <v>-2.1233516849360864E-2</v>
      </c>
    </row>
    <row r="3732" spans="2:7" x14ac:dyDescent="0.3">
      <c r="B3732" s="109">
        <v>39892</v>
      </c>
      <c r="C3732" s="110">
        <v>108.090538</v>
      </c>
      <c r="D3732">
        <f t="shared" si="116"/>
        <v>-1.5629636268901348E-2</v>
      </c>
      <c r="E3732">
        <v>-2.0062971693869058E-2</v>
      </c>
      <c r="F3732">
        <v>3722</v>
      </c>
      <c r="G3732">
        <f t="shared" ca="1" si="117"/>
        <v>-1.1232079801961324E-3</v>
      </c>
    </row>
    <row r="3733" spans="2:7" x14ac:dyDescent="0.3">
      <c r="B3733" s="109">
        <v>39891</v>
      </c>
      <c r="C3733" s="110">
        <v>109.80677799999999</v>
      </c>
      <c r="D3733">
        <f t="shared" si="116"/>
        <v>-2.2045866869204067E-2</v>
      </c>
      <c r="E3733">
        <v>-2.0115608071101132E-2</v>
      </c>
      <c r="F3733">
        <v>3723</v>
      </c>
      <c r="G3733">
        <f t="shared" ca="1" si="117"/>
        <v>1.4816501158959458E-2</v>
      </c>
    </row>
    <row r="3734" spans="2:7" x14ac:dyDescent="0.3">
      <c r="B3734" s="109">
        <v>39890</v>
      </c>
      <c r="C3734" s="110">
        <v>112.282135</v>
      </c>
      <c r="D3734">
        <f t="shared" si="116"/>
        <v>4.0048786512250079E-2</v>
      </c>
      <c r="E3734">
        <v>-2.012878708904331E-2</v>
      </c>
      <c r="F3734">
        <v>3724</v>
      </c>
      <c r="G3734">
        <f t="shared" ca="1" si="117"/>
        <v>5.8236525896547202E-2</v>
      </c>
    </row>
    <row r="3735" spans="2:7" x14ac:dyDescent="0.3">
      <c r="B3735" s="109">
        <v>39889</v>
      </c>
      <c r="C3735" s="110">
        <v>107.958527</v>
      </c>
      <c r="D3735">
        <f t="shared" si="116"/>
        <v>-3.2820496336309679E-2</v>
      </c>
      <c r="E3735">
        <v>-2.0160470901111394E-2</v>
      </c>
      <c r="F3735">
        <v>3725</v>
      </c>
      <c r="G3735">
        <f t="shared" ca="1" si="117"/>
        <v>1.5644929766088756E-3</v>
      </c>
    </row>
    <row r="3736" spans="2:7" x14ac:dyDescent="0.3">
      <c r="B3736" s="109">
        <v>39888</v>
      </c>
      <c r="C3736" s="110">
        <v>111.622017</v>
      </c>
      <c r="D3736">
        <f t="shared" si="116"/>
        <v>0.12583190358526397</v>
      </c>
      <c r="E3736">
        <v>-2.0174249506631936E-2</v>
      </c>
      <c r="F3736">
        <v>3726</v>
      </c>
      <c r="G3736">
        <f t="shared" ca="1" si="117"/>
        <v>-1.419633723567498E-3</v>
      </c>
    </row>
    <row r="3737" spans="2:7" x14ac:dyDescent="0.3">
      <c r="B3737" s="109">
        <v>39885</v>
      </c>
      <c r="C3737" s="110">
        <v>99.146254999999996</v>
      </c>
      <c r="D3737">
        <f t="shared" si="116"/>
        <v>9.0777275550208758E-2</v>
      </c>
      <c r="E3737">
        <v>-2.0180236660841233E-2</v>
      </c>
      <c r="F3737">
        <v>3727</v>
      </c>
      <c r="G3737">
        <f t="shared" ca="1" si="117"/>
        <v>2.6414432381092926E-2</v>
      </c>
    </row>
    <row r="3738" spans="2:7" x14ac:dyDescent="0.3">
      <c r="B3738" s="109">
        <v>39884</v>
      </c>
      <c r="C3738" s="110">
        <v>90.895049999999998</v>
      </c>
      <c r="D3738">
        <f t="shared" si="116"/>
        <v>-6.0068521944267705E-2</v>
      </c>
      <c r="E3738">
        <v>-2.0197661183319005E-2</v>
      </c>
      <c r="F3738">
        <v>3728</v>
      </c>
      <c r="G3738">
        <f t="shared" ca="1" si="117"/>
        <v>-1.9346335339514114E-2</v>
      </c>
    </row>
    <row r="3739" spans="2:7" x14ac:dyDescent="0.3">
      <c r="B3739" s="109">
        <v>39881</v>
      </c>
      <c r="C3739" s="110">
        <v>96.703911000000005</v>
      </c>
      <c r="D3739">
        <f t="shared" si="116"/>
        <v>-5.9390072494261981E-2</v>
      </c>
      <c r="E3739">
        <v>-2.0233964182295061E-2</v>
      </c>
      <c r="F3739">
        <v>3729</v>
      </c>
      <c r="G3739">
        <f t="shared" ca="1" si="117"/>
        <v>4.5294646801488016E-2</v>
      </c>
    </row>
    <row r="3740" spans="2:7" x14ac:dyDescent="0.3">
      <c r="B3740" s="109">
        <v>39878</v>
      </c>
      <c r="C3740" s="110">
        <v>102.809792</v>
      </c>
      <c r="D3740">
        <f t="shared" si="116"/>
        <v>-1.6729659951222331E-2</v>
      </c>
      <c r="E3740">
        <v>-2.0245105903092253E-2</v>
      </c>
      <c r="F3740">
        <v>3730</v>
      </c>
      <c r="G3740">
        <f t="shared" ca="1" si="117"/>
        <v>-2.4497635788126314E-2</v>
      </c>
    </row>
    <row r="3741" spans="2:7" x14ac:dyDescent="0.3">
      <c r="B3741" s="109">
        <v>39877</v>
      </c>
      <c r="C3741" s="110">
        <v>104.559029</v>
      </c>
      <c r="D3741">
        <f t="shared" si="116"/>
        <v>-6.3120627428214782E-4</v>
      </c>
      <c r="E3741">
        <v>-2.0246739031343219E-2</v>
      </c>
      <c r="F3741">
        <v>3731</v>
      </c>
      <c r="G3741">
        <f t="shared" ca="1" si="117"/>
        <v>1.0332341221029018E-2</v>
      </c>
    </row>
    <row r="3742" spans="2:7" x14ac:dyDescent="0.3">
      <c r="B3742" s="109">
        <v>39876</v>
      </c>
      <c r="C3742" s="110">
        <v>104.625069</v>
      </c>
      <c r="D3742">
        <f t="shared" si="116"/>
        <v>-2.2030388683932367E-3</v>
      </c>
      <c r="E3742">
        <v>-2.0249625773282265E-2</v>
      </c>
      <c r="F3742">
        <v>3732</v>
      </c>
      <c r="G3742">
        <f t="shared" ca="1" si="117"/>
        <v>6.0137202565869966E-3</v>
      </c>
    </row>
    <row r="3743" spans="2:7" x14ac:dyDescent="0.3">
      <c r="B3743" s="109">
        <v>39875</v>
      </c>
      <c r="C3743" s="110">
        <v>104.856071</v>
      </c>
      <c r="D3743">
        <f t="shared" si="116"/>
        <v>-8.1173304760189247E-3</v>
      </c>
      <c r="E3743">
        <v>-2.0281569012740697E-2</v>
      </c>
      <c r="F3743">
        <v>3733</v>
      </c>
      <c r="G3743">
        <f t="shared" ca="1" si="117"/>
        <v>-2.1503426004978773E-2</v>
      </c>
    </row>
    <row r="3744" spans="2:7" x14ac:dyDescent="0.3">
      <c r="B3744" s="109">
        <v>39874</v>
      </c>
      <c r="C3744" s="110">
        <v>105.71418799999999</v>
      </c>
      <c r="D3744">
        <f t="shared" si="116"/>
        <v>-6.8218517368440201E-3</v>
      </c>
      <c r="E3744">
        <v>-2.0290984461933004E-2</v>
      </c>
      <c r="F3744">
        <v>3734</v>
      </c>
      <c r="G3744">
        <f t="shared" ca="1" si="117"/>
        <v>8.8969937857431135E-3</v>
      </c>
    </row>
    <row r="3745" spans="2:7" x14ac:dyDescent="0.3">
      <c r="B3745" s="109">
        <v>39871</v>
      </c>
      <c r="C3745" s="110">
        <v>106.440308</v>
      </c>
      <c r="D3745">
        <f t="shared" si="116"/>
        <v>-2.3319411148460922E-2</v>
      </c>
      <c r="E3745">
        <v>-2.0329434976950389E-2</v>
      </c>
      <c r="F3745">
        <v>3735</v>
      </c>
      <c r="G3745">
        <f t="shared" ca="1" si="117"/>
        <v>8.1657604290029714E-3</v>
      </c>
    </row>
    <row r="3746" spans="2:7" x14ac:dyDescent="0.3">
      <c r="B3746" s="109">
        <v>39870</v>
      </c>
      <c r="C3746" s="110">
        <v>108.981697</v>
      </c>
      <c r="D3746">
        <f t="shared" si="116"/>
        <v>1.6000367536931348E-2</v>
      </c>
      <c r="E3746">
        <v>-2.0378225731322086E-2</v>
      </c>
      <c r="F3746">
        <v>3736</v>
      </c>
      <c r="G3746">
        <f t="shared" ca="1" si="117"/>
        <v>6.7854920114638548E-3</v>
      </c>
    </row>
    <row r="3747" spans="2:7" x14ac:dyDescent="0.3">
      <c r="B3747" s="109">
        <v>39869</v>
      </c>
      <c r="C3747" s="110">
        <v>107.265411</v>
      </c>
      <c r="D3747">
        <f t="shared" si="116"/>
        <v>4.0162085681449966E-3</v>
      </c>
      <c r="E3747">
        <v>-2.0383776779532958E-2</v>
      </c>
      <c r="F3747">
        <v>3737</v>
      </c>
      <c r="G3747">
        <f t="shared" ca="1" si="117"/>
        <v>-1.5776812042841724E-2</v>
      </c>
    </row>
    <row r="3748" spans="2:7" x14ac:dyDescent="0.3">
      <c r="B3748" s="109">
        <v>39868</v>
      </c>
      <c r="C3748" s="110">
        <v>106.83633399999999</v>
      </c>
      <c r="D3748">
        <f t="shared" si="116"/>
        <v>-4.3065870193955691E-3</v>
      </c>
      <c r="E3748">
        <v>-2.0414785939522839E-2</v>
      </c>
      <c r="F3748">
        <v>3738</v>
      </c>
      <c r="G3748">
        <f t="shared" ca="1" si="117"/>
        <v>4.277885485800248E-2</v>
      </c>
    </row>
    <row r="3749" spans="2:7" x14ac:dyDescent="0.3">
      <c r="B3749" s="109">
        <v>39864</v>
      </c>
      <c r="C3749" s="110">
        <v>107.298424</v>
      </c>
      <c r="D3749">
        <f t="shared" si="116"/>
        <v>-4.1285771712403996E-2</v>
      </c>
      <c r="E3749">
        <v>-2.0432610426040831E-2</v>
      </c>
      <c r="F3749">
        <v>3739</v>
      </c>
      <c r="G3749">
        <f t="shared" ca="1" si="117"/>
        <v>-1.80666894150967E-2</v>
      </c>
    </row>
    <row r="3750" spans="2:7" x14ac:dyDescent="0.3">
      <c r="B3750" s="109">
        <v>39863</v>
      </c>
      <c r="C3750" s="110">
        <v>111.91909</v>
      </c>
      <c r="D3750">
        <f t="shared" si="116"/>
        <v>-3.8191101661121385E-3</v>
      </c>
      <c r="E3750">
        <v>-2.0433350948744766E-2</v>
      </c>
      <c r="F3750">
        <v>3740</v>
      </c>
      <c r="G3750">
        <f t="shared" ca="1" si="117"/>
        <v>-3.8686723521000693E-2</v>
      </c>
    </row>
    <row r="3751" spans="2:7" x14ac:dyDescent="0.3">
      <c r="B3751" s="109">
        <v>39862</v>
      </c>
      <c r="C3751" s="110">
        <v>112.34815999999999</v>
      </c>
      <c r="D3751">
        <f t="shared" si="116"/>
        <v>1.1762654798999073E-3</v>
      </c>
      <c r="E3751">
        <v>-2.0484589669539144E-2</v>
      </c>
      <c r="F3751">
        <v>3741</v>
      </c>
      <c r="G3751">
        <f t="shared" ca="1" si="117"/>
        <v>-6.2606293126262869E-2</v>
      </c>
    </row>
    <row r="3752" spans="2:7" x14ac:dyDescent="0.3">
      <c r="B3752" s="109">
        <v>39861</v>
      </c>
      <c r="C3752" s="110">
        <v>112.21616400000001</v>
      </c>
      <c r="D3752">
        <f t="shared" si="116"/>
        <v>-3.0233759591362985E-2</v>
      </c>
      <c r="E3752">
        <v>-2.0525183513480871E-2</v>
      </c>
      <c r="F3752">
        <v>3742</v>
      </c>
      <c r="G3752">
        <f t="shared" ca="1" si="117"/>
        <v>2.6888748934229514E-2</v>
      </c>
    </row>
    <row r="3753" spans="2:7" x14ac:dyDescent="0.3">
      <c r="B3753" s="109">
        <v>39860</v>
      </c>
      <c r="C3753" s="110">
        <v>115.714653</v>
      </c>
      <c r="D3753">
        <f t="shared" si="116"/>
        <v>1.8593984333050706E-2</v>
      </c>
      <c r="E3753">
        <v>-2.057323777770903E-2</v>
      </c>
      <c r="F3753">
        <v>3743</v>
      </c>
      <c r="G3753">
        <f t="shared" ca="1" si="117"/>
        <v>-1.8552160036276171E-2</v>
      </c>
    </row>
    <row r="3754" spans="2:7" x14ac:dyDescent="0.3">
      <c r="B3754" s="109">
        <v>39857</v>
      </c>
      <c r="C3754" s="110">
        <v>113.602333</v>
      </c>
      <c r="D3754">
        <f t="shared" si="116"/>
        <v>3.5499266793158402E-2</v>
      </c>
      <c r="E3754">
        <v>-2.0583190931420803E-2</v>
      </c>
      <c r="F3754">
        <v>3744</v>
      </c>
      <c r="G3754">
        <f t="shared" ca="1" si="117"/>
        <v>-3.2159787036091722E-2</v>
      </c>
    </row>
    <row r="3755" spans="2:7" x14ac:dyDescent="0.3">
      <c r="B3755" s="109">
        <v>39856</v>
      </c>
      <c r="C3755" s="110">
        <v>109.707787</v>
      </c>
      <c r="D3755">
        <f t="shared" si="116"/>
        <v>1.0334500219085108E-2</v>
      </c>
      <c r="E3755">
        <v>-2.0605155713413814E-2</v>
      </c>
      <c r="F3755">
        <v>3745</v>
      </c>
      <c r="G3755">
        <f t="shared" ca="1" si="117"/>
        <v>1.9944839338095377E-2</v>
      </c>
    </row>
    <row r="3756" spans="2:7" x14ac:dyDescent="0.3">
      <c r="B3756" s="109">
        <v>39855</v>
      </c>
      <c r="C3756" s="110">
        <v>108.58560900000001</v>
      </c>
      <c r="D3756">
        <f t="shared" si="116"/>
        <v>-1.5174532363410043E-3</v>
      </c>
      <c r="E3756">
        <v>-2.0607089875417706E-2</v>
      </c>
      <c r="F3756">
        <v>3746</v>
      </c>
      <c r="G3756">
        <f t="shared" ca="1" si="117"/>
        <v>5.3970132027549488E-2</v>
      </c>
    </row>
    <row r="3757" spans="2:7" x14ac:dyDescent="0.3">
      <c r="B3757" s="109">
        <v>39854</v>
      </c>
      <c r="C3757" s="110">
        <v>108.75063299999999</v>
      </c>
      <c r="D3757">
        <f t="shared" si="116"/>
        <v>-5.1327896654290717E-3</v>
      </c>
      <c r="E3757">
        <v>-2.0616315985032441E-2</v>
      </c>
      <c r="F3757">
        <v>3747</v>
      </c>
      <c r="G3757">
        <f t="shared" ca="1" si="117"/>
        <v>4.524036876762573E-2</v>
      </c>
    </row>
    <row r="3758" spans="2:7" x14ac:dyDescent="0.3">
      <c r="B3758" s="109">
        <v>39853</v>
      </c>
      <c r="C3758" s="110">
        <v>109.311707</v>
      </c>
      <c r="D3758">
        <f t="shared" si="116"/>
        <v>-9.5695865577994921E-3</v>
      </c>
      <c r="E3758">
        <v>-2.0627788454700147E-2</v>
      </c>
      <c r="F3758">
        <v>3748</v>
      </c>
      <c r="G3758">
        <f t="shared" ca="1" si="117"/>
        <v>1.6475362070198302E-2</v>
      </c>
    </row>
    <row r="3759" spans="2:7" x14ac:dyDescent="0.3">
      <c r="B3759" s="109">
        <v>39850</v>
      </c>
      <c r="C3759" s="110">
        <v>110.36788199999999</v>
      </c>
      <c r="D3759">
        <f t="shared" si="116"/>
        <v>-3.5756134368326586E-3</v>
      </c>
      <c r="E3759">
        <v>-2.0681914155904702E-2</v>
      </c>
      <c r="F3759">
        <v>3749</v>
      </c>
      <c r="G3759">
        <f t="shared" ca="1" si="117"/>
        <v>-3.9305931204726861E-3</v>
      </c>
    </row>
    <row r="3760" spans="2:7" x14ac:dyDescent="0.3">
      <c r="B3760" s="109">
        <v>39849</v>
      </c>
      <c r="C3760" s="110">
        <v>110.763931</v>
      </c>
      <c r="D3760">
        <f t="shared" si="116"/>
        <v>-3.8587143706079186E-3</v>
      </c>
      <c r="E3760">
        <v>-2.0696141874507967E-2</v>
      </c>
      <c r="F3760">
        <v>3750</v>
      </c>
      <c r="G3760">
        <f t="shared" ca="1" si="117"/>
        <v>2.3436711380558847E-2</v>
      </c>
    </row>
    <row r="3761" spans="2:7" x14ac:dyDescent="0.3">
      <c r="B3761" s="109">
        <v>39848</v>
      </c>
      <c r="C3761" s="110">
        <v>111.192993</v>
      </c>
      <c r="D3761">
        <f t="shared" si="116"/>
        <v>4.1099993328862494E-2</v>
      </c>
      <c r="E3761">
        <v>-2.0714774510749989E-2</v>
      </c>
      <c r="F3761">
        <v>3751</v>
      </c>
      <c r="G3761">
        <f t="shared" ca="1" si="117"/>
        <v>1.8362179602058489E-2</v>
      </c>
    </row>
    <row r="3762" spans="2:7" x14ac:dyDescent="0.3">
      <c r="B3762" s="109">
        <v>39847</v>
      </c>
      <c r="C3762" s="110">
        <v>106.803375</v>
      </c>
      <c r="D3762">
        <f t="shared" si="116"/>
        <v>-1.8799140888411614E-2</v>
      </c>
      <c r="E3762">
        <v>-2.0729837234280235E-2</v>
      </c>
      <c r="F3762">
        <v>3752</v>
      </c>
      <c r="G3762">
        <f t="shared" ca="1" si="117"/>
        <v>-9.3746156931529372E-3</v>
      </c>
    </row>
    <row r="3763" spans="2:7" x14ac:dyDescent="0.3">
      <c r="B3763" s="109">
        <v>39846</v>
      </c>
      <c r="C3763" s="110">
        <v>108.849655</v>
      </c>
      <c r="D3763">
        <f t="shared" si="116"/>
        <v>1.2899127489555351E-2</v>
      </c>
      <c r="E3763">
        <v>-2.0767328194326251E-2</v>
      </c>
      <c r="F3763">
        <v>3753</v>
      </c>
      <c r="G3763">
        <f t="shared" ca="1" si="117"/>
        <v>5.478176360783768E-2</v>
      </c>
    </row>
    <row r="3764" spans="2:7" x14ac:dyDescent="0.3">
      <c r="B3764" s="109">
        <v>39843</v>
      </c>
      <c r="C3764" s="110">
        <v>107.46347</v>
      </c>
      <c r="D3764">
        <f t="shared" si="116"/>
        <v>1.1699856665418507E-2</v>
      </c>
      <c r="E3764">
        <v>-2.0767814306739685E-2</v>
      </c>
      <c r="F3764">
        <v>3754</v>
      </c>
      <c r="G3764">
        <f t="shared" ca="1" si="117"/>
        <v>3.608742274544966E-3</v>
      </c>
    </row>
    <row r="3765" spans="2:7" x14ac:dyDescent="0.3">
      <c r="B3765" s="109">
        <v>39842</v>
      </c>
      <c r="C3765" s="110">
        <v>106.220703</v>
      </c>
      <c r="D3765">
        <f t="shared" si="116"/>
        <v>7.4784861054216112E-2</v>
      </c>
      <c r="E3765">
        <v>-2.0774184906863002E-2</v>
      </c>
      <c r="F3765">
        <v>3755</v>
      </c>
      <c r="G3765">
        <f t="shared" ca="1" si="117"/>
        <v>-1.193774069147204E-2</v>
      </c>
    </row>
    <row r="3766" spans="2:7" x14ac:dyDescent="0.3">
      <c r="B3766" s="109">
        <v>39841</v>
      </c>
      <c r="C3766" s="110">
        <v>98.829734999999999</v>
      </c>
      <c r="D3766">
        <f t="shared" si="116"/>
        <v>-2.6103933564244786E-2</v>
      </c>
      <c r="E3766">
        <v>-2.0791200761995587E-2</v>
      </c>
      <c r="F3766">
        <v>3756</v>
      </c>
      <c r="G3766">
        <f t="shared" ca="1" si="117"/>
        <v>-7.3486167636841859E-3</v>
      </c>
    </row>
    <row r="3767" spans="2:7" x14ac:dyDescent="0.3">
      <c r="B3767" s="109">
        <v>39840</v>
      </c>
      <c r="C3767" s="110">
        <v>101.478729</v>
      </c>
      <c r="D3767">
        <f t="shared" si="116"/>
        <v>4.3025173092647639E-2</v>
      </c>
      <c r="E3767">
        <v>-2.0810232986487986E-2</v>
      </c>
      <c r="F3767">
        <v>3757</v>
      </c>
      <c r="G3767">
        <f t="shared" ca="1" si="117"/>
        <v>-1.3008996764449849E-2</v>
      </c>
    </row>
    <row r="3768" spans="2:7" x14ac:dyDescent="0.3">
      <c r="B3768" s="109">
        <v>39836</v>
      </c>
      <c r="C3768" s="110">
        <v>97.292693999999997</v>
      </c>
      <c r="D3768">
        <f t="shared" si="116"/>
        <v>-1.7827348277833832E-2</v>
      </c>
      <c r="E3768">
        <v>-2.0833305332592644E-2</v>
      </c>
      <c r="F3768">
        <v>3758</v>
      </c>
      <c r="G3768">
        <f t="shared" ca="1" si="117"/>
        <v>1.0540959853853359E-2</v>
      </c>
    </row>
    <row r="3769" spans="2:7" x14ac:dyDescent="0.3">
      <c r="B3769" s="109">
        <v>39835</v>
      </c>
      <c r="C3769" s="110">
        <v>99.058646999999993</v>
      </c>
      <c r="D3769">
        <f t="shared" si="116"/>
        <v>-6.1648490144233348E-2</v>
      </c>
      <c r="E3769">
        <v>-2.0862725185364139E-2</v>
      </c>
      <c r="F3769">
        <v>3759</v>
      </c>
      <c r="G3769">
        <f t="shared" ca="1" si="117"/>
        <v>-2.3113464505474711E-2</v>
      </c>
    </row>
    <row r="3770" spans="2:7" x14ac:dyDescent="0.3">
      <c r="B3770" s="109">
        <v>39834</v>
      </c>
      <c r="C3770" s="110">
        <v>105.56667299999999</v>
      </c>
      <c r="D3770">
        <f t="shared" si="116"/>
        <v>-4.4970177423934055E-2</v>
      </c>
      <c r="E3770">
        <v>-2.0884341630845071E-2</v>
      </c>
      <c r="F3770">
        <v>3760</v>
      </c>
      <c r="G3770">
        <f t="shared" ca="1" si="117"/>
        <v>2.007898817167492E-2</v>
      </c>
    </row>
    <row r="3771" spans="2:7" x14ac:dyDescent="0.3">
      <c r="B3771" s="109">
        <v>39833</v>
      </c>
      <c r="C3771" s="110">
        <v>110.537567</v>
      </c>
      <c r="D3771">
        <f t="shared" si="116"/>
        <v>5.0547620513665681E-3</v>
      </c>
      <c r="E3771">
        <v>-2.0896686448815038E-2</v>
      </c>
      <c r="F3771">
        <v>3761</v>
      </c>
      <c r="G3771">
        <f t="shared" ca="1" si="117"/>
        <v>-1.0708249494032308E-2</v>
      </c>
    </row>
    <row r="3772" spans="2:7" x14ac:dyDescent="0.3">
      <c r="B3772" s="109">
        <v>39832</v>
      </c>
      <c r="C3772" s="110">
        <v>109.98163599999999</v>
      </c>
      <c r="D3772">
        <f t="shared" si="116"/>
        <v>8.0936950396945928E-3</v>
      </c>
      <c r="E3772">
        <v>-2.0945441204575532E-2</v>
      </c>
      <c r="F3772">
        <v>3762</v>
      </c>
      <c r="G3772">
        <f t="shared" ca="1" si="117"/>
        <v>5.6813408472826919E-2</v>
      </c>
    </row>
    <row r="3773" spans="2:7" x14ac:dyDescent="0.3">
      <c r="B3773" s="109">
        <v>39829</v>
      </c>
      <c r="C3773" s="110">
        <v>109.098625</v>
      </c>
      <c r="D3773">
        <f t="shared" si="116"/>
        <v>-2.9668590292143193E-2</v>
      </c>
      <c r="E3773">
        <v>-2.0987757526735984E-2</v>
      </c>
      <c r="F3773">
        <v>3763</v>
      </c>
      <c r="G3773">
        <f t="shared" ca="1" si="117"/>
        <v>4.8760918517222238E-2</v>
      </c>
    </row>
    <row r="3774" spans="2:7" x14ac:dyDescent="0.3">
      <c r="B3774" s="109">
        <v>39828</v>
      </c>
      <c r="C3774" s="110">
        <v>112.43439499999999</v>
      </c>
      <c r="D3774">
        <f t="shared" si="116"/>
        <v>3.3674128154363991E-2</v>
      </c>
      <c r="E3774">
        <v>-2.101358241166118E-2</v>
      </c>
      <c r="F3774">
        <v>3764</v>
      </c>
      <c r="G3774">
        <f t="shared" ca="1" si="117"/>
        <v>1.117408328455502E-2</v>
      </c>
    </row>
    <row r="3775" spans="2:7" x14ac:dyDescent="0.3">
      <c r="B3775" s="109">
        <v>39827</v>
      </c>
      <c r="C3775" s="110">
        <v>108.77160600000001</v>
      </c>
      <c r="D3775">
        <f t="shared" si="116"/>
        <v>8.7960392267751875E-3</v>
      </c>
      <c r="E3775">
        <v>-2.1013874017459466E-2</v>
      </c>
      <c r="F3775">
        <v>3765</v>
      </c>
      <c r="G3775">
        <f t="shared" ca="1" si="117"/>
        <v>2.1888913227515287E-2</v>
      </c>
    </row>
    <row r="3776" spans="2:7" x14ac:dyDescent="0.3">
      <c r="B3776" s="109">
        <v>39826</v>
      </c>
      <c r="C3776" s="110">
        <v>107.823189</v>
      </c>
      <c r="D3776">
        <f t="shared" si="116"/>
        <v>3.9587599124029094E-3</v>
      </c>
      <c r="E3776">
        <v>-2.1069017998418094E-2</v>
      </c>
      <c r="F3776">
        <v>3766</v>
      </c>
      <c r="G3776">
        <f t="shared" ca="1" si="117"/>
        <v>2.5155277709918725E-2</v>
      </c>
    </row>
    <row r="3777" spans="2:7" x14ac:dyDescent="0.3">
      <c r="B3777" s="109">
        <v>39825</v>
      </c>
      <c r="C3777" s="110">
        <v>107.398026</v>
      </c>
      <c r="D3777">
        <f t="shared" si="116"/>
        <v>-3.5819315431161458E-2</v>
      </c>
      <c r="E3777">
        <v>-2.1072559655419432E-2</v>
      </c>
      <c r="F3777">
        <v>3767</v>
      </c>
      <c r="G3777">
        <f t="shared" ca="1" si="117"/>
        <v>-1.2386115947695682E-2</v>
      </c>
    </row>
    <row r="3778" spans="2:7" x14ac:dyDescent="0.3">
      <c r="B3778" s="109">
        <v>39822</v>
      </c>
      <c r="C3778" s="110">
        <v>111.387863</v>
      </c>
      <c r="D3778">
        <f t="shared" si="116"/>
        <v>3.3373617030309166E-2</v>
      </c>
      <c r="E3778">
        <v>-2.1144461926244751E-2</v>
      </c>
      <c r="F3778">
        <v>3768</v>
      </c>
      <c r="G3778">
        <f t="shared" ca="1" si="117"/>
        <v>4.9293859670841416E-3</v>
      </c>
    </row>
    <row r="3779" spans="2:7" x14ac:dyDescent="0.3">
      <c r="B3779" s="109">
        <v>39820</v>
      </c>
      <c r="C3779" s="110">
        <v>107.790504</v>
      </c>
      <c r="D3779">
        <f t="shared" si="116"/>
        <v>-9.9699597244617633E-2</v>
      </c>
      <c r="E3779">
        <v>-2.1152209014767442E-2</v>
      </c>
      <c r="F3779">
        <v>3769</v>
      </c>
      <c r="G3779">
        <f t="shared" ca="1" si="117"/>
        <v>-1.2156344196867839E-2</v>
      </c>
    </row>
    <row r="3780" spans="2:7" x14ac:dyDescent="0.3">
      <c r="B3780" s="109">
        <v>39819</v>
      </c>
      <c r="C3780" s="110">
        <v>119.72726400000001</v>
      </c>
      <c r="D3780">
        <f t="shared" si="116"/>
        <v>-8.1278707724367072E-3</v>
      </c>
      <c r="E3780">
        <v>-2.1152529899604144E-2</v>
      </c>
      <c r="F3780">
        <v>3770</v>
      </c>
      <c r="G3780">
        <f t="shared" ca="1" si="117"/>
        <v>2.7745466025987743E-2</v>
      </c>
    </row>
    <row r="3781" spans="2:7" x14ac:dyDescent="0.3">
      <c r="B3781" s="109">
        <v>39818</v>
      </c>
      <c r="C3781" s="110">
        <v>120.708366</v>
      </c>
      <c r="D3781">
        <f t="shared" si="116"/>
        <v>-4.5845230383334545E-3</v>
      </c>
      <c r="E3781">
        <v>-2.1178388759528488E-2</v>
      </c>
      <c r="F3781">
        <v>3771</v>
      </c>
      <c r="G3781">
        <f t="shared" ca="1" si="117"/>
        <v>2.8666790421326895E-2</v>
      </c>
    </row>
    <row r="3782" spans="2:7" x14ac:dyDescent="0.3">
      <c r="B3782" s="109">
        <v>39815</v>
      </c>
      <c r="C3782" s="110">
        <v>121.26430499999999</v>
      </c>
      <c r="D3782">
        <f t="shared" si="116"/>
        <v>2.7431567594535355E-2</v>
      </c>
      <c r="E3782">
        <v>-2.1205533029619916E-2</v>
      </c>
      <c r="F3782">
        <v>3772</v>
      </c>
      <c r="G3782">
        <f t="shared" ca="1" si="117"/>
        <v>-2.8484531407132765E-3</v>
      </c>
    </row>
    <row r="3783" spans="2:7" x14ac:dyDescent="0.3">
      <c r="B3783" s="109">
        <v>39813</v>
      </c>
      <c r="C3783" s="110">
        <v>118.02664900000001</v>
      </c>
      <c r="D3783">
        <f t="shared" si="116"/>
        <v>-1.9559956246361199E-2</v>
      </c>
      <c r="E3783">
        <v>-2.1223844409730575E-2</v>
      </c>
      <c r="F3783">
        <v>3773</v>
      </c>
      <c r="G3783">
        <f t="shared" ca="1" si="117"/>
        <v>5.1783723843127065E-2</v>
      </c>
    </row>
    <row r="3784" spans="2:7" x14ac:dyDescent="0.3">
      <c r="B3784" s="109">
        <v>39812</v>
      </c>
      <c r="C3784" s="110">
        <v>120.38130200000001</v>
      </c>
      <c r="D3784">
        <f t="shared" si="116"/>
        <v>8.7765772785519003E-2</v>
      </c>
      <c r="E3784">
        <v>-2.1260205163292079E-2</v>
      </c>
      <c r="F3784">
        <v>3774</v>
      </c>
      <c r="G3784">
        <f t="shared" ca="1" si="117"/>
        <v>3.3809538151405021E-2</v>
      </c>
    </row>
    <row r="3785" spans="2:7" x14ac:dyDescent="0.3">
      <c r="B3785" s="109">
        <v>39811</v>
      </c>
      <c r="C3785" s="110">
        <v>110.668404</v>
      </c>
      <c r="D3785">
        <f t="shared" si="116"/>
        <v>2.8259051207314423E-2</v>
      </c>
      <c r="E3785">
        <v>-2.1260949007222751E-2</v>
      </c>
      <c r="F3785">
        <v>3775</v>
      </c>
      <c r="G3785">
        <f t="shared" ca="1" si="117"/>
        <v>-3.6700653127686403E-2</v>
      </c>
    </row>
    <row r="3786" spans="2:7" x14ac:dyDescent="0.3">
      <c r="B3786" s="109">
        <v>39808</v>
      </c>
      <c r="C3786" s="110">
        <v>107.62696800000001</v>
      </c>
      <c r="D3786">
        <f t="shared" si="116"/>
        <v>8.5807591668076721E-3</v>
      </c>
      <c r="E3786">
        <v>-2.1280226459981288E-2</v>
      </c>
      <c r="F3786">
        <v>3776</v>
      </c>
      <c r="G3786">
        <f t="shared" ca="1" si="117"/>
        <v>-1.010210189132121E-2</v>
      </c>
    </row>
    <row r="3787" spans="2:7" x14ac:dyDescent="0.3">
      <c r="B3787" s="109">
        <v>39806</v>
      </c>
      <c r="C3787" s="110">
        <v>106.711304</v>
      </c>
      <c r="D3787">
        <f t="shared" ref="D3787:D3850" si="118">C3787/C3788-1</f>
        <v>1.7779555094897814E-2</v>
      </c>
      <c r="E3787">
        <v>-2.1320609366488941E-2</v>
      </c>
      <c r="F3787">
        <v>3777</v>
      </c>
      <c r="G3787">
        <f t="shared" ref="G3787:G3850" ca="1" si="119">_xlfn.NORM.INV(RAND(),M$13,M$14)</f>
        <v>2.130112039215255E-2</v>
      </c>
    </row>
    <row r="3788" spans="2:7" x14ac:dyDescent="0.3">
      <c r="B3788" s="109">
        <v>39805</v>
      </c>
      <c r="C3788" s="110">
        <v>104.847168</v>
      </c>
      <c r="D3788">
        <f t="shared" si="118"/>
        <v>-1.2627354029185356E-2</v>
      </c>
      <c r="E3788">
        <v>-2.1332701224983763E-2</v>
      </c>
      <c r="F3788">
        <v>3778</v>
      </c>
      <c r="G3788">
        <f t="shared" ca="1" si="119"/>
        <v>-2.596572277380044E-2</v>
      </c>
    </row>
    <row r="3789" spans="2:7" x14ac:dyDescent="0.3">
      <c r="B3789" s="109">
        <v>39804</v>
      </c>
      <c r="C3789" s="110">
        <v>106.188042</v>
      </c>
      <c r="D3789">
        <f t="shared" si="118"/>
        <v>-2.2576631787040169E-2</v>
      </c>
      <c r="E3789">
        <v>-2.1363483065209521E-2</v>
      </c>
      <c r="F3789">
        <v>3779</v>
      </c>
      <c r="G3789">
        <f t="shared" ca="1" si="119"/>
        <v>7.8382743631547017E-3</v>
      </c>
    </row>
    <row r="3790" spans="2:7" x14ac:dyDescent="0.3">
      <c r="B3790" s="109">
        <v>39801</v>
      </c>
      <c r="C3790" s="110">
        <v>108.64078499999999</v>
      </c>
      <c r="D3790">
        <f t="shared" si="118"/>
        <v>2.404436726882242E-2</v>
      </c>
      <c r="E3790">
        <v>-2.143107953496215E-2</v>
      </c>
      <c r="F3790">
        <v>3780</v>
      </c>
      <c r="G3790">
        <f t="shared" ca="1" si="119"/>
        <v>-6.9629296224183373E-2</v>
      </c>
    </row>
    <row r="3791" spans="2:7" x14ac:dyDescent="0.3">
      <c r="B3791" s="109">
        <v>39800</v>
      </c>
      <c r="C3791" s="110">
        <v>106.08992000000001</v>
      </c>
      <c r="D3791">
        <f t="shared" si="118"/>
        <v>5.1198831788153765E-2</v>
      </c>
      <c r="E3791">
        <v>-2.1440074847407731E-2</v>
      </c>
      <c r="F3791">
        <v>3781</v>
      </c>
      <c r="G3791">
        <f t="shared" ca="1" si="119"/>
        <v>3.9286233913182027E-3</v>
      </c>
    </row>
    <row r="3792" spans="2:7" x14ac:dyDescent="0.3">
      <c r="B3792" s="109">
        <v>39799</v>
      </c>
      <c r="C3792" s="110">
        <v>100.922791</v>
      </c>
      <c r="D3792">
        <f t="shared" si="118"/>
        <v>-1.844745478851062E-2</v>
      </c>
      <c r="E3792">
        <v>-2.1471759979461491E-2</v>
      </c>
      <c r="F3792">
        <v>3782</v>
      </c>
      <c r="G3792">
        <f t="shared" ca="1" si="119"/>
        <v>-3.4696639764171023E-4</v>
      </c>
    </row>
    <row r="3793" spans="2:7" x14ac:dyDescent="0.3">
      <c r="B3793" s="109">
        <v>39798</v>
      </c>
      <c r="C3793" s="110">
        <v>102.81955000000001</v>
      </c>
      <c r="D3793">
        <f t="shared" si="118"/>
        <v>-2.4208615203230366E-2</v>
      </c>
      <c r="E3793">
        <v>-2.1475294040377402E-2</v>
      </c>
      <c r="F3793">
        <v>3783</v>
      </c>
      <c r="G3793">
        <f t="shared" ca="1" si="119"/>
        <v>-3.1959425104761377E-4</v>
      </c>
    </row>
    <row r="3794" spans="2:7" x14ac:dyDescent="0.3">
      <c r="B3794" s="109">
        <v>39797</v>
      </c>
      <c r="C3794" s="110">
        <v>105.370422</v>
      </c>
      <c r="D3794">
        <f t="shared" si="118"/>
        <v>-2.9810247499598375E-2</v>
      </c>
      <c r="E3794">
        <v>-2.1492568353869368E-2</v>
      </c>
      <c r="F3794">
        <v>3784</v>
      </c>
      <c r="G3794">
        <f t="shared" ca="1" si="119"/>
        <v>2.0998762140244952E-2</v>
      </c>
    </row>
    <row r="3795" spans="2:7" x14ac:dyDescent="0.3">
      <c r="B3795" s="109">
        <v>39794</v>
      </c>
      <c r="C3795" s="110">
        <v>108.60805499999999</v>
      </c>
      <c r="D3795">
        <f t="shared" si="118"/>
        <v>-1.8034951804241084E-3</v>
      </c>
      <c r="E3795">
        <v>-2.1515934165036388E-2</v>
      </c>
      <c r="F3795">
        <v>3785</v>
      </c>
      <c r="G3795">
        <f t="shared" ca="1" si="119"/>
        <v>-3.2513829351308501E-3</v>
      </c>
    </row>
    <row r="3796" spans="2:7" x14ac:dyDescent="0.3">
      <c r="B3796" s="109">
        <v>39793</v>
      </c>
      <c r="C3796" s="110">
        <v>108.804283</v>
      </c>
      <c r="D3796">
        <f t="shared" si="118"/>
        <v>-2.6623710017425362E-2</v>
      </c>
      <c r="E3796">
        <v>-2.154814113957082E-2</v>
      </c>
      <c r="F3796">
        <v>3786</v>
      </c>
      <c r="G3796">
        <f t="shared" ca="1" si="119"/>
        <v>5.9044349345849885E-3</v>
      </c>
    </row>
    <row r="3797" spans="2:7" x14ac:dyDescent="0.3">
      <c r="B3797" s="109">
        <v>39792</v>
      </c>
      <c r="C3797" s="110">
        <v>111.780289</v>
      </c>
      <c r="D3797">
        <f t="shared" si="118"/>
        <v>3.4190931802880131E-2</v>
      </c>
      <c r="E3797">
        <v>-2.1565582840519459E-2</v>
      </c>
      <c r="F3797">
        <v>3787</v>
      </c>
      <c r="G3797">
        <f t="shared" ca="1" si="119"/>
        <v>-1.2029294993960004E-2</v>
      </c>
    </row>
    <row r="3798" spans="2:7" x14ac:dyDescent="0.3">
      <c r="B3798" s="109">
        <v>39790</v>
      </c>
      <c r="C3798" s="110">
        <v>108.08477000000001</v>
      </c>
      <c r="D3798">
        <f t="shared" si="118"/>
        <v>-4.5181809389430727E-3</v>
      </c>
      <c r="E3798">
        <v>-2.1572971207180269E-2</v>
      </c>
      <c r="F3798">
        <v>3788</v>
      </c>
      <c r="G3798">
        <f t="shared" ca="1" si="119"/>
        <v>1.1019056248332028E-2</v>
      </c>
    </row>
    <row r="3799" spans="2:7" x14ac:dyDescent="0.3">
      <c r="B3799" s="109">
        <v>39787</v>
      </c>
      <c r="C3799" s="110">
        <v>108.575333</v>
      </c>
      <c r="D3799">
        <f t="shared" si="118"/>
        <v>-3.2916293142957187E-2</v>
      </c>
      <c r="E3799">
        <v>-2.1617242901198264E-2</v>
      </c>
      <c r="F3799">
        <v>3789</v>
      </c>
      <c r="G3799">
        <f t="shared" ca="1" si="119"/>
        <v>-3.623593554557545E-2</v>
      </c>
    </row>
    <row r="3800" spans="2:7" x14ac:dyDescent="0.3">
      <c r="B3800" s="109">
        <v>39786</v>
      </c>
      <c r="C3800" s="110">
        <v>112.27087400000001</v>
      </c>
      <c r="D3800">
        <f t="shared" si="118"/>
        <v>-5.2156085568512145E-3</v>
      </c>
      <c r="E3800">
        <v>-2.163063365805773E-2</v>
      </c>
      <c r="F3800">
        <v>3790</v>
      </c>
      <c r="G3800">
        <f t="shared" ca="1" si="119"/>
        <v>7.4317730045191316E-3</v>
      </c>
    </row>
    <row r="3801" spans="2:7" x14ac:dyDescent="0.3">
      <c r="B3801" s="109">
        <v>39785</v>
      </c>
      <c r="C3801" s="110">
        <v>112.859505</v>
      </c>
      <c r="D3801">
        <f t="shared" si="118"/>
        <v>0.21257914232888986</v>
      </c>
      <c r="E3801">
        <v>-2.1670693061539126E-2</v>
      </c>
      <c r="F3801">
        <v>3791</v>
      </c>
      <c r="G3801">
        <f t="shared" ca="1" si="119"/>
        <v>-3.851082397276754E-2</v>
      </c>
    </row>
    <row r="3802" spans="2:7" x14ac:dyDescent="0.3">
      <c r="B3802" s="109">
        <v>39784</v>
      </c>
      <c r="C3802" s="110">
        <v>93.073929000000007</v>
      </c>
      <c r="D3802">
        <f t="shared" si="118"/>
        <v>0.12846928276116176</v>
      </c>
      <c r="E3802">
        <v>-2.168790341281257E-2</v>
      </c>
      <c r="F3802">
        <v>3792</v>
      </c>
      <c r="G3802">
        <f t="shared" ca="1" si="119"/>
        <v>-2.1623470137920976E-2</v>
      </c>
    </row>
    <row r="3803" spans="2:7" x14ac:dyDescent="0.3">
      <c r="B3803" s="109">
        <v>39783</v>
      </c>
      <c r="C3803" s="110">
        <v>82.478035000000006</v>
      </c>
      <c r="D3803">
        <f t="shared" si="118"/>
        <v>-7.4772271487727471E-3</v>
      </c>
      <c r="E3803">
        <v>-2.1694138306724287E-2</v>
      </c>
      <c r="F3803">
        <v>3793</v>
      </c>
      <c r="G3803">
        <f t="shared" ca="1" si="119"/>
        <v>1.8467282497490616E-2</v>
      </c>
    </row>
    <row r="3804" spans="2:7" x14ac:dyDescent="0.3">
      <c r="B3804" s="109">
        <v>39780</v>
      </c>
      <c r="C3804" s="110">
        <v>83.099388000000005</v>
      </c>
      <c r="D3804">
        <f t="shared" si="118"/>
        <v>-1.3969906709475066E-2</v>
      </c>
      <c r="E3804">
        <v>-2.173640995389936E-2</v>
      </c>
      <c r="F3804">
        <v>3794</v>
      </c>
      <c r="G3804">
        <f t="shared" ca="1" si="119"/>
        <v>-3.2217992796263632E-2</v>
      </c>
    </row>
    <row r="3805" spans="2:7" x14ac:dyDescent="0.3">
      <c r="B3805" s="109">
        <v>39779</v>
      </c>
      <c r="C3805" s="110">
        <v>84.276725999999996</v>
      </c>
      <c r="D3805">
        <f t="shared" si="118"/>
        <v>0</v>
      </c>
      <c r="E3805">
        <v>-2.1745377359940643E-2</v>
      </c>
      <c r="F3805">
        <v>3795</v>
      </c>
      <c r="G3805">
        <f t="shared" ca="1" si="119"/>
        <v>-1.3851163419651065E-2</v>
      </c>
    </row>
    <row r="3806" spans="2:7" x14ac:dyDescent="0.3">
      <c r="B3806" s="109">
        <v>39778</v>
      </c>
      <c r="C3806" s="110">
        <v>84.276725999999996</v>
      </c>
      <c r="D3806">
        <f t="shared" si="118"/>
        <v>-2.0896686448815038E-2</v>
      </c>
      <c r="E3806">
        <v>-2.1748091478269949E-2</v>
      </c>
      <c r="F3806">
        <v>3796</v>
      </c>
      <c r="G3806">
        <f t="shared" ca="1" si="119"/>
        <v>1.33425544123493E-2</v>
      </c>
    </row>
    <row r="3807" spans="2:7" x14ac:dyDescent="0.3">
      <c r="B3807" s="109">
        <v>39777</v>
      </c>
      <c r="C3807" s="110">
        <v>86.075417000000002</v>
      </c>
      <c r="D3807">
        <f t="shared" si="118"/>
        <v>-2.3014167446104516E-2</v>
      </c>
      <c r="E3807">
        <v>-2.1750860638997449E-2</v>
      </c>
      <c r="F3807">
        <v>3797</v>
      </c>
      <c r="G3807">
        <f t="shared" ca="1" si="119"/>
        <v>-2.4297107981491369E-2</v>
      </c>
    </row>
    <row r="3808" spans="2:7" x14ac:dyDescent="0.3">
      <c r="B3808" s="109">
        <v>39776</v>
      </c>
      <c r="C3808" s="110">
        <v>88.103035000000006</v>
      </c>
      <c r="D3808">
        <f t="shared" si="118"/>
        <v>-5.2409184400649789E-2</v>
      </c>
      <c r="E3808">
        <v>-2.1767795002984314E-2</v>
      </c>
      <c r="F3808">
        <v>3798</v>
      </c>
      <c r="G3808">
        <f t="shared" ca="1" si="119"/>
        <v>3.9268053541641923E-2</v>
      </c>
    </row>
    <row r="3809" spans="2:7" x14ac:dyDescent="0.3">
      <c r="B3809" s="109">
        <v>39773</v>
      </c>
      <c r="C3809" s="110">
        <v>92.975821999999994</v>
      </c>
      <c r="D3809">
        <f t="shared" si="118"/>
        <v>4.4452259028879837E-2</v>
      </c>
      <c r="E3809">
        <v>-2.1800146221288563E-2</v>
      </c>
      <c r="F3809">
        <v>3799</v>
      </c>
      <c r="G3809">
        <f t="shared" ca="1" si="119"/>
        <v>2.3261499110069268E-2</v>
      </c>
    </row>
    <row r="3810" spans="2:7" x14ac:dyDescent="0.3">
      <c r="B3810" s="109">
        <v>39772</v>
      </c>
      <c r="C3810" s="110">
        <v>89.018737999999999</v>
      </c>
      <c r="D3810">
        <f t="shared" si="118"/>
        <v>-4.0244940052154288E-3</v>
      </c>
      <c r="E3810">
        <v>-2.1812852173744512E-2</v>
      </c>
      <c r="F3810">
        <v>3800</v>
      </c>
      <c r="G3810">
        <f t="shared" ca="1" si="119"/>
        <v>1.4230947943189109E-2</v>
      </c>
    </row>
    <row r="3811" spans="2:7" x14ac:dyDescent="0.3">
      <c r="B3811" s="109">
        <v>39771</v>
      </c>
      <c r="C3811" s="110">
        <v>89.378440999999995</v>
      </c>
      <c r="D3811">
        <f t="shared" si="118"/>
        <v>-3.1537861917298127E-2</v>
      </c>
      <c r="E3811">
        <v>-2.182820666685481E-2</v>
      </c>
      <c r="F3811">
        <v>3801</v>
      </c>
      <c r="G3811">
        <f t="shared" ca="1" si="119"/>
        <v>-3.4868875909128884E-2</v>
      </c>
    </row>
    <row r="3812" spans="2:7" x14ac:dyDescent="0.3">
      <c r="B3812" s="109">
        <v>39770</v>
      </c>
      <c r="C3812" s="110">
        <v>92.28904</v>
      </c>
      <c r="D3812">
        <f t="shared" si="118"/>
        <v>-0.11480618072559756</v>
      </c>
      <c r="E3812">
        <v>-2.184416395968658E-2</v>
      </c>
      <c r="F3812">
        <v>3802</v>
      </c>
      <c r="G3812">
        <f t="shared" ca="1" si="119"/>
        <v>3.1760629113982718E-2</v>
      </c>
    </row>
    <row r="3813" spans="2:7" x14ac:dyDescent="0.3">
      <c r="B3813" s="109">
        <v>39769</v>
      </c>
      <c r="C3813" s="110">
        <v>104.258568</v>
      </c>
      <c r="D3813">
        <f t="shared" si="118"/>
        <v>-1.0858965231746454E-2</v>
      </c>
      <c r="E3813">
        <v>-2.1850282658373188E-2</v>
      </c>
      <c r="F3813">
        <v>3803</v>
      </c>
      <c r="G3813">
        <f t="shared" ca="1" si="119"/>
        <v>-1.5190582510097368E-2</v>
      </c>
    </row>
    <row r="3814" spans="2:7" x14ac:dyDescent="0.3">
      <c r="B3814" s="109">
        <v>39766</v>
      </c>
      <c r="C3814" s="110">
        <v>105.403137</v>
      </c>
      <c r="D3814">
        <f t="shared" si="118"/>
        <v>-9.5269768489646411E-3</v>
      </c>
      <c r="E3814">
        <v>-2.1878704444474928E-2</v>
      </c>
      <c r="F3814">
        <v>3804</v>
      </c>
      <c r="G3814">
        <f t="shared" ca="1" si="119"/>
        <v>-1.4951988542344304E-2</v>
      </c>
    </row>
    <row r="3815" spans="2:7" x14ac:dyDescent="0.3">
      <c r="B3815" s="109">
        <v>39764</v>
      </c>
      <c r="C3815" s="110">
        <v>106.41696899999999</v>
      </c>
      <c r="D3815">
        <f t="shared" si="118"/>
        <v>-2.0174249506631936E-2</v>
      </c>
      <c r="E3815">
        <v>-2.1924586986627803E-2</v>
      </c>
      <c r="F3815">
        <v>3805</v>
      </c>
      <c r="G3815">
        <f t="shared" ca="1" si="119"/>
        <v>-2.0853561376327146E-2</v>
      </c>
    </row>
    <row r="3816" spans="2:7" x14ac:dyDescent="0.3">
      <c r="B3816" s="109">
        <v>39763</v>
      </c>
      <c r="C3816" s="110">
        <v>108.60805499999999</v>
      </c>
      <c r="D3816">
        <f t="shared" si="118"/>
        <v>3.4579158125353615E-2</v>
      </c>
      <c r="E3816">
        <v>-2.1978242965840944E-2</v>
      </c>
      <c r="F3816">
        <v>3806</v>
      </c>
      <c r="G3816">
        <f t="shared" ca="1" si="119"/>
        <v>3.4510152422985378E-2</v>
      </c>
    </row>
    <row r="3817" spans="2:7" x14ac:dyDescent="0.3">
      <c r="B3817" s="109">
        <v>39762</v>
      </c>
      <c r="C3817" s="110">
        <v>104.978004</v>
      </c>
      <c r="D3817">
        <f t="shared" si="118"/>
        <v>2.4250214196081199E-2</v>
      </c>
      <c r="E3817">
        <v>-2.1996983222503097E-2</v>
      </c>
      <c r="F3817">
        <v>3807</v>
      </c>
      <c r="G3817">
        <f t="shared" ca="1" si="119"/>
        <v>1.9678001488315867E-2</v>
      </c>
    </row>
    <row r="3818" spans="2:7" x14ac:dyDescent="0.3">
      <c r="B3818" s="109">
        <v>39759</v>
      </c>
      <c r="C3818" s="110">
        <v>102.492538</v>
      </c>
      <c r="D3818">
        <f t="shared" si="118"/>
        <v>8.1062490298735357E-2</v>
      </c>
      <c r="E3818">
        <v>-2.2006006495619235E-2</v>
      </c>
      <c r="F3818">
        <v>3808</v>
      </c>
      <c r="G3818">
        <f t="shared" ca="1" si="119"/>
        <v>-1.8068846537090875E-2</v>
      </c>
    </row>
    <row r="3819" spans="2:7" x14ac:dyDescent="0.3">
      <c r="B3819" s="109">
        <v>39758</v>
      </c>
      <c r="C3819" s="110">
        <v>94.807227999999995</v>
      </c>
      <c r="D3819">
        <f t="shared" si="118"/>
        <v>-5.2923627630129255E-2</v>
      </c>
      <c r="E3819">
        <v>-2.2045866869204067E-2</v>
      </c>
      <c r="F3819">
        <v>3809</v>
      </c>
      <c r="G3819">
        <f t="shared" ca="1" si="119"/>
        <v>4.892251072396072E-3</v>
      </c>
    </row>
    <row r="3820" spans="2:7" x14ac:dyDescent="0.3">
      <c r="B3820" s="109">
        <v>39757</v>
      </c>
      <c r="C3820" s="110">
        <v>100.10515599999999</v>
      </c>
      <c r="D3820">
        <f t="shared" si="118"/>
        <v>-8.1015892634203057E-3</v>
      </c>
      <c r="E3820">
        <v>-2.2122737281994764E-2</v>
      </c>
      <c r="F3820">
        <v>3810</v>
      </c>
      <c r="G3820">
        <f t="shared" ca="1" si="119"/>
        <v>-5.4342523868401209E-2</v>
      </c>
    </row>
    <row r="3821" spans="2:7" x14ac:dyDescent="0.3">
      <c r="B3821" s="109">
        <v>39756</v>
      </c>
      <c r="C3821" s="110">
        <v>100.922791</v>
      </c>
      <c r="D3821">
        <f t="shared" si="118"/>
        <v>3.9407619543169625E-2</v>
      </c>
      <c r="E3821">
        <v>-2.2154054564832548E-2</v>
      </c>
      <c r="F3821">
        <v>3811</v>
      </c>
      <c r="G3821">
        <f t="shared" ca="1" si="119"/>
        <v>-1.9451316034542549E-2</v>
      </c>
    </row>
    <row r="3822" spans="2:7" x14ac:dyDescent="0.3">
      <c r="B3822" s="109">
        <v>39755</v>
      </c>
      <c r="C3822" s="110">
        <v>97.096451000000002</v>
      </c>
      <c r="D3822">
        <f t="shared" si="118"/>
        <v>-4.0257192730651647E-3</v>
      </c>
      <c r="E3822">
        <v>-2.2182192592688943E-2</v>
      </c>
      <c r="F3822">
        <v>3812</v>
      </c>
      <c r="G3822">
        <f t="shared" ca="1" si="119"/>
        <v>-7.1037986601823954E-3</v>
      </c>
    </row>
    <row r="3823" spans="2:7" x14ac:dyDescent="0.3">
      <c r="B3823" s="109">
        <v>39752</v>
      </c>
      <c r="C3823" s="110">
        <v>97.488913999999994</v>
      </c>
      <c r="D3823">
        <f t="shared" si="118"/>
        <v>0.10325688478045891</v>
      </c>
      <c r="E3823">
        <v>-2.218296106306894E-2</v>
      </c>
      <c r="F3823">
        <v>3813</v>
      </c>
      <c r="G3823">
        <f t="shared" ca="1" si="119"/>
        <v>-3.025666160577185E-2</v>
      </c>
    </row>
    <row r="3824" spans="2:7" x14ac:dyDescent="0.3">
      <c r="B3824" s="109">
        <v>39750</v>
      </c>
      <c r="C3824" s="110">
        <v>88.364654999999999</v>
      </c>
      <c r="D3824">
        <f t="shared" si="118"/>
        <v>-2.7007498980977318E-2</v>
      </c>
      <c r="E3824">
        <v>-2.22150119718455E-2</v>
      </c>
      <c r="F3824">
        <v>3814</v>
      </c>
      <c r="G3824">
        <f t="shared" ca="1" si="119"/>
        <v>-2.9107718636998105E-2</v>
      </c>
    </row>
    <row r="3825" spans="2:7" x14ac:dyDescent="0.3">
      <c r="B3825" s="109">
        <v>39748</v>
      </c>
      <c r="C3825" s="110">
        <v>90.817406000000005</v>
      </c>
      <c r="D3825">
        <f t="shared" si="118"/>
        <v>-0.13191632707570378</v>
      </c>
      <c r="E3825">
        <v>-2.2270755929705843E-2</v>
      </c>
      <c r="F3825">
        <v>3815</v>
      </c>
      <c r="G3825">
        <f t="shared" ca="1" si="119"/>
        <v>4.2667667222380653E-3</v>
      </c>
    </row>
    <row r="3826" spans="2:7" x14ac:dyDescent="0.3">
      <c r="B3826" s="109">
        <v>39745</v>
      </c>
      <c r="C3826" s="110">
        <v>104.618263</v>
      </c>
      <c r="D3826">
        <f t="shared" si="118"/>
        <v>-5.2428836310124183E-2</v>
      </c>
      <c r="E3826">
        <v>-2.2295657415416059E-2</v>
      </c>
      <c r="F3826">
        <v>3816</v>
      </c>
      <c r="G3826">
        <f t="shared" ca="1" si="119"/>
        <v>-3.3481213414660101E-2</v>
      </c>
    </row>
    <row r="3827" spans="2:7" x14ac:dyDescent="0.3">
      <c r="B3827" s="109">
        <v>39744</v>
      </c>
      <c r="C3827" s="110">
        <v>110.406761</v>
      </c>
      <c r="D3827">
        <f t="shared" si="118"/>
        <v>-2.5685109468120304E-2</v>
      </c>
      <c r="E3827">
        <v>-2.2296373701521599E-2</v>
      </c>
      <c r="F3827">
        <v>3817</v>
      </c>
      <c r="G3827">
        <f t="shared" ca="1" si="119"/>
        <v>3.481372913534999E-2</v>
      </c>
    </row>
    <row r="3828" spans="2:7" x14ac:dyDescent="0.3">
      <c r="B3828" s="109">
        <v>39743</v>
      </c>
      <c r="C3828" s="110">
        <v>113.317329</v>
      </c>
      <c r="D3828">
        <f t="shared" si="118"/>
        <v>-8.0163656296251551E-3</v>
      </c>
      <c r="E3828">
        <v>-2.2305478699495951E-2</v>
      </c>
      <c r="F3828">
        <v>3818</v>
      </c>
      <c r="G3828">
        <f t="shared" ca="1" si="119"/>
        <v>5.5786186722269593E-2</v>
      </c>
    </row>
    <row r="3829" spans="2:7" x14ac:dyDescent="0.3">
      <c r="B3829" s="109">
        <v>39742</v>
      </c>
      <c r="C3829" s="110">
        <v>114.233063</v>
      </c>
      <c r="D3829">
        <f t="shared" si="118"/>
        <v>3.1905587551630088E-2</v>
      </c>
      <c r="E3829">
        <v>-2.2313569634126784E-2</v>
      </c>
      <c r="F3829">
        <v>3819</v>
      </c>
      <c r="G3829">
        <f t="shared" ca="1" si="119"/>
        <v>4.10097084784408E-2</v>
      </c>
    </row>
    <row r="3830" spans="2:7" x14ac:dyDescent="0.3">
      <c r="B3830" s="109">
        <v>39741</v>
      </c>
      <c r="C3830" s="110">
        <v>110.70108</v>
      </c>
      <c r="D3830">
        <f t="shared" si="118"/>
        <v>1.2260503970235259E-2</v>
      </c>
      <c r="E3830">
        <v>-2.2345497699266748E-2</v>
      </c>
      <c r="F3830">
        <v>3820</v>
      </c>
      <c r="G3830">
        <f t="shared" ca="1" si="119"/>
        <v>-1.3789244748739127E-2</v>
      </c>
    </row>
    <row r="3831" spans="2:7" x14ac:dyDescent="0.3">
      <c r="B3831" s="109">
        <v>39738</v>
      </c>
      <c r="C3831" s="110">
        <v>109.360268</v>
      </c>
      <c r="D3831">
        <f t="shared" si="118"/>
        <v>-9.4785227872050681E-3</v>
      </c>
      <c r="E3831">
        <v>-2.2385022965141999E-2</v>
      </c>
      <c r="F3831">
        <v>3821</v>
      </c>
      <c r="G3831">
        <f t="shared" ca="1" si="119"/>
        <v>-3.5700225882086566E-2</v>
      </c>
    </row>
    <row r="3832" spans="2:7" x14ac:dyDescent="0.3">
      <c r="B3832" s="109">
        <v>39737</v>
      </c>
      <c r="C3832" s="110">
        <v>110.406761</v>
      </c>
      <c r="D3832">
        <f t="shared" si="118"/>
        <v>-6.5337840759050247E-2</v>
      </c>
      <c r="E3832">
        <v>-2.244346188608537E-2</v>
      </c>
      <c r="F3832">
        <v>3822</v>
      </c>
      <c r="G3832">
        <f t="shared" ca="1" si="119"/>
        <v>-2.7947493361204716E-2</v>
      </c>
    </row>
    <row r="3833" spans="2:7" x14ac:dyDescent="0.3">
      <c r="B3833" s="109">
        <v>39736</v>
      </c>
      <c r="C3833" s="110">
        <v>118.124779</v>
      </c>
      <c r="D3833">
        <f t="shared" si="118"/>
        <v>-6.3272070483511023E-3</v>
      </c>
      <c r="E3833">
        <v>-2.2493590305172284E-2</v>
      </c>
      <c r="F3833">
        <v>3823</v>
      </c>
      <c r="G3833">
        <f t="shared" ca="1" si="119"/>
        <v>-8.2506690067652953E-3</v>
      </c>
    </row>
    <row r="3834" spans="2:7" x14ac:dyDescent="0.3">
      <c r="B3834" s="109">
        <v>39735</v>
      </c>
      <c r="C3834" s="110">
        <v>118.876938</v>
      </c>
      <c r="D3834">
        <f t="shared" si="118"/>
        <v>7.8634919322281505E-2</v>
      </c>
      <c r="E3834">
        <v>-2.2511406877504858E-2</v>
      </c>
      <c r="F3834">
        <v>3824</v>
      </c>
      <c r="G3834">
        <f t="shared" ca="1" si="119"/>
        <v>-5.0522491315189801E-2</v>
      </c>
    </row>
    <row r="3835" spans="2:7" x14ac:dyDescent="0.3">
      <c r="B3835" s="109">
        <v>39734</v>
      </c>
      <c r="C3835" s="110">
        <v>110.21054100000001</v>
      </c>
      <c r="D3835">
        <f t="shared" si="118"/>
        <v>5.1810352757862166E-2</v>
      </c>
      <c r="E3835">
        <v>-2.2534915295235991E-2</v>
      </c>
      <c r="F3835">
        <v>3825</v>
      </c>
      <c r="G3835">
        <f t="shared" ca="1" si="119"/>
        <v>3.5208992728013311E-3</v>
      </c>
    </row>
    <row r="3836" spans="2:7" x14ac:dyDescent="0.3">
      <c r="B3836" s="109">
        <v>39731</v>
      </c>
      <c r="C3836" s="110">
        <v>104.781761</v>
      </c>
      <c r="D3836">
        <f t="shared" si="118"/>
        <v>-9.3378372929657227E-2</v>
      </c>
      <c r="E3836">
        <v>-2.2537046363724333E-2</v>
      </c>
      <c r="F3836">
        <v>3826</v>
      </c>
      <c r="G3836">
        <f t="shared" ca="1" si="119"/>
        <v>-3.6159388655356561E-2</v>
      </c>
    </row>
    <row r="3837" spans="2:7" x14ac:dyDescent="0.3">
      <c r="B3837" s="109">
        <v>39729</v>
      </c>
      <c r="C3837" s="110">
        <v>115.57386</v>
      </c>
      <c r="D3837">
        <f t="shared" si="118"/>
        <v>-6.4832321183191932E-2</v>
      </c>
      <c r="E3837">
        <v>-2.2576631787040169E-2</v>
      </c>
      <c r="F3837">
        <v>3827</v>
      </c>
      <c r="G3837">
        <f t="shared" ca="1" si="119"/>
        <v>2.2051421293086102E-2</v>
      </c>
    </row>
    <row r="3838" spans="2:7" x14ac:dyDescent="0.3">
      <c r="B3838" s="109">
        <v>39728</v>
      </c>
      <c r="C3838" s="110">
        <v>123.586243</v>
      </c>
      <c r="D3838">
        <f t="shared" si="118"/>
        <v>2.6497022484295307E-4</v>
      </c>
      <c r="E3838">
        <v>-2.25781961064212E-2</v>
      </c>
      <c r="F3838">
        <v>3828</v>
      </c>
      <c r="G3838">
        <f t="shared" ca="1" si="119"/>
        <v>-3.7542886046027055E-2</v>
      </c>
    </row>
    <row r="3839" spans="2:7" x14ac:dyDescent="0.3">
      <c r="B3839" s="109">
        <v>39727</v>
      </c>
      <c r="C3839" s="110">
        <v>123.553505</v>
      </c>
      <c r="D3839">
        <f t="shared" si="118"/>
        <v>-6.9687530572660306E-2</v>
      </c>
      <c r="E3839">
        <v>-2.2582857426548308E-2</v>
      </c>
      <c r="F3839">
        <v>3829</v>
      </c>
      <c r="G3839">
        <f t="shared" ca="1" si="119"/>
        <v>-8.5418825917850556E-3</v>
      </c>
    </row>
    <row r="3840" spans="2:7" x14ac:dyDescent="0.3">
      <c r="B3840" s="109">
        <v>39724</v>
      </c>
      <c r="C3840" s="110">
        <v>132.80860899999999</v>
      </c>
      <c r="D3840">
        <f t="shared" si="118"/>
        <v>1.7029787346270808E-2</v>
      </c>
      <c r="E3840">
        <v>-2.2583935992674276E-2</v>
      </c>
      <c r="F3840">
        <v>3830</v>
      </c>
      <c r="G3840">
        <f t="shared" ca="1" si="119"/>
        <v>-6.3672059489486819E-4</v>
      </c>
    </row>
    <row r="3841" spans="2:7" x14ac:dyDescent="0.3">
      <c r="B3841" s="109">
        <v>39722</v>
      </c>
      <c r="C3841" s="110">
        <v>130.584778</v>
      </c>
      <c r="D3841">
        <f t="shared" si="118"/>
        <v>-1.5003174276297937E-3</v>
      </c>
      <c r="E3841">
        <v>-2.2588414734644346E-2</v>
      </c>
      <c r="F3841">
        <v>3831</v>
      </c>
      <c r="G3841">
        <f t="shared" ca="1" si="119"/>
        <v>5.038469264062588E-2</v>
      </c>
    </row>
    <row r="3842" spans="2:7" x14ac:dyDescent="0.3">
      <c r="B3842" s="109">
        <v>39721</v>
      </c>
      <c r="C3842" s="110">
        <v>130.780991</v>
      </c>
      <c r="D3842">
        <f t="shared" si="118"/>
        <v>3.4937894858893648E-2</v>
      </c>
      <c r="E3842">
        <v>-2.2598447529376897E-2</v>
      </c>
      <c r="F3842">
        <v>3832</v>
      </c>
      <c r="G3842">
        <f t="shared" ca="1" si="119"/>
        <v>8.9684548287010044E-2</v>
      </c>
    </row>
    <row r="3843" spans="2:7" x14ac:dyDescent="0.3">
      <c r="B3843" s="109">
        <v>39720</v>
      </c>
      <c r="C3843" s="110">
        <v>126.366028</v>
      </c>
      <c r="D3843">
        <f t="shared" si="118"/>
        <v>-3.1578870570888817E-2</v>
      </c>
      <c r="E3843">
        <v>-2.2605199209090876E-2</v>
      </c>
      <c r="F3843">
        <v>3833</v>
      </c>
      <c r="G3843">
        <f t="shared" ca="1" si="119"/>
        <v>1.3691005582517251E-2</v>
      </c>
    </row>
    <row r="3844" spans="2:7" x14ac:dyDescent="0.3">
      <c r="B3844" s="109">
        <v>39717</v>
      </c>
      <c r="C3844" s="110">
        <v>130.486649</v>
      </c>
      <c r="D3844">
        <f t="shared" si="118"/>
        <v>-2.5403343550640889E-2</v>
      </c>
      <c r="E3844">
        <v>-2.2624484892303731E-2</v>
      </c>
      <c r="F3844">
        <v>3834</v>
      </c>
      <c r="G3844">
        <f t="shared" ca="1" si="119"/>
        <v>-1.2375255442218113E-2</v>
      </c>
    </row>
    <row r="3845" spans="2:7" x14ac:dyDescent="0.3">
      <c r="B3845" s="109">
        <v>39716</v>
      </c>
      <c r="C3845" s="110">
        <v>133.88784799999999</v>
      </c>
      <c r="D3845">
        <f t="shared" si="118"/>
        <v>-6.2728733059585706E-2</v>
      </c>
      <c r="E3845">
        <v>-2.2714756211930087E-2</v>
      </c>
      <c r="F3845">
        <v>3835</v>
      </c>
      <c r="G3845">
        <f t="shared" ca="1" si="119"/>
        <v>7.6689337055827991E-2</v>
      </c>
    </row>
    <row r="3846" spans="2:7" x14ac:dyDescent="0.3">
      <c r="B3846" s="109">
        <v>39715</v>
      </c>
      <c r="C3846" s="110">
        <v>142.848557</v>
      </c>
      <c r="D3846">
        <f t="shared" si="118"/>
        <v>-4.3309982911051703E-3</v>
      </c>
      <c r="E3846">
        <v>-2.274218428982977E-2</v>
      </c>
      <c r="F3846">
        <v>3836</v>
      </c>
      <c r="G3846">
        <f t="shared" ca="1" si="119"/>
        <v>-1.9808162295598454E-3</v>
      </c>
    </row>
    <row r="3847" spans="2:7" x14ac:dyDescent="0.3">
      <c r="B3847" s="109">
        <v>39714</v>
      </c>
      <c r="C3847" s="110">
        <v>143.46992499999999</v>
      </c>
      <c r="D3847">
        <f t="shared" si="118"/>
        <v>-3.6035908557997431E-2</v>
      </c>
      <c r="E3847">
        <v>-2.277487675310863E-2</v>
      </c>
      <c r="F3847">
        <v>3837</v>
      </c>
      <c r="G3847">
        <f t="shared" ca="1" si="119"/>
        <v>3.5995878893086045E-2</v>
      </c>
    </row>
    <row r="3848" spans="2:7" x14ac:dyDescent="0.3">
      <c r="B3848" s="109">
        <v>39713</v>
      </c>
      <c r="C3848" s="110">
        <v>148.83326700000001</v>
      </c>
      <c r="D3848">
        <f t="shared" si="118"/>
        <v>1.3359941431082767E-2</v>
      </c>
      <c r="E3848">
        <v>-2.2820496206795493E-2</v>
      </c>
      <c r="F3848">
        <v>3838</v>
      </c>
      <c r="G3848">
        <f t="shared" ca="1" si="119"/>
        <v>5.1617698950518461E-3</v>
      </c>
    </row>
    <row r="3849" spans="2:7" x14ac:dyDescent="0.3">
      <c r="B3849" s="109">
        <v>39710</v>
      </c>
      <c r="C3849" s="110">
        <v>146.87107800000001</v>
      </c>
      <c r="D3849">
        <f t="shared" si="118"/>
        <v>5.1263917808614279E-2</v>
      </c>
      <c r="E3849">
        <v>-2.2867184084216174E-2</v>
      </c>
      <c r="F3849">
        <v>3839</v>
      </c>
      <c r="G3849">
        <f t="shared" ca="1" si="119"/>
        <v>3.4737705708122478E-2</v>
      </c>
    </row>
    <row r="3850" spans="2:7" x14ac:dyDescent="0.3">
      <c r="B3850" s="109">
        <v>39709</v>
      </c>
      <c r="C3850" s="110">
        <v>139.709045</v>
      </c>
      <c r="D3850">
        <f t="shared" si="118"/>
        <v>-3.7838010605919847E-2</v>
      </c>
      <c r="E3850">
        <v>-2.2880951942095162E-2</v>
      </c>
      <c r="F3850">
        <v>3840</v>
      </c>
      <c r="G3850">
        <f t="shared" ca="1" si="119"/>
        <v>-4.0851071351170219E-3</v>
      </c>
    </row>
    <row r="3851" spans="2:7" x14ac:dyDescent="0.3">
      <c r="B3851" s="109">
        <v>39708</v>
      </c>
      <c r="C3851" s="110">
        <v>145.203247</v>
      </c>
      <c r="D3851">
        <f t="shared" ref="D3851:D3914" si="120">C3851/C3852-1</f>
        <v>-3.8138805071968873E-3</v>
      </c>
      <c r="E3851">
        <v>-2.288879210655792E-2</v>
      </c>
      <c r="F3851">
        <v>3841</v>
      </c>
      <c r="G3851">
        <f t="shared" ref="G3851:G3914" ca="1" si="121">_xlfn.NORM.INV(RAND(),M$13,M$14)</f>
        <v>4.8592768231770556E-2</v>
      </c>
    </row>
    <row r="3852" spans="2:7" x14ac:dyDescent="0.3">
      <c r="B3852" s="109">
        <v>39707</v>
      </c>
      <c r="C3852" s="110">
        <v>145.75915499999999</v>
      </c>
      <c r="D3852">
        <f t="shared" si="120"/>
        <v>4.4887990944508793E-4</v>
      </c>
      <c r="E3852">
        <v>-2.2925477079699941E-2</v>
      </c>
      <c r="F3852">
        <v>3842</v>
      </c>
      <c r="G3852">
        <f t="shared" ca="1" si="121"/>
        <v>3.8254904791135372E-2</v>
      </c>
    </row>
    <row r="3853" spans="2:7" x14ac:dyDescent="0.3">
      <c r="B3853" s="109">
        <v>39706</v>
      </c>
      <c r="C3853" s="110">
        <v>145.69375600000001</v>
      </c>
      <c r="D3853">
        <f t="shared" si="120"/>
        <v>-3.2783325489602277E-2</v>
      </c>
      <c r="E3853">
        <v>-2.2941027840492012E-2</v>
      </c>
      <c r="F3853">
        <v>3843</v>
      </c>
      <c r="G3853">
        <f t="shared" ca="1" si="121"/>
        <v>1.3668758599078823E-3</v>
      </c>
    </row>
    <row r="3854" spans="2:7" x14ac:dyDescent="0.3">
      <c r="B3854" s="109">
        <v>39703</v>
      </c>
      <c r="C3854" s="110">
        <v>150.63197299999999</v>
      </c>
      <c r="D3854">
        <f t="shared" si="120"/>
        <v>8.6948858066260293E-4</v>
      </c>
      <c r="E3854">
        <v>-2.3014167446104516E-2</v>
      </c>
      <c r="F3854">
        <v>3844</v>
      </c>
      <c r="G3854">
        <f t="shared" ca="1" si="121"/>
        <v>2.679631430825025E-2</v>
      </c>
    </row>
    <row r="3855" spans="2:7" x14ac:dyDescent="0.3">
      <c r="B3855" s="109">
        <v>39702</v>
      </c>
      <c r="C3855" s="110">
        <v>150.501114</v>
      </c>
      <c r="D3855">
        <f t="shared" si="120"/>
        <v>-9.6841317809427396E-3</v>
      </c>
      <c r="E3855">
        <v>-2.3029573848664775E-2</v>
      </c>
      <c r="F3855">
        <v>3845</v>
      </c>
      <c r="G3855">
        <f t="shared" ca="1" si="121"/>
        <v>-1.6344882329237562E-2</v>
      </c>
    </row>
    <row r="3856" spans="2:7" x14ac:dyDescent="0.3">
      <c r="B3856" s="109">
        <v>39701</v>
      </c>
      <c r="C3856" s="110">
        <v>151.97283899999999</v>
      </c>
      <c r="D3856">
        <f t="shared" si="120"/>
        <v>-3.431163652615532E-3</v>
      </c>
      <c r="E3856">
        <v>-2.3031292746007681E-2</v>
      </c>
      <c r="F3856">
        <v>3846</v>
      </c>
      <c r="G3856">
        <f t="shared" ca="1" si="121"/>
        <v>-2.8384348365882415E-2</v>
      </c>
    </row>
    <row r="3857" spans="2:7" x14ac:dyDescent="0.3">
      <c r="B3857" s="109">
        <v>39700</v>
      </c>
      <c r="C3857" s="110">
        <v>152.49607800000001</v>
      </c>
      <c r="D3857">
        <f t="shared" si="120"/>
        <v>2.3644907538962201E-3</v>
      </c>
      <c r="E3857">
        <v>-2.3036382284504664E-2</v>
      </c>
      <c r="F3857">
        <v>3847</v>
      </c>
      <c r="G3857">
        <f t="shared" ca="1" si="121"/>
        <v>6.9324841349901346E-3</v>
      </c>
    </row>
    <row r="3858" spans="2:7" x14ac:dyDescent="0.3">
      <c r="B3858" s="109">
        <v>39699</v>
      </c>
      <c r="C3858" s="110">
        <v>152.13635300000001</v>
      </c>
      <c r="D3858">
        <f t="shared" si="120"/>
        <v>-9.3696641403966385E-3</v>
      </c>
      <c r="E3858">
        <v>-2.306197072721472E-2</v>
      </c>
      <c r="F3858">
        <v>3848</v>
      </c>
      <c r="G3858">
        <f t="shared" ca="1" si="121"/>
        <v>-5.5463184344360601E-2</v>
      </c>
    </row>
    <row r="3859" spans="2:7" x14ac:dyDescent="0.3">
      <c r="B3859" s="109">
        <v>39696</v>
      </c>
      <c r="C3859" s="110">
        <v>153.57530199999999</v>
      </c>
      <c r="D3859">
        <f t="shared" si="120"/>
        <v>-8.6551353254247232E-3</v>
      </c>
      <c r="E3859">
        <v>-2.3065670813757988E-2</v>
      </c>
      <c r="F3859">
        <v>3849</v>
      </c>
      <c r="G3859">
        <f t="shared" ca="1" si="121"/>
        <v>4.2790949202294488E-2</v>
      </c>
    </row>
    <row r="3860" spans="2:7" x14ac:dyDescent="0.3">
      <c r="B3860" s="109">
        <v>39695</v>
      </c>
      <c r="C3860" s="110">
        <v>154.916122</v>
      </c>
      <c r="D3860">
        <f t="shared" si="120"/>
        <v>8.4551985212444336E-4</v>
      </c>
      <c r="E3860">
        <v>-2.3077661430280005E-2</v>
      </c>
      <c r="F3860">
        <v>3850</v>
      </c>
      <c r="G3860">
        <f t="shared" ca="1" si="121"/>
        <v>3.0056044191507359E-2</v>
      </c>
    </row>
    <row r="3861" spans="2:7" x14ac:dyDescent="0.3">
      <c r="B3861" s="109">
        <v>39693</v>
      </c>
      <c r="C3861" s="110">
        <v>154.785248</v>
      </c>
      <c r="D3861">
        <f t="shared" si="120"/>
        <v>1.9047454821665699E-3</v>
      </c>
      <c r="E3861">
        <v>-2.3081450221443478E-2</v>
      </c>
      <c r="F3861">
        <v>3851</v>
      </c>
      <c r="G3861">
        <f t="shared" ca="1" si="121"/>
        <v>1.0588396900894977E-2</v>
      </c>
    </row>
    <row r="3862" spans="2:7" x14ac:dyDescent="0.3">
      <c r="B3862" s="109">
        <v>39692</v>
      </c>
      <c r="C3862" s="110">
        <v>154.490982</v>
      </c>
      <c r="D3862">
        <f t="shared" si="120"/>
        <v>-8.1883294392876005E-3</v>
      </c>
      <c r="E3862">
        <v>-2.313181507821882E-2</v>
      </c>
      <c r="F3862">
        <v>3852</v>
      </c>
      <c r="G3862">
        <f t="shared" ca="1" si="121"/>
        <v>-2.7782738423715838E-2</v>
      </c>
    </row>
    <row r="3863" spans="2:7" x14ac:dyDescent="0.3">
      <c r="B3863" s="109">
        <v>39689</v>
      </c>
      <c r="C3863" s="110">
        <v>155.76644899999999</v>
      </c>
      <c r="D3863">
        <f t="shared" si="120"/>
        <v>-1.8856825801084609E-3</v>
      </c>
      <c r="E3863">
        <v>-2.3238982898093674E-2</v>
      </c>
      <c r="F3863">
        <v>3853</v>
      </c>
      <c r="G3863">
        <f t="shared" ca="1" si="121"/>
        <v>4.7135285087841178E-2</v>
      </c>
    </row>
    <row r="3864" spans="2:7" x14ac:dyDescent="0.3">
      <c r="B3864" s="109">
        <v>39688</v>
      </c>
      <c r="C3864" s="110">
        <v>156.06073000000001</v>
      </c>
      <c r="D3864">
        <f t="shared" si="120"/>
        <v>-1.9720707512359104E-2</v>
      </c>
      <c r="E3864">
        <v>-2.3255808068315398E-2</v>
      </c>
      <c r="F3864">
        <v>3854</v>
      </c>
      <c r="G3864">
        <f t="shared" ca="1" si="121"/>
        <v>-2.0808131493150851E-2</v>
      </c>
    </row>
    <row r="3865" spans="2:7" x14ac:dyDescent="0.3">
      <c r="B3865" s="109">
        <v>39687</v>
      </c>
      <c r="C3865" s="110">
        <v>159.20027200000001</v>
      </c>
      <c r="D3865">
        <f t="shared" si="120"/>
        <v>7.8673471574470799E-3</v>
      </c>
      <c r="E3865">
        <v>-2.3319411148460922E-2</v>
      </c>
      <c r="F3865">
        <v>3855</v>
      </c>
      <c r="G3865">
        <f t="shared" ca="1" si="121"/>
        <v>-3.9116820931146459E-3</v>
      </c>
    </row>
    <row r="3866" spans="2:7" x14ac:dyDescent="0.3">
      <c r="B3866" s="109">
        <v>39686</v>
      </c>
      <c r="C3866" s="110">
        <v>157.95756499999999</v>
      </c>
      <c r="D3866">
        <f t="shared" si="120"/>
        <v>2.0748331281150723E-3</v>
      </c>
      <c r="E3866">
        <v>-2.3324060495897303E-2</v>
      </c>
      <c r="F3866">
        <v>3856</v>
      </c>
      <c r="G3866">
        <f t="shared" ca="1" si="121"/>
        <v>1.9293775645104205E-2</v>
      </c>
    </row>
    <row r="3867" spans="2:7" x14ac:dyDescent="0.3">
      <c r="B3867" s="109">
        <v>39685</v>
      </c>
      <c r="C3867" s="110">
        <v>157.63050799999999</v>
      </c>
      <c r="D3867">
        <f t="shared" si="120"/>
        <v>-3.1020167706754531E-3</v>
      </c>
      <c r="E3867">
        <v>-2.3351908848217473E-2</v>
      </c>
      <c r="F3867">
        <v>3857</v>
      </c>
      <c r="G3867">
        <f t="shared" ca="1" si="121"/>
        <v>-6.844044296832219E-2</v>
      </c>
    </row>
    <row r="3868" spans="2:7" x14ac:dyDescent="0.3">
      <c r="B3868" s="109">
        <v>39682</v>
      </c>
      <c r="C3868" s="110">
        <v>158.121002</v>
      </c>
      <c r="D3868">
        <f t="shared" si="120"/>
        <v>1.9826877422500777E-2</v>
      </c>
      <c r="E3868">
        <v>-2.335788427315777E-2</v>
      </c>
      <c r="F3868">
        <v>3858</v>
      </c>
      <c r="G3868">
        <f t="shared" ca="1" si="121"/>
        <v>-2.3470550224350462E-2</v>
      </c>
    </row>
    <row r="3869" spans="2:7" x14ac:dyDescent="0.3">
      <c r="B3869" s="109">
        <v>39681</v>
      </c>
      <c r="C3869" s="110">
        <v>155.04690600000001</v>
      </c>
      <c r="D3869">
        <f t="shared" si="120"/>
        <v>-1.9036258073459322E-2</v>
      </c>
      <c r="E3869">
        <v>-2.3391851688120302E-2</v>
      </c>
      <c r="F3869">
        <v>3859</v>
      </c>
      <c r="G3869">
        <f t="shared" ca="1" si="121"/>
        <v>-1.8002534213017528E-2</v>
      </c>
    </row>
    <row r="3870" spans="2:7" x14ac:dyDescent="0.3">
      <c r="B3870" s="109">
        <v>39680</v>
      </c>
      <c r="C3870" s="110">
        <v>158.05569499999999</v>
      </c>
      <c r="D3870">
        <f t="shared" si="120"/>
        <v>4.3641592946896957E-3</v>
      </c>
      <c r="E3870">
        <v>-2.3410748684004168E-2</v>
      </c>
      <c r="F3870">
        <v>3860</v>
      </c>
      <c r="G3870">
        <f t="shared" ca="1" si="121"/>
        <v>1.3155595949145574E-2</v>
      </c>
    </row>
    <row r="3871" spans="2:7" x14ac:dyDescent="0.3">
      <c r="B3871" s="109">
        <v>39679</v>
      </c>
      <c r="C3871" s="110">
        <v>157.36891199999999</v>
      </c>
      <c r="D3871">
        <f t="shared" si="120"/>
        <v>3.3360116985821087E-3</v>
      </c>
      <c r="E3871">
        <v>-2.3459320220126645E-2</v>
      </c>
      <c r="F3871">
        <v>3861</v>
      </c>
      <c r="G3871">
        <f t="shared" ca="1" si="121"/>
        <v>2.9551838981733268E-2</v>
      </c>
    </row>
    <row r="3872" spans="2:7" x14ac:dyDescent="0.3">
      <c r="B3872" s="109">
        <v>39678</v>
      </c>
      <c r="C3872" s="110">
        <v>156.84567300000001</v>
      </c>
      <c r="D3872">
        <f t="shared" si="120"/>
        <v>-2.7574802485290983E-2</v>
      </c>
      <c r="E3872">
        <v>-2.3484704056292771E-2</v>
      </c>
      <c r="F3872">
        <v>3862</v>
      </c>
      <c r="G3872">
        <f t="shared" ca="1" si="121"/>
        <v>-4.8923989992638358E-3</v>
      </c>
    </row>
    <row r="3873" spans="2:7" x14ac:dyDescent="0.3">
      <c r="B3873" s="109">
        <v>39674</v>
      </c>
      <c r="C3873" s="110">
        <v>161.29330400000001</v>
      </c>
      <c r="D3873">
        <f t="shared" si="120"/>
        <v>-1.9482953052104457E-2</v>
      </c>
      <c r="E3873">
        <v>-2.3512098312212681E-2</v>
      </c>
      <c r="F3873">
        <v>3863</v>
      </c>
      <c r="G3873">
        <f t="shared" ca="1" si="121"/>
        <v>8.0065096761460699E-3</v>
      </c>
    </row>
    <row r="3874" spans="2:7" x14ac:dyDescent="0.3">
      <c r="B3874" s="109">
        <v>39673</v>
      </c>
      <c r="C3874" s="110">
        <v>164.49821499999999</v>
      </c>
      <c r="D3874">
        <f t="shared" si="120"/>
        <v>-2.1821270184861907E-3</v>
      </c>
      <c r="E3874">
        <v>-2.3554414460355999E-2</v>
      </c>
      <c r="F3874">
        <v>3864</v>
      </c>
      <c r="G3874">
        <f t="shared" ca="1" si="121"/>
        <v>4.8379977462201337E-2</v>
      </c>
    </row>
    <row r="3875" spans="2:7" x14ac:dyDescent="0.3">
      <c r="B3875" s="109">
        <v>39672</v>
      </c>
      <c r="C3875" s="110">
        <v>164.857956</v>
      </c>
      <c r="D3875">
        <f t="shared" si="120"/>
        <v>8.1997820522201614E-3</v>
      </c>
      <c r="E3875">
        <v>-2.3558835524593591E-2</v>
      </c>
      <c r="F3875">
        <v>3865</v>
      </c>
      <c r="G3875">
        <f t="shared" ca="1" si="121"/>
        <v>-3.7744065582429903E-2</v>
      </c>
    </row>
    <row r="3876" spans="2:7" x14ac:dyDescent="0.3">
      <c r="B3876" s="109">
        <v>39671</v>
      </c>
      <c r="C3876" s="110">
        <v>163.51715100000001</v>
      </c>
      <c r="D3876">
        <f t="shared" si="120"/>
        <v>1.0606872274896206E-2</v>
      </c>
      <c r="E3876">
        <v>-2.3607937465177087E-2</v>
      </c>
      <c r="F3876">
        <v>3866</v>
      </c>
      <c r="G3876">
        <f t="shared" ca="1" si="121"/>
        <v>-5.9934829408308785E-2</v>
      </c>
    </row>
    <row r="3877" spans="2:7" x14ac:dyDescent="0.3">
      <c r="B3877" s="109">
        <v>39668</v>
      </c>
      <c r="C3877" s="110">
        <v>161.800949</v>
      </c>
      <c r="D3877">
        <f t="shared" si="120"/>
        <v>4.2201016103413647E-3</v>
      </c>
      <c r="E3877">
        <v>-2.3622019757379653E-2</v>
      </c>
      <c r="F3877">
        <v>3867</v>
      </c>
      <c r="G3877">
        <f t="shared" ca="1" si="121"/>
        <v>6.7961656683888053E-2</v>
      </c>
    </row>
    <row r="3878" spans="2:7" x14ac:dyDescent="0.3">
      <c r="B3878" s="109">
        <v>39667</v>
      </c>
      <c r="C3878" s="110">
        <v>161.121002</v>
      </c>
      <c r="D3878">
        <f t="shared" si="120"/>
        <v>0</v>
      </c>
      <c r="E3878">
        <v>-2.3630577253765495E-2</v>
      </c>
      <c r="F3878">
        <v>3868</v>
      </c>
      <c r="G3878">
        <f t="shared" ca="1" si="121"/>
        <v>-4.849652562353173E-3</v>
      </c>
    </row>
    <row r="3879" spans="2:7" x14ac:dyDescent="0.3">
      <c r="B3879" s="109">
        <v>39666</v>
      </c>
      <c r="C3879" s="110">
        <v>161.121002</v>
      </c>
      <c r="D3879">
        <f t="shared" si="120"/>
        <v>1.8115502843438769E-3</v>
      </c>
      <c r="E3879">
        <v>-2.3710517523065966E-2</v>
      </c>
      <c r="F3879">
        <v>3869</v>
      </c>
      <c r="G3879">
        <f t="shared" ca="1" si="121"/>
        <v>4.6403329435034689E-2</v>
      </c>
    </row>
    <row r="3880" spans="2:7" x14ac:dyDescent="0.3">
      <c r="B3880" s="109">
        <v>39665</v>
      </c>
      <c r="C3880" s="110">
        <v>160.82965100000001</v>
      </c>
      <c r="D3880">
        <f t="shared" si="120"/>
        <v>1.119699866673618E-2</v>
      </c>
      <c r="E3880">
        <v>-2.3767558799291044E-2</v>
      </c>
      <c r="F3880">
        <v>3870</v>
      </c>
      <c r="G3880">
        <f t="shared" ca="1" si="121"/>
        <v>-5.4001873656502816E-2</v>
      </c>
    </row>
    <row r="3881" spans="2:7" x14ac:dyDescent="0.3">
      <c r="B3881" s="109">
        <v>39664</v>
      </c>
      <c r="C3881" s="110">
        <v>159.04878199999999</v>
      </c>
      <c r="D3881">
        <f t="shared" si="120"/>
        <v>3.3235675086214833E-2</v>
      </c>
      <c r="E3881">
        <v>-2.381223668489707E-2</v>
      </c>
      <c r="F3881">
        <v>3871</v>
      </c>
      <c r="G3881">
        <f t="shared" ca="1" si="121"/>
        <v>1.6717052185665816E-2</v>
      </c>
    </row>
    <row r="3882" spans="2:7" x14ac:dyDescent="0.3">
      <c r="B3882" s="109">
        <v>39661</v>
      </c>
      <c r="C3882" s="110">
        <v>153.93272400000001</v>
      </c>
      <c r="D3882">
        <f t="shared" si="120"/>
        <v>9.3414858723019911E-3</v>
      </c>
      <c r="E3882">
        <v>-2.3831932977247727E-2</v>
      </c>
      <c r="F3882">
        <v>3872</v>
      </c>
      <c r="G3882">
        <f t="shared" ca="1" si="121"/>
        <v>-1.3056672022741836E-2</v>
      </c>
    </row>
    <row r="3883" spans="2:7" x14ac:dyDescent="0.3">
      <c r="B3883" s="109">
        <v>39660</v>
      </c>
      <c r="C3883" s="110">
        <v>152.508072</v>
      </c>
      <c r="D3883">
        <f t="shared" si="120"/>
        <v>1.1380545796544572E-2</v>
      </c>
      <c r="E3883">
        <v>-2.3837150910213767E-2</v>
      </c>
      <c r="F3883">
        <v>3873</v>
      </c>
      <c r="G3883">
        <f t="shared" ca="1" si="121"/>
        <v>4.9745108677427534E-2</v>
      </c>
    </row>
    <row r="3884" spans="2:7" x14ac:dyDescent="0.3">
      <c r="B3884" s="109">
        <v>39659</v>
      </c>
      <c r="C3884" s="110">
        <v>150.791977</v>
      </c>
      <c r="D3884">
        <f t="shared" si="120"/>
        <v>4.963651603083985E-3</v>
      </c>
      <c r="E3884">
        <v>-2.3882190050442231E-2</v>
      </c>
      <c r="F3884">
        <v>3874</v>
      </c>
      <c r="G3884">
        <f t="shared" ca="1" si="121"/>
        <v>1.3423932305683188E-2</v>
      </c>
    </row>
    <row r="3885" spans="2:7" x14ac:dyDescent="0.3">
      <c r="B3885" s="109">
        <v>39658</v>
      </c>
      <c r="C3885" s="110">
        <v>150.04719499999999</v>
      </c>
      <c r="D3885">
        <f t="shared" si="120"/>
        <v>-0.14533392900390629</v>
      </c>
      <c r="E3885">
        <v>-2.3951199992398475E-2</v>
      </c>
      <c r="F3885">
        <v>3875</v>
      </c>
      <c r="G3885">
        <f t="shared" ca="1" si="121"/>
        <v>2.8439670544940201E-2</v>
      </c>
    </row>
    <row r="3886" spans="2:7" x14ac:dyDescent="0.3">
      <c r="B3886" s="109">
        <v>39657</v>
      </c>
      <c r="C3886" s="110">
        <v>175.562363</v>
      </c>
      <c r="D3886">
        <f t="shared" si="120"/>
        <v>1.2700773042079172E-2</v>
      </c>
      <c r="E3886">
        <v>-2.3959703607613014E-2</v>
      </c>
      <c r="F3886">
        <v>3876</v>
      </c>
      <c r="G3886">
        <f t="shared" ca="1" si="121"/>
        <v>-4.7108524848621179E-2</v>
      </c>
    </row>
    <row r="3887" spans="2:7" x14ac:dyDescent="0.3">
      <c r="B3887" s="109">
        <v>39654</v>
      </c>
      <c r="C3887" s="110">
        <v>173.36054999999999</v>
      </c>
      <c r="D3887">
        <f t="shared" si="120"/>
        <v>-3.2351210697772248E-2</v>
      </c>
      <c r="E3887">
        <v>-2.3973559717122339E-2</v>
      </c>
      <c r="F3887">
        <v>3877</v>
      </c>
      <c r="G3887">
        <f t="shared" ca="1" si="121"/>
        <v>2.1065673790060038E-2</v>
      </c>
    </row>
    <row r="3888" spans="2:7" x14ac:dyDescent="0.3">
      <c r="B3888" s="109">
        <v>39653</v>
      </c>
      <c r="C3888" s="110">
        <v>179.15647899999999</v>
      </c>
      <c r="D3888">
        <f t="shared" si="120"/>
        <v>-2.001428774607783E-2</v>
      </c>
      <c r="E3888">
        <v>-2.3983283172143155E-2</v>
      </c>
      <c r="F3888">
        <v>3878</v>
      </c>
      <c r="G3888">
        <f t="shared" ca="1" si="121"/>
        <v>1.0150500951180651E-2</v>
      </c>
    </row>
    <row r="3889" spans="2:7" x14ac:dyDescent="0.3">
      <c r="B3889" s="109">
        <v>39652</v>
      </c>
      <c r="C3889" s="110">
        <v>182.81539900000001</v>
      </c>
      <c r="D3889">
        <f t="shared" si="120"/>
        <v>1.5285135306171371E-2</v>
      </c>
      <c r="E3889">
        <v>-2.3994464855850883E-2</v>
      </c>
      <c r="F3889">
        <v>3879</v>
      </c>
      <c r="G3889">
        <f t="shared" ca="1" si="121"/>
        <v>1.0455405074839011E-2</v>
      </c>
    </row>
    <row r="3890" spans="2:7" x14ac:dyDescent="0.3">
      <c r="B3890" s="109">
        <v>39651</v>
      </c>
      <c r="C3890" s="110">
        <v>180.06310999999999</v>
      </c>
      <c r="D3890">
        <f t="shared" si="120"/>
        <v>3.7904727992783549E-3</v>
      </c>
      <c r="E3890">
        <v>-2.4019155920768309E-2</v>
      </c>
      <c r="F3890">
        <v>3880</v>
      </c>
      <c r="G3890">
        <f t="shared" ca="1" si="121"/>
        <v>-3.1193466532108095E-3</v>
      </c>
    </row>
    <row r="3891" spans="2:7" x14ac:dyDescent="0.3">
      <c r="B3891" s="109">
        <v>39650</v>
      </c>
      <c r="C3891" s="110">
        <v>179.383163</v>
      </c>
      <c r="D3891">
        <f t="shared" si="120"/>
        <v>1.4095131062813682E-2</v>
      </c>
      <c r="E3891">
        <v>-2.4025217651883035E-2</v>
      </c>
      <c r="F3891">
        <v>3881</v>
      </c>
      <c r="G3891">
        <f t="shared" ca="1" si="121"/>
        <v>5.1896607895846769E-2</v>
      </c>
    </row>
    <row r="3892" spans="2:7" x14ac:dyDescent="0.3">
      <c r="B3892" s="109">
        <v>39647</v>
      </c>
      <c r="C3892" s="110">
        <v>176.88987700000001</v>
      </c>
      <c r="D3892">
        <f t="shared" si="120"/>
        <v>4.0571278205610461E-2</v>
      </c>
      <c r="E3892">
        <v>-2.4106178192020877E-2</v>
      </c>
      <c r="F3892">
        <v>3882</v>
      </c>
      <c r="G3892">
        <f t="shared" ca="1" si="121"/>
        <v>-3.7361950223299696E-2</v>
      </c>
    </row>
    <row r="3893" spans="2:7" x14ac:dyDescent="0.3">
      <c r="B3893" s="109">
        <v>39646</v>
      </c>
      <c r="C3893" s="110">
        <v>169.993042</v>
      </c>
      <c r="D3893">
        <f t="shared" si="120"/>
        <v>2.0606406469343641E-2</v>
      </c>
      <c r="E3893">
        <v>-2.4159645848486067E-2</v>
      </c>
      <c r="F3893">
        <v>3883</v>
      </c>
      <c r="G3893">
        <f t="shared" ca="1" si="121"/>
        <v>-6.845732579580076E-3</v>
      </c>
    </row>
    <row r="3894" spans="2:7" x14ac:dyDescent="0.3">
      <c r="B3894" s="109">
        <v>39645</v>
      </c>
      <c r="C3894" s="110">
        <v>166.560822</v>
      </c>
      <c r="D3894">
        <f t="shared" si="120"/>
        <v>-3.2537020436439357E-2</v>
      </c>
      <c r="E3894">
        <v>-2.4208615203230366E-2</v>
      </c>
      <c r="F3894">
        <v>3884</v>
      </c>
      <c r="G3894">
        <f t="shared" ca="1" si="121"/>
        <v>2.0757869889296322E-2</v>
      </c>
    </row>
    <row r="3895" spans="2:7" x14ac:dyDescent="0.3">
      <c r="B3895" s="109">
        <v>39644</v>
      </c>
      <c r="C3895" s="110">
        <v>172.162476</v>
      </c>
      <c r="D3895">
        <f t="shared" si="120"/>
        <v>-7.0129298508685656E-2</v>
      </c>
      <c r="E3895">
        <v>-2.426158367722453E-2</v>
      </c>
      <c r="F3895">
        <v>3885</v>
      </c>
      <c r="G3895">
        <f t="shared" ca="1" si="121"/>
        <v>-2.4517574031368502E-2</v>
      </c>
    </row>
    <row r="3896" spans="2:7" x14ac:dyDescent="0.3">
      <c r="B3896" s="109">
        <v>39643</v>
      </c>
      <c r="C3896" s="110">
        <v>185.146683</v>
      </c>
      <c r="D3896">
        <f t="shared" si="120"/>
        <v>-1.2229371678457168E-3</v>
      </c>
      <c r="E3896">
        <v>-2.4282553003802554E-2</v>
      </c>
      <c r="F3896">
        <v>3886</v>
      </c>
      <c r="G3896">
        <f t="shared" ca="1" si="121"/>
        <v>-2.2785382200719524E-2</v>
      </c>
    </row>
    <row r="3897" spans="2:7" x14ac:dyDescent="0.3">
      <c r="B3897" s="109">
        <v>39640</v>
      </c>
      <c r="C3897" s="110">
        <v>185.37338299999999</v>
      </c>
      <c r="D3897">
        <f t="shared" si="120"/>
        <v>8.7386566796565646E-4</v>
      </c>
      <c r="E3897">
        <v>-2.4287282718538195E-2</v>
      </c>
      <c r="F3897">
        <v>3887</v>
      </c>
      <c r="G3897">
        <f t="shared" ca="1" si="121"/>
        <v>8.3948229220344381E-3</v>
      </c>
    </row>
    <row r="3898" spans="2:7" x14ac:dyDescent="0.3">
      <c r="B3898" s="109">
        <v>39639</v>
      </c>
      <c r="C3898" s="110">
        <v>185.211533</v>
      </c>
      <c r="D3898">
        <f t="shared" si="120"/>
        <v>-3.3129856732131424E-2</v>
      </c>
      <c r="E3898">
        <v>-2.4386620929074176E-2</v>
      </c>
      <c r="F3898">
        <v>3888</v>
      </c>
      <c r="G3898">
        <f t="shared" ca="1" si="121"/>
        <v>-7.9047034206208167E-3</v>
      </c>
    </row>
    <row r="3899" spans="2:7" x14ac:dyDescent="0.3">
      <c r="B3899" s="109">
        <v>39638</v>
      </c>
      <c r="C3899" s="110">
        <v>191.557816</v>
      </c>
      <c r="D3899">
        <f t="shared" si="120"/>
        <v>0.10085543810281794</v>
      </c>
      <c r="E3899">
        <v>-2.4415385963578506E-2</v>
      </c>
      <c r="F3899">
        <v>3889</v>
      </c>
      <c r="G3899">
        <f t="shared" ca="1" si="121"/>
        <v>-6.2268628900858505E-2</v>
      </c>
    </row>
    <row r="3900" spans="2:7" x14ac:dyDescent="0.3">
      <c r="B3900" s="109">
        <v>39637</v>
      </c>
      <c r="C3900" s="110">
        <v>174.00814800000001</v>
      </c>
      <c r="D3900">
        <f t="shared" si="120"/>
        <v>-7.0215015316318352E-3</v>
      </c>
      <c r="E3900">
        <v>-2.4423348328896588E-2</v>
      </c>
      <c r="F3900">
        <v>3890</v>
      </c>
      <c r="G3900">
        <f t="shared" ca="1" si="121"/>
        <v>-2.8974769622748382E-2</v>
      </c>
    </row>
    <row r="3901" spans="2:7" x14ac:dyDescent="0.3">
      <c r="B3901" s="109">
        <v>39636</v>
      </c>
      <c r="C3901" s="110">
        <v>175.238586</v>
      </c>
      <c r="D3901">
        <f t="shared" si="120"/>
        <v>6.7245427252809353E-2</v>
      </c>
      <c r="E3901">
        <v>-2.4426080785728832E-2</v>
      </c>
      <c r="F3901">
        <v>3891</v>
      </c>
      <c r="G3901">
        <f t="shared" ca="1" si="121"/>
        <v>2.9006722483375446E-2</v>
      </c>
    </row>
    <row r="3902" spans="2:7" x14ac:dyDescent="0.3">
      <c r="B3902" s="109">
        <v>39633</v>
      </c>
      <c r="C3902" s="110">
        <v>164.19708299999999</v>
      </c>
      <c r="D3902">
        <f t="shared" si="120"/>
        <v>5.4262046572024936E-2</v>
      </c>
      <c r="E3902">
        <v>-2.4497520313722654E-2</v>
      </c>
      <c r="F3902">
        <v>3892</v>
      </c>
      <c r="G3902">
        <f t="shared" ca="1" si="121"/>
        <v>-2.3839142241925189E-2</v>
      </c>
    </row>
    <row r="3903" spans="2:7" x14ac:dyDescent="0.3">
      <c r="B3903" s="109">
        <v>39632</v>
      </c>
      <c r="C3903" s="110">
        <v>155.74598700000001</v>
      </c>
      <c r="D3903">
        <f t="shared" si="120"/>
        <v>-7.232412952113576E-2</v>
      </c>
      <c r="E3903">
        <v>-2.4643465932773889E-2</v>
      </c>
      <c r="F3903">
        <v>3893</v>
      </c>
      <c r="G3903">
        <f t="shared" ca="1" si="121"/>
        <v>-3.5587117999053438E-3</v>
      </c>
    </row>
    <row r="3904" spans="2:7" x14ac:dyDescent="0.3">
      <c r="B3904" s="109">
        <v>39631</v>
      </c>
      <c r="C3904" s="110">
        <v>167.88836699999999</v>
      </c>
      <c r="D3904">
        <f t="shared" si="120"/>
        <v>-1.92928509871646E-2</v>
      </c>
      <c r="E3904">
        <v>-2.465615839355817E-2</v>
      </c>
      <c r="F3904">
        <v>3894</v>
      </c>
      <c r="G3904">
        <f t="shared" ca="1" si="121"/>
        <v>2.1761222374067565E-2</v>
      </c>
    </row>
    <row r="3905" spans="2:7" x14ac:dyDescent="0.3">
      <c r="B3905" s="109">
        <v>39630</v>
      </c>
      <c r="C3905" s="110">
        <v>171.19113200000001</v>
      </c>
      <c r="D3905">
        <f t="shared" si="120"/>
        <v>-6.8862085957488661E-2</v>
      </c>
      <c r="E3905">
        <v>-2.4677899168464079E-2</v>
      </c>
      <c r="F3905">
        <v>3895</v>
      </c>
      <c r="G3905">
        <f t="shared" ca="1" si="121"/>
        <v>7.8353967284416643E-3</v>
      </c>
    </row>
    <row r="3906" spans="2:7" x14ac:dyDescent="0.3">
      <c r="B3906" s="109">
        <v>39629</v>
      </c>
      <c r="C3906" s="110">
        <v>183.85153199999999</v>
      </c>
      <c r="D3906">
        <f t="shared" si="120"/>
        <v>-7.5996839950602468E-2</v>
      </c>
      <c r="E3906">
        <v>-2.4732541426317978E-2</v>
      </c>
      <c r="F3906">
        <v>3896</v>
      </c>
      <c r="G3906">
        <f t="shared" ca="1" si="121"/>
        <v>-2.2005661003566022E-2</v>
      </c>
    </row>
    <row r="3907" spans="2:7" x14ac:dyDescent="0.3">
      <c r="B3907" s="109">
        <v>39626</v>
      </c>
      <c r="C3907" s="110">
        <v>198.97283899999999</v>
      </c>
      <c r="D3907">
        <f t="shared" si="120"/>
        <v>-2.3983283172143155E-2</v>
      </c>
      <c r="E3907">
        <v>-2.4743063429528589E-2</v>
      </c>
      <c r="F3907">
        <v>3897</v>
      </c>
      <c r="G3907">
        <f t="shared" ca="1" si="121"/>
        <v>-3.6325146586676495E-2</v>
      </c>
    </row>
    <row r="3908" spans="2:7" x14ac:dyDescent="0.3">
      <c r="B3908" s="109">
        <v>39625</v>
      </c>
      <c r="C3908" s="110">
        <v>203.862122</v>
      </c>
      <c r="D3908">
        <f t="shared" si="120"/>
        <v>-7.722502016318411E-3</v>
      </c>
      <c r="E3908">
        <v>-2.4751821205644564E-2</v>
      </c>
      <c r="F3908">
        <v>3898</v>
      </c>
      <c r="G3908">
        <f t="shared" ca="1" si="121"/>
        <v>4.5382993080313075E-4</v>
      </c>
    </row>
    <row r="3909" spans="2:7" x14ac:dyDescent="0.3">
      <c r="B3909" s="109">
        <v>39624</v>
      </c>
      <c r="C3909" s="110">
        <v>205.4487</v>
      </c>
      <c r="D3909">
        <f t="shared" si="120"/>
        <v>9.9653223539949431E-2</v>
      </c>
      <c r="E3909">
        <v>-2.4784389011908381E-2</v>
      </c>
      <c r="F3909">
        <v>3899</v>
      </c>
      <c r="G3909">
        <f t="shared" ca="1" si="121"/>
        <v>-6.1583253380714459E-3</v>
      </c>
    </row>
    <row r="3910" spans="2:7" x14ac:dyDescent="0.3">
      <c r="B3910" s="109">
        <v>39623</v>
      </c>
      <c r="C3910" s="110">
        <v>186.830444</v>
      </c>
      <c r="D3910">
        <f t="shared" si="120"/>
        <v>-7.3984887774600328E-2</v>
      </c>
      <c r="E3910">
        <v>-2.4792364371264974E-2</v>
      </c>
      <c r="F3910">
        <v>3900</v>
      </c>
      <c r="G3910">
        <f t="shared" ca="1" si="121"/>
        <v>-6.9656058674856362E-4</v>
      </c>
    </row>
    <row r="3911" spans="2:7" x14ac:dyDescent="0.3">
      <c r="B3911" s="109">
        <v>39622</v>
      </c>
      <c r="C3911" s="110">
        <v>201.75744599999999</v>
      </c>
      <c r="D3911">
        <f t="shared" si="120"/>
        <v>-8.8768651438215551E-2</v>
      </c>
      <c r="E3911">
        <v>-2.4820351368992966E-2</v>
      </c>
      <c r="F3911">
        <v>3901</v>
      </c>
      <c r="G3911">
        <f t="shared" ca="1" si="121"/>
        <v>-1.1018236069403128E-2</v>
      </c>
    </row>
    <row r="3912" spans="2:7" x14ac:dyDescent="0.3">
      <c r="B3912" s="109">
        <v>39619</v>
      </c>
      <c r="C3912" s="110">
        <v>221.41188</v>
      </c>
      <c r="D3912">
        <f t="shared" si="120"/>
        <v>3.1528019796746465E-2</v>
      </c>
      <c r="E3912">
        <v>-2.484087620334563E-2</v>
      </c>
      <c r="F3912">
        <v>3902</v>
      </c>
      <c r="G3912">
        <f t="shared" ca="1" si="121"/>
        <v>3.9991941450479331E-3</v>
      </c>
    </row>
    <row r="3913" spans="2:7" x14ac:dyDescent="0.3">
      <c r="B3913" s="109">
        <v>39618</v>
      </c>
      <c r="C3913" s="110">
        <v>214.64456200000001</v>
      </c>
      <c r="D3913">
        <f t="shared" si="120"/>
        <v>9.1338921505057513E-3</v>
      </c>
      <c r="E3913">
        <v>-2.4848357584662972E-2</v>
      </c>
      <c r="F3913">
        <v>3903</v>
      </c>
      <c r="G3913">
        <f t="shared" ca="1" si="121"/>
        <v>-2.2825536287704486E-2</v>
      </c>
    </row>
    <row r="3914" spans="2:7" x14ac:dyDescent="0.3">
      <c r="B3914" s="109">
        <v>39617</v>
      </c>
      <c r="C3914" s="110">
        <v>212.70176699999999</v>
      </c>
      <c r="D3914">
        <f t="shared" si="120"/>
        <v>-5.5906732598065556E-2</v>
      </c>
      <c r="E3914">
        <v>-2.4912917958983094E-2</v>
      </c>
      <c r="F3914">
        <v>3904</v>
      </c>
      <c r="G3914">
        <f t="shared" ca="1" si="121"/>
        <v>5.6252257154308129E-3</v>
      </c>
    </row>
    <row r="3915" spans="2:7" x14ac:dyDescent="0.3">
      <c r="B3915" s="109">
        <v>39616</v>
      </c>
      <c r="C3915" s="110">
        <v>225.29740899999999</v>
      </c>
      <c r="D3915">
        <f t="shared" ref="D3915:D3978" si="122">C3915/C3916-1</f>
        <v>2.3686710823830115E-2</v>
      </c>
      <c r="E3915">
        <v>-2.4942932703284737E-2</v>
      </c>
      <c r="F3915">
        <v>3905</v>
      </c>
      <c r="G3915">
        <f t="shared" ref="G3915:G3978" ca="1" si="123">_xlfn.NORM.INV(RAND(),M$13,M$14)</f>
        <v>1.4428190561571226E-2</v>
      </c>
    </row>
    <row r="3916" spans="2:7" x14ac:dyDescent="0.3">
      <c r="B3916" s="109">
        <v>39615</v>
      </c>
      <c r="C3916" s="110">
        <v>220.08433500000001</v>
      </c>
      <c r="D3916">
        <f t="shared" si="122"/>
        <v>7.4108005383666242E-3</v>
      </c>
      <c r="E3916">
        <v>-2.5079014530807631E-2</v>
      </c>
      <c r="F3916">
        <v>3906</v>
      </c>
      <c r="G3916">
        <f t="shared" ca="1" si="123"/>
        <v>-9.7204213591638201E-3</v>
      </c>
    </row>
    <row r="3917" spans="2:7" x14ac:dyDescent="0.3">
      <c r="B3917" s="109">
        <v>39612</v>
      </c>
      <c r="C3917" s="110">
        <v>218.46533199999999</v>
      </c>
      <c r="D3917">
        <f t="shared" si="122"/>
        <v>-1.618571867160401E-2</v>
      </c>
      <c r="E3917">
        <v>-2.5105523237932914E-2</v>
      </c>
      <c r="F3917">
        <v>3907</v>
      </c>
      <c r="G3917">
        <f t="shared" ca="1" si="123"/>
        <v>-3.0993089795943958E-2</v>
      </c>
    </row>
    <row r="3918" spans="2:7" x14ac:dyDescent="0.3">
      <c r="B3918" s="109">
        <v>39611</v>
      </c>
      <c r="C3918" s="110">
        <v>222.05952500000001</v>
      </c>
      <c r="D3918">
        <f t="shared" si="122"/>
        <v>-5.8304847683954275E-4</v>
      </c>
      <c r="E3918">
        <v>-2.5147484667807252E-2</v>
      </c>
      <c r="F3918">
        <v>3908</v>
      </c>
      <c r="G3918">
        <f t="shared" ca="1" si="123"/>
        <v>-5.4745456090788583E-2</v>
      </c>
    </row>
    <row r="3919" spans="2:7" x14ac:dyDescent="0.3">
      <c r="B3919" s="109">
        <v>39610</v>
      </c>
      <c r="C3919" s="110">
        <v>222.18907200000001</v>
      </c>
      <c r="D3919">
        <f t="shared" si="122"/>
        <v>-4.3525332688415519E-3</v>
      </c>
      <c r="E3919">
        <v>-2.5175316011586957E-2</v>
      </c>
      <c r="F3919">
        <v>3909</v>
      </c>
      <c r="G3919">
        <f t="shared" ca="1" si="123"/>
        <v>-2.8431069743318639E-2</v>
      </c>
    </row>
    <row r="3920" spans="2:7" x14ac:dyDescent="0.3">
      <c r="B3920" s="109">
        <v>39609</v>
      </c>
      <c r="C3920" s="110">
        <v>223.16038499999999</v>
      </c>
      <c r="D3920">
        <f t="shared" si="122"/>
        <v>2.5137423233516198E-2</v>
      </c>
      <c r="E3920">
        <v>-2.5214060520773462E-2</v>
      </c>
      <c r="F3920">
        <v>3910</v>
      </c>
      <c r="G3920">
        <f t="shared" ca="1" si="123"/>
        <v>-6.6981983791070936E-3</v>
      </c>
    </row>
    <row r="3921" spans="2:7" x14ac:dyDescent="0.3">
      <c r="B3921" s="109">
        <v>39608</v>
      </c>
      <c r="C3921" s="110">
        <v>217.68826300000001</v>
      </c>
      <c r="D3921">
        <f t="shared" si="122"/>
        <v>-4.5570373191187619E-2</v>
      </c>
      <c r="E3921">
        <v>-2.5228211574450765E-2</v>
      </c>
      <c r="F3921">
        <v>3911</v>
      </c>
      <c r="G3921">
        <f t="shared" ca="1" si="123"/>
        <v>-4.8790281480343478E-2</v>
      </c>
    </row>
    <row r="3922" spans="2:7" x14ac:dyDescent="0.3">
      <c r="B3922" s="109">
        <v>39605</v>
      </c>
      <c r="C3922" s="110">
        <v>228.08204699999999</v>
      </c>
      <c r="D3922">
        <f t="shared" si="122"/>
        <v>-1.0674328267647915E-2</v>
      </c>
      <c r="E3922">
        <v>-2.5310226752674692E-2</v>
      </c>
      <c r="F3922">
        <v>3912</v>
      </c>
      <c r="G3922">
        <f t="shared" ca="1" si="123"/>
        <v>1.02079415315526E-2</v>
      </c>
    </row>
    <row r="3923" spans="2:7" x14ac:dyDescent="0.3">
      <c r="B3923" s="109">
        <v>39604</v>
      </c>
      <c r="C3923" s="110">
        <v>230.54293799999999</v>
      </c>
      <c r="D3923">
        <f t="shared" si="122"/>
        <v>6.8748402304315226E-2</v>
      </c>
      <c r="E3923">
        <v>-2.5324735667775711E-2</v>
      </c>
      <c r="F3923">
        <v>3913</v>
      </c>
      <c r="G3923">
        <f t="shared" ca="1" si="123"/>
        <v>2.610149518658127E-2</v>
      </c>
    </row>
    <row r="3924" spans="2:7" x14ac:dyDescent="0.3">
      <c r="B3924" s="109">
        <v>39603</v>
      </c>
      <c r="C3924" s="110">
        <v>215.71301299999999</v>
      </c>
      <c r="D3924">
        <f t="shared" si="122"/>
        <v>-3.2389461448711576E-2</v>
      </c>
      <c r="E3924">
        <v>-2.5382709617787103E-2</v>
      </c>
      <c r="F3924">
        <v>3914</v>
      </c>
      <c r="G3924">
        <f t="shared" ca="1" si="123"/>
        <v>-3.8726739276071245E-2</v>
      </c>
    </row>
    <row r="3925" spans="2:7" x14ac:dyDescent="0.3">
      <c r="B3925" s="109">
        <v>39602</v>
      </c>
      <c r="C3925" s="110">
        <v>222.933716</v>
      </c>
      <c r="D3925">
        <f t="shared" si="122"/>
        <v>-3.9061259748526256E-3</v>
      </c>
      <c r="E3925">
        <v>-2.5392065026460076E-2</v>
      </c>
      <c r="F3925">
        <v>3915</v>
      </c>
      <c r="G3925">
        <f t="shared" ca="1" si="123"/>
        <v>-1.3597806774762335E-2</v>
      </c>
    </row>
    <row r="3926" spans="2:7" x14ac:dyDescent="0.3">
      <c r="B3926" s="109">
        <v>39601</v>
      </c>
      <c r="C3926" s="110">
        <v>223.80793800000001</v>
      </c>
      <c r="D3926">
        <f t="shared" si="122"/>
        <v>-4.34542100055475E-2</v>
      </c>
      <c r="E3926">
        <v>-2.5394070417815384E-2</v>
      </c>
      <c r="F3926">
        <v>3916</v>
      </c>
      <c r="G3926">
        <f t="shared" ca="1" si="123"/>
        <v>1.896461166882096E-2</v>
      </c>
    </row>
    <row r="3927" spans="2:7" x14ac:dyDescent="0.3">
      <c r="B3927" s="109">
        <v>39598</v>
      </c>
      <c r="C3927" s="110">
        <v>233.975143</v>
      </c>
      <c r="D3927">
        <f t="shared" si="122"/>
        <v>0.10169228259553975</v>
      </c>
      <c r="E3927">
        <v>-2.539615702421627E-2</v>
      </c>
      <c r="F3927">
        <v>3917</v>
      </c>
      <c r="G3927">
        <f t="shared" ca="1" si="123"/>
        <v>5.1231050254810263E-2</v>
      </c>
    </row>
    <row r="3928" spans="2:7" x14ac:dyDescent="0.3">
      <c r="B3928" s="109">
        <v>39597</v>
      </c>
      <c r="C3928" s="110">
        <v>212.37794500000001</v>
      </c>
      <c r="D3928">
        <f t="shared" si="122"/>
        <v>4.2600126528049564E-2</v>
      </c>
      <c r="E3928">
        <v>-2.5403343550640889E-2</v>
      </c>
      <c r="F3928">
        <v>3918</v>
      </c>
      <c r="G3928">
        <f t="shared" ca="1" si="123"/>
        <v>-3.3455924891833938E-2</v>
      </c>
    </row>
    <row r="3929" spans="2:7" x14ac:dyDescent="0.3">
      <c r="B3929" s="109">
        <v>39596</v>
      </c>
      <c r="C3929" s="110">
        <v>203.700287</v>
      </c>
      <c r="D3929">
        <f t="shared" si="122"/>
        <v>-2.1617242901198264E-2</v>
      </c>
      <c r="E3929">
        <v>-2.5460165200334228E-2</v>
      </c>
      <c r="F3929">
        <v>3919</v>
      </c>
      <c r="G3929">
        <f t="shared" ca="1" si="123"/>
        <v>-7.4609766066709316E-3</v>
      </c>
    </row>
    <row r="3930" spans="2:7" x14ac:dyDescent="0.3">
      <c r="B3930" s="109">
        <v>39595</v>
      </c>
      <c r="C3930" s="110">
        <v>208.201019</v>
      </c>
      <c r="D3930">
        <f t="shared" si="122"/>
        <v>-5.2879576133568307E-2</v>
      </c>
      <c r="E3930">
        <v>-2.54658111242686E-2</v>
      </c>
      <c r="F3930">
        <v>3920</v>
      </c>
      <c r="G3930">
        <f t="shared" ca="1" si="123"/>
        <v>3.0743757680288076E-2</v>
      </c>
    </row>
    <row r="3931" spans="2:7" x14ac:dyDescent="0.3">
      <c r="B3931" s="109">
        <v>39594</v>
      </c>
      <c r="C3931" s="110">
        <v>219.825287</v>
      </c>
      <c r="D3931">
        <f t="shared" si="122"/>
        <v>-4.3533727980685999E-2</v>
      </c>
      <c r="E3931">
        <v>-2.5520338223390837E-2</v>
      </c>
      <c r="F3931">
        <v>3921</v>
      </c>
      <c r="G3931">
        <f t="shared" ca="1" si="123"/>
        <v>4.8025524270938784E-3</v>
      </c>
    </row>
    <row r="3932" spans="2:7" x14ac:dyDescent="0.3">
      <c r="B3932" s="109">
        <v>39591</v>
      </c>
      <c r="C3932" s="110">
        <v>229.83067299999999</v>
      </c>
      <c r="D3932">
        <f t="shared" si="122"/>
        <v>-1.4303358633421137E-2</v>
      </c>
      <c r="E3932">
        <v>-2.5590236232590824E-2</v>
      </c>
      <c r="F3932">
        <v>3922</v>
      </c>
      <c r="G3932">
        <f t="shared" ca="1" si="123"/>
        <v>-1.1658572671422724E-2</v>
      </c>
    </row>
    <row r="3933" spans="2:7" x14ac:dyDescent="0.3">
      <c r="B3933" s="109">
        <v>39590</v>
      </c>
      <c r="C3933" s="110">
        <v>233.16572600000001</v>
      </c>
      <c r="D3933">
        <f t="shared" si="122"/>
        <v>-3.5978907699003582E-3</v>
      </c>
      <c r="E3933">
        <v>-2.5612441763071647E-2</v>
      </c>
      <c r="F3933">
        <v>3923</v>
      </c>
      <c r="G3933">
        <f t="shared" ca="1" si="123"/>
        <v>-3.4360701136654042E-3</v>
      </c>
    </row>
    <row r="3934" spans="2:7" x14ac:dyDescent="0.3">
      <c r="B3934" s="109">
        <v>39589</v>
      </c>
      <c r="C3934" s="110">
        <v>234.00765999999999</v>
      </c>
      <c r="D3934">
        <f t="shared" si="122"/>
        <v>3.7318763459518456E-2</v>
      </c>
      <c r="E3934">
        <v>-2.5685109468120304E-2</v>
      </c>
      <c r="F3934">
        <v>3924</v>
      </c>
      <c r="G3934">
        <f t="shared" ca="1" si="123"/>
        <v>-4.2670178213651835E-2</v>
      </c>
    </row>
    <row r="3935" spans="2:7" x14ac:dyDescent="0.3">
      <c r="B3935" s="109">
        <v>39588</v>
      </c>
      <c r="C3935" s="110">
        <v>225.58895899999999</v>
      </c>
      <c r="D3935">
        <f t="shared" si="122"/>
        <v>-2.0249625773282265E-2</v>
      </c>
      <c r="E3935">
        <v>-2.5791995920297572E-2</v>
      </c>
      <c r="F3935">
        <v>3925</v>
      </c>
      <c r="G3935">
        <f t="shared" ca="1" si="123"/>
        <v>1.3644788820577422E-2</v>
      </c>
    </row>
    <row r="3936" spans="2:7" x14ac:dyDescent="0.3">
      <c r="B3936" s="109">
        <v>39584</v>
      </c>
      <c r="C3936" s="110">
        <v>230.251465</v>
      </c>
      <c r="D3936">
        <f t="shared" si="122"/>
        <v>1.4986729215606509E-2</v>
      </c>
      <c r="E3936">
        <v>-2.5799255623412454E-2</v>
      </c>
      <c r="F3936">
        <v>3926</v>
      </c>
      <c r="G3936">
        <f t="shared" ca="1" si="123"/>
        <v>-3.499539715543665E-3</v>
      </c>
    </row>
    <row r="3937" spans="2:7" x14ac:dyDescent="0.3">
      <c r="B3937" s="109">
        <v>39583</v>
      </c>
      <c r="C3937" s="110">
        <v>226.85169999999999</v>
      </c>
      <c r="D3937">
        <f t="shared" si="122"/>
        <v>3.8233978381416511E-2</v>
      </c>
      <c r="E3937">
        <v>-2.5811555696927391E-2</v>
      </c>
      <c r="F3937">
        <v>3927</v>
      </c>
      <c r="G3937">
        <f t="shared" ca="1" si="123"/>
        <v>1.1294697496881749E-2</v>
      </c>
    </row>
    <row r="3938" spans="2:7" x14ac:dyDescent="0.3">
      <c r="B3938" s="109">
        <v>39582</v>
      </c>
      <c r="C3938" s="110">
        <v>218.49766500000001</v>
      </c>
      <c r="D3938">
        <f t="shared" si="122"/>
        <v>2.3820226342784245E-2</v>
      </c>
      <c r="E3938">
        <v>-2.5811785202887627E-2</v>
      </c>
      <c r="F3938">
        <v>3928</v>
      </c>
      <c r="G3938">
        <f t="shared" ca="1" si="123"/>
        <v>1.1253444682374185E-2</v>
      </c>
    </row>
    <row r="3939" spans="2:7" x14ac:dyDescent="0.3">
      <c r="B3939" s="109">
        <v>39581</v>
      </c>
      <c r="C3939" s="110">
        <v>213.41409300000001</v>
      </c>
      <c r="D3939">
        <f t="shared" si="122"/>
        <v>-7.2302544194303708E-3</v>
      </c>
      <c r="E3939">
        <v>-2.5859640403681605E-2</v>
      </c>
      <c r="F3939">
        <v>3929</v>
      </c>
      <c r="G3939">
        <f t="shared" ca="1" si="123"/>
        <v>-5.0516443528501265E-2</v>
      </c>
    </row>
    <row r="3940" spans="2:7" x14ac:dyDescent="0.3">
      <c r="B3940" s="109">
        <v>39580</v>
      </c>
      <c r="C3940" s="110">
        <v>214.968369</v>
      </c>
      <c r="D3940">
        <f t="shared" si="122"/>
        <v>3.7019493731317521E-2</v>
      </c>
      <c r="E3940">
        <v>-2.5864952486417736E-2</v>
      </c>
      <c r="F3940">
        <v>3930</v>
      </c>
      <c r="G3940">
        <f t="shared" ca="1" si="123"/>
        <v>-9.443872628633998E-3</v>
      </c>
    </row>
    <row r="3941" spans="2:7" x14ac:dyDescent="0.3">
      <c r="B3941" s="109">
        <v>39577</v>
      </c>
      <c r="C3941" s="110">
        <v>207.294434</v>
      </c>
      <c r="D3941">
        <f t="shared" si="122"/>
        <v>-4.0755124144450816E-2</v>
      </c>
      <c r="E3941">
        <v>-2.5881862844479575E-2</v>
      </c>
      <c r="F3941">
        <v>3931</v>
      </c>
      <c r="G3941">
        <f t="shared" ca="1" si="123"/>
        <v>-3.8014692523488914E-3</v>
      </c>
    </row>
    <row r="3942" spans="2:7" x14ac:dyDescent="0.3">
      <c r="B3942" s="109">
        <v>39576</v>
      </c>
      <c r="C3942" s="110">
        <v>216.101685</v>
      </c>
      <c r="D3942">
        <f t="shared" si="122"/>
        <v>4.2132854876135717E-3</v>
      </c>
      <c r="E3942">
        <v>-2.5933416890316696E-2</v>
      </c>
      <c r="F3942">
        <v>3932</v>
      </c>
      <c r="G3942">
        <f t="shared" ca="1" si="123"/>
        <v>1.9139061224311093E-2</v>
      </c>
    </row>
    <row r="3943" spans="2:7" x14ac:dyDescent="0.3">
      <c r="B3943" s="109">
        <v>39575</v>
      </c>
      <c r="C3943" s="110">
        <v>215.195007</v>
      </c>
      <c r="D3943">
        <f t="shared" si="122"/>
        <v>-2.8508146522535638E-3</v>
      </c>
      <c r="E3943">
        <v>-2.5934318751247298E-2</v>
      </c>
      <c r="F3943">
        <v>3933</v>
      </c>
      <c r="G3943">
        <f t="shared" ca="1" si="123"/>
        <v>8.4477564395446722E-3</v>
      </c>
    </row>
    <row r="3944" spans="2:7" x14ac:dyDescent="0.3">
      <c r="B3944" s="109">
        <v>39574</v>
      </c>
      <c r="C3944" s="110">
        <v>215.81024199999999</v>
      </c>
      <c r="D3944">
        <f t="shared" si="122"/>
        <v>-3.3777815485617202E-2</v>
      </c>
      <c r="E3944">
        <v>-2.5942945461887801E-2</v>
      </c>
      <c r="F3944">
        <v>3934</v>
      </c>
      <c r="G3944">
        <f t="shared" ca="1" si="123"/>
        <v>-1.1509168054048341E-2</v>
      </c>
    </row>
    <row r="3945" spans="2:7" x14ac:dyDescent="0.3">
      <c r="B3945" s="109">
        <v>39573</v>
      </c>
      <c r="C3945" s="110">
        <v>223.35467499999999</v>
      </c>
      <c r="D3945">
        <f t="shared" si="122"/>
        <v>-3.4668188545700085E-3</v>
      </c>
      <c r="E3945">
        <v>-2.5951000426806203E-2</v>
      </c>
      <c r="F3945">
        <v>3935</v>
      </c>
      <c r="G3945">
        <f t="shared" ca="1" si="123"/>
        <v>9.8244403337484163E-3</v>
      </c>
    </row>
    <row r="3946" spans="2:7" x14ac:dyDescent="0.3">
      <c r="B3946" s="109">
        <v>39570</v>
      </c>
      <c r="C3946" s="110">
        <v>224.131699</v>
      </c>
      <c r="D3946">
        <f t="shared" si="122"/>
        <v>8.3424138037929696E-2</v>
      </c>
      <c r="E3946">
        <v>-2.6052611258274738E-2</v>
      </c>
      <c r="F3946">
        <v>3936</v>
      </c>
      <c r="G3946">
        <f t="shared" ca="1" si="123"/>
        <v>4.3006567317755984E-3</v>
      </c>
    </row>
    <row r="3947" spans="2:7" x14ac:dyDescent="0.3">
      <c r="B3947" s="109">
        <v>39568</v>
      </c>
      <c r="C3947" s="110">
        <v>206.873459</v>
      </c>
      <c r="D3947">
        <f t="shared" si="122"/>
        <v>2.1913117210975885E-2</v>
      </c>
      <c r="E3947">
        <v>-2.6054917646067488E-2</v>
      </c>
      <c r="F3947">
        <v>3937</v>
      </c>
      <c r="G3947">
        <f t="shared" ca="1" si="123"/>
        <v>-2.0071019627677513E-2</v>
      </c>
    </row>
    <row r="3948" spans="2:7" x14ac:dyDescent="0.3">
      <c r="B3948" s="109">
        <v>39567</v>
      </c>
      <c r="C3948" s="110">
        <v>202.43742399999999</v>
      </c>
      <c r="D3948">
        <f t="shared" si="122"/>
        <v>9.0383401815878894E-3</v>
      </c>
      <c r="E3948">
        <v>-2.6056249748203197E-2</v>
      </c>
      <c r="F3948">
        <v>3938</v>
      </c>
      <c r="G3948">
        <f t="shared" ca="1" si="123"/>
        <v>-5.1682698190394588E-2</v>
      </c>
    </row>
    <row r="3949" spans="2:7" x14ac:dyDescent="0.3">
      <c r="B3949" s="109">
        <v>39566</v>
      </c>
      <c r="C3949" s="110">
        <v>200.62411499999999</v>
      </c>
      <c r="D3949">
        <f t="shared" si="122"/>
        <v>8.6273474701623609E-3</v>
      </c>
      <c r="E3949">
        <v>-2.6078315200348423E-2</v>
      </c>
      <c r="F3949">
        <v>3939</v>
      </c>
      <c r="G3949">
        <f t="shared" ca="1" si="123"/>
        <v>1.9440250179088792E-2</v>
      </c>
    </row>
    <row r="3950" spans="2:7" x14ac:dyDescent="0.3">
      <c r="B3950" s="109">
        <v>39563</v>
      </c>
      <c r="C3950" s="110">
        <v>198.90806599999999</v>
      </c>
      <c r="D3950">
        <f t="shared" si="122"/>
        <v>9.7781854663714363E-4</v>
      </c>
      <c r="E3950">
        <v>-2.6103933564244786E-2</v>
      </c>
      <c r="F3950">
        <v>3940</v>
      </c>
      <c r="G3950">
        <f t="shared" ca="1" si="123"/>
        <v>-4.0206503545137447E-2</v>
      </c>
    </row>
    <row r="3951" spans="2:7" x14ac:dyDescent="0.3">
      <c r="B3951" s="109">
        <v>39562</v>
      </c>
      <c r="C3951" s="110">
        <v>198.71376000000001</v>
      </c>
      <c r="D3951">
        <f t="shared" si="122"/>
        <v>6.5227234132492207E-4</v>
      </c>
      <c r="E3951">
        <v>-2.6105141404346721E-2</v>
      </c>
      <c r="F3951">
        <v>3941</v>
      </c>
      <c r="G3951">
        <f t="shared" ca="1" si="123"/>
        <v>8.8672294677128345E-3</v>
      </c>
    </row>
    <row r="3952" spans="2:7" x14ac:dyDescent="0.3">
      <c r="B3952" s="109">
        <v>39561</v>
      </c>
      <c r="C3952" s="110">
        <v>198.58422899999999</v>
      </c>
      <c r="D3952">
        <f t="shared" si="122"/>
        <v>3.8435736605825221E-2</v>
      </c>
      <c r="E3952">
        <v>-2.6106633166005255E-2</v>
      </c>
      <c r="F3952">
        <v>3942</v>
      </c>
      <c r="G3952">
        <f t="shared" ca="1" si="123"/>
        <v>-3.4082157800144168E-2</v>
      </c>
    </row>
    <row r="3953" spans="2:7" x14ac:dyDescent="0.3">
      <c r="B3953" s="109">
        <v>39560</v>
      </c>
      <c r="C3953" s="110">
        <v>191.23400899999999</v>
      </c>
      <c r="D3953">
        <f t="shared" si="122"/>
        <v>-4.3831784591500389E-3</v>
      </c>
      <c r="E3953">
        <v>-2.6114618892132291E-2</v>
      </c>
      <c r="F3953">
        <v>3943</v>
      </c>
      <c r="G3953">
        <f t="shared" ca="1" si="123"/>
        <v>2.6009562798488525E-2</v>
      </c>
    </row>
    <row r="3954" spans="2:7" x14ac:dyDescent="0.3">
      <c r="B3954" s="109">
        <v>39559</v>
      </c>
      <c r="C3954" s="110">
        <v>192.07591199999999</v>
      </c>
      <c r="D3954">
        <f t="shared" si="122"/>
        <v>-3.3711756394994019E-4</v>
      </c>
      <c r="E3954">
        <v>-2.6164831620605566E-2</v>
      </c>
      <c r="F3954">
        <v>3944</v>
      </c>
      <c r="G3954">
        <f t="shared" ca="1" si="123"/>
        <v>3.0929987851993586E-2</v>
      </c>
    </row>
    <row r="3955" spans="2:7" x14ac:dyDescent="0.3">
      <c r="B3955" s="109">
        <v>39555</v>
      </c>
      <c r="C3955" s="110">
        <v>192.14068599999999</v>
      </c>
      <c r="D3955">
        <f t="shared" si="122"/>
        <v>-4.5290605652947846E-3</v>
      </c>
      <c r="E3955">
        <v>-2.6228871870304649E-2</v>
      </c>
      <c r="F3955">
        <v>3945</v>
      </c>
      <c r="G3955">
        <f t="shared" ca="1" si="123"/>
        <v>2.0772016781343501E-2</v>
      </c>
    </row>
    <row r="3956" spans="2:7" x14ac:dyDescent="0.3">
      <c r="B3956" s="109">
        <v>39554</v>
      </c>
      <c r="C3956" s="110">
        <v>193.01486199999999</v>
      </c>
      <c r="D3956">
        <f t="shared" si="122"/>
        <v>1.5116784444884068E-3</v>
      </c>
      <c r="E3956">
        <v>-2.6264385248686795E-2</v>
      </c>
      <c r="F3956">
        <v>3946</v>
      </c>
      <c r="G3956">
        <f t="shared" ca="1" si="123"/>
        <v>2.3735332873377432E-3</v>
      </c>
    </row>
    <row r="3957" spans="2:7" x14ac:dyDescent="0.3">
      <c r="B3957" s="109">
        <v>39553</v>
      </c>
      <c r="C3957" s="110">
        <v>192.72352599999999</v>
      </c>
      <c r="D3957">
        <f t="shared" si="122"/>
        <v>6.2547887208002084E-3</v>
      </c>
      <c r="E3957">
        <v>-2.6317094660316065E-2</v>
      </c>
      <c r="F3957">
        <v>3947</v>
      </c>
      <c r="G3957">
        <f t="shared" ca="1" si="123"/>
        <v>-1.8827860268298947E-2</v>
      </c>
    </row>
    <row r="3958" spans="2:7" x14ac:dyDescent="0.3">
      <c r="B3958" s="109">
        <v>39549</v>
      </c>
      <c r="C3958" s="110">
        <v>191.52557400000001</v>
      </c>
      <c r="D3958">
        <f t="shared" si="122"/>
        <v>3.9039415380932585E-3</v>
      </c>
      <c r="E3958">
        <v>-2.6332479520525864E-2</v>
      </c>
      <c r="F3958">
        <v>3948</v>
      </c>
      <c r="G3958">
        <f t="shared" ca="1" si="123"/>
        <v>-1.8586453393104708E-2</v>
      </c>
    </row>
    <row r="3959" spans="2:7" x14ac:dyDescent="0.3">
      <c r="B3959" s="109">
        <v>39548</v>
      </c>
      <c r="C3959" s="110">
        <v>190.780777</v>
      </c>
      <c r="D3959">
        <f t="shared" si="122"/>
        <v>-3.2140599015334503E-3</v>
      </c>
      <c r="E3959">
        <v>-2.6348461696679149E-2</v>
      </c>
      <c r="F3959">
        <v>3949</v>
      </c>
      <c r="G3959">
        <f t="shared" ca="1" si="123"/>
        <v>-2.8747427255967632E-2</v>
      </c>
    </row>
    <row r="3960" spans="2:7" x14ac:dyDescent="0.3">
      <c r="B3960" s="109">
        <v>39547</v>
      </c>
      <c r="C3960" s="110">
        <v>191.39593500000001</v>
      </c>
      <c r="D3960">
        <f t="shared" si="122"/>
        <v>-4.3796469674763916E-3</v>
      </c>
      <c r="E3960">
        <v>-2.6354681525562418E-2</v>
      </c>
      <c r="F3960">
        <v>3950</v>
      </c>
      <c r="G3960">
        <f t="shared" ca="1" si="123"/>
        <v>5.9002679307232839E-3</v>
      </c>
    </row>
    <row r="3961" spans="2:7" x14ac:dyDescent="0.3">
      <c r="B3961" s="109">
        <v>39546</v>
      </c>
      <c r="C3961" s="110">
        <v>192.23786899999999</v>
      </c>
      <c r="D3961">
        <f t="shared" si="122"/>
        <v>9.1790111222218584E-3</v>
      </c>
      <c r="E3961">
        <v>-2.6393586761931154E-2</v>
      </c>
      <c r="F3961">
        <v>3951</v>
      </c>
      <c r="G3961">
        <f t="shared" ca="1" si="123"/>
        <v>3.0984972904064913E-2</v>
      </c>
    </row>
    <row r="3962" spans="2:7" x14ac:dyDescent="0.3">
      <c r="B3962" s="109">
        <v>39545</v>
      </c>
      <c r="C3962" s="110">
        <v>190.48936499999999</v>
      </c>
      <c r="D3962">
        <f t="shared" si="122"/>
        <v>-7.9256014529029972E-3</v>
      </c>
      <c r="E3962">
        <v>-2.6432582706847563E-2</v>
      </c>
      <c r="F3962">
        <v>3952</v>
      </c>
      <c r="G3962">
        <f t="shared" ca="1" si="123"/>
        <v>1.0743774821533325E-3</v>
      </c>
    </row>
    <row r="3963" spans="2:7" x14ac:dyDescent="0.3">
      <c r="B3963" s="109">
        <v>39542</v>
      </c>
      <c r="C3963" s="110">
        <v>192.011169</v>
      </c>
      <c r="D3963">
        <f t="shared" si="122"/>
        <v>-8.0297951917661647E-3</v>
      </c>
      <c r="E3963">
        <v>-2.6488783725010956E-2</v>
      </c>
      <c r="F3963">
        <v>3953</v>
      </c>
      <c r="G3963">
        <f t="shared" ca="1" si="123"/>
        <v>-3.3376330638799884E-2</v>
      </c>
    </row>
    <row r="3964" spans="2:7" x14ac:dyDescent="0.3">
      <c r="B3964" s="109">
        <v>39541</v>
      </c>
      <c r="C3964" s="110">
        <v>193.56546</v>
      </c>
      <c r="D3964">
        <f t="shared" si="122"/>
        <v>-2.3362588823766517E-3</v>
      </c>
      <c r="E3964">
        <v>-2.6524402988077456E-2</v>
      </c>
      <c r="F3964">
        <v>3954</v>
      </c>
      <c r="G3964">
        <f t="shared" ca="1" si="123"/>
        <v>-1.3872534892914947E-2</v>
      </c>
    </row>
    <row r="3965" spans="2:7" x14ac:dyDescent="0.3">
      <c r="B3965" s="109">
        <v>39540</v>
      </c>
      <c r="C3965" s="110">
        <v>194.01873800000001</v>
      </c>
      <c r="D3965">
        <f t="shared" si="122"/>
        <v>-9.0952086637817731E-3</v>
      </c>
      <c r="E3965">
        <v>-2.6603224993349439E-2</v>
      </c>
      <c r="F3965">
        <v>3955</v>
      </c>
      <c r="G3965">
        <f t="shared" ca="1" si="123"/>
        <v>-3.1121701562894337E-2</v>
      </c>
    </row>
    <row r="3966" spans="2:7" x14ac:dyDescent="0.3">
      <c r="B3966" s="109">
        <v>39539</v>
      </c>
      <c r="C3966" s="110">
        <v>195.799576</v>
      </c>
      <c r="D3966">
        <f t="shared" si="122"/>
        <v>-1.6541732179897739E-4</v>
      </c>
      <c r="E3966">
        <v>-2.6606309368157333E-2</v>
      </c>
      <c r="F3966">
        <v>3956</v>
      </c>
      <c r="G3966">
        <f t="shared" ca="1" si="123"/>
        <v>9.7950638133845261E-3</v>
      </c>
    </row>
    <row r="3967" spans="2:7" x14ac:dyDescent="0.3">
      <c r="B3967" s="109">
        <v>39538</v>
      </c>
      <c r="C3967" s="110">
        <v>195.83197000000001</v>
      </c>
      <c r="D3967">
        <f t="shared" si="122"/>
        <v>3.8639708059416744E-2</v>
      </c>
      <c r="E3967">
        <v>-2.6623710017425362E-2</v>
      </c>
      <c r="F3967">
        <v>3957</v>
      </c>
      <c r="G3967">
        <f t="shared" ca="1" si="123"/>
        <v>-3.4340090718800579E-3</v>
      </c>
    </row>
    <row r="3968" spans="2:7" x14ac:dyDescent="0.3">
      <c r="B3968" s="109">
        <v>39535</v>
      </c>
      <c r="C3968" s="110">
        <v>188.54658499999999</v>
      </c>
      <c r="D3968">
        <f t="shared" si="122"/>
        <v>4.4848463564253205E-3</v>
      </c>
      <c r="E3968">
        <v>-2.6657843697030836E-2</v>
      </c>
      <c r="F3968">
        <v>3958</v>
      </c>
      <c r="G3968">
        <f t="shared" ca="1" si="123"/>
        <v>4.5023876349526211E-2</v>
      </c>
    </row>
    <row r="3969" spans="2:7" x14ac:dyDescent="0.3">
      <c r="B3969" s="109">
        <v>39534</v>
      </c>
      <c r="C3969" s="110">
        <v>187.704758</v>
      </c>
      <c r="D3969">
        <f t="shared" si="122"/>
        <v>-1.5455090728968557E-2</v>
      </c>
      <c r="E3969">
        <v>-2.6666644946390039E-2</v>
      </c>
      <c r="F3969">
        <v>3959</v>
      </c>
      <c r="G3969">
        <f t="shared" ca="1" si="123"/>
        <v>1.2034086145613991E-2</v>
      </c>
    </row>
    <row r="3970" spans="2:7" x14ac:dyDescent="0.3">
      <c r="B3970" s="109">
        <v>39533</v>
      </c>
      <c r="C3970" s="110">
        <v>190.65129099999999</v>
      </c>
      <c r="D3970">
        <f t="shared" si="122"/>
        <v>-1.4230495981823355E-2</v>
      </c>
      <c r="E3970">
        <v>-2.6727842116913147E-2</v>
      </c>
      <c r="F3970">
        <v>3960</v>
      </c>
      <c r="G3970">
        <f t="shared" ca="1" si="123"/>
        <v>-3.1853918442577567E-2</v>
      </c>
    </row>
    <row r="3971" spans="2:7" x14ac:dyDescent="0.3">
      <c r="B3971" s="109">
        <v>39532</v>
      </c>
      <c r="C3971" s="110">
        <v>193.40351899999999</v>
      </c>
      <c r="D3971">
        <f t="shared" si="122"/>
        <v>5.3810560325726398E-2</v>
      </c>
      <c r="E3971">
        <v>-2.6838512515904078E-2</v>
      </c>
      <c r="F3971">
        <v>3961</v>
      </c>
      <c r="G3971">
        <f t="shared" ca="1" si="123"/>
        <v>3.5988047540417914E-2</v>
      </c>
    </row>
    <row r="3972" spans="2:7" x14ac:dyDescent="0.3">
      <c r="B3972" s="109">
        <v>39531</v>
      </c>
      <c r="C3972" s="110">
        <v>183.52778599999999</v>
      </c>
      <c r="D3972">
        <f t="shared" si="122"/>
        <v>-4.6272265255102862E-2</v>
      </c>
      <c r="E3972">
        <v>-2.6842988075102103E-2</v>
      </c>
      <c r="F3972">
        <v>3962</v>
      </c>
      <c r="G3972">
        <f t="shared" ca="1" si="123"/>
        <v>2.813326683047955E-2</v>
      </c>
    </row>
    <row r="3973" spans="2:7" x14ac:dyDescent="0.3">
      <c r="B3973" s="109">
        <v>39526</v>
      </c>
      <c r="C3973" s="110">
        <v>192.432053</v>
      </c>
      <c r="D3973">
        <f t="shared" si="122"/>
        <v>2.6601455043060884E-2</v>
      </c>
      <c r="E3973">
        <v>-2.6844867140279449E-2</v>
      </c>
      <c r="F3973">
        <v>3963</v>
      </c>
      <c r="G3973">
        <f t="shared" ca="1" si="123"/>
        <v>1.6051806299279204E-2</v>
      </c>
    </row>
    <row r="3974" spans="2:7" x14ac:dyDescent="0.3">
      <c r="B3974" s="109">
        <v>39525</v>
      </c>
      <c r="C3974" s="110">
        <v>187.44572400000001</v>
      </c>
      <c r="D3974">
        <f t="shared" si="122"/>
        <v>-2.5842251433249031E-3</v>
      </c>
      <c r="E3974">
        <v>-2.697647408939241E-2</v>
      </c>
      <c r="F3974">
        <v>3964</v>
      </c>
      <c r="G3974">
        <f t="shared" ca="1" si="123"/>
        <v>5.4206427403533028E-3</v>
      </c>
    </row>
    <row r="3975" spans="2:7" x14ac:dyDescent="0.3">
      <c r="B3975" s="109">
        <v>39524</v>
      </c>
      <c r="C3975" s="110">
        <v>187.93138099999999</v>
      </c>
      <c r="D3975">
        <f t="shared" si="122"/>
        <v>-3.8595229798632724E-2</v>
      </c>
      <c r="E3975">
        <v>-2.7007498980977318E-2</v>
      </c>
      <c r="F3975">
        <v>3965</v>
      </c>
      <c r="G3975">
        <f t="shared" ca="1" si="123"/>
        <v>-6.1436451476448335E-2</v>
      </c>
    </row>
    <row r="3976" spans="2:7" x14ac:dyDescent="0.3">
      <c r="B3976" s="109">
        <v>39521</v>
      </c>
      <c r="C3976" s="110">
        <v>195.47581500000001</v>
      </c>
      <c r="D3976">
        <f t="shared" si="122"/>
        <v>1.0884121591257179E-2</v>
      </c>
      <c r="E3976">
        <v>-2.7041250646820392E-2</v>
      </c>
      <c r="F3976">
        <v>3966</v>
      </c>
      <c r="G3976">
        <f t="shared" ca="1" si="123"/>
        <v>-1.3339592531470872E-2</v>
      </c>
    </row>
    <row r="3977" spans="2:7" x14ac:dyDescent="0.3">
      <c r="B3977" s="109">
        <v>39520</v>
      </c>
      <c r="C3977" s="110">
        <v>193.37114</v>
      </c>
      <c r="D3977">
        <f t="shared" si="122"/>
        <v>-1.7763353213116284E-2</v>
      </c>
      <c r="E3977">
        <v>-2.7042462570635584E-2</v>
      </c>
      <c r="F3977">
        <v>3967</v>
      </c>
      <c r="G3977">
        <f t="shared" ca="1" si="123"/>
        <v>3.8354547636283133E-2</v>
      </c>
    </row>
    <row r="3978" spans="2:7" x14ac:dyDescent="0.3">
      <c r="B3978" s="109">
        <v>39519</v>
      </c>
      <c r="C3978" s="110">
        <v>196.868179</v>
      </c>
      <c r="D3978">
        <f t="shared" si="122"/>
        <v>-2.1878704444474928E-2</v>
      </c>
      <c r="E3978">
        <v>-2.7100628343012412E-2</v>
      </c>
      <c r="F3978">
        <v>3968</v>
      </c>
      <c r="G3978">
        <f t="shared" ca="1" si="123"/>
        <v>-4.9441533551664175E-2</v>
      </c>
    </row>
    <row r="3979" spans="2:7" x14ac:dyDescent="0.3">
      <c r="B3979" s="109">
        <v>39518</v>
      </c>
      <c r="C3979" s="110">
        <v>201.27174400000001</v>
      </c>
      <c r="D3979">
        <f t="shared" ref="D3979:D4042" si="124">C3979/C3980-1</f>
        <v>5.1776440868590123E-2</v>
      </c>
      <c r="E3979">
        <v>-2.7153231527518473E-2</v>
      </c>
      <c r="F3979">
        <v>3969</v>
      </c>
      <c r="G3979">
        <f t="shared" ref="G3979:G4042" ca="1" si="125">_xlfn.NORM.INV(RAND(),M$13,M$14)</f>
        <v>-1.7052166826238443E-2</v>
      </c>
    </row>
    <row r="3980" spans="2:7" x14ac:dyDescent="0.3">
      <c r="B3980" s="109">
        <v>39517</v>
      </c>
      <c r="C3980" s="110">
        <v>191.363617</v>
      </c>
      <c r="D3980">
        <f t="shared" si="124"/>
        <v>-7.8899204578750659E-3</v>
      </c>
      <c r="E3980">
        <v>-2.7178834654983719E-2</v>
      </c>
      <c r="F3980">
        <v>3970</v>
      </c>
      <c r="G3980">
        <f t="shared" ca="1" si="125"/>
        <v>2.0245426521821607E-2</v>
      </c>
    </row>
    <row r="3981" spans="2:7" x14ac:dyDescent="0.3">
      <c r="B3981" s="109">
        <v>39514</v>
      </c>
      <c r="C3981" s="110">
        <v>192.885468</v>
      </c>
      <c r="D3981">
        <f t="shared" si="124"/>
        <v>-3.4365172273320921E-2</v>
      </c>
      <c r="E3981">
        <v>-2.718149960519467E-2</v>
      </c>
      <c r="F3981">
        <v>3971</v>
      </c>
      <c r="G3981">
        <f t="shared" ca="1" si="125"/>
        <v>-3.7115585665154362E-2</v>
      </c>
    </row>
    <row r="3982" spans="2:7" x14ac:dyDescent="0.3">
      <c r="B3982" s="109">
        <v>39512</v>
      </c>
      <c r="C3982" s="110">
        <v>199.749908</v>
      </c>
      <c r="D3982">
        <f t="shared" si="124"/>
        <v>-6.4805064492867714E-4</v>
      </c>
      <c r="E3982">
        <v>-2.7272724892351441E-2</v>
      </c>
      <c r="F3982">
        <v>3972</v>
      </c>
      <c r="G3982">
        <f t="shared" ca="1" si="125"/>
        <v>3.8463723213315883E-3</v>
      </c>
    </row>
    <row r="3983" spans="2:7" x14ac:dyDescent="0.3">
      <c r="B3983" s="109">
        <v>39511</v>
      </c>
      <c r="C3983" s="110">
        <v>199.87943999999999</v>
      </c>
      <c r="D3983">
        <f t="shared" si="124"/>
        <v>-3.2596806776448939E-2</v>
      </c>
      <c r="E3983">
        <v>-2.7288256577714165E-2</v>
      </c>
      <c r="F3983">
        <v>3973</v>
      </c>
      <c r="G3983">
        <f t="shared" ca="1" si="125"/>
        <v>-5.6614943351115986E-3</v>
      </c>
    </row>
    <row r="3984" spans="2:7" x14ac:dyDescent="0.3">
      <c r="B3984" s="109">
        <v>39510</v>
      </c>
      <c r="C3984" s="110">
        <v>206.61440999999999</v>
      </c>
      <c r="D3984">
        <f t="shared" si="124"/>
        <v>1.1091952379970405E-2</v>
      </c>
      <c r="E3984">
        <v>-2.7340595292762671E-2</v>
      </c>
      <c r="F3984">
        <v>3974</v>
      </c>
      <c r="G3984">
        <f t="shared" ca="1" si="125"/>
        <v>-4.6140330086272358E-2</v>
      </c>
    </row>
    <row r="3985" spans="2:7" x14ac:dyDescent="0.3">
      <c r="B3985" s="109">
        <v>39507</v>
      </c>
      <c r="C3985" s="110">
        <v>204.34779399999999</v>
      </c>
      <c r="D3985">
        <f t="shared" si="124"/>
        <v>1.7410752049169975E-2</v>
      </c>
      <c r="E3985">
        <v>-2.7347260759751912E-2</v>
      </c>
      <c r="F3985">
        <v>3975</v>
      </c>
      <c r="G3985">
        <f t="shared" ca="1" si="125"/>
        <v>6.275209645032271E-3</v>
      </c>
    </row>
    <row r="3986" spans="2:7" x14ac:dyDescent="0.3">
      <c r="B3986" s="109">
        <v>39506</v>
      </c>
      <c r="C3986" s="110">
        <v>200.85083</v>
      </c>
      <c r="D3986">
        <f t="shared" si="124"/>
        <v>-2.8047665294002377E-2</v>
      </c>
      <c r="E3986">
        <v>-2.7455577620077998E-2</v>
      </c>
      <c r="F3986">
        <v>3976</v>
      </c>
      <c r="G3986">
        <f t="shared" ca="1" si="125"/>
        <v>-1.0888939314462651E-2</v>
      </c>
    </row>
    <row r="3987" spans="2:7" x14ac:dyDescent="0.3">
      <c r="B3987" s="109">
        <v>39505</v>
      </c>
      <c r="C3987" s="110">
        <v>206.64679000000001</v>
      </c>
      <c r="D3987">
        <f t="shared" si="124"/>
        <v>2.6709696645568215E-3</v>
      </c>
      <c r="E3987">
        <v>-2.7463854620270456E-2</v>
      </c>
      <c r="F3987">
        <v>3977</v>
      </c>
      <c r="G3987">
        <f t="shared" ca="1" si="125"/>
        <v>1.1675705156049059E-2</v>
      </c>
    </row>
    <row r="3988" spans="2:7" x14ac:dyDescent="0.3">
      <c r="B3988" s="109">
        <v>39504</v>
      </c>
      <c r="C3988" s="110">
        <v>206.09631300000001</v>
      </c>
      <c r="D3988">
        <f t="shared" si="124"/>
        <v>-7.1753554066301684E-3</v>
      </c>
      <c r="E3988">
        <v>-2.7535658372228378E-2</v>
      </c>
      <c r="F3988">
        <v>3978</v>
      </c>
      <c r="G3988">
        <f t="shared" ca="1" si="125"/>
        <v>7.6052555372447525E-2</v>
      </c>
    </row>
    <row r="3989" spans="2:7" x14ac:dyDescent="0.3">
      <c r="B3989" s="109">
        <v>39503</v>
      </c>
      <c r="C3989" s="110">
        <v>207.585815</v>
      </c>
      <c r="D3989">
        <f t="shared" si="124"/>
        <v>3.3365839954175414E-2</v>
      </c>
      <c r="E3989">
        <v>-2.7547487270090376E-2</v>
      </c>
      <c r="F3989">
        <v>3979</v>
      </c>
      <c r="G3989">
        <f t="shared" ca="1" si="125"/>
        <v>-2.0841307821612275E-2</v>
      </c>
    </row>
    <row r="3990" spans="2:7" x14ac:dyDescent="0.3">
      <c r="B3990" s="109">
        <v>39500</v>
      </c>
      <c r="C3990" s="110">
        <v>200.88317900000001</v>
      </c>
      <c r="D3990">
        <f t="shared" si="124"/>
        <v>-8.1533559847810633E-3</v>
      </c>
      <c r="E3990">
        <v>-2.7574802485290983E-2</v>
      </c>
      <c r="F3990">
        <v>3980</v>
      </c>
      <c r="G3990">
        <f t="shared" ca="1" si="125"/>
        <v>2.7866408769716595E-2</v>
      </c>
    </row>
    <row r="3991" spans="2:7" x14ac:dyDescent="0.3">
      <c r="B3991" s="109">
        <v>39499</v>
      </c>
      <c r="C3991" s="110">
        <v>202.534515</v>
      </c>
      <c r="D3991">
        <f t="shared" si="124"/>
        <v>5.9502271016240726E-3</v>
      </c>
      <c r="E3991">
        <v>-2.7632165927533814E-2</v>
      </c>
      <c r="F3991">
        <v>3981</v>
      </c>
      <c r="G3991">
        <f t="shared" ca="1" si="125"/>
        <v>1.038049618755015E-2</v>
      </c>
    </row>
    <row r="3992" spans="2:7" x14ac:dyDescent="0.3">
      <c r="B3992" s="109">
        <v>39498</v>
      </c>
      <c r="C3992" s="110">
        <v>201.33651699999999</v>
      </c>
      <c r="D3992">
        <f t="shared" si="124"/>
        <v>-3.1313340370602405E-2</v>
      </c>
      <c r="E3992">
        <v>-2.768039081667506E-2</v>
      </c>
      <c r="F3992">
        <v>3982</v>
      </c>
      <c r="G3992">
        <f t="shared" ca="1" si="125"/>
        <v>-6.084290479073505E-2</v>
      </c>
    </row>
    <row r="3993" spans="2:7" x14ac:dyDescent="0.3">
      <c r="B3993" s="109">
        <v>39497</v>
      </c>
      <c r="C3993" s="110">
        <v>207.84483299999999</v>
      </c>
      <c r="D3993">
        <f t="shared" si="124"/>
        <v>-4.6519610223032526E-3</v>
      </c>
      <c r="E3993">
        <v>-2.7684997540292189E-2</v>
      </c>
      <c r="F3993">
        <v>3983</v>
      </c>
      <c r="G3993">
        <f t="shared" ca="1" si="125"/>
        <v>1.8537937726565732E-2</v>
      </c>
    </row>
    <row r="3994" spans="2:7" x14ac:dyDescent="0.3">
      <c r="B3994" s="109">
        <v>39496</v>
      </c>
      <c r="C3994" s="110">
        <v>208.816238</v>
      </c>
      <c r="D3994">
        <f t="shared" si="124"/>
        <v>-4.630420486682385E-3</v>
      </c>
      <c r="E3994">
        <v>-2.7745570908306205E-2</v>
      </c>
      <c r="F3994">
        <v>3984</v>
      </c>
      <c r="G3994">
        <f t="shared" ca="1" si="125"/>
        <v>-2.0145199842405821E-2</v>
      </c>
    </row>
    <row r="3995" spans="2:7" x14ac:dyDescent="0.3">
      <c r="B3995" s="109">
        <v>39493</v>
      </c>
      <c r="C3995" s="110">
        <v>209.787643</v>
      </c>
      <c r="D3995">
        <f t="shared" si="124"/>
        <v>-3.0873599787484274E-4</v>
      </c>
      <c r="E3995">
        <v>-2.7770074855348437E-2</v>
      </c>
      <c r="F3995">
        <v>3985</v>
      </c>
      <c r="G3995">
        <f t="shared" ca="1" si="125"/>
        <v>2.0318060871543017E-2</v>
      </c>
    </row>
    <row r="3996" spans="2:7" x14ac:dyDescent="0.3">
      <c r="B3996" s="109">
        <v>39492</v>
      </c>
      <c r="C3996" s="110">
        <v>209.85243199999999</v>
      </c>
      <c r="D3996">
        <f t="shared" si="124"/>
        <v>-2.0016756190541773E-3</v>
      </c>
      <c r="E3996">
        <v>-2.7790412531668807E-2</v>
      </c>
      <c r="F3996">
        <v>3986</v>
      </c>
      <c r="G3996">
        <f t="shared" ca="1" si="125"/>
        <v>2.1308546733953947E-2</v>
      </c>
    </row>
    <row r="3997" spans="2:7" x14ac:dyDescent="0.3">
      <c r="B3997" s="109">
        <v>39491</v>
      </c>
      <c r="C3997" s="110">
        <v>210.27333100000001</v>
      </c>
      <c r="D3997">
        <f t="shared" si="124"/>
        <v>2.4699358059927512E-3</v>
      </c>
      <c r="E3997">
        <v>-2.7810818228031997E-2</v>
      </c>
      <c r="F3997">
        <v>3987</v>
      </c>
      <c r="G3997">
        <f t="shared" ca="1" si="125"/>
        <v>-5.1153384283845388E-2</v>
      </c>
    </row>
    <row r="3998" spans="2:7" x14ac:dyDescent="0.3">
      <c r="B3998" s="109">
        <v>39490</v>
      </c>
      <c r="C3998" s="110">
        <v>209.75524899999999</v>
      </c>
      <c r="D3998">
        <f t="shared" si="124"/>
        <v>5.6942569072693239E-2</v>
      </c>
      <c r="E3998">
        <v>-2.7861564510041958E-2</v>
      </c>
      <c r="F3998">
        <v>3988</v>
      </c>
      <c r="G3998">
        <f t="shared" ca="1" si="125"/>
        <v>-2.3951860830667419E-2</v>
      </c>
    </row>
    <row r="3999" spans="2:7" x14ac:dyDescent="0.3">
      <c r="B3999" s="109">
        <v>39489</v>
      </c>
      <c r="C3999" s="110">
        <v>198.45472699999999</v>
      </c>
      <c r="D3999">
        <f t="shared" si="124"/>
        <v>-5.4312951684067245E-2</v>
      </c>
      <c r="E3999">
        <v>-2.7880291854393224E-2</v>
      </c>
      <c r="F3999">
        <v>3989</v>
      </c>
      <c r="G3999">
        <f t="shared" ca="1" si="125"/>
        <v>-1.7688064041610677E-2</v>
      </c>
    </row>
    <row r="4000" spans="2:7" x14ac:dyDescent="0.3">
      <c r="B4000" s="109">
        <v>39486</v>
      </c>
      <c r="C4000" s="110">
        <v>209.85243199999999</v>
      </c>
      <c r="D4000">
        <f t="shared" si="124"/>
        <v>-2.1144461926244751E-2</v>
      </c>
      <c r="E4000">
        <v>-2.7896862728865712E-2</v>
      </c>
      <c r="F4000">
        <v>3990</v>
      </c>
      <c r="G4000">
        <f t="shared" ca="1" si="125"/>
        <v>1.3599300335042596E-2</v>
      </c>
    </row>
    <row r="4001" spans="2:7" x14ac:dyDescent="0.3">
      <c r="B4001" s="109">
        <v>39485</v>
      </c>
      <c r="C4001" s="110">
        <v>214.38549800000001</v>
      </c>
      <c r="D4001">
        <f t="shared" si="124"/>
        <v>-1.5464738208808337E-2</v>
      </c>
      <c r="E4001">
        <v>-2.790892506020326E-2</v>
      </c>
      <c r="F4001">
        <v>3991</v>
      </c>
      <c r="G4001">
        <f t="shared" ca="1" si="125"/>
        <v>1.520432108500662E-2</v>
      </c>
    </row>
    <row r="4002" spans="2:7" x14ac:dyDescent="0.3">
      <c r="B4002" s="109">
        <v>39484</v>
      </c>
      <c r="C4002" s="110">
        <v>217.75299100000001</v>
      </c>
      <c r="D4002">
        <f t="shared" si="124"/>
        <v>-2.9581302460214398E-2</v>
      </c>
      <c r="E4002">
        <v>-2.7911685778088779E-2</v>
      </c>
      <c r="F4002">
        <v>3992</v>
      </c>
      <c r="G4002">
        <f t="shared" ca="1" si="125"/>
        <v>7.562946724141967E-3</v>
      </c>
    </row>
    <row r="4003" spans="2:7" x14ac:dyDescent="0.3">
      <c r="B4003" s="109">
        <v>39483</v>
      </c>
      <c r="C4003" s="110">
        <v>224.390762</v>
      </c>
      <c r="D4003">
        <f t="shared" si="124"/>
        <v>-4.5965842700728121E-3</v>
      </c>
      <c r="E4003">
        <v>-2.7943142353450079E-2</v>
      </c>
      <c r="F4003">
        <v>3993</v>
      </c>
      <c r="G4003">
        <f t="shared" ca="1" si="125"/>
        <v>-1.2433524160482127E-2</v>
      </c>
    </row>
    <row r="4004" spans="2:7" x14ac:dyDescent="0.3">
      <c r="B4004" s="109">
        <v>39482</v>
      </c>
      <c r="C4004" s="110">
        <v>225.42695599999999</v>
      </c>
      <c r="D4004">
        <f t="shared" si="124"/>
        <v>1.2801670586864988E-2</v>
      </c>
      <c r="E4004">
        <v>-2.7975321795076225E-2</v>
      </c>
      <c r="F4004">
        <v>3994</v>
      </c>
      <c r="G4004">
        <f t="shared" ca="1" si="125"/>
        <v>4.3837885663817033E-3</v>
      </c>
    </row>
    <row r="4005" spans="2:7" x14ac:dyDescent="0.3">
      <c r="B4005" s="109">
        <v>39479</v>
      </c>
      <c r="C4005" s="110">
        <v>222.57759100000001</v>
      </c>
      <c r="D4005">
        <f t="shared" si="124"/>
        <v>-3.563392446072311E-2</v>
      </c>
      <c r="E4005">
        <v>-2.8002211740416949E-2</v>
      </c>
      <c r="F4005">
        <v>3995</v>
      </c>
      <c r="G4005">
        <f t="shared" ca="1" si="125"/>
        <v>7.03591575819566E-2</v>
      </c>
    </row>
    <row r="4006" spans="2:7" x14ac:dyDescent="0.3">
      <c r="B4006" s="109">
        <v>39478</v>
      </c>
      <c r="C4006" s="110">
        <v>230.80197100000001</v>
      </c>
      <c r="D4006">
        <f t="shared" si="124"/>
        <v>4.1344055987376116E-2</v>
      </c>
      <c r="E4006">
        <v>-2.8033778350460947E-2</v>
      </c>
      <c r="F4006">
        <v>3996</v>
      </c>
      <c r="G4006">
        <f t="shared" ca="1" si="125"/>
        <v>-4.9780317746189892E-2</v>
      </c>
    </row>
    <row r="4007" spans="2:7" x14ac:dyDescent="0.3">
      <c r="B4007" s="109">
        <v>39477</v>
      </c>
      <c r="C4007" s="110">
        <v>221.63853499999999</v>
      </c>
      <c r="D4007">
        <f t="shared" si="124"/>
        <v>-2.7975321795076225E-2</v>
      </c>
      <c r="E4007">
        <v>-2.8036221157777486E-2</v>
      </c>
      <c r="F4007">
        <v>3997</v>
      </c>
      <c r="G4007">
        <f t="shared" ca="1" si="125"/>
        <v>-1.806934721153906E-2</v>
      </c>
    </row>
    <row r="4008" spans="2:7" x14ac:dyDescent="0.3">
      <c r="B4008" s="109">
        <v>39476</v>
      </c>
      <c r="C4008" s="110">
        <v>228.01739499999999</v>
      </c>
      <c r="D4008">
        <f t="shared" si="124"/>
        <v>5.688150538578185E-2</v>
      </c>
      <c r="E4008">
        <v>-2.8044346308988444E-2</v>
      </c>
      <c r="F4008">
        <v>3998</v>
      </c>
      <c r="G4008">
        <f t="shared" ca="1" si="125"/>
        <v>2.8473175248172809E-2</v>
      </c>
    </row>
    <row r="4009" spans="2:7" x14ac:dyDescent="0.3">
      <c r="B4009" s="109">
        <v>39475</v>
      </c>
      <c r="C4009" s="110">
        <v>215.74546799999999</v>
      </c>
      <c r="D4009">
        <f t="shared" si="124"/>
        <v>-5.126044379710204E-2</v>
      </c>
      <c r="E4009">
        <v>-2.8047665294002377E-2</v>
      </c>
      <c r="F4009">
        <v>3999</v>
      </c>
      <c r="G4009">
        <f t="shared" ca="1" si="125"/>
        <v>-5.5402319257397928E-4</v>
      </c>
    </row>
    <row r="4010" spans="2:7" x14ac:dyDescent="0.3">
      <c r="B4010" s="109">
        <v>39472</v>
      </c>
      <c r="C4010" s="110">
        <v>227.40220600000001</v>
      </c>
      <c r="D4010">
        <f t="shared" si="124"/>
        <v>-4.2533121720969014E-3</v>
      </c>
      <c r="E4010">
        <v>-2.8121031841792488E-2</v>
      </c>
      <c r="F4010">
        <v>4000</v>
      </c>
      <c r="G4010">
        <f t="shared" ca="1" si="125"/>
        <v>7.201268286769401E-3</v>
      </c>
    </row>
    <row r="4011" spans="2:7" x14ac:dyDescent="0.3">
      <c r="B4011" s="109">
        <v>39471</v>
      </c>
      <c r="C4011" s="110">
        <v>228.37354999999999</v>
      </c>
      <c r="D4011">
        <f t="shared" si="124"/>
        <v>-4.9332582069230191E-2</v>
      </c>
      <c r="E4011">
        <v>-2.8123248964580405E-2</v>
      </c>
      <c r="F4011">
        <v>4001</v>
      </c>
      <c r="G4011">
        <f t="shared" ca="1" si="125"/>
        <v>-7.3060488620768447E-3</v>
      </c>
    </row>
    <row r="4012" spans="2:7" x14ac:dyDescent="0.3">
      <c r="B4012" s="109">
        <v>39470</v>
      </c>
      <c r="C4012" s="110">
        <v>240.22444200000001</v>
      </c>
      <c r="D4012">
        <f t="shared" si="124"/>
        <v>0.24250514217811592</v>
      </c>
      <c r="E4012">
        <v>-2.819507289350176E-2</v>
      </c>
      <c r="F4012">
        <v>4002</v>
      </c>
      <c r="G4012">
        <f t="shared" ca="1" si="125"/>
        <v>-2.5972171958587129E-2</v>
      </c>
    </row>
    <row r="4013" spans="2:7" x14ac:dyDescent="0.3">
      <c r="B4013" s="109">
        <v>39469</v>
      </c>
      <c r="C4013" s="110">
        <v>193.33879099999999</v>
      </c>
      <c r="D4013">
        <f t="shared" si="124"/>
        <v>-0.17126978585398489</v>
      </c>
      <c r="E4013">
        <v>-2.8257020600772065E-2</v>
      </c>
      <c r="F4013">
        <v>4003</v>
      </c>
      <c r="G4013">
        <f t="shared" ca="1" si="125"/>
        <v>1.4886854705628495E-3</v>
      </c>
    </row>
    <row r="4014" spans="2:7" x14ac:dyDescent="0.3">
      <c r="B4014" s="109">
        <v>39468</v>
      </c>
      <c r="C4014" s="110">
        <v>233.29521199999999</v>
      </c>
      <c r="D4014">
        <f t="shared" si="124"/>
        <v>-1.624841403697852E-2</v>
      </c>
      <c r="E4014">
        <v>-2.8261299800346751E-2</v>
      </c>
      <c r="F4014">
        <v>4004</v>
      </c>
      <c r="G4014">
        <f t="shared" ca="1" si="125"/>
        <v>-9.6664275629151242E-3</v>
      </c>
    </row>
    <row r="4015" spans="2:7" x14ac:dyDescent="0.3">
      <c r="B4015" s="109">
        <v>39465</v>
      </c>
      <c r="C4015" s="110">
        <v>237.14849899999999</v>
      </c>
      <c r="D4015">
        <f t="shared" si="124"/>
        <v>-5.1171924318417106E-2</v>
      </c>
      <c r="E4015">
        <v>-2.8323776688157776E-2</v>
      </c>
      <c r="F4015">
        <v>4005</v>
      </c>
      <c r="G4015">
        <f t="shared" ca="1" si="125"/>
        <v>2.7395475852208764E-2</v>
      </c>
    </row>
    <row r="4016" spans="2:7" x14ac:dyDescent="0.3">
      <c r="B4016" s="109">
        <v>39464</v>
      </c>
      <c r="C4016" s="110">
        <v>249.93832399999999</v>
      </c>
      <c r="D4016">
        <f t="shared" si="124"/>
        <v>-4.3375946396849496E-2</v>
      </c>
      <c r="E4016">
        <v>-2.8331079609983933E-2</v>
      </c>
      <c r="F4016">
        <v>4006</v>
      </c>
      <c r="G4016">
        <f t="shared" ca="1" si="125"/>
        <v>-2.2802028727662814E-2</v>
      </c>
    </row>
    <row r="4017" spans="2:7" x14ac:dyDescent="0.3">
      <c r="B4017" s="109">
        <v>39463</v>
      </c>
      <c r="C4017" s="110">
        <v>261.27121</v>
      </c>
      <c r="D4017">
        <f t="shared" si="124"/>
        <v>3.6214027245270897E-2</v>
      </c>
      <c r="E4017">
        <v>-2.8337531884971234E-2</v>
      </c>
      <c r="F4017">
        <v>4007</v>
      </c>
      <c r="G4017">
        <f t="shared" ca="1" si="125"/>
        <v>-4.4884303406687552E-2</v>
      </c>
    </row>
    <row r="4018" spans="2:7" x14ac:dyDescent="0.3">
      <c r="B4018" s="109">
        <v>39462</v>
      </c>
      <c r="C4018" s="110">
        <v>252.140198</v>
      </c>
      <c r="D4018">
        <f t="shared" si="124"/>
        <v>-4.2071659928487826E-2</v>
      </c>
      <c r="E4018">
        <v>-2.836832995525318E-2</v>
      </c>
      <c r="F4018">
        <v>4008</v>
      </c>
      <c r="G4018">
        <f t="shared" ca="1" si="125"/>
        <v>3.7646572185333918E-2</v>
      </c>
    </row>
    <row r="4019" spans="2:7" x14ac:dyDescent="0.3">
      <c r="B4019" s="109">
        <v>39461</v>
      </c>
      <c r="C4019" s="110">
        <v>263.21404999999999</v>
      </c>
      <c r="D4019">
        <f t="shared" si="124"/>
        <v>-1.7524743318897862E-2</v>
      </c>
      <c r="E4019">
        <v>-2.8391826209796633E-2</v>
      </c>
      <c r="F4019">
        <v>4009</v>
      </c>
      <c r="G4019">
        <f t="shared" ca="1" si="125"/>
        <v>3.7271012858223363E-3</v>
      </c>
    </row>
    <row r="4020" spans="2:7" x14ac:dyDescent="0.3">
      <c r="B4020" s="109">
        <v>39458</v>
      </c>
      <c r="C4020" s="110">
        <v>267.909088</v>
      </c>
      <c r="D4020">
        <f t="shared" si="124"/>
        <v>-5.6483899200604482E-3</v>
      </c>
      <c r="E4020">
        <v>-2.8474731660920405E-2</v>
      </c>
      <c r="F4020">
        <v>4010</v>
      </c>
      <c r="G4020">
        <f t="shared" ca="1" si="125"/>
        <v>4.2256818597346001E-2</v>
      </c>
    </row>
    <row r="4021" spans="2:7" x14ac:dyDescent="0.3">
      <c r="B4021" s="109">
        <v>39457</v>
      </c>
      <c r="C4021" s="110">
        <v>269.43093900000002</v>
      </c>
      <c r="D4021">
        <f t="shared" si="124"/>
        <v>-3.4726654037372517E-3</v>
      </c>
      <c r="E4021">
        <v>-2.8502919398897708E-2</v>
      </c>
      <c r="F4021">
        <v>4011</v>
      </c>
      <c r="G4021">
        <f t="shared" ca="1" si="125"/>
        <v>-4.201020116914387E-2</v>
      </c>
    </row>
    <row r="4022" spans="2:7" x14ac:dyDescent="0.3">
      <c r="B4022" s="109">
        <v>39456</v>
      </c>
      <c r="C4022" s="110">
        <v>270.369843</v>
      </c>
      <c r="D4022">
        <f t="shared" si="124"/>
        <v>-1.0898064398420448E-2</v>
      </c>
      <c r="E4022">
        <v>-2.8525729598723237E-2</v>
      </c>
      <c r="F4022">
        <v>4012</v>
      </c>
      <c r="G4022">
        <f t="shared" ca="1" si="125"/>
        <v>1.9661423387519403E-2</v>
      </c>
    </row>
    <row r="4023" spans="2:7" x14ac:dyDescent="0.3">
      <c r="B4023" s="109">
        <v>39455</v>
      </c>
      <c r="C4023" s="110">
        <v>273.348816</v>
      </c>
      <c r="D4023">
        <f t="shared" si="124"/>
        <v>4.6410168900237192E-3</v>
      </c>
      <c r="E4023">
        <v>-2.8531832154407355E-2</v>
      </c>
      <c r="F4023">
        <v>4013</v>
      </c>
      <c r="G4023">
        <f t="shared" ca="1" si="125"/>
        <v>2.1831936114588162E-2</v>
      </c>
    </row>
    <row r="4024" spans="2:7" x14ac:dyDescent="0.3">
      <c r="B4024" s="109">
        <v>39454</v>
      </c>
      <c r="C4024" s="110">
        <v>272.08605999999997</v>
      </c>
      <c r="D4024">
        <f t="shared" si="124"/>
        <v>-2.3743021450542967E-3</v>
      </c>
      <c r="E4024">
        <v>-2.8613634215370221E-2</v>
      </c>
      <c r="F4024">
        <v>4014</v>
      </c>
      <c r="G4024">
        <f t="shared" ca="1" si="125"/>
        <v>1.5913597620016515E-3</v>
      </c>
    </row>
    <row r="4025" spans="2:7" x14ac:dyDescent="0.3">
      <c r="B4025" s="109">
        <v>39451</v>
      </c>
      <c r="C4025" s="110">
        <v>272.73361199999999</v>
      </c>
      <c r="D4025">
        <f t="shared" si="124"/>
        <v>5.0511306582451176E-2</v>
      </c>
      <c r="E4025">
        <v>-2.8632005403073535E-2</v>
      </c>
      <c r="F4025">
        <v>4015</v>
      </c>
      <c r="G4025">
        <f t="shared" ca="1" si="125"/>
        <v>9.6433011823711303E-3</v>
      </c>
    </row>
    <row r="4026" spans="2:7" x14ac:dyDescent="0.3">
      <c r="B4026" s="109">
        <v>39450</v>
      </c>
      <c r="C4026" s="110">
        <v>259.61987299999998</v>
      </c>
      <c r="D4026">
        <f t="shared" si="124"/>
        <v>-1.34121144273327E-2</v>
      </c>
      <c r="E4026">
        <v>-2.8673722417951963E-2</v>
      </c>
      <c r="F4026">
        <v>4016</v>
      </c>
      <c r="G4026">
        <f t="shared" ca="1" si="125"/>
        <v>-1.0512528811166972E-2</v>
      </c>
    </row>
    <row r="4027" spans="2:7" x14ac:dyDescent="0.3">
      <c r="B4027" s="109">
        <v>39449</v>
      </c>
      <c r="C4027" s="110">
        <v>263.14926100000002</v>
      </c>
      <c r="D4027">
        <f t="shared" si="124"/>
        <v>-7.4499323751465729E-3</v>
      </c>
      <c r="E4027">
        <v>-2.8770478979133762E-2</v>
      </c>
      <c r="F4027">
        <v>4017</v>
      </c>
      <c r="G4027">
        <f t="shared" ca="1" si="125"/>
        <v>1.9974277961024325E-2</v>
      </c>
    </row>
    <row r="4028" spans="2:7" x14ac:dyDescent="0.3">
      <c r="B4028" s="109">
        <v>39448</v>
      </c>
      <c r="C4028" s="110">
        <v>265.12441999999999</v>
      </c>
      <c r="D4028">
        <f t="shared" si="124"/>
        <v>8.8715823246909853E-3</v>
      </c>
      <c r="E4028">
        <v>-2.879994681958109E-2</v>
      </c>
      <c r="F4028">
        <v>4018</v>
      </c>
      <c r="G4028">
        <f t="shared" ca="1" si="125"/>
        <v>5.0968976746490584E-2</v>
      </c>
    </row>
    <row r="4029" spans="2:7" x14ac:dyDescent="0.3">
      <c r="B4029" s="109">
        <v>39447</v>
      </c>
      <c r="C4029" s="110">
        <v>262.79302999999999</v>
      </c>
      <c r="D4029">
        <f t="shared" si="124"/>
        <v>-7.3872387110096582E-4</v>
      </c>
      <c r="E4029">
        <v>-2.8869256867711246E-2</v>
      </c>
      <c r="F4029">
        <v>4019</v>
      </c>
      <c r="G4029">
        <f t="shared" ca="1" si="125"/>
        <v>-4.3546573524019611E-2</v>
      </c>
    </row>
    <row r="4030" spans="2:7" x14ac:dyDescent="0.3">
      <c r="B4030" s="109">
        <v>39444</v>
      </c>
      <c r="C4030" s="110">
        <v>262.98730499999999</v>
      </c>
      <c r="D4030">
        <f t="shared" si="124"/>
        <v>-7.0908162389504703E-3</v>
      </c>
      <c r="E4030">
        <v>-2.8927594171862081E-2</v>
      </c>
      <c r="F4030">
        <v>4020</v>
      </c>
      <c r="G4030">
        <f t="shared" ca="1" si="125"/>
        <v>1.6243356985882303E-2</v>
      </c>
    </row>
    <row r="4031" spans="2:7" x14ac:dyDescent="0.3">
      <c r="B4031" s="109">
        <v>39443</v>
      </c>
      <c r="C4031" s="110">
        <v>264.86541699999998</v>
      </c>
      <c r="D4031">
        <f t="shared" si="124"/>
        <v>1.1750211201306371E-2</v>
      </c>
      <c r="E4031">
        <v>-2.8936974998000298E-2</v>
      </c>
      <c r="F4031">
        <v>4021</v>
      </c>
      <c r="G4031">
        <f t="shared" ca="1" si="125"/>
        <v>5.8613129218252321E-3</v>
      </c>
    </row>
    <row r="4032" spans="2:7" x14ac:dyDescent="0.3">
      <c r="B4032" s="109">
        <v>39442</v>
      </c>
      <c r="C4032" s="110">
        <v>261.78933699999999</v>
      </c>
      <c r="D4032">
        <f t="shared" si="124"/>
        <v>5.783095542940675E-2</v>
      </c>
      <c r="E4032">
        <v>-2.893850515345131E-2</v>
      </c>
      <c r="F4032">
        <v>4022</v>
      </c>
      <c r="G4032">
        <f t="shared" ca="1" si="125"/>
        <v>1.18024441362297E-2</v>
      </c>
    </row>
    <row r="4033" spans="2:7" x14ac:dyDescent="0.3">
      <c r="B4033" s="109">
        <v>39440</v>
      </c>
      <c r="C4033" s="110">
        <v>247.47747799999999</v>
      </c>
      <c r="D4033">
        <f t="shared" si="124"/>
        <v>7.6464319445448403E-3</v>
      </c>
      <c r="E4033">
        <v>-2.895370192469604E-2</v>
      </c>
      <c r="F4033">
        <v>4023</v>
      </c>
      <c r="G4033">
        <f t="shared" ca="1" si="125"/>
        <v>-3.4379831330458223E-2</v>
      </c>
    </row>
    <row r="4034" spans="2:7" x14ac:dyDescent="0.3">
      <c r="B4034" s="109">
        <v>39436</v>
      </c>
      <c r="C4034" s="110">
        <v>245.59951799999999</v>
      </c>
      <c r="D4034">
        <f t="shared" si="124"/>
        <v>-3.8168475249627631E-2</v>
      </c>
      <c r="E4034">
        <v>-2.9135216831747246E-2</v>
      </c>
      <c r="F4034">
        <v>4024</v>
      </c>
      <c r="G4034">
        <f t="shared" ca="1" si="125"/>
        <v>-2.8058664207810367E-2</v>
      </c>
    </row>
    <row r="4035" spans="2:7" x14ac:dyDescent="0.3">
      <c r="B4035" s="109">
        <v>39435</v>
      </c>
      <c r="C4035" s="110">
        <v>255.34567300000001</v>
      </c>
      <c r="D4035">
        <f t="shared" si="124"/>
        <v>-3.334193238869565E-2</v>
      </c>
      <c r="E4035">
        <v>-2.9148189106924294E-2</v>
      </c>
      <c r="F4035">
        <v>4025</v>
      </c>
      <c r="G4035">
        <f t="shared" ca="1" si="125"/>
        <v>-8.6821529047015171E-3</v>
      </c>
    </row>
    <row r="4036" spans="2:7" x14ac:dyDescent="0.3">
      <c r="B4036" s="109">
        <v>39434</v>
      </c>
      <c r="C4036" s="110">
        <v>264.15304600000002</v>
      </c>
      <c r="D4036">
        <f t="shared" si="124"/>
        <v>4.9260698404256731E-2</v>
      </c>
      <c r="E4036">
        <v>-2.9221431795878661E-2</v>
      </c>
      <c r="F4036">
        <v>4026</v>
      </c>
      <c r="G4036">
        <f t="shared" ca="1" si="125"/>
        <v>2.0463292248127596E-2</v>
      </c>
    </row>
    <row r="4037" spans="2:7" x14ac:dyDescent="0.3">
      <c r="B4037" s="109">
        <v>39433</v>
      </c>
      <c r="C4037" s="110">
        <v>251.751587</v>
      </c>
      <c r="D4037">
        <f t="shared" si="124"/>
        <v>-5.1829308401426077E-2</v>
      </c>
      <c r="E4037">
        <v>-2.922544007239547E-2</v>
      </c>
      <c r="F4037">
        <v>4027</v>
      </c>
      <c r="G4037">
        <f t="shared" ca="1" si="125"/>
        <v>-3.0631467046259322E-2</v>
      </c>
    </row>
    <row r="4038" spans="2:7" x14ac:dyDescent="0.3">
      <c r="B4038" s="109">
        <v>39430</v>
      </c>
      <c r="C4038" s="110">
        <v>265.51293900000002</v>
      </c>
      <c r="D4038">
        <f t="shared" si="124"/>
        <v>1.0474505941150403E-2</v>
      </c>
      <c r="E4038">
        <v>-2.9309455587294253E-2</v>
      </c>
      <c r="F4038">
        <v>4028</v>
      </c>
      <c r="G4038">
        <f t="shared" ca="1" si="125"/>
        <v>1.6266317609707228E-2</v>
      </c>
    </row>
    <row r="4039" spans="2:7" x14ac:dyDescent="0.3">
      <c r="B4039" s="109">
        <v>39429</v>
      </c>
      <c r="C4039" s="110">
        <v>262.760651</v>
      </c>
      <c r="D4039">
        <f t="shared" si="124"/>
        <v>-5.3928536328757826E-3</v>
      </c>
      <c r="E4039">
        <v>-2.9336580197332873E-2</v>
      </c>
      <c r="F4039">
        <v>4029</v>
      </c>
      <c r="G4039">
        <f t="shared" ca="1" si="125"/>
        <v>1.1540461527500181E-2</v>
      </c>
    </row>
    <row r="4040" spans="2:7" x14ac:dyDescent="0.3">
      <c r="B4040" s="109">
        <v>39428</v>
      </c>
      <c r="C4040" s="110">
        <v>264.18536399999999</v>
      </c>
      <c r="D4040">
        <f t="shared" si="124"/>
        <v>2.3713815325661081E-2</v>
      </c>
      <c r="E4040">
        <v>-2.9411228397572931E-2</v>
      </c>
      <c r="F4040">
        <v>4030</v>
      </c>
      <c r="G4040">
        <f t="shared" ca="1" si="125"/>
        <v>-9.8160554219322033E-3</v>
      </c>
    </row>
    <row r="4041" spans="2:7" x14ac:dyDescent="0.3">
      <c r="B4041" s="109">
        <v>39427</v>
      </c>
      <c r="C4041" s="110">
        <v>258.06564300000002</v>
      </c>
      <c r="D4041">
        <f t="shared" si="124"/>
        <v>2.8519936059550055E-2</v>
      </c>
      <c r="E4041">
        <v>-2.9521515117050479E-2</v>
      </c>
      <c r="F4041">
        <v>4031</v>
      </c>
      <c r="G4041">
        <f t="shared" ca="1" si="125"/>
        <v>-4.1853707828870806E-3</v>
      </c>
    </row>
    <row r="4042" spans="2:7" x14ac:dyDescent="0.3">
      <c r="B4042" s="109">
        <v>39426</v>
      </c>
      <c r="C4042" s="110">
        <v>250.90971400000001</v>
      </c>
      <c r="D4042">
        <f t="shared" si="124"/>
        <v>4.4339676455782406E-2</v>
      </c>
      <c r="E4042">
        <v>-2.9531325568595279E-2</v>
      </c>
      <c r="F4042">
        <v>4032</v>
      </c>
      <c r="G4042">
        <f t="shared" ca="1" si="125"/>
        <v>4.0380973473076086E-2</v>
      </c>
    </row>
    <row r="4043" spans="2:7" x14ac:dyDescent="0.3">
      <c r="B4043" s="109">
        <v>39423</v>
      </c>
      <c r="C4043" s="110">
        <v>240.25680500000001</v>
      </c>
      <c r="D4043">
        <f t="shared" ref="D4043:D4106" si="126">C4043/C4044-1</f>
        <v>3.2446288096255049E-3</v>
      </c>
      <c r="E4043">
        <v>-2.9532212240232947E-2</v>
      </c>
      <c r="F4043">
        <v>4033</v>
      </c>
      <c r="G4043">
        <f t="shared" ref="G4043:G4106" ca="1" si="127">_xlfn.NORM.INV(RAND(),M$13,M$14)</f>
        <v>-1.5265110567552927E-2</v>
      </c>
    </row>
    <row r="4044" spans="2:7" x14ac:dyDescent="0.3">
      <c r="B4044" s="109">
        <v>39422</v>
      </c>
      <c r="C4044" s="110">
        <v>239.479782</v>
      </c>
      <c r="D4044">
        <f t="shared" si="126"/>
        <v>-1.9097984655758959E-2</v>
      </c>
      <c r="E4044">
        <v>-2.9539404219365073E-2</v>
      </c>
      <c r="F4044">
        <v>4034</v>
      </c>
      <c r="G4044">
        <f t="shared" ca="1" si="127"/>
        <v>4.506005113282939E-2</v>
      </c>
    </row>
    <row r="4045" spans="2:7" x14ac:dyDescent="0.3">
      <c r="B4045" s="109">
        <v>39421</v>
      </c>
      <c r="C4045" s="110">
        <v>244.14241000000001</v>
      </c>
      <c r="D4045">
        <f t="shared" si="126"/>
        <v>1.3304653395268318E-2</v>
      </c>
      <c r="E4045">
        <v>-2.957994494074967E-2</v>
      </c>
      <c r="F4045">
        <v>4035</v>
      </c>
      <c r="G4045">
        <f t="shared" ca="1" si="127"/>
        <v>4.46101319960081E-2</v>
      </c>
    </row>
    <row r="4046" spans="2:7" x14ac:dyDescent="0.3">
      <c r="B4046" s="109">
        <v>39420</v>
      </c>
      <c r="C4046" s="110">
        <v>240.93682899999999</v>
      </c>
      <c r="D4046">
        <f t="shared" si="126"/>
        <v>-2.1178388759528488E-2</v>
      </c>
      <c r="E4046">
        <v>-2.9581302460214398E-2</v>
      </c>
      <c r="F4046">
        <v>4036</v>
      </c>
      <c r="G4046">
        <f t="shared" ca="1" si="127"/>
        <v>-1.4118547012376257E-2</v>
      </c>
    </row>
    <row r="4047" spans="2:7" x14ac:dyDescent="0.3">
      <c r="B4047" s="109">
        <v>39419</v>
      </c>
      <c r="C4047" s="110">
        <v>246.14988700000001</v>
      </c>
      <c r="D4047">
        <f t="shared" si="126"/>
        <v>1.3106334560442079E-4</v>
      </c>
      <c r="E4047">
        <v>-2.9659536792930097E-2</v>
      </c>
      <c r="F4047">
        <v>4037</v>
      </c>
      <c r="G4047">
        <f t="shared" ca="1" si="127"/>
        <v>1.9012170808595141E-3</v>
      </c>
    </row>
    <row r="4048" spans="2:7" x14ac:dyDescent="0.3">
      <c r="B4048" s="109">
        <v>39416</v>
      </c>
      <c r="C4048" s="110">
        <v>246.11762999999999</v>
      </c>
      <c r="D4048">
        <f t="shared" si="126"/>
        <v>5.6281822824193695E-2</v>
      </c>
      <c r="E4048">
        <v>-2.9668590292143193E-2</v>
      </c>
      <c r="F4048">
        <v>4038</v>
      </c>
      <c r="G4048">
        <f t="shared" ca="1" si="127"/>
        <v>2.0432134504274002E-2</v>
      </c>
    </row>
    <row r="4049" spans="2:7" x14ac:dyDescent="0.3">
      <c r="B4049" s="109">
        <v>39415</v>
      </c>
      <c r="C4049" s="110">
        <v>233.00375399999999</v>
      </c>
      <c r="D4049">
        <f t="shared" si="126"/>
        <v>4.5777963910290209E-2</v>
      </c>
      <c r="E4049">
        <v>-2.9673103824679692E-2</v>
      </c>
      <c r="F4049">
        <v>4039</v>
      </c>
      <c r="G4049">
        <f t="shared" ca="1" si="127"/>
        <v>3.1645003123586223E-2</v>
      </c>
    </row>
    <row r="4050" spans="2:7" x14ac:dyDescent="0.3">
      <c r="B4050" s="109">
        <v>39414</v>
      </c>
      <c r="C4050" s="110">
        <v>222.80422999999999</v>
      </c>
      <c r="D4050">
        <f t="shared" si="126"/>
        <v>9.1702514791896172E-2</v>
      </c>
      <c r="E4050">
        <v>-2.9809152799199712E-2</v>
      </c>
      <c r="F4050">
        <v>4040</v>
      </c>
      <c r="G4050">
        <f t="shared" ca="1" si="127"/>
        <v>5.3653334854077236E-2</v>
      </c>
    </row>
    <row r="4051" spans="2:7" x14ac:dyDescent="0.3">
      <c r="B4051" s="109">
        <v>39413</v>
      </c>
      <c r="C4051" s="110">
        <v>204.088776</v>
      </c>
      <c r="D4051">
        <f t="shared" si="126"/>
        <v>5.4229813099864188E-3</v>
      </c>
      <c r="E4051">
        <v>-2.9810247499598375E-2</v>
      </c>
      <c r="F4051">
        <v>4041</v>
      </c>
      <c r="G4051">
        <f t="shared" ca="1" si="127"/>
        <v>-3.0002410412938479E-2</v>
      </c>
    </row>
    <row r="4052" spans="2:7" x14ac:dyDescent="0.3">
      <c r="B4052" s="109">
        <v>39412</v>
      </c>
      <c r="C4052" s="110">
        <v>202.987976</v>
      </c>
      <c r="D4052">
        <f t="shared" si="126"/>
        <v>1.8025443858554313E-2</v>
      </c>
      <c r="E4052">
        <v>-2.9823169516285164E-2</v>
      </c>
      <c r="F4052">
        <v>4042</v>
      </c>
      <c r="G4052">
        <f t="shared" ca="1" si="127"/>
        <v>-2.6199097381205566E-3</v>
      </c>
    </row>
    <row r="4053" spans="2:7" x14ac:dyDescent="0.3">
      <c r="B4053" s="109">
        <v>39409</v>
      </c>
      <c r="C4053" s="110">
        <v>199.39381399999999</v>
      </c>
      <c r="D4053">
        <f t="shared" si="126"/>
        <v>-1.3773017843481838E-2</v>
      </c>
      <c r="E4053">
        <v>-2.989206231692032E-2</v>
      </c>
      <c r="F4053">
        <v>4043</v>
      </c>
      <c r="G4053">
        <f t="shared" ca="1" si="127"/>
        <v>-4.9987378176723121E-2</v>
      </c>
    </row>
    <row r="4054" spans="2:7" x14ac:dyDescent="0.3">
      <c r="B4054" s="109">
        <v>39408</v>
      </c>
      <c r="C4054" s="110">
        <v>202.17842099999999</v>
      </c>
      <c r="D4054">
        <f t="shared" si="126"/>
        <v>-1.119576925136756E-3</v>
      </c>
      <c r="E4054">
        <v>-2.9896489369406587E-2</v>
      </c>
      <c r="F4054">
        <v>4044</v>
      </c>
      <c r="G4054">
        <f t="shared" ca="1" si="127"/>
        <v>2.6954151145348233E-2</v>
      </c>
    </row>
    <row r="4055" spans="2:7" x14ac:dyDescent="0.3">
      <c r="B4055" s="109">
        <v>39407</v>
      </c>
      <c r="C4055" s="110">
        <v>202.40502900000001</v>
      </c>
      <c r="D4055">
        <f t="shared" si="126"/>
        <v>-1.2948010620298378E-2</v>
      </c>
      <c r="E4055">
        <v>-2.9996350206639932E-2</v>
      </c>
      <c r="F4055">
        <v>4045</v>
      </c>
      <c r="G4055">
        <f t="shared" ca="1" si="127"/>
        <v>-5.2465938613712543E-2</v>
      </c>
    </row>
    <row r="4056" spans="2:7" x14ac:dyDescent="0.3">
      <c r="B4056" s="109">
        <v>39406</v>
      </c>
      <c r="C4056" s="110">
        <v>205.06014999999999</v>
      </c>
      <c r="D4056">
        <f t="shared" si="126"/>
        <v>5.5571630215818235E-3</v>
      </c>
      <c r="E4056">
        <v>-3.0028169638292024E-2</v>
      </c>
      <c r="F4056">
        <v>4046</v>
      </c>
      <c r="G4056">
        <f t="shared" ca="1" si="127"/>
        <v>-1.8762576240386741E-2</v>
      </c>
    </row>
    <row r="4057" spans="2:7" x14ac:dyDescent="0.3">
      <c r="B4057" s="109">
        <v>39405</v>
      </c>
      <c r="C4057" s="110">
        <v>203.926895</v>
      </c>
      <c r="D4057">
        <f t="shared" si="126"/>
        <v>1.4824061797590549E-2</v>
      </c>
      <c r="E4057">
        <v>-3.0034755373586242E-2</v>
      </c>
      <c r="F4057">
        <v>4047</v>
      </c>
      <c r="G4057">
        <f t="shared" ca="1" si="127"/>
        <v>-1.0200032060673919E-2</v>
      </c>
    </row>
    <row r="4058" spans="2:7" x14ac:dyDescent="0.3">
      <c r="B4058" s="109">
        <v>39402</v>
      </c>
      <c r="C4058" s="110">
        <v>200.94802899999999</v>
      </c>
      <c r="D4058">
        <f t="shared" si="126"/>
        <v>-1.4920263545312618E-2</v>
      </c>
      <c r="E4058">
        <v>-3.0142938621664728E-2</v>
      </c>
      <c r="F4058">
        <v>4048</v>
      </c>
      <c r="G4058">
        <f t="shared" ca="1" si="127"/>
        <v>2.2804486542242805E-2</v>
      </c>
    </row>
    <row r="4059" spans="2:7" x14ac:dyDescent="0.3">
      <c r="B4059" s="109">
        <v>39401</v>
      </c>
      <c r="C4059" s="110">
        <v>203.99163799999999</v>
      </c>
      <c r="D4059">
        <f t="shared" si="126"/>
        <v>-3.2852342079375818E-2</v>
      </c>
      <c r="E4059">
        <v>-3.0176204610114166E-2</v>
      </c>
      <c r="F4059">
        <v>4049</v>
      </c>
      <c r="G4059">
        <f t="shared" ca="1" si="127"/>
        <v>3.2358793512995594E-2</v>
      </c>
    </row>
    <row r="4060" spans="2:7" x14ac:dyDescent="0.3">
      <c r="B4060" s="109">
        <v>39400</v>
      </c>
      <c r="C4060" s="110">
        <v>210.920883</v>
      </c>
      <c r="D4060">
        <f t="shared" si="126"/>
        <v>5.0983880629619005E-2</v>
      </c>
      <c r="E4060">
        <v>-3.0233759591362985E-2</v>
      </c>
      <c r="F4060">
        <v>4050</v>
      </c>
      <c r="G4060">
        <f t="shared" ca="1" si="127"/>
        <v>4.3408699782556792E-2</v>
      </c>
    </row>
    <row r="4061" spans="2:7" x14ac:dyDescent="0.3">
      <c r="B4061" s="109">
        <v>39399</v>
      </c>
      <c r="C4061" s="110">
        <v>200.68897999999999</v>
      </c>
      <c r="D4061">
        <f t="shared" si="126"/>
        <v>-2.0928013858773076E-3</v>
      </c>
      <c r="E4061">
        <v>-3.0306756832711668E-2</v>
      </c>
      <c r="F4061">
        <v>4051</v>
      </c>
      <c r="G4061">
        <f t="shared" ca="1" si="127"/>
        <v>2.0180890500319175E-2</v>
      </c>
    </row>
    <row r="4062" spans="2:7" x14ac:dyDescent="0.3">
      <c r="B4062" s="109">
        <v>39398</v>
      </c>
      <c r="C4062" s="110">
        <v>201.10986299999999</v>
      </c>
      <c r="D4062">
        <f t="shared" si="126"/>
        <v>6.4442121796104423E-4</v>
      </c>
      <c r="E4062">
        <v>-3.0340810668552542E-2</v>
      </c>
      <c r="F4062">
        <v>4052</v>
      </c>
      <c r="G4062">
        <f t="shared" ca="1" si="127"/>
        <v>6.9868023126085393E-2</v>
      </c>
    </row>
    <row r="4063" spans="2:7" x14ac:dyDescent="0.3">
      <c r="B4063" s="109">
        <v>39394</v>
      </c>
      <c r="C4063" s="110">
        <v>200.98034699999999</v>
      </c>
      <c r="D4063">
        <f t="shared" si="126"/>
        <v>9.6742253604786832E-4</v>
      </c>
      <c r="E4063">
        <v>-3.0367830014872199E-2</v>
      </c>
      <c r="F4063">
        <v>4053</v>
      </c>
      <c r="G4063">
        <f t="shared" ca="1" si="127"/>
        <v>-1.7880191877493828E-2</v>
      </c>
    </row>
    <row r="4064" spans="2:7" x14ac:dyDescent="0.3">
      <c r="B4064" s="109">
        <v>39393</v>
      </c>
      <c r="C4064" s="110">
        <v>200.786102</v>
      </c>
      <c r="D4064">
        <f t="shared" si="126"/>
        <v>-2.7338061083076459E-3</v>
      </c>
      <c r="E4064">
        <v>-3.0373678522605085E-2</v>
      </c>
      <c r="F4064">
        <v>4054</v>
      </c>
      <c r="G4064">
        <f t="shared" ca="1" si="127"/>
        <v>2.0550595087725471E-2</v>
      </c>
    </row>
    <row r="4065" spans="2:7" x14ac:dyDescent="0.3">
      <c r="B4065" s="109">
        <v>39392</v>
      </c>
      <c r="C4065" s="110">
        <v>201.33651699999999</v>
      </c>
      <c r="D4065">
        <f t="shared" si="126"/>
        <v>-1.1244068831707255E-3</v>
      </c>
      <c r="E4065">
        <v>-3.039765446534648E-2</v>
      </c>
      <c r="F4065">
        <v>4055</v>
      </c>
      <c r="G4065">
        <f t="shared" ca="1" si="127"/>
        <v>-3.9508053127849857E-2</v>
      </c>
    </row>
    <row r="4066" spans="2:7" x14ac:dyDescent="0.3">
      <c r="B4066" s="109">
        <v>39391</v>
      </c>
      <c r="C4066" s="110">
        <v>201.56315599999999</v>
      </c>
      <c r="D4066">
        <f t="shared" si="126"/>
        <v>-2.1072559655419432E-2</v>
      </c>
      <c r="E4066">
        <v>-3.0398514728537496E-2</v>
      </c>
      <c r="F4066">
        <v>4056</v>
      </c>
      <c r="G4066">
        <f t="shared" ca="1" si="127"/>
        <v>5.2700630613124093E-3</v>
      </c>
    </row>
    <row r="4067" spans="2:7" x14ac:dyDescent="0.3">
      <c r="B4067" s="109">
        <v>39388</v>
      </c>
      <c r="C4067" s="110">
        <v>205.902039</v>
      </c>
      <c r="D4067">
        <f t="shared" si="126"/>
        <v>2.2065800367683241E-3</v>
      </c>
      <c r="E4067">
        <v>-3.0787875471972037E-2</v>
      </c>
      <c r="F4067">
        <v>4057</v>
      </c>
      <c r="G4067">
        <f t="shared" ca="1" si="127"/>
        <v>3.2413888386074056E-2</v>
      </c>
    </row>
    <row r="4068" spans="2:7" x14ac:dyDescent="0.3">
      <c r="B4068" s="109">
        <v>39387</v>
      </c>
      <c r="C4068" s="110">
        <v>205.4487</v>
      </c>
      <c r="D4068">
        <f t="shared" si="126"/>
        <v>-2.8331079609983933E-2</v>
      </c>
      <c r="E4068">
        <v>-3.0794518302571183E-2</v>
      </c>
      <c r="F4068">
        <v>4058</v>
      </c>
      <c r="G4068">
        <f t="shared" ca="1" si="127"/>
        <v>2.4471063842247939E-2</v>
      </c>
    </row>
    <row r="4069" spans="2:7" x14ac:dyDescent="0.3">
      <c r="B4069" s="109">
        <v>39386</v>
      </c>
      <c r="C4069" s="110">
        <v>211.43899500000001</v>
      </c>
      <c r="D4069">
        <f t="shared" si="126"/>
        <v>2.1110147304241877E-2</v>
      </c>
      <c r="E4069">
        <v>-3.0805058286694664E-2</v>
      </c>
      <c r="F4069">
        <v>4059</v>
      </c>
      <c r="G4069">
        <f t="shared" ca="1" si="127"/>
        <v>4.7894394157434551E-2</v>
      </c>
    </row>
    <row r="4070" spans="2:7" x14ac:dyDescent="0.3">
      <c r="B4070" s="109">
        <v>39385</v>
      </c>
      <c r="C4070" s="110">
        <v>207.06776400000001</v>
      </c>
      <c r="D4070">
        <f t="shared" si="126"/>
        <v>3.7674576627406697E-3</v>
      </c>
      <c r="E4070">
        <v>-3.0814629797356829E-2</v>
      </c>
      <c r="F4070">
        <v>4060</v>
      </c>
      <c r="G4070">
        <f t="shared" ca="1" si="127"/>
        <v>1.2197389403115405E-2</v>
      </c>
    </row>
    <row r="4071" spans="2:7" x14ac:dyDescent="0.3">
      <c r="B4071" s="109">
        <v>39384</v>
      </c>
      <c r="C4071" s="110">
        <v>206.29057299999999</v>
      </c>
      <c r="D4071">
        <f t="shared" si="126"/>
        <v>-4.7073051233670338E-4</v>
      </c>
      <c r="E4071">
        <v>-3.082473893744786E-2</v>
      </c>
      <c r="F4071">
        <v>4061</v>
      </c>
      <c r="G4071">
        <f t="shared" ca="1" si="127"/>
        <v>5.29568678868583E-2</v>
      </c>
    </row>
    <row r="4072" spans="2:7" x14ac:dyDescent="0.3">
      <c r="B4072" s="109">
        <v>39381</v>
      </c>
      <c r="C4072" s="110">
        <v>206.38772599999999</v>
      </c>
      <c r="D4072">
        <f t="shared" si="126"/>
        <v>1.4644800793420787E-2</v>
      </c>
      <c r="E4072">
        <v>-3.0834786342983089E-2</v>
      </c>
      <c r="F4072">
        <v>4062</v>
      </c>
      <c r="G4072">
        <f t="shared" ca="1" si="127"/>
        <v>2.4847018470496109E-2</v>
      </c>
    </row>
    <row r="4073" spans="2:7" x14ac:dyDescent="0.3">
      <c r="B4073" s="109">
        <v>39380</v>
      </c>
      <c r="C4073" s="110">
        <v>203.40884399999999</v>
      </c>
      <c r="D4073">
        <f t="shared" si="126"/>
        <v>-3.4578141806046458E-2</v>
      </c>
      <c r="E4073">
        <v>-3.083629268120891E-2</v>
      </c>
      <c r="F4073">
        <v>4063</v>
      </c>
      <c r="G4073">
        <f t="shared" ca="1" si="127"/>
        <v>4.4371492693135849E-3</v>
      </c>
    </row>
    <row r="4074" spans="2:7" x14ac:dyDescent="0.3">
      <c r="B4074" s="109">
        <v>39379</v>
      </c>
      <c r="C4074" s="110">
        <v>210.69426000000001</v>
      </c>
      <c r="D4074">
        <f t="shared" si="126"/>
        <v>-2.5460165200334228E-2</v>
      </c>
      <c r="E4074">
        <v>-3.1000548333990907E-2</v>
      </c>
      <c r="F4074">
        <v>4064</v>
      </c>
      <c r="G4074">
        <f t="shared" ca="1" si="127"/>
        <v>-2.1490535738632785E-2</v>
      </c>
    </row>
    <row r="4075" spans="2:7" x14ac:dyDescent="0.3">
      <c r="B4075" s="109">
        <v>39378</v>
      </c>
      <c r="C4075" s="110">
        <v>216.19871499999999</v>
      </c>
      <c r="D4075">
        <f t="shared" si="126"/>
        <v>6.0514395116519015E-2</v>
      </c>
      <c r="E4075">
        <v>-3.1013833299850635E-2</v>
      </c>
      <c r="F4075">
        <v>4065</v>
      </c>
      <c r="G4075">
        <f t="shared" ca="1" si="127"/>
        <v>4.774469798452234E-3</v>
      </c>
    </row>
    <row r="4076" spans="2:7" x14ac:dyDescent="0.3">
      <c r="B4076" s="109">
        <v>39377</v>
      </c>
      <c r="C4076" s="110">
        <v>203.862122</v>
      </c>
      <c r="D4076">
        <f t="shared" si="126"/>
        <v>-7.8790837844594508E-3</v>
      </c>
      <c r="E4076">
        <v>-3.1096037897101136E-2</v>
      </c>
      <c r="F4076">
        <v>4066</v>
      </c>
      <c r="G4076">
        <f t="shared" ca="1" si="127"/>
        <v>9.5924870026945358E-3</v>
      </c>
    </row>
    <row r="4077" spans="2:7" x14ac:dyDescent="0.3">
      <c r="B4077" s="109">
        <v>39374</v>
      </c>
      <c r="C4077" s="110">
        <v>205.48112499999999</v>
      </c>
      <c r="D4077">
        <f t="shared" si="126"/>
        <v>-7.5069985998863498E-3</v>
      </c>
      <c r="E4077">
        <v>-3.1113267757163054E-2</v>
      </c>
      <c r="F4077">
        <v>4067</v>
      </c>
      <c r="G4077">
        <f t="shared" ca="1" si="127"/>
        <v>1.6958258006503281E-2</v>
      </c>
    </row>
    <row r="4078" spans="2:7" x14ac:dyDescent="0.3">
      <c r="B4078" s="109">
        <v>39373</v>
      </c>
      <c r="C4078" s="110">
        <v>207.03533899999999</v>
      </c>
      <c r="D4078">
        <f t="shared" si="126"/>
        <v>1.3955131220668271E-2</v>
      </c>
      <c r="E4078">
        <v>-3.1121413930465525E-2</v>
      </c>
      <c r="F4078">
        <v>4068</v>
      </c>
      <c r="G4078">
        <f t="shared" ca="1" si="127"/>
        <v>2.7957265744755835E-2</v>
      </c>
    </row>
    <row r="4079" spans="2:7" x14ac:dyDescent="0.3">
      <c r="B4079" s="109">
        <v>39372</v>
      </c>
      <c r="C4079" s="110">
        <v>204.18589800000001</v>
      </c>
      <c r="D4079">
        <f t="shared" si="126"/>
        <v>-6.8537773547882819E-2</v>
      </c>
      <c r="E4079">
        <v>-3.1165557313233117E-2</v>
      </c>
      <c r="F4079">
        <v>4069</v>
      </c>
      <c r="G4079">
        <f t="shared" ca="1" si="127"/>
        <v>-9.2359903881704224E-3</v>
      </c>
    </row>
    <row r="4080" spans="2:7" x14ac:dyDescent="0.3">
      <c r="B4080" s="109">
        <v>39371</v>
      </c>
      <c r="C4080" s="110">
        <v>219.21006800000001</v>
      </c>
      <c r="D4080">
        <f t="shared" si="126"/>
        <v>-5.5816560488426425E-3</v>
      </c>
      <c r="E4080">
        <v>-3.1218858214833167E-2</v>
      </c>
      <c r="F4080">
        <v>4070</v>
      </c>
      <c r="G4080">
        <f t="shared" ca="1" si="127"/>
        <v>1.2856322931592256E-2</v>
      </c>
    </row>
    <row r="4081" spans="2:7" x14ac:dyDescent="0.3">
      <c r="B4081" s="109">
        <v>39370</v>
      </c>
      <c r="C4081" s="110">
        <v>220.44049100000001</v>
      </c>
      <c r="D4081">
        <f t="shared" si="126"/>
        <v>5.8457659497579861E-2</v>
      </c>
      <c r="E4081">
        <v>-3.1236498767714949E-2</v>
      </c>
      <c r="F4081">
        <v>4071</v>
      </c>
      <c r="G4081">
        <f t="shared" ca="1" si="127"/>
        <v>-4.9721832610277315E-2</v>
      </c>
    </row>
    <row r="4082" spans="2:7" x14ac:dyDescent="0.3">
      <c r="B4082" s="109">
        <v>39367</v>
      </c>
      <c r="C4082" s="110">
        <v>208.265762</v>
      </c>
      <c r="D4082">
        <f t="shared" si="126"/>
        <v>-3.3799008048102652E-2</v>
      </c>
      <c r="E4082">
        <v>-3.1241695424178539E-2</v>
      </c>
      <c r="F4082">
        <v>4072</v>
      </c>
      <c r="G4082">
        <f t="shared" ca="1" si="127"/>
        <v>6.0292633983006716E-2</v>
      </c>
    </row>
    <row r="4083" spans="2:7" x14ac:dyDescent="0.3">
      <c r="B4083" s="109">
        <v>39366</v>
      </c>
      <c r="C4083" s="110">
        <v>215.55117799999999</v>
      </c>
      <c r="D4083">
        <f t="shared" si="126"/>
        <v>1.9604621578781067E-2</v>
      </c>
      <c r="E4083">
        <v>-3.1255758125244171E-2</v>
      </c>
      <c r="F4083">
        <v>4073</v>
      </c>
      <c r="G4083">
        <f t="shared" ca="1" si="127"/>
        <v>1.004909221828852E-2</v>
      </c>
    </row>
    <row r="4084" spans="2:7" x14ac:dyDescent="0.3">
      <c r="B4084" s="109">
        <v>39365</v>
      </c>
      <c r="C4084" s="110">
        <v>211.406631</v>
      </c>
      <c r="D4084">
        <f t="shared" si="126"/>
        <v>5.4084869080333497E-2</v>
      </c>
      <c r="E4084">
        <v>-3.1283707429078933E-2</v>
      </c>
      <c r="F4084">
        <v>4074</v>
      </c>
      <c r="G4084">
        <f t="shared" ca="1" si="127"/>
        <v>-4.5245016693370617E-2</v>
      </c>
    </row>
    <row r="4085" spans="2:7" x14ac:dyDescent="0.3">
      <c r="B4085" s="109">
        <v>39364</v>
      </c>
      <c r="C4085" s="110">
        <v>200.55940200000001</v>
      </c>
      <c r="D4085">
        <f t="shared" si="126"/>
        <v>4.4519457094706949E-2</v>
      </c>
      <c r="E4085">
        <v>-3.1291287079567076E-2</v>
      </c>
      <c r="F4085">
        <v>4075</v>
      </c>
      <c r="G4085">
        <f t="shared" ca="1" si="127"/>
        <v>2.9748262510538694E-3</v>
      </c>
    </row>
    <row r="4086" spans="2:7" x14ac:dyDescent="0.3">
      <c r="B4086" s="109">
        <v>39363</v>
      </c>
      <c r="C4086" s="110">
        <v>192.011169</v>
      </c>
      <c r="D4086">
        <f t="shared" si="126"/>
        <v>-6.7170174058252319E-2</v>
      </c>
      <c r="E4086">
        <v>-3.1313340370602405E-2</v>
      </c>
      <c r="F4086">
        <v>4076</v>
      </c>
      <c r="G4086">
        <f t="shared" ca="1" si="127"/>
        <v>-3.4833640467714963E-2</v>
      </c>
    </row>
    <row r="4087" spans="2:7" x14ac:dyDescent="0.3">
      <c r="B4087" s="109">
        <v>39360</v>
      </c>
      <c r="C4087" s="110">
        <v>205.83729600000001</v>
      </c>
      <c r="D4087">
        <f t="shared" si="126"/>
        <v>-2.7535658372228378E-2</v>
      </c>
      <c r="E4087">
        <v>-3.1319428813529449E-2</v>
      </c>
      <c r="F4087">
        <v>4077</v>
      </c>
      <c r="G4087">
        <f t="shared" ca="1" si="127"/>
        <v>1.2991366398121221E-2</v>
      </c>
    </row>
    <row r="4088" spans="2:7" x14ac:dyDescent="0.3">
      <c r="B4088" s="109">
        <v>39359</v>
      </c>
      <c r="C4088" s="110">
        <v>211.665649</v>
      </c>
      <c r="D4088">
        <f t="shared" si="126"/>
        <v>-4.7195001901120248E-3</v>
      </c>
      <c r="E4088">
        <v>-3.1408942066098677E-2</v>
      </c>
      <c r="F4088">
        <v>4078</v>
      </c>
      <c r="G4088">
        <f t="shared" ca="1" si="127"/>
        <v>5.5184899756582459E-2</v>
      </c>
    </row>
    <row r="4089" spans="2:7" x14ac:dyDescent="0.3">
      <c r="B4089" s="109">
        <v>39358</v>
      </c>
      <c r="C4089" s="110">
        <v>212.669342</v>
      </c>
      <c r="D4089">
        <f t="shared" si="126"/>
        <v>-2.218296106306894E-2</v>
      </c>
      <c r="E4089">
        <v>-3.1423286576416576E-2</v>
      </c>
      <c r="F4089">
        <v>4079</v>
      </c>
      <c r="G4089">
        <f t="shared" ca="1" si="127"/>
        <v>-4.5731895994821928E-2</v>
      </c>
    </row>
    <row r="4090" spans="2:7" x14ac:dyDescent="0.3">
      <c r="B4090" s="109">
        <v>39356</v>
      </c>
      <c r="C4090" s="110">
        <v>217.49400299999999</v>
      </c>
      <c r="D4090">
        <f t="shared" si="126"/>
        <v>-5.9196988860084065E-3</v>
      </c>
      <c r="E4090">
        <v>-3.143168869139612E-2</v>
      </c>
      <c r="F4090">
        <v>4080</v>
      </c>
      <c r="G4090">
        <f t="shared" ca="1" si="127"/>
        <v>4.5549673794193286E-2</v>
      </c>
    </row>
    <row r="4091" spans="2:7" x14ac:dyDescent="0.3">
      <c r="B4091" s="109">
        <v>39353</v>
      </c>
      <c r="C4091" s="110">
        <v>218.78916899999999</v>
      </c>
      <c r="D4091">
        <f t="shared" si="126"/>
        <v>2.0762646551404362E-3</v>
      </c>
      <c r="E4091">
        <v>-3.144662002500298E-2</v>
      </c>
      <c r="F4091">
        <v>4081</v>
      </c>
      <c r="G4091">
        <f t="shared" ca="1" si="127"/>
        <v>-2.572855184061364E-2</v>
      </c>
    </row>
    <row r="4092" spans="2:7" x14ac:dyDescent="0.3">
      <c r="B4092" s="109">
        <v>39352</v>
      </c>
      <c r="C4092" s="110">
        <v>218.335846</v>
      </c>
      <c r="D4092">
        <f t="shared" si="126"/>
        <v>-1.9912771654440276E-2</v>
      </c>
      <c r="E4092">
        <v>-3.1456903680827764E-2</v>
      </c>
      <c r="F4092">
        <v>4082</v>
      </c>
      <c r="G4092">
        <f t="shared" ca="1" si="127"/>
        <v>-5.4343732108770269E-2</v>
      </c>
    </row>
    <row r="4093" spans="2:7" x14ac:dyDescent="0.3">
      <c r="B4093" s="109">
        <v>39351</v>
      </c>
      <c r="C4093" s="110">
        <v>222.771851</v>
      </c>
      <c r="D4093">
        <f t="shared" si="126"/>
        <v>-1.5455235582761739E-2</v>
      </c>
      <c r="E4093">
        <v>-3.1534628917220253E-2</v>
      </c>
      <c r="F4093">
        <v>4083</v>
      </c>
      <c r="G4093">
        <f t="shared" ca="1" si="127"/>
        <v>3.7168420513872487E-2</v>
      </c>
    </row>
    <row r="4094" spans="2:7" x14ac:dyDescent="0.3">
      <c r="B4094" s="109">
        <v>39350</v>
      </c>
      <c r="C4094" s="110">
        <v>226.26889</v>
      </c>
      <c r="D4094">
        <f t="shared" si="126"/>
        <v>-2.9309455587294253E-2</v>
      </c>
      <c r="E4094">
        <v>-3.1537861917298127E-2</v>
      </c>
      <c r="F4094">
        <v>4084</v>
      </c>
      <c r="G4094">
        <f t="shared" ca="1" si="127"/>
        <v>1.3701817689838922E-2</v>
      </c>
    </row>
    <row r="4095" spans="2:7" x14ac:dyDescent="0.3">
      <c r="B4095" s="109">
        <v>39349</v>
      </c>
      <c r="C4095" s="110">
        <v>233.10095200000001</v>
      </c>
      <c r="D4095">
        <f t="shared" si="126"/>
        <v>1.0527301830466351E-2</v>
      </c>
      <c r="E4095">
        <v>-3.15778611269808E-2</v>
      </c>
      <c r="F4095">
        <v>4085</v>
      </c>
      <c r="G4095">
        <f t="shared" ca="1" si="127"/>
        <v>2.7543204558154177E-2</v>
      </c>
    </row>
    <row r="4096" spans="2:7" x14ac:dyDescent="0.3">
      <c r="B4096" s="109">
        <v>39346</v>
      </c>
      <c r="C4096" s="110">
        <v>230.67259200000001</v>
      </c>
      <c r="D4096">
        <f t="shared" si="126"/>
        <v>7.211280140061449E-3</v>
      </c>
      <c r="E4096">
        <v>-3.1578870570888817E-2</v>
      </c>
      <c r="F4096">
        <v>4086</v>
      </c>
      <c r="G4096">
        <f t="shared" ca="1" si="127"/>
        <v>-2.9415718374464498E-2</v>
      </c>
    </row>
    <row r="4097" spans="2:7" x14ac:dyDescent="0.3">
      <c r="B4097" s="109">
        <v>39345</v>
      </c>
      <c r="C4097" s="110">
        <v>229.02105700000001</v>
      </c>
      <c r="D4097">
        <f t="shared" si="126"/>
        <v>5.6775907222609723E-2</v>
      </c>
      <c r="E4097">
        <v>-3.1595259729492731E-2</v>
      </c>
      <c r="F4097">
        <v>4087</v>
      </c>
      <c r="G4097">
        <f t="shared" ca="1" si="127"/>
        <v>1.2338380907587369E-2</v>
      </c>
    </row>
    <row r="4098" spans="2:7" x14ac:dyDescent="0.3">
      <c r="B4098" s="109">
        <v>39344</v>
      </c>
      <c r="C4098" s="110">
        <v>216.71676600000001</v>
      </c>
      <c r="D4098">
        <f t="shared" si="126"/>
        <v>1.6245907681675664E-2</v>
      </c>
      <c r="E4098">
        <v>-3.1643631675707495E-2</v>
      </c>
      <c r="F4098">
        <v>4088</v>
      </c>
      <c r="G4098">
        <f t="shared" ca="1" si="127"/>
        <v>1.8486508628342016E-2</v>
      </c>
    </row>
    <row r="4099" spans="2:7" x14ac:dyDescent="0.3">
      <c r="B4099" s="109">
        <v>39343</v>
      </c>
      <c r="C4099" s="110">
        <v>213.25228899999999</v>
      </c>
      <c r="D4099">
        <f t="shared" si="126"/>
        <v>-7.5816923674298931E-4</v>
      </c>
      <c r="E4099">
        <v>-3.16573897298289E-2</v>
      </c>
      <c r="F4099">
        <v>4089</v>
      </c>
      <c r="G4099">
        <f t="shared" ca="1" si="127"/>
        <v>2.6507866797098713E-3</v>
      </c>
    </row>
    <row r="4100" spans="2:7" x14ac:dyDescent="0.3">
      <c r="B4100" s="109">
        <v>39342</v>
      </c>
      <c r="C4100" s="110">
        <v>213.41409300000001</v>
      </c>
      <c r="D4100">
        <f t="shared" si="126"/>
        <v>-1.6661391221372002E-3</v>
      </c>
      <c r="E4100">
        <v>-3.1687013350576554E-2</v>
      </c>
      <c r="F4100">
        <v>4090</v>
      </c>
      <c r="G4100">
        <f t="shared" ca="1" si="127"/>
        <v>-1.3345466801557937E-2</v>
      </c>
    </row>
    <row r="4101" spans="2:7" x14ac:dyDescent="0.3">
      <c r="B4101" s="109">
        <v>39339</v>
      </c>
      <c r="C4101" s="110">
        <v>213.770264</v>
      </c>
      <c r="D4101">
        <f t="shared" si="126"/>
        <v>4.106403545050652E-3</v>
      </c>
      <c r="E4101">
        <v>-3.1745789707617877E-2</v>
      </c>
      <c r="F4101">
        <v>4091</v>
      </c>
      <c r="G4101">
        <f t="shared" ca="1" si="127"/>
        <v>1.2371184523036949E-2</v>
      </c>
    </row>
    <row r="4102" spans="2:7" x14ac:dyDescent="0.3">
      <c r="B4102" s="109">
        <v>39338</v>
      </c>
      <c r="C4102" s="110">
        <v>212.896027</v>
      </c>
      <c r="D4102">
        <f t="shared" si="126"/>
        <v>-3.6372878513954987E-3</v>
      </c>
      <c r="E4102">
        <v>-3.1795122715309376E-2</v>
      </c>
      <c r="F4102">
        <v>4092</v>
      </c>
      <c r="G4102">
        <f t="shared" ca="1" si="127"/>
        <v>-4.9167183884262671E-4</v>
      </c>
    </row>
    <row r="4103" spans="2:7" x14ac:dyDescent="0.3">
      <c r="B4103" s="109">
        <v>39337</v>
      </c>
      <c r="C4103" s="110">
        <v>213.67321799999999</v>
      </c>
      <c r="D4103">
        <f t="shared" si="126"/>
        <v>0</v>
      </c>
      <c r="E4103">
        <v>-3.1809269912206783E-2</v>
      </c>
      <c r="F4103">
        <v>4093</v>
      </c>
      <c r="G4103">
        <f t="shared" ca="1" si="127"/>
        <v>-2.1177175454492343E-2</v>
      </c>
    </row>
    <row r="4104" spans="2:7" x14ac:dyDescent="0.3">
      <c r="B4104" s="109">
        <v>39336</v>
      </c>
      <c r="C4104" s="110">
        <v>213.67321799999999</v>
      </c>
      <c r="D4104">
        <f t="shared" si="126"/>
        <v>-7.8181839507938111E-3</v>
      </c>
      <c r="E4104">
        <v>-3.1833578916620198E-2</v>
      </c>
      <c r="F4104">
        <v>4094</v>
      </c>
      <c r="G4104">
        <f t="shared" ca="1" si="127"/>
        <v>-4.7913032724618672E-2</v>
      </c>
    </row>
    <row r="4105" spans="2:7" x14ac:dyDescent="0.3">
      <c r="B4105" s="109">
        <v>39335</v>
      </c>
      <c r="C4105" s="110">
        <v>215.35691800000001</v>
      </c>
      <c r="D4105">
        <f t="shared" si="126"/>
        <v>-2.1767795002984314E-2</v>
      </c>
      <c r="E4105">
        <v>-3.1982858498840305E-2</v>
      </c>
      <c r="F4105">
        <v>4095</v>
      </c>
      <c r="G4105">
        <f t="shared" ca="1" si="127"/>
        <v>7.849135021988328E-3</v>
      </c>
    </row>
    <row r="4106" spans="2:7" x14ac:dyDescent="0.3">
      <c r="B4106" s="109">
        <v>39332</v>
      </c>
      <c r="C4106" s="110">
        <v>220.149078</v>
      </c>
      <c r="D4106">
        <f t="shared" si="126"/>
        <v>-2.9328706378991543E-3</v>
      </c>
      <c r="E4106">
        <v>-3.2049748851184168E-2</v>
      </c>
      <c r="F4106">
        <v>4096</v>
      </c>
      <c r="G4106">
        <f t="shared" ca="1" si="127"/>
        <v>-3.409177094442789E-2</v>
      </c>
    </row>
    <row r="4107" spans="2:7" x14ac:dyDescent="0.3">
      <c r="B4107" s="109">
        <v>39331</v>
      </c>
      <c r="C4107" s="110">
        <v>220.79664600000001</v>
      </c>
      <c r="D4107">
        <f t="shared" ref="D4107:D4170" si="128">C4107/C4108-1</f>
        <v>-2.3412713051044198E-3</v>
      </c>
      <c r="E4107">
        <v>-3.2079082102649314E-2</v>
      </c>
      <c r="F4107">
        <v>4097</v>
      </c>
      <c r="G4107">
        <f t="shared" ref="G4107:G4170" ca="1" si="129">_xlfn.NORM.INV(RAND(),M$13,M$14)</f>
        <v>3.1895885792939581E-2</v>
      </c>
    </row>
    <row r="4108" spans="2:7" x14ac:dyDescent="0.3">
      <c r="B4108" s="109">
        <v>39330</v>
      </c>
      <c r="C4108" s="110">
        <v>221.31480400000001</v>
      </c>
      <c r="D4108">
        <f t="shared" si="128"/>
        <v>-2.9174000887005613E-3</v>
      </c>
      <c r="E4108">
        <v>-3.208346259613748E-2</v>
      </c>
      <c r="F4108">
        <v>4098</v>
      </c>
      <c r="G4108">
        <f t="shared" ca="1" si="129"/>
        <v>1.6995395460323155E-2</v>
      </c>
    </row>
    <row r="4109" spans="2:7" x14ac:dyDescent="0.3">
      <c r="B4109" s="109">
        <v>39329</v>
      </c>
      <c r="C4109" s="110">
        <v>221.962357</v>
      </c>
      <c r="D4109">
        <f t="shared" si="128"/>
        <v>6.4601851213219597E-3</v>
      </c>
      <c r="E4109">
        <v>-3.2096031583034312E-2</v>
      </c>
      <c r="F4109">
        <v>4099</v>
      </c>
      <c r="G4109">
        <f t="shared" ca="1" si="129"/>
        <v>-2.5396135714136774E-2</v>
      </c>
    </row>
    <row r="4110" spans="2:7" x14ac:dyDescent="0.3">
      <c r="B4110" s="109">
        <v>39328</v>
      </c>
      <c r="C4110" s="110">
        <v>220.537643</v>
      </c>
      <c r="D4110">
        <f t="shared" si="128"/>
        <v>1.9153073450588698E-2</v>
      </c>
      <c r="E4110">
        <v>-3.2123058630373902E-2</v>
      </c>
      <c r="F4110">
        <v>4100</v>
      </c>
      <c r="G4110">
        <f t="shared" ca="1" si="129"/>
        <v>2.0691960281344568E-2</v>
      </c>
    </row>
    <row r="4111" spans="2:7" x14ac:dyDescent="0.3">
      <c r="B4111" s="109">
        <v>39325</v>
      </c>
      <c r="C4111" s="110">
        <v>216.39305100000001</v>
      </c>
      <c r="D4111">
        <f t="shared" si="128"/>
        <v>1.1656182224689893E-2</v>
      </c>
      <c r="E4111">
        <v>-3.222506534546743E-2</v>
      </c>
      <c r="F4111">
        <v>4101</v>
      </c>
      <c r="G4111">
        <f t="shared" ca="1" si="129"/>
        <v>3.8531681843849086E-2</v>
      </c>
    </row>
    <row r="4112" spans="2:7" x14ac:dyDescent="0.3">
      <c r="B4112" s="109">
        <v>39324</v>
      </c>
      <c r="C4112" s="110">
        <v>213.89979600000001</v>
      </c>
      <c r="D4112">
        <f t="shared" si="128"/>
        <v>5.8653660797907126E-2</v>
      </c>
      <c r="E4112">
        <v>-3.2252704528561882E-2</v>
      </c>
      <c r="F4112">
        <v>4102</v>
      </c>
      <c r="G4112">
        <f t="shared" ca="1" si="129"/>
        <v>4.1066369895017781E-2</v>
      </c>
    </row>
    <row r="4113" spans="2:7" x14ac:dyDescent="0.3">
      <c r="B4113" s="109">
        <v>39323</v>
      </c>
      <c r="C4113" s="110">
        <v>202.048889</v>
      </c>
      <c r="D4113">
        <f t="shared" si="128"/>
        <v>-6.2110894211506729E-3</v>
      </c>
      <c r="E4113">
        <v>-3.2284598924033681E-2</v>
      </c>
      <c r="F4113">
        <v>4103</v>
      </c>
      <c r="G4113">
        <f t="shared" ca="1" si="129"/>
        <v>1.9860850175843874E-2</v>
      </c>
    </row>
    <row r="4114" spans="2:7" x14ac:dyDescent="0.3">
      <c r="B4114" s="109">
        <v>39322</v>
      </c>
      <c r="C4114" s="110">
        <v>203.31167600000001</v>
      </c>
      <c r="D4114">
        <f t="shared" si="128"/>
        <v>1.6019330943967791E-2</v>
      </c>
      <c r="E4114">
        <v>-3.233731386196137E-2</v>
      </c>
      <c r="F4114">
        <v>4104</v>
      </c>
      <c r="G4114">
        <f t="shared" ca="1" si="129"/>
        <v>4.0764757863222137E-4</v>
      </c>
    </row>
    <row r="4115" spans="2:7" x14ac:dyDescent="0.3">
      <c r="B4115" s="109">
        <v>39321</v>
      </c>
      <c r="C4115" s="110">
        <v>200.10611</v>
      </c>
      <c r="D4115">
        <f t="shared" si="128"/>
        <v>4.145620672968775E-2</v>
      </c>
      <c r="E4115">
        <v>-3.2351210697772248E-2</v>
      </c>
      <c r="F4115">
        <v>4105</v>
      </c>
      <c r="G4115">
        <f t="shared" ca="1" si="129"/>
        <v>-3.9594558675200963E-3</v>
      </c>
    </row>
    <row r="4116" spans="2:7" x14ac:dyDescent="0.3">
      <c r="B4116" s="109">
        <v>39318</v>
      </c>
      <c r="C4116" s="110">
        <v>192.14068599999999</v>
      </c>
      <c r="D4116">
        <f t="shared" si="128"/>
        <v>2.7532472255211493E-2</v>
      </c>
      <c r="E4116">
        <v>-3.2389461448711576E-2</v>
      </c>
      <c r="F4116">
        <v>4106</v>
      </c>
      <c r="G4116">
        <f t="shared" ca="1" si="129"/>
        <v>1.7931246476868518E-2</v>
      </c>
    </row>
    <row r="4117" spans="2:7" x14ac:dyDescent="0.3">
      <c r="B4117" s="109">
        <v>39317</v>
      </c>
      <c r="C4117" s="110">
        <v>186.99232499999999</v>
      </c>
      <c r="D4117">
        <f t="shared" si="128"/>
        <v>-3.5732203488245351E-2</v>
      </c>
      <c r="E4117">
        <v>-3.2414788608963629E-2</v>
      </c>
      <c r="F4117">
        <v>4107</v>
      </c>
      <c r="G4117">
        <f t="shared" ca="1" si="129"/>
        <v>4.145136800617343E-3</v>
      </c>
    </row>
    <row r="4118" spans="2:7" x14ac:dyDescent="0.3">
      <c r="B4118" s="109">
        <v>39316</v>
      </c>
      <c r="C4118" s="110">
        <v>193.92157</v>
      </c>
      <c r="D4118">
        <f t="shared" si="128"/>
        <v>1.8397393832556563E-3</v>
      </c>
      <c r="E4118">
        <v>-3.2480973677447289E-2</v>
      </c>
      <c r="F4118">
        <v>4108</v>
      </c>
      <c r="G4118">
        <f t="shared" ca="1" si="129"/>
        <v>5.6192295483764455E-2</v>
      </c>
    </row>
    <row r="4119" spans="2:7" x14ac:dyDescent="0.3">
      <c r="B4119" s="109">
        <v>39315</v>
      </c>
      <c r="C4119" s="110">
        <v>193.56546</v>
      </c>
      <c r="D4119">
        <f t="shared" si="128"/>
        <v>-0.11515685192056091</v>
      </c>
      <c r="E4119">
        <v>-3.2537020436439357E-2</v>
      </c>
      <c r="F4119">
        <v>4109</v>
      </c>
      <c r="G4119">
        <f t="shared" ca="1" si="129"/>
        <v>1.6997275636988832E-2</v>
      </c>
    </row>
    <row r="4120" spans="2:7" x14ac:dyDescent="0.3">
      <c r="B4120" s="109">
        <v>39314</v>
      </c>
      <c r="C4120" s="110">
        <v>218.75680500000001</v>
      </c>
      <c r="D4120">
        <f t="shared" si="128"/>
        <v>2.2242563216924971E-2</v>
      </c>
      <c r="E4120">
        <v>-3.2596806776448939E-2</v>
      </c>
      <c r="F4120">
        <v>4110</v>
      </c>
      <c r="G4120">
        <f t="shared" ca="1" si="129"/>
        <v>-1.5208143618049636E-2</v>
      </c>
    </row>
    <row r="4121" spans="2:7" x14ac:dyDescent="0.3">
      <c r="B4121" s="109">
        <v>39311</v>
      </c>
      <c r="C4121" s="110">
        <v>213.99696399999999</v>
      </c>
      <c r="D4121">
        <f t="shared" si="128"/>
        <v>3.4919906533805722E-3</v>
      </c>
      <c r="E4121">
        <v>-3.2597262642060754E-2</v>
      </c>
      <c r="F4121">
        <v>4111</v>
      </c>
      <c r="G4121">
        <f t="shared" ca="1" si="129"/>
        <v>-3.8606495367542015E-2</v>
      </c>
    </row>
    <row r="4122" spans="2:7" x14ac:dyDescent="0.3">
      <c r="B4122" s="109">
        <v>39310</v>
      </c>
      <c r="C4122" s="110">
        <v>213.25228899999999</v>
      </c>
      <c r="D4122">
        <f t="shared" si="128"/>
        <v>-3.9381256455108482E-2</v>
      </c>
      <c r="E4122">
        <v>-3.2635415844564419E-2</v>
      </c>
      <c r="F4122">
        <v>4112</v>
      </c>
      <c r="G4122">
        <f t="shared" ca="1" si="129"/>
        <v>1.2411641605423579E-2</v>
      </c>
    </row>
    <row r="4123" spans="2:7" x14ac:dyDescent="0.3">
      <c r="B4123" s="109">
        <v>39308</v>
      </c>
      <c r="C4123" s="110">
        <v>221.99472</v>
      </c>
      <c r="D4123">
        <f t="shared" si="128"/>
        <v>-2.5859640403681605E-2</v>
      </c>
      <c r="E4123">
        <v>-3.2685418110592113E-2</v>
      </c>
      <c r="F4123">
        <v>4113</v>
      </c>
      <c r="G4123">
        <f t="shared" ca="1" si="129"/>
        <v>2.6535005896890465E-2</v>
      </c>
    </row>
    <row r="4124" spans="2:7" x14ac:dyDescent="0.3">
      <c r="B4124" s="109">
        <v>39307</v>
      </c>
      <c r="C4124" s="110">
        <v>227.88781700000001</v>
      </c>
      <c r="D4124">
        <f t="shared" si="128"/>
        <v>-1.7861803768528972E-2</v>
      </c>
      <c r="E4124">
        <v>-3.2701308817453145E-2</v>
      </c>
      <c r="F4124">
        <v>4114</v>
      </c>
      <c r="G4124">
        <f t="shared" ca="1" si="129"/>
        <v>-1.5598966645680463E-3</v>
      </c>
    </row>
    <row r="4125" spans="2:7" x14ac:dyDescent="0.3">
      <c r="B4125" s="109">
        <v>39304</v>
      </c>
      <c r="C4125" s="110">
        <v>232.03233299999999</v>
      </c>
      <c r="D4125">
        <f t="shared" si="128"/>
        <v>-2.768039081667506E-2</v>
      </c>
      <c r="E4125">
        <v>-3.2719504775797659E-2</v>
      </c>
      <c r="F4125">
        <v>4115</v>
      </c>
      <c r="G4125">
        <f t="shared" ca="1" si="129"/>
        <v>9.9946225748427289E-3</v>
      </c>
    </row>
    <row r="4126" spans="2:7" x14ac:dyDescent="0.3">
      <c r="B4126" s="109">
        <v>39303</v>
      </c>
      <c r="C4126" s="110">
        <v>238.637924</v>
      </c>
      <c r="D4126">
        <f t="shared" si="128"/>
        <v>-2.0987757526735984E-2</v>
      </c>
      <c r="E4126">
        <v>-3.2741680608364576E-2</v>
      </c>
      <c r="F4126">
        <v>4116</v>
      </c>
      <c r="G4126">
        <f t="shared" ca="1" si="129"/>
        <v>-7.1585945369969789E-3</v>
      </c>
    </row>
    <row r="4127" spans="2:7" x14ac:dyDescent="0.3">
      <c r="B4127" s="109">
        <v>39302</v>
      </c>
      <c r="C4127" s="110">
        <v>243.75376900000001</v>
      </c>
      <c r="D4127">
        <f t="shared" si="128"/>
        <v>7.7639622514780182E-3</v>
      </c>
      <c r="E4127">
        <v>-3.2783325489602277E-2</v>
      </c>
      <c r="F4127">
        <v>4117</v>
      </c>
      <c r="G4127">
        <f t="shared" ca="1" si="129"/>
        <v>-1.8218056133173625E-2</v>
      </c>
    </row>
    <row r="4128" spans="2:7" x14ac:dyDescent="0.3">
      <c r="B4128" s="109">
        <v>39301</v>
      </c>
      <c r="C4128" s="110">
        <v>241.875854</v>
      </c>
      <c r="D4128">
        <f t="shared" si="128"/>
        <v>1.1372888219051802E-2</v>
      </c>
      <c r="E4128">
        <v>-3.2785330883329356E-2</v>
      </c>
      <c r="F4128">
        <v>4118</v>
      </c>
      <c r="G4128">
        <f t="shared" ca="1" si="129"/>
        <v>-6.5794794370605311E-3</v>
      </c>
    </row>
    <row r="4129" spans="2:7" x14ac:dyDescent="0.3">
      <c r="B4129" s="109">
        <v>39300</v>
      </c>
      <c r="C4129" s="110">
        <v>239.15595999999999</v>
      </c>
      <c r="D4129">
        <f t="shared" si="128"/>
        <v>-2.5079014530807631E-2</v>
      </c>
      <c r="E4129">
        <v>-3.2820496336309679E-2</v>
      </c>
      <c r="F4129">
        <v>4119</v>
      </c>
      <c r="G4129">
        <f t="shared" ca="1" si="129"/>
        <v>-7.0269033102202281E-3</v>
      </c>
    </row>
    <row r="4130" spans="2:7" x14ac:dyDescent="0.3">
      <c r="B4130" s="109">
        <v>39297</v>
      </c>
      <c r="C4130" s="110">
        <v>245.308044</v>
      </c>
      <c r="D4130">
        <f t="shared" si="128"/>
        <v>-2.3837150910213767E-2</v>
      </c>
      <c r="E4130">
        <v>-3.2826650628471565E-2</v>
      </c>
      <c r="F4130">
        <v>4120</v>
      </c>
      <c r="G4130">
        <f t="shared" ca="1" si="129"/>
        <v>-1.793301308336601E-2</v>
      </c>
    </row>
    <row r="4131" spans="2:7" x14ac:dyDescent="0.3">
      <c r="B4131" s="109">
        <v>39296</v>
      </c>
      <c r="C4131" s="110">
        <v>251.29827900000001</v>
      </c>
      <c r="D4131">
        <f t="shared" si="128"/>
        <v>-3.2414788608963629E-2</v>
      </c>
      <c r="E4131">
        <v>-3.283668961725883E-2</v>
      </c>
      <c r="F4131">
        <v>4121</v>
      </c>
      <c r="G4131">
        <f t="shared" ca="1" si="129"/>
        <v>7.1020214752246916E-2</v>
      </c>
    </row>
    <row r="4132" spans="2:7" x14ac:dyDescent="0.3">
      <c r="B4132" s="109">
        <v>39295</v>
      </c>
      <c r="C4132" s="110">
        <v>259.716949</v>
      </c>
      <c r="D4132">
        <f t="shared" si="128"/>
        <v>-5.8789045039741805E-2</v>
      </c>
      <c r="E4132">
        <v>-3.2852342079375818E-2</v>
      </c>
      <c r="F4132">
        <v>4122</v>
      </c>
      <c r="G4132">
        <f t="shared" ca="1" si="129"/>
        <v>4.3837244507888867E-2</v>
      </c>
    </row>
    <row r="4133" spans="2:7" x14ac:dyDescent="0.3">
      <c r="B4133" s="109">
        <v>39294</v>
      </c>
      <c r="C4133" s="110">
        <v>275.93914799999999</v>
      </c>
      <c r="D4133">
        <f t="shared" si="128"/>
        <v>-1.2171347409852928E-2</v>
      </c>
      <c r="E4133">
        <v>-3.285459614558095E-2</v>
      </c>
      <c r="F4133">
        <v>4123</v>
      </c>
      <c r="G4133">
        <f t="shared" ca="1" si="129"/>
        <v>1.689934350635823E-2</v>
      </c>
    </row>
    <row r="4134" spans="2:7" x14ac:dyDescent="0.3">
      <c r="B4134" s="109">
        <v>39293</v>
      </c>
      <c r="C4134" s="110">
        <v>279.33908100000002</v>
      </c>
      <c r="D4134">
        <f t="shared" si="128"/>
        <v>-4.8448866065929908E-3</v>
      </c>
      <c r="E4134">
        <v>-3.2894124796735369E-2</v>
      </c>
      <c r="F4134">
        <v>4124</v>
      </c>
      <c r="G4134">
        <f t="shared" ca="1" si="129"/>
        <v>-5.9882799046630068E-3</v>
      </c>
    </row>
    <row r="4135" spans="2:7" x14ac:dyDescent="0.3">
      <c r="B4135" s="109">
        <v>39290</v>
      </c>
      <c r="C4135" s="110">
        <v>280.69903599999998</v>
      </c>
      <c r="D4135">
        <f t="shared" si="128"/>
        <v>-2.2880951942095162E-2</v>
      </c>
      <c r="E4135">
        <v>-3.2916293142957187E-2</v>
      </c>
      <c r="F4135">
        <v>4125</v>
      </c>
      <c r="G4135">
        <f t="shared" ca="1" si="129"/>
        <v>-1.6437540679508016E-2</v>
      </c>
    </row>
    <row r="4136" spans="2:7" x14ac:dyDescent="0.3">
      <c r="B4136" s="109">
        <v>39289</v>
      </c>
      <c r="C4136" s="110">
        <v>287.27209499999998</v>
      </c>
      <c r="D4136">
        <f t="shared" si="128"/>
        <v>3.9241377053698123E-2</v>
      </c>
      <c r="E4136">
        <v>-3.2940454046599177E-2</v>
      </c>
      <c r="F4136">
        <v>4126</v>
      </c>
      <c r="G4136">
        <f t="shared" ca="1" si="129"/>
        <v>-2.7745971002385607E-3</v>
      </c>
    </row>
    <row r="4137" spans="2:7" x14ac:dyDescent="0.3">
      <c r="B4137" s="109">
        <v>39288</v>
      </c>
      <c r="C4137" s="110">
        <v>276.42480499999999</v>
      </c>
      <c r="D4137">
        <f t="shared" si="128"/>
        <v>3.6442122853674874E-3</v>
      </c>
      <c r="E4137">
        <v>-3.2989974559720969E-2</v>
      </c>
      <c r="F4137">
        <v>4127</v>
      </c>
      <c r="G4137">
        <f t="shared" ca="1" si="129"/>
        <v>5.3527675819704565E-2</v>
      </c>
    </row>
    <row r="4138" spans="2:7" x14ac:dyDescent="0.3">
      <c r="B4138" s="109">
        <v>39287</v>
      </c>
      <c r="C4138" s="110">
        <v>275.42111199999999</v>
      </c>
      <c r="D4138">
        <f t="shared" si="128"/>
        <v>-2.5881862844479575E-2</v>
      </c>
      <c r="E4138">
        <v>-3.3040056089563508E-2</v>
      </c>
      <c r="F4138">
        <v>4128</v>
      </c>
      <c r="G4138">
        <f t="shared" ca="1" si="129"/>
        <v>-1.1854922511255224E-2</v>
      </c>
    </row>
    <row r="4139" spans="2:7" x14ac:dyDescent="0.3">
      <c r="B4139" s="109">
        <v>39286</v>
      </c>
      <c r="C4139" s="110">
        <v>282.738922</v>
      </c>
      <c r="D4139">
        <f t="shared" si="128"/>
        <v>-7.0220637244422512E-3</v>
      </c>
      <c r="E4139">
        <v>-3.308160461566434E-2</v>
      </c>
      <c r="F4139">
        <v>4129</v>
      </c>
      <c r="G4139">
        <f t="shared" ca="1" si="129"/>
        <v>5.3205428239625208E-2</v>
      </c>
    </row>
    <row r="4140" spans="2:7" x14ac:dyDescent="0.3">
      <c r="B4140" s="109">
        <v>39283</v>
      </c>
      <c r="C4140" s="110">
        <v>284.73837300000002</v>
      </c>
      <c r="D4140">
        <f t="shared" si="128"/>
        <v>3.1343749375531749E-2</v>
      </c>
      <c r="E4140">
        <v>-3.3090250918032416E-2</v>
      </c>
      <c r="F4140">
        <v>4130</v>
      </c>
      <c r="G4140">
        <f t="shared" ca="1" si="129"/>
        <v>1.4384472066786272E-2</v>
      </c>
    </row>
    <row r="4141" spans="2:7" x14ac:dyDescent="0.3">
      <c r="B4141" s="109">
        <v>39282</v>
      </c>
      <c r="C4141" s="110">
        <v>276.08483899999999</v>
      </c>
      <c r="D4141">
        <f t="shared" si="128"/>
        <v>1.7451347031778752E-2</v>
      </c>
      <c r="E4141">
        <v>-3.3129856732131424E-2</v>
      </c>
      <c r="F4141">
        <v>4131</v>
      </c>
      <c r="G4141">
        <f t="shared" ca="1" si="129"/>
        <v>1.5476598015970249E-2</v>
      </c>
    </row>
    <row r="4142" spans="2:7" x14ac:dyDescent="0.3">
      <c r="B4142" s="109">
        <v>39281</v>
      </c>
      <c r="C4142" s="110">
        <v>271.34942599999999</v>
      </c>
      <c r="D4142">
        <f t="shared" si="128"/>
        <v>-1.1471566138947176E-2</v>
      </c>
      <c r="E4142">
        <v>-3.3194330974789521E-2</v>
      </c>
      <c r="F4142">
        <v>4132</v>
      </c>
      <c r="G4142">
        <f t="shared" ca="1" si="129"/>
        <v>4.3433735132873165E-2</v>
      </c>
    </row>
    <row r="4143" spans="2:7" x14ac:dyDescent="0.3">
      <c r="B4143" s="109">
        <v>39280</v>
      </c>
      <c r="C4143" s="110">
        <v>274.49835200000001</v>
      </c>
      <c r="D4143">
        <f t="shared" si="128"/>
        <v>-1.7158387187260371E-2</v>
      </c>
      <c r="E4143">
        <v>-3.3196103790012699E-2</v>
      </c>
      <c r="F4143">
        <v>4133</v>
      </c>
      <c r="G4143">
        <f t="shared" ca="1" si="129"/>
        <v>1.5727684464420962E-2</v>
      </c>
    </row>
    <row r="4144" spans="2:7" x14ac:dyDescent="0.3">
      <c r="B4144" s="109">
        <v>39279</v>
      </c>
      <c r="C4144" s="110">
        <v>279.290527</v>
      </c>
      <c r="D4144">
        <f t="shared" si="128"/>
        <v>8.2925303250113824E-2</v>
      </c>
      <c r="E4144">
        <v>-3.3212834807011982E-2</v>
      </c>
      <c r="F4144">
        <v>4134</v>
      </c>
      <c r="G4144">
        <f t="shared" ca="1" si="129"/>
        <v>-2.3211540141272975E-2</v>
      </c>
    </row>
    <row r="4145" spans="2:7" x14ac:dyDescent="0.3">
      <c r="B4145" s="109">
        <v>39276</v>
      </c>
      <c r="C4145" s="110">
        <v>257.90377799999999</v>
      </c>
      <c r="D4145">
        <f t="shared" si="128"/>
        <v>-4.530212806553191E-3</v>
      </c>
      <c r="E4145">
        <v>-3.3249376660290597E-2</v>
      </c>
      <c r="F4145">
        <v>4135</v>
      </c>
      <c r="G4145">
        <f t="shared" ca="1" si="129"/>
        <v>8.7530189817943745E-3</v>
      </c>
    </row>
    <row r="4146" spans="2:7" x14ac:dyDescent="0.3">
      <c r="B4146" s="109">
        <v>39275</v>
      </c>
      <c r="C4146" s="110">
        <v>259.07745399999999</v>
      </c>
      <c r="D4146">
        <f t="shared" si="128"/>
        <v>3.9837947641645499E-3</v>
      </c>
      <c r="E4146">
        <v>-3.3278836460397199E-2</v>
      </c>
      <c r="F4146">
        <v>4136</v>
      </c>
      <c r="G4146">
        <f t="shared" ca="1" si="129"/>
        <v>8.1032692425399965E-3</v>
      </c>
    </row>
    <row r="4147" spans="2:7" x14ac:dyDescent="0.3">
      <c r="B4147" s="109">
        <v>39274</v>
      </c>
      <c r="C4147" s="110">
        <v>258.04943800000001</v>
      </c>
      <c r="D4147">
        <f t="shared" si="128"/>
        <v>-1.7225961133749967E-3</v>
      </c>
      <c r="E4147">
        <v>-3.3329282278224959E-2</v>
      </c>
      <c r="F4147">
        <v>4137</v>
      </c>
      <c r="G4147">
        <f t="shared" ca="1" si="129"/>
        <v>3.4570511212940136E-2</v>
      </c>
    </row>
    <row r="4148" spans="2:7" x14ac:dyDescent="0.3">
      <c r="B4148" s="109">
        <v>39273</v>
      </c>
      <c r="C4148" s="110">
        <v>258.49471999999997</v>
      </c>
      <c r="D4148">
        <f t="shared" si="128"/>
        <v>-1.4017591994266665E-2</v>
      </c>
      <c r="E4148">
        <v>-3.334193238869565E-2</v>
      </c>
      <c r="F4148">
        <v>4138</v>
      </c>
      <c r="G4148">
        <f t="shared" ca="1" si="129"/>
        <v>-4.1398489846470694E-3</v>
      </c>
    </row>
    <row r="4149" spans="2:7" x14ac:dyDescent="0.3">
      <c r="B4149" s="109">
        <v>39272</v>
      </c>
      <c r="C4149" s="110">
        <v>262.16970800000001</v>
      </c>
      <c r="D4149">
        <f t="shared" si="128"/>
        <v>6.4949961878724149E-3</v>
      </c>
      <c r="E4149">
        <v>-3.3389996796795551E-2</v>
      </c>
      <c r="F4149">
        <v>4139</v>
      </c>
      <c r="G4149">
        <f t="shared" ca="1" si="129"/>
        <v>-2.7817471706630771E-2</v>
      </c>
    </row>
    <row r="4150" spans="2:7" x14ac:dyDescent="0.3">
      <c r="B4150" s="109">
        <v>39269</v>
      </c>
      <c r="C4150" s="110">
        <v>260.47790500000002</v>
      </c>
      <c r="D4150">
        <f t="shared" si="128"/>
        <v>-9.2371200255628727E-3</v>
      </c>
      <c r="E4150">
        <v>-3.3468429814416334E-2</v>
      </c>
      <c r="F4150">
        <v>4140</v>
      </c>
      <c r="G4150">
        <f t="shared" ca="1" si="129"/>
        <v>3.4418286450797676E-2</v>
      </c>
    </row>
    <row r="4151" spans="2:7" x14ac:dyDescent="0.3">
      <c r="B4151" s="109">
        <v>39268</v>
      </c>
      <c r="C4151" s="110">
        <v>262.90640300000001</v>
      </c>
      <c r="D4151">
        <f t="shared" si="128"/>
        <v>5.7909153545605552E-3</v>
      </c>
      <c r="E4151">
        <v>-3.354249741405968E-2</v>
      </c>
      <c r="F4151">
        <v>4141</v>
      </c>
      <c r="G4151">
        <f t="shared" ca="1" si="129"/>
        <v>-2.828632773076219E-2</v>
      </c>
    </row>
    <row r="4152" spans="2:7" x14ac:dyDescent="0.3">
      <c r="B4152" s="109">
        <v>39267</v>
      </c>
      <c r="C4152" s="110">
        <v>261.39269999999999</v>
      </c>
      <c r="D4152">
        <f t="shared" si="128"/>
        <v>-1.2084419570046134E-2</v>
      </c>
      <c r="E4152">
        <v>-3.3618122598844336E-2</v>
      </c>
      <c r="F4152">
        <v>4142</v>
      </c>
      <c r="G4152">
        <f t="shared" ca="1" si="129"/>
        <v>-1.8730824934539057E-2</v>
      </c>
    </row>
    <row r="4153" spans="2:7" x14ac:dyDescent="0.3">
      <c r="B4153" s="109">
        <v>39266</v>
      </c>
      <c r="C4153" s="110">
        <v>264.59011800000002</v>
      </c>
      <c r="D4153">
        <f t="shared" si="128"/>
        <v>3.4596267511166623E-2</v>
      </c>
      <c r="E4153">
        <v>-3.3649727159315024E-2</v>
      </c>
      <c r="F4153">
        <v>4143</v>
      </c>
      <c r="G4153">
        <f t="shared" ca="1" si="129"/>
        <v>-3.6218959354202745E-2</v>
      </c>
    </row>
    <row r="4154" spans="2:7" x14ac:dyDescent="0.3">
      <c r="B4154" s="109">
        <v>39265</v>
      </c>
      <c r="C4154" s="110">
        <v>255.74238600000001</v>
      </c>
      <c r="D4154">
        <f t="shared" si="128"/>
        <v>-9.0025815641022744E-3</v>
      </c>
      <c r="E4154">
        <v>-3.3777815485617202E-2</v>
      </c>
      <c r="F4154">
        <v>4144</v>
      </c>
      <c r="G4154">
        <f t="shared" ca="1" si="129"/>
        <v>4.2628595745498807E-3</v>
      </c>
    </row>
    <row r="4155" spans="2:7" x14ac:dyDescent="0.3">
      <c r="B4155" s="109">
        <v>39262</v>
      </c>
      <c r="C4155" s="110">
        <v>258.06564300000002</v>
      </c>
      <c r="D4155">
        <f t="shared" si="128"/>
        <v>3.7659046541259622E-2</v>
      </c>
      <c r="E4155">
        <v>-3.3799008048102652E-2</v>
      </c>
      <c r="F4155">
        <v>4145</v>
      </c>
      <c r="G4155">
        <f t="shared" ca="1" si="129"/>
        <v>4.6672879681556353E-2</v>
      </c>
    </row>
    <row r="4156" spans="2:7" x14ac:dyDescent="0.3">
      <c r="B4156" s="109">
        <v>39261</v>
      </c>
      <c r="C4156" s="110">
        <v>248.69984400000001</v>
      </c>
      <c r="D4156">
        <f t="shared" si="128"/>
        <v>-3.5324020590472682E-2</v>
      </c>
      <c r="E4156">
        <v>-3.3838028312316304E-2</v>
      </c>
      <c r="F4156">
        <v>4146</v>
      </c>
      <c r="G4156">
        <f t="shared" ca="1" si="129"/>
        <v>1.8993552184512569E-2</v>
      </c>
    </row>
    <row r="4157" spans="2:7" x14ac:dyDescent="0.3">
      <c r="B4157" s="109">
        <v>39260</v>
      </c>
      <c r="C4157" s="110">
        <v>257.80660999999998</v>
      </c>
      <c r="D4157">
        <f t="shared" si="128"/>
        <v>-1.8127742152178827E-2</v>
      </c>
      <c r="E4157">
        <v>-3.3881317101499553E-2</v>
      </c>
      <c r="F4157">
        <v>4147</v>
      </c>
      <c r="G4157">
        <f t="shared" ca="1" si="129"/>
        <v>1.7991832581776808E-3</v>
      </c>
    </row>
    <row r="4158" spans="2:7" x14ac:dyDescent="0.3">
      <c r="B4158" s="109">
        <v>39259</v>
      </c>
      <c r="C4158" s="110">
        <v>262.56634500000001</v>
      </c>
      <c r="D4158">
        <f t="shared" si="128"/>
        <v>1.1917390241478865E-2</v>
      </c>
      <c r="E4158">
        <v>-3.3918120723724576E-2</v>
      </c>
      <c r="F4158">
        <v>4148</v>
      </c>
      <c r="G4158">
        <f t="shared" ca="1" si="129"/>
        <v>-2.0967322462256171E-2</v>
      </c>
    </row>
    <row r="4159" spans="2:7" x14ac:dyDescent="0.3">
      <c r="B4159" s="109">
        <v>39258</v>
      </c>
      <c r="C4159" s="110">
        <v>259.47409099999999</v>
      </c>
      <c r="D4159">
        <f t="shared" si="128"/>
        <v>-2.0414785939522839E-2</v>
      </c>
      <c r="E4159">
        <v>-3.3935085555827693E-2</v>
      </c>
      <c r="F4159">
        <v>4149</v>
      </c>
      <c r="G4159">
        <f t="shared" ca="1" si="129"/>
        <v>5.8141458298583339E-2</v>
      </c>
    </row>
    <row r="4160" spans="2:7" x14ac:dyDescent="0.3">
      <c r="B4160" s="109">
        <v>39255</v>
      </c>
      <c r="C4160" s="110">
        <v>264.88159200000001</v>
      </c>
      <c r="D4160">
        <f t="shared" si="128"/>
        <v>4.7238444904378341E-2</v>
      </c>
      <c r="E4160">
        <v>-3.4101738217085842E-2</v>
      </c>
      <c r="F4160">
        <v>4150</v>
      </c>
      <c r="G4160">
        <f t="shared" ca="1" si="129"/>
        <v>-8.2160008697582144E-3</v>
      </c>
    </row>
    <row r="4161" spans="2:7" x14ac:dyDescent="0.3">
      <c r="B4161" s="109">
        <v>39254</v>
      </c>
      <c r="C4161" s="110">
        <v>252.93341100000001</v>
      </c>
      <c r="D4161">
        <f t="shared" si="128"/>
        <v>1.6328399649799152E-2</v>
      </c>
      <c r="E4161">
        <v>-3.4198112599811537E-2</v>
      </c>
      <c r="F4161">
        <v>4151</v>
      </c>
      <c r="G4161">
        <f t="shared" ca="1" si="129"/>
        <v>1.9983862672498305E-2</v>
      </c>
    </row>
    <row r="4162" spans="2:7" x14ac:dyDescent="0.3">
      <c r="B4162" s="109">
        <v>39253</v>
      </c>
      <c r="C4162" s="110">
        <v>248.869766</v>
      </c>
      <c r="D4162">
        <f t="shared" si="128"/>
        <v>4.5465311477079107E-2</v>
      </c>
      <c r="E4162">
        <v>-3.4198508841213893E-2</v>
      </c>
      <c r="F4162">
        <v>4152</v>
      </c>
      <c r="G4162">
        <f t="shared" ca="1" si="129"/>
        <v>-4.447864983548485E-2</v>
      </c>
    </row>
    <row r="4163" spans="2:7" x14ac:dyDescent="0.3">
      <c r="B4163" s="109">
        <v>39252</v>
      </c>
      <c r="C4163" s="110">
        <v>238.04688999999999</v>
      </c>
      <c r="D4163">
        <f t="shared" si="128"/>
        <v>3.2694148689354385E-2</v>
      </c>
      <c r="E4163">
        <v>-3.4280383476615661E-2</v>
      </c>
      <c r="F4163">
        <v>4153</v>
      </c>
      <c r="G4163">
        <f t="shared" ca="1" si="129"/>
        <v>2.6993382444542042E-2</v>
      </c>
    </row>
    <row r="4164" spans="2:7" x14ac:dyDescent="0.3">
      <c r="B4164" s="109">
        <v>39251</v>
      </c>
      <c r="C4164" s="110">
        <v>230.51054400000001</v>
      </c>
      <c r="D4164">
        <f t="shared" si="128"/>
        <v>-3.2284598924033681E-2</v>
      </c>
      <c r="E4164">
        <v>-3.4301698318027651E-2</v>
      </c>
      <c r="F4164">
        <v>4154</v>
      </c>
      <c r="G4164">
        <f t="shared" ca="1" si="129"/>
        <v>-1.0194020765183281E-2</v>
      </c>
    </row>
    <row r="4165" spans="2:7" x14ac:dyDescent="0.3">
      <c r="B4165" s="109">
        <v>39248</v>
      </c>
      <c r="C4165" s="110">
        <v>238.20076</v>
      </c>
      <c r="D4165">
        <f t="shared" si="128"/>
        <v>1.3327132120054097E-2</v>
      </c>
      <c r="E4165">
        <v>-3.4365172273320921E-2</v>
      </c>
      <c r="F4165">
        <v>4155</v>
      </c>
      <c r="G4165">
        <f t="shared" ca="1" si="129"/>
        <v>5.4209323537188908E-2</v>
      </c>
    </row>
    <row r="4166" spans="2:7" x14ac:dyDescent="0.3">
      <c r="B4166" s="109">
        <v>39247</v>
      </c>
      <c r="C4166" s="110">
        <v>235.06797800000001</v>
      </c>
      <c r="D4166">
        <f t="shared" si="128"/>
        <v>6.4440477599400747E-2</v>
      </c>
      <c r="E4166">
        <v>-3.4410703973086432E-2</v>
      </c>
      <c r="F4166">
        <v>4156</v>
      </c>
      <c r="G4166">
        <f t="shared" ca="1" si="129"/>
        <v>-3.0290320490021356E-2</v>
      </c>
    </row>
    <row r="4167" spans="2:7" x14ac:dyDescent="0.3">
      <c r="B4167" s="109">
        <v>39246</v>
      </c>
      <c r="C4167" s="110">
        <v>220.83712800000001</v>
      </c>
      <c r="D4167">
        <f t="shared" si="128"/>
        <v>1.3748749139697924E-2</v>
      </c>
      <c r="E4167">
        <v>-3.4514372999245202E-2</v>
      </c>
      <c r="F4167">
        <v>4157</v>
      </c>
      <c r="G4167">
        <f t="shared" ca="1" si="129"/>
        <v>-5.6479166639556459E-3</v>
      </c>
    </row>
    <row r="4168" spans="2:7" x14ac:dyDescent="0.3">
      <c r="B4168" s="109">
        <v>39245</v>
      </c>
      <c r="C4168" s="110">
        <v>217.842072</v>
      </c>
      <c r="D4168">
        <f t="shared" si="128"/>
        <v>-1.4099769984511346E-3</v>
      </c>
      <c r="E4168">
        <v>-3.4552653355571561E-2</v>
      </c>
      <c r="F4168">
        <v>4158</v>
      </c>
      <c r="G4168">
        <f t="shared" ca="1" si="129"/>
        <v>3.3403254339228895E-2</v>
      </c>
    </row>
    <row r="4169" spans="2:7" x14ac:dyDescent="0.3">
      <c r="B4169" s="109">
        <v>39244</v>
      </c>
      <c r="C4169" s="110">
        <v>218.14965799999999</v>
      </c>
      <c r="D4169">
        <f t="shared" si="128"/>
        <v>2.2926570544085534E-2</v>
      </c>
      <c r="E4169">
        <v>-3.4557398203586387E-2</v>
      </c>
      <c r="F4169">
        <v>4159</v>
      </c>
      <c r="G4169">
        <f t="shared" ca="1" si="129"/>
        <v>7.1477167143048771E-4</v>
      </c>
    </row>
    <row r="4170" spans="2:7" x14ac:dyDescent="0.3">
      <c r="B4170" s="109">
        <v>39241</v>
      </c>
      <c r="C4170" s="110">
        <v>213.26033000000001</v>
      </c>
      <c r="D4170">
        <f t="shared" si="128"/>
        <v>-3.1291287079567076E-2</v>
      </c>
      <c r="E4170">
        <v>-3.4578141806046458E-2</v>
      </c>
      <c r="F4170">
        <v>4160</v>
      </c>
      <c r="G4170">
        <f t="shared" ca="1" si="129"/>
        <v>-3.2350999452160974E-2</v>
      </c>
    </row>
    <row r="4171" spans="2:7" x14ac:dyDescent="0.3">
      <c r="B4171" s="109">
        <v>39240</v>
      </c>
      <c r="C4171" s="110">
        <v>220.149078</v>
      </c>
      <c r="D4171">
        <f t="shared" ref="D4171:D4234" si="130">C4171/C4172-1</f>
        <v>-8.8199634607590838E-3</v>
      </c>
      <c r="E4171">
        <v>-3.4585467151544425E-2</v>
      </c>
      <c r="F4171">
        <v>4161</v>
      </c>
      <c r="G4171">
        <f t="shared" ref="G4171:G4234" ca="1" si="131">_xlfn.NORM.INV(RAND(),M$13,M$14)</f>
        <v>-5.8537454977732065E-2</v>
      </c>
    </row>
    <row r="4172" spans="2:7" x14ac:dyDescent="0.3">
      <c r="B4172" s="109">
        <v>39239</v>
      </c>
      <c r="C4172" s="110">
        <v>222.10806299999999</v>
      </c>
      <c r="D4172">
        <f t="shared" si="130"/>
        <v>-3.3090250918032416E-2</v>
      </c>
      <c r="E4172">
        <v>-3.4641278294540778E-2</v>
      </c>
      <c r="F4172">
        <v>4162</v>
      </c>
      <c r="G4172">
        <f t="shared" ca="1" si="131"/>
        <v>3.6391902532688101E-3</v>
      </c>
    </row>
    <row r="4173" spans="2:7" x14ac:dyDescent="0.3">
      <c r="B4173" s="109">
        <v>39238</v>
      </c>
      <c r="C4173" s="110">
        <v>229.70919799999999</v>
      </c>
      <c r="D4173">
        <f t="shared" si="130"/>
        <v>2.1049354189251579E-2</v>
      </c>
      <c r="E4173">
        <v>-3.4766643595894653E-2</v>
      </c>
      <c r="F4173">
        <v>4163</v>
      </c>
      <c r="G4173">
        <f t="shared" ca="1" si="131"/>
        <v>-3.1377546709167405E-2</v>
      </c>
    </row>
    <row r="4174" spans="2:7" x14ac:dyDescent="0.3">
      <c r="B4174" s="109">
        <v>39237</v>
      </c>
      <c r="C4174" s="110">
        <v>224.973648</v>
      </c>
      <c r="D4174">
        <f t="shared" si="130"/>
        <v>-2.6106633166005255E-2</v>
      </c>
      <c r="E4174">
        <v>-3.4881742491215895E-2</v>
      </c>
      <c r="F4174">
        <v>4164</v>
      </c>
      <c r="G4174">
        <f t="shared" ca="1" si="131"/>
        <v>-9.6262327126335478E-3</v>
      </c>
    </row>
    <row r="4175" spans="2:7" x14ac:dyDescent="0.3">
      <c r="B4175" s="109">
        <v>39234</v>
      </c>
      <c r="C4175" s="110">
        <v>231.00439499999999</v>
      </c>
      <c r="D4175">
        <f t="shared" si="130"/>
        <v>3.0439725541578699E-2</v>
      </c>
      <c r="E4175">
        <v>-3.5079069765004744E-2</v>
      </c>
      <c r="F4175">
        <v>4165</v>
      </c>
      <c r="G4175">
        <f t="shared" ca="1" si="131"/>
        <v>-2.0066922096219311E-2</v>
      </c>
    </row>
    <row r="4176" spans="2:7" x14ac:dyDescent="0.3">
      <c r="B4176" s="109">
        <v>39233</v>
      </c>
      <c r="C4176" s="110">
        <v>224.18040500000001</v>
      </c>
      <c r="D4176">
        <f t="shared" si="130"/>
        <v>-1.0822128212302218E-2</v>
      </c>
      <c r="E4176">
        <v>-3.5142231101093713E-2</v>
      </c>
      <c r="F4176">
        <v>4166</v>
      </c>
      <c r="G4176">
        <f t="shared" ca="1" si="131"/>
        <v>3.4417983013725036E-3</v>
      </c>
    </row>
    <row r="4177" spans="2:7" x14ac:dyDescent="0.3">
      <c r="B4177" s="109">
        <v>39232</v>
      </c>
      <c r="C4177" s="110">
        <v>226.63305700000001</v>
      </c>
      <c r="D4177">
        <f t="shared" si="130"/>
        <v>-8.0081329367251985E-3</v>
      </c>
      <c r="E4177">
        <v>-3.5292582023432217E-2</v>
      </c>
      <c r="F4177">
        <v>4167</v>
      </c>
      <c r="G4177">
        <f t="shared" ca="1" si="131"/>
        <v>-6.2911489274567439E-2</v>
      </c>
    </row>
    <row r="4178" spans="2:7" x14ac:dyDescent="0.3">
      <c r="B4178" s="109">
        <v>39231</v>
      </c>
      <c r="C4178" s="110">
        <v>228.462616</v>
      </c>
      <c r="D4178">
        <f t="shared" si="130"/>
        <v>-3.8825376530357003E-3</v>
      </c>
      <c r="E4178">
        <v>-3.5324020590472682E-2</v>
      </c>
      <c r="F4178">
        <v>4168</v>
      </c>
      <c r="G4178">
        <f t="shared" ca="1" si="131"/>
        <v>-1.8765295264083822E-2</v>
      </c>
    </row>
    <row r="4179" spans="2:7" x14ac:dyDescent="0.3">
      <c r="B4179" s="109">
        <v>39230</v>
      </c>
      <c r="C4179" s="110">
        <v>229.35308800000001</v>
      </c>
      <c r="D4179">
        <f t="shared" si="130"/>
        <v>9.0465802318782096E-3</v>
      </c>
      <c r="E4179">
        <v>-3.5369158898055253E-2</v>
      </c>
      <c r="F4179">
        <v>4169</v>
      </c>
      <c r="G4179">
        <f t="shared" ca="1" si="131"/>
        <v>4.6867204142221029E-2</v>
      </c>
    </row>
    <row r="4180" spans="2:7" x14ac:dyDescent="0.3">
      <c r="B4180" s="109">
        <v>39227</v>
      </c>
      <c r="C4180" s="110">
        <v>227.296829</v>
      </c>
      <c r="D4180">
        <f t="shared" si="130"/>
        <v>-5.912489023773615E-3</v>
      </c>
      <c r="E4180">
        <v>-3.5381918903950704E-2</v>
      </c>
      <c r="F4180">
        <v>4170</v>
      </c>
      <c r="G4180">
        <f t="shared" ca="1" si="131"/>
        <v>-1.7387243196446092E-2</v>
      </c>
    </row>
    <row r="4181" spans="2:7" x14ac:dyDescent="0.3">
      <c r="B4181" s="109">
        <v>39226</v>
      </c>
      <c r="C4181" s="110">
        <v>228.64871199999999</v>
      </c>
      <c r="D4181">
        <f t="shared" si="130"/>
        <v>3.7159659969202341E-2</v>
      </c>
      <c r="E4181">
        <v>-3.5447714389261753E-2</v>
      </c>
      <c r="F4181">
        <v>4171</v>
      </c>
      <c r="G4181">
        <f t="shared" ca="1" si="131"/>
        <v>1.1034968470828096E-2</v>
      </c>
    </row>
    <row r="4182" spans="2:7" x14ac:dyDescent="0.3">
      <c r="B4182" s="109">
        <v>39225</v>
      </c>
      <c r="C4182" s="110">
        <v>220.45661899999999</v>
      </c>
      <c r="D4182">
        <f t="shared" si="130"/>
        <v>4.2774694747877984E-3</v>
      </c>
      <c r="E4182">
        <v>-3.5464491182586322E-2</v>
      </c>
      <c r="F4182">
        <v>4172</v>
      </c>
      <c r="G4182">
        <f t="shared" ca="1" si="131"/>
        <v>-2.1927844794977811E-2</v>
      </c>
    </row>
    <row r="4183" spans="2:7" x14ac:dyDescent="0.3">
      <c r="B4183" s="109">
        <v>39224</v>
      </c>
      <c r="C4183" s="110">
        <v>219.517639</v>
      </c>
      <c r="D4183">
        <f t="shared" si="130"/>
        <v>-8.0122575152807629E-2</v>
      </c>
      <c r="E4183">
        <v>-3.5535541612575994E-2</v>
      </c>
      <c r="F4183">
        <v>4173</v>
      </c>
      <c r="G4183">
        <f t="shared" ca="1" si="131"/>
        <v>3.012798627965263E-2</v>
      </c>
    </row>
    <row r="4184" spans="2:7" x14ac:dyDescent="0.3">
      <c r="B4184" s="109">
        <v>39223</v>
      </c>
      <c r="C4184" s="110">
        <v>238.637924</v>
      </c>
      <c r="D4184">
        <f t="shared" si="130"/>
        <v>-3.1218858214833167E-2</v>
      </c>
      <c r="E4184">
        <v>-3.5578761776528078E-2</v>
      </c>
      <c r="F4184">
        <v>4174</v>
      </c>
      <c r="G4184">
        <f t="shared" ca="1" si="131"/>
        <v>5.2194713897298031E-2</v>
      </c>
    </row>
    <row r="4185" spans="2:7" x14ac:dyDescent="0.3">
      <c r="B4185" s="109">
        <v>39220</v>
      </c>
      <c r="C4185" s="110">
        <v>246.328003</v>
      </c>
      <c r="D4185">
        <f t="shared" si="130"/>
        <v>3.012844642871082E-2</v>
      </c>
      <c r="E4185">
        <v>-3.563392446072311E-2</v>
      </c>
      <c r="F4185">
        <v>4175</v>
      </c>
      <c r="G4185">
        <f t="shared" ca="1" si="131"/>
        <v>-1.0500769365279395E-2</v>
      </c>
    </row>
    <row r="4186" spans="2:7" x14ac:dyDescent="0.3">
      <c r="B4186" s="109">
        <v>39219</v>
      </c>
      <c r="C4186" s="110">
        <v>239.123581</v>
      </c>
      <c r="D4186">
        <f t="shared" si="130"/>
        <v>1.89969269768131E-3</v>
      </c>
      <c r="E4186">
        <v>-3.565487378811838E-2</v>
      </c>
      <c r="F4186">
        <v>4176</v>
      </c>
      <c r="G4186">
        <f t="shared" ca="1" si="131"/>
        <v>-1.6451052399679617E-2</v>
      </c>
    </row>
    <row r="4187" spans="2:7" x14ac:dyDescent="0.3">
      <c r="B4187" s="109">
        <v>39218</v>
      </c>
      <c r="C4187" s="110">
        <v>238.67018100000001</v>
      </c>
      <c r="D4187">
        <f t="shared" si="130"/>
        <v>-1.7610474314674329E-3</v>
      </c>
      <c r="E4187">
        <v>-3.57302426560685E-2</v>
      </c>
      <c r="F4187">
        <v>4177</v>
      </c>
      <c r="G4187">
        <f t="shared" ca="1" si="131"/>
        <v>-5.5037280320733035E-3</v>
      </c>
    </row>
    <row r="4188" spans="2:7" x14ac:dyDescent="0.3">
      <c r="B4188" s="109">
        <v>39217</v>
      </c>
      <c r="C4188" s="110">
        <v>239.09123199999999</v>
      </c>
      <c r="D4188">
        <f t="shared" si="130"/>
        <v>-3.574767310242466E-2</v>
      </c>
      <c r="E4188">
        <v>-3.5732203488245351E-2</v>
      </c>
      <c r="F4188">
        <v>4178</v>
      </c>
      <c r="G4188">
        <f t="shared" ca="1" si="131"/>
        <v>2.0505717096376892E-2</v>
      </c>
    </row>
    <row r="4189" spans="2:7" x14ac:dyDescent="0.3">
      <c r="B4189" s="109">
        <v>39216</v>
      </c>
      <c r="C4189" s="110">
        <v>247.95504800000001</v>
      </c>
      <c r="D4189">
        <f t="shared" si="130"/>
        <v>-4.549577277951089E-2</v>
      </c>
      <c r="E4189">
        <v>-3.574767310242466E-2</v>
      </c>
      <c r="F4189">
        <v>4179</v>
      </c>
      <c r="G4189">
        <f t="shared" ca="1" si="131"/>
        <v>2.9902053043559966E-2</v>
      </c>
    </row>
    <row r="4190" spans="2:7" x14ac:dyDescent="0.3">
      <c r="B4190" s="109">
        <v>39213</v>
      </c>
      <c r="C4190" s="110">
        <v>259.77365099999997</v>
      </c>
      <c r="D4190">
        <f t="shared" si="130"/>
        <v>-7.7918356131611022E-3</v>
      </c>
      <c r="E4190">
        <v>-3.5777157441935215E-2</v>
      </c>
      <c r="F4190">
        <v>4180</v>
      </c>
      <c r="G4190">
        <f t="shared" ca="1" si="131"/>
        <v>1.2132622582749789E-2</v>
      </c>
    </row>
    <row r="4191" spans="2:7" x14ac:dyDescent="0.3">
      <c r="B4191" s="109">
        <v>39212</v>
      </c>
      <c r="C4191" s="110">
        <v>261.81366000000003</v>
      </c>
      <c r="D4191">
        <f t="shared" si="130"/>
        <v>2.786612612819539E-4</v>
      </c>
      <c r="E4191">
        <v>-3.5819315431161458E-2</v>
      </c>
      <c r="F4191">
        <v>4181</v>
      </c>
      <c r="G4191">
        <f t="shared" ca="1" si="131"/>
        <v>4.4461491311381773E-2</v>
      </c>
    </row>
    <row r="4192" spans="2:7" x14ac:dyDescent="0.3">
      <c r="B4192" s="109">
        <v>39211</v>
      </c>
      <c r="C4192" s="110">
        <v>261.740723</v>
      </c>
      <c r="D4192">
        <f t="shared" si="130"/>
        <v>8.5149808968933982E-3</v>
      </c>
      <c r="E4192">
        <v>-3.5839677625390753E-2</v>
      </c>
      <c r="F4192">
        <v>4182</v>
      </c>
      <c r="G4192">
        <f t="shared" ca="1" si="131"/>
        <v>-3.7772376685438105E-2</v>
      </c>
    </row>
    <row r="4193" spans="2:7" x14ac:dyDescent="0.3">
      <c r="B4193" s="109">
        <v>39210</v>
      </c>
      <c r="C4193" s="110">
        <v>259.530823</v>
      </c>
      <c r="D4193">
        <f t="shared" si="130"/>
        <v>-1.0035140456011504E-2</v>
      </c>
      <c r="E4193">
        <v>-3.6035908557997431E-2</v>
      </c>
      <c r="F4193">
        <v>4183</v>
      </c>
      <c r="G4193">
        <f t="shared" ca="1" si="131"/>
        <v>2.4840984180607123E-2</v>
      </c>
    </row>
    <row r="4194" spans="2:7" x14ac:dyDescent="0.3">
      <c r="B4194" s="109">
        <v>39209</v>
      </c>
      <c r="C4194" s="110">
        <v>262.161652</v>
      </c>
      <c r="D4194">
        <f t="shared" si="130"/>
        <v>-8.7539451654427003E-3</v>
      </c>
      <c r="E4194">
        <v>-3.6179244704413249E-2</v>
      </c>
      <c r="F4194">
        <v>4184</v>
      </c>
      <c r="G4194">
        <f t="shared" ca="1" si="131"/>
        <v>-2.4858359733282679E-4</v>
      </c>
    </row>
    <row r="4195" spans="2:7" x14ac:dyDescent="0.3">
      <c r="B4195" s="109">
        <v>39206</v>
      </c>
      <c r="C4195" s="110">
        <v>264.47686800000002</v>
      </c>
      <c r="D4195">
        <f t="shared" si="130"/>
        <v>1.8485782065861267E-2</v>
      </c>
      <c r="E4195">
        <v>-3.6185043893759206E-2</v>
      </c>
      <c r="F4195">
        <v>4185</v>
      </c>
      <c r="G4195">
        <f t="shared" ca="1" si="131"/>
        <v>3.0963615185853203E-3</v>
      </c>
    </row>
    <row r="4196" spans="2:7" x14ac:dyDescent="0.3">
      <c r="B4196" s="109">
        <v>39205</v>
      </c>
      <c r="C4196" s="110">
        <v>259.67654399999998</v>
      </c>
      <c r="D4196">
        <f t="shared" si="130"/>
        <v>-2.3634021271472516E-3</v>
      </c>
      <c r="E4196">
        <v>-3.6372408441418536E-2</v>
      </c>
      <c r="F4196">
        <v>4186</v>
      </c>
      <c r="G4196">
        <f t="shared" ca="1" si="131"/>
        <v>3.8830867043698501E-2</v>
      </c>
    </row>
    <row r="4197" spans="2:7" x14ac:dyDescent="0.3">
      <c r="B4197" s="109">
        <v>39202</v>
      </c>
      <c r="C4197" s="110">
        <v>260.291718</v>
      </c>
      <c r="D4197">
        <f t="shared" si="130"/>
        <v>1.2979411116290196E-2</v>
      </c>
      <c r="E4197">
        <v>-3.6508126070871394E-2</v>
      </c>
      <c r="F4197">
        <v>4187</v>
      </c>
      <c r="G4197">
        <f t="shared" ca="1" si="131"/>
        <v>1.2801616110405083E-2</v>
      </c>
    </row>
    <row r="4198" spans="2:7" x14ac:dyDescent="0.3">
      <c r="B4198" s="109">
        <v>39199</v>
      </c>
      <c r="C4198" s="110">
        <v>256.95657299999999</v>
      </c>
      <c r="D4198">
        <f t="shared" si="130"/>
        <v>-1.6635996151281862E-2</v>
      </c>
      <c r="E4198">
        <v>-3.6526156084299766E-2</v>
      </c>
      <c r="F4198">
        <v>4188</v>
      </c>
      <c r="G4198">
        <f t="shared" ca="1" si="131"/>
        <v>-9.8268704648031037E-3</v>
      </c>
    </row>
    <row r="4199" spans="2:7" x14ac:dyDescent="0.3">
      <c r="B4199" s="109">
        <v>39198</v>
      </c>
      <c r="C4199" s="110">
        <v>261.30361900000003</v>
      </c>
      <c r="D4199">
        <f t="shared" si="130"/>
        <v>-1.6722973768153904E-2</v>
      </c>
      <c r="E4199">
        <v>-3.6854197202457972E-2</v>
      </c>
      <c r="F4199">
        <v>4189</v>
      </c>
      <c r="G4199">
        <f t="shared" ca="1" si="131"/>
        <v>1.3839400124921974E-2</v>
      </c>
    </row>
    <row r="4200" spans="2:7" x14ac:dyDescent="0.3">
      <c r="B4200" s="109">
        <v>39197</v>
      </c>
      <c r="C4200" s="110">
        <v>265.74771099999998</v>
      </c>
      <c r="D4200">
        <f t="shared" si="130"/>
        <v>4.6516357364685401E-3</v>
      </c>
      <c r="E4200">
        <v>-3.6876404588203848E-2</v>
      </c>
      <c r="F4200">
        <v>4190</v>
      </c>
      <c r="G4200">
        <f t="shared" ca="1" si="131"/>
        <v>5.7449945781984604E-2</v>
      </c>
    </row>
    <row r="4201" spans="2:7" x14ac:dyDescent="0.3">
      <c r="B4201" s="109">
        <v>39196</v>
      </c>
      <c r="C4201" s="110">
        <v>264.51727299999999</v>
      </c>
      <c r="D4201">
        <f t="shared" si="130"/>
        <v>-9.5478853262400687E-3</v>
      </c>
      <c r="E4201">
        <v>-3.6883547595480959E-2</v>
      </c>
      <c r="F4201">
        <v>4191</v>
      </c>
      <c r="G4201">
        <f t="shared" ca="1" si="131"/>
        <v>-3.460875721091921E-2</v>
      </c>
    </row>
    <row r="4202" spans="2:7" x14ac:dyDescent="0.3">
      <c r="B4202" s="109">
        <v>39195</v>
      </c>
      <c r="C4202" s="110">
        <v>267.06720000000001</v>
      </c>
      <c r="D4202">
        <f t="shared" si="130"/>
        <v>4.9343822745222532E-3</v>
      </c>
      <c r="E4202">
        <v>-3.6968786041989832E-2</v>
      </c>
      <c r="F4202">
        <v>4192</v>
      </c>
      <c r="G4202">
        <f t="shared" ca="1" si="131"/>
        <v>3.8744925695272823E-3</v>
      </c>
    </row>
    <row r="4203" spans="2:7" x14ac:dyDescent="0.3">
      <c r="B4203" s="109">
        <v>39192</v>
      </c>
      <c r="C4203" s="110">
        <v>265.75585899999999</v>
      </c>
      <c r="D4203">
        <f t="shared" si="130"/>
        <v>8.0756822031646802E-3</v>
      </c>
      <c r="E4203">
        <v>-3.7030100119437859E-2</v>
      </c>
      <c r="F4203">
        <v>4193</v>
      </c>
      <c r="G4203">
        <f t="shared" ca="1" si="131"/>
        <v>1.9409751714226623E-3</v>
      </c>
    </row>
    <row r="4204" spans="2:7" x14ac:dyDescent="0.3">
      <c r="B4204" s="109">
        <v>39191</v>
      </c>
      <c r="C4204" s="110">
        <v>263.626892</v>
      </c>
      <c r="D4204">
        <f t="shared" si="130"/>
        <v>-1.9863182842431271E-2</v>
      </c>
      <c r="E4204">
        <v>-3.7078113340941021E-2</v>
      </c>
      <c r="F4204">
        <v>4194</v>
      </c>
      <c r="G4204">
        <f t="shared" ca="1" si="131"/>
        <v>3.0377675365240983E-2</v>
      </c>
    </row>
    <row r="4205" spans="2:7" x14ac:dyDescent="0.3">
      <c r="B4205" s="109">
        <v>39190</v>
      </c>
      <c r="C4205" s="110">
        <v>268.96948200000003</v>
      </c>
      <c r="D4205">
        <f t="shared" si="130"/>
        <v>-2.4743063429528589E-2</v>
      </c>
      <c r="E4205">
        <v>-3.7106807620560955E-2</v>
      </c>
      <c r="F4205">
        <v>4195</v>
      </c>
      <c r="G4205">
        <f t="shared" ca="1" si="131"/>
        <v>-1.9149369038688996E-2</v>
      </c>
    </row>
    <row r="4206" spans="2:7" x14ac:dyDescent="0.3">
      <c r="B4206" s="109">
        <v>39189</v>
      </c>
      <c r="C4206" s="110">
        <v>275.79345699999999</v>
      </c>
      <c r="D4206">
        <f t="shared" si="130"/>
        <v>-7.4291265719372834E-3</v>
      </c>
      <c r="E4206">
        <v>-3.7123753485738709E-2</v>
      </c>
      <c r="F4206">
        <v>4196</v>
      </c>
      <c r="G4206">
        <f t="shared" ca="1" si="131"/>
        <v>-2.9100755129880126E-2</v>
      </c>
    </row>
    <row r="4207" spans="2:7" x14ac:dyDescent="0.3">
      <c r="B4207" s="109">
        <v>39188</v>
      </c>
      <c r="C4207" s="110">
        <v>277.85769699999997</v>
      </c>
      <c r="D4207">
        <f t="shared" si="130"/>
        <v>3.5851441358442981E-2</v>
      </c>
      <c r="E4207">
        <v>-3.7301599889635217E-2</v>
      </c>
      <c r="F4207">
        <v>4197</v>
      </c>
      <c r="G4207">
        <f t="shared" ca="1" si="131"/>
        <v>-5.0883473437549315E-2</v>
      </c>
    </row>
    <row r="4208" spans="2:7" x14ac:dyDescent="0.3">
      <c r="B4208" s="109">
        <v>39185</v>
      </c>
      <c r="C4208" s="110">
        <v>268.24087500000002</v>
      </c>
      <c r="D4208">
        <f t="shared" si="130"/>
        <v>1.1414974510910225E-2</v>
      </c>
      <c r="E4208">
        <v>-3.7307940478435553E-2</v>
      </c>
      <c r="F4208">
        <v>4198</v>
      </c>
      <c r="G4208">
        <f t="shared" ca="1" si="131"/>
        <v>-1.9465210142495529E-2</v>
      </c>
    </row>
    <row r="4209" spans="2:7" x14ac:dyDescent="0.3">
      <c r="B4209" s="109">
        <v>39184</v>
      </c>
      <c r="C4209" s="110">
        <v>265.21346999999997</v>
      </c>
      <c r="D4209">
        <f t="shared" si="130"/>
        <v>-5.7656478100317488E-3</v>
      </c>
      <c r="E4209">
        <v>-3.7328009892597547E-2</v>
      </c>
      <c r="F4209">
        <v>4199</v>
      </c>
      <c r="G4209">
        <f t="shared" ca="1" si="131"/>
        <v>-5.3724524460256669E-2</v>
      </c>
    </row>
    <row r="4210" spans="2:7" x14ac:dyDescent="0.3">
      <c r="B4210" s="109">
        <v>39183</v>
      </c>
      <c r="C4210" s="110">
        <v>266.751465</v>
      </c>
      <c r="D4210">
        <f t="shared" si="130"/>
        <v>3.6974856609711892E-2</v>
      </c>
      <c r="E4210">
        <v>-3.739098866093904E-2</v>
      </c>
      <c r="F4210">
        <v>4200</v>
      </c>
      <c r="G4210">
        <f t="shared" ca="1" si="131"/>
        <v>-3.0614631019282215E-4</v>
      </c>
    </row>
    <row r="4211" spans="2:7" x14ac:dyDescent="0.3">
      <c r="B4211" s="109">
        <v>39182</v>
      </c>
      <c r="C4211" s="110">
        <v>257.24005099999999</v>
      </c>
      <c r="D4211">
        <f t="shared" si="130"/>
        <v>2.8115574156132306E-2</v>
      </c>
      <c r="E4211">
        <v>-3.7404415168745264E-2</v>
      </c>
      <c r="F4211">
        <v>4201</v>
      </c>
      <c r="G4211">
        <f t="shared" ca="1" si="131"/>
        <v>5.2716814273809087E-2</v>
      </c>
    </row>
    <row r="4212" spans="2:7" x14ac:dyDescent="0.3">
      <c r="B4212" s="109">
        <v>39181</v>
      </c>
      <c r="C4212" s="110">
        <v>250.20538300000001</v>
      </c>
      <c r="D4212">
        <f t="shared" si="130"/>
        <v>1.2413557897259286E-2</v>
      </c>
      <c r="E4212">
        <v>-3.7536943335406248E-2</v>
      </c>
      <c r="F4212">
        <v>4202</v>
      </c>
      <c r="G4212">
        <f t="shared" ca="1" si="131"/>
        <v>-2.4323366468620128E-2</v>
      </c>
    </row>
    <row r="4213" spans="2:7" x14ac:dyDescent="0.3">
      <c r="B4213" s="109">
        <v>39177</v>
      </c>
      <c r="C4213" s="110">
        <v>247.13752700000001</v>
      </c>
      <c r="D4213">
        <f t="shared" si="130"/>
        <v>1.7938098998918406E-2</v>
      </c>
      <c r="E4213">
        <v>-3.7555821406464962E-2</v>
      </c>
      <c r="F4213">
        <v>4203</v>
      </c>
      <c r="G4213">
        <f t="shared" ca="1" si="131"/>
        <v>-1.5391606802460157E-3</v>
      </c>
    </row>
    <row r="4214" spans="2:7" x14ac:dyDescent="0.3">
      <c r="B4214" s="109">
        <v>39176</v>
      </c>
      <c r="C4214" s="110">
        <v>242.78247099999999</v>
      </c>
      <c r="D4214">
        <f t="shared" si="130"/>
        <v>9.6961618615556411E-3</v>
      </c>
      <c r="E4214">
        <v>-3.7563863246610429E-2</v>
      </c>
      <c r="F4214">
        <v>4204</v>
      </c>
      <c r="G4214">
        <f t="shared" ca="1" si="131"/>
        <v>-1.2210532442647646E-2</v>
      </c>
    </row>
    <row r="4215" spans="2:7" x14ac:dyDescent="0.3">
      <c r="B4215" s="109">
        <v>39175</v>
      </c>
      <c r="C4215" s="110">
        <v>240.451019</v>
      </c>
      <c r="D4215">
        <f t="shared" si="130"/>
        <v>2.0580256393461616E-2</v>
      </c>
      <c r="E4215">
        <v>-3.7613190849401512E-2</v>
      </c>
      <c r="F4215">
        <v>4205</v>
      </c>
      <c r="G4215">
        <f t="shared" ca="1" si="131"/>
        <v>2.2640586058262592E-3</v>
      </c>
    </row>
    <row r="4216" spans="2:7" x14ac:dyDescent="0.3">
      <c r="B4216" s="109">
        <v>39174</v>
      </c>
      <c r="C4216" s="110">
        <v>235.60226399999999</v>
      </c>
      <c r="D4216">
        <f t="shared" si="130"/>
        <v>-3.9058448169843718E-2</v>
      </c>
      <c r="E4216">
        <v>-3.7615143728575218E-2</v>
      </c>
      <c r="F4216">
        <v>4206</v>
      </c>
      <c r="G4216">
        <f t="shared" ca="1" si="131"/>
        <v>-5.2388969490601379E-2</v>
      </c>
    </row>
    <row r="4217" spans="2:7" x14ac:dyDescent="0.3">
      <c r="B4217" s="109">
        <v>39171</v>
      </c>
      <c r="C4217" s="110">
        <v>245.17855800000001</v>
      </c>
      <c r="D4217">
        <f t="shared" si="130"/>
        <v>4.6771689335585176E-3</v>
      </c>
      <c r="E4217">
        <v>-3.7838010605919847E-2</v>
      </c>
      <c r="F4217">
        <v>4207</v>
      </c>
      <c r="G4217">
        <f t="shared" ca="1" si="131"/>
        <v>2.043308200374698E-2</v>
      </c>
    </row>
    <row r="4218" spans="2:7" x14ac:dyDescent="0.3">
      <c r="B4218" s="109">
        <v>39170</v>
      </c>
      <c r="C4218" s="110">
        <v>244.03715500000001</v>
      </c>
      <c r="D4218">
        <f t="shared" si="130"/>
        <v>-2.2154054564832548E-2</v>
      </c>
      <c r="E4218">
        <v>-3.7865733787077249E-2</v>
      </c>
      <c r="F4218">
        <v>4208</v>
      </c>
      <c r="G4218">
        <f t="shared" ca="1" si="131"/>
        <v>6.2956510327727899E-3</v>
      </c>
    </row>
    <row r="4219" spans="2:7" x14ac:dyDescent="0.3">
      <c r="B4219" s="109">
        <v>39169</v>
      </c>
      <c r="C4219" s="110">
        <v>249.56605500000001</v>
      </c>
      <c r="D4219">
        <f t="shared" si="130"/>
        <v>-1.5110119706364E-2</v>
      </c>
      <c r="E4219">
        <v>-3.7975802299316297E-2</v>
      </c>
      <c r="F4219">
        <v>4209</v>
      </c>
      <c r="G4219">
        <f t="shared" ca="1" si="131"/>
        <v>1.9592211894812611E-2</v>
      </c>
    </row>
    <row r="4220" spans="2:7" x14ac:dyDescent="0.3">
      <c r="B4220" s="109">
        <v>39167</v>
      </c>
      <c r="C4220" s="110">
        <v>253.394882</v>
      </c>
      <c r="D4220">
        <f t="shared" si="130"/>
        <v>-1.5628965582290655E-2</v>
      </c>
      <c r="E4220">
        <v>-3.8054091154069658E-2</v>
      </c>
      <c r="F4220">
        <v>4210</v>
      </c>
      <c r="G4220">
        <f t="shared" ca="1" si="131"/>
        <v>-5.7463725879133159E-4</v>
      </c>
    </row>
    <row r="4221" spans="2:7" x14ac:dyDescent="0.3">
      <c r="B4221" s="109">
        <v>39164</v>
      </c>
      <c r="C4221" s="110">
        <v>257.41806000000003</v>
      </c>
      <c r="D4221">
        <f t="shared" si="130"/>
        <v>1.2029668473652499E-2</v>
      </c>
      <c r="E4221">
        <v>-3.8113106991288004E-2</v>
      </c>
      <c r="F4221">
        <v>4211</v>
      </c>
      <c r="G4221">
        <f t="shared" ca="1" si="131"/>
        <v>8.0116231514586293E-3</v>
      </c>
    </row>
    <row r="4222" spans="2:7" x14ac:dyDescent="0.3">
      <c r="B4222" s="109">
        <v>39163</v>
      </c>
      <c r="C4222" s="110">
        <v>254.358215</v>
      </c>
      <c r="D4222">
        <f t="shared" si="130"/>
        <v>1.6038659879223038E-2</v>
      </c>
      <c r="E4222">
        <v>-3.8168475249627631E-2</v>
      </c>
      <c r="F4222">
        <v>4212</v>
      </c>
      <c r="G4222">
        <f t="shared" ca="1" si="131"/>
        <v>5.1047335752887973E-2</v>
      </c>
    </row>
    <row r="4223" spans="2:7" x14ac:dyDescent="0.3">
      <c r="B4223" s="109">
        <v>39162</v>
      </c>
      <c r="C4223" s="110">
        <v>250.34304800000001</v>
      </c>
      <c r="D4223">
        <f t="shared" si="130"/>
        <v>2.8945854190102427E-2</v>
      </c>
      <c r="E4223">
        <v>-3.8300560111755755E-2</v>
      </c>
      <c r="F4223">
        <v>4213</v>
      </c>
      <c r="G4223">
        <f t="shared" ca="1" si="131"/>
        <v>3.2257342030527547E-2</v>
      </c>
    </row>
    <row r="4224" spans="2:7" x14ac:dyDescent="0.3">
      <c r="B4224" s="109">
        <v>39161</v>
      </c>
      <c r="C4224" s="110">
        <v>243.30050700000001</v>
      </c>
      <c r="D4224">
        <f t="shared" si="130"/>
        <v>2.9420688896790281E-2</v>
      </c>
      <c r="E4224">
        <v>-3.8430938393443026E-2</v>
      </c>
      <c r="F4224">
        <v>4214</v>
      </c>
      <c r="G4224">
        <f t="shared" ca="1" si="131"/>
        <v>2.8835522838625314E-2</v>
      </c>
    </row>
    <row r="4225" spans="2:7" x14ac:dyDescent="0.3">
      <c r="B4225" s="109">
        <v>39160</v>
      </c>
      <c r="C4225" s="110">
        <v>236.347015</v>
      </c>
      <c r="D4225">
        <f t="shared" si="130"/>
        <v>1.0102170720953652E-2</v>
      </c>
      <c r="E4225">
        <v>-3.8457029288801792E-2</v>
      </c>
      <c r="F4225">
        <v>4215</v>
      </c>
      <c r="G4225">
        <f t="shared" ca="1" si="131"/>
        <v>-2.951044307363242E-2</v>
      </c>
    </row>
    <row r="4226" spans="2:7" x14ac:dyDescent="0.3">
      <c r="B4226" s="109">
        <v>39157</v>
      </c>
      <c r="C4226" s="110">
        <v>233.98327599999999</v>
      </c>
      <c r="D4226">
        <f t="shared" si="130"/>
        <v>-2.3710517523065966E-2</v>
      </c>
      <c r="E4226">
        <v>-3.8476340017368438E-2</v>
      </c>
      <c r="F4226">
        <v>4216</v>
      </c>
      <c r="G4226">
        <f t="shared" ca="1" si="131"/>
        <v>-4.0719836681470042E-3</v>
      </c>
    </row>
    <row r="4227" spans="2:7" x14ac:dyDescent="0.3">
      <c r="B4227" s="109">
        <v>39156</v>
      </c>
      <c r="C4227" s="110">
        <v>239.66587799999999</v>
      </c>
      <c r="D4227">
        <f t="shared" si="130"/>
        <v>1.9629396518801023E-3</v>
      </c>
      <c r="E4227">
        <v>-3.8595229798632724E-2</v>
      </c>
      <c r="F4227">
        <v>4217</v>
      </c>
      <c r="G4227">
        <f t="shared" ca="1" si="131"/>
        <v>1.5294618067189621E-2</v>
      </c>
    </row>
    <row r="4228" spans="2:7" x14ac:dyDescent="0.3">
      <c r="B4228" s="109">
        <v>39155</v>
      </c>
      <c r="C4228" s="110">
        <v>239.19635</v>
      </c>
      <c r="D4228">
        <f t="shared" si="130"/>
        <v>-2.5590236232590824E-2</v>
      </c>
      <c r="E4228">
        <v>-3.8595633892402059E-2</v>
      </c>
      <c r="F4228">
        <v>4218</v>
      </c>
      <c r="G4228">
        <f t="shared" ca="1" si="131"/>
        <v>2.400541335743267E-2</v>
      </c>
    </row>
    <row r="4229" spans="2:7" x14ac:dyDescent="0.3">
      <c r="B4229" s="109">
        <v>39154</v>
      </c>
      <c r="C4229" s="110">
        <v>245.478195</v>
      </c>
      <c r="D4229">
        <f t="shared" si="130"/>
        <v>-3.3844012183045225E-3</v>
      </c>
      <c r="E4229">
        <v>-3.8762795887938073E-2</v>
      </c>
      <c r="F4229">
        <v>4219</v>
      </c>
      <c r="G4229">
        <f t="shared" ca="1" si="131"/>
        <v>5.9219337968354747E-2</v>
      </c>
    </row>
    <row r="4230" spans="2:7" x14ac:dyDescent="0.3">
      <c r="B4230" s="109">
        <v>39153</v>
      </c>
      <c r="C4230" s="110">
        <v>246.311813</v>
      </c>
      <c r="D4230">
        <f t="shared" si="130"/>
        <v>5.0255532014321203E-2</v>
      </c>
      <c r="E4230">
        <v>-3.8921408589174478E-2</v>
      </c>
      <c r="F4230">
        <v>4220</v>
      </c>
      <c r="G4230">
        <f t="shared" ca="1" si="131"/>
        <v>1.9652575835720696E-2</v>
      </c>
    </row>
    <row r="4231" spans="2:7" x14ac:dyDescent="0.3">
      <c r="B4231" s="109">
        <v>39150</v>
      </c>
      <c r="C4231" s="110">
        <v>234.52560399999999</v>
      </c>
      <c r="D4231">
        <f t="shared" si="130"/>
        <v>-2.1745377359940643E-2</v>
      </c>
      <c r="E4231">
        <v>-3.9022707873535789E-2</v>
      </c>
      <c r="F4231">
        <v>4221</v>
      </c>
      <c r="G4231">
        <f t="shared" ca="1" si="131"/>
        <v>3.0325232353659606E-2</v>
      </c>
    </row>
    <row r="4232" spans="2:7" x14ac:dyDescent="0.3">
      <c r="B4232" s="109">
        <v>39149</v>
      </c>
      <c r="C4232" s="110">
        <v>239.73881499999999</v>
      </c>
      <c r="D4232">
        <f t="shared" si="130"/>
        <v>3.2060804050457747E-2</v>
      </c>
      <c r="E4232">
        <v>-3.9058448169843718E-2</v>
      </c>
      <c r="F4232">
        <v>4222</v>
      </c>
      <c r="G4232">
        <f t="shared" ca="1" si="131"/>
        <v>-1.6941593882390464E-2</v>
      </c>
    </row>
    <row r="4233" spans="2:7" x14ac:dyDescent="0.3">
      <c r="B4233" s="109">
        <v>39148</v>
      </c>
      <c r="C4233" s="110">
        <v>232.29136700000001</v>
      </c>
      <c r="D4233">
        <f t="shared" si="130"/>
        <v>-4.0717124750830114E-2</v>
      </c>
      <c r="E4233">
        <v>-3.9071075318149684E-2</v>
      </c>
      <c r="F4233">
        <v>4223</v>
      </c>
      <c r="G4233">
        <f t="shared" ca="1" si="131"/>
        <v>-2.1328866208459186E-2</v>
      </c>
    </row>
    <row r="4234" spans="2:7" x14ac:dyDescent="0.3">
      <c r="B4234" s="109">
        <v>39147</v>
      </c>
      <c r="C4234" s="110">
        <v>242.151062</v>
      </c>
      <c r="D4234">
        <f t="shared" si="130"/>
        <v>3.8716876846376591E-2</v>
      </c>
      <c r="E4234">
        <v>-3.9113189637350332E-2</v>
      </c>
      <c r="F4234">
        <v>4224</v>
      </c>
      <c r="G4234">
        <f t="shared" ca="1" si="131"/>
        <v>4.2437036030561148E-2</v>
      </c>
    </row>
    <row r="4235" spans="2:7" x14ac:dyDescent="0.3">
      <c r="B4235" s="109">
        <v>39146</v>
      </c>
      <c r="C4235" s="110">
        <v>233.12518299999999</v>
      </c>
      <c r="D4235">
        <f t="shared" ref="D4235:D4298" si="132">C4235/C4236-1</f>
        <v>-4.5442784053269181E-2</v>
      </c>
      <c r="E4235">
        <v>-3.9135770472082276E-2</v>
      </c>
      <c r="F4235">
        <v>4225</v>
      </c>
      <c r="G4235">
        <f t="shared" ref="G4235:G4298" ca="1" si="133">_xlfn.NORM.INV(RAND(),M$13,M$14)</f>
        <v>-2.3322836532567764E-2</v>
      </c>
    </row>
    <row r="4236" spans="2:7" x14ac:dyDescent="0.3">
      <c r="B4236" s="109">
        <v>39143</v>
      </c>
      <c r="C4236" s="110">
        <v>244.22337300000001</v>
      </c>
      <c r="D4236">
        <f t="shared" si="132"/>
        <v>-1.1013697769198916E-2</v>
      </c>
      <c r="E4236">
        <v>-3.9157993451403361E-2</v>
      </c>
      <c r="F4236">
        <v>4226</v>
      </c>
      <c r="G4236">
        <f t="shared" ca="1" si="133"/>
        <v>3.7925204139696446E-2</v>
      </c>
    </row>
    <row r="4237" spans="2:7" x14ac:dyDescent="0.3">
      <c r="B4237" s="109">
        <v>39142</v>
      </c>
      <c r="C4237" s="110">
        <v>246.94313</v>
      </c>
      <c r="D4237">
        <f t="shared" si="132"/>
        <v>1.2680162278893459E-2</v>
      </c>
      <c r="E4237">
        <v>-3.9188950869070593E-2</v>
      </c>
      <c r="F4237">
        <v>4227</v>
      </c>
      <c r="G4237">
        <f t="shared" ca="1" si="133"/>
        <v>6.4420349317944638E-3</v>
      </c>
    </row>
    <row r="4238" spans="2:7" x14ac:dyDescent="0.3">
      <c r="B4238" s="109">
        <v>39141</v>
      </c>
      <c r="C4238" s="110">
        <v>243.85105899999999</v>
      </c>
      <c r="D4238">
        <f t="shared" si="132"/>
        <v>-2.819507289350176E-2</v>
      </c>
      <c r="E4238">
        <v>-3.9212056364809955E-2</v>
      </c>
      <c r="F4238">
        <v>4228</v>
      </c>
      <c r="G4238">
        <f t="shared" ca="1" si="133"/>
        <v>2.3163100741808308E-2</v>
      </c>
    </row>
    <row r="4239" spans="2:7" x14ac:dyDescent="0.3">
      <c r="B4239" s="109">
        <v>39140</v>
      </c>
      <c r="C4239" s="110">
        <v>250.92593400000001</v>
      </c>
      <c r="D4239">
        <f t="shared" si="132"/>
        <v>1.2344999533377088E-2</v>
      </c>
      <c r="E4239">
        <v>-3.9234573232126979E-2</v>
      </c>
      <c r="F4239">
        <v>4229</v>
      </c>
      <c r="G4239">
        <f t="shared" ca="1" si="133"/>
        <v>-5.9033934221348582E-2</v>
      </c>
    </row>
    <row r="4240" spans="2:7" x14ac:dyDescent="0.3">
      <c r="B4240" s="109">
        <v>39139</v>
      </c>
      <c r="C4240" s="110">
        <v>247.866028</v>
      </c>
      <c r="D4240">
        <f t="shared" si="132"/>
        <v>-2.484087620334563E-2</v>
      </c>
      <c r="E4240">
        <v>-3.9331731041063578E-2</v>
      </c>
      <c r="F4240">
        <v>4230</v>
      </c>
      <c r="G4240">
        <f t="shared" ca="1" si="133"/>
        <v>-1.5586878075374771E-2</v>
      </c>
    </row>
    <row r="4241" spans="2:7" x14ac:dyDescent="0.3">
      <c r="B4241" s="109">
        <v>39136</v>
      </c>
      <c r="C4241" s="110">
        <v>254.18008399999999</v>
      </c>
      <c r="D4241">
        <f t="shared" si="132"/>
        <v>-6.4362500022131952E-2</v>
      </c>
      <c r="E4241">
        <v>-3.9381256455108482E-2</v>
      </c>
      <c r="F4241">
        <v>4231</v>
      </c>
      <c r="G4241">
        <f t="shared" ca="1" si="133"/>
        <v>3.2785341763176351E-2</v>
      </c>
    </row>
    <row r="4242" spans="2:7" x14ac:dyDescent="0.3">
      <c r="B4242" s="109">
        <v>39135</v>
      </c>
      <c r="C4242" s="110">
        <v>271.66513099999997</v>
      </c>
      <c r="D4242">
        <f t="shared" si="132"/>
        <v>-2.2294788013506039E-3</v>
      </c>
      <c r="E4242">
        <v>-3.9829266083907799E-2</v>
      </c>
      <c r="F4242">
        <v>4232</v>
      </c>
      <c r="G4242">
        <f t="shared" ca="1" si="133"/>
        <v>1.5268629294522867E-2</v>
      </c>
    </row>
    <row r="4243" spans="2:7" x14ac:dyDescent="0.3">
      <c r="B4243" s="109">
        <v>39134</v>
      </c>
      <c r="C4243" s="110">
        <v>272.272156</v>
      </c>
      <c r="D4243">
        <f t="shared" si="132"/>
        <v>-1.691966005275547E-3</v>
      </c>
      <c r="E4243">
        <v>-4.0008339853513597E-2</v>
      </c>
      <c r="F4243">
        <v>4233</v>
      </c>
      <c r="G4243">
        <f t="shared" ca="1" si="133"/>
        <v>8.6511612851042658E-3</v>
      </c>
    </row>
    <row r="4244" spans="2:7" x14ac:dyDescent="0.3">
      <c r="B4244" s="109">
        <v>39133</v>
      </c>
      <c r="C4244" s="110">
        <v>272.73361199999999</v>
      </c>
      <c r="D4244">
        <f t="shared" si="132"/>
        <v>-3.4585467151544425E-2</v>
      </c>
      <c r="E4244">
        <v>-4.0080921227367727E-2</v>
      </c>
      <c r="F4244">
        <v>4234</v>
      </c>
      <c r="G4244">
        <f t="shared" ca="1" si="133"/>
        <v>2.3616840528779708E-3</v>
      </c>
    </row>
    <row r="4245" spans="2:7" x14ac:dyDescent="0.3">
      <c r="B4245" s="109">
        <v>39132</v>
      </c>
      <c r="C4245" s="110">
        <v>282.50414999999998</v>
      </c>
      <c r="D4245">
        <f t="shared" si="132"/>
        <v>2.2976689023890273E-3</v>
      </c>
      <c r="E4245">
        <v>-4.0132663150277081E-2</v>
      </c>
      <c r="F4245">
        <v>4235</v>
      </c>
      <c r="G4245">
        <f t="shared" ca="1" si="133"/>
        <v>3.4922728773735897E-4</v>
      </c>
    </row>
    <row r="4246" spans="2:7" x14ac:dyDescent="0.3">
      <c r="B4246" s="109">
        <v>39128</v>
      </c>
      <c r="C4246" s="110">
        <v>281.856537</v>
      </c>
      <c r="D4246">
        <f t="shared" si="132"/>
        <v>1.7325611641062055E-2</v>
      </c>
      <c r="E4246">
        <v>-4.0162080322693972E-2</v>
      </c>
      <c r="F4246">
        <v>4236</v>
      </c>
      <c r="G4246">
        <f t="shared" ca="1" si="133"/>
        <v>-3.2187751263953693E-2</v>
      </c>
    </row>
    <row r="4247" spans="2:7" x14ac:dyDescent="0.3">
      <c r="B4247" s="109">
        <v>39127</v>
      </c>
      <c r="C4247" s="110">
        <v>277.05636600000003</v>
      </c>
      <c r="D4247">
        <f t="shared" si="132"/>
        <v>1.4073809546703009E-2</v>
      </c>
      <c r="E4247">
        <v>-4.028305206117222E-2</v>
      </c>
      <c r="F4247">
        <v>4237</v>
      </c>
      <c r="G4247">
        <f t="shared" ca="1" si="133"/>
        <v>-1.2545771088551623E-2</v>
      </c>
    </row>
    <row r="4248" spans="2:7" x14ac:dyDescent="0.3">
      <c r="B4248" s="109">
        <v>39126</v>
      </c>
      <c r="C4248" s="110">
        <v>273.21124300000002</v>
      </c>
      <c r="D4248">
        <f t="shared" si="132"/>
        <v>2.4216585842233851E-2</v>
      </c>
      <c r="E4248">
        <v>-4.0315454236448223E-2</v>
      </c>
      <c r="F4248">
        <v>4238</v>
      </c>
      <c r="G4248">
        <f t="shared" ca="1" si="133"/>
        <v>2.8456140036631425E-2</v>
      </c>
    </row>
    <row r="4249" spans="2:7" x14ac:dyDescent="0.3">
      <c r="B4249" s="109">
        <v>39125</v>
      </c>
      <c r="C4249" s="110">
        <v>266.75143400000002</v>
      </c>
      <c r="D4249">
        <f t="shared" si="132"/>
        <v>-7.0763055979722878E-2</v>
      </c>
      <c r="E4249">
        <v>-4.031970318515532E-2</v>
      </c>
      <c r="F4249">
        <v>4239</v>
      </c>
      <c r="G4249">
        <f t="shared" ca="1" si="133"/>
        <v>-2.3248938185175261E-3</v>
      </c>
    </row>
    <row r="4250" spans="2:7" x14ac:dyDescent="0.3">
      <c r="B4250" s="109">
        <v>39122</v>
      </c>
      <c r="C4250" s="110">
        <v>287.06503300000003</v>
      </c>
      <c r="D4250">
        <f t="shared" si="132"/>
        <v>-2.6657843697030836E-2</v>
      </c>
      <c r="E4250">
        <v>-4.0391700043136969E-2</v>
      </c>
      <c r="F4250">
        <v>4240</v>
      </c>
      <c r="G4250">
        <f t="shared" ca="1" si="133"/>
        <v>-1.6484695056154405E-2</v>
      </c>
    </row>
    <row r="4251" spans="2:7" x14ac:dyDescent="0.3">
      <c r="B4251" s="109">
        <v>39121</v>
      </c>
      <c r="C4251" s="110">
        <v>294.92715500000003</v>
      </c>
      <c r="D4251">
        <f t="shared" si="132"/>
        <v>1.1192607498726082E-2</v>
      </c>
      <c r="E4251">
        <v>-4.0416005092654084E-2</v>
      </c>
      <c r="F4251">
        <v>4241</v>
      </c>
      <c r="G4251">
        <f t="shared" ca="1" si="133"/>
        <v>-2.9587305880792655E-3</v>
      </c>
    </row>
    <row r="4252" spans="2:7" x14ac:dyDescent="0.3">
      <c r="B4252" s="109">
        <v>39120</v>
      </c>
      <c r="C4252" s="110">
        <v>291.662689</v>
      </c>
      <c r="D4252">
        <f t="shared" si="132"/>
        <v>3.2198576074559782E-2</v>
      </c>
      <c r="E4252">
        <v>-4.0589082792787723E-2</v>
      </c>
      <c r="F4252">
        <v>4242</v>
      </c>
      <c r="G4252">
        <f t="shared" ca="1" si="133"/>
        <v>-1.7221989466320531E-2</v>
      </c>
    </row>
    <row r="4253" spans="2:7" x14ac:dyDescent="0.3">
      <c r="B4253" s="109">
        <v>39119</v>
      </c>
      <c r="C4253" s="110">
        <v>282.56451399999997</v>
      </c>
      <c r="D4253">
        <f t="shared" si="132"/>
        <v>1.834636490843411E-2</v>
      </c>
      <c r="E4253">
        <v>-4.0717124750830114E-2</v>
      </c>
      <c r="F4253">
        <v>4243</v>
      </c>
      <c r="G4253">
        <f t="shared" ca="1" si="133"/>
        <v>1.7295205322205683E-2</v>
      </c>
    </row>
    <row r="4254" spans="2:7" x14ac:dyDescent="0.3">
      <c r="B4254" s="109">
        <v>39118</v>
      </c>
      <c r="C4254" s="110">
        <v>277.47387700000002</v>
      </c>
      <c r="D4254">
        <f t="shared" si="132"/>
        <v>-8.7747908133929409E-3</v>
      </c>
      <c r="E4254">
        <v>-4.0755124144450816E-2</v>
      </c>
      <c r="F4254">
        <v>4244</v>
      </c>
      <c r="G4254">
        <f t="shared" ca="1" si="133"/>
        <v>1.7072449343953709E-2</v>
      </c>
    </row>
    <row r="4255" spans="2:7" x14ac:dyDescent="0.3">
      <c r="B4255" s="109">
        <v>39115</v>
      </c>
      <c r="C4255" s="110">
        <v>279.930206</v>
      </c>
      <c r="D4255">
        <f t="shared" si="132"/>
        <v>2.2912151979500583E-2</v>
      </c>
      <c r="E4255">
        <v>-4.1073615559268695E-2</v>
      </c>
      <c r="F4255">
        <v>4245</v>
      </c>
      <c r="G4255">
        <f t="shared" ca="1" si="133"/>
        <v>2.8423408024268525E-2</v>
      </c>
    </row>
    <row r="4256" spans="2:7" x14ac:dyDescent="0.3">
      <c r="B4256" s="109">
        <v>39114</v>
      </c>
      <c r="C4256" s="110">
        <v>273.66006499999997</v>
      </c>
      <c r="D4256">
        <f t="shared" si="132"/>
        <v>1.8341218617028421E-3</v>
      </c>
      <c r="E4256">
        <v>-4.1119275399003397E-2</v>
      </c>
      <c r="F4256">
        <v>4246</v>
      </c>
      <c r="G4256">
        <f t="shared" ca="1" si="133"/>
        <v>-2.2595630703330853E-3</v>
      </c>
    </row>
    <row r="4257" spans="2:7" x14ac:dyDescent="0.3">
      <c r="B4257" s="109">
        <v>39113</v>
      </c>
      <c r="C4257" s="110">
        <v>273.15905800000002</v>
      </c>
      <c r="D4257">
        <f t="shared" si="132"/>
        <v>1.7640176757510728E-2</v>
      </c>
      <c r="E4257">
        <v>-4.1125974204914706E-2</v>
      </c>
      <c r="F4257">
        <v>4247</v>
      </c>
      <c r="G4257">
        <f t="shared" ca="1" si="133"/>
        <v>3.6459273118844011E-2</v>
      </c>
    </row>
    <row r="4258" spans="2:7" x14ac:dyDescent="0.3">
      <c r="B4258" s="109">
        <v>39111</v>
      </c>
      <c r="C4258" s="110">
        <v>268.42401100000001</v>
      </c>
      <c r="D4258">
        <f t="shared" si="132"/>
        <v>-1.6111633189963781E-2</v>
      </c>
      <c r="E4258">
        <v>-4.1251026372121746E-2</v>
      </c>
      <c r="F4258">
        <v>4248</v>
      </c>
      <c r="G4258">
        <f t="shared" ca="1" si="133"/>
        <v>3.5162895234341789E-3</v>
      </c>
    </row>
    <row r="4259" spans="2:7" x14ac:dyDescent="0.3">
      <c r="B4259" s="109">
        <v>39107</v>
      </c>
      <c r="C4259" s="110">
        <v>272.81957999999997</v>
      </c>
      <c r="D4259">
        <f t="shared" si="132"/>
        <v>3.4340718241203882E-2</v>
      </c>
      <c r="E4259">
        <v>-4.1278259594260458E-2</v>
      </c>
      <c r="F4259">
        <v>4249</v>
      </c>
      <c r="G4259">
        <f t="shared" ca="1" si="133"/>
        <v>-1.2502674776245054E-2</v>
      </c>
    </row>
    <row r="4260" spans="2:7" x14ac:dyDescent="0.3">
      <c r="B4260" s="109">
        <v>39106</v>
      </c>
      <c r="C4260" s="110">
        <v>263.76181000000003</v>
      </c>
      <c r="D4260">
        <f t="shared" si="132"/>
        <v>1.2751158384743277E-2</v>
      </c>
      <c r="E4260">
        <v>-4.1282912394480342E-2</v>
      </c>
      <c r="F4260">
        <v>4250</v>
      </c>
      <c r="G4260">
        <f t="shared" ca="1" si="133"/>
        <v>6.7603758664785251E-3</v>
      </c>
    </row>
    <row r="4261" spans="2:7" x14ac:dyDescent="0.3">
      <c r="B4261" s="109">
        <v>39105</v>
      </c>
      <c r="C4261" s="110">
        <v>260.44088699999998</v>
      </c>
      <c r="D4261">
        <f t="shared" si="132"/>
        <v>1.2916208931077033E-2</v>
      </c>
      <c r="E4261">
        <v>-4.1285771712403996E-2</v>
      </c>
      <c r="F4261">
        <v>4251</v>
      </c>
      <c r="G4261">
        <f t="shared" ca="1" si="133"/>
        <v>1.8362055936479525E-2</v>
      </c>
    </row>
    <row r="4262" spans="2:7" x14ac:dyDescent="0.3">
      <c r="B4262" s="109">
        <v>39104</v>
      </c>
      <c r="C4262" s="110">
        <v>257.11987299999998</v>
      </c>
      <c r="D4262">
        <f t="shared" si="132"/>
        <v>-6.1834997885318321E-3</v>
      </c>
      <c r="E4262">
        <v>-4.1391171770386759E-2</v>
      </c>
      <c r="F4262">
        <v>4252</v>
      </c>
      <c r="G4262">
        <f t="shared" ca="1" si="133"/>
        <v>-3.6468442206324734E-3</v>
      </c>
    </row>
    <row r="4263" spans="2:7" x14ac:dyDescent="0.3">
      <c r="B4263" s="109">
        <v>39101</v>
      </c>
      <c r="C4263" s="110">
        <v>258.71966600000002</v>
      </c>
      <c r="D4263">
        <f t="shared" si="132"/>
        <v>-6.1458465182502309E-3</v>
      </c>
      <c r="E4263">
        <v>-4.1579953555679672E-2</v>
      </c>
      <c r="F4263">
        <v>4253</v>
      </c>
      <c r="G4263">
        <f t="shared" ca="1" si="133"/>
        <v>-1.8407116813814479E-2</v>
      </c>
    </row>
    <row r="4264" spans="2:7" x14ac:dyDescent="0.3">
      <c r="B4264" s="109">
        <v>39100</v>
      </c>
      <c r="C4264" s="110">
        <v>260.31954999999999</v>
      </c>
      <c r="D4264">
        <f t="shared" si="132"/>
        <v>4.9106092520065259E-2</v>
      </c>
      <c r="E4264">
        <v>-4.1691601124476341E-2</v>
      </c>
      <c r="F4264">
        <v>4254</v>
      </c>
      <c r="G4264">
        <f t="shared" ca="1" si="133"/>
        <v>8.2426387995070006E-3</v>
      </c>
    </row>
    <row r="4265" spans="2:7" x14ac:dyDescent="0.3">
      <c r="B4265" s="109">
        <v>39099</v>
      </c>
      <c r="C4265" s="110">
        <v>248.13462799999999</v>
      </c>
      <c r="D4265">
        <f t="shared" si="132"/>
        <v>-4.2284149078986033E-4</v>
      </c>
      <c r="E4265">
        <v>-4.1746217314295286E-2</v>
      </c>
      <c r="F4265">
        <v>4255</v>
      </c>
      <c r="G4265">
        <f t="shared" ca="1" si="133"/>
        <v>-3.1349920159266166E-2</v>
      </c>
    </row>
    <row r="4266" spans="2:7" x14ac:dyDescent="0.3">
      <c r="B4266" s="109">
        <v>39098</v>
      </c>
      <c r="C4266" s="110">
        <v>248.23959400000001</v>
      </c>
      <c r="D4266">
        <f t="shared" si="132"/>
        <v>-2.3710244250507717E-3</v>
      </c>
      <c r="E4266">
        <v>-4.1763105745509232E-2</v>
      </c>
      <c r="F4266">
        <v>4256</v>
      </c>
      <c r="G4266">
        <f t="shared" ca="1" si="133"/>
        <v>4.4627192237244821E-3</v>
      </c>
    </row>
    <row r="4267" spans="2:7" x14ac:dyDescent="0.3">
      <c r="B4267" s="109">
        <v>39097</v>
      </c>
      <c r="C4267" s="110">
        <v>248.82957500000001</v>
      </c>
      <c r="D4267">
        <f t="shared" si="132"/>
        <v>1.063293014955291E-2</v>
      </c>
      <c r="E4267">
        <v>-4.1911987420645946E-2</v>
      </c>
      <c r="F4267">
        <v>4257</v>
      </c>
      <c r="G4267">
        <f t="shared" ca="1" si="133"/>
        <v>-1.3352541925607636E-2</v>
      </c>
    </row>
    <row r="4268" spans="2:7" x14ac:dyDescent="0.3">
      <c r="B4268" s="109">
        <v>39094</v>
      </c>
      <c r="C4268" s="110">
        <v>246.211624</v>
      </c>
      <c r="D4268">
        <f t="shared" si="132"/>
        <v>-1.1195751712758439E-2</v>
      </c>
      <c r="E4268">
        <v>-4.2046704519738132E-2</v>
      </c>
      <c r="F4268">
        <v>4258</v>
      </c>
      <c r="G4268">
        <f t="shared" ca="1" si="133"/>
        <v>-1.5163514929527548E-2</v>
      </c>
    </row>
    <row r="4269" spans="2:7" x14ac:dyDescent="0.3">
      <c r="B4269" s="109">
        <v>39093</v>
      </c>
      <c r="C4269" s="110">
        <v>248.999359</v>
      </c>
      <c r="D4269">
        <f t="shared" si="132"/>
        <v>3.256984563007892E-2</v>
      </c>
      <c r="E4269">
        <v>-4.2071659928487826E-2</v>
      </c>
      <c r="F4269">
        <v>4259</v>
      </c>
      <c r="G4269">
        <f t="shared" ca="1" si="133"/>
        <v>2.2710915235964598E-3</v>
      </c>
    </row>
    <row r="4270" spans="2:7" x14ac:dyDescent="0.3">
      <c r="B4270" s="109">
        <v>39092</v>
      </c>
      <c r="C4270" s="110">
        <v>241.14529400000001</v>
      </c>
      <c r="D4270">
        <f t="shared" si="132"/>
        <v>-4.2043630228124629E-3</v>
      </c>
      <c r="E4270">
        <v>-4.2146541572759322E-2</v>
      </c>
      <c r="F4270">
        <v>4260</v>
      </c>
      <c r="G4270">
        <f t="shared" ca="1" si="133"/>
        <v>1.047613733145876E-2</v>
      </c>
    </row>
    <row r="4271" spans="2:7" x14ac:dyDescent="0.3">
      <c r="B4271" s="109">
        <v>39091</v>
      </c>
      <c r="C4271" s="110">
        <v>242.16343699999999</v>
      </c>
      <c r="D4271">
        <f t="shared" si="132"/>
        <v>-2.4287282718538195E-2</v>
      </c>
      <c r="E4271">
        <v>-4.2161595493740767E-2</v>
      </c>
      <c r="F4271">
        <v>4261</v>
      </c>
      <c r="G4271">
        <f t="shared" ca="1" si="133"/>
        <v>-4.2064350471340758E-3</v>
      </c>
    </row>
    <row r="4272" spans="2:7" x14ac:dyDescent="0.3">
      <c r="B4272" s="109">
        <v>39090</v>
      </c>
      <c r="C4272" s="110">
        <v>248.19132999999999</v>
      </c>
      <c r="D4272">
        <f t="shared" si="132"/>
        <v>-5.8579045417049835E-3</v>
      </c>
      <c r="E4272">
        <v>-4.228599850836634E-2</v>
      </c>
      <c r="F4272">
        <v>4262</v>
      </c>
      <c r="G4272">
        <f t="shared" ca="1" si="133"/>
        <v>-2.0051395929037378E-2</v>
      </c>
    </row>
    <row r="4273" spans="2:7" x14ac:dyDescent="0.3">
      <c r="B4273" s="109">
        <v>39087</v>
      </c>
      <c r="C4273" s="110">
        <v>249.65377799999999</v>
      </c>
      <c r="D4273">
        <f t="shared" si="132"/>
        <v>4.058311519660962E-2</v>
      </c>
      <c r="E4273">
        <v>-4.2323020100095921E-2</v>
      </c>
      <c r="F4273">
        <v>4263</v>
      </c>
      <c r="G4273">
        <f t="shared" ca="1" si="133"/>
        <v>-5.5708770662827894E-2</v>
      </c>
    </row>
    <row r="4274" spans="2:7" x14ac:dyDescent="0.3">
      <c r="B4274" s="109">
        <v>39086</v>
      </c>
      <c r="C4274" s="110">
        <v>239.917191</v>
      </c>
      <c r="D4274">
        <f t="shared" si="132"/>
        <v>3.0829266826388091E-2</v>
      </c>
      <c r="E4274">
        <v>-4.2453031845266942E-2</v>
      </c>
      <c r="F4274">
        <v>4264</v>
      </c>
      <c r="G4274">
        <f t="shared" ca="1" si="133"/>
        <v>4.5681457308272048E-2</v>
      </c>
    </row>
    <row r="4275" spans="2:7" x14ac:dyDescent="0.3">
      <c r="B4275" s="109">
        <v>39085</v>
      </c>
      <c r="C4275" s="110">
        <v>232.741928</v>
      </c>
      <c r="D4275">
        <f t="shared" si="132"/>
        <v>3.2393361669358356E-3</v>
      </c>
      <c r="E4275">
        <v>-4.2466859252132449E-2</v>
      </c>
      <c r="F4275">
        <v>4265</v>
      </c>
      <c r="G4275">
        <f t="shared" ca="1" si="133"/>
        <v>2.3859943221082282E-2</v>
      </c>
    </row>
    <row r="4276" spans="2:7" x14ac:dyDescent="0.3">
      <c r="B4276" s="109">
        <v>39084</v>
      </c>
      <c r="C4276" s="110">
        <v>231.990433</v>
      </c>
      <c r="D4276">
        <f t="shared" si="132"/>
        <v>9.7584499512182177E-4</v>
      </c>
      <c r="E4276">
        <v>-4.2966331743214514E-2</v>
      </c>
      <c r="F4276">
        <v>4266</v>
      </c>
      <c r="G4276">
        <f t="shared" ca="1" si="133"/>
        <v>-2.3381798483428525E-2</v>
      </c>
    </row>
    <row r="4277" spans="2:7" x14ac:dyDescent="0.3">
      <c r="B4277" s="109">
        <v>39080</v>
      </c>
      <c r="C4277" s="110">
        <v>231.76426699999999</v>
      </c>
      <c r="D4277">
        <f t="shared" si="132"/>
        <v>-2.9996350206639932E-2</v>
      </c>
      <c r="E4277">
        <v>-4.2985260121821578E-2</v>
      </c>
      <c r="F4277">
        <v>4267</v>
      </c>
      <c r="G4277">
        <f t="shared" ca="1" si="133"/>
        <v>-6.0769560472201584E-2</v>
      </c>
    </row>
    <row r="4278" spans="2:7" x14ac:dyDescent="0.3">
      <c r="B4278" s="109">
        <v>39079</v>
      </c>
      <c r="C4278" s="110">
        <v>238.93133499999999</v>
      </c>
      <c r="D4278">
        <f t="shared" si="132"/>
        <v>2.9703884235710243E-2</v>
      </c>
      <c r="E4278">
        <v>-4.3059228448707798E-2</v>
      </c>
      <c r="F4278">
        <v>4268</v>
      </c>
      <c r="G4278">
        <f t="shared" ca="1" si="133"/>
        <v>3.4709044830887333E-2</v>
      </c>
    </row>
    <row r="4279" spans="2:7" x14ac:dyDescent="0.3">
      <c r="B4279" s="109">
        <v>39078</v>
      </c>
      <c r="C4279" s="110">
        <v>232.03887900000001</v>
      </c>
      <c r="D4279">
        <f t="shared" si="132"/>
        <v>1.9851861362363055E-2</v>
      </c>
      <c r="E4279">
        <v>-4.3073938195525852E-2</v>
      </c>
      <c r="F4279">
        <v>4269</v>
      </c>
      <c r="G4279">
        <f t="shared" ca="1" si="133"/>
        <v>2.2433393156983193E-2</v>
      </c>
    </row>
    <row r="4280" spans="2:7" x14ac:dyDescent="0.3">
      <c r="B4280" s="109">
        <v>39077</v>
      </c>
      <c r="C4280" s="110">
        <v>227.522141</v>
      </c>
      <c r="D4280">
        <f t="shared" si="132"/>
        <v>4.1038264654959189E-2</v>
      </c>
      <c r="E4280">
        <v>-4.3336417956318818E-2</v>
      </c>
      <c r="F4280">
        <v>4270</v>
      </c>
      <c r="G4280">
        <f t="shared" ca="1" si="133"/>
        <v>-2.4253774365615478E-2</v>
      </c>
    </row>
    <row r="4281" spans="2:7" x14ac:dyDescent="0.3">
      <c r="B4281" s="109">
        <v>39073</v>
      </c>
      <c r="C4281" s="110">
        <v>218.553101</v>
      </c>
      <c r="D4281">
        <f t="shared" si="132"/>
        <v>6.1955257299021627E-2</v>
      </c>
      <c r="E4281">
        <v>-4.3375946396849496E-2</v>
      </c>
      <c r="F4281">
        <v>4271</v>
      </c>
      <c r="G4281">
        <f t="shared" ca="1" si="133"/>
        <v>-2.327852063014791E-2</v>
      </c>
    </row>
    <row r="4282" spans="2:7" x14ac:dyDescent="0.3">
      <c r="B4282" s="109">
        <v>39072</v>
      </c>
      <c r="C4282" s="110">
        <v>205.80255099999999</v>
      </c>
      <c r="D4282">
        <f t="shared" si="132"/>
        <v>1.6319844987169096E-2</v>
      </c>
      <c r="E4282">
        <v>-4.3414864223372596E-2</v>
      </c>
      <c r="F4282">
        <v>4272</v>
      </c>
      <c r="G4282">
        <f t="shared" ca="1" si="133"/>
        <v>3.4002466005463319E-2</v>
      </c>
    </row>
    <row r="4283" spans="2:7" x14ac:dyDescent="0.3">
      <c r="B4283" s="109">
        <v>39071</v>
      </c>
      <c r="C4283" s="110">
        <v>202.497818</v>
      </c>
      <c r="D4283">
        <f t="shared" si="132"/>
        <v>-3.7078113340941021E-2</v>
      </c>
      <c r="E4283">
        <v>-4.34542100055475E-2</v>
      </c>
      <c r="F4283">
        <v>4273</v>
      </c>
      <c r="G4283">
        <f t="shared" ca="1" si="133"/>
        <v>-3.0320641140726651E-2</v>
      </c>
    </row>
    <row r="4284" spans="2:7" x14ac:dyDescent="0.3">
      <c r="B4284" s="109">
        <v>39070</v>
      </c>
      <c r="C4284" s="110">
        <v>210.29516599999999</v>
      </c>
      <c r="D4284">
        <f t="shared" si="132"/>
        <v>-9.2881162098681358E-3</v>
      </c>
      <c r="E4284">
        <v>-4.3533727980685999E-2</v>
      </c>
      <c r="F4284">
        <v>4274</v>
      </c>
      <c r="G4284">
        <f t="shared" ca="1" si="133"/>
        <v>-1.5523378712409223E-2</v>
      </c>
    </row>
    <row r="4285" spans="2:7" x14ac:dyDescent="0.3">
      <c r="B4285" s="109">
        <v>39069</v>
      </c>
      <c r="C4285" s="110">
        <v>212.26672400000001</v>
      </c>
      <c r="D4285">
        <f t="shared" si="132"/>
        <v>-1.3444449451584295E-2</v>
      </c>
      <c r="E4285">
        <v>-4.3695976363356315E-2</v>
      </c>
      <c r="F4285">
        <v>4275</v>
      </c>
      <c r="G4285">
        <f t="shared" ca="1" si="133"/>
        <v>-1.0198885943546683E-2</v>
      </c>
    </row>
    <row r="4286" spans="2:7" x14ac:dyDescent="0.3">
      <c r="B4286" s="109">
        <v>39066</v>
      </c>
      <c r="C4286" s="110">
        <v>215.159424</v>
      </c>
      <c r="D4286">
        <f t="shared" si="132"/>
        <v>3.6182596843357118E-3</v>
      </c>
      <c r="E4286">
        <v>-4.3923989441341127E-2</v>
      </c>
      <c r="F4286">
        <v>4276</v>
      </c>
      <c r="G4286">
        <f t="shared" ca="1" si="133"/>
        <v>2.5570702454951341E-2</v>
      </c>
    </row>
    <row r="4287" spans="2:7" x14ac:dyDescent="0.3">
      <c r="B4287" s="109">
        <v>39065</v>
      </c>
      <c r="C4287" s="110">
        <v>214.38372799999999</v>
      </c>
      <c r="D4287">
        <f t="shared" si="132"/>
        <v>5.235605134581589E-2</v>
      </c>
      <c r="E4287">
        <v>-4.3984229874519221E-2</v>
      </c>
      <c r="F4287">
        <v>4277</v>
      </c>
      <c r="G4287">
        <f t="shared" ca="1" si="133"/>
        <v>-1.2571953398607425E-2</v>
      </c>
    </row>
    <row r="4288" spans="2:7" x14ac:dyDescent="0.3">
      <c r="B4288" s="109">
        <v>39064</v>
      </c>
      <c r="C4288" s="110">
        <v>203.71786499999999</v>
      </c>
      <c r="D4288">
        <f t="shared" si="132"/>
        <v>5.2781015155817901E-2</v>
      </c>
      <c r="E4288">
        <v>-4.4065162543580061E-2</v>
      </c>
      <c r="F4288">
        <v>4278</v>
      </c>
      <c r="G4288">
        <f t="shared" ca="1" si="133"/>
        <v>1.417700694948291E-2</v>
      </c>
    </row>
    <row r="4289" spans="2:7" x14ac:dyDescent="0.3">
      <c r="B4289" s="109">
        <v>39063</v>
      </c>
      <c r="C4289" s="110">
        <v>193.504501</v>
      </c>
      <c r="D4289">
        <f t="shared" si="132"/>
        <v>-7.6899385842769008E-2</v>
      </c>
      <c r="E4289">
        <v>-4.4281900106685423E-2</v>
      </c>
      <c r="F4289">
        <v>4279</v>
      </c>
      <c r="G4289">
        <f t="shared" ca="1" si="133"/>
        <v>-3.8264264715835092E-2</v>
      </c>
    </row>
    <row r="4290" spans="2:7" x14ac:dyDescent="0.3">
      <c r="B4290" s="109">
        <v>39062</v>
      </c>
      <c r="C4290" s="110">
        <v>209.62449599999999</v>
      </c>
      <c r="D4290">
        <f t="shared" si="132"/>
        <v>-6.9342623203871967E-2</v>
      </c>
      <c r="E4290">
        <v>-4.4378802404238971E-2</v>
      </c>
      <c r="F4290">
        <v>4280</v>
      </c>
      <c r="G4290">
        <f t="shared" ca="1" si="133"/>
        <v>-3.7424597877174372E-2</v>
      </c>
    </row>
    <row r="4291" spans="2:7" x14ac:dyDescent="0.3">
      <c r="B4291" s="109">
        <v>39059</v>
      </c>
      <c r="C4291" s="110">
        <v>225.243469</v>
      </c>
      <c r="D4291">
        <f t="shared" si="132"/>
        <v>-3.325140907804558E-3</v>
      </c>
      <c r="E4291">
        <v>-4.4389265825345525E-2</v>
      </c>
      <c r="F4291">
        <v>4281</v>
      </c>
      <c r="G4291">
        <f t="shared" ca="1" si="133"/>
        <v>1.1578292212442651E-2</v>
      </c>
    </row>
    <row r="4292" spans="2:7" x14ac:dyDescent="0.3">
      <c r="B4292" s="109">
        <v>39058</v>
      </c>
      <c r="C4292" s="110">
        <v>225.994934</v>
      </c>
      <c r="D4292">
        <f t="shared" si="132"/>
        <v>-5.829576523967428E-3</v>
      </c>
      <c r="E4292">
        <v>-4.4590806628128643E-2</v>
      </c>
      <c r="F4292">
        <v>4282</v>
      </c>
      <c r="G4292">
        <f t="shared" ca="1" si="133"/>
        <v>2.1074226991692754E-2</v>
      </c>
    </row>
    <row r="4293" spans="2:7" x14ac:dyDescent="0.3">
      <c r="B4293" s="109">
        <v>39057</v>
      </c>
      <c r="C4293" s="110">
        <v>227.32011399999999</v>
      </c>
      <c r="D4293">
        <f t="shared" si="132"/>
        <v>-3.9829266083907799E-2</v>
      </c>
      <c r="E4293">
        <v>-4.4675385902966602E-2</v>
      </c>
      <c r="F4293">
        <v>4283</v>
      </c>
      <c r="G4293">
        <f t="shared" ca="1" si="133"/>
        <v>-1.4325226053839395E-3</v>
      </c>
    </row>
    <row r="4294" spans="2:7" x14ac:dyDescent="0.3">
      <c r="B4294" s="109">
        <v>39056</v>
      </c>
      <c r="C4294" s="110">
        <v>236.74968000000001</v>
      </c>
      <c r="D4294">
        <f t="shared" si="132"/>
        <v>-2.9673103824679692E-2</v>
      </c>
      <c r="E4294">
        <v>-4.4830354858494625E-2</v>
      </c>
      <c r="F4294">
        <v>4284</v>
      </c>
      <c r="G4294">
        <f t="shared" ca="1" si="133"/>
        <v>8.179351537009473E-3</v>
      </c>
    </row>
    <row r="4295" spans="2:7" x14ac:dyDescent="0.3">
      <c r="B4295" s="109">
        <v>39055</v>
      </c>
      <c r="C4295" s="110">
        <v>243.989609</v>
      </c>
      <c r="D4295">
        <f t="shared" si="132"/>
        <v>-2.2182192592688943E-2</v>
      </c>
      <c r="E4295">
        <v>-4.4970177423934055E-2</v>
      </c>
      <c r="F4295">
        <v>4285</v>
      </c>
      <c r="G4295">
        <f t="shared" ca="1" si="133"/>
        <v>1.4700810155213082E-2</v>
      </c>
    </row>
    <row r="4296" spans="2:7" x14ac:dyDescent="0.3">
      <c r="B4296" s="109">
        <v>39052</v>
      </c>
      <c r="C4296" s="110">
        <v>249.52461199999999</v>
      </c>
      <c r="D4296">
        <f t="shared" si="132"/>
        <v>1.2160396436331489E-2</v>
      </c>
      <c r="E4296">
        <v>-4.5111854202449897E-2</v>
      </c>
      <c r="F4296">
        <v>4286</v>
      </c>
      <c r="G4296">
        <f t="shared" ca="1" si="133"/>
        <v>1.2681932750938197E-2</v>
      </c>
    </row>
    <row r="4297" spans="2:7" x14ac:dyDescent="0.3">
      <c r="B4297" s="109">
        <v>39051</v>
      </c>
      <c r="C4297" s="110">
        <v>246.526749</v>
      </c>
      <c r="D4297">
        <f t="shared" si="132"/>
        <v>6.1001661852240208E-3</v>
      </c>
      <c r="E4297">
        <v>-4.5349244514331866E-2</v>
      </c>
      <c r="F4297">
        <v>4287</v>
      </c>
      <c r="G4297">
        <f t="shared" ca="1" si="133"/>
        <v>-3.3812293702208548E-2</v>
      </c>
    </row>
    <row r="4298" spans="2:7" x14ac:dyDescent="0.3">
      <c r="B4298" s="109">
        <v>39050</v>
      </c>
      <c r="C4298" s="110">
        <v>245.03201300000001</v>
      </c>
      <c r="D4298">
        <f t="shared" si="132"/>
        <v>2.3490725724775174E-2</v>
      </c>
      <c r="E4298">
        <v>-4.5442784053269181E-2</v>
      </c>
      <c r="F4298">
        <v>4288</v>
      </c>
      <c r="G4298">
        <f t="shared" ca="1" si="133"/>
        <v>3.3764960854367393E-2</v>
      </c>
    </row>
    <row r="4299" spans="2:7" x14ac:dyDescent="0.3">
      <c r="B4299" s="109">
        <v>39049</v>
      </c>
      <c r="C4299" s="110">
        <v>239.408142</v>
      </c>
      <c r="D4299">
        <f t="shared" ref="D4299:D4362" si="134">C4299/C4300-1</f>
        <v>-3.1795122715309376E-2</v>
      </c>
      <c r="E4299">
        <v>-4.549213485761483E-2</v>
      </c>
      <c r="F4299">
        <v>4289</v>
      </c>
      <c r="G4299">
        <f t="shared" ref="G4299:G4362" ca="1" si="135">_xlfn.NORM.INV(RAND(),M$13,M$14)</f>
        <v>-2.7244094567078016E-2</v>
      </c>
    </row>
    <row r="4300" spans="2:7" x14ac:dyDescent="0.3">
      <c r="B4300" s="109">
        <v>39048</v>
      </c>
      <c r="C4300" s="110">
        <v>247.270126</v>
      </c>
      <c r="D4300">
        <f t="shared" si="134"/>
        <v>1.1904118779959783E-2</v>
      </c>
      <c r="E4300">
        <v>-4.549577277951089E-2</v>
      </c>
      <c r="F4300">
        <v>4290</v>
      </c>
      <c r="G4300">
        <f t="shared" ca="1" si="135"/>
        <v>-5.8309978789763501E-3</v>
      </c>
    </row>
    <row r="4301" spans="2:7" x14ac:dyDescent="0.3">
      <c r="B4301" s="109">
        <v>39045</v>
      </c>
      <c r="C4301" s="110">
        <v>244.361221</v>
      </c>
      <c r="D4301">
        <f t="shared" si="134"/>
        <v>7.5538759875499073E-2</v>
      </c>
      <c r="E4301">
        <v>-4.5570373191187619E-2</v>
      </c>
      <c r="F4301">
        <v>4291</v>
      </c>
      <c r="G4301">
        <f t="shared" ca="1" si="135"/>
        <v>2.6598968578058747E-2</v>
      </c>
    </row>
    <row r="4302" spans="2:7" x14ac:dyDescent="0.3">
      <c r="B4302" s="109">
        <v>39044</v>
      </c>
      <c r="C4302" s="110">
        <v>227.19889800000001</v>
      </c>
      <c r="D4302">
        <f t="shared" si="134"/>
        <v>-4.5316462983885364E-3</v>
      </c>
      <c r="E4302">
        <v>-4.5623500598798494E-2</v>
      </c>
      <c r="F4302">
        <v>4292</v>
      </c>
      <c r="G4302">
        <f t="shared" ca="1" si="135"/>
        <v>-7.3755188024418952E-2</v>
      </c>
    </row>
    <row r="4303" spans="2:7" x14ac:dyDescent="0.3">
      <c r="B4303" s="109">
        <v>39043</v>
      </c>
      <c r="C4303" s="110">
        <v>228.23317</v>
      </c>
      <c r="D4303">
        <f t="shared" si="134"/>
        <v>-1.286070275227813E-2</v>
      </c>
      <c r="E4303">
        <v>-4.566058606976009E-2</v>
      </c>
      <c r="F4303">
        <v>4293</v>
      </c>
      <c r="G4303">
        <f t="shared" ca="1" si="135"/>
        <v>-7.7301419847823176E-3</v>
      </c>
    </row>
    <row r="4304" spans="2:7" x14ac:dyDescent="0.3">
      <c r="B4304" s="109">
        <v>39042</v>
      </c>
      <c r="C4304" s="110">
        <v>231.20665</v>
      </c>
      <c r="D4304">
        <f t="shared" si="134"/>
        <v>4.8554276624208637E-2</v>
      </c>
      <c r="E4304">
        <v>-4.5921899765335228E-2</v>
      </c>
      <c r="F4304">
        <v>4294</v>
      </c>
      <c r="G4304">
        <f t="shared" ca="1" si="135"/>
        <v>-3.489959384311514E-2</v>
      </c>
    </row>
    <row r="4305" spans="2:7" x14ac:dyDescent="0.3">
      <c r="B4305" s="109">
        <v>39041</v>
      </c>
      <c r="C4305" s="110">
        <v>220.50041200000001</v>
      </c>
      <c r="D4305">
        <f t="shared" si="134"/>
        <v>-2.9339633815628208E-4</v>
      </c>
      <c r="E4305">
        <v>-4.6272265255102862E-2</v>
      </c>
      <c r="F4305">
        <v>4295</v>
      </c>
      <c r="G4305">
        <f t="shared" ca="1" si="135"/>
        <v>2.078870007693006E-2</v>
      </c>
    </row>
    <row r="4306" spans="2:7" x14ac:dyDescent="0.3">
      <c r="B4306" s="109">
        <v>39038</v>
      </c>
      <c r="C4306" s="110">
        <v>220.56512499999999</v>
      </c>
      <c r="D4306">
        <f t="shared" si="134"/>
        <v>-2.2313569634126784E-2</v>
      </c>
      <c r="E4306">
        <v>-4.6562574298371073E-2</v>
      </c>
      <c r="F4306">
        <v>4296</v>
      </c>
      <c r="G4306">
        <f t="shared" ca="1" si="135"/>
        <v>2.2723245844486317E-2</v>
      </c>
    </row>
    <row r="4307" spans="2:7" x14ac:dyDescent="0.3">
      <c r="B4307" s="109">
        <v>39037</v>
      </c>
      <c r="C4307" s="110">
        <v>225.59904499999999</v>
      </c>
      <c r="D4307">
        <f t="shared" si="134"/>
        <v>-1.6762805095195121E-2</v>
      </c>
      <c r="E4307">
        <v>-4.6809782861460203E-2</v>
      </c>
      <c r="F4307">
        <v>4297</v>
      </c>
      <c r="G4307">
        <f t="shared" ca="1" si="135"/>
        <v>-2.1241824185048774E-2</v>
      </c>
    </row>
    <row r="4308" spans="2:7" x14ac:dyDescent="0.3">
      <c r="B4308" s="109">
        <v>39036</v>
      </c>
      <c r="C4308" s="110">
        <v>229.44519</v>
      </c>
      <c r="D4308">
        <f t="shared" si="134"/>
        <v>3.0732719663455477E-3</v>
      </c>
      <c r="E4308">
        <v>-4.7082693691020139E-2</v>
      </c>
      <c r="F4308">
        <v>4298</v>
      </c>
      <c r="G4308">
        <f t="shared" ca="1" si="135"/>
        <v>2.1164917070514992E-2</v>
      </c>
    </row>
    <row r="4309" spans="2:7" x14ac:dyDescent="0.3">
      <c r="B4309" s="109">
        <v>39035</v>
      </c>
      <c r="C4309" s="110">
        <v>228.74220299999999</v>
      </c>
      <c r="D4309">
        <f t="shared" si="134"/>
        <v>-9.5863832004400296E-3</v>
      </c>
      <c r="E4309">
        <v>-4.7097642034357623E-2</v>
      </c>
      <c r="F4309">
        <v>4299</v>
      </c>
      <c r="G4309">
        <f t="shared" ca="1" si="135"/>
        <v>-3.5729056269973958E-3</v>
      </c>
    </row>
    <row r="4310" spans="2:7" x14ac:dyDescent="0.3">
      <c r="B4310" s="109">
        <v>39034</v>
      </c>
      <c r="C4310" s="110">
        <v>230.95623800000001</v>
      </c>
      <c r="D4310">
        <f t="shared" si="134"/>
        <v>4.675248204526028E-3</v>
      </c>
      <c r="E4310">
        <v>-4.721110964162345E-2</v>
      </c>
      <c r="F4310">
        <v>4300</v>
      </c>
      <c r="G4310">
        <f t="shared" ca="1" si="135"/>
        <v>-1.1367645766121702E-2</v>
      </c>
    </row>
    <row r="4311" spans="2:7" x14ac:dyDescent="0.3">
      <c r="B4311" s="109">
        <v>39031</v>
      </c>
      <c r="C4311" s="110">
        <v>229.881485</v>
      </c>
      <c r="D4311">
        <f t="shared" si="134"/>
        <v>8.4140001524709351E-2</v>
      </c>
      <c r="E4311">
        <v>-4.7507723854804396E-2</v>
      </c>
      <c r="F4311">
        <v>4301</v>
      </c>
      <c r="G4311">
        <f t="shared" ca="1" si="135"/>
        <v>-3.6218065513928331E-2</v>
      </c>
    </row>
    <row r="4312" spans="2:7" x14ac:dyDescent="0.3">
      <c r="B4312" s="109">
        <v>39030</v>
      </c>
      <c r="C4312" s="110">
        <v>212.04040499999999</v>
      </c>
      <c r="D4312">
        <f t="shared" si="134"/>
        <v>3.3678219188181258E-2</v>
      </c>
      <c r="E4312">
        <v>-4.7784376033838005E-2</v>
      </c>
      <c r="F4312">
        <v>4302</v>
      </c>
      <c r="G4312">
        <f t="shared" ca="1" si="135"/>
        <v>-4.0262370144815403E-3</v>
      </c>
    </row>
    <row r="4313" spans="2:7" x14ac:dyDescent="0.3">
      <c r="B4313" s="109">
        <v>39029</v>
      </c>
      <c r="C4313" s="110">
        <v>205.13192699999999</v>
      </c>
      <c r="D4313">
        <f t="shared" si="134"/>
        <v>-2.0525183513480871E-2</v>
      </c>
      <c r="E4313">
        <v>-4.7825388572634853E-2</v>
      </c>
      <c r="F4313">
        <v>4303</v>
      </c>
      <c r="G4313">
        <f t="shared" ca="1" si="135"/>
        <v>1.2827513949125865E-2</v>
      </c>
    </row>
    <row r="4314" spans="2:7" x14ac:dyDescent="0.3">
      <c r="B4314" s="109">
        <v>39028</v>
      </c>
      <c r="C4314" s="110">
        <v>209.43052700000001</v>
      </c>
      <c r="D4314">
        <f t="shared" si="134"/>
        <v>2.4749760681924027E-2</v>
      </c>
      <c r="E4314">
        <v>-4.7831741004494166E-2</v>
      </c>
      <c r="F4314">
        <v>4304</v>
      </c>
      <c r="G4314">
        <f t="shared" ca="1" si="135"/>
        <v>6.607866167989189E-2</v>
      </c>
    </row>
    <row r="4315" spans="2:7" x14ac:dyDescent="0.3">
      <c r="B4315" s="109">
        <v>39027</v>
      </c>
      <c r="C4315" s="110">
        <v>204.37235999999999</v>
      </c>
      <c r="D4315">
        <f t="shared" si="134"/>
        <v>1.6926751085025504E-2</v>
      </c>
      <c r="E4315">
        <v>-4.7843707354821796E-2</v>
      </c>
      <c r="F4315">
        <v>4305</v>
      </c>
      <c r="G4315">
        <f t="shared" ca="1" si="135"/>
        <v>-3.2688506438556766E-2</v>
      </c>
    </row>
    <row r="4316" spans="2:7" x14ac:dyDescent="0.3">
      <c r="B4316" s="109">
        <v>39024</v>
      </c>
      <c r="C4316" s="110">
        <v>200.97058100000001</v>
      </c>
      <c r="D4316">
        <f t="shared" si="134"/>
        <v>-1.1014609024379673E-2</v>
      </c>
      <c r="E4316">
        <v>-4.8135825500644325E-2</v>
      </c>
      <c r="F4316">
        <v>4306</v>
      </c>
      <c r="G4316">
        <f t="shared" ca="1" si="135"/>
        <v>1.4408351991337669E-3</v>
      </c>
    </row>
    <row r="4317" spans="2:7" x14ac:dyDescent="0.3">
      <c r="B4317" s="109">
        <v>39023</v>
      </c>
      <c r="C4317" s="110">
        <v>203.20884699999999</v>
      </c>
      <c r="D4317">
        <f t="shared" si="134"/>
        <v>3.2134961008380314E-2</v>
      </c>
      <c r="E4317">
        <v>-4.8144041681271954E-2</v>
      </c>
      <c r="F4317">
        <v>4307</v>
      </c>
      <c r="G4317">
        <f t="shared" ca="1" si="135"/>
        <v>5.881935606618871E-2</v>
      </c>
    </row>
    <row r="4318" spans="2:7" x14ac:dyDescent="0.3">
      <c r="B4318" s="109">
        <v>39022</v>
      </c>
      <c r="C4318" s="110">
        <v>196.88204999999999</v>
      </c>
      <c r="D4318">
        <f t="shared" si="134"/>
        <v>6.6514795858696463E-3</v>
      </c>
      <c r="E4318">
        <v>-4.8214722262299281E-2</v>
      </c>
      <c r="F4318">
        <v>4308</v>
      </c>
      <c r="G4318">
        <f t="shared" ca="1" si="135"/>
        <v>4.1693173397801759E-3</v>
      </c>
    </row>
    <row r="4319" spans="2:7" x14ac:dyDescent="0.3">
      <c r="B4319" s="109">
        <v>39021</v>
      </c>
      <c r="C4319" s="110">
        <v>195.58114599999999</v>
      </c>
      <c r="D4319">
        <f t="shared" si="134"/>
        <v>5.3167001735145991E-3</v>
      </c>
      <c r="E4319">
        <v>-4.8560181285010717E-2</v>
      </c>
      <c r="F4319">
        <v>4309</v>
      </c>
      <c r="G4319">
        <f t="shared" ca="1" si="135"/>
        <v>-6.1325776248419249E-3</v>
      </c>
    </row>
    <row r="4320" spans="2:7" x14ac:dyDescent="0.3">
      <c r="B4320" s="109">
        <v>39020</v>
      </c>
      <c r="C4320" s="110">
        <v>194.54679899999999</v>
      </c>
      <c r="D4320">
        <f t="shared" si="134"/>
        <v>-2.4035726425957193E-3</v>
      </c>
      <c r="E4320">
        <v>-4.9332582069230191E-2</v>
      </c>
      <c r="F4320">
        <v>4310</v>
      </c>
      <c r="G4320">
        <f t="shared" ca="1" si="135"/>
        <v>-3.9000363592862131E-2</v>
      </c>
    </row>
    <row r="4321" spans="2:7" x14ac:dyDescent="0.3">
      <c r="B4321" s="109">
        <v>39017</v>
      </c>
      <c r="C4321" s="110">
        <v>195.015533</v>
      </c>
      <c r="D4321">
        <f t="shared" si="134"/>
        <v>1.2756790192052003E-2</v>
      </c>
      <c r="E4321">
        <v>-5.0000147936438144E-2</v>
      </c>
      <c r="F4321">
        <v>4311</v>
      </c>
      <c r="G4321">
        <f t="shared" ca="1" si="135"/>
        <v>-2.9841772598529622E-3</v>
      </c>
    </row>
    <row r="4322" spans="2:7" x14ac:dyDescent="0.3">
      <c r="B4322" s="109">
        <v>39016</v>
      </c>
      <c r="C4322" s="110">
        <v>192.55909700000001</v>
      </c>
      <c r="D4322">
        <f t="shared" si="134"/>
        <v>-1.9663511057184446E-2</v>
      </c>
      <c r="E4322">
        <v>-5.0122735631335735E-2</v>
      </c>
      <c r="F4322">
        <v>4312</v>
      </c>
      <c r="G4322">
        <f t="shared" ca="1" si="135"/>
        <v>-8.6084044618645449E-3</v>
      </c>
    </row>
    <row r="4323" spans="2:7" x14ac:dyDescent="0.3">
      <c r="B4323" s="109">
        <v>39013</v>
      </c>
      <c r="C4323" s="110">
        <v>196.42143200000001</v>
      </c>
      <c r="D4323">
        <f t="shared" si="134"/>
        <v>-1.0904529371114746E-2</v>
      </c>
      <c r="E4323">
        <v>-5.0375639805558148E-2</v>
      </c>
      <c r="F4323">
        <v>4313</v>
      </c>
      <c r="G4323">
        <f t="shared" ca="1" si="135"/>
        <v>-7.8930979902557975E-3</v>
      </c>
    </row>
    <row r="4324" spans="2:7" x14ac:dyDescent="0.3">
      <c r="B4324" s="109">
        <v>39010</v>
      </c>
      <c r="C4324" s="110">
        <v>198.586929</v>
      </c>
      <c r="D4324">
        <f t="shared" si="134"/>
        <v>3.0200973354159721E-3</v>
      </c>
      <c r="E4324">
        <v>-5.0432053296427082E-2</v>
      </c>
      <c r="F4324">
        <v>4314</v>
      </c>
      <c r="G4324">
        <f t="shared" ca="1" si="135"/>
        <v>-2.4450099451613007E-2</v>
      </c>
    </row>
    <row r="4325" spans="2:7" x14ac:dyDescent="0.3">
      <c r="B4325" s="109">
        <v>39009</v>
      </c>
      <c r="C4325" s="110">
        <v>197.98898299999999</v>
      </c>
      <c r="D4325">
        <f t="shared" si="134"/>
        <v>-9.0190590203481635E-3</v>
      </c>
      <c r="E4325">
        <v>-5.0456276969095049E-2</v>
      </c>
      <c r="F4325">
        <v>4315</v>
      </c>
      <c r="G4325">
        <f t="shared" ca="1" si="135"/>
        <v>-9.713892816602487E-3</v>
      </c>
    </row>
    <row r="4326" spans="2:7" x14ac:dyDescent="0.3">
      <c r="B4326" s="109">
        <v>39008</v>
      </c>
      <c r="C4326" s="110">
        <v>199.790909</v>
      </c>
      <c r="D4326">
        <f t="shared" si="134"/>
        <v>1.2148275217234161E-3</v>
      </c>
      <c r="E4326">
        <v>-5.0555750581905756E-2</v>
      </c>
      <c r="F4326">
        <v>4316</v>
      </c>
      <c r="G4326">
        <f t="shared" ca="1" si="135"/>
        <v>-4.1733837949094084E-3</v>
      </c>
    </row>
    <row r="4327" spans="2:7" x14ac:dyDescent="0.3">
      <c r="B4327" s="109">
        <v>39007</v>
      </c>
      <c r="C4327" s="110">
        <v>199.54849200000001</v>
      </c>
      <c r="D4327">
        <f t="shared" si="134"/>
        <v>-7.7542095867181304E-3</v>
      </c>
      <c r="E4327">
        <v>-5.0564043793410618E-2</v>
      </c>
      <c r="F4327">
        <v>4317</v>
      </c>
      <c r="G4327">
        <f t="shared" ca="1" si="135"/>
        <v>6.4232219774500429E-2</v>
      </c>
    </row>
    <row r="4328" spans="2:7" x14ac:dyDescent="0.3">
      <c r="B4328" s="109">
        <v>39006</v>
      </c>
      <c r="C4328" s="110">
        <v>201.10792499999999</v>
      </c>
      <c r="D4328">
        <f t="shared" si="134"/>
        <v>-4.3206917360651964E-3</v>
      </c>
      <c r="E4328">
        <v>-5.0581088632185911E-2</v>
      </c>
      <c r="F4328">
        <v>4318</v>
      </c>
      <c r="G4328">
        <f t="shared" ca="1" si="135"/>
        <v>-3.5000404328278715E-3</v>
      </c>
    </row>
    <row r="4329" spans="2:7" x14ac:dyDescent="0.3">
      <c r="B4329" s="109">
        <v>39003</v>
      </c>
      <c r="C4329" s="110">
        <v>201.98062100000001</v>
      </c>
      <c r="D4329">
        <f t="shared" si="134"/>
        <v>6.4825589262509364E-3</v>
      </c>
      <c r="E4329">
        <v>-5.0590134581204094E-2</v>
      </c>
      <c r="F4329">
        <v>4319</v>
      </c>
      <c r="G4329">
        <f t="shared" ca="1" si="135"/>
        <v>-2.3512348295546746E-2</v>
      </c>
    </row>
    <row r="4330" spans="2:7" x14ac:dyDescent="0.3">
      <c r="B4330" s="109">
        <v>39002</v>
      </c>
      <c r="C4330" s="110">
        <v>200.67970299999999</v>
      </c>
      <c r="D4330">
        <f t="shared" si="134"/>
        <v>8.6503911594526528E-3</v>
      </c>
      <c r="E4330">
        <v>-5.0777592478741918E-2</v>
      </c>
      <c r="F4330">
        <v>4320</v>
      </c>
      <c r="G4330">
        <f t="shared" ca="1" si="135"/>
        <v>-1.5253875811961293E-2</v>
      </c>
    </row>
    <row r="4331" spans="2:7" x14ac:dyDescent="0.3">
      <c r="B4331" s="109">
        <v>39001</v>
      </c>
      <c r="C4331" s="110">
        <v>198.95863299999999</v>
      </c>
      <c r="D4331">
        <f t="shared" si="134"/>
        <v>-1.3620171610050469E-2</v>
      </c>
      <c r="E4331">
        <v>-5.0777844820279361E-2</v>
      </c>
      <c r="F4331">
        <v>4321</v>
      </c>
      <c r="G4331">
        <f t="shared" ca="1" si="135"/>
        <v>1.7523076638887082E-3</v>
      </c>
    </row>
    <row r="4332" spans="2:7" x14ac:dyDescent="0.3">
      <c r="B4332" s="109">
        <v>39000</v>
      </c>
      <c r="C4332" s="110">
        <v>201.70590200000001</v>
      </c>
      <c r="D4332">
        <f t="shared" si="134"/>
        <v>-5.300076577817503E-3</v>
      </c>
      <c r="E4332">
        <v>-5.0820955795844669E-2</v>
      </c>
      <c r="F4332">
        <v>4322</v>
      </c>
      <c r="G4332">
        <f t="shared" ca="1" si="135"/>
        <v>9.2369129098068357E-3</v>
      </c>
    </row>
    <row r="4333" spans="2:7" x14ac:dyDescent="0.3">
      <c r="B4333" s="109">
        <v>38999</v>
      </c>
      <c r="C4333" s="110">
        <v>202.780655</v>
      </c>
      <c r="D4333">
        <f t="shared" si="134"/>
        <v>-3.6522331629809113E-3</v>
      </c>
      <c r="E4333">
        <v>-5.1008030566054074E-2</v>
      </c>
      <c r="F4333">
        <v>4323</v>
      </c>
      <c r="G4333">
        <f t="shared" ca="1" si="135"/>
        <v>-1.4460318434860809E-2</v>
      </c>
    </row>
    <row r="4334" spans="2:7" x14ac:dyDescent="0.3">
      <c r="B4334" s="109">
        <v>38996</v>
      </c>
      <c r="C4334" s="110">
        <v>203.52397199999999</v>
      </c>
      <c r="D4334">
        <f t="shared" si="134"/>
        <v>8.7308181140430818E-3</v>
      </c>
      <c r="E4334">
        <v>-5.101896954948637E-2</v>
      </c>
      <c r="F4334">
        <v>4324</v>
      </c>
      <c r="G4334">
        <f t="shared" ca="1" si="135"/>
        <v>-5.167526898485645E-2</v>
      </c>
    </row>
    <row r="4335" spans="2:7" x14ac:dyDescent="0.3">
      <c r="B4335" s="109">
        <v>38995</v>
      </c>
      <c r="C4335" s="110">
        <v>201.76242099999999</v>
      </c>
      <c r="D4335">
        <f t="shared" si="134"/>
        <v>2.4086284645916667E-3</v>
      </c>
      <c r="E4335">
        <v>-5.1168777604378324E-2</v>
      </c>
      <c r="F4335">
        <v>4325</v>
      </c>
      <c r="G4335">
        <f t="shared" ca="1" si="135"/>
        <v>-4.1449978782042039E-3</v>
      </c>
    </row>
    <row r="4336" spans="2:7" x14ac:dyDescent="0.3">
      <c r="B4336" s="109">
        <v>38994</v>
      </c>
      <c r="C4336" s="110">
        <v>201.27761799999999</v>
      </c>
      <c r="D4336">
        <f t="shared" si="134"/>
        <v>-1.9638770310681175E-2</v>
      </c>
      <c r="E4336">
        <v>-5.1171924318417106E-2</v>
      </c>
      <c r="F4336">
        <v>4326</v>
      </c>
      <c r="G4336">
        <f t="shared" ca="1" si="135"/>
        <v>-1.3714250745908232E-2</v>
      </c>
    </row>
    <row r="4337" spans="2:7" x14ac:dyDescent="0.3">
      <c r="B4337" s="109">
        <v>38993</v>
      </c>
      <c r="C4337" s="110">
        <v>205.30964700000001</v>
      </c>
      <c r="D4337">
        <f t="shared" si="134"/>
        <v>-1.0129143004296126E-2</v>
      </c>
      <c r="E4337">
        <v>-5.126044379710204E-2</v>
      </c>
      <c r="F4337">
        <v>4327</v>
      </c>
      <c r="G4337">
        <f t="shared" ca="1" si="135"/>
        <v>-1.2572889628957412E-2</v>
      </c>
    </row>
    <row r="4338" spans="2:7" x14ac:dyDescent="0.3">
      <c r="B4338" s="109">
        <v>38989</v>
      </c>
      <c r="C4338" s="110">
        <v>207.410538</v>
      </c>
      <c r="D4338">
        <f t="shared" si="134"/>
        <v>2.5734256122840193E-2</v>
      </c>
      <c r="E4338">
        <v>-5.1335355704498764E-2</v>
      </c>
      <c r="F4338">
        <v>4328</v>
      </c>
      <c r="G4338">
        <f t="shared" ca="1" si="135"/>
        <v>-3.0561673929500148E-2</v>
      </c>
    </row>
    <row r="4339" spans="2:7" x14ac:dyDescent="0.3">
      <c r="B4339" s="109">
        <v>38988</v>
      </c>
      <c r="C4339" s="110">
        <v>202.20689400000001</v>
      </c>
      <c r="D4339">
        <f t="shared" si="134"/>
        <v>4.9799182336056624E-3</v>
      </c>
      <c r="E4339">
        <v>-5.1525386777350413E-2</v>
      </c>
      <c r="F4339">
        <v>4329</v>
      </c>
      <c r="G4339">
        <f t="shared" ca="1" si="135"/>
        <v>-7.0767612924038106E-4</v>
      </c>
    </row>
    <row r="4340" spans="2:7" x14ac:dyDescent="0.3">
      <c r="B4340" s="109">
        <v>38987</v>
      </c>
      <c r="C4340" s="110">
        <v>201.20491000000001</v>
      </c>
      <c r="D4340">
        <f t="shared" si="134"/>
        <v>-1.4437470784443018E-3</v>
      </c>
      <c r="E4340">
        <v>-5.1829308401426077E-2</v>
      </c>
      <c r="F4340">
        <v>4330</v>
      </c>
      <c r="G4340">
        <f t="shared" ca="1" si="135"/>
        <v>9.5096347446545874E-3</v>
      </c>
    </row>
    <row r="4341" spans="2:7" x14ac:dyDescent="0.3">
      <c r="B4341" s="109">
        <v>38986</v>
      </c>
      <c r="C4341" s="110">
        <v>201.49581900000001</v>
      </c>
      <c r="D4341">
        <f t="shared" si="134"/>
        <v>-8.0116086404147246E-4</v>
      </c>
      <c r="E4341">
        <v>-5.2409184400649789E-2</v>
      </c>
      <c r="F4341">
        <v>4331</v>
      </c>
      <c r="G4341">
        <f t="shared" ca="1" si="135"/>
        <v>-3.4364381974359572E-2</v>
      </c>
    </row>
    <row r="4342" spans="2:7" x14ac:dyDescent="0.3">
      <c r="B4342" s="109">
        <v>38985</v>
      </c>
      <c r="C4342" s="110">
        <v>201.65737899999999</v>
      </c>
      <c r="D4342">
        <f t="shared" si="134"/>
        <v>-8.8564442899281559E-3</v>
      </c>
      <c r="E4342">
        <v>-5.2428836310124183E-2</v>
      </c>
      <c r="F4342">
        <v>4332</v>
      </c>
      <c r="G4342">
        <f t="shared" ca="1" si="135"/>
        <v>1.3460739849892E-2</v>
      </c>
    </row>
    <row r="4343" spans="2:7" x14ac:dyDescent="0.3">
      <c r="B4343" s="109">
        <v>38982</v>
      </c>
      <c r="C4343" s="110">
        <v>203.459305</v>
      </c>
      <c r="D4343">
        <f t="shared" si="134"/>
        <v>-8.5835343464777392E-3</v>
      </c>
      <c r="E4343">
        <v>-5.2525907630768476E-2</v>
      </c>
      <c r="F4343">
        <v>4333</v>
      </c>
      <c r="G4343">
        <f t="shared" ca="1" si="135"/>
        <v>-4.8589690872456071E-2</v>
      </c>
    </row>
    <row r="4344" spans="2:7" x14ac:dyDescent="0.3">
      <c r="B4344" s="109">
        <v>38981</v>
      </c>
      <c r="C4344" s="110">
        <v>205.22082499999999</v>
      </c>
      <c r="D4344">
        <f t="shared" si="134"/>
        <v>3.3187217137258251E-3</v>
      </c>
      <c r="E4344">
        <v>-5.2573487226212245E-2</v>
      </c>
      <c r="F4344">
        <v>4334</v>
      </c>
      <c r="G4344">
        <f t="shared" ca="1" si="135"/>
        <v>7.4501956977432301E-3</v>
      </c>
    </row>
    <row r="4345" spans="2:7" x14ac:dyDescent="0.3">
      <c r="B4345" s="109">
        <v>38980</v>
      </c>
      <c r="C4345" s="110">
        <v>204.54200700000001</v>
      </c>
      <c r="D4345">
        <f t="shared" si="134"/>
        <v>9.3703329447967221E-3</v>
      </c>
      <c r="E4345">
        <v>-5.2795196812053802E-2</v>
      </c>
      <c r="F4345">
        <v>4335</v>
      </c>
      <c r="G4345">
        <f t="shared" ca="1" si="135"/>
        <v>3.9677795579772482E-2</v>
      </c>
    </row>
    <row r="4346" spans="2:7" x14ac:dyDescent="0.3">
      <c r="B4346" s="109">
        <v>38979</v>
      </c>
      <c r="C4346" s="110">
        <v>202.64317299999999</v>
      </c>
      <c r="D4346">
        <f t="shared" si="134"/>
        <v>-3.7865733787077249E-2</v>
      </c>
      <c r="E4346">
        <v>-5.2879576133568307E-2</v>
      </c>
      <c r="F4346">
        <v>4336</v>
      </c>
      <c r="G4346">
        <f t="shared" ca="1" si="135"/>
        <v>4.0342612800619307E-2</v>
      </c>
    </row>
    <row r="4347" spans="2:7" x14ac:dyDescent="0.3">
      <c r="B4347" s="109">
        <v>38978</v>
      </c>
      <c r="C4347" s="110">
        <v>210.618393</v>
      </c>
      <c r="D4347">
        <f t="shared" si="134"/>
        <v>2.1035206708559739E-2</v>
      </c>
      <c r="E4347">
        <v>-5.2923627630129255E-2</v>
      </c>
      <c r="F4347">
        <v>4337</v>
      </c>
      <c r="G4347">
        <f t="shared" ca="1" si="135"/>
        <v>5.5374689391950623E-3</v>
      </c>
    </row>
    <row r="4348" spans="2:7" x14ac:dyDescent="0.3">
      <c r="B4348" s="109">
        <v>38975</v>
      </c>
      <c r="C4348" s="110">
        <v>206.27926600000001</v>
      </c>
      <c r="D4348">
        <f t="shared" si="134"/>
        <v>-7.3109107034680099E-3</v>
      </c>
      <c r="E4348">
        <v>-5.313396085099753E-2</v>
      </c>
      <c r="F4348">
        <v>4338</v>
      </c>
      <c r="G4348">
        <f t="shared" ca="1" si="135"/>
        <v>2.0786200004505899E-3</v>
      </c>
    </row>
    <row r="4349" spans="2:7" x14ac:dyDescent="0.3">
      <c r="B4349" s="109">
        <v>38974</v>
      </c>
      <c r="C4349" s="110">
        <v>207.798462</v>
      </c>
      <c r="D4349">
        <f t="shared" si="134"/>
        <v>6.6546663628659353E-3</v>
      </c>
      <c r="E4349">
        <v>-5.3170504993998779E-2</v>
      </c>
      <c r="F4349">
        <v>4339</v>
      </c>
      <c r="G4349">
        <f t="shared" ca="1" si="135"/>
        <v>3.0553529489769273E-3</v>
      </c>
    </row>
    <row r="4350" spans="2:7" x14ac:dyDescent="0.3">
      <c r="B4350" s="109">
        <v>38973</v>
      </c>
      <c r="C4350" s="110">
        <v>206.42477400000001</v>
      </c>
      <c r="D4350">
        <f t="shared" si="134"/>
        <v>4.2819791035305643E-2</v>
      </c>
      <c r="E4350">
        <v>-5.391868031304492E-2</v>
      </c>
      <c r="F4350">
        <v>4340</v>
      </c>
      <c r="G4350">
        <f t="shared" ca="1" si="135"/>
        <v>5.7958362897190677E-3</v>
      </c>
    </row>
    <row r="4351" spans="2:7" x14ac:dyDescent="0.3">
      <c r="B4351" s="109">
        <v>38972</v>
      </c>
      <c r="C4351" s="110">
        <v>197.948654</v>
      </c>
      <c r="D4351">
        <f t="shared" si="134"/>
        <v>-6.9181674821905403E-4</v>
      </c>
      <c r="E4351">
        <v>-5.4071670884663803E-2</v>
      </c>
      <c r="F4351">
        <v>4341</v>
      </c>
      <c r="G4351">
        <f t="shared" ca="1" si="135"/>
        <v>5.327421235652692E-2</v>
      </c>
    </row>
    <row r="4352" spans="2:7" x14ac:dyDescent="0.3">
      <c r="B4352" s="109">
        <v>38971</v>
      </c>
      <c r="C4352" s="110">
        <v>198.08569299999999</v>
      </c>
      <c r="D4352">
        <f t="shared" si="134"/>
        <v>-6.1066457828214182E-2</v>
      </c>
      <c r="E4352">
        <v>-5.4312951684067245E-2</v>
      </c>
      <c r="F4352">
        <v>4342</v>
      </c>
      <c r="G4352">
        <f t="shared" ca="1" si="135"/>
        <v>-1.6233845966819357E-2</v>
      </c>
    </row>
    <row r="4353" spans="2:7" x14ac:dyDescent="0.3">
      <c r="B4353" s="109">
        <v>38968</v>
      </c>
      <c r="C4353" s="110">
        <v>210.96881099999999</v>
      </c>
      <c r="D4353">
        <f t="shared" si="134"/>
        <v>4.4575936221498802E-2</v>
      </c>
      <c r="E4353">
        <v>-5.4352455431324609E-2</v>
      </c>
      <c r="F4353">
        <v>4343</v>
      </c>
      <c r="G4353">
        <f t="shared" ca="1" si="135"/>
        <v>3.1430951220085018E-2</v>
      </c>
    </row>
    <row r="4354" spans="2:7" x14ac:dyDescent="0.3">
      <c r="B4354" s="109">
        <v>38967</v>
      </c>
      <c r="C4354" s="110">
        <v>201.96598800000001</v>
      </c>
      <c r="D4354">
        <f t="shared" si="134"/>
        <v>1.3275039670252564E-2</v>
      </c>
      <c r="E4354">
        <v>-5.4796540416983897E-2</v>
      </c>
      <c r="F4354">
        <v>4344</v>
      </c>
      <c r="G4354">
        <f t="shared" ca="1" si="135"/>
        <v>-3.4421622322961885E-2</v>
      </c>
    </row>
    <row r="4355" spans="2:7" x14ac:dyDescent="0.3">
      <c r="B4355" s="109">
        <v>38966</v>
      </c>
      <c r="C4355" s="110">
        <v>199.320007</v>
      </c>
      <c r="D4355">
        <f t="shared" si="134"/>
        <v>-7.6312665006438296E-3</v>
      </c>
      <c r="E4355">
        <v>-5.5906732598065556E-2</v>
      </c>
      <c r="F4355">
        <v>4345</v>
      </c>
      <c r="G4355">
        <f t="shared" ca="1" si="135"/>
        <v>3.6571545658819038E-2</v>
      </c>
    </row>
    <row r="4356" spans="2:7" x14ac:dyDescent="0.3">
      <c r="B4356" s="109">
        <v>38965</v>
      </c>
      <c r="C4356" s="110">
        <v>200.852768</v>
      </c>
      <c r="D4356">
        <f t="shared" si="134"/>
        <v>3.1271939417682582E-2</v>
      </c>
      <c r="E4356">
        <v>-5.6077372052454777E-2</v>
      </c>
      <c r="F4356">
        <v>4346</v>
      </c>
      <c r="G4356">
        <f t="shared" ca="1" si="135"/>
        <v>-2.3720705014527107E-2</v>
      </c>
    </row>
    <row r="4357" spans="2:7" x14ac:dyDescent="0.3">
      <c r="B4357" s="109">
        <v>38964</v>
      </c>
      <c r="C4357" s="110">
        <v>194.76217700000001</v>
      </c>
      <c r="D4357">
        <f t="shared" si="134"/>
        <v>1.152217662015409E-2</v>
      </c>
      <c r="E4357">
        <v>-5.628332852132667E-2</v>
      </c>
      <c r="F4357">
        <v>4347</v>
      </c>
      <c r="G4357">
        <f t="shared" ca="1" si="135"/>
        <v>-1.2581833220600632E-2</v>
      </c>
    </row>
    <row r="4358" spans="2:7" x14ac:dyDescent="0.3">
      <c r="B4358" s="109">
        <v>38961</v>
      </c>
      <c r="C4358" s="110">
        <v>192.543655</v>
      </c>
      <c r="D4358">
        <f t="shared" si="134"/>
        <v>-3.6738093491562873E-3</v>
      </c>
      <c r="E4358">
        <v>-5.6291245193828998E-2</v>
      </c>
      <c r="F4358">
        <v>4348</v>
      </c>
      <c r="G4358">
        <f t="shared" ca="1" si="135"/>
        <v>-5.1491698025295296E-2</v>
      </c>
    </row>
    <row r="4359" spans="2:7" x14ac:dyDescent="0.3">
      <c r="B4359" s="109">
        <v>38960</v>
      </c>
      <c r="C4359" s="110">
        <v>193.25363200000001</v>
      </c>
      <c r="D4359">
        <f t="shared" si="134"/>
        <v>-2.244346188608537E-2</v>
      </c>
      <c r="E4359">
        <v>-5.650509318747432E-2</v>
      </c>
      <c r="F4359">
        <v>4349</v>
      </c>
      <c r="G4359">
        <f t="shared" ca="1" si="135"/>
        <v>1.7733755182202424E-2</v>
      </c>
    </row>
    <row r="4360" spans="2:7" x14ac:dyDescent="0.3">
      <c r="B4360" s="109">
        <v>38959</v>
      </c>
      <c r="C4360" s="110">
        <v>197.69049100000001</v>
      </c>
      <c r="D4360">
        <f t="shared" si="134"/>
        <v>1.9808659733068446E-2</v>
      </c>
      <c r="E4360">
        <v>-5.6560379398687521E-2</v>
      </c>
      <c r="F4360">
        <v>4350</v>
      </c>
      <c r="G4360">
        <f t="shared" ca="1" si="135"/>
        <v>8.3798524232279199E-3</v>
      </c>
    </row>
    <row r="4361" spans="2:7" x14ac:dyDescent="0.3">
      <c r="B4361" s="109">
        <v>38958</v>
      </c>
      <c r="C4361" s="110">
        <v>193.850571</v>
      </c>
      <c r="D4361">
        <f t="shared" si="134"/>
        <v>4.8926073371178269E-3</v>
      </c>
      <c r="E4361">
        <v>-5.6828755667422848E-2</v>
      </c>
      <c r="F4361">
        <v>4351</v>
      </c>
      <c r="G4361">
        <f t="shared" ca="1" si="135"/>
        <v>-2.3692990848652097E-2</v>
      </c>
    </row>
    <row r="4362" spans="2:7" x14ac:dyDescent="0.3">
      <c r="B4362" s="109">
        <v>38957</v>
      </c>
      <c r="C4362" s="110">
        <v>192.90675400000001</v>
      </c>
      <c r="D4362">
        <f t="shared" si="134"/>
        <v>-1.5804393374955761E-2</v>
      </c>
      <c r="E4362">
        <v>-5.6847394565513687E-2</v>
      </c>
      <c r="F4362">
        <v>4352</v>
      </c>
      <c r="G4362">
        <f t="shared" ca="1" si="135"/>
        <v>1.8724919524524122E-2</v>
      </c>
    </row>
    <row r="4363" spans="2:7" x14ac:dyDescent="0.3">
      <c r="B4363" s="109">
        <v>38954</v>
      </c>
      <c r="C4363" s="110">
        <v>196.00448600000001</v>
      </c>
      <c r="D4363">
        <f t="shared" ref="D4363:D4426" si="136">C4363/C4364-1</f>
        <v>1.157407795675125E-2</v>
      </c>
      <c r="E4363">
        <v>-5.713996090137774E-2</v>
      </c>
      <c r="F4363">
        <v>4353</v>
      </c>
      <c r="G4363">
        <f t="shared" ref="G4363:G4426" ca="1" si="137">_xlfn.NORM.INV(RAND(),M$13,M$14)</f>
        <v>1.7710501292290404E-2</v>
      </c>
    </row>
    <row r="4364" spans="2:7" x14ac:dyDescent="0.3">
      <c r="B4364" s="109">
        <v>38953</v>
      </c>
      <c r="C4364" s="110">
        <v>193.76187100000001</v>
      </c>
      <c r="D4364">
        <f t="shared" si="136"/>
        <v>-2.6348461696679149E-2</v>
      </c>
      <c r="E4364">
        <v>-5.7371592289228057E-2</v>
      </c>
      <c r="F4364">
        <v>4354</v>
      </c>
      <c r="G4364">
        <f t="shared" ca="1" si="137"/>
        <v>7.268130304942862E-3</v>
      </c>
    </row>
    <row r="4365" spans="2:7" x14ac:dyDescent="0.3">
      <c r="B4365" s="109">
        <v>38952</v>
      </c>
      <c r="C4365" s="110">
        <v>199.00535600000001</v>
      </c>
      <c r="D4365">
        <f t="shared" si="136"/>
        <v>-3.3649727159315024E-2</v>
      </c>
      <c r="E4365">
        <v>-5.7464363066356494E-2</v>
      </c>
      <c r="F4365">
        <v>4355</v>
      </c>
      <c r="G4365">
        <f t="shared" ca="1" si="137"/>
        <v>1.1064932530927347E-2</v>
      </c>
    </row>
    <row r="4366" spans="2:7" x14ac:dyDescent="0.3">
      <c r="B4366" s="109">
        <v>38951</v>
      </c>
      <c r="C4366" s="110">
        <v>205.935013</v>
      </c>
      <c r="D4366">
        <f t="shared" si="136"/>
        <v>-7.001527226588089E-3</v>
      </c>
      <c r="E4366">
        <v>-5.8438610100052579E-2</v>
      </c>
      <c r="F4366">
        <v>4356</v>
      </c>
      <c r="G4366">
        <f t="shared" ca="1" si="137"/>
        <v>2.37902915121407E-2</v>
      </c>
    </row>
    <row r="4367" spans="2:7" x14ac:dyDescent="0.3">
      <c r="B4367" s="109">
        <v>38950</v>
      </c>
      <c r="C4367" s="110">
        <v>207.38703899999999</v>
      </c>
      <c r="D4367">
        <f t="shared" si="136"/>
        <v>6.3809754584047695E-3</v>
      </c>
      <c r="E4367">
        <v>-5.8524262271279381E-2</v>
      </c>
      <c r="F4367">
        <v>4357</v>
      </c>
      <c r="G4367">
        <f t="shared" ca="1" si="137"/>
        <v>3.9366003244322927E-2</v>
      </c>
    </row>
    <row r="4368" spans="2:7" x14ac:dyDescent="0.3">
      <c r="B4368" s="109">
        <v>38947</v>
      </c>
      <c r="C4368" s="110">
        <v>206.07209800000001</v>
      </c>
      <c r="D4368">
        <f t="shared" si="136"/>
        <v>-2.7042462570635584E-2</v>
      </c>
      <c r="E4368">
        <v>-5.8704103393121598E-2</v>
      </c>
      <c r="F4368">
        <v>4358</v>
      </c>
      <c r="G4368">
        <f t="shared" ca="1" si="137"/>
        <v>1.3120896159397056E-2</v>
      </c>
    </row>
    <row r="4369" spans="2:7" x14ac:dyDescent="0.3">
      <c r="B4369" s="109">
        <v>38946</v>
      </c>
      <c r="C4369" s="110">
        <v>211.79968299999999</v>
      </c>
      <c r="D4369">
        <f t="shared" si="136"/>
        <v>-2.143107953496215E-2</v>
      </c>
      <c r="E4369">
        <v>-5.8789045039741805E-2</v>
      </c>
      <c r="F4369">
        <v>4359</v>
      </c>
      <c r="G4369">
        <f t="shared" ca="1" si="137"/>
        <v>2.0076910568970874E-2</v>
      </c>
    </row>
    <row r="4370" spans="2:7" x14ac:dyDescent="0.3">
      <c r="B4370" s="109">
        <v>38945</v>
      </c>
      <c r="C4370" s="110">
        <v>216.438187</v>
      </c>
      <c r="D4370">
        <f t="shared" si="136"/>
        <v>0.13855291941664283</v>
      </c>
      <c r="E4370">
        <v>-5.8839115499188188E-2</v>
      </c>
      <c r="F4370">
        <v>4360</v>
      </c>
      <c r="G4370">
        <f t="shared" ca="1" si="137"/>
        <v>1.6633034539566841E-2</v>
      </c>
    </row>
    <row r="4371" spans="2:7" x14ac:dyDescent="0.3">
      <c r="B4371" s="109">
        <v>38943</v>
      </c>
      <c r="C4371" s="110">
        <v>190.09936500000001</v>
      </c>
      <c r="D4371">
        <f t="shared" si="136"/>
        <v>9.3371966847968224E-3</v>
      </c>
      <c r="E4371">
        <v>-5.8942149072493955E-2</v>
      </c>
      <c r="F4371">
        <v>4361</v>
      </c>
      <c r="G4371">
        <f t="shared" ca="1" si="137"/>
        <v>-7.7155027392232112E-3</v>
      </c>
    </row>
    <row r="4372" spans="2:7" x14ac:dyDescent="0.3">
      <c r="B4372" s="109">
        <v>38940</v>
      </c>
      <c r="C4372" s="110">
        <v>188.34079</v>
      </c>
      <c r="D4372">
        <f t="shared" si="136"/>
        <v>3.6974590578660038E-3</v>
      </c>
      <c r="E4372">
        <v>-5.9346302709807675E-2</v>
      </c>
      <c r="F4372">
        <v>4362</v>
      </c>
      <c r="G4372">
        <f t="shared" ca="1" si="137"/>
        <v>-2.0189829986843228E-2</v>
      </c>
    </row>
    <row r="4373" spans="2:7" x14ac:dyDescent="0.3">
      <c r="B4373" s="109">
        <v>38939</v>
      </c>
      <c r="C4373" s="110">
        <v>187.646973</v>
      </c>
      <c r="D4373">
        <f t="shared" si="136"/>
        <v>7.0566534507647827E-3</v>
      </c>
      <c r="E4373">
        <v>-5.9390072494261981E-2</v>
      </c>
      <c r="F4373">
        <v>4363</v>
      </c>
      <c r="G4373">
        <f t="shared" ca="1" si="137"/>
        <v>-8.2899919363264255E-4</v>
      </c>
    </row>
    <row r="4374" spans="2:7" x14ac:dyDescent="0.3">
      <c r="B4374" s="109">
        <v>38938</v>
      </c>
      <c r="C4374" s="110">
        <v>186.33209199999999</v>
      </c>
      <c r="D4374">
        <f t="shared" si="136"/>
        <v>-2.1655560983879774E-4</v>
      </c>
      <c r="E4374">
        <v>-6.0068521944267705E-2</v>
      </c>
      <c r="F4374">
        <v>4364</v>
      </c>
      <c r="G4374">
        <f t="shared" ca="1" si="137"/>
        <v>3.5666763291746353E-2</v>
      </c>
    </row>
    <row r="4375" spans="2:7" x14ac:dyDescent="0.3">
      <c r="B4375" s="109">
        <v>38937</v>
      </c>
      <c r="C4375" s="110">
        <v>186.37245200000001</v>
      </c>
      <c r="D4375">
        <f t="shared" si="136"/>
        <v>3.8238522968121469E-3</v>
      </c>
      <c r="E4375">
        <v>-6.00850877998379E-2</v>
      </c>
      <c r="F4375">
        <v>4365</v>
      </c>
      <c r="G4375">
        <f t="shared" ca="1" si="137"/>
        <v>2.9393917447741693E-2</v>
      </c>
    </row>
    <row r="4376" spans="2:7" x14ac:dyDescent="0.3">
      <c r="B4376" s="109">
        <v>38936</v>
      </c>
      <c r="C4376" s="110">
        <v>185.66250600000001</v>
      </c>
      <c r="D4376">
        <f t="shared" si="136"/>
        <v>3.9254110899027417E-3</v>
      </c>
      <c r="E4376">
        <v>-6.0094825212157144E-2</v>
      </c>
      <c r="F4376">
        <v>4366</v>
      </c>
      <c r="G4376">
        <f t="shared" ca="1" si="137"/>
        <v>2.693681498064544E-2</v>
      </c>
    </row>
    <row r="4377" spans="2:7" x14ac:dyDescent="0.3">
      <c r="B4377" s="109">
        <v>38933</v>
      </c>
      <c r="C4377" s="110">
        <v>184.936554</v>
      </c>
      <c r="D4377">
        <f t="shared" si="136"/>
        <v>-6.543286541208948E-3</v>
      </c>
      <c r="E4377">
        <v>-6.0393747262200259E-2</v>
      </c>
      <c r="F4377">
        <v>4367</v>
      </c>
      <c r="G4377">
        <f t="shared" ca="1" si="137"/>
        <v>2.3311510778019913E-2</v>
      </c>
    </row>
    <row r="4378" spans="2:7" x14ac:dyDescent="0.3">
      <c r="B4378" s="109">
        <v>38932</v>
      </c>
      <c r="C4378" s="110">
        <v>186.154617</v>
      </c>
      <c r="D4378">
        <f t="shared" si="136"/>
        <v>-1.3298100724664419E-2</v>
      </c>
      <c r="E4378">
        <v>-6.0827766221279389E-2</v>
      </c>
      <c r="F4378">
        <v>4368</v>
      </c>
      <c r="G4378">
        <f t="shared" ca="1" si="137"/>
        <v>4.4160691862314708E-2</v>
      </c>
    </row>
    <row r="4379" spans="2:7" x14ac:dyDescent="0.3">
      <c r="B4379" s="109">
        <v>38931</v>
      </c>
      <c r="C4379" s="110">
        <v>188.66348300000001</v>
      </c>
      <c r="D4379">
        <f t="shared" si="136"/>
        <v>-8.4793161519904903E-3</v>
      </c>
      <c r="E4379">
        <v>-6.0874403589469273E-2</v>
      </c>
      <c r="F4379">
        <v>4369</v>
      </c>
      <c r="G4379">
        <f t="shared" ca="1" si="137"/>
        <v>-2.4154759897185652E-3</v>
      </c>
    </row>
    <row r="4380" spans="2:7" x14ac:dyDescent="0.3">
      <c r="B4380" s="109">
        <v>38930</v>
      </c>
      <c r="C4380" s="110">
        <v>190.27690100000001</v>
      </c>
      <c r="D4380">
        <f t="shared" si="136"/>
        <v>1.7777663500878171E-2</v>
      </c>
      <c r="E4380">
        <v>-6.1066457828214182E-2</v>
      </c>
      <c r="F4380">
        <v>4370</v>
      </c>
      <c r="G4380">
        <f t="shared" ca="1" si="137"/>
        <v>1.8949784623704048E-2</v>
      </c>
    </row>
    <row r="4381" spans="2:7" x14ac:dyDescent="0.3">
      <c r="B4381" s="109">
        <v>38929</v>
      </c>
      <c r="C4381" s="110">
        <v>186.95330799999999</v>
      </c>
      <c r="D4381">
        <f t="shared" si="136"/>
        <v>4.5850669420972823E-2</v>
      </c>
      <c r="E4381">
        <v>-6.1648490144233348E-2</v>
      </c>
      <c r="F4381">
        <v>4371</v>
      </c>
      <c r="G4381">
        <f t="shared" ca="1" si="137"/>
        <v>-1.2096300017057349E-2</v>
      </c>
    </row>
    <row r="4382" spans="2:7" x14ac:dyDescent="0.3">
      <c r="B4382" s="109">
        <v>38926</v>
      </c>
      <c r="C4382" s="110">
        <v>178.757172</v>
      </c>
      <c r="D4382">
        <f t="shared" si="136"/>
        <v>9.5213613293538835E-3</v>
      </c>
      <c r="E4382">
        <v>-6.2728733059585706E-2</v>
      </c>
      <c r="F4382">
        <v>4372</v>
      </c>
      <c r="G4382">
        <f t="shared" ca="1" si="137"/>
        <v>1.9449639488852508E-2</v>
      </c>
    </row>
    <row r="4383" spans="2:7" x14ac:dyDescent="0.3">
      <c r="B4383" s="109">
        <v>38925</v>
      </c>
      <c r="C4383" s="110">
        <v>177.071213</v>
      </c>
      <c r="D4383">
        <f t="shared" si="136"/>
        <v>7.7512489440478838E-4</v>
      </c>
      <c r="E4383">
        <v>-6.2793401707552543E-2</v>
      </c>
      <c r="F4383">
        <v>4373</v>
      </c>
      <c r="G4383">
        <f t="shared" ca="1" si="137"/>
        <v>7.8385747791626624E-3</v>
      </c>
    </row>
    <row r="4384" spans="2:7" x14ac:dyDescent="0.3">
      <c r="B4384" s="109">
        <v>38924</v>
      </c>
      <c r="C4384" s="110">
        <v>176.934067</v>
      </c>
      <c r="D4384">
        <f t="shared" si="136"/>
        <v>1.7489461436857034E-2</v>
      </c>
      <c r="E4384">
        <v>-6.4362500022131952E-2</v>
      </c>
      <c r="F4384">
        <v>4374</v>
      </c>
      <c r="G4384">
        <f t="shared" ca="1" si="137"/>
        <v>-8.5695814832155298E-3</v>
      </c>
    </row>
    <row r="4385" spans="2:7" x14ac:dyDescent="0.3">
      <c r="B4385" s="109">
        <v>38923</v>
      </c>
      <c r="C4385" s="110">
        <v>173.892776</v>
      </c>
      <c r="D4385">
        <f t="shared" si="136"/>
        <v>-1.8982456987217677E-3</v>
      </c>
      <c r="E4385">
        <v>-6.4832321183191932E-2</v>
      </c>
      <c r="F4385">
        <v>4375</v>
      </c>
      <c r="G4385">
        <f t="shared" ca="1" si="137"/>
        <v>-9.4212433156242309E-3</v>
      </c>
    </row>
    <row r="4386" spans="2:7" x14ac:dyDescent="0.3">
      <c r="B4386" s="109">
        <v>38922</v>
      </c>
      <c r="C4386" s="110">
        <v>174.22349500000001</v>
      </c>
      <c r="D4386">
        <f t="shared" si="136"/>
        <v>1.019688703016608E-2</v>
      </c>
      <c r="E4386">
        <v>-6.5337840759050247E-2</v>
      </c>
      <c r="F4386">
        <v>4376</v>
      </c>
      <c r="G4386">
        <f t="shared" ca="1" si="137"/>
        <v>-6.6719560944890455E-2</v>
      </c>
    </row>
    <row r="4387" spans="2:7" x14ac:dyDescent="0.3">
      <c r="B4387" s="109">
        <v>38919</v>
      </c>
      <c r="C4387" s="110">
        <v>172.46489</v>
      </c>
      <c r="D4387">
        <f t="shared" si="136"/>
        <v>-1.524657812599195E-2</v>
      </c>
      <c r="E4387">
        <v>-6.7170174058252319E-2</v>
      </c>
      <c r="F4387">
        <v>4377</v>
      </c>
      <c r="G4387">
        <f t="shared" ca="1" si="137"/>
        <v>5.7233191648899603E-2</v>
      </c>
    </row>
    <row r="4388" spans="2:7" x14ac:dyDescent="0.3">
      <c r="B4388" s="109">
        <v>38918</v>
      </c>
      <c r="C4388" s="110">
        <v>175.13510099999999</v>
      </c>
      <c r="D4388">
        <f t="shared" si="136"/>
        <v>3.3612509372354937E-2</v>
      </c>
      <c r="E4388">
        <v>-6.7965753163147347E-2</v>
      </c>
      <c r="F4388">
        <v>4378</v>
      </c>
      <c r="G4388">
        <f t="shared" ca="1" si="137"/>
        <v>-3.2066086827963643E-2</v>
      </c>
    </row>
    <row r="4389" spans="2:7" x14ac:dyDescent="0.3">
      <c r="B4389" s="109">
        <v>38917</v>
      </c>
      <c r="C4389" s="110">
        <v>169.43980400000001</v>
      </c>
      <c r="D4389">
        <f t="shared" si="136"/>
        <v>-3.2741680608364576E-2</v>
      </c>
      <c r="E4389">
        <v>-6.8049906241652636E-2</v>
      </c>
      <c r="F4389">
        <v>4379</v>
      </c>
      <c r="G4389">
        <f t="shared" ca="1" si="137"/>
        <v>-2.7812709952462475E-2</v>
      </c>
    </row>
    <row r="4390" spans="2:7" x14ac:dyDescent="0.3">
      <c r="B4390" s="109">
        <v>38916</v>
      </c>
      <c r="C4390" s="110">
        <v>175.17533900000001</v>
      </c>
      <c r="D4390">
        <f t="shared" si="136"/>
        <v>1.5763582349161309E-2</v>
      </c>
      <c r="E4390">
        <v>-6.8154149454033419E-2</v>
      </c>
      <c r="F4390">
        <v>4380</v>
      </c>
      <c r="G4390">
        <f t="shared" ca="1" si="137"/>
        <v>1.7321018678907747E-2</v>
      </c>
    </row>
    <row r="4391" spans="2:7" x14ac:dyDescent="0.3">
      <c r="B4391" s="109">
        <v>38915</v>
      </c>
      <c r="C4391" s="110">
        <v>172.45680200000001</v>
      </c>
      <c r="D4391">
        <f t="shared" si="136"/>
        <v>3.5677652758230316E-3</v>
      </c>
      <c r="E4391">
        <v>-6.8425167688310862E-2</v>
      </c>
      <c r="F4391">
        <v>4381</v>
      </c>
      <c r="G4391">
        <f t="shared" ca="1" si="137"/>
        <v>3.8913861365254931E-2</v>
      </c>
    </row>
    <row r="4392" spans="2:7" x14ac:dyDescent="0.3">
      <c r="B4392" s="109">
        <v>38912</v>
      </c>
      <c r="C4392" s="110">
        <v>171.843704</v>
      </c>
      <c r="D4392">
        <f t="shared" si="136"/>
        <v>1.3560640641215205E-2</v>
      </c>
      <c r="E4392">
        <v>-6.8537773547882819E-2</v>
      </c>
      <c r="F4392">
        <v>4382</v>
      </c>
      <c r="G4392">
        <f t="shared" ca="1" si="137"/>
        <v>-2.5323518723046834E-2</v>
      </c>
    </row>
    <row r="4393" spans="2:7" x14ac:dyDescent="0.3">
      <c r="B4393" s="109">
        <v>38911</v>
      </c>
      <c r="C4393" s="110">
        <v>169.54457099999999</v>
      </c>
      <c r="D4393">
        <f t="shared" si="136"/>
        <v>-3.2989974559720969E-2</v>
      </c>
      <c r="E4393">
        <v>-6.8862085957488661E-2</v>
      </c>
      <c r="F4393">
        <v>4383</v>
      </c>
      <c r="G4393">
        <f t="shared" ca="1" si="137"/>
        <v>-1.0173416043430802E-2</v>
      </c>
    </row>
    <row r="4394" spans="2:7" x14ac:dyDescent="0.3">
      <c r="B4394" s="109">
        <v>38910</v>
      </c>
      <c r="C4394" s="110">
        <v>175.32865899999999</v>
      </c>
      <c r="D4394">
        <f t="shared" si="136"/>
        <v>1.9657872361876549E-2</v>
      </c>
      <c r="E4394">
        <v>-6.9129901752675305E-2</v>
      </c>
      <c r="F4394">
        <v>4384</v>
      </c>
      <c r="G4394">
        <f t="shared" ca="1" si="137"/>
        <v>-5.674707368413557E-2</v>
      </c>
    </row>
    <row r="4395" spans="2:7" x14ac:dyDescent="0.3">
      <c r="B4395" s="109">
        <v>38909</v>
      </c>
      <c r="C4395" s="110">
        <v>171.94851700000001</v>
      </c>
      <c r="D4395">
        <f t="shared" si="136"/>
        <v>-1.520105126003779E-2</v>
      </c>
      <c r="E4395">
        <v>-6.9342623203871967E-2</v>
      </c>
      <c r="F4395">
        <v>4385</v>
      </c>
      <c r="G4395">
        <f t="shared" ca="1" si="137"/>
        <v>-1.7421565279690222E-2</v>
      </c>
    </row>
    <row r="4396" spans="2:7" x14ac:dyDescent="0.3">
      <c r="B4396" s="109">
        <v>38908</v>
      </c>
      <c r="C4396" s="110">
        <v>174.60266100000001</v>
      </c>
      <c r="D4396">
        <f t="shared" si="136"/>
        <v>1.21588980848506E-2</v>
      </c>
      <c r="E4396">
        <v>-6.9687530572660306E-2</v>
      </c>
      <c r="F4396">
        <v>4386</v>
      </c>
      <c r="G4396">
        <f t="shared" ca="1" si="137"/>
        <v>3.6904305261171388E-2</v>
      </c>
    </row>
    <row r="4397" spans="2:7" x14ac:dyDescent="0.3">
      <c r="B4397" s="109">
        <v>38905</v>
      </c>
      <c r="C4397" s="110">
        <v>172.505188</v>
      </c>
      <c r="D4397">
        <f t="shared" si="136"/>
        <v>-8.3936521788560148E-3</v>
      </c>
      <c r="E4397">
        <v>-7.0129298508685656E-2</v>
      </c>
      <c r="F4397">
        <v>4387</v>
      </c>
      <c r="G4397">
        <f t="shared" ca="1" si="137"/>
        <v>-1.4757488902965467E-2</v>
      </c>
    </row>
    <row r="4398" spans="2:7" x14ac:dyDescent="0.3">
      <c r="B4398" s="109">
        <v>38904</v>
      </c>
      <c r="C4398" s="110">
        <v>173.96539300000001</v>
      </c>
      <c r="D4398">
        <f t="shared" si="136"/>
        <v>-2.5310226752674692E-2</v>
      </c>
      <c r="E4398">
        <v>-7.0166268876508342E-2</v>
      </c>
      <c r="F4398">
        <v>4388</v>
      </c>
      <c r="G4398">
        <f t="shared" ca="1" si="137"/>
        <v>2.6893940705674208E-2</v>
      </c>
    </row>
    <row r="4399" spans="2:7" x14ac:dyDescent="0.3">
      <c r="B4399" s="109">
        <v>38903</v>
      </c>
      <c r="C4399" s="110">
        <v>178.482834</v>
      </c>
      <c r="D4399">
        <f t="shared" si="136"/>
        <v>-2.4643465932773889E-2</v>
      </c>
      <c r="E4399">
        <v>-7.0304667676347354E-2</v>
      </c>
      <c r="F4399">
        <v>4389</v>
      </c>
      <c r="G4399">
        <f t="shared" ca="1" si="137"/>
        <v>3.6231037646447542E-2</v>
      </c>
    </row>
    <row r="4400" spans="2:7" x14ac:dyDescent="0.3">
      <c r="B4400" s="109">
        <v>38902</v>
      </c>
      <c r="C4400" s="110">
        <v>182.992401</v>
      </c>
      <c r="D4400">
        <f t="shared" si="136"/>
        <v>8.8588521293699429E-2</v>
      </c>
      <c r="E4400">
        <v>-7.036022243913076E-2</v>
      </c>
      <c r="F4400">
        <v>4390</v>
      </c>
      <c r="G4400">
        <f t="shared" ca="1" si="137"/>
        <v>-3.2354137217844088E-2</v>
      </c>
    </row>
    <row r="4401" spans="2:7" x14ac:dyDescent="0.3">
      <c r="B4401" s="109">
        <v>38901</v>
      </c>
      <c r="C4401" s="110">
        <v>168.100616</v>
      </c>
      <c r="D4401">
        <f t="shared" si="136"/>
        <v>4.3831050335404242E-2</v>
      </c>
      <c r="E4401">
        <v>-7.0763055979722878E-2</v>
      </c>
      <c r="F4401">
        <v>4391</v>
      </c>
      <c r="G4401">
        <f t="shared" ca="1" si="137"/>
        <v>4.5190254477106104E-2</v>
      </c>
    </row>
    <row r="4402" spans="2:7" x14ac:dyDescent="0.3">
      <c r="B4402" s="109">
        <v>38898</v>
      </c>
      <c r="C4402" s="110">
        <v>161.041977</v>
      </c>
      <c r="D4402">
        <f t="shared" si="136"/>
        <v>-7.5080518336656521E-4</v>
      </c>
      <c r="E4402">
        <v>-7.1081799736528395E-2</v>
      </c>
      <c r="F4402">
        <v>4392</v>
      </c>
      <c r="G4402">
        <f t="shared" ca="1" si="137"/>
        <v>1.3307272464050397E-2</v>
      </c>
    </row>
    <row r="4403" spans="2:7" x14ac:dyDescent="0.3">
      <c r="B4403" s="109">
        <v>38897</v>
      </c>
      <c r="C4403" s="110">
        <v>161.16297900000001</v>
      </c>
      <c r="D4403">
        <f t="shared" si="136"/>
        <v>3.0909888902194593E-2</v>
      </c>
      <c r="E4403">
        <v>-7.2188374201564431E-2</v>
      </c>
      <c r="F4403">
        <v>4393</v>
      </c>
      <c r="G4403">
        <f t="shared" ca="1" si="137"/>
        <v>2.6393515301199568E-2</v>
      </c>
    </row>
    <row r="4404" spans="2:7" x14ac:dyDescent="0.3">
      <c r="B4404" s="109">
        <v>38896</v>
      </c>
      <c r="C4404" s="110">
        <v>156.33081100000001</v>
      </c>
      <c r="D4404">
        <f t="shared" si="136"/>
        <v>-9.9116117790912783E-3</v>
      </c>
      <c r="E4404">
        <v>-7.232412952113576E-2</v>
      </c>
      <c r="F4404">
        <v>4394</v>
      </c>
      <c r="G4404">
        <f t="shared" ca="1" si="137"/>
        <v>1.2566200877925263E-2</v>
      </c>
    </row>
    <row r="4405" spans="2:7" x14ac:dyDescent="0.3">
      <c r="B4405" s="109">
        <v>38895</v>
      </c>
      <c r="C4405" s="110">
        <v>157.895813</v>
      </c>
      <c r="D4405">
        <f t="shared" si="136"/>
        <v>5.109965030611896E-4</v>
      </c>
      <c r="E4405">
        <v>-7.2918278659874103E-2</v>
      </c>
      <c r="F4405">
        <v>4395</v>
      </c>
      <c r="G4405">
        <f t="shared" ca="1" si="137"/>
        <v>-2.6382682827564678E-2</v>
      </c>
    </row>
    <row r="4406" spans="2:7" x14ac:dyDescent="0.3">
      <c r="B4406" s="109">
        <v>38894</v>
      </c>
      <c r="C4406" s="110">
        <v>157.81516999999999</v>
      </c>
      <c r="D4406">
        <f t="shared" si="136"/>
        <v>1.5869311181646584E-3</v>
      </c>
      <c r="E4406">
        <v>-7.3020060566090672E-2</v>
      </c>
      <c r="F4406">
        <v>4396</v>
      </c>
      <c r="G4406">
        <f t="shared" ca="1" si="137"/>
        <v>4.917902395670146E-3</v>
      </c>
    </row>
    <row r="4407" spans="2:7" x14ac:dyDescent="0.3">
      <c r="B4407" s="109">
        <v>38891</v>
      </c>
      <c r="C4407" s="110">
        <v>157.56512499999999</v>
      </c>
      <c r="D4407">
        <f t="shared" si="136"/>
        <v>1.5705181859881456E-2</v>
      </c>
      <c r="E4407">
        <v>-7.3249703104715902E-2</v>
      </c>
      <c r="F4407">
        <v>4397</v>
      </c>
      <c r="G4407">
        <f t="shared" ca="1" si="137"/>
        <v>4.5325684127695665E-2</v>
      </c>
    </row>
    <row r="4408" spans="2:7" x14ac:dyDescent="0.3">
      <c r="B4408" s="109">
        <v>38890</v>
      </c>
      <c r="C4408" s="110">
        <v>155.12879899999999</v>
      </c>
      <c r="D4408">
        <f t="shared" si="136"/>
        <v>8.8426644915817754E-4</v>
      </c>
      <c r="E4408">
        <v>-7.3949655828696392E-2</v>
      </c>
      <c r="F4408">
        <v>4398</v>
      </c>
      <c r="G4408">
        <f t="shared" ca="1" si="137"/>
        <v>2.2301451863066717E-3</v>
      </c>
    </row>
    <row r="4409" spans="2:7" x14ac:dyDescent="0.3">
      <c r="B4409" s="109">
        <v>38889</v>
      </c>
      <c r="C4409" s="110">
        <v>154.99174500000001</v>
      </c>
      <c r="D4409">
        <f t="shared" si="136"/>
        <v>1.4843080075815918E-2</v>
      </c>
      <c r="E4409">
        <v>-7.3984887774600328E-2</v>
      </c>
      <c r="F4409">
        <v>4399</v>
      </c>
      <c r="G4409">
        <f t="shared" ca="1" si="137"/>
        <v>-1.4610333520464017E-2</v>
      </c>
    </row>
    <row r="4410" spans="2:7" x14ac:dyDescent="0.3">
      <c r="B4410" s="109">
        <v>38888</v>
      </c>
      <c r="C4410" s="110">
        <v>152.72483800000001</v>
      </c>
      <c r="D4410">
        <f t="shared" si="136"/>
        <v>-2.6332479520525864E-2</v>
      </c>
      <c r="E4410">
        <v>-7.409158985055686E-2</v>
      </c>
      <c r="F4410">
        <v>4400</v>
      </c>
      <c r="G4410">
        <f t="shared" ca="1" si="137"/>
        <v>6.5388101968215555E-3</v>
      </c>
    </row>
    <row r="4411" spans="2:7" x14ac:dyDescent="0.3">
      <c r="B4411" s="109">
        <v>38887</v>
      </c>
      <c r="C4411" s="110">
        <v>156.85522499999999</v>
      </c>
      <c r="D4411">
        <f t="shared" si="136"/>
        <v>-2.7896862728865712E-2</v>
      </c>
      <c r="E4411">
        <v>-7.4170886963938587E-2</v>
      </c>
      <c r="F4411">
        <v>4401</v>
      </c>
      <c r="G4411">
        <f t="shared" ca="1" si="137"/>
        <v>-8.0468504286783336E-3</v>
      </c>
    </row>
    <row r="4412" spans="2:7" x14ac:dyDescent="0.3">
      <c r="B4412" s="109">
        <v>38884</v>
      </c>
      <c r="C4412" s="110">
        <v>161.35656700000001</v>
      </c>
      <c r="D4412">
        <f t="shared" si="136"/>
        <v>6.8596903936849474E-2</v>
      </c>
      <c r="E4412">
        <v>-7.4915674604380311E-2</v>
      </c>
      <c r="F4412">
        <v>4402</v>
      </c>
      <c r="G4412">
        <f t="shared" ca="1" si="137"/>
        <v>-2.3533969410382237E-2</v>
      </c>
    </row>
    <row r="4413" spans="2:7" x14ac:dyDescent="0.3">
      <c r="B4413" s="109">
        <v>38883</v>
      </c>
      <c r="C4413" s="110">
        <v>150.998535</v>
      </c>
      <c r="D4413">
        <f t="shared" si="136"/>
        <v>3.6606436410848264E-2</v>
      </c>
      <c r="E4413">
        <v>-7.554701605792602E-2</v>
      </c>
      <c r="F4413">
        <v>4403</v>
      </c>
      <c r="G4413">
        <f t="shared" ca="1" si="137"/>
        <v>1.6333324470022042E-2</v>
      </c>
    </row>
    <row r="4414" spans="2:7" x14ac:dyDescent="0.3">
      <c r="B4414" s="109">
        <v>38882</v>
      </c>
      <c r="C4414" s="110">
        <v>145.666214</v>
      </c>
      <c r="D4414">
        <f t="shared" si="136"/>
        <v>1.6085355905268717E-3</v>
      </c>
      <c r="E4414">
        <v>-7.5996839950602468E-2</v>
      </c>
      <c r="F4414">
        <v>4404</v>
      </c>
      <c r="G4414">
        <f t="shared" ca="1" si="137"/>
        <v>-2.7975217780417547E-2</v>
      </c>
    </row>
    <row r="4415" spans="2:7" x14ac:dyDescent="0.3">
      <c r="B4415" s="109">
        <v>38881</v>
      </c>
      <c r="C4415" s="110">
        <v>145.43228099999999</v>
      </c>
      <c r="D4415">
        <f t="shared" si="136"/>
        <v>-5.1008030566054074E-2</v>
      </c>
      <c r="E4415">
        <v>-7.6405354647130164E-2</v>
      </c>
      <c r="F4415">
        <v>4405</v>
      </c>
      <c r="G4415">
        <f t="shared" ca="1" si="137"/>
        <v>1.7716070389834613E-2</v>
      </c>
    </row>
    <row r="4416" spans="2:7" x14ac:dyDescent="0.3">
      <c r="B4416" s="109">
        <v>38880</v>
      </c>
      <c r="C4416" s="110">
        <v>153.249222</v>
      </c>
      <c r="D4416">
        <f t="shared" si="136"/>
        <v>-7.3949655828696392E-2</v>
      </c>
      <c r="E4416">
        <v>-7.6857717552944016E-2</v>
      </c>
      <c r="F4416">
        <v>4406</v>
      </c>
      <c r="G4416">
        <f t="shared" ca="1" si="137"/>
        <v>-3.0105782840189544E-2</v>
      </c>
    </row>
    <row r="4417" spans="2:7" x14ac:dyDescent="0.3">
      <c r="B4417" s="109">
        <v>38877</v>
      </c>
      <c r="C4417" s="110">
        <v>165.48692299999999</v>
      </c>
      <c r="D4417">
        <f t="shared" si="136"/>
        <v>0.15721774758471141</v>
      </c>
      <c r="E4417">
        <v>-7.6899385842769008E-2</v>
      </c>
      <c r="F4417">
        <v>4407</v>
      </c>
      <c r="G4417">
        <f t="shared" ca="1" si="137"/>
        <v>-3.9068203933901154E-2</v>
      </c>
    </row>
    <row r="4418" spans="2:7" x14ac:dyDescent="0.3">
      <c r="B4418" s="109">
        <v>38876</v>
      </c>
      <c r="C4418" s="110">
        <v>143.00413499999999</v>
      </c>
      <c r="D4418">
        <f t="shared" si="136"/>
        <v>-0.18672269003335529</v>
      </c>
      <c r="E4418">
        <v>-7.7281876268816996E-2</v>
      </c>
      <c r="F4418">
        <v>4408</v>
      </c>
      <c r="G4418">
        <f t="shared" ca="1" si="137"/>
        <v>-4.8733165176966637E-5</v>
      </c>
    </row>
    <row r="4419" spans="2:7" x14ac:dyDescent="0.3">
      <c r="B4419" s="109">
        <v>38875</v>
      </c>
      <c r="C4419" s="110">
        <v>175.83686800000001</v>
      </c>
      <c r="D4419">
        <f t="shared" si="136"/>
        <v>-6.8425167688310862E-2</v>
      </c>
      <c r="E4419">
        <v>-7.9211077103015448E-2</v>
      </c>
      <c r="F4419">
        <v>4409</v>
      </c>
      <c r="G4419">
        <f t="shared" ca="1" si="137"/>
        <v>-1.0068974307639249E-2</v>
      </c>
    </row>
    <row r="4420" spans="2:7" x14ac:dyDescent="0.3">
      <c r="B4420" s="109">
        <v>38874</v>
      </c>
      <c r="C4420" s="110">
        <v>188.752274</v>
      </c>
      <c r="D4420">
        <f t="shared" si="136"/>
        <v>1.1194026772323618E-2</v>
      </c>
      <c r="E4420">
        <v>-8.0122575152807629E-2</v>
      </c>
      <c r="F4420">
        <v>4410</v>
      </c>
      <c r="G4420">
        <f t="shared" ca="1" si="137"/>
        <v>1.1916217448803303E-2</v>
      </c>
    </row>
    <row r="4421" spans="2:7" x14ac:dyDescent="0.3">
      <c r="B4421" s="109">
        <v>38873</v>
      </c>
      <c r="C4421" s="110">
        <v>186.662766</v>
      </c>
      <c r="D4421">
        <f t="shared" si="136"/>
        <v>-1.7202187098669497E-2</v>
      </c>
      <c r="E4421">
        <v>-8.0149820508129688E-2</v>
      </c>
      <c r="F4421">
        <v>4411</v>
      </c>
      <c r="G4421">
        <f t="shared" ca="1" si="137"/>
        <v>1.2053120949490154E-2</v>
      </c>
    </row>
    <row r="4422" spans="2:7" x14ac:dyDescent="0.3">
      <c r="B4422" s="109">
        <v>38870</v>
      </c>
      <c r="C4422" s="110">
        <v>189.92997700000001</v>
      </c>
      <c r="D4422">
        <f t="shared" si="136"/>
        <v>-4.1251026372121746E-2</v>
      </c>
      <c r="E4422">
        <v>-8.1080798709637358E-2</v>
      </c>
      <c r="F4422">
        <v>4412</v>
      </c>
      <c r="G4422">
        <f t="shared" ca="1" si="137"/>
        <v>-2.2626901564252389E-2</v>
      </c>
    </row>
    <row r="4423" spans="2:7" x14ac:dyDescent="0.3">
      <c r="B4423" s="109">
        <v>38869</v>
      </c>
      <c r="C4423" s="110">
        <v>198.10188299999999</v>
      </c>
      <c r="D4423">
        <f t="shared" si="136"/>
        <v>1.4249075937509348E-2</v>
      </c>
      <c r="E4423">
        <v>-8.2399045101326451E-2</v>
      </c>
      <c r="F4423">
        <v>4413</v>
      </c>
      <c r="G4423">
        <f t="shared" ca="1" si="137"/>
        <v>8.2529733759969109E-3</v>
      </c>
    </row>
    <row r="4424" spans="2:7" x14ac:dyDescent="0.3">
      <c r="B4424" s="109">
        <v>38868</v>
      </c>
      <c r="C4424" s="110">
        <v>195.318771</v>
      </c>
      <c r="D4424">
        <f t="shared" si="136"/>
        <v>1.2673114491457582E-2</v>
      </c>
      <c r="E4424">
        <v>-8.3457090878543694E-2</v>
      </c>
      <c r="F4424">
        <v>4414</v>
      </c>
      <c r="G4424">
        <f t="shared" ca="1" si="137"/>
        <v>-5.004117753950434E-3</v>
      </c>
    </row>
    <row r="4425" spans="2:7" x14ac:dyDescent="0.3">
      <c r="B4425" s="109">
        <v>38867</v>
      </c>
      <c r="C4425" s="110">
        <v>192.87445099999999</v>
      </c>
      <c r="D4425">
        <f t="shared" si="136"/>
        <v>-2.3484704056292771E-2</v>
      </c>
      <c r="E4425">
        <v>-8.4097249396293261E-2</v>
      </c>
      <c r="F4425">
        <v>4415</v>
      </c>
      <c r="G4425">
        <f t="shared" ca="1" si="137"/>
        <v>1.5583958561469338E-2</v>
      </c>
    </row>
    <row r="4426" spans="2:7" x14ac:dyDescent="0.3">
      <c r="B4426" s="109">
        <v>38866</v>
      </c>
      <c r="C4426" s="110">
        <v>197.51298499999999</v>
      </c>
      <c r="D4426">
        <f t="shared" si="136"/>
        <v>8.9420563388284968E-3</v>
      </c>
      <c r="E4426">
        <v>-8.713122299095255E-2</v>
      </c>
      <c r="F4426">
        <v>4416</v>
      </c>
      <c r="G4426">
        <f t="shared" ca="1" si="137"/>
        <v>-4.9024563413930756E-3</v>
      </c>
    </row>
    <row r="4427" spans="2:7" x14ac:dyDescent="0.3">
      <c r="B4427" s="109">
        <v>38863</v>
      </c>
      <c r="C4427" s="110">
        <v>195.76246599999999</v>
      </c>
      <c r="D4427">
        <f t="shared" ref="D4427:D4450" si="138">C4427/C4428-1</f>
        <v>3.607727413238937E-2</v>
      </c>
      <c r="E4427">
        <v>-8.8459360674998821E-2</v>
      </c>
      <c r="F4427">
        <v>4417</v>
      </c>
      <c r="G4427">
        <f t="shared" ref="G4427:G4450" ca="1" si="139">_xlfn.NORM.INV(RAND(),M$13,M$14)</f>
        <v>-2.6577351340454938E-2</v>
      </c>
    </row>
    <row r="4428" spans="2:7" x14ac:dyDescent="0.3">
      <c r="B4428" s="109">
        <v>38862</v>
      </c>
      <c r="C4428" s="110">
        <v>188.94581600000001</v>
      </c>
      <c r="D4428">
        <f t="shared" si="138"/>
        <v>1.8702360760616266E-2</v>
      </c>
      <c r="E4428">
        <v>-8.8768651438215551E-2</v>
      </c>
      <c r="F4428">
        <v>4418</v>
      </c>
      <c r="G4428">
        <f t="shared" ca="1" si="139"/>
        <v>3.1965933748279364E-2</v>
      </c>
    </row>
    <row r="4429" spans="2:7" x14ac:dyDescent="0.3">
      <c r="B4429" s="109">
        <v>38861</v>
      </c>
      <c r="C4429" s="110">
        <v>185.47695899999999</v>
      </c>
      <c r="D4429">
        <f t="shared" si="138"/>
        <v>-8.4098307865440036E-3</v>
      </c>
      <c r="E4429">
        <v>-8.9596222412266502E-2</v>
      </c>
      <c r="F4429">
        <v>4419</v>
      </c>
      <c r="G4429">
        <f t="shared" ca="1" si="139"/>
        <v>1.0696855716147442E-2</v>
      </c>
    </row>
    <row r="4430" spans="2:7" x14ac:dyDescent="0.3">
      <c r="B4430" s="109">
        <v>38860</v>
      </c>
      <c r="C4430" s="110">
        <v>187.05001799999999</v>
      </c>
      <c r="D4430">
        <f t="shared" si="138"/>
        <v>4.1572697489880017E-3</v>
      </c>
      <c r="E4430">
        <v>-9.3124371288598073E-2</v>
      </c>
      <c r="F4430">
        <v>4420</v>
      </c>
      <c r="G4430">
        <f t="shared" ca="1" si="139"/>
        <v>3.7465776017198985E-2</v>
      </c>
    </row>
    <row r="4431" spans="2:7" x14ac:dyDescent="0.3">
      <c r="B4431" s="109">
        <v>38859</v>
      </c>
      <c r="C4431" s="110">
        <v>186.27562</v>
      </c>
      <c r="D4431">
        <f t="shared" si="138"/>
        <v>-3.3040056089563508E-2</v>
      </c>
      <c r="E4431">
        <v>-9.3378372929657227E-2</v>
      </c>
      <c r="F4431">
        <v>4421</v>
      </c>
      <c r="G4431">
        <f t="shared" ca="1" si="139"/>
        <v>3.9527927304432164E-2</v>
      </c>
    </row>
    <row r="4432" spans="2:7" x14ac:dyDescent="0.3">
      <c r="B4432" s="109">
        <v>38856</v>
      </c>
      <c r="C4432" s="110">
        <v>192.64047199999999</v>
      </c>
      <c r="D4432">
        <f t="shared" si="138"/>
        <v>-2.5147484667807252E-2</v>
      </c>
      <c r="E4432">
        <v>-9.8574273516568556E-2</v>
      </c>
      <c r="F4432">
        <v>4422</v>
      </c>
      <c r="G4432">
        <f t="shared" ca="1" si="139"/>
        <v>-1.3730071628336929E-2</v>
      </c>
    </row>
    <row r="4433" spans="2:7" x14ac:dyDescent="0.3">
      <c r="B4433" s="109">
        <v>38855</v>
      </c>
      <c r="C4433" s="110">
        <v>197.60986299999999</v>
      </c>
      <c r="D4433">
        <f t="shared" si="138"/>
        <v>-4.8144041681271954E-2</v>
      </c>
      <c r="E4433">
        <v>-9.9699597244617633E-2</v>
      </c>
      <c r="F4433">
        <v>4423</v>
      </c>
      <c r="G4433">
        <f t="shared" ca="1" si="139"/>
        <v>-3.2042333589870499E-2</v>
      </c>
    </row>
    <row r="4434" spans="2:7" x14ac:dyDescent="0.3">
      <c r="B4434" s="109">
        <v>38854</v>
      </c>
      <c r="C4434" s="110">
        <v>207.60479699999999</v>
      </c>
      <c r="D4434">
        <f t="shared" si="138"/>
        <v>-3.233731386196137E-2</v>
      </c>
      <c r="E4434">
        <v>-0.10517880387179013</v>
      </c>
      <c r="F4434">
        <v>4424</v>
      </c>
      <c r="G4434">
        <f t="shared" ca="1" si="139"/>
        <v>-1.5837056018776653E-2</v>
      </c>
    </row>
    <row r="4435" spans="2:7" x14ac:dyDescent="0.3">
      <c r="B4435" s="109">
        <v>38853</v>
      </c>
      <c r="C4435" s="110">
        <v>214.54252600000001</v>
      </c>
      <c r="D4435">
        <f t="shared" si="138"/>
        <v>3.3498174688558757E-2</v>
      </c>
      <c r="E4435">
        <v>-0.11159402686916264</v>
      </c>
      <c r="F4435">
        <v>4425</v>
      </c>
      <c r="G4435">
        <f t="shared" ca="1" si="139"/>
        <v>-5.6113124462349881E-2</v>
      </c>
    </row>
    <row r="4436" spans="2:7" x14ac:dyDescent="0.3">
      <c r="B4436" s="109">
        <v>38852</v>
      </c>
      <c r="C4436" s="110">
        <v>207.588684</v>
      </c>
      <c r="D4436">
        <f t="shared" si="138"/>
        <v>-6.8049906241652636E-2</v>
      </c>
      <c r="E4436">
        <v>-0.11260753654361744</v>
      </c>
      <c r="F4436">
        <v>4426</v>
      </c>
      <c r="G4436">
        <f t="shared" ca="1" si="139"/>
        <v>-3.0926445425796139E-3</v>
      </c>
    </row>
    <row r="4437" spans="2:7" x14ac:dyDescent="0.3">
      <c r="B4437" s="109">
        <v>38849</v>
      </c>
      <c r="C4437" s="110">
        <v>222.746567</v>
      </c>
      <c r="D4437">
        <f t="shared" si="138"/>
        <v>-3.4410703973086432E-2</v>
      </c>
      <c r="E4437">
        <v>-0.11480618072559756</v>
      </c>
      <c r="F4437">
        <v>4427</v>
      </c>
      <c r="G4437">
        <f t="shared" ca="1" si="139"/>
        <v>9.3645354795936463E-3</v>
      </c>
    </row>
    <row r="4438" spans="2:7" x14ac:dyDescent="0.3">
      <c r="B4438" s="109">
        <v>38848</v>
      </c>
      <c r="C4438" s="110">
        <v>230.684586</v>
      </c>
      <c r="D4438">
        <f t="shared" si="138"/>
        <v>-3.4766643595894653E-2</v>
      </c>
      <c r="E4438">
        <v>-0.11515685192056091</v>
      </c>
      <c r="F4438">
        <v>4428</v>
      </c>
      <c r="G4438">
        <f t="shared" ca="1" si="139"/>
        <v>2.6135560014413802E-2</v>
      </c>
    </row>
    <row r="4439" spans="2:7" x14ac:dyDescent="0.3">
      <c r="B4439" s="109">
        <v>38847</v>
      </c>
      <c r="C4439" s="110">
        <v>238.99359100000001</v>
      </c>
      <c r="D4439">
        <f t="shared" si="138"/>
        <v>6.9298901056971784E-2</v>
      </c>
      <c r="E4439">
        <v>-0.11669876874381835</v>
      </c>
      <c r="F4439">
        <v>4429</v>
      </c>
      <c r="G4439">
        <f t="shared" ca="1" si="139"/>
        <v>-2.8235104306491357E-2</v>
      </c>
    </row>
    <row r="4440" spans="2:7" x14ac:dyDescent="0.3">
      <c r="B4440" s="109">
        <v>38846</v>
      </c>
      <c r="C4440" s="110">
        <v>223.50494399999999</v>
      </c>
      <c r="D4440">
        <f t="shared" si="138"/>
        <v>7.7634832773022966E-2</v>
      </c>
      <c r="E4440">
        <v>-0.11676229304996355</v>
      </c>
      <c r="F4440">
        <v>4430</v>
      </c>
      <c r="G4440">
        <f t="shared" ca="1" si="139"/>
        <v>-2.9328996036681052E-3</v>
      </c>
    </row>
    <row r="4441" spans="2:7" x14ac:dyDescent="0.3">
      <c r="B4441" s="109">
        <v>38845</v>
      </c>
      <c r="C4441" s="110">
        <v>207.40322900000001</v>
      </c>
      <c r="D4441">
        <f t="shared" si="138"/>
        <v>1.8056746944558055E-2</v>
      </c>
      <c r="E4441">
        <v>-0.12247618370186131</v>
      </c>
      <c r="F4441">
        <v>4431</v>
      </c>
      <c r="G4441">
        <f t="shared" ca="1" si="139"/>
        <v>5.4234597641458189E-3</v>
      </c>
    </row>
    <row r="4442" spans="2:7" x14ac:dyDescent="0.3">
      <c r="B4442" s="109">
        <v>38842</v>
      </c>
      <c r="C4442" s="110">
        <v>203.724625</v>
      </c>
      <c r="D4442">
        <f t="shared" si="138"/>
        <v>-7.9740722292035437E-3</v>
      </c>
      <c r="E4442">
        <v>-0.12739111871748965</v>
      </c>
      <c r="F4442">
        <v>4432</v>
      </c>
      <c r="G4442">
        <f t="shared" ca="1" si="139"/>
        <v>2.5953733468356287E-2</v>
      </c>
    </row>
    <row r="4443" spans="2:7" x14ac:dyDescent="0.3">
      <c r="B4443" s="109">
        <v>38841</v>
      </c>
      <c r="C4443" s="110">
        <v>205.36219800000001</v>
      </c>
      <c r="D4443">
        <f t="shared" si="138"/>
        <v>-2.0696141874507967E-2</v>
      </c>
      <c r="E4443">
        <v>-0.13038795703194861</v>
      </c>
      <c r="F4443">
        <v>4433</v>
      </c>
      <c r="G4443">
        <f t="shared" ca="1" si="139"/>
        <v>1.6673403146348555E-2</v>
      </c>
    </row>
    <row r="4444" spans="2:7" x14ac:dyDescent="0.3">
      <c r="B4444" s="109">
        <v>38840</v>
      </c>
      <c r="C4444" s="110">
        <v>209.702225</v>
      </c>
      <c r="D4444">
        <f t="shared" si="138"/>
        <v>-5.0526892789364286E-3</v>
      </c>
      <c r="E4444">
        <v>-0.13191632707570378</v>
      </c>
      <c r="F4444">
        <v>4434</v>
      </c>
      <c r="G4444">
        <f t="shared" ca="1" si="139"/>
        <v>-1.766910094421803E-2</v>
      </c>
    </row>
    <row r="4445" spans="2:7" x14ac:dyDescent="0.3">
      <c r="B4445" s="109">
        <v>38839</v>
      </c>
      <c r="C4445" s="110">
        <v>210.767166</v>
      </c>
      <c r="D4445">
        <f t="shared" si="138"/>
        <v>2.5754822398533106E-2</v>
      </c>
      <c r="E4445">
        <v>-0.1320622849837233</v>
      </c>
      <c r="F4445">
        <v>4435</v>
      </c>
      <c r="G4445">
        <f t="shared" ca="1" si="139"/>
        <v>4.5966899935181965E-2</v>
      </c>
    </row>
    <row r="4446" spans="2:7" x14ac:dyDescent="0.3">
      <c r="B4446" s="109">
        <v>38835</v>
      </c>
      <c r="C4446" s="110">
        <v>205.475189</v>
      </c>
      <c r="D4446">
        <f t="shared" si="138"/>
        <v>-4.1073615559268695E-2</v>
      </c>
      <c r="E4446">
        <v>-0.14533392900390629</v>
      </c>
      <c r="F4446">
        <v>4436</v>
      </c>
      <c r="G4446">
        <f t="shared" ca="1" si="139"/>
        <v>-3.6201419496533944E-2</v>
      </c>
    </row>
    <row r="4447" spans="2:7" x14ac:dyDescent="0.3">
      <c r="B4447" s="109">
        <v>38834</v>
      </c>
      <c r="C4447" s="110">
        <v>214.27629099999999</v>
      </c>
      <c r="D4447">
        <f t="shared" si="138"/>
        <v>2.114429080534963E-2</v>
      </c>
      <c r="E4447">
        <v>-0.17126978585398489</v>
      </c>
      <c r="F4447">
        <v>4437</v>
      </c>
      <c r="G4447">
        <f t="shared" ca="1" si="139"/>
        <v>2.0094479293333269E-2</v>
      </c>
    </row>
    <row r="4448" spans="2:7" x14ac:dyDescent="0.3">
      <c r="B4448" s="109">
        <v>38833</v>
      </c>
      <c r="C4448" s="110">
        <v>209.83938599999999</v>
      </c>
      <c r="D4448">
        <f t="shared" si="138"/>
        <v>-7.6301612551321618E-3</v>
      </c>
      <c r="E4448">
        <v>-0.18672269003335529</v>
      </c>
      <c r="F4448">
        <v>4438</v>
      </c>
      <c r="G4448">
        <f t="shared" ca="1" si="139"/>
        <v>-4.7874721791808933E-2</v>
      </c>
    </row>
    <row r="4449" spans="2:7" x14ac:dyDescent="0.3">
      <c r="B4449" s="109">
        <v>38832</v>
      </c>
      <c r="C4449" s="110">
        <v>211.45280500000001</v>
      </c>
      <c r="D4449">
        <f t="shared" si="138"/>
        <v>-0.10517880387179013</v>
      </c>
      <c r="E4449">
        <v>-0.21815355955558668</v>
      </c>
      <c r="F4449">
        <v>4439</v>
      </c>
      <c r="G4449">
        <f t="shared" ca="1" si="139"/>
        <v>-2.4666092505578704E-2</v>
      </c>
    </row>
    <row r="4450" spans="2:7" x14ac:dyDescent="0.3">
      <c r="B4450" s="109">
        <v>38831</v>
      </c>
      <c r="C4450" s="110">
        <v>236.30732699999999</v>
      </c>
      <c r="D4450">
        <f t="shared" si="138"/>
        <v>235.30732699999999</v>
      </c>
      <c r="E4450">
        <v>-0.278490995403324</v>
      </c>
      <c r="F4450">
        <v>4440</v>
      </c>
      <c r="G4450">
        <f t="shared" ca="1" si="139"/>
        <v>1.3634554366633279E-2</v>
      </c>
    </row>
    <row r="4451" spans="2:7" x14ac:dyDescent="0.3">
      <c r="C4451" s="110">
        <v>1</v>
      </c>
      <c r="G4451">
        <f t="shared" ref="G4451" ca="1" si="140">_xlfn.NORM.INV(RAND(),M$13,M$14)</f>
        <v>-3.4880435253225428E-2</v>
      </c>
    </row>
  </sheetData>
  <mergeCells count="6">
    <mergeCell ref="L46:M46"/>
    <mergeCell ref="B1:M5"/>
    <mergeCell ref="B7:M7"/>
    <mergeCell ref="I10:M10"/>
    <mergeCell ref="I12:M12"/>
    <mergeCell ref="I19:M19"/>
  </mergeCells>
  <printOptions horizontalCentered="1" verticalCentered="1"/>
  <pageMargins left="0" right="0" top="0" bottom="0" header="0" footer="0"/>
  <pageSetup paperSize="13" scale="65"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A6872-0B24-41F4-A8C7-2BAF0CD2E96A}">
  <dimension ref="A1:R29"/>
  <sheetViews>
    <sheetView showGridLines="0" showWhiteSpace="0" view="pageLayout" topLeftCell="A22" zoomScale="96" zoomScaleNormal="85" zoomScalePageLayoutView="96" workbookViewId="0">
      <selection activeCell="J26" sqref="J26"/>
    </sheetView>
  </sheetViews>
  <sheetFormatPr defaultRowHeight="14.4" x14ac:dyDescent="0.3"/>
  <cols>
    <col min="1" max="1" width="1.88671875" customWidth="1"/>
    <col min="10" max="10" width="9.77734375" bestFit="1" customWidth="1"/>
  </cols>
  <sheetData>
    <row r="1" spans="1:16" ht="14.4" customHeight="1" x14ac:dyDescent="0.9">
      <c r="B1" s="433"/>
      <c r="C1" s="433"/>
      <c r="D1" s="433"/>
      <c r="E1" s="433"/>
      <c r="F1" s="433"/>
      <c r="G1" s="433"/>
      <c r="H1" s="433"/>
    </row>
    <row r="2" spans="1:16" ht="14.4" customHeight="1" x14ac:dyDescent="0.9">
      <c r="A2" s="433"/>
      <c r="B2" s="433"/>
      <c r="C2" s="433"/>
      <c r="D2" s="548" t="str">
        <f>'Data Sheet'!B1</f>
        <v>SUN TV NETWORK LTD</v>
      </c>
      <c r="E2" s="548"/>
      <c r="F2" s="548"/>
      <c r="G2" s="548"/>
      <c r="H2" s="548"/>
    </row>
    <row r="3" spans="1:16" ht="14.4" customHeight="1" x14ac:dyDescent="0.9">
      <c r="A3" s="433"/>
      <c r="B3" s="433"/>
      <c r="C3" s="433"/>
      <c r="D3" s="548"/>
      <c r="E3" s="548"/>
      <c r="F3" s="548"/>
      <c r="G3" s="548"/>
      <c r="H3" s="548"/>
    </row>
    <row r="4" spans="1:16" ht="14.4" customHeight="1" x14ac:dyDescent="0.9">
      <c r="A4" s="433"/>
      <c r="B4" s="433"/>
      <c r="C4" s="433"/>
      <c r="D4" s="548"/>
      <c r="E4" s="548"/>
      <c r="F4" s="548"/>
      <c r="G4" s="548"/>
      <c r="H4" s="548"/>
    </row>
    <row r="5" spans="1:16" x14ac:dyDescent="0.3">
      <c r="D5" s="548"/>
      <c r="E5" s="548"/>
      <c r="F5" s="548"/>
      <c r="G5" s="548"/>
      <c r="H5" s="548"/>
    </row>
    <row r="7" spans="1:16" ht="14.4" customHeight="1" x14ac:dyDescent="0.3">
      <c r="C7" s="498" t="s">
        <v>510</v>
      </c>
      <c r="D7" s="498"/>
      <c r="E7" s="498"/>
      <c r="F7" s="498"/>
      <c r="G7" s="498"/>
      <c r="H7" s="498"/>
    </row>
    <row r="8" spans="1:16" ht="4.2" customHeight="1" x14ac:dyDescent="0.6">
      <c r="B8" s="466"/>
      <c r="C8" s="498"/>
      <c r="D8" s="498"/>
      <c r="E8" s="498"/>
      <c r="F8" s="498"/>
      <c r="G8" s="498"/>
      <c r="H8" s="498"/>
    </row>
    <row r="9" spans="1:16" ht="14.4" customHeight="1" x14ac:dyDescent="0.6">
      <c r="B9" s="466"/>
      <c r="C9" s="498"/>
      <c r="D9" s="498"/>
      <c r="E9" s="498"/>
      <c r="F9" s="498"/>
      <c r="G9" s="498"/>
      <c r="H9" s="498"/>
    </row>
    <row r="10" spans="1:16" x14ac:dyDescent="0.3">
      <c r="K10" s="547" t="s">
        <v>510</v>
      </c>
      <c r="L10" s="547"/>
      <c r="M10" s="547"/>
      <c r="N10" s="547"/>
      <c r="O10" s="547"/>
      <c r="P10" s="547"/>
    </row>
    <row r="12" spans="1:16" x14ac:dyDescent="0.3">
      <c r="M12" s="267" t="s">
        <v>511</v>
      </c>
      <c r="N12" s="267" t="s">
        <v>371</v>
      </c>
      <c r="O12" s="267" t="s">
        <v>512</v>
      </c>
      <c r="P12" s="267" t="s">
        <v>368</v>
      </c>
    </row>
    <row r="13" spans="1:16" x14ac:dyDescent="0.3">
      <c r="K13" s="268" t="s">
        <v>513</v>
      </c>
      <c r="M13" s="110">
        <f>N13</f>
        <v>213.09904827471004</v>
      </c>
      <c r="N13" s="110">
        <f>'Relative Valuation'!P50</f>
        <v>213.09904827471004</v>
      </c>
      <c r="O13" s="110">
        <f>P13</f>
        <v>1362.6837306355271</v>
      </c>
      <c r="P13" s="110">
        <f>'Relative Valuation'!O50</f>
        <v>1362.6837306355271</v>
      </c>
    </row>
    <row r="14" spans="1:16" x14ac:dyDescent="0.3">
      <c r="K14" s="268" t="s">
        <v>514</v>
      </c>
      <c r="M14" s="110">
        <f>N14</f>
        <v>214.16183866056451</v>
      </c>
      <c r="N14" s="110">
        <f>DCF!J39</f>
        <v>214.16183866056451</v>
      </c>
      <c r="O14" s="110">
        <f>P14</f>
        <v>214.16015287808162</v>
      </c>
      <c r="P14" s="110">
        <f>DCF!J44</f>
        <v>214.16015287808162</v>
      </c>
    </row>
    <row r="15" spans="1:16" x14ac:dyDescent="0.3">
      <c r="K15" s="268" t="s">
        <v>515</v>
      </c>
      <c r="M15" s="110">
        <f>N15</f>
        <v>256.45824827850856</v>
      </c>
      <c r="N15" s="110">
        <f>DCF!I39</f>
        <v>256.45824827850856</v>
      </c>
      <c r="O15" s="110">
        <f>P15</f>
        <v>256.4565624960257</v>
      </c>
      <c r="P15" s="110">
        <f>DCF!I44</f>
        <v>256.4565624960257</v>
      </c>
    </row>
    <row r="16" spans="1:16" x14ac:dyDescent="0.3">
      <c r="K16" s="268" t="s">
        <v>516</v>
      </c>
      <c r="M16" s="110">
        <f>N16</f>
        <v>652.47532328820307</v>
      </c>
      <c r="N16" s="110">
        <f>DCF!G39</f>
        <v>652.47532328820307</v>
      </c>
      <c r="O16" s="110">
        <f>P16</f>
        <v>652.47363750572015</v>
      </c>
      <c r="P16" s="110">
        <f>DCF!G44</f>
        <v>652.47363750572015</v>
      </c>
    </row>
    <row r="17" spans="11:18" x14ac:dyDescent="0.3">
      <c r="K17" s="268" t="s">
        <v>517</v>
      </c>
      <c r="M17" s="110">
        <f>N17</f>
        <v>416.05</v>
      </c>
      <c r="N17" s="110">
        <v>416.05</v>
      </c>
      <c r="O17" s="110">
        <f>P17</f>
        <v>734.9</v>
      </c>
      <c r="P17" s="110">
        <v>734.9</v>
      </c>
    </row>
    <row r="23" spans="11:18" x14ac:dyDescent="0.3">
      <c r="P23" t="s">
        <v>518</v>
      </c>
    </row>
    <row r="29" spans="11:18" x14ac:dyDescent="0.3">
      <c r="O29" t="s">
        <v>507</v>
      </c>
      <c r="R29" t="s">
        <v>507</v>
      </c>
    </row>
  </sheetData>
  <mergeCells count="3">
    <mergeCell ref="K10:P10"/>
    <mergeCell ref="D2:H5"/>
    <mergeCell ref="C7:H9"/>
  </mergeCells>
  <printOptions horizontalCentered="1" verticalCentered="1"/>
  <pageMargins left="0" right="0" top="0" bottom="0" header="0" footer="0"/>
  <pageSetup paperSize="13" scale="12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8DA93-B0CA-40CE-967F-728B774548F7}">
  <dimension ref="A2:L117"/>
  <sheetViews>
    <sheetView showGridLines="0" view="pageLayout" topLeftCell="A10" zoomScaleNormal="112" workbookViewId="0">
      <selection activeCell="K14" sqref="K14"/>
    </sheetView>
  </sheetViews>
  <sheetFormatPr defaultRowHeight="14.4" x14ac:dyDescent="0.3"/>
  <cols>
    <col min="1" max="1" width="1.88671875" customWidth="1"/>
    <col min="2" max="2" width="38.33203125" customWidth="1"/>
    <col min="3" max="4" width="10.21875" bestFit="1" customWidth="1"/>
    <col min="7" max="7" width="8.77734375" customWidth="1"/>
    <col min="8" max="8" width="8.88671875" customWidth="1"/>
    <col min="9" max="9" width="8.77734375" customWidth="1"/>
  </cols>
  <sheetData>
    <row r="2" spans="1:12" x14ac:dyDescent="0.3">
      <c r="A2" s="388"/>
      <c r="B2" s="388"/>
      <c r="C2" s="388"/>
      <c r="D2" s="388"/>
      <c r="E2" s="388"/>
      <c r="F2" s="388"/>
      <c r="G2" s="388"/>
      <c r="H2" s="388"/>
      <c r="I2" s="388"/>
      <c r="J2" s="207"/>
      <c r="K2" s="207"/>
      <c r="L2" s="207"/>
    </row>
    <row r="3" spans="1:12" x14ac:dyDescent="0.3">
      <c r="A3" s="204"/>
      <c r="B3" s="207"/>
      <c r="C3" s="207"/>
      <c r="D3" s="207"/>
      <c r="E3" s="207"/>
      <c r="F3" s="207"/>
      <c r="G3" s="207"/>
      <c r="H3" s="207"/>
      <c r="I3" s="207"/>
      <c r="J3" s="207"/>
      <c r="K3" s="207"/>
      <c r="L3" s="207"/>
    </row>
    <row r="4" spans="1:12" x14ac:dyDescent="0.3">
      <c r="A4" s="204"/>
      <c r="B4" s="205"/>
      <c r="C4" s="205"/>
      <c r="D4" s="205"/>
      <c r="E4" s="205"/>
      <c r="F4" s="205"/>
      <c r="G4" s="205"/>
      <c r="H4" s="205"/>
      <c r="I4" s="205"/>
      <c r="J4" s="205"/>
      <c r="K4" s="205"/>
      <c r="L4" s="205"/>
    </row>
    <row r="5" spans="1:12" ht="14.4" customHeight="1" x14ac:dyDescent="1.35">
      <c r="B5" s="549" t="str">
        <f>'Data Sheet'!B1</f>
        <v>SUN TV NETWORK LTD</v>
      </c>
      <c r="C5" s="550"/>
      <c r="D5" s="550"/>
      <c r="E5" s="550"/>
      <c r="F5" s="550"/>
      <c r="G5" s="550"/>
      <c r="H5" s="550"/>
      <c r="I5" s="550"/>
      <c r="J5" s="230"/>
      <c r="K5" s="230"/>
      <c r="L5" s="230"/>
    </row>
    <row r="6" spans="1:12" ht="14.4" customHeight="1" x14ac:dyDescent="1.35">
      <c r="B6" s="550"/>
      <c r="C6" s="550"/>
      <c r="D6" s="550"/>
      <c r="E6" s="550"/>
      <c r="F6" s="550"/>
      <c r="G6" s="550"/>
      <c r="H6" s="550"/>
      <c r="I6" s="550"/>
      <c r="J6" s="230"/>
      <c r="K6" s="230"/>
      <c r="L6" s="230"/>
    </row>
    <row r="7" spans="1:12" ht="14.4" customHeight="1" x14ac:dyDescent="1.35">
      <c r="B7" s="550"/>
      <c r="C7" s="550"/>
      <c r="D7" s="550"/>
      <c r="E7" s="550"/>
      <c r="F7" s="550"/>
      <c r="G7" s="550"/>
      <c r="H7" s="550"/>
      <c r="I7" s="550"/>
      <c r="J7" s="230"/>
      <c r="K7" s="230"/>
      <c r="L7" s="230"/>
    </row>
    <row r="8" spans="1:12" ht="14.4" customHeight="1" x14ac:dyDescent="1.35">
      <c r="B8" s="550"/>
      <c r="C8" s="550"/>
      <c r="D8" s="550"/>
      <c r="E8" s="550"/>
      <c r="F8" s="550"/>
      <c r="G8" s="550"/>
      <c r="H8" s="550"/>
      <c r="I8" s="550"/>
      <c r="J8" s="230"/>
      <c r="K8" s="230"/>
      <c r="L8" s="230"/>
    </row>
    <row r="9" spans="1:12" x14ac:dyDescent="0.3">
      <c r="B9" s="8" t="str">
        <f>CONCATENATE("  ","[",(VLOOKUP(B5,'[1]List of Stocks'!$A$2:$C$5442,3,1))," | "," BSE Code: ",VLOOKUP(B5,'[1]List of Stocks'!$A$2:$D$5442,2,1),"]")</f>
        <v xml:space="preserve">  [SUNTV |  BSE Code: 532733]</v>
      </c>
      <c r="C9" s="8"/>
      <c r="D9" s="8"/>
    </row>
    <row r="10" spans="1:12" ht="21" customHeight="1" x14ac:dyDescent="0.35">
      <c r="B10" s="380" t="str">
        <f>CONCATENATE(" "," INR "&amp;'Data Sheet'!B8)</f>
        <v xml:space="preserve">  INR 611.8</v>
      </c>
    </row>
    <row r="11" spans="1:12" x14ac:dyDescent="0.3">
      <c r="B11" s="124" t="s">
        <v>532</v>
      </c>
    </row>
    <row r="12" spans="1:12" ht="4.2" customHeight="1" thickBot="1" x14ac:dyDescent="0.35">
      <c r="B12" s="8"/>
      <c r="C12" s="8"/>
      <c r="D12" s="8"/>
      <c r="E12" s="8"/>
      <c r="F12" s="381"/>
      <c r="G12" s="8"/>
      <c r="H12" s="8"/>
      <c r="I12" s="8"/>
    </row>
    <row r="13" spans="1:12" ht="24.6" x14ac:dyDescent="0.4">
      <c r="B13" s="553" t="s">
        <v>472</v>
      </c>
      <c r="C13" s="553"/>
      <c r="D13" s="553"/>
      <c r="E13" s="553"/>
      <c r="F13" s="553"/>
      <c r="G13" s="553"/>
      <c r="H13" s="553"/>
      <c r="I13" s="553"/>
    </row>
    <row r="14" spans="1:12" ht="14.4" customHeight="1" x14ac:dyDescent="0.3">
      <c r="B14" s="551" t="s">
        <v>541</v>
      </c>
      <c r="C14" s="551"/>
      <c r="D14" s="551"/>
      <c r="E14" s="551"/>
      <c r="F14" s="551"/>
      <c r="G14" s="551"/>
      <c r="H14" s="551"/>
      <c r="I14" s="551"/>
    </row>
    <row r="15" spans="1:12" x14ac:dyDescent="0.3">
      <c r="B15" s="551"/>
      <c r="C15" s="551"/>
      <c r="D15" s="551"/>
      <c r="E15" s="551"/>
      <c r="F15" s="551"/>
      <c r="G15" s="551"/>
      <c r="H15" s="551"/>
      <c r="I15" s="551"/>
    </row>
    <row r="16" spans="1:12" x14ac:dyDescent="0.3">
      <c r="B16" s="551"/>
      <c r="C16" s="551"/>
      <c r="D16" s="551"/>
      <c r="E16" s="551"/>
      <c r="F16" s="551"/>
      <c r="G16" s="551"/>
      <c r="H16" s="551"/>
      <c r="I16" s="551"/>
    </row>
    <row r="17" spans="2:9" x14ac:dyDescent="0.3">
      <c r="B17" s="551"/>
      <c r="C17" s="551"/>
      <c r="D17" s="551"/>
      <c r="E17" s="551"/>
      <c r="F17" s="551"/>
      <c r="G17" s="551"/>
      <c r="H17" s="551"/>
      <c r="I17" s="551"/>
    </row>
    <row r="18" spans="2:9" x14ac:dyDescent="0.3">
      <c r="B18" s="551"/>
      <c r="C18" s="551"/>
      <c r="D18" s="551"/>
      <c r="E18" s="551"/>
      <c r="F18" s="551"/>
      <c r="G18" s="551"/>
      <c r="H18" s="551"/>
      <c r="I18" s="551"/>
    </row>
    <row r="19" spans="2:9" ht="3.6" customHeight="1" x14ac:dyDescent="0.3"/>
    <row r="20" spans="2:9" ht="15.6" x14ac:dyDescent="0.3">
      <c r="B20" s="382" t="s">
        <v>395</v>
      </c>
    </row>
    <row r="59" spans="1:9" x14ac:dyDescent="0.3">
      <c r="A59" s="285"/>
      <c r="B59" s="285"/>
      <c r="C59" s="285"/>
      <c r="D59" s="285"/>
      <c r="E59" s="285"/>
      <c r="F59" s="285"/>
      <c r="G59" s="285"/>
      <c r="H59" s="285"/>
      <c r="I59" s="285"/>
    </row>
    <row r="60" spans="1:9" x14ac:dyDescent="0.3">
      <c r="A60" s="285"/>
      <c r="B60" s="285"/>
      <c r="C60" s="285"/>
      <c r="D60" s="285"/>
      <c r="E60" s="285"/>
      <c r="F60" s="285"/>
      <c r="G60" s="285"/>
      <c r="H60" s="285"/>
      <c r="I60" s="285"/>
    </row>
    <row r="65" spans="2:9" x14ac:dyDescent="0.3">
      <c r="B65" s="527" t="s">
        <v>458</v>
      </c>
      <c r="C65" s="527"/>
      <c r="D65" s="527"/>
      <c r="E65" s="527"/>
      <c r="F65" s="527"/>
      <c r="G65" s="527"/>
      <c r="H65" s="527"/>
      <c r="I65" s="527"/>
    </row>
    <row r="66" spans="2:9" x14ac:dyDescent="0.3">
      <c r="C66" s="208">
        <f>'Data Sheet'!E16</f>
        <v>42825</v>
      </c>
      <c r="D66" s="208">
        <f>'Data Sheet'!F16</f>
        <v>43190</v>
      </c>
      <c r="E66" s="208">
        <f>'Data Sheet'!G16</f>
        <v>43555</v>
      </c>
      <c r="F66" s="208">
        <f>'Data Sheet'!H16</f>
        <v>43921</v>
      </c>
      <c r="G66" s="208">
        <f>'Data Sheet'!I16</f>
        <v>44286</v>
      </c>
      <c r="H66" s="208">
        <f>'Data Sheet'!J16</f>
        <v>44651</v>
      </c>
      <c r="I66" s="208">
        <f>'Data Sheet'!K16</f>
        <v>45016</v>
      </c>
    </row>
    <row r="67" spans="2:9" x14ac:dyDescent="0.3">
      <c r="B67" t="s">
        <v>460</v>
      </c>
      <c r="C67" s="110">
        <f>IFERROR(SUM('Raw FS'!H44:H48)-SUM('Raw FS'!H22:H24),0)</f>
        <v>1658</v>
      </c>
      <c r="D67" s="110">
        <f>IFERROR(SUM('Raw FS'!I44:I48)-SUM('Raw FS'!I22:I24),0)</f>
        <v>1343</v>
      </c>
      <c r="E67" s="110">
        <f>IFERROR(SUM('Raw FS'!J44:J48)-SUM('Raw FS'!J22:J24),0)</f>
        <v>1606</v>
      </c>
      <c r="F67" s="110">
        <f>IFERROR(SUM('Raw FS'!K44:K48)-SUM('Raw FS'!K22:K24),0)</f>
        <v>1825</v>
      </c>
      <c r="G67" s="110">
        <f>IFERROR(SUM('Raw FS'!L44:L48)-SUM('Raw FS'!L22:L24),0)</f>
        <v>2543</v>
      </c>
      <c r="H67" s="110">
        <f>IFERROR(SUM('Raw FS'!M44:M48)-SUM('Raw FS'!M22:M24),0)</f>
        <v>2631</v>
      </c>
      <c r="I67" s="110">
        <f>IFERROR(SUM('Raw FS'!N44:N48)-SUM('Raw FS'!N22:N24),0)</f>
        <v>1968</v>
      </c>
    </row>
    <row r="68" spans="2:9" x14ac:dyDescent="0.3">
      <c r="B68" t="s">
        <v>103</v>
      </c>
      <c r="C68" s="110">
        <f>IFERROR('Data Sheet'!E66,0)</f>
        <v>4378.16</v>
      </c>
      <c r="D68" s="110">
        <f>IFERROR('Data Sheet'!F66,0)</f>
        <v>5273.24</v>
      </c>
      <c r="E68" s="110">
        <f>IFERROR('Data Sheet'!G66,0)</f>
        <v>6196.63</v>
      </c>
      <c r="F68" s="110">
        <f>IFERROR('Data Sheet'!H66,0)</f>
        <v>6506.57</v>
      </c>
      <c r="G68" s="110">
        <f>IFERROR('Data Sheet'!I66,0)</f>
        <v>7946.43</v>
      </c>
      <c r="H68" s="110">
        <f>IFERROR('Data Sheet'!J66,0)</f>
        <v>8898.1</v>
      </c>
      <c r="I68" s="110">
        <f>IFERROR('Data Sheet'!K66,0)</f>
        <v>10148.08</v>
      </c>
    </row>
    <row r="69" spans="2:9" x14ac:dyDescent="0.3">
      <c r="B69" s="383" t="s">
        <v>467</v>
      </c>
      <c r="C69" s="384">
        <f>C67/C68</f>
        <v>0.37869790048787622</v>
      </c>
      <c r="D69" s="384">
        <f>D67/D68</f>
        <v>0.25468213091002878</v>
      </c>
      <c r="E69" s="384">
        <f t="shared" ref="E69:H69" si="0">E67/E68</f>
        <v>0.25917313120195978</v>
      </c>
      <c r="F69" s="384">
        <f t="shared" si="0"/>
        <v>0.28048572442930764</v>
      </c>
      <c r="G69" s="384">
        <f t="shared" si="0"/>
        <v>0.32001791999677842</v>
      </c>
      <c r="H69" s="384">
        <f t="shared" si="0"/>
        <v>0.29568110045964868</v>
      </c>
      <c r="I69" s="384">
        <f>I67/I68</f>
        <v>0.19392830959156807</v>
      </c>
    </row>
    <row r="71" spans="2:9" x14ac:dyDescent="0.3">
      <c r="B71" s="527" t="s">
        <v>459</v>
      </c>
      <c r="C71" s="527"/>
      <c r="D71" s="527"/>
      <c r="E71" s="527"/>
      <c r="F71" s="527"/>
      <c r="G71" s="527"/>
      <c r="H71" s="527"/>
      <c r="I71" s="527"/>
    </row>
    <row r="72" spans="2:9" x14ac:dyDescent="0.3">
      <c r="C72" s="208">
        <f>C66</f>
        <v>42825</v>
      </c>
      <c r="D72" s="208">
        <f t="shared" ref="D72:I72" si="1">D66</f>
        <v>43190</v>
      </c>
      <c r="E72" s="208">
        <f t="shared" si="1"/>
        <v>43555</v>
      </c>
      <c r="F72" s="208">
        <f t="shared" si="1"/>
        <v>43921</v>
      </c>
      <c r="G72" s="208">
        <f t="shared" si="1"/>
        <v>44286</v>
      </c>
      <c r="H72" s="208">
        <f t="shared" si="1"/>
        <v>44651</v>
      </c>
      <c r="I72" s="208">
        <f t="shared" si="1"/>
        <v>45016</v>
      </c>
    </row>
    <row r="73" spans="2:9" x14ac:dyDescent="0.3">
      <c r="B73" t="s">
        <v>461</v>
      </c>
      <c r="C73" s="110">
        <f>IFERROR(HistoricalFS!F36*HistoricalFS!F38*HistoricalFS!F44,0)</f>
        <v>455.91000000000008</v>
      </c>
      <c r="D73" s="110">
        <f>IFERROR(HistoricalFS!G36*HistoricalFS!G38*HistoricalFS!G44,0)</f>
        <v>576.19000000000005</v>
      </c>
      <c r="E73" s="110">
        <f>IFERROR(HistoricalFS!H36*HistoricalFS!H38*HistoricalFS!H44,0)</f>
        <v>895.69999999999982</v>
      </c>
      <c r="F73" s="110">
        <f>IFERROR(HistoricalFS!I36*HistoricalFS!I38*HistoricalFS!I44,0)</f>
        <v>139.7999999999997</v>
      </c>
      <c r="G73" s="110">
        <f>IFERROR(HistoricalFS!J36*HistoricalFS!J38*HistoricalFS!J44,0)</f>
        <v>1021.8399999999997</v>
      </c>
      <c r="H73" s="110">
        <f>IFERROR(HistoricalFS!K36*HistoricalFS!K38*HistoricalFS!K44,0)</f>
        <v>844.20999999999992</v>
      </c>
      <c r="I73" s="110">
        <f>IFERROR(HistoricalFS!L36*HistoricalFS!L38*HistoricalFS!L44,0)</f>
        <v>735.31000000000006</v>
      </c>
    </row>
    <row r="74" spans="2:9" x14ac:dyDescent="0.3">
      <c r="B74" t="s">
        <v>103</v>
      </c>
      <c r="C74" s="110">
        <f>C68</f>
        <v>4378.16</v>
      </c>
      <c r="D74" s="110">
        <f t="shared" ref="D74:I74" si="2">D68</f>
        <v>5273.24</v>
      </c>
      <c r="E74" s="110">
        <f t="shared" si="2"/>
        <v>6196.63</v>
      </c>
      <c r="F74" s="110">
        <f t="shared" si="2"/>
        <v>6506.57</v>
      </c>
      <c r="G74" s="110">
        <f t="shared" si="2"/>
        <v>7946.43</v>
      </c>
      <c r="H74" s="110">
        <f t="shared" si="2"/>
        <v>8898.1</v>
      </c>
      <c r="I74" s="110">
        <f t="shared" si="2"/>
        <v>10148.08</v>
      </c>
    </row>
    <row r="75" spans="2:9" x14ac:dyDescent="0.3">
      <c r="B75" s="383" t="str">
        <f>B71&amp;" (B) "</f>
        <v xml:space="preserve">Retained Earning / Total Assets (B) </v>
      </c>
      <c r="C75" s="384">
        <f>C73/C74</f>
        <v>0.10413278637601187</v>
      </c>
      <c r="D75" s="384">
        <f t="shared" ref="D75:H75" si="3">D73/D74</f>
        <v>0.10926678853987304</v>
      </c>
      <c r="E75" s="384">
        <f t="shared" si="3"/>
        <v>0.14454630984906308</v>
      </c>
      <c r="F75" s="384">
        <f t="shared" si="3"/>
        <v>2.1485974945324449E-2</v>
      </c>
      <c r="G75" s="384">
        <f t="shared" si="3"/>
        <v>0.12859107800609829</v>
      </c>
      <c r="H75" s="384">
        <f t="shared" si="3"/>
        <v>9.4875310459536288E-2</v>
      </c>
      <c r="I75" s="384">
        <f>I73/I74</f>
        <v>7.245804132407313E-2</v>
      </c>
    </row>
    <row r="77" spans="2:9" x14ac:dyDescent="0.3">
      <c r="B77" s="527" t="s">
        <v>462</v>
      </c>
      <c r="C77" s="527"/>
      <c r="D77" s="527"/>
      <c r="E77" s="527"/>
      <c r="F77" s="527"/>
      <c r="G77" s="527"/>
      <c r="H77" s="527"/>
      <c r="I77" s="527"/>
    </row>
    <row r="78" spans="2:9" x14ac:dyDescent="0.3">
      <c r="C78" s="208">
        <f>C72</f>
        <v>42825</v>
      </c>
      <c r="D78" s="208">
        <f t="shared" ref="D78:I78" si="4">D72</f>
        <v>43190</v>
      </c>
      <c r="E78" s="208">
        <f t="shared" si="4"/>
        <v>43555</v>
      </c>
      <c r="F78" s="208">
        <f t="shared" si="4"/>
        <v>43921</v>
      </c>
      <c r="G78" s="208">
        <f t="shared" si="4"/>
        <v>44286</v>
      </c>
      <c r="H78" s="208">
        <f t="shared" si="4"/>
        <v>44651</v>
      </c>
      <c r="I78" s="208">
        <f t="shared" si="4"/>
        <v>45016</v>
      </c>
    </row>
    <row r="79" spans="2:9" x14ac:dyDescent="0.3">
      <c r="B79" t="s">
        <v>305</v>
      </c>
      <c r="C79" s="110">
        <f>IFERROR(HistoricalFS!F18-HistoricalFS!F24,0)</f>
        <v>1371.28</v>
      </c>
      <c r="D79" s="110">
        <f>IFERROR(HistoricalFS!G18-HistoricalFS!G24,0)</f>
        <v>1553.77</v>
      </c>
      <c r="E79" s="110">
        <f>IFERROR(HistoricalFS!H18-HistoricalFS!H24,0)</f>
        <v>1943.9699999999998</v>
      </c>
      <c r="F79" s="110">
        <f>IFERROR(HistoricalFS!I18-HistoricalFS!I24,0)</f>
        <v>1571.7099999999998</v>
      </c>
      <c r="G79" s="110">
        <f>IFERROR(HistoricalFS!J18-HistoricalFS!J24,0)</f>
        <v>1661.5199999999995</v>
      </c>
      <c r="H79" s="110">
        <f>IFERROR(HistoricalFS!K18-HistoricalFS!K24,0)</f>
        <v>1972.7800000000002</v>
      </c>
      <c r="I79" s="110">
        <f>IFERROR(HistoricalFS!L18-HistoricalFS!L24,0)</f>
        <v>1907.1000000000004</v>
      </c>
    </row>
    <row r="80" spans="2:9" x14ac:dyDescent="0.3">
      <c r="B80" t="s">
        <v>103</v>
      </c>
      <c r="C80" s="110">
        <f>C74</f>
        <v>4378.16</v>
      </c>
      <c r="D80" s="110">
        <f t="shared" ref="D80:I80" si="5">D74</f>
        <v>5273.24</v>
      </c>
      <c r="E80" s="110">
        <f t="shared" si="5"/>
        <v>6196.63</v>
      </c>
      <c r="F80" s="110">
        <f t="shared" si="5"/>
        <v>6506.57</v>
      </c>
      <c r="G80" s="110">
        <f t="shared" si="5"/>
        <v>7946.43</v>
      </c>
      <c r="H80" s="110">
        <f t="shared" si="5"/>
        <v>8898.1</v>
      </c>
      <c r="I80" s="110">
        <f t="shared" si="5"/>
        <v>10148.08</v>
      </c>
    </row>
    <row r="81" spans="2:11" x14ac:dyDescent="0.3">
      <c r="B81" s="383" t="str">
        <f>B77&amp;" (C) "</f>
        <v xml:space="preserve">EBIT (Operating Profit ) / Total Assets (C) </v>
      </c>
      <c r="C81" s="384">
        <f>C79/C80</f>
        <v>0.31320920203921282</v>
      </c>
      <c r="D81" s="384">
        <f t="shared" ref="D81:H81" si="6">D79/D80</f>
        <v>0.2946518648876213</v>
      </c>
      <c r="E81" s="384">
        <f t="shared" si="6"/>
        <v>0.31371406716231237</v>
      </c>
      <c r="F81" s="384">
        <f t="shared" si="6"/>
        <v>0.24155737969467783</v>
      </c>
      <c r="G81" s="384">
        <f t="shared" si="6"/>
        <v>0.20909011971413571</v>
      </c>
      <c r="H81" s="384">
        <f t="shared" si="6"/>
        <v>0.22170800507973615</v>
      </c>
      <c r="I81" s="384">
        <f>I79/I80</f>
        <v>0.18792717440146317</v>
      </c>
    </row>
    <row r="82" spans="2:11" x14ac:dyDescent="0.3">
      <c r="C82" s="110"/>
      <c r="D82" s="110"/>
      <c r="E82" s="110"/>
      <c r="F82" s="110"/>
      <c r="G82" s="110"/>
      <c r="H82" s="110"/>
      <c r="I82" s="110"/>
    </row>
    <row r="83" spans="2:11" x14ac:dyDescent="0.3">
      <c r="B83" s="527" t="s">
        <v>465</v>
      </c>
      <c r="C83" s="527"/>
      <c r="D83" s="527"/>
      <c r="E83" s="527"/>
      <c r="F83" s="527"/>
      <c r="G83" s="527"/>
      <c r="H83" s="527"/>
      <c r="I83" s="527"/>
    </row>
    <row r="84" spans="2:11" x14ac:dyDescent="0.3">
      <c r="C84" s="208">
        <f>C78</f>
        <v>42825</v>
      </c>
      <c r="D84" s="208">
        <f t="shared" ref="D84:I84" si="7">D78</f>
        <v>43190</v>
      </c>
      <c r="E84" s="208">
        <f t="shared" si="7"/>
        <v>43555</v>
      </c>
      <c r="F84" s="208">
        <f t="shared" si="7"/>
        <v>43921</v>
      </c>
      <c r="G84" s="208">
        <f t="shared" si="7"/>
        <v>44286</v>
      </c>
      <c r="H84" s="208">
        <f t="shared" si="7"/>
        <v>44651</v>
      </c>
      <c r="I84" s="208">
        <f t="shared" si="7"/>
        <v>45016</v>
      </c>
    </row>
    <row r="85" spans="2:11" x14ac:dyDescent="0.3">
      <c r="B85" t="s">
        <v>466</v>
      </c>
      <c r="C85" s="110">
        <f>IFERROR('Data Sheet'!E87/100,0)</f>
        <v>311.58300480299999</v>
      </c>
      <c r="D85" s="110">
        <f>IFERROR('Data Sheet'!F87/100,0)</f>
        <v>334.42020853200006</v>
      </c>
      <c r="E85" s="110">
        <f>IFERROR('Data Sheet'!G87/100,0)</f>
        <v>247.52454982200001</v>
      </c>
      <c r="F85" s="110">
        <f>IFERROR('Data Sheet'!H87/100,0)</f>
        <v>112.68849708899999</v>
      </c>
      <c r="G85" s="110">
        <f>IFERROR('Data Sheet'!I87,0)</f>
        <v>18533.7996786</v>
      </c>
      <c r="H85" s="110">
        <f>IFERROR('Data Sheet'!J87,0)</f>
        <v>19304.235110699999</v>
      </c>
      <c r="I85" s="110">
        <f>IFERROR('Data Sheet'!K87,0)</f>
        <v>16388.008922699999</v>
      </c>
    </row>
    <row r="86" spans="2:11" x14ac:dyDescent="0.3">
      <c r="B86" t="s">
        <v>463</v>
      </c>
      <c r="C86" s="110">
        <f>IFERROR(1,0)</f>
        <v>1</v>
      </c>
      <c r="D86" s="110">
        <f t="shared" ref="D86:F86" si="8">IFERROR(1,0)</f>
        <v>1</v>
      </c>
      <c r="E86" s="110">
        <f t="shared" si="8"/>
        <v>1</v>
      </c>
      <c r="F86" s="110">
        <f t="shared" si="8"/>
        <v>1</v>
      </c>
      <c r="G86" s="110">
        <f>'Data Sheet'!I59</f>
        <v>80.349999999999994</v>
      </c>
      <c r="H86" s="110">
        <f>'Data Sheet'!J59</f>
        <v>94.88</v>
      </c>
      <c r="I86" s="110">
        <f>'Data Sheet'!K59</f>
        <v>62.87</v>
      </c>
    </row>
    <row r="87" spans="2:11" x14ac:dyDescent="0.3">
      <c r="B87" s="383" t="str">
        <f>B83&amp; " (D) "</f>
        <v xml:space="preserve">Market Capitalization / Long Term Liablities (D) </v>
      </c>
      <c r="C87" s="385">
        <f>C85/C86</f>
        <v>311.58300480299999</v>
      </c>
      <c r="D87" s="385">
        <f t="shared" ref="D87:F87" si="9">D85/D86</f>
        <v>334.42020853200006</v>
      </c>
      <c r="E87" s="385">
        <f t="shared" si="9"/>
        <v>247.52454982200001</v>
      </c>
      <c r="F87" s="385">
        <f t="shared" si="9"/>
        <v>112.68849708899999</v>
      </c>
      <c r="G87" s="385">
        <f t="shared" ref="G87:I87" si="10">G85/G86</f>
        <v>230.66334385314252</v>
      </c>
      <c r="H87" s="385">
        <f t="shared" si="10"/>
        <v>203.45947629321248</v>
      </c>
      <c r="I87" s="385">
        <f t="shared" si="10"/>
        <v>260.66500592810559</v>
      </c>
    </row>
    <row r="88" spans="2:11" x14ac:dyDescent="0.3">
      <c r="C88" s="208"/>
      <c r="D88" s="208"/>
      <c r="E88" s="208"/>
      <c r="F88" s="208"/>
      <c r="G88" s="208"/>
      <c r="H88" s="208"/>
      <c r="I88" s="208"/>
    </row>
    <row r="89" spans="2:11" x14ac:dyDescent="0.3">
      <c r="B89" s="527" t="s">
        <v>464</v>
      </c>
      <c r="C89" s="527"/>
      <c r="D89" s="527"/>
      <c r="E89" s="527"/>
      <c r="F89" s="527"/>
      <c r="G89" s="527"/>
      <c r="H89" s="527"/>
      <c r="I89" s="527"/>
    </row>
    <row r="90" spans="2:11" x14ac:dyDescent="0.3">
      <c r="C90" s="208">
        <f>C84</f>
        <v>42825</v>
      </c>
      <c r="D90" s="208">
        <f t="shared" ref="D90:I90" si="11">D84</f>
        <v>43190</v>
      </c>
      <c r="E90" s="208">
        <f t="shared" si="11"/>
        <v>43555</v>
      </c>
      <c r="F90" s="208">
        <f t="shared" si="11"/>
        <v>43921</v>
      </c>
      <c r="G90" s="208">
        <f t="shared" si="11"/>
        <v>44286</v>
      </c>
      <c r="H90" s="208">
        <f t="shared" si="11"/>
        <v>44651</v>
      </c>
      <c r="I90" s="208">
        <f t="shared" si="11"/>
        <v>45016</v>
      </c>
    </row>
    <row r="91" spans="2:11" x14ac:dyDescent="0.3">
      <c r="B91" t="s">
        <v>3</v>
      </c>
      <c r="C91" s="110">
        <f>HistoricalFS!F6</f>
        <v>2645.72</v>
      </c>
      <c r="D91" s="110">
        <f>HistoricalFS!G6</f>
        <v>2963.02</v>
      </c>
      <c r="E91" s="110">
        <f>HistoricalFS!H6</f>
        <v>3782.54</v>
      </c>
      <c r="F91" s="110">
        <f>HistoricalFS!I6</f>
        <v>3519.85</v>
      </c>
      <c r="G91" s="110">
        <f>HistoricalFS!J6</f>
        <v>3176.89</v>
      </c>
      <c r="H91" s="110">
        <f>HistoricalFS!K6</f>
        <v>3584.82</v>
      </c>
      <c r="I91" s="110">
        <f>HistoricalFS!L6</f>
        <v>3772.05</v>
      </c>
    </row>
    <row r="92" spans="2:11" x14ac:dyDescent="0.3">
      <c r="B92" t="s">
        <v>103</v>
      </c>
      <c r="C92" s="110">
        <f>C80</f>
        <v>4378.16</v>
      </c>
      <c r="D92" s="110">
        <f t="shared" ref="D92:I92" si="12">D80</f>
        <v>5273.24</v>
      </c>
      <c r="E92" s="110">
        <f t="shared" si="12"/>
        <v>6196.63</v>
      </c>
      <c r="F92" s="110">
        <f t="shared" si="12"/>
        <v>6506.57</v>
      </c>
      <c r="G92" s="110">
        <f t="shared" si="12"/>
        <v>7946.43</v>
      </c>
      <c r="H92" s="110">
        <f t="shared" si="12"/>
        <v>8898.1</v>
      </c>
      <c r="I92" s="110">
        <f t="shared" si="12"/>
        <v>10148.08</v>
      </c>
    </row>
    <row r="93" spans="2:11" x14ac:dyDescent="0.3">
      <c r="B93" s="383" t="str">
        <f>B89&amp;" (E) "</f>
        <v xml:space="preserve">Sales / Total Assets (E) </v>
      </c>
      <c r="C93" s="384">
        <f>C91/C92</f>
        <v>0.60429952308732438</v>
      </c>
      <c r="D93" s="384">
        <f t="shared" ref="D93:I93" si="13">D91/D92</f>
        <v>0.56189742928446273</v>
      </c>
      <c r="E93" s="384">
        <f t="shared" si="13"/>
        <v>0.61041888897675023</v>
      </c>
      <c r="F93" s="384">
        <f t="shared" si="13"/>
        <v>0.54096859020958821</v>
      </c>
      <c r="G93" s="384">
        <f t="shared" si="13"/>
        <v>0.39978833262232222</v>
      </c>
      <c r="H93" s="384">
        <f t="shared" si="13"/>
        <v>0.40287477101853203</v>
      </c>
      <c r="I93" s="384">
        <f t="shared" si="13"/>
        <v>0.37170085375755813</v>
      </c>
    </row>
    <row r="94" spans="2:11" x14ac:dyDescent="0.3">
      <c r="C94" s="208"/>
      <c r="D94" s="208"/>
      <c r="E94" s="208"/>
      <c r="F94" s="208"/>
      <c r="G94" s="208"/>
      <c r="H94" s="208"/>
      <c r="I94" s="208"/>
      <c r="K94" s="81"/>
    </row>
    <row r="95" spans="2:11" x14ac:dyDescent="0.3">
      <c r="B95" s="552" t="s">
        <v>468</v>
      </c>
      <c r="C95" s="552"/>
      <c r="D95" s="552"/>
      <c r="E95" s="552"/>
      <c r="F95" s="552"/>
      <c r="G95" s="552"/>
      <c r="H95" s="552"/>
      <c r="I95" s="552"/>
    </row>
    <row r="96" spans="2:11" x14ac:dyDescent="0.3">
      <c r="C96" s="208">
        <f>C90</f>
        <v>42825</v>
      </c>
      <c r="D96" s="208">
        <f t="shared" ref="D96:I96" si="14">D90</f>
        <v>43190</v>
      </c>
      <c r="E96" s="208">
        <f t="shared" si="14"/>
        <v>43555</v>
      </c>
      <c r="F96" s="208">
        <f t="shared" si="14"/>
        <v>43921</v>
      </c>
      <c r="G96" s="208">
        <f t="shared" si="14"/>
        <v>44286</v>
      </c>
      <c r="H96" s="208">
        <f t="shared" si="14"/>
        <v>44651</v>
      </c>
      <c r="I96" s="208">
        <f t="shared" si="14"/>
        <v>45016</v>
      </c>
    </row>
    <row r="97" spans="1:11" s="81" customFormat="1" x14ac:dyDescent="0.3">
      <c r="B97" s="386" t="s">
        <v>469</v>
      </c>
      <c r="C97" s="387">
        <f>(C69*1.2)+(C75*1.4)+(C81*3.3)+(C87*0.6)+(C93*1)</f>
        <v>189.18791615312858</v>
      </c>
      <c r="D97" s="387">
        <f t="shared" ref="D97:I97" si="15">(D69*1.2)+(D75*1.4)+(D81*3.3)+(D87*0.6)+(D93*1)</f>
        <v>202.6449657636615</v>
      </c>
      <c r="E97" s="387">
        <f t="shared" si="15"/>
        <v>150.67377779504343</v>
      </c>
      <c r="F97" s="387">
        <f t="shared" si="15"/>
        <v>69.317869430840645</v>
      </c>
      <c r="G97" s="387">
        <f t="shared" si="15"/>
        <v>140.05184105276916</v>
      </c>
      <c r="H97" s="387">
        <f t="shared" si="15"/>
        <v>123.69783971890408</v>
      </c>
      <c r="I97" s="387">
        <f t="shared" si="15"/>
        <v>157.72501931550929</v>
      </c>
    </row>
    <row r="98" spans="1:11" s="81" customFormat="1" x14ac:dyDescent="0.3">
      <c r="B98" s="209" t="s">
        <v>470</v>
      </c>
      <c r="C98" s="233" t="s">
        <v>471</v>
      </c>
      <c r="D98" s="233" t="s">
        <v>471</v>
      </c>
      <c r="E98" s="233" t="s">
        <v>471</v>
      </c>
      <c r="F98" s="233" t="s">
        <v>471</v>
      </c>
      <c r="G98" s="233" t="s">
        <v>471</v>
      </c>
      <c r="H98" s="233" t="s">
        <v>471</v>
      </c>
      <c r="I98" s="233" t="s">
        <v>471</v>
      </c>
    </row>
    <row r="99" spans="1:11" s="81" customFormat="1" x14ac:dyDescent="0.3">
      <c r="E99" s="210"/>
      <c r="F99" s="210"/>
      <c r="G99" s="210"/>
      <c r="H99" s="210"/>
      <c r="I99" s="210"/>
    </row>
    <row r="100" spans="1:11" s="81" customFormat="1" x14ac:dyDescent="0.3">
      <c r="E100" s="210"/>
      <c r="F100" s="210"/>
      <c r="G100" s="210"/>
      <c r="H100" s="210"/>
      <c r="I100" s="210"/>
    </row>
    <row r="101" spans="1:11" s="81" customFormat="1" x14ac:dyDescent="0.3">
      <c r="B101" s="209"/>
      <c r="C101" s="210"/>
      <c r="D101" s="210"/>
      <c r="E101" s="210"/>
      <c r="F101" s="210"/>
      <c r="G101" s="210"/>
      <c r="H101" s="210"/>
      <c r="I101" s="210"/>
    </row>
    <row r="102" spans="1:11" s="81" customFormat="1" x14ac:dyDescent="0.3">
      <c r="B102" s="232" t="s">
        <v>474</v>
      </c>
      <c r="C102" s="555" t="s">
        <v>473</v>
      </c>
      <c r="D102" s="556"/>
    </row>
    <row r="103" spans="1:11" s="81" customFormat="1" x14ac:dyDescent="0.3">
      <c r="B103" s="232" t="s">
        <v>475</v>
      </c>
      <c r="C103" s="555" t="s">
        <v>476</v>
      </c>
      <c r="D103" s="556"/>
    </row>
    <row r="104" spans="1:11" s="81" customFormat="1" x14ac:dyDescent="0.3">
      <c r="B104" s="232" t="s">
        <v>477</v>
      </c>
      <c r="C104" s="555" t="s">
        <v>478</v>
      </c>
      <c r="D104" s="556"/>
      <c r="E104" s="231"/>
      <c r="F104" s="231"/>
      <c r="G104" s="231"/>
      <c r="H104" s="231"/>
      <c r="I104" s="231"/>
    </row>
    <row r="105" spans="1:11" ht="14.4" customHeight="1" x14ac:dyDescent="0.3">
      <c r="D105" s="210"/>
      <c r="E105" s="229"/>
      <c r="F105" s="229"/>
      <c r="G105" s="229"/>
      <c r="H105" s="229"/>
      <c r="I105" s="229"/>
      <c r="J105" s="229"/>
      <c r="K105" s="229"/>
    </row>
    <row r="106" spans="1:11" ht="14.4" customHeight="1" x14ac:dyDescent="0.3">
      <c r="D106" s="210"/>
      <c r="E106" s="229"/>
      <c r="F106" s="229"/>
      <c r="G106" s="229"/>
      <c r="H106" s="229"/>
      <c r="I106" s="229"/>
      <c r="J106" s="229"/>
      <c r="K106" s="229"/>
    </row>
    <row r="107" spans="1:11" ht="14.4" customHeight="1" x14ac:dyDescent="0.3">
      <c r="D107" s="210"/>
      <c r="J107" s="229"/>
      <c r="K107" s="229"/>
    </row>
    <row r="108" spans="1:11" x14ac:dyDescent="0.3">
      <c r="J108" s="229"/>
      <c r="K108" s="229"/>
    </row>
    <row r="109" spans="1:11" x14ac:dyDescent="0.3">
      <c r="J109" s="229"/>
      <c r="K109" s="229"/>
    </row>
    <row r="110" spans="1:11" ht="19.8" customHeight="1" x14ac:dyDescent="0.3">
      <c r="B110" s="557" t="s">
        <v>397</v>
      </c>
      <c r="C110" s="558"/>
      <c r="D110" s="558"/>
      <c r="E110" s="558"/>
      <c r="F110" s="558"/>
      <c r="G110" s="558"/>
      <c r="H110" s="558"/>
      <c r="I110" s="558"/>
    </row>
    <row r="111" spans="1:11" ht="10.8" customHeight="1" x14ac:dyDescent="0.3">
      <c r="B111" s="558"/>
      <c r="C111" s="558"/>
      <c r="D111" s="558"/>
      <c r="E111" s="558"/>
      <c r="F111" s="558"/>
      <c r="G111" s="558"/>
      <c r="H111" s="558"/>
      <c r="I111" s="558"/>
    </row>
    <row r="112" spans="1:11" x14ac:dyDescent="0.3">
      <c r="A112" s="81"/>
      <c r="B112" s="558"/>
      <c r="C112" s="558"/>
      <c r="D112" s="558"/>
      <c r="E112" s="558"/>
      <c r="F112" s="558"/>
      <c r="G112" s="558"/>
      <c r="H112" s="558"/>
      <c r="I112" s="558"/>
    </row>
    <row r="113" spans="1:9" x14ac:dyDescent="0.3">
      <c r="B113" s="558"/>
      <c r="C113" s="558"/>
      <c r="D113" s="558"/>
      <c r="E113" s="558"/>
      <c r="F113" s="558"/>
      <c r="G113" s="558"/>
      <c r="H113" s="558"/>
      <c r="I113" s="558"/>
    </row>
    <row r="117" spans="1:9" x14ac:dyDescent="0.3">
      <c r="A117" s="554"/>
      <c r="B117" s="554"/>
      <c r="C117" s="554"/>
      <c r="D117" s="554"/>
      <c r="E117" s="554"/>
      <c r="F117" s="554"/>
      <c r="G117" s="554"/>
      <c r="H117" s="554"/>
      <c r="I117" s="554"/>
    </row>
  </sheetData>
  <mergeCells count="14">
    <mergeCell ref="B83:I83"/>
    <mergeCell ref="B89:I89"/>
    <mergeCell ref="B95:I95"/>
    <mergeCell ref="B13:I13"/>
    <mergeCell ref="A117:I117"/>
    <mergeCell ref="C103:D103"/>
    <mergeCell ref="C102:D102"/>
    <mergeCell ref="C104:D104"/>
    <mergeCell ref="B110:I113"/>
    <mergeCell ref="B5:I8"/>
    <mergeCell ref="B14:I18"/>
    <mergeCell ref="B65:I65"/>
    <mergeCell ref="B71:I71"/>
    <mergeCell ref="B77:I77"/>
  </mergeCells>
  <printOptions horizontalCentered="1"/>
  <pageMargins left="0" right="0" top="0" bottom="0" header="0" footer="0"/>
  <pageSetup paperSize="13" scale="85" fitToWidth="0" orientation="portrait" r:id="rId1"/>
  <ignoredErrors>
    <ignoredError sqref="C67:I67" formulaRange="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09CCE-417A-48FE-8B42-58B6CA0B787F}">
  <dimension ref="A2:L118"/>
  <sheetViews>
    <sheetView showGridLines="0" tabSelected="1" showWhiteSpace="0" view="pageLayout" topLeftCell="A22" zoomScale="70" zoomScaleNormal="112" zoomScalePageLayoutView="70" workbookViewId="0">
      <selection activeCell="L30" sqref="L30"/>
    </sheetView>
  </sheetViews>
  <sheetFormatPr defaultRowHeight="14.4" x14ac:dyDescent="0.3"/>
  <cols>
    <col min="1" max="1" width="1.88671875" customWidth="1"/>
    <col min="2" max="2" width="38.6640625" customWidth="1"/>
    <col min="7" max="9" width="9.33203125" bestFit="1" customWidth="1"/>
  </cols>
  <sheetData>
    <row r="2" spans="1:12" x14ac:dyDescent="0.3">
      <c r="A2" s="388"/>
      <c r="B2" s="388"/>
      <c r="C2" s="388"/>
      <c r="D2" s="388"/>
      <c r="E2" s="388"/>
      <c r="F2" s="388"/>
      <c r="G2" s="388"/>
      <c r="H2" s="388"/>
      <c r="I2" s="388"/>
      <c r="J2" s="207"/>
      <c r="K2" s="207"/>
      <c r="L2" s="207"/>
    </row>
    <row r="3" spans="1:12" x14ac:dyDescent="0.3">
      <c r="A3" s="204"/>
      <c r="B3" s="207"/>
      <c r="C3" s="207"/>
      <c r="D3" s="207"/>
      <c r="E3" s="207"/>
      <c r="F3" s="207"/>
      <c r="G3" s="207"/>
      <c r="H3" s="207"/>
      <c r="I3" s="207"/>
      <c r="J3" s="207"/>
      <c r="K3" s="207"/>
      <c r="L3" s="207"/>
    </row>
    <row r="4" spans="1:12" x14ac:dyDescent="0.3">
      <c r="A4" s="204"/>
      <c r="B4" s="205"/>
      <c r="C4" s="205"/>
      <c r="D4" s="205"/>
      <c r="E4" s="205"/>
      <c r="F4" s="205"/>
      <c r="G4" s="205"/>
      <c r="H4" s="205"/>
      <c r="I4" s="205"/>
      <c r="J4" s="205"/>
      <c r="K4" s="205"/>
      <c r="L4" s="205"/>
    </row>
    <row r="5" spans="1:12" ht="14.4" customHeight="1" x14ac:dyDescent="1.35">
      <c r="B5" s="550" t="str">
        <f>IFERROR('Data Sheet'!B1,0)</f>
        <v>SUN TV NETWORK LTD</v>
      </c>
      <c r="C5" s="550"/>
      <c r="D5" s="550"/>
      <c r="E5" s="550"/>
      <c r="F5" s="550"/>
      <c r="G5" s="550"/>
      <c r="H5" s="550"/>
      <c r="I5" s="550"/>
      <c r="J5" s="206"/>
      <c r="K5" s="206"/>
      <c r="L5" s="206"/>
    </row>
    <row r="6" spans="1:12" ht="14.4" customHeight="1" x14ac:dyDescent="1.35">
      <c r="B6" s="550"/>
      <c r="C6" s="550"/>
      <c r="D6" s="550"/>
      <c r="E6" s="550"/>
      <c r="F6" s="550"/>
      <c r="G6" s="550"/>
      <c r="H6" s="550"/>
      <c r="I6" s="550"/>
      <c r="J6" s="206"/>
      <c r="K6" s="206"/>
      <c r="L6" s="206"/>
    </row>
    <row r="7" spans="1:12" ht="14.4" customHeight="1" x14ac:dyDescent="1.35">
      <c r="B7" s="550"/>
      <c r="C7" s="550"/>
      <c r="D7" s="550"/>
      <c r="E7" s="550"/>
      <c r="F7" s="550"/>
      <c r="G7" s="550"/>
      <c r="H7" s="550"/>
      <c r="I7" s="550"/>
      <c r="J7" s="206"/>
      <c r="K7" s="206"/>
      <c r="L7" s="206"/>
    </row>
    <row r="8" spans="1:12" ht="14.4" customHeight="1" x14ac:dyDescent="1.35">
      <c r="B8" s="550"/>
      <c r="C8" s="550"/>
      <c r="D8" s="550"/>
      <c r="E8" s="550"/>
      <c r="F8" s="550"/>
      <c r="G8" s="550"/>
      <c r="H8" s="550"/>
      <c r="I8" s="550"/>
      <c r="J8" s="206"/>
      <c r="K8" s="206"/>
      <c r="L8" s="206"/>
    </row>
    <row r="9" spans="1:12" x14ac:dyDescent="0.3">
      <c r="B9" s="8" t="str">
        <f>CONCATENATE("  ","[",(VLOOKUP(B5,'[1]List of Stocks'!$A$2:$C$5442,3,1))," | "," BSE Code: ",VLOOKUP(B5,'[1]List of Stocks'!$A$2:$D$5442,2,1),"]")</f>
        <v xml:space="preserve">  [SUNTV |  BSE Code: 532733]</v>
      </c>
      <c r="C9" s="8"/>
      <c r="D9" s="8"/>
    </row>
    <row r="10" spans="1:12" ht="21" customHeight="1" x14ac:dyDescent="0.35">
      <c r="B10" s="380" t="str">
        <f>CONCATENATE(" "," INR "&amp;'Data Sheet'!B8)</f>
        <v xml:space="preserve">  INR 611.8</v>
      </c>
    </row>
    <row r="11" spans="1:12" x14ac:dyDescent="0.3">
      <c r="B11" s="124" t="s">
        <v>532</v>
      </c>
    </row>
    <row r="12" spans="1:12" ht="4.2" customHeight="1" thickBot="1" x14ac:dyDescent="0.35">
      <c r="B12" s="8"/>
      <c r="C12" s="8"/>
      <c r="D12" s="8"/>
      <c r="E12" s="8"/>
      <c r="F12" s="381"/>
      <c r="G12" s="8"/>
      <c r="H12" s="8"/>
      <c r="I12" s="8"/>
    </row>
    <row r="13" spans="1:12" ht="15.6" x14ac:dyDescent="0.3">
      <c r="B13" s="392" t="s">
        <v>383</v>
      </c>
      <c r="C13" s="393"/>
      <c r="D13" s="394"/>
      <c r="E13" s="394"/>
      <c r="F13" s="394"/>
      <c r="G13" s="394"/>
      <c r="H13" s="394"/>
      <c r="I13" s="394"/>
    </row>
    <row r="14" spans="1:12" ht="14.4" customHeight="1" x14ac:dyDescent="0.3">
      <c r="B14" s="551" t="s">
        <v>541</v>
      </c>
      <c r="C14" s="551"/>
      <c r="D14" s="551"/>
      <c r="E14" s="551"/>
      <c r="F14" s="551"/>
      <c r="G14" s="551"/>
      <c r="H14" s="551"/>
      <c r="I14" s="551"/>
    </row>
    <row r="15" spans="1:12" x14ac:dyDescent="0.3">
      <c r="B15" s="551"/>
      <c r="C15" s="551"/>
      <c r="D15" s="551"/>
      <c r="E15" s="551"/>
      <c r="F15" s="551"/>
      <c r="G15" s="551"/>
      <c r="H15" s="551"/>
      <c r="I15" s="551"/>
    </row>
    <row r="16" spans="1:12" x14ac:dyDescent="0.3">
      <c r="B16" s="551"/>
      <c r="C16" s="551"/>
      <c r="D16" s="551"/>
      <c r="E16" s="551"/>
      <c r="F16" s="551"/>
      <c r="G16" s="551"/>
      <c r="H16" s="551"/>
      <c r="I16" s="551"/>
    </row>
    <row r="17" spans="2:9" x14ac:dyDescent="0.3">
      <c r="B17" s="551"/>
      <c r="C17" s="551"/>
      <c r="D17" s="551"/>
      <c r="E17" s="551"/>
      <c r="F17" s="551"/>
      <c r="G17" s="551"/>
      <c r="H17" s="551"/>
      <c r="I17" s="551"/>
    </row>
    <row r="18" spans="2:9" x14ac:dyDescent="0.3">
      <c r="B18" s="551"/>
      <c r="C18" s="551"/>
      <c r="D18" s="551"/>
      <c r="E18" s="551"/>
      <c r="F18" s="551"/>
      <c r="G18" s="551"/>
      <c r="H18" s="551"/>
      <c r="I18" s="551"/>
    </row>
    <row r="19" spans="2:9" ht="3.6" customHeight="1" x14ac:dyDescent="0.3"/>
    <row r="20" spans="2:9" ht="15.6" x14ac:dyDescent="0.3">
      <c r="B20" s="382" t="s">
        <v>395</v>
      </c>
    </row>
    <row r="59" spans="1:9" x14ac:dyDescent="0.3">
      <c r="A59" s="285"/>
      <c r="B59" s="285"/>
      <c r="C59" s="285"/>
      <c r="D59" s="285"/>
      <c r="E59" s="285"/>
      <c r="F59" s="285"/>
      <c r="G59" s="285"/>
      <c r="H59" s="285"/>
      <c r="I59" s="285"/>
    </row>
    <row r="60" spans="1:9" x14ac:dyDescent="0.3">
      <c r="A60" s="285"/>
      <c r="B60" s="285"/>
      <c r="C60" s="285"/>
      <c r="D60" s="285"/>
      <c r="E60" s="285"/>
      <c r="F60" s="285"/>
      <c r="G60" s="285"/>
      <c r="H60" s="285"/>
      <c r="I60" s="285"/>
    </row>
    <row r="65" spans="2:12" x14ac:dyDescent="0.3">
      <c r="B65" s="527" t="s">
        <v>384</v>
      </c>
      <c r="C65" s="527"/>
      <c r="D65" s="527"/>
      <c r="E65" s="527"/>
      <c r="F65" s="527"/>
      <c r="G65" s="527"/>
      <c r="H65" s="527"/>
      <c r="I65" s="527"/>
    </row>
    <row r="66" spans="2:12" x14ac:dyDescent="0.3">
      <c r="C66" s="208">
        <f>'Data Sheet'!E16</f>
        <v>42825</v>
      </c>
      <c r="D66" s="208">
        <f>'Data Sheet'!F16</f>
        <v>43190</v>
      </c>
      <c r="E66" s="208">
        <f>'Data Sheet'!G16</f>
        <v>43555</v>
      </c>
      <c r="F66" s="208">
        <f>'Data Sheet'!H16</f>
        <v>43921</v>
      </c>
      <c r="G66" s="208">
        <f>'Data Sheet'!I16</f>
        <v>44286</v>
      </c>
      <c r="H66" s="208">
        <f>'Data Sheet'!J16</f>
        <v>44651</v>
      </c>
      <c r="I66" s="208">
        <f>'Data Sheet'!K16</f>
        <v>45016</v>
      </c>
    </row>
    <row r="67" spans="2:12" x14ac:dyDescent="0.3">
      <c r="B67" t="s">
        <v>90</v>
      </c>
      <c r="C67" s="110">
        <f>IFERROR('Data Sheet'!E30,0)</f>
        <v>1030.26</v>
      </c>
      <c r="D67" s="110">
        <f>IFERROR('Data Sheet'!F30,0)</f>
        <v>1135.1199999999999</v>
      </c>
      <c r="E67" s="110">
        <f>IFERROR('Data Sheet'!G30,0)</f>
        <v>1433.27</v>
      </c>
      <c r="F67" s="110">
        <f>IFERROR('Data Sheet'!H30,0)</f>
        <v>1385.16</v>
      </c>
      <c r="G67" s="110">
        <f>IFERROR('Data Sheet'!I30,0)</f>
        <v>1525.03</v>
      </c>
      <c r="H67" s="110">
        <f>IFERROR('Data Sheet'!J30,0)</f>
        <v>1641.8</v>
      </c>
      <c r="I67" s="110">
        <f>IFERROR('Data Sheet'!K30,0)</f>
        <v>1706.41</v>
      </c>
      <c r="L67" s="278"/>
    </row>
    <row r="68" spans="2:12" x14ac:dyDescent="0.3">
      <c r="B68" t="s">
        <v>385</v>
      </c>
      <c r="C68" s="110">
        <f>IFERROR((SUM('Data Sheet'!E57:E58)+SUM('Data Sheet'!D57:D58)/2),0)</f>
        <v>5765.48</v>
      </c>
      <c r="D68" s="110">
        <f>IFERROR((SUM('Data Sheet'!F57:F58)+SUM('Data Sheet'!E57:E58)/2),0)</f>
        <v>6702.6200000000008</v>
      </c>
      <c r="E68" s="110">
        <f>IFERROR((SUM('Data Sheet'!G57:G58)+SUM('Data Sheet'!F57:F58)/2),0)</f>
        <v>7870.6849999999995</v>
      </c>
      <c r="F68" s="110">
        <f>IFERROR((SUM('Data Sheet'!H57:H58)+SUM('Data Sheet'!G57:G58)/2),0)</f>
        <v>8487.3549999999996</v>
      </c>
      <c r="G68" s="110">
        <f>IFERROR((SUM('Data Sheet'!I57:I58)+SUM('Data Sheet'!H57:H58)/2),0)</f>
        <v>9915.7649999999994</v>
      </c>
      <c r="H68" s="110">
        <f>IFERROR((SUM('Data Sheet'!J57:J58)+SUM('Data Sheet'!I57:I58)/2),0)</f>
        <v>11682.055</v>
      </c>
      <c r="I68" s="110">
        <f>IFERROR((SUM('Data Sheet'!K57:K58)+SUM('Data Sheet'!J57:J58)/2),0)</f>
        <v>13349.19</v>
      </c>
    </row>
    <row r="69" spans="2:12" x14ac:dyDescent="0.3">
      <c r="B69" s="396" t="s">
        <v>384</v>
      </c>
      <c r="C69" s="397">
        <f>C67/C68</f>
        <v>0.1786945752998883</v>
      </c>
      <c r="D69" s="397">
        <f t="shared" ref="D69:I69" si="0">D67/D68</f>
        <v>0.16935467026327014</v>
      </c>
      <c r="E69" s="397">
        <f t="shared" si="0"/>
        <v>0.1821023201919528</v>
      </c>
      <c r="F69" s="397">
        <f t="shared" si="0"/>
        <v>0.16320278814777986</v>
      </c>
      <c r="G69" s="397">
        <f t="shared" si="0"/>
        <v>0.15379852184879331</v>
      </c>
      <c r="H69" s="397">
        <f t="shared" si="0"/>
        <v>0.14054034157517661</v>
      </c>
      <c r="I69" s="397">
        <f t="shared" si="0"/>
        <v>0.12782872968322423</v>
      </c>
    </row>
    <row r="71" spans="2:12" x14ac:dyDescent="0.3">
      <c r="B71" s="527" t="s">
        <v>394</v>
      </c>
      <c r="C71" s="527"/>
      <c r="D71" s="527"/>
      <c r="E71" s="527"/>
      <c r="F71" s="527"/>
      <c r="G71" s="527"/>
      <c r="H71" s="527"/>
      <c r="I71" s="527"/>
    </row>
    <row r="72" spans="2:12" x14ac:dyDescent="0.3">
      <c r="C72" s="208">
        <f>C66</f>
        <v>42825</v>
      </c>
      <c r="D72" s="208">
        <f t="shared" ref="D72:I72" si="1">D66</f>
        <v>43190</v>
      </c>
      <c r="E72" s="208">
        <f t="shared" si="1"/>
        <v>43555</v>
      </c>
      <c r="F72" s="208">
        <f t="shared" si="1"/>
        <v>43921</v>
      </c>
      <c r="G72" s="208">
        <f t="shared" si="1"/>
        <v>44286</v>
      </c>
      <c r="H72" s="208">
        <f t="shared" si="1"/>
        <v>44651</v>
      </c>
      <c r="I72" s="208">
        <f t="shared" si="1"/>
        <v>45016</v>
      </c>
    </row>
    <row r="73" spans="2:12" x14ac:dyDescent="0.3">
      <c r="B73" t="str">
        <f>B67</f>
        <v>Net Profit</v>
      </c>
      <c r="C73" s="110">
        <f t="shared" ref="C73:I73" si="2">C67</f>
        <v>1030.26</v>
      </c>
      <c r="D73" s="110">
        <f t="shared" si="2"/>
        <v>1135.1199999999999</v>
      </c>
      <c r="E73" s="110">
        <f t="shared" si="2"/>
        <v>1433.27</v>
      </c>
      <c r="F73" s="110">
        <f t="shared" si="2"/>
        <v>1385.16</v>
      </c>
      <c r="G73" s="110">
        <f t="shared" si="2"/>
        <v>1525.03</v>
      </c>
      <c r="H73" s="110">
        <f t="shared" si="2"/>
        <v>1641.8</v>
      </c>
      <c r="I73" s="110">
        <f t="shared" si="2"/>
        <v>1706.41</v>
      </c>
    </row>
    <row r="74" spans="2:12" x14ac:dyDescent="0.3">
      <c r="B74" t="s">
        <v>346</v>
      </c>
      <c r="C74" s="110">
        <f>'Data Sheet'!E17</f>
        <v>2645.72</v>
      </c>
      <c r="D74" s="110">
        <f>'Data Sheet'!F17</f>
        <v>2963.02</v>
      </c>
      <c r="E74" s="110">
        <f>'Data Sheet'!G17</f>
        <v>3782.54</v>
      </c>
      <c r="F74" s="110">
        <f>'Data Sheet'!H17</f>
        <v>3519.85</v>
      </c>
      <c r="G74" s="110">
        <f>'Data Sheet'!I17</f>
        <v>3176.89</v>
      </c>
      <c r="H74" s="110">
        <f>'Data Sheet'!J17</f>
        <v>3584.82</v>
      </c>
      <c r="I74" s="110">
        <f>'Data Sheet'!K17</f>
        <v>3772.05</v>
      </c>
    </row>
    <row r="75" spans="2:12" x14ac:dyDescent="0.3">
      <c r="B75" s="383" t="s">
        <v>386</v>
      </c>
      <c r="C75" s="384">
        <f>C73/C74</f>
        <v>0.38940628637951108</v>
      </c>
      <c r="D75" s="384">
        <f t="shared" ref="D75:I75" si="3">D73/D74</f>
        <v>0.38309562540921083</v>
      </c>
      <c r="E75" s="384">
        <f t="shared" si="3"/>
        <v>0.3789173412574619</v>
      </c>
      <c r="F75" s="384">
        <f t="shared" si="3"/>
        <v>0.39352813330113501</v>
      </c>
      <c r="G75" s="384">
        <f t="shared" si="3"/>
        <v>0.48003865415547914</v>
      </c>
      <c r="H75" s="384">
        <f t="shared" si="3"/>
        <v>0.45798673294614511</v>
      </c>
      <c r="I75" s="384">
        <f t="shared" si="3"/>
        <v>0.45238265664559058</v>
      </c>
    </row>
    <row r="77" spans="2:12" x14ac:dyDescent="0.3">
      <c r="B77" t="s">
        <v>346</v>
      </c>
      <c r="C77" s="110">
        <f>C74</f>
        <v>2645.72</v>
      </c>
      <c r="D77" s="110">
        <f t="shared" ref="D77:I77" si="4">D74</f>
        <v>2963.02</v>
      </c>
      <c r="E77" s="110">
        <f t="shared" si="4"/>
        <v>3782.54</v>
      </c>
      <c r="F77" s="110">
        <f t="shared" si="4"/>
        <v>3519.85</v>
      </c>
      <c r="G77" s="110">
        <f t="shared" si="4"/>
        <v>3176.89</v>
      </c>
      <c r="H77" s="110">
        <f t="shared" si="4"/>
        <v>3584.82</v>
      </c>
      <c r="I77" s="110">
        <f t="shared" si="4"/>
        <v>3772.05</v>
      </c>
    </row>
    <row r="78" spans="2:12" x14ac:dyDescent="0.3">
      <c r="B78" t="s">
        <v>387</v>
      </c>
      <c r="C78" s="110">
        <f>'Data Sheet'!E66+'Data Sheet'!D66/2</f>
        <v>6257.9</v>
      </c>
      <c r="D78" s="110">
        <f>'Data Sheet'!F66+'Data Sheet'!E66/2</f>
        <v>7462.32</v>
      </c>
      <c r="E78" s="110">
        <f>'Data Sheet'!G66+'Data Sheet'!F66/2</f>
        <v>8833.25</v>
      </c>
      <c r="F78" s="110">
        <f>'Data Sheet'!H66+'Data Sheet'!G66/2</f>
        <v>9604.8850000000002</v>
      </c>
      <c r="G78" s="110">
        <f>'Data Sheet'!I66+'Data Sheet'!H66/2</f>
        <v>11199.715</v>
      </c>
      <c r="H78" s="110">
        <f>'Data Sheet'!J66+'Data Sheet'!I66/2</f>
        <v>12871.315000000001</v>
      </c>
      <c r="I78" s="110">
        <f>'Data Sheet'!K66+'Data Sheet'!J66/2</f>
        <v>14597.130000000001</v>
      </c>
    </row>
    <row r="79" spans="2:12" x14ac:dyDescent="0.3">
      <c r="B79" s="383" t="s">
        <v>388</v>
      </c>
      <c r="C79" s="395">
        <f t="shared" ref="C79:H79" si="5">C77/C78</f>
        <v>0.42278080506240112</v>
      </c>
      <c r="D79" s="395">
        <f t="shared" si="5"/>
        <v>0.39706418379270791</v>
      </c>
      <c r="E79" s="395">
        <f t="shared" si="5"/>
        <v>0.42821611524637027</v>
      </c>
      <c r="F79" s="395">
        <f t="shared" si="5"/>
        <v>0.36646456464601085</v>
      </c>
      <c r="G79" s="395">
        <f t="shared" si="5"/>
        <v>0.28365811094300164</v>
      </c>
      <c r="H79" s="395">
        <f t="shared" si="5"/>
        <v>0.27851233537521225</v>
      </c>
      <c r="I79" s="395">
        <f>I77/I78</f>
        <v>0.25841038615125028</v>
      </c>
    </row>
    <row r="81" spans="2:9" x14ac:dyDescent="0.3">
      <c r="B81" t="s">
        <v>387</v>
      </c>
      <c r="C81" s="110">
        <f>C78</f>
        <v>6257.9</v>
      </c>
      <c r="D81" s="110">
        <f t="shared" ref="D81:I81" si="6">D78</f>
        <v>7462.32</v>
      </c>
      <c r="E81" s="110">
        <f t="shared" si="6"/>
        <v>8833.25</v>
      </c>
      <c r="F81" s="110">
        <f t="shared" si="6"/>
        <v>9604.8850000000002</v>
      </c>
      <c r="G81" s="110">
        <f t="shared" si="6"/>
        <v>11199.715</v>
      </c>
      <c r="H81" s="110">
        <f t="shared" si="6"/>
        <v>12871.315000000001</v>
      </c>
      <c r="I81" s="110">
        <f t="shared" si="6"/>
        <v>14597.130000000001</v>
      </c>
    </row>
    <row r="82" spans="2:9" x14ac:dyDescent="0.3">
      <c r="B82" t="str">
        <f>B68</f>
        <v>Average shareholder Equity</v>
      </c>
      <c r="C82" s="110">
        <f>C68</f>
        <v>5765.48</v>
      </c>
      <c r="D82" s="110">
        <f t="shared" ref="D82:I82" si="7">D68</f>
        <v>6702.6200000000008</v>
      </c>
      <c r="E82" s="110">
        <f t="shared" si="7"/>
        <v>7870.6849999999995</v>
      </c>
      <c r="F82" s="110">
        <f t="shared" si="7"/>
        <v>8487.3549999999996</v>
      </c>
      <c r="G82" s="110">
        <f t="shared" si="7"/>
        <v>9915.7649999999994</v>
      </c>
      <c r="H82" s="110">
        <f t="shared" si="7"/>
        <v>11682.055</v>
      </c>
      <c r="I82" s="110">
        <f t="shared" si="7"/>
        <v>13349.19</v>
      </c>
    </row>
    <row r="83" spans="2:9" x14ac:dyDescent="0.3">
      <c r="B83" s="383" t="s">
        <v>389</v>
      </c>
      <c r="C83" s="395">
        <f>C81/C82</f>
        <v>1.0854083268001971</v>
      </c>
      <c r="D83" s="395">
        <f t="shared" ref="D83" si="8">D81/D82</f>
        <v>1.1133437372251447</v>
      </c>
      <c r="E83" s="395">
        <f t="shared" ref="E83" si="9">E81/E82</f>
        <v>1.1222974874486784</v>
      </c>
      <c r="F83" s="395">
        <f t="shared" ref="F83" si="10">F81/F82</f>
        <v>1.1316699961295362</v>
      </c>
      <c r="G83" s="395">
        <f t="shared" ref="G83" si="11">G81/G82</f>
        <v>1.1294857229875861</v>
      </c>
      <c r="H83" s="395">
        <f t="shared" ref="H83" si="12">H81/H82</f>
        <v>1.1018022942025183</v>
      </c>
      <c r="I83" s="395">
        <f>I81/I82</f>
        <v>1.093484323767959</v>
      </c>
    </row>
    <row r="85" spans="2:9" x14ac:dyDescent="0.3">
      <c r="B85" s="396" t="s">
        <v>390</v>
      </c>
      <c r="C85" s="397">
        <f>C75*C79*C83</f>
        <v>0.1786945752998883</v>
      </c>
      <c r="D85" s="397">
        <f t="shared" ref="D85:H85" si="13">D75*D79*D83</f>
        <v>0.16935467026327017</v>
      </c>
      <c r="E85" s="397">
        <f t="shared" si="13"/>
        <v>0.18210232019195285</v>
      </c>
      <c r="F85" s="397">
        <f t="shared" si="13"/>
        <v>0.16320278814777986</v>
      </c>
      <c r="G85" s="397">
        <f t="shared" si="13"/>
        <v>0.15379852184879333</v>
      </c>
      <c r="H85" s="397">
        <f t="shared" si="13"/>
        <v>0.14054034157517661</v>
      </c>
      <c r="I85" s="397">
        <f>I75*I79*I83</f>
        <v>0.12782872968322423</v>
      </c>
    </row>
    <row r="87" spans="2:9" x14ac:dyDescent="0.3">
      <c r="B87" s="527" t="s">
        <v>391</v>
      </c>
      <c r="C87" s="527"/>
      <c r="D87" s="527"/>
      <c r="E87" s="527"/>
      <c r="F87" s="527"/>
      <c r="G87" s="527"/>
      <c r="H87" s="527"/>
      <c r="I87" s="527"/>
    </row>
    <row r="88" spans="2:9" x14ac:dyDescent="0.3">
      <c r="C88" s="208">
        <f t="shared" ref="C88:H88" si="14">C66</f>
        <v>42825</v>
      </c>
      <c r="D88" s="208">
        <f t="shared" si="14"/>
        <v>43190</v>
      </c>
      <c r="E88" s="208">
        <f t="shared" si="14"/>
        <v>43555</v>
      </c>
      <c r="F88" s="208">
        <f t="shared" si="14"/>
        <v>43921</v>
      </c>
      <c r="G88" s="208">
        <f t="shared" si="14"/>
        <v>44286</v>
      </c>
      <c r="H88" s="208">
        <f t="shared" si="14"/>
        <v>44651</v>
      </c>
      <c r="I88" s="208">
        <f>I66</f>
        <v>45016</v>
      </c>
    </row>
    <row r="89" spans="2:9" x14ac:dyDescent="0.3">
      <c r="B89" t="s">
        <v>90</v>
      </c>
      <c r="C89" s="110">
        <f>C67</f>
        <v>1030.26</v>
      </c>
      <c r="D89" s="110">
        <f t="shared" ref="D89:H89" si="15">D67</f>
        <v>1135.1199999999999</v>
      </c>
      <c r="E89" s="110">
        <f t="shared" si="15"/>
        <v>1433.27</v>
      </c>
      <c r="F89" s="110">
        <f t="shared" si="15"/>
        <v>1385.16</v>
      </c>
      <c r="G89" s="110">
        <f t="shared" si="15"/>
        <v>1525.03</v>
      </c>
      <c r="H89" s="110">
        <f t="shared" si="15"/>
        <v>1641.8</v>
      </c>
      <c r="I89" s="110">
        <f>I67</f>
        <v>1706.41</v>
      </c>
    </row>
    <row r="90" spans="2:9" x14ac:dyDescent="0.3">
      <c r="B90" t="str">
        <f>B81</f>
        <v>Average Total Assets</v>
      </c>
      <c r="C90" s="110">
        <f>C78</f>
        <v>6257.9</v>
      </c>
      <c r="D90" s="110">
        <f>D78</f>
        <v>7462.32</v>
      </c>
      <c r="E90" s="110">
        <f t="shared" ref="E90:G90" si="16">E78</f>
        <v>8833.25</v>
      </c>
      <c r="F90" s="110">
        <f t="shared" si="16"/>
        <v>9604.8850000000002</v>
      </c>
      <c r="G90" s="110">
        <f t="shared" si="16"/>
        <v>11199.715</v>
      </c>
      <c r="H90" s="110">
        <f>H78</f>
        <v>12871.315000000001</v>
      </c>
      <c r="I90" s="110">
        <f>I78</f>
        <v>14597.130000000001</v>
      </c>
    </row>
    <row r="91" spans="2:9" x14ac:dyDescent="0.3">
      <c r="B91" s="396" t="s">
        <v>396</v>
      </c>
      <c r="C91" s="397">
        <f t="shared" ref="C91:H91" si="17">C89/C90</f>
        <v>0.16463350325188961</v>
      </c>
      <c r="D91" s="397">
        <f t="shared" si="17"/>
        <v>0.15211355181766528</v>
      </c>
      <c r="E91" s="397">
        <f t="shared" si="17"/>
        <v>0.1622585118727535</v>
      </c>
      <c r="F91" s="397">
        <f t="shared" si="17"/>
        <v>0.14421411604615778</v>
      </c>
      <c r="G91" s="397">
        <f t="shared" si="17"/>
        <v>0.1361668578173641</v>
      </c>
      <c r="H91" s="397">
        <f t="shared" si="17"/>
        <v>0.12755495456369453</v>
      </c>
      <c r="I91" s="397">
        <f>I89/I90</f>
        <v>0.11690037699191554</v>
      </c>
    </row>
    <row r="93" spans="2:9" x14ac:dyDescent="0.3">
      <c r="B93" s="527" t="s">
        <v>393</v>
      </c>
      <c r="C93" s="527"/>
      <c r="D93" s="527"/>
      <c r="E93" s="527"/>
      <c r="F93" s="527"/>
      <c r="G93" s="527"/>
      <c r="H93" s="527"/>
      <c r="I93" s="527"/>
    </row>
    <row r="94" spans="2:9" x14ac:dyDescent="0.3">
      <c r="C94" s="208">
        <f>C88</f>
        <v>42825</v>
      </c>
      <c r="D94" s="208">
        <f t="shared" ref="D94:I94" si="18">D88</f>
        <v>43190</v>
      </c>
      <c r="E94" s="208">
        <f t="shared" si="18"/>
        <v>43555</v>
      </c>
      <c r="F94" s="208">
        <f t="shared" si="18"/>
        <v>43921</v>
      </c>
      <c r="G94" s="208">
        <f t="shared" si="18"/>
        <v>44286</v>
      </c>
      <c r="H94" s="208">
        <f t="shared" si="18"/>
        <v>44651</v>
      </c>
      <c r="I94" s="208">
        <f t="shared" si="18"/>
        <v>45016</v>
      </c>
    </row>
    <row r="95" spans="2:9" x14ac:dyDescent="0.3">
      <c r="B95" t="str">
        <f>B89</f>
        <v>Net Profit</v>
      </c>
      <c r="C95" s="110">
        <f t="shared" ref="C95:I95" si="19">C89</f>
        <v>1030.26</v>
      </c>
      <c r="D95" s="110">
        <f t="shared" si="19"/>
        <v>1135.1199999999999</v>
      </c>
      <c r="E95" s="110">
        <f t="shared" si="19"/>
        <v>1433.27</v>
      </c>
      <c r="F95" s="110">
        <f t="shared" si="19"/>
        <v>1385.16</v>
      </c>
      <c r="G95" s="110">
        <f t="shared" si="19"/>
        <v>1525.03</v>
      </c>
      <c r="H95" s="110">
        <f t="shared" si="19"/>
        <v>1641.8</v>
      </c>
      <c r="I95" s="110">
        <f t="shared" si="19"/>
        <v>1706.41</v>
      </c>
    </row>
    <row r="96" spans="2:9" x14ac:dyDescent="0.3">
      <c r="B96" t="s">
        <v>346</v>
      </c>
      <c r="C96" s="110">
        <f t="shared" ref="C96:H96" si="20">C77</f>
        <v>2645.72</v>
      </c>
      <c r="D96" s="110">
        <f t="shared" si="20"/>
        <v>2963.02</v>
      </c>
      <c r="E96" s="110">
        <f t="shared" si="20"/>
        <v>3782.54</v>
      </c>
      <c r="F96" s="110">
        <f t="shared" si="20"/>
        <v>3519.85</v>
      </c>
      <c r="G96" s="110">
        <f t="shared" si="20"/>
        <v>3176.89</v>
      </c>
      <c r="H96" s="110">
        <f t="shared" si="20"/>
        <v>3584.82</v>
      </c>
      <c r="I96" s="110">
        <f>I77</f>
        <v>3772.05</v>
      </c>
    </row>
    <row r="97" spans="2:11" x14ac:dyDescent="0.3">
      <c r="B97" s="383" t="s">
        <v>386</v>
      </c>
      <c r="C97" s="384">
        <f>C95/C96</f>
        <v>0.38940628637951108</v>
      </c>
      <c r="D97" s="384">
        <f t="shared" ref="D97" si="21">D95/D96</f>
        <v>0.38309562540921083</v>
      </c>
      <c r="E97" s="384">
        <f t="shared" ref="E97" si="22">E95/E96</f>
        <v>0.3789173412574619</v>
      </c>
      <c r="F97" s="384">
        <f t="shared" ref="F97" si="23">F95/F96</f>
        <v>0.39352813330113501</v>
      </c>
      <c r="G97" s="384">
        <f t="shared" ref="G97" si="24">G95/G96</f>
        <v>0.48003865415547914</v>
      </c>
      <c r="H97" s="384">
        <f t="shared" ref="H97" si="25">H95/H96</f>
        <v>0.45798673294614511</v>
      </c>
      <c r="I97" s="384">
        <f t="shared" ref="I97" si="26">I95/I96</f>
        <v>0.45238265664559058</v>
      </c>
    </row>
    <row r="99" spans="2:11" x14ac:dyDescent="0.3">
      <c r="B99" t="s">
        <v>346</v>
      </c>
      <c r="C99" s="110">
        <f>C96</f>
        <v>2645.72</v>
      </c>
      <c r="D99" s="110">
        <f t="shared" ref="D99:I99" si="27">D96</f>
        <v>2963.02</v>
      </c>
      <c r="E99" s="110">
        <f t="shared" si="27"/>
        <v>3782.54</v>
      </c>
      <c r="F99" s="110">
        <f t="shared" si="27"/>
        <v>3519.85</v>
      </c>
      <c r="G99" s="110">
        <f t="shared" si="27"/>
        <v>3176.89</v>
      </c>
      <c r="H99" s="110">
        <f t="shared" si="27"/>
        <v>3584.82</v>
      </c>
      <c r="I99" s="110">
        <f t="shared" si="27"/>
        <v>3772.05</v>
      </c>
    </row>
    <row r="100" spans="2:11" x14ac:dyDescent="0.3">
      <c r="B100" t="s">
        <v>387</v>
      </c>
      <c r="C100" s="110">
        <f>C81</f>
        <v>6257.9</v>
      </c>
      <c r="D100" s="110">
        <f t="shared" ref="D100:I100" si="28">D81</f>
        <v>7462.32</v>
      </c>
      <c r="E100" s="110">
        <f t="shared" si="28"/>
        <v>8833.25</v>
      </c>
      <c r="F100" s="110">
        <f t="shared" si="28"/>
        <v>9604.8850000000002</v>
      </c>
      <c r="G100" s="110">
        <f t="shared" si="28"/>
        <v>11199.715</v>
      </c>
      <c r="H100" s="110">
        <f t="shared" si="28"/>
        <v>12871.315000000001</v>
      </c>
      <c r="I100" s="110">
        <f t="shared" si="28"/>
        <v>14597.130000000001</v>
      </c>
    </row>
    <row r="101" spans="2:11" x14ac:dyDescent="0.3">
      <c r="B101" s="383" t="s">
        <v>388</v>
      </c>
      <c r="C101" s="395">
        <f t="shared" ref="C101" si="29">C99/C100</f>
        <v>0.42278080506240112</v>
      </c>
      <c r="D101" s="395">
        <f t="shared" ref="D101" si="30">D99/D100</f>
        <v>0.39706418379270791</v>
      </c>
      <c r="E101" s="395">
        <f t="shared" ref="E101" si="31">E99/E100</f>
        <v>0.42821611524637027</v>
      </c>
      <c r="F101" s="395">
        <f t="shared" ref="F101" si="32">F99/F100</f>
        <v>0.36646456464601085</v>
      </c>
      <c r="G101" s="395">
        <f t="shared" ref="G101" si="33">G99/G100</f>
        <v>0.28365811094300164</v>
      </c>
      <c r="H101" s="395">
        <f t="shared" ref="H101" si="34">H99/H100</f>
        <v>0.27851233537521225</v>
      </c>
      <c r="I101" s="395">
        <f>I99/I100</f>
        <v>0.25841038615125028</v>
      </c>
    </row>
    <row r="102" spans="2:11" x14ac:dyDescent="0.3">
      <c r="B102" s="209"/>
      <c r="C102" s="210"/>
      <c r="D102" s="210"/>
      <c r="E102" s="210"/>
      <c r="F102" s="210"/>
      <c r="G102" s="210"/>
      <c r="H102" s="210"/>
      <c r="I102" s="210"/>
    </row>
    <row r="103" spans="2:11" x14ac:dyDescent="0.3">
      <c r="B103" s="396" t="s">
        <v>392</v>
      </c>
      <c r="C103" s="397">
        <f>C97*C101</f>
        <v>0.16463350325188961</v>
      </c>
      <c r="D103" s="397">
        <f>D97*D101</f>
        <v>0.15211355181766528</v>
      </c>
      <c r="E103" s="397">
        <f>E97*E101</f>
        <v>0.16225851187275353</v>
      </c>
      <c r="F103" s="397">
        <f t="shared" ref="F103:H103" si="35">F97*F101</f>
        <v>0.14421411604615778</v>
      </c>
      <c r="G103" s="397">
        <f t="shared" si="35"/>
        <v>0.1361668578173641</v>
      </c>
      <c r="H103" s="397">
        <f t="shared" si="35"/>
        <v>0.12755495456369453</v>
      </c>
      <c r="I103" s="397">
        <f>I97*I101</f>
        <v>0.11690037699191554</v>
      </c>
    </row>
    <row r="111" spans="2:11" ht="14.4" customHeight="1" x14ac:dyDescent="0.3">
      <c r="C111" s="211"/>
      <c r="D111" s="211"/>
      <c r="E111" s="211"/>
      <c r="F111" s="211"/>
      <c r="G111" s="211"/>
      <c r="H111" s="211"/>
      <c r="I111" s="211"/>
      <c r="J111" s="211"/>
      <c r="K111" s="211"/>
    </row>
    <row r="112" spans="2:11" ht="14.4" customHeight="1" x14ac:dyDescent="0.3">
      <c r="C112" s="211"/>
      <c r="D112" s="211"/>
      <c r="E112" s="211"/>
      <c r="F112" s="211"/>
      <c r="G112" s="211"/>
      <c r="H112" s="211"/>
      <c r="I112" s="211"/>
      <c r="J112" s="211"/>
      <c r="K112" s="211"/>
    </row>
    <row r="113" spans="1:11" ht="14.4" customHeight="1" x14ac:dyDescent="0.3">
      <c r="B113" s="557" t="s">
        <v>397</v>
      </c>
      <c r="C113" s="558"/>
      <c r="D113" s="558"/>
      <c r="E113" s="558"/>
      <c r="F113" s="558"/>
      <c r="G113" s="558"/>
      <c r="H113" s="558"/>
      <c r="I113" s="558"/>
      <c r="J113" s="211"/>
      <c r="K113" s="211"/>
    </row>
    <row r="114" spans="1:11" x14ac:dyDescent="0.3">
      <c r="B114" s="558"/>
      <c r="C114" s="558"/>
      <c r="D114" s="558"/>
      <c r="E114" s="558"/>
      <c r="F114" s="558"/>
      <c r="G114" s="558"/>
      <c r="H114" s="558"/>
      <c r="I114" s="558"/>
      <c r="J114" s="211"/>
      <c r="K114" s="211"/>
    </row>
    <row r="115" spans="1:11" x14ac:dyDescent="0.3">
      <c r="B115" s="558"/>
      <c r="C115" s="558"/>
      <c r="D115" s="558"/>
      <c r="E115" s="558"/>
      <c r="F115" s="558"/>
      <c r="G115" s="558"/>
      <c r="H115" s="558"/>
      <c r="I115" s="558"/>
      <c r="J115" s="211"/>
      <c r="K115" s="211"/>
    </row>
    <row r="116" spans="1:11" ht="19.8" customHeight="1" x14ac:dyDescent="0.3">
      <c r="B116" s="558"/>
      <c r="C116" s="558"/>
      <c r="D116" s="558"/>
      <c r="E116" s="558"/>
      <c r="F116" s="558"/>
      <c r="G116" s="558"/>
      <c r="H116" s="558"/>
      <c r="I116" s="558"/>
    </row>
    <row r="117" spans="1:11" ht="10.8" customHeight="1" x14ac:dyDescent="0.3">
      <c r="A117" s="285"/>
      <c r="B117" s="285"/>
      <c r="C117" s="285"/>
      <c r="D117" s="285"/>
      <c r="E117" s="285"/>
      <c r="F117" s="285"/>
      <c r="G117" s="285"/>
      <c r="H117" s="285"/>
      <c r="I117" s="285"/>
    </row>
    <row r="118" spans="1:11" x14ac:dyDescent="0.3">
      <c r="A118" s="81"/>
      <c r="B118" s="81"/>
      <c r="C118" s="81"/>
      <c r="D118" s="81"/>
      <c r="E118" s="81"/>
      <c r="F118" s="81"/>
      <c r="G118" s="81"/>
      <c r="H118" s="81"/>
      <c r="I118" s="81"/>
    </row>
  </sheetData>
  <mergeCells count="7">
    <mergeCell ref="B113:I116"/>
    <mergeCell ref="B5:I8"/>
    <mergeCell ref="B71:I71"/>
    <mergeCell ref="B87:I87"/>
    <mergeCell ref="B93:I93"/>
    <mergeCell ref="B14:I18"/>
    <mergeCell ref="B65:I65"/>
  </mergeCells>
  <printOptions horizontalCentered="1"/>
  <pageMargins left="0" right="0" top="0" bottom="0" header="0" footer="0"/>
  <pageSetup paperSize="13" scale="85" fitToWidth="0" orientation="portrait" r:id="rId1"/>
  <ignoredErrors>
    <ignoredError sqref="C68:I68" formulaRange="1"/>
  </ignoredError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49010-8DFB-424A-994D-2DFB8B2DAC51}">
  <sheetPr>
    <tabColor rgb="FF0070C0"/>
  </sheetPr>
  <dimension ref="A1"/>
  <sheetViews>
    <sheetView topLeftCell="C1" workbookViewId="0">
      <selection activeCell="J14" sqref="J14"/>
    </sheetView>
  </sheetViews>
  <sheetFormatPr defaultRowHeight="14.4" x14ac:dyDescent="0.3"/>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K96"/>
  <sheetViews>
    <sheetView zoomScale="91" zoomScaleNormal="91" zoomScalePageLayoutView="120" workbookViewId="0">
      <pane xSplit="1" ySplit="1" topLeftCell="B8" activePane="bottomRight" state="frozen"/>
      <selection activeCell="C4" sqref="C4"/>
      <selection pane="topRight" activeCell="C4" sqref="C4"/>
      <selection pane="bottomLeft" activeCell="C4" sqref="C4"/>
      <selection pane="bottomRight" activeCell="B8" sqref="B8"/>
    </sheetView>
  </sheetViews>
  <sheetFormatPr defaultColWidth="8.77734375" defaultRowHeight="14.4" x14ac:dyDescent="0.3"/>
  <cols>
    <col min="1" max="1" width="27.6640625" style="4" bestFit="1" customWidth="1"/>
    <col min="2" max="2" width="20.6640625" style="4" bestFit="1" customWidth="1"/>
    <col min="3" max="11" width="13.44140625" style="4" bestFit="1" customWidth="1"/>
    <col min="12" max="16384" width="8.77734375" style="4"/>
  </cols>
  <sheetData>
    <row r="1" spans="1:11" s="1" customFormat="1" x14ac:dyDescent="0.3">
      <c r="A1" s="1" t="s">
        <v>0</v>
      </c>
      <c r="B1" s="1" t="s">
        <v>46</v>
      </c>
      <c r="E1" s="559" t="str">
        <f>IF(B2&lt;&gt;B3, "A NEW VERSION OF THE WORKSHEET IS AVAILABLE", "")</f>
        <v/>
      </c>
      <c r="F1" s="559"/>
      <c r="G1" s="559"/>
      <c r="H1" s="559"/>
      <c r="I1" s="559"/>
      <c r="J1" s="559"/>
      <c r="K1" s="559"/>
    </row>
    <row r="2" spans="1:11" x14ac:dyDescent="0.3">
      <c r="A2" s="1" t="s">
        <v>44</v>
      </c>
      <c r="B2" s="4">
        <v>2.1</v>
      </c>
      <c r="E2" s="560" t="s">
        <v>24</v>
      </c>
      <c r="F2" s="560"/>
      <c r="G2" s="560"/>
      <c r="H2" s="560"/>
      <c r="I2" s="560"/>
      <c r="J2" s="560"/>
      <c r="K2" s="560"/>
    </row>
    <row r="3" spans="1:11" x14ac:dyDescent="0.3">
      <c r="A3" s="1" t="s">
        <v>45</v>
      </c>
      <c r="B3" s="4">
        <v>2.1</v>
      </c>
    </row>
    <row r="4" spans="1:11" x14ac:dyDescent="0.3">
      <c r="A4" s="1"/>
    </row>
    <row r="5" spans="1:11" x14ac:dyDescent="0.3">
      <c r="A5" s="1" t="s">
        <v>47</v>
      </c>
    </row>
    <row r="6" spans="1:11" x14ac:dyDescent="0.3">
      <c r="A6" s="4" t="s">
        <v>30</v>
      </c>
      <c r="B6" s="4">
        <f>IF(B9&gt;0, B9/B8, 0)</f>
        <v>39.40854854527624</v>
      </c>
    </row>
    <row r="7" spans="1:11" x14ac:dyDescent="0.3">
      <c r="A7" s="4" t="s">
        <v>19</v>
      </c>
      <c r="B7">
        <v>5</v>
      </c>
    </row>
    <row r="8" spans="1:11" x14ac:dyDescent="0.3">
      <c r="A8" s="4" t="s">
        <v>31</v>
      </c>
      <c r="B8">
        <v>611.79999999999995</v>
      </c>
    </row>
    <row r="9" spans="1:11" x14ac:dyDescent="0.3">
      <c r="A9" s="4" t="s">
        <v>56</v>
      </c>
      <c r="B9">
        <v>24110.15</v>
      </c>
    </row>
    <row r="15" spans="1:11" x14ac:dyDescent="0.3">
      <c r="A15" s="1" t="s">
        <v>25</v>
      </c>
    </row>
    <row r="16" spans="1:11" s="12" customFormat="1" x14ac:dyDescent="0.3">
      <c r="A16" s="11" t="s">
        <v>26</v>
      </c>
      <c r="B16" s="10">
        <v>41729</v>
      </c>
      <c r="C16" s="10">
        <v>42094</v>
      </c>
      <c r="D16" s="10">
        <v>42460</v>
      </c>
      <c r="E16" s="10">
        <v>42825</v>
      </c>
      <c r="F16" s="10">
        <v>43190</v>
      </c>
      <c r="G16" s="10">
        <v>43555</v>
      </c>
      <c r="H16" s="10">
        <v>43921</v>
      </c>
      <c r="I16" s="10">
        <v>44286</v>
      </c>
      <c r="J16" s="10">
        <v>44651</v>
      </c>
      <c r="K16" s="10">
        <v>45016</v>
      </c>
    </row>
    <row r="17" spans="1:11" s="7" customFormat="1" x14ac:dyDescent="0.3">
      <c r="A17" s="7" t="s">
        <v>3</v>
      </c>
      <c r="B17">
        <v>2223.62</v>
      </c>
      <c r="C17">
        <v>2395.38</v>
      </c>
      <c r="D17">
        <v>2473.64</v>
      </c>
      <c r="E17">
        <v>2645.72</v>
      </c>
      <c r="F17">
        <v>2963.02</v>
      </c>
      <c r="G17">
        <v>3782.54</v>
      </c>
      <c r="H17">
        <v>3519.85</v>
      </c>
      <c r="I17">
        <v>3176.89</v>
      </c>
      <c r="J17">
        <v>3584.82</v>
      </c>
      <c r="K17">
        <v>3772.05</v>
      </c>
    </row>
    <row r="18" spans="1:11" s="7" customFormat="1" x14ac:dyDescent="0.3">
      <c r="A18" s="4" t="s">
        <v>57</v>
      </c>
      <c r="B18"/>
      <c r="C18"/>
      <c r="D18"/>
      <c r="E18"/>
      <c r="F18"/>
      <c r="G18"/>
      <c r="H18"/>
      <c r="I18"/>
      <c r="J18"/>
      <c r="K18"/>
    </row>
    <row r="19" spans="1:11" s="7" customFormat="1" x14ac:dyDescent="0.3">
      <c r="A19" s="4" t="s">
        <v>58</v>
      </c>
      <c r="B19"/>
      <c r="C19"/>
      <c r="D19"/>
      <c r="E19"/>
      <c r="F19"/>
      <c r="G19"/>
      <c r="H19"/>
      <c r="I19"/>
      <c r="J19"/>
      <c r="K19"/>
    </row>
    <row r="20" spans="1:11" s="7" customFormat="1" x14ac:dyDescent="0.3">
      <c r="A20" s="4" t="s">
        <v>59</v>
      </c>
      <c r="B20">
        <v>27.75</v>
      </c>
      <c r="C20">
        <v>26.6</v>
      </c>
      <c r="D20">
        <v>18.75</v>
      </c>
      <c r="E20">
        <v>17.149999999999999</v>
      </c>
      <c r="F20">
        <v>18.62</v>
      </c>
      <c r="G20">
        <v>19.62</v>
      </c>
      <c r="H20">
        <v>19.77</v>
      </c>
      <c r="I20">
        <v>16.579999999999998</v>
      </c>
      <c r="J20">
        <v>16.87</v>
      </c>
      <c r="K20">
        <v>26.9</v>
      </c>
    </row>
    <row r="21" spans="1:11" s="7" customFormat="1" x14ac:dyDescent="0.3">
      <c r="A21" s="4" t="s">
        <v>60</v>
      </c>
      <c r="B21">
        <v>319.33</v>
      </c>
      <c r="C21">
        <v>309.08</v>
      </c>
      <c r="D21">
        <v>304.83</v>
      </c>
      <c r="E21">
        <v>323.98</v>
      </c>
      <c r="F21">
        <v>403.07</v>
      </c>
      <c r="G21">
        <v>541.24</v>
      </c>
      <c r="H21">
        <v>576.41999999999996</v>
      </c>
      <c r="I21">
        <v>474.03</v>
      </c>
      <c r="J21">
        <v>624.23</v>
      </c>
      <c r="K21">
        <v>707.96</v>
      </c>
    </row>
    <row r="22" spans="1:11" s="7" customFormat="1" x14ac:dyDescent="0.3">
      <c r="A22" s="4" t="s">
        <v>61</v>
      </c>
      <c r="B22">
        <v>218.99</v>
      </c>
      <c r="C22">
        <v>235.08</v>
      </c>
      <c r="D22">
        <v>250.8</v>
      </c>
      <c r="E22">
        <v>273.51</v>
      </c>
      <c r="F22">
        <v>314.54000000000002</v>
      </c>
      <c r="G22">
        <v>329.86</v>
      </c>
      <c r="H22">
        <v>323.22000000000003</v>
      </c>
      <c r="I22">
        <v>307.12</v>
      </c>
      <c r="J22">
        <v>293.99</v>
      </c>
      <c r="K22">
        <v>305.26</v>
      </c>
    </row>
    <row r="23" spans="1:11" s="7" customFormat="1" x14ac:dyDescent="0.3">
      <c r="A23" s="4" t="s">
        <v>62</v>
      </c>
      <c r="B23">
        <v>115.44</v>
      </c>
      <c r="C23">
        <v>131.55000000000001</v>
      </c>
      <c r="D23">
        <v>133.59</v>
      </c>
      <c r="E23">
        <v>208.38</v>
      </c>
      <c r="F23">
        <v>175.83</v>
      </c>
      <c r="G23">
        <v>262.67</v>
      </c>
      <c r="H23">
        <v>222.53</v>
      </c>
      <c r="I23">
        <v>207.78</v>
      </c>
      <c r="J23">
        <v>227.9</v>
      </c>
      <c r="K23">
        <v>280.14999999999998</v>
      </c>
    </row>
    <row r="24" spans="1:11" s="7" customFormat="1" x14ac:dyDescent="0.3">
      <c r="A24" s="4" t="s">
        <v>63</v>
      </c>
      <c r="B24">
        <v>34.07</v>
      </c>
      <c r="C24">
        <v>15.44</v>
      </c>
      <c r="D24">
        <v>544.61</v>
      </c>
      <c r="E24">
        <v>50.97</v>
      </c>
      <c r="F24">
        <v>47.2</v>
      </c>
      <c r="G24">
        <v>22.37</v>
      </c>
      <c r="H24">
        <v>106</v>
      </c>
      <c r="I24">
        <v>105.94</v>
      </c>
      <c r="J24">
        <v>142.93</v>
      </c>
      <c r="K24">
        <v>58.68</v>
      </c>
    </row>
    <row r="25" spans="1:11" s="7" customFormat="1" x14ac:dyDescent="0.3">
      <c r="A25" s="7" t="s">
        <v>6</v>
      </c>
      <c r="B25">
        <v>86.61</v>
      </c>
      <c r="C25">
        <v>98.52</v>
      </c>
      <c r="D25">
        <v>676.93</v>
      </c>
      <c r="E25">
        <v>180.67</v>
      </c>
      <c r="F25">
        <v>165.25</v>
      </c>
      <c r="G25">
        <v>242.42</v>
      </c>
      <c r="H25">
        <v>260.49</v>
      </c>
      <c r="I25">
        <v>306.36</v>
      </c>
      <c r="J25">
        <v>255.84</v>
      </c>
      <c r="K25">
        <v>380.49</v>
      </c>
    </row>
    <row r="26" spans="1:11" s="7" customFormat="1" x14ac:dyDescent="0.3">
      <c r="A26" s="7" t="s">
        <v>7</v>
      </c>
      <c r="B26">
        <v>478.28</v>
      </c>
      <c r="C26">
        <v>615.30999999999995</v>
      </c>
      <c r="D26">
        <v>496.7</v>
      </c>
      <c r="E26">
        <v>400.45</v>
      </c>
      <c r="F26">
        <v>449.99</v>
      </c>
      <c r="G26">
        <v>662.81</v>
      </c>
      <c r="H26">
        <v>700.2</v>
      </c>
      <c r="I26">
        <v>403.92</v>
      </c>
      <c r="J26">
        <v>306.12</v>
      </c>
      <c r="K26">
        <v>486</v>
      </c>
    </row>
    <row r="27" spans="1:11" s="7" customFormat="1" x14ac:dyDescent="0.3">
      <c r="A27" s="7" t="s">
        <v>8</v>
      </c>
      <c r="B27">
        <v>2.94</v>
      </c>
      <c r="C27">
        <v>2.29</v>
      </c>
      <c r="D27">
        <v>2.19</v>
      </c>
      <c r="E27">
        <v>1.03</v>
      </c>
      <c r="F27">
        <v>1.08</v>
      </c>
      <c r="G27">
        <v>1.65</v>
      </c>
      <c r="H27">
        <v>12.75</v>
      </c>
      <c r="I27">
        <v>26.86</v>
      </c>
      <c r="J27">
        <v>33.25</v>
      </c>
      <c r="K27">
        <v>9.42</v>
      </c>
    </row>
    <row r="28" spans="1:11" s="7" customFormat="1" x14ac:dyDescent="0.3">
      <c r="A28" s="7" t="s">
        <v>9</v>
      </c>
      <c r="B28">
        <v>1113.43</v>
      </c>
      <c r="C28">
        <v>1158.55</v>
      </c>
      <c r="D28">
        <v>1399.1</v>
      </c>
      <c r="E28">
        <v>1550.92</v>
      </c>
      <c r="F28">
        <v>1717.94</v>
      </c>
      <c r="G28">
        <v>2184.7399999999998</v>
      </c>
      <c r="H28">
        <v>1819.45</v>
      </c>
      <c r="I28">
        <v>1941.02</v>
      </c>
      <c r="J28">
        <v>2195.37</v>
      </c>
      <c r="K28">
        <v>2278.17</v>
      </c>
    </row>
    <row r="29" spans="1:11" s="7" customFormat="1" x14ac:dyDescent="0.3">
      <c r="A29" s="7" t="s">
        <v>10</v>
      </c>
      <c r="B29">
        <v>368.21</v>
      </c>
      <c r="C29">
        <v>375.96</v>
      </c>
      <c r="D29">
        <v>476.79</v>
      </c>
      <c r="E29">
        <v>520.26</v>
      </c>
      <c r="F29">
        <v>582.41999999999996</v>
      </c>
      <c r="G29">
        <v>751.06</v>
      </c>
      <c r="H29">
        <v>433.96</v>
      </c>
      <c r="I29">
        <v>415.78</v>
      </c>
      <c r="J29">
        <v>553.46</v>
      </c>
      <c r="K29">
        <v>571.25</v>
      </c>
    </row>
    <row r="30" spans="1:11" s="7" customFormat="1" x14ac:dyDescent="0.3">
      <c r="A30" s="7" t="s">
        <v>11</v>
      </c>
      <c r="B30">
        <v>748.01</v>
      </c>
      <c r="C30">
        <v>782.04</v>
      </c>
      <c r="D30">
        <v>921.83</v>
      </c>
      <c r="E30">
        <v>1030.26</v>
      </c>
      <c r="F30">
        <v>1135.1199999999999</v>
      </c>
      <c r="G30">
        <v>1433.27</v>
      </c>
      <c r="H30">
        <v>1385.16</v>
      </c>
      <c r="I30">
        <v>1525.03</v>
      </c>
      <c r="J30">
        <v>1641.8</v>
      </c>
      <c r="K30">
        <v>1706.41</v>
      </c>
    </row>
    <row r="31" spans="1:11" s="7" customFormat="1" x14ac:dyDescent="0.3">
      <c r="A31" s="7" t="s">
        <v>48</v>
      </c>
      <c r="B31">
        <v>374.38</v>
      </c>
      <c r="C31">
        <v>443.34</v>
      </c>
      <c r="D31">
        <v>610.82000000000005</v>
      </c>
      <c r="E31">
        <v>394.08</v>
      </c>
      <c r="F31">
        <v>394.08</v>
      </c>
      <c r="G31">
        <v>295.56</v>
      </c>
      <c r="H31">
        <v>985.2</v>
      </c>
      <c r="I31">
        <v>197.04</v>
      </c>
      <c r="J31">
        <v>541.86</v>
      </c>
      <c r="K31">
        <v>591.12</v>
      </c>
    </row>
    <row r="32" spans="1:11" s="7" customFormat="1" x14ac:dyDescent="0.3"/>
    <row r="33" spans="1:11" x14ac:dyDescent="0.3">
      <c r="A33" s="7"/>
    </row>
    <row r="34" spans="1:11" x14ac:dyDescent="0.3">
      <c r="A34" s="7"/>
    </row>
    <row r="35" spans="1:11" x14ac:dyDescent="0.3">
      <c r="A35" s="7"/>
    </row>
    <row r="36" spans="1:11" x14ac:dyDescent="0.3">
      <c r="A36" s="7"/>
    </row>
    <row r="37" spans="1:11" x14ac:dyDescent="0.3">
      <c r="A37" s="7"/>
    </row>
    <row r="38" spans="1:11" x14ac:dyDescent="0.3">
      <c r="A38" s="7"/>
    </row>
    <row r="39" spans="1:11" x14ac:dyDescent="0.3">
      <c r="A39" s="7"/>
    </row>
    <row r="40" spans="1:11" x14ac:dyDescent="0.3">
      <c r="A40" s="1" t="s">
        <v>27</v>
      </c>
    </row>
    <row r="41" spans="1:11" s="12" customFormat="1" x14ac:dyDescent="0.3">
      <c r="A41" s="11" t="s">
        <v>26</v>
      </c>
      <c r="B41" s="10">
        <v>44469</v>
      </c>
      <c r="C41" s="10">
        <v>44561</v>
      </c>
      <c r="D41" s="10">
        <v>44651</v>
      </c>
      <c r="E41" s="10">
        <v>44742</v>
      </c>
      <c r="F41" s="10">
        <v>44834</v>
      </c>
      <c r="G41" s="10">
        <v>44926</v>
      </c>
      <c r="H41" s="10">
        <v>45016</v>
      </c>
      <c r="I41" s="10">
        <v>45107</v>
      </c>
      <c r="J41" s="10">
        <v>45199</v>
      </c>
      <c r="K41" s="10">
        <v>45291</v>
      </c>
    </row>
    <row r="42" spans="1:11" s="7" customFormat="1" x14ac:dyDescent="0.3">
      <c r="A42" s="7" t="s">
        <v>3</v>
      </c>
      <c r="B42">
        <v>848.67</v>
      </c>
      <c r="C42">
        <v>1060.43</v>
      </c>
      <c r="D42">
        <v>856.85</v>
      </c>
      <c r="E42">
        <v>1219.1400000000001</v>
      </c>
      <c r="F42">
        <v>825.65</v>
      </c>
      <c r="G42">
        <v>886.88</v>
      </c>
      <c r="H42">
        <v>840.36</v>
      </c>
      <c r="I42">
        <v>1349.22</v>
      </c>
      <c r="J42">
        <v>1048.45</v>
      </c>
      <c r="K42">
        <v>923.15</v>
      </c>
    </row>
    <row r="43" spans="1:11" s="7" customFormat="1" x14ac:dyDescent="0.3">
      <c r="A43" s="7" t="s">
        <v>4</v>
      </c>
      <c r="B43">
        <v>322.89999999999998</v>
      </c>
      <c r="C43">
        <v>325.54000000000002</v>
      </c>
      <c r="D43">
        <v>292.95999999999998</v>
      </c>
      <c r="E43">
        <v>449.57</v>
      </c>
      <c r="F43">
        <v>288.58999999999997</v>
      </c>
      <c r="G43">
        <v>302.56</v>
      </c>
      <c r="H43">
        <v>342.53</v>
      </c>
      <c r="I43">
        <v>551.77</v>
      </c>
      <c r="J43">
        <v>320.67</v>
      </c>
      <c r="K43">
        <v>333.83</v>
      </c>
    </row>
    <row r="44" spans="1:11" s="7" customFormat="1" x14ac:dyDescent="0.3">
      <c r="A44" s="7" t="s">
        <v>6</v>
      </c>
      <c r="B44">
        <v>68.92</v>
      </c>
      <c r="C44">
        <v>48.34</v>
      </c>
      <c r="D44">
        <v>60.59</v>
      </c>
      <c r="E44">
        <v>103.88</v>
      </c>
      <c r="F44">
        <v>89.41</v>
      </c>
      <c r="G44">
        <v>100.5</v>
      </c>
      <c r="H44">
        <v>91.04</v>
      </c>
      <c r="I44">
        <v>122.08</v>
      </c>
      <c r="J44">
        <v>111.76</v>
      </c>
      <c r="K44">
        <v>139.69999999999999</v>
      </c>
    </row>
    <row r="45" spans="1:11" s="7" customFormat="1" x14ac:dyDescent="0.3">
      <c r="A45" s="7" t="s">
        <v>7</v>
      </c>
      <c r="B45">
        <v>40.380000000000003</v>
      </c>
      <c r="C45">
        <v>158.11000000000001</v>
      </c>
      <c r="D45">
        <v>69.63</v>
      </c>
      <c r="E45">
        <v>212.56</v>
      </c>
      <c r="F45">
        <v>80.09</v>
      </c>
      <c r="G45">
        <v>113.61</v>
      </c>
      <c r="H45">
        <v>79.739999999999995</v>
      </c>
      <c r="I45">
        <v>89.55</v>
      </c>
      <c r="J45">
        <v>218.75</v>
      </c>
      <c r="K45">
        <v>115.32</v>
      </c>
    </row>
    <row r="46" spans="1:11" s="7" customFormat="1" x14ac:dyDescent="0.3">
      <c r="A46" s="7" t="s">
        <v>8</v>
      </c>
      <c r="B46">
        <v>24.68</v>
      </c>
      <c r="C46">
        <v>1.97</v>
      </c>
      <c r="D46">
        <v>4.5</v>
      </c>
      <c r="E46">
        <v>2.41</v>
      </c>
      <c r="F46">
        <v>2.58</v>
      </c>
      <c r="G46">
        <v>1.95</v>
      </c>
      <c r="H46">
        <v>2.48</v>
      </c>
      <c r="I46">
        <v>3.15</v>
      </c>
      <c r="J46">
        <v>1.68</v>
      </c>
      <c r="K46">
        <v>1.85</v>
      </c>
    </row>
    <row r="47" spans="1:11" s="7" customFormat="1" x14ac:dyDescent="0.3">
      <c r="A47" s="7" t="s">
        <v>9</v>
      </c>
      <c r="B47">
        <v>529.63</v>
      </c>
      <c r="C47">
        <v>623.15</v>
      </c>
      <c r="D47">
        <v>550.35</v>
      </c>
      <c r="E47">
        <v>658.48</v>
      </c>
      <c r="F47">
        <v>543.79999999999995</v>
      </c>
      <c r="G47">
        <v>569.26</v>
      </c>
      <c r="H47">
        <v>506.65</v>
      </c>
      <c r="I47">
        <v>826.83</v>
      </c>
      <c r="J47">
        <v>619.11</v>
      </c>
      <c r="K47">
        <v>611.85</v>
      </c>
    </row>
    <row r="48" spans="1:11" s="7" customFormat="1" x14ac:dyDescent="0.3">
      <c r="A48" s="7" t="s">
        <v>10</v>
      </c>
      <c r="B48">
        <v>134.08000000000001</v>
      </c>
      <c r="C48">
        <v>151.96</v>
      </c>
      <c r="D48">
        <v>140.18</v>
      </c>
      <c r="E48">
        <v>164.49</v>
      </c>
      <c r="F48">
        <v>136.36000000000001</v>
      </c>
      <c r="G48">
        <v>144.16</v>
      </c>
      <c r="H48">
        <v>126.25</v>
      </c>
      <c r="I48">
        <v>234.75</v>
      </c>
      <c r="J48">
        <v>154.41999999999999</v>
      </c>
      <c r="K48">
        <v>157.76</v>
      </c>
    </row>
    <row r="49" spans="1:11" s="7" customFormat="1" x14ac:dyDescent="0.3">
      <c r="A49" s="7" t="s">
        <v>11</v>
      </c>
      <c r="B49">
        <v>395.46</v>
      </c>
      <c r="C49">
        <v>471</v>
      </c>
      <c r="D49">
        <v>410.16</v>
      </c>
      <c r="E49">
        <v>493.88</v>
      </c>
      <c r="F49">
        <v>407.31</v>
      </c>
      <c r="G49">
        <v>425</v>
      </c>
      <c r="H49">
        <v>380.23</v>
      </c>
      <c r="I49">
        <v>591.92999999999995</v>
      </c>
      <c r="J49">
        <v>464.54</v>
      </c>
      <c r="K49">
        <v>453.86</v>
      </c>
    </row>
    <row r="50" spans="1:11" x14ac:dyDescent="0.3">
      <c r="A50" s="7" t="s">
        <v>5</v>
      </c>
      <c r="B50">
        <v>525.77</v>
      </c>
      <c r="C50">
        <v>734.89</v>
      </c>
      <c r="D50">
        <v>563.89</v>
      </c>
      <c r="E50">
        <v>769.57</v>
      </c>
      <c r="F50">
        <v>537.05999999999995</v>
      </c>
      <c r="G50">
        <v>584.32000000000005</v>
      </c>
      <c r="H50">
        <v>497.83</v>
      </c>
      <c r="I50">
        <v>797.45</v>
      </c>
      <c r="J50">
        <v>727.78</v>
      </c>
      <c r="K50">
        <v>589.32000000000005</v>
      </c>
    </row>
    <row r="51" spans="1:11" x14ac:dyDescent="0.3">
      <c r="A51" s="7"/>
    </row>
    <row r="52" spans="1:11" x14ac:dyDescent="0.3">
      <c r="A52" s="7"/>
    </row>
    <row r="53" spans="1:11" x14ac:dyDescent="0.3">
      <c r="A53" s="7"/>
    </row>
    <row r="54" spans="1:11" x14ac:dyDescent="0.3">
      <c r="A54" s="7"/>
    </row>
    <row r="55" spans="1:11" x14ac:dyDescent="0.3">
      <c r="A55" s="1" t="s">
        <v>28</v>
      </c>
    </row>
    <row r="56" spans="1:11" s="12" customFormat="1" x14ac:dyDescent="0.3">
      <c r="A56" s="11" t="s">
        <v>26</v>
      </c>
      <c r="B56" s="10">
        <v>41729</v>
      </c>
      <c r="C56" s="10">
        <v>42094</v>
      </c>
      <c r="D56" s="10">
        <v>42460</v>
      </c>
      <c r="E56" s="10">
        <v>42825</v>
      </c>
      <c r="F56" s="10">
        <v>43190</v>
      </c>
      <c r="G56" s="10">
        <v>43555</v>
      </c>
      <c r="H56" s="10">
        <v>43921</v>
      </c>
      <c r="I56" s="10">
        <v>44286</v>
      </c>
      <c r="J56" s="10">
        <v>44651</v>
      </c>
      <c r="K56" s="10">
        <v>45016</v>
      </c>
    </row>
    <row r="57" spans="1:11" x14ac:dyDescent="0.3">
      <c r="A57" s="7" t="s">
        <v>13</v>
      </c>
      <c r="B57">
        <v>197.04</v>
      </c>
      <c r="C57">
        <v>197.04</v>
      </c>
      <c r="D57">
        <v>197.04</v>
      </c>
      <c r="E57">
        <v>197.04</v>
      </c>
      <c r="F57">
        <v>197.04</v>
      </c>
      <c r="G57">
        <v>197.04</v>
      </c>
      <c r="H57">
        <v>197.04</v>
      </c>
      <c r="I57">
        <v>197.04</v>
      </c>
      <c r="J57">
        <v>197.04</v>
      </c>
      <c r="K57">
        <v>197.04</v>
      </c>
    </row>
    <row r="58" spans="1:11" x14ac:dyDescent="0.3">
      <c r="A58" s="7" t="s">
        <v>14</v>
      </c>
      <c r="B58">
        <v>2898.39</v>
      </c>
      <c r="C58">
        <v>3151.1</v>
      </c>
      <c r="D58">
        <v>3277</v>
      </c>
      <c r="E58">
        <v>3831.42</v>
      </c>
      <c r="F58">
        <v>4491.3500000000004</v>
      </c>
      <c r="G58">
        <v>5329.45</v>
      </c>
      <c r="H58">
        <v>5527.07</v>
      </c>
      <c r="I58">
        <v>6856.67</v>
      </c>
      <c r="J58">
        <v>7958.16</v>
      </c>
      <c r="K58">
        <v>9074.5499999999993</v>
      </c>
    </row>
    <row r="59" spans="1:11" x14ac:dyDescent="0.3">
      <c r="A59" s="7" t="s">
        <v>49</v>
      </c>
      <c r="B59"/>
      <c r="C59"/>
      <c r="D59"/>
      <c r="E59"/>
      <c r="F59"/>
      <c r="G59"/>
      <c r="H59"/>
      <c r="I59">
        <v>80.349999999999994</v>
      </c>
      <c r="J59">
        <v>94.88</v>
      </c>
      <c r="K59">
        <v>62.87</v>
      </c>
    </row>
    <row r="60" spans="1:11" x14ac:dyDescent="0.3">
      <c r="A60" s="7" t="s">
        <v>50</v>
      </c>
      <c r="B60">
        <v>468.15</v>
      </c>
      <c r="C60">
        <v>396.88</v>
      </c>
      <c r="D60">
        <v>285.44</v>
      </c>
      <c r="E60">
        <v>349.7</v>
      </c>
      <c r="F60">
        <v>584.85</v>
      </c>
      <c r="G60">
        <v>670.14</v>
      </c>
      <c r="H60">
        <v>782.46</v>
      </c>
      <c r="I60">
        <v>812.37</v>
      </c>
      <c r="J60">
        <v>648.02</v>
      </c>
      <c r="K60">
        <v>813.62</v>
      </c>
    </row>
    <row r="61" spans="1:11" s="1" customFormat="1" x14ac:dyDescent="0.3">
      <c r="A61" s="1" t="s">
        <v>15</v>
      </c>
      <c r="B61">
        <v>3563.58</v>
      </c>
      <c r="C61">
        <v>3745.02</v>
      </c>
      <c r="D61">
        <v>3759.48</v>
      </c>
      <c r="E61">
        <v>4378.16</v>
      </c>
      <c r="F61">
        <v>5273.24</v>
      </c>
      <c r="G61">
        <v>6196.63</v>
      </c>
      <c r="H61">
        <v>6506.57</v>
      </c>
      <c r="I61">
        <v>7946.43</v>
      </c>
      <c r="J61">
        <v>8898.1</v>
      </c>
      <c r="K61">
        <v>10148.08</v>
      </c>
    </row>
    <row r="62" spans="1:11" x14ac:dyDescent="0.3">
      <c r="A62" s="7" t="s">
        <v>16</v>
      </c>
      <c r="B62">
        <v>1373.3</v>
      </c>
      <c r="C62">
        <v>1179.21</v>
      </c>
      <c r="D62">
        <v>845.14</v>
      </c>
      <c r="E62">
        <v>1224.54</v>
      </c>
      <c r="F62">
        <v>1153.49</v>
      </c>
      <c r="G62">
        <v>1112.03</v>
      </c>
      <c r="H62">
        <v>1145.3900000000001</v>
      </c>
      <c r="I62">
        <v>945.53</v>
      </c>
      <c r="J62">
        <v>1791.43</v>
      </c>
      <c r="K62">
        <v>1729.21</v>
      </c>
    </row>
    <row r="63" spans="1:11" x14ac:dyDescent="0.3">
      <c r="A63" s="7" t="s">
        <v>17</v>
      </c>
      <c r="B63">
        <v>1.76</v>
      </c>
      <c r="C63">
        <v>1.83</v>
      </c>
      <c r="D63">
        <v>0.74</v>
      </c>
      <c r="E63">
        <v>1.64</v>
      </c>
      <c r="F63">
        <v>49.06</v>
      </c>
      <c r="G63">
        <v>13.36</v>
      </c>
      <c r="H63">
        <v>66.3</v>
      </c>
      <c r="I63">
        <v>146.32</v>
      </c>
      <c r="J63">
        <v>244.05</v>
      </c>
      <c r="K63">
        <v>131.26</v>
      </c>
    </row>
    <row r="64" spans="1:11" x14ac:dyDescent="0.3">
      <c r="A64" s="7" t="s">
        <v>18</v>
      </c>
      <c r="B64">
        <v>471.59</v>
      </c>
      <c r="C64">
        <v>505.76</v>
      </c>
      <c r="D64">
        <v>635.79</v>
      </c>
      <c r="E64">
        <v>1148.04</v>
      </c>
      <c r="F64">
        <v>2147.42</v>
      </c>
      <c r="G64">
        <v>2800.52</v>
      </c>
      <c r="H64">
        <v>2692.03</v>
      </c>
      <c r="I64">
        <v>3504.04</v>
      </c>
      <c r="J64">
        <v>3588.96</v>
      </c>
      <c r="K64">
        <v>5512.22</v>
      </c>
    </row>
    <row r="65" spans="1:11" x14ac:dyDescent="0.3">
      <c r="A65" s="7" t="s">
        <v>51</v>
      </c>
      <c r="B65">
        <v>1716.93</v>
      </c>
      <c r="C65">
        <v>2058.2199999999998</v>
      </c>
      <c r="D65">
        <v>2277.81</v>
      </c>
      <c r="E65">
        <v>2003.94</v>
      </c>
      <c r="F65">
        <v>1923.27</v>
      </c>
      <c r="G65">
        <v>2270.7199999999998</v>
      </c>
      <c r="H65">
        <v>2602.85</v>
      </c>
      <c r="I65">
        <v>3350.54</v>
      </c>
      <c r="J65">
        <v>3273.66</v>
      </c>
      <c r="K65">
        <v>2775.39</v>
      </c>
    </row>
    <row r="66" spans="1:11" s="1" customFormat="1" x14ac:dyDescent="0.3">
      <c r="A66" s="1" t="s">
        <v>15</v>
      </c>
      <c r="B66">
        <v>3563.58</v>
      </c>
      <c r="C66">
        <v>3745.02</v>
      </c>
      <c r="D66">
        <v>3759.48</v>
      </c>
      <c r="E66">
        <v>4378.16</v>
      </c>
      <c r="F66">
        <v>5273.24</v>
      </c>
      <c r="G66">
        <v>6196.63</v>
      </c>
      <c r="H66">
        <v>6506.57</v>
      </c>
      <c r="I66">
        <v>7946.43</v>
      </c>
      <c r="J66">
        <v>8898.1</v>
      </c>
      <c r="K66">
        <v>10148.08</v>
      </c>
    </row>
    <row r="67" spans="1:11" s="7" customFormat="1" x14ac:dyDescent="0.3">
      <c r="A67" s="7" t="s">
        <v>55</v>
      </c>
      <c r="B67">
        <v>630.35</v>
      </c>
      <c r="C67">
        <v>757.49</v>
      </c>
      <c r="D67">
        <v>776.11</v>
      </c>
      <c r="E67">
        <v>772.6</v>
      </c>
      <c r="F67">
        <v>1062.29</v>
      </c>
      <c r="G67">
        <v>1133.99</v>
      </c>
      <c r="H67">
        <v>1367.22</v>
      </c>
      <c r="I67">
        <v>1433.94</v>
      </c>
      <c r="J67">
        <v>1466.02</v>
      </c>
      <c r="K67">
        <v>1474.3</v>
      </c>
    </row>
    <row r="68" spans="1:11" x14ac:dyDescent="0.3">
      <c r="A68" s="7" t="s">
        <v>32</v>
      </c>
      <c r="B68">
        <v>0.56999999999999995</v>
      </c>
      <c r="C68">
        <v>0.48</v>
      </c>
      <c r="D68">
        <v>1.1299999999999999</v>
      </c>
      <c r="E68">
        <v>0.89</v>
      </c>
      <c r="F68">
        <v>0.25</v>
      </c>
      <c r="G68">
        <v>0.24</v>
      </c>
      <c r="H68"/>
      <c r="I68"/>
      <c r="J68"/>
      <c r="K68"/>
    </row>
    <row r="69" spans="1:11" x14ac:dyDescent="0.3">
      <c r="A69" s="4" t="s">
        <v>64</v>
      </c>
      <c r="B69">
        <v>609.41</v>
      </c>
      <c r="C69">
        <v>759.29</v>
      </c>
      <c r="D69">
        <v>904.85</v>
      </c>
      <c r="E69">
        <v>788.39</v>
      </c>
      <c r="F69">
        <v>372.6</v>
      </c>
      <c r="G69">
        <v>593</v>
      </c>
      <c r="H69">
        <v>703.17</v>
      </c>
      <c r="I69">
        <v>1071.8399999999999</v>
      </c>
      <c r="J69">
        <v>1137.54</v>
      </c>
      <c r="K69">
        <v>598.57000000000005</v>
      </c>
    </row>
    <row r="70" spans="1:11" x14ac:dyDescent="0.3">
      <c r="A70" s="4" t="s">
        <v>92</v>
      </c>
      <c r="B70">
        <v>394084600</v>
      </c>
      <c r="C70">
        <v>394084600</v>
      </c>
      <c r="D70">
        <v>394084620</v>
      </c>
      <c r="E70">
        <v>394084620</v>
      </c>
      <c r="F70">
        <v>394084620</v>
      </c>
      <c r="G70">
        <v>394084620</v>
      </c>
      <c r="H70">
        <v>394084620</v>
      </c>
      <c r="I70">
        <v>394084620</v>
      </c>
      <c r="J70">
        <v>394084620</v>
      </c>
      <c r="K70">
        <v>394084620</v>
      </c>
    </row>
    <row r="71" spans="1:11" x14ac:dyDescent="0.3">
      <c r="A71" s="4" t="s">
        <v>52</v>
      </c>
      <c r="D71"/>
    </row>
    <row r="72" spans="1:11" x14ac:dyDescent="0.3">
      <c r="A72" s="4" t="s">
        <v>65</v>
      </c>
      <c r="B72">
        <v>5</v>
      </c>
      <c r="C72">
        <v>5</v>
      </c>
      <c r="D72">
        <v>5</v>
      </c>
      <c r="E72">
        <v>5</v>
      </c>
      <c r="F72">
        <v>5</v>
      </c>
      <c r="G72">
        <v>5</v>
      </c>
      <c r="H72">
        <v>5</v>
      </c>
      <c r="I72">
        <v>5</v>
      </c>
      <c r="J72">
        <v>5</v>
      </c>
      <c r="K72">
        <v>5</v>
      </c>
    </row>
    <row r="74" spans="1:11" x14ac:dyDescent="0.3">
      <c r="A74" s="7" t="s">
        <v>51</v>
      </c>
      <c r="B74" s="4">
        <f>B65-SUM(B67:B69)</f>
        <v>476.60000000000014</v>
      </c>
      <c r="C74" s="4">
        <f t="shared" ref="C74:K74" si="0">C65-SUM(C67:C69)</f>
        <v>540.95999999999981</v>
      </c>
      <c r="D74" s="4">
        <f t="shared" si="0"/>
        <v>595.7199999999998</v>
      </c>
      <c r="E74" s="4">
        <f t="shared" si="0"/>
        <v>442.05999999999995</v>
      </c>
      <c r="F74" s="4">
        <f t="shared" si="0"/>
        <v>488.13000000000011</v>
      </c>
      <c r="G74" s="4">
        <f t="shared" si="0"/>
        <v>543.48999999999978</v>
      </c>
      <c r="H74" s="4">
        <f t="shared" si="0"/>
        <v>532.46</v>
      </c>
      <c r="I74" s="4">
        <f t="shared" si="0"/>
        <v>844.76000000000022</v>
      </c>
      <c r="J74" s="4">
        <f t="shared" si="0"/>
        <v>670.09999999999991</v>
      </c>
      <c r="K74" s="4">
        <f t="shared" si="0"/>
        <v>702.52</v>
      </c>
    </row>
    <row r="75" spans="1:11" x14ac:dyDescent="0.3">
      <c r="A75" s="7"/>
    </row>
    <row r="76" spans="1:11" x14ac:dyDescent="0.3">
      <c r="A76" s="1" t="s">
        <v>103</v>
      </c>
      <c r="B76" s="4">
        <f>SUM(B62:B64,B67:B69,B74)</f>
        <v>3563.58</v>
      </c>
      <c r="C76" s="4">
        <f>SUM(C62:C64,C67:C69,C74)</f>
        <v>3745.0199999999995</v>
      </c>
      <c r="D76" s="4">
        <f t="shared" ref="D76:K76" si="1">SUM(D62:D64,D67:D69,D74)</f>
        <v>3759.48</v>
      </c>
      <c r="E76" s="4">
        <f t="shared" si="1"/>
        <v>4378.16</v>
      </c>
      <c r="F76" s="4">
        <f t="shared" si="1"/>
        <v>5273.2400000000007</v>
      </c>
      <c r="G76" s="4">
        <f t="shared" si="1"/>
        <v>6196.6299999999992</v>
      </c>
      <c r="H76" s="4">
        <f t="shared" si="1"/>
        <v>6506.5700000000006</v>
      </c>
      <c r="I76" s="4">
        <f t="shared" si="1"/>
        <v>7946.43</v>
      </c>
      <c r="J76" s="4">
        <f t="shared" si="1"/>
        <v>8898.1</v>
      </c>
      <c r="K76" s="4">
        <f t="shared" si="1"/>
        <v>10148.08</v>
      </c>
    </row>
    <row r="77" spans="1:11" x14ac:dyDescent="0.3">
      <c r="A77" s="7"/>
    </row>
    <row r="78" spans="1:11" x14ac:dyDescent="0.3">
      <c r="A78" s="7" t="s">
        <v>104</v>
      </c>
      <c r="B78" s="4" t="b">
        <f>B61=B76</f>
        <v>1</v>
      </c>
      <c r="C78" s="4" t="b">
        <f t="shared" ref="C78:K78" si="2">C61=C76</f>
        <v>1</v>
      </c>
      <c r="D78" s="4" t="b">
        <f t="shared" si="2"/>
        <v>1</v>
      </c>
      <c r="E78" s="4" t="b">
        <f t="shared" si="2"/>
        <v>1</v>
      </c>
      <c r="F78" s="4" t="b">
        <f t="shared" si="2"/>
        <v>1</v>
      </c>
      <c r="G78" s="4" t="b">
        <f t="shared" si="2"/>
        <v>1</v>
      </c>
      <c r="H78" s="4" t="b">
        <f t="shared" si="2"/>
        <v>1</v>
      </c>
      <c r="I78" s="4" t="b">
        <f t="shared" si="2"/>
        <v>1</v>
      </c>
      <c r="J78" s="4" t="b">
        <f t="shared" si="2"/>
        <v>1</v>
      </c>
      <c r="K78" s="4" t="b">
        <f t="shared" si="2"/>
        <v>1</v>
      </c>
    </row>
    <row r="79" spans="1:11" x14ac:dyDescent="0.3">
      <c r="A79" s="7"/>
    </row>
    <row r="80" spans="1:11" x14ac:dyDescent="0.3">
      <c r="A80" s="1" t="s">
        <v>29</v>
      </c>
    </row>
    <row r="81" spans="1:11" s="12" customFormat="1" x14ac:dyDescent="0.3">
      <c r="A81" s="11" t="s">
        <v>26</v>
      </c>
      <c r="B81" s="10">
        <v>41729</v>
      </c>
      <c r="C81" s="10">
        <v>42094</v>
      </c>
      <c r="D81" s="10">
        <v>42460</v>
      </c>
      <c r="E81" s="10">
        <v>42825</v>
      </c>
      <c r="F81" s="10">
        <v>43190</v>
      </c>
      <c r="G81" s="10">
        <v>43555</v>
      </c>
      <c r="H81" s="10">
        <v>43921</v>
      </c>
      <c r="I81" s="10">
        <v>44286</v>
      </c>
      <c r="J81" s="10">
        <v>44651</v>
      </c>
      <c r="K81" s="10">
        <v>45016</v>
      </c>
    </row>
    <row r="82" spans="1:11" s="1" customFormat="1" x14ac:dyDescent="0.3">
      <c r="A82" s="7" t="s">
        <v>20</v>
      </c>
      <c r="B82">
        <v>1194.7</v>
      </c>
      <c r="C82">
        <v>1162.27</v>
      </c>
      <c r="D82">
        <v>1298.98</v>
      </c>
      <c r="E82">
        <v>1295.53</v>
      </c>
      <c r="F82">
        <v>1371.24</v>
      </c>
      <c r="G82">
        <v>1824.1</v>
      </c>
      <c r="H82">
        <v>1655.62</v>
      </c>
      <c r="I82">
        <v>1464.22</v>
      </c>
      <c r="J82">
        <v>1633.67</v>
      </c>
      <c r="K82">
        <v>2095.5100000000002</v>
      </c>
    </row>
    <row r="83" spans="1:11" s="7" customFormat="1" x14ac:dyDescent="0.3">
      <c r="A83" s="7" t="s">
        <v>21</v>
      </c>
      <c r="B83">
        <v>-786.23</v>
      </c>
      <c r="C83">
        <v>-518.5</v>
      </c>
      <c r="D83">
        <v>-401.46</v>
      </c>
      <c r="E83">
        <v>-716.43</v>
      </c>
      <c r="F83">
        <v>-1294.08</v>
      </c>
      <c r="G83">
        <v>-1113.27</v>
      </c>
      <c r="H83">
        <v>-406.35</v>
      </c>
      <c r="I83">
        <v>-1151.69</v>
      </c>
      <c r="J83">
        <v>-1026.01</v>
      </c>
      <c r="K83">
        <v>-1552.7</v>
      </c>
    </row>
    <row r="84" spans="1:11" s="7" customFormat="1" x14ac:dyDescent="0.3">
      <c r="A84" s="7" t="s">
        <v>22</v>
      </c>
      <c r="B84">
        <v>-430.75</v>
      </c>
      <c r="C84">
        <v>-634.83000000000004</v>
      </c>
      <c r="D84">
        <v>-737.37</v>
      </c>
      <c r="E84">
        <v>-475.33</v>
      </c>
      <c r="F84">
        <v>-475.4</v>
      </c>
      <c r="G84">
        <v>-595.52</v>
      </c>
      <c r="H84">
        <v>-1222.3699999999999</v>
      </c>
      <c r="I84">
        <v>-249.46</v>
      </c>
      <c r="J84">
        <v>-602.73</v>
      </c>
      <c r="K84">
        <v>-630.63</v>
      </c>
    </row>
    <row r="85" spans="1:11" s="1" customFormat="1" x14ac:dyDescent="0.3">
      <c r="A85" s="7" t="s">
        <v>23</v>
      </c>
      <c r="B85">
        <v>-22.28</v>
      </c>
      <c r="C85">
        <v>8.94</v>
      </c>
      <c r="D85">
        <v>160.15</v>
      </c>
      <c r="E85">
        <v>103.77</v>
      </c>
      <c r="F85">
        <v>-398.24</v>
      </c>
      <c r="G85">
        <v>115.31</v>
      </c>
      <c r="H85">
        <v>26.9</v>
      </c>
      <c r="I85">
        <v>63.07</v>
      </c>
      <c r="J85">
        <v>4.93</v>
      </c>
      <c r="K85">
        <v>-87.82</v>
      </c>
    </row>
    <row r="86" spans="1:11" x14ac:dyDescent="0.3">
      <c r="A86" s="7"/>
    </row>
    <row r="87" spans="1:11" x14ac:dyDescent="0.3">
      <c r="A87" s="4" t="s">
        <v>539</v>
      </c>
      <c r="B87" s="4">
        <f>B70*B90/10000000</f>
        <v>15832.348805</v>
      </c>
      <c r="C87" s="4">
        <f t="shared" ref="C87:K87" si="3">C70*C90/10000000</f>
        <v>17412.628051</v>
      </c>
      <c r="D87" s="4">
        <f t="shared" si="3"/>
        <v>14874.723981900001</v>
      </c>
      <c r="E87" s="4">
        <f t="shared" si="3"/>
        <v>31158.3004803</v>
      </c>
      <c r="F87" s="4">
        <f t="shared" si="3"/>
        <v>33442.020853200003</v>
      </c>
      <c r="G87" s="4">
        <f t="shared" si="3"/>
        <v>24752.454982200001</v>
      </c>
      <c r="H87" s="4">
        <f t="shared" si="3"/>
        <v>11268.849708899999</v>
      </c>
      <c r="I87" s="4">
        <f t="shared" si="3"/>
        <v>18533.7996786</v>
      </c>
      <c r="J87" s="4">
        <f t="shared" si="3"/>
        <v>19304.235110699999</v>
      </c>
      <c r="K87" s="4">
        <f t="shared" si="3"/>
        <v>16388.008922699999</v>
      </c>
    </row>
    <row r="88" spans="1:11" x14ac:dyDescent="0.3">
      <c r="A88" s="7"/>
    </row>
    <row r="89" spans="1:11" x14ac:dyDescent="0.3">
      <c r="A89" s="7"/>
    </row>
    <row r="90" spans="1:11" s="1" customFormat="1" x14ac:dyDescent="0.3">
      <c r="A90" s="1" t="s">
        <v>54</v>
      </c>
      <c r="B90">
        <v>401.75</v>
      </c>
      <c r="C90">
        <v>441.85</v>
      </c>
      <c r="D90">
        <v>377.45</v>
      </c>
      <c r="E90">
        <v>790.65</v>
      </c>
      <c r="F90">
        <v>848.6</v>
      </c>
      <c r="G90">
        <v>628.1</v>
      </c>
      <c r="H90">
        <v>285.95</v>
      </c>
      <c r="I90">
        <v>470.3</v>
      </c>
      <c r="J90">
        <v>489.85</v>
      </c>
      <c r="K90">
        <v>415.85</v>
      </c>
    </row>
    <row r="92" spans="1:11" s="1" customFormat="1" x14ac:dyDescent="0.3">
      <c r="A92" s="1" t="s">
        <v>53</v>
      </c>
    </row>
    <row r="93" spans="1:11" x14ac:dyDescent="0.3">
      <c r="A93" s="4" t="s">
        <v>66</v>
      </c>
      <c r="B93" s="18">
        <v>39.409999999999997</v>
      </c>
      <c r="C93" s="18">
        <v>39.409999999999997</v>
      </c>
      <c r="D93" s="18">
        <v>39.409999999999997</v>
      </c>
      <c r="E93" s="18">
        <v>39.409999999999997</v>
      </c>
      <c r="F93" s="18">
        <v>39.409999999999997</v>
      </c>
      <c r="G93" s="18">
        <v>39.409999999999997</v>
      </c>
      <c r="H93" s="18">
        <v>39.409999999999997</v>
      </c>
      <c r="I93" s="18">
        <v>39.409999999999997</v>
      </c>
      <c r="J93" s="18">
        <v>39.409999999999997</v>
      </c>
      <c r="K93" s="18">
        <v>39.409999999999997</v>
      </c>
    </row>
    <row r="95" spans="1:11" x14ac:dyDescent="0.3">
      <c r="A95" s="4" t="s">
        <v>495</v>
      </c>
      <c r="B95" s="4">
        <f>B93*B90</f>
        <v>15832.967499999999</v>
      </c>
      <c r="C95" s="4">
        <f t="shared" ref="C95:K95" si="4">C93*C90</f>
        <v>17413.308499999999</v>
      </c>
      <c r="D95" s="4">
        <f t="shared" si="4"/>
        <v>14875.304499999998</v>
      </c>
      <c r="E95" s="4">
        <f t="shared" si="4"/>
        <v>31159.516499999998</v>
      </c>
      <c r="F95" s="4">
        <f t="shared" si="4"/>
        <v>33443.326000000001</v>
      </c>
      <c r="G95" s="4">
        <f t="shared" si="4"/>
        <v>24753.420999999998</v>
      </c>
      <c r="H95" s="4">
        <f t="shared" si="4"/>
        <v>11269.289499999999</v>
      </c>
      <c r="I95" s="4">
        <f t="shared" si="4"/>
        <v>18534.522999999997</v>
      </c>
      <c r="J95" s="4">
        <f t="shared" si="4"/>
        <v>19304.988499999999</v>
      </c>
      <c r="K95" s="4">
        <f t="shared" si="4"/>
        <v>16388.648499999999</v>
      </c>
    </row>
    <row r="96" spans="1:11" x14ac:dyDescent="0.3">
      <c r="A96" s="4" t="s">
        <v>354</v>
      </c>
    </row>
  </sheetData>
  <mergeCells count="2">
    <mergeCell ref="E1:K1"/>
    <mergeCell ref="E2:K2"/>
  </mergeCells>
  <conditionalFormatting sqref="E1:K1">
    <cfRule type="cellIs" dxfId="2" priority="1" operator="notEqual">
      <formula>""</formula>
    </cfRule>
  </conditionalFormatting>
  <hyperlinks>
    <hyperlink ref="E1:K1" r:id="rId1" display="https://www.screener.in/excel/" xr:uid="{00000000-0004-0000-0500-000000000000}"/>
  </hyperlinks>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K24"/>
  <sheetViews>
    <sheetView zoomScale="150" zoomScaleNormal="150" zoomScalePageLayoutView="150" workbookViewId="0">
      <pane xSplit="1" ySplit="3" topLeftCell="B4" activePane="bottomRight" state="frozen"/>
      <selection pane="topRight" activeCell="B1" sqref="B1"/>
      <selection pane="bottomLeft" activeCell="A4" sqref="A4"/>
      <selection pane="bottomRight" activeCell="B10" sqref="B10"/>
    </sheetView>
  </sheetViews>
  <sheetFormatPr defaultColWidth="8.77734375" defaultRowHeight="14.4" x14ac:dyDescent="0.3"/>
  <cols>
    <col min="1" max="1" width="26.77734375" style="5" bestFit="1" customWidth="1"/>
    <col min="2" max="6" width="13.44140625" style="5" customWidth="1"/>
    <col min="7" max="11" width="13.44140625" style="5" bestFit="1" customWidth="1"/>
    <col min="12" max="16384" width="8.77734375" style="5"/>
  </cols>
  <sheetData>
    <row r="1" spans="1:11" s="6" customFormat="1" x14ac:dyDescent="0.3">
      <c r="A1" s="6" t="e">
        <f>#REF!</f>
        <v>#REF!</v>
      </c>
      <c r="E1" t="str">
        <f>UPDATE</f>
        <v/>
      </c>
      <c r="F1"/>
      <c r="J1" s="3" t="s">
        <v>1</v>
      </c>
      <c r="K1" s="3"/>
    </row>
    <row r="3" spans="1:11" s="2" customFormat="1" x14ac:dyDescent="0.3">
      <c r="A3" s="9" t="s">
        <v>2</v>
      </c>
      <c r="B3" s="10">
        <f>'Data Sheet'!B81</f>
        <v>41729</v>
      </c>
      <c r="C3" s="10">
        <f>'Data Sheet'!C81</f>
        <v>42094</v>
      </c>
      <c r="D3" s="10">
        <f>'Data Sheet'!D81</f>
        <v>42460</v>
      </c>
      <c r="E3" s="10">
        <f>'Data Sheet'!E81</f>
        <v>42825</v>
      </c>
      <c r="F3" s="10">
        <f>'Data Sheet'!F81</f>
        <v>43190</v>
      </c>
      <c r="G3" s="10">
        <f>'Data Sheet'!G81</f>
        <v>43555</v>
      </c>
      <c r="H3" s="10">
        <f>'Data Sheet'!H81</f>
        <v>43921</v>
      </c>
      <c r="I3" s="10">
        <f>'Data Sheet'!I81</f>
        <v>44286</v>
      </c>
      <c r="J3" s="10">
        <f>'Data Sheet'!J81</f>
        <v>44651</v>
      </c>
      <c r="K3" s="10">
        <f>'Data Sheet'!K81</f>
        <v>45016</v>
      </c>
    </row>
    <row r="4" spans="1:11" s="6" customFormat="1" x14ac:dyDescent="0.3">
      <c r="A4" s="6" t="s">
        <v>20</v>
      </c>
      <c r="B4" s="1">
        <f>'Data Sheet'!B82</f>
        <v>1194.7</v>
      </c>
      <c r="C4" s="1">
        <f>'Data Sheet'!C82</f>
        <v>1162.27</v>
      </c>
      <c r="D4" s="1">
        <f>'Data Sheet'!D82</f>
        <v>1298.98</v>
      </c>
      <c r="E4" s="1">
        <f>'Data Sheet'!E82</f>
        <v>1295.53</v>
      </c>
      <c r="F4" s="1">
        <f>'Data Sheet'!F82</f>
        <v>1371.24</v>
      </c>
      <c r="G4" s="1">
        <f>'Data Sheet'!G82</f>
        <v>1824.1</v>
      </c>
      <c r="H4" s="1">
        <f>'Data Sheet'!H82</f>
        <v>1655.62</v>
      </c>
      <c r="I4" s="1">
        <f>'Data Sheet'!I82</f>
        <v>1464.22</v>
      </c>
      <c r="J4" s="1">
        <f>'Data Sheet'!J82</f>
        <v>1633.67</v>
      </c>
      <c r="K4" s="1">
        <f>'Data Sheet'!K82</f>
        <v>2095.5100000000002</v>
      </c>
    </row>
    <row r="5" spans="1:11" x14ac:dyDescent="0.3">
      <c r="A5" s="5" t="s">
        <v>21</v>
      </c>
      <c r="B5" s="7">
        <f>'Data Sheet'!B83</f>
        <v>-786.23</v>
      </c>
      <c r="C5" s="7">
        <f>'Data Sheet'!C83</f>
        <v>-518.5</v>
      </c>
      <c r="D5" s="7">
        <f>'Data Sheet'!D83</f>
        <v>-401.46</v>
      </c>
      <c r="E5" s="7">
        <f>'Data Sheet'!E83</f>
        <v>-716.43</v>
      </c>
      <c r="F5" s="7">
        <f>'Data Sheet'!F83</f>
        <v>-1294.08</v>
      </c>
      <c r="G5" s="7">
        <f>'Data Sheet'!G83</f>
        <v>-1113.27</v>
      </c>
      <c r="H5" s="7">
        <f>'Data Sheet'!H83</f>
        <v>-406.35</v>
      </c>
      <c r="I5" s="7">
        <f>'Data Sheet'!I83</f>
        <v>-1151.69</v>
      </c>
      <c r="J5" s="7">
        <f>'Data Sheet'!J83</f>
        <v>-1026.01</v>
      </c>
      <c r="K5" s="7">
        <f>'Data Sheet'!K83</f>
        <v>-1552.7</v>
      </c>
    </row>
    <row r="6" spans="1:11" x14ac:dyDescent="0.3">
      <c r="A6" s="5" t="s">
        <v>22</v>
      </c>
      <c r="B6" s="7">
        <f>'Data Sheet'!B84</f>
        <v>-430.75</v>
      </c>
      <c r="C6" s="7">
        <f>'Data Sheet'!C84</f>
        <v>-634.83000000000004</v>
      </c>
      <c r="D6" s="7">
        <f>'Data Sheet'!D84</f>
        <v>-737.37</v>
      </c>
      <c r="E6" s="7">
        <f>'Data Sheet'!E84</f>
        <v>-475.33</v>
      </c>
      <c r="F6" s="7">
        <f>'Data Sheet'!F84</f>
        <v>-475.4</v>
      </c>
      <c r="G6" s="7">
        <f>'Data Sheet'!G84</f>
        <v>-595.52</v>
      </c>
      <c r="H6" s="7">
        <f>'Data Sheet'!H84</f>
        <v>-1222.3699999999999</v>
      </c>
      <c r="I6" s="7">
        <f>'Data Sheet'!I84</f>
        <v>-249.46</v>
      </c>
      <c r="J6" s="7">
        <f>'Data Sheet'!J84</f>
        <v>-602.73</v>
      </c>
      <c r="K6" s="7">
        <f>'Data Sheet'!K84</f>
        <v>-630.63</v>
      </c>
    </row>
    <row r="7" spans="1:11" s="6" customFormat="1" x14ac:dyDescent="0.3">
      <c r="A7" s="6" t="s">
        <v>23</v>
      </c>
      <c r="B7" s="1">
        <f>'Data Sheet'!B85</f>
        <v>-22.28</v>
      </c>
      <c r="C7" s="1">
        <f>'Data Sheet'!C85</f>
        <v>8.94</v>
      </c>
      <c r="D7" s="1">
        <f>'Data Sheet'!D85</f>
        <v>160.15</v>
      </c>
      <c r="E7" s="1">
        <f>'Data Sheet'!E85</f>
        <v>103.77</v>
      </c>
      <c r="F7" s="1">
        <f>'Data Sheet'!F85</f>
        <v>-398.24</v>
      </c>
      <c r="G7" s="1">
        <f>'Data Sheet'!G85</f>
        <v>115.31</v>
      </c>
      <c r="H7" s="1">
        <f>'Data Sheet'!H85</f>
        <v>26.9</v>
      </c>
      <c r="I7" s="1">
        <f>'Data Sheet'!I85</f>
        <v>63.07</v>
      </c>
      <c r="J7" s="1">
        <f>'Data Sheet'!J85</f>
        <v>4.93</v>
      </c>
      <c r="K7" s="1">
        <f>'Data Sheet'!K85</f>
        <v>-87.82</v>
      </c>
    </row>
    <row r="8" spans="1:11" x14ac:dyDescent="0.3">
      <c r="A8" s="17"/>
      <c r="B8" s="7"/>
      <c r="C8" s="7"/>
      <c r="D8" s="7"/>
      <c r="E8" s="7"/>
      <c r="F8" s="7"/>
      <c r="G8" s="7"/>
      <c r="H8" s="7"/>
      <c r="I8" s="7"/>
      <c r="J8" s="7"/>
      <c r="K8" s="7"/>
    </row>
    <row r="24" s="17" customFormat="1" x14ac:dyDescent="0.3"/>
  </sheetData>
  <hyperlinks>
    <hyperlink ref="J1" r:id="rId1" xr:uid="{00000000-0004-0000-0300-000000000000}"/>
  </hyperlinks>
  <printOptions gridLines="1"/>
  <pageMargins left="0.7" right="0.7" top="0.75" bottom="0.75" header="0.3" footer="0.3"/>
  <pageSetup paperSize="9" orientation="landscape" horizontalDpi="0" verticalDpi="0"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16"/>
  <sheetViews>
    <sheetView zoomScale="150" zoomScaleNormal="150" zoomScalePageLayoutView="150" workbookViewId="0">
      <selection activeCell="B16" sqref="B16"/>
    </sheetView>
  </sheetViews>
  <sheetFormatPr defaultColWidth="8.77734375" defaultRowHeight="14.4" x14ac:dyDescent="0.3"/>
  <cols>
    <col min="1" max="1" width="8.77734375" style="6"/>
    <col min="2" max="2" width="10.44140625" style="8" customWidth="1"/>
    <col min="3" max="3" width="13.33203125" style="14" customWidth="1"/>
    <col min="4" max="5" width="8.77734375" style="8"/>
    <col min="6" max="6" width="6.77734375" style="8" customWidth="1"/>
    <col min="7" max="16384" width="8.77734375" style="8"/>
  </cols>
  <sheetData>
    <row r="1" spans="1:7" ht="21" x14ac:dyDescent="0.4">
      <c r="A1" s="13" t="s">
        <v>42</v>
      </c>
    </row>
    <row r="3" spans="1:7" x14ac:dyDescent="0.3">
      <c r="A3" s="6" t="s">
        <v>34</v>
      </c>
    </row>
    <row r="4" spans="1:7" x14ac:dyDescent="0.3">
      <c r="B4" s="8" t="s">
        <v>67</v>
      </c>
    </row>
    <row r="5" spans="1:7" x14ac:dyDescent="0.3">
      <c r="B5" s="8" t="s">
        <v>35</v>
      </c>
    </row>
    <row r="7" spans="1:7" x14ac:dyDescent="0.3">
      <c r="A7" s="6" t="s">
        <v>36</v>
      </c>
    </row>
    <row r="8" spans="1:7" x14ac:dyDescent="0.3">
      <c r="B8" s="8" t="s">
        <v>37</v>
      </c>
      <c r="C8" s="15" t="s">
        <v>68</v>
      </c>
    </row>
    <row r="10" spans="1:7" x14ac:dyDescent="0.3">
      <c r="A10" s="6" t="s">
        <v>38</v>
      </c>
    </row>
    <row r="11" spans="1:7" x14ac:dyDescent="0.3">
      <c r="B11" s="8" t="s">
        <v>39</v>
      </c>
    </row>
    <row r="14" spans="1:7" x14ac:dyDescent="0.3">
      <c r="A14" s="6" t="s">
        <v>40</v>
      </c>
    </row>
    <row r="15" spans="1:7" x14ac:dyDescent="0.3">
      <c r="B15" s="8" t="s">
        <v>41</v>
      </c>
    </row>
    <row r="16" spans="1:7" x14ac:dyDescent="0.3">
      <c r="B16" s="8" t="s">
        <v>69</v>
      </c>
      <c r="G16" s="16"/>
    </row>
  </sheetData>
  <hyperlinks>
    <hyperlink ref="C8" r:id="rId1" display=" http://www.screener.in/excel" xr:uid="{00000000-0004-0000-0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7BC94-BD5B-46CE-AA1E-366DF3D63FE6}">
  <dimension ref="B1:U122"/>
  <sheetViews>
    <sheetView showGridLines="0" view="pageLayout" zoomScale="98" zoomScaleNormal="122" zoomScaleSheetLayoutView="33" zoomScalePageLayoutView="98" workbookViewId="0">
      <selection activeCell="Q15" sqref="Q15"/>
    </sheetView>
  </sheetViews>
  <sheetFormatPr defaultRowHeight="14.4" x14ac:dyDescent="0.3"/>
  <cols>
    <col min="1" max="1" width="1.88671875" customWidth="1"/>
    <col min="2" max="2" width="10.6640625" customWidth="1"/>
    <col min="3" max="3" width="7.88671875" customWidth="1"/>
    <col min="4" max="4" width="10.5546875" style="83" customWidth="1"/>
    <col min="5" max="5" width="2.21875" customWidth="1"/>
    <col min="6" max="6" width="10.33203125" bestFit="1" customWidth="1"/>
    <col min="7" max="7" width="11.5546875" bestFit="1" customWidth="1"/>
    <col min="8" max="8" width="13.44140625" bestFit="1" customWidth="1"/>
    <col min="9" max="9" width="2.21875" customWidth="1"/>
    <col min="10" max="10" width="17.88671875" customWidth="1"/>
  </cols>
  <sheetData>
    <row r="1" spans="2:19" x14ac:dyDescent="0.3">
      <c r="B1" s="22"/>
      <c r="C1" s="22"/>
      <c r="D1" s="22"/>
      <c r="E1" s="22"/>
      <c r="F1" s="22"/>
      <c r="G1" s="22"/>
      <c r="H1" s="22"/>
      <c r="I1" s="499" t="s">
        <v>173</v>
      </c>
      <c r="J1" s="499"/>
      <c r="K1" s="499"/>
      <c r="L1" s="22"/>
      <c r="M1" s="22"/>
      <c r="N1" s="22"/>
      <c r="O1" s="22"/>
      <c r="P1" s="499"/>
      <c r="Q1" s="499"/>
      <c r="R1" s="499"/>
    </row>
    <row r="2" spans="2:19" x14ac:dyDescent="0.3">
      <c r="B2" s="22"/>
      <c r="C2" s="22"/>
      <c r="D2" s="22"/>
      <c r="E2" s="22"/>
      <c r="F2" s="22"/>
      <c r="G2" s="93"/>
      <c r="H2" s="123"/>
      <c r="I2" s="562" t="s">
        <v>174</v>
      </c>
      <c r="J2" s="562"/>
      <c r="K2" s="562"/>
      <c r="L2" s="22"/>
      <c r="M2" s="83"/>
      <c r="N2" s="83"/>
      <c r="O2" s="83"/>
    </row>
    <row r="3" spans="2:19" x14ac:dyDescent="0.3">
      <c r="B3" s="22"/>
      <c r="C3" s="22"/>
      <c r="D3" s="22"/>
      <c r="E3" s="22"/>
      <c r="F3" s="22"/>
      <c r="G3" s="22"/>
      <c r="H3" s="22"/>
      <c r="I3" s="22"/>
      <c r="J3" s="22"/>
      <c r="K3" s="22"/>
      <c r="L3" s="22"/>
      <c r="M3" s="500"/>
      <c r="N3" s="501"/>
      <c r="O3" s="501"/>
    </row>
    <row r="4" spans="2:19" ht="14.4" customHeight="1" x14ac:dyDescent="0.3">
      <c r="B4" s="523" t="str">
        <f>'Data Sheet'!B1</f>
        <v>SUN TV NETWORK LTD</v>
      </c>
      <c r="C4" s="525"/>
      <c r="D4" s="525"/>
      <c r="E4" s="525"/>
      <c r="F4" s="525"/>
      <c r="G4" s="525"/>
      <c r="H4" s="525"/>
      <c r="I4" s="525"/>
      <c r="J4" s="525"/>
      <c r="K4" s="22"/>
      <c r="L4" s="22"/>
      <c r="M4" s="22"/>
      <c r="N4" s="22"/>
      <c r="O4" s="22"/>
    </row>
    <row r="5" spans="2:19" x14ac:dyDescent="0.3">
      <c r="B5" s="525"/>
      <c r="C5" s="525"/>
      <c r="D5" s="525"/>
      <c r="E5" s="525"/>
      <c r="F5" s="525"/>
      <c r="G5" s="525"/>
      <c r="H5" s="525"/>
      <c r="I5" s="525"/>
      <c r="J5" s="525"/>
      <c r="K5" s="22"/>
      <c r="L5" s="22"/>
      <c r="M5" s="22"/>
      <c r="N5" s="22"/>
      <c r="O5" s="22"/>
      <c r="S5" s="22"/>
    </row>
    <row r="7" spans="2:19" x14ac:dyDescent="0.3">
      <c r="D7"/>
    </row>
    <row r="8" spans="2:19" ht="23.4" x14ac:dyDescent="0.45">
      <c r="B8" s="115"/>
      <c r="C8" s="546" t="s">
        <v>185</v>
      </c>
      <c r="D8" s="546"/>
      <c r="E8" s="546"/>
      <c r="F8" s="546"/>
      <c r="G8" s="546"/>
      <c r="H8" s="546"/>
      <c r="I8" s="546"/>
      <c r="J8" s="546"/>
    </row>
    <row r="9" spans="2:19" x14ac:dyDescent="0.3">
      <c r="D9"/>
    </row>
    <row r="10" spans="2:19" ht="16.2" x14ac:dyDescent="0.3">
      <c r="B10" s="561" t="str">
        <f>'Data Sheet'!B1&amp;" Weekly Returns "</f>
        <v xml:space="preserve">SUN TV NETWORK LTD Weekly Returns </v>
      </c>
      <c r="C10" s="561"/>
      <c r="D10" s="561"/>
      <c r="E10" s="113"/>
      <c r="F10" s="536" t="s">
        <v>188</v>
      </c>
      <c r="G10" s="536"/>
      <c r="H10" s="536"/>
      <c r="J10" s="536" t="s">
        <v>189</v>
      </c>
      <c r="K10" s="536"/>
      <c r="M10" s="40" t="s">
        <v>190</v>
      </c>
      <c r="N10">
        <f>SLOPE(D13:D116,H13:H116)</f>
        <v>0.91977995035311599</v>
      </c>
    </row>
    <row r="11" spans="2:19" ht="16.2" x14ac:dyDescent="0.3">
      <c r="B11" s="74" t="s">
        <v>184</v>
      </c>
      <c r="C11" s="39" t="s">
        <v>576</v>
      </c>
      <c r="D11" s="39" t="s">
        <v>577</v>
      </c>
      <c r="F11" s="74" t="s">
        <v>184</v>
      </c>
      <c r="G11" s="39" t="s">
        <v>186</v>
      </c>
      <c r="H11" s="39" t="s">
        <v>187</v>
      </c>
      <c r="M11" s="40" t="s">
        <v>191</v>
      </c>
      <c r="N11">
        <f>_xlfn.COVARIANCE.S(D12:D116,H12:H116/_xlfn.VAR.S(H12:H116))</f>
        <v>0.9197799503531161</v>
      </c>
    </row>
    <row r="12" spans="2:19" ht="16.2" x14ac:dyDescent="0.3">
      <c r="B12" s="111">
        <v>44676</v>
      </c>
      <c r="C12" s="112">
        <v>454.64883400000002</v>
      </c>
      <c r="F12" s="109">
        <v>44676</v>
      </c>
      <c r="G12" s="110">
        <v>17102.550781000002</v>
      </c>
      <c r="J12" t="s">
        <v>217</v>
      </c>
      <c r="K12">
        <f>N12</f>
        <v>0.91977995035311655</v>
      </c>
      <c r="M12" s="40" t="s">
        <v>192</v>
      </c>
      <c r="N12">
        <f>N33</f>
        <v>0.91977995035311655</v>
      </c>
    </row>
    <row r="13" spans="2:19" x14ac:dyDescent="0.3">
      <c r="B13" s="111">
        <v>44683</v>
      </c>
      <c r="C13" s="112">
        <v>426.89590500000003</v>
      </c>
      <c r="D13" s="38">
        <f>C13/C12-1</f>
        <v>-6.1042560597439066E-2</v>
      </c>
      <c r="F13" s="109">
        <v>44683</v>
      </c>
      <c r="G13" s="110">
        <v>16411.25</v>
      </c>
      <c r="H13" s="114">
        <f>G13/G12-1</f>
        <v>-4.0420916730619982E-2</v>
      </c>
      <c r="J13" t="s">
        <v>218</v>
      </c>
      <c r="K13" s="120">
        <v>0.75</v>
      </c>
    </row>
    <row r="14" spans="2:19" x14ac:dyDescent="0.3">
      <c r="B14" s="111">
        <v>44690</v>
      </c>
      <c r="C14" s="112">
        <v>386.32669099999998</v>
      </c>
      <c r="D14" s="38">
        <f t="shared" ref="D14:D77" si="0">C14/C13-1</f>
        <v>-9.5033036215233846E-2</v>
      </c>
      <c r="F14" s="109">
        <v>44690</v>
      </c>
      <c r="G14" s="110">
        <v>15782.150390999999</v>
      </c>
      <c r="H14" s="114">
        <f t="shared" ref="H14:H77" si="1">G14/G13-1</f>
        <v>-3.8333436453652281E-2</v>
      </c>
    </row>
    <row r="15" spans="2:19" x14ac:dyDescent="0.3">
      <c r="B15" s="111">
        <v>44697</v>
      </c>
      <c r="C15" s="112">
        <v>413.09008799999998</v>
      </c>
      <c r="D15" s="38">
        <f t="shared" si="0"/>
        <v>6.9276593161925692E-2</v>
      </c>
      <c r="F15" s="109">
        <v>44697</v>
      </c>
      <c r="G15" s="110">
        <v>16266.150390999999</v>
      </c>
      <c r="H15" s="114">
        <f t="shared" si="1"/>
        <v>3.0667557209187901E-2</v>
      </c>
      <c r="J15" t="s">
        <v>219</v>
      </c>
      <c r="K15">
        <v>1</v>
      </c>
    </row>
    <row r="16" spans="2:19" x14ac:dyDescent="0.3">
      <c r="B16" s="111">
        <v>44704</v>
      </c>
      <c r="C16" s="112">
        <v>400.22671500000001</v>
      </c>
      <c r="D16" s="38">
        <f>C16/C15-1</f>
        <v>-3.1139389139736462E-2</v>
      </c>
      <c r="F16" s="109">
        <v>44704</v>
      </c>
      <c r="G16" s="110">
        <v>16352.450194999999</v>
      </c>
      <c r="H16" s="114">
        <f t="shared" si="1"/>
        <v>5.3054842064996777E-3</v>
      </c>
      <c r="J16" t="s">
        <v>220</v>
      </c>
      <c r="K16" s="120">
        <v>0.25</v>
      </c>
      <c r="M16" t="s">
        <v>193</v>
      </c>
    </row>
    <row r="17" spans="2:21" ht="15" thickBot="1" x14ac:dyDescent="0.35">
      <c r="B17" s="111">
        <v>44711</v>
      </c>
      <c r="C17" s="112">
        <v>406.493469</v>
      </c>
      <c r="D17" s="38">
        <f t="shared" si="0"/>
        <v>1.5658010235523712E-2</v>
      </c>
      <c r="F17" s="109">
        <v>44711</v>
      </c>
      <c r="G17" s="110">
        <v>16584.300781000002</v>
      </c>
      <c r="H17" s="114">
        <f t="shared" si="1"/>
        <v>1.4178339223494207E-2</v>
      </c>
    </row>
    <row r="18" spans="2:21" x14ac:dyDescent="0.3">
      <c r="B18" s="111">
        <v>44718</v>
      </c>
      <c r="C18" s="112">
        <v>410.40432700000002</v>
      </c>
      <c r="D18" s="38">
        <f t="shared" si="0"/>
        <v>9.6209614624829243E-3</v>
      </c>
      <c r="F18" s="109">
        <v>44718</v>
      </c>
      <c r="G18" s="110">
        <v>16201.799805000001</v>
      </c>
      <c r="H18" s="114">
        <f t="shared" si="1"/>
        <v>-2.3064039964724836E-2</v>
      </c>
      <c r="J18" s="383" t="s">
        <v>221</v>
      </c>
      <c r="K18" s="383">
        <f>(K12*K13)+(K15*K16)</f>
        <v>0.93983496276483747</v>
      </c>
      <c r="M18" s="119" t="s">
        <v>194</v>
      </c>
      <c r="N18" s="119"/>
    </row>
    <row r="19" spans="2:21" x14ac:dyDescent="0.3">
      <c r="B19" s="111">
        <v>44725</v>
      </c>
      <c r="C19" s="112">
        <v>408.095551</v>
      </c>
      <c r="D19" s="38">
        <f t="shared" si="0"/>
        <v>-5.6256132016854199E-3</v>
      </c>
      <c r="F19" s="109">
        <v>44725</v>
      </c>
      <c r="G19" s="110">
        <v>15293.5</v>
      </c>
      <c r="H19" s="114">
        <f t="shared" si="1"/>
        <v>-5.606166079892505E-2</v>
      </c>
      <c r="M19" s="116" t="s">
        <v>195</v>
      </c>
      <c r="N19" s="116">
        <v>0.43905251029616721</v>
      </c>
    </row>
    <row r="20" spans="2:21" ht="16.2" x14ac:dyDescent="0.3">
      <c r="B20" s="111">
        <v>44732</v>
      </c>
      <c r="C20" s="112">
        <v>391.03851300000002</v>
      </c>
      <c r="D20" s="38">
        <f t="shared" si="0"/>
        <v>-4.1796677170832464E-2</v>
      </c>
      <c r="F20" s="109">
        <v>44732</v>
      </c>
      <c r="G20" s="110">
        <v>15699.25</v>
      </c>
      <c r="H20" s="114">
        <f t="shared" si="1"/>
        <v>2.6530879131657192E-2</v>
      </c>
      <c r="J20" s="40" t="s">
        <v>222</v>
      </c>
      <c r="K20">
        <f>N10</f>
        <v>0.91977995035311599</v>
      </c>
      <c r="M20" s="116" t="s">
        <v>196</v>
      </c>
      <c r="N20" s="116">
        <v>0.192767106797366</v>
      </c>
    </row>
    <row r="21" spans="2:21" ht="16.2" x14ac:dyDescent="0.3">
      <c r="B21" s="111">
        <v>44739</v>
      </c>
      <c r="C21" s="112">
        <v>398.38906900000001</v>
      </c>
      <c r="D21" s="38">
        <f t="shared" si="0"/>
        <v>1.8797524426960921E-2</v>
      </c>
      <c r="F21" s="109">
        <v>44739</v>
      </c>
      <c r="G21" s="110">
        <v>15752.049805000001</v>
      </c>
      <c r="H21" s="114">
        <f t="shared" si="1"/>
        <v>3.3632055671448668E-3</v>
      </c>
      <c r="J21" s="40" t="s">
        <v>223</v>
      </c>
      <c r="K21">
        <f>N11</f>
        <v>0.9197799503531161</v>
      </c>
      <c r="M21" s="116" t="s">
        <v>197</v>
      </c>
      <c r="N21" s="116">
        <v>0.18485305882479117</v>
      </c>
    </row>
    <row r="22" spans="2:21" ht="16.2" x14ac:dyDescent="0.3">
      <c r="B22" s="111">
        <v>44746</v>
      </c>
      <c r="C22" s="112">
        <v>404.797211</v>
      </c>
      <c r="D22" s="38">
        <f t="shared" si="0"/>
        <v>1.6085135106957527E-2</v>
      </c>
      <c r="F22" s="109">
        <v>44746</v>
      </c>
      <c r="G22" s="110">
        <v>16220.599609000001</v>
      </c>
      <c r="H22" s="114">
        <f t="shared" si="1"/>
        <v>2.9745322659611828E-2</v>
      </c>
      <c r="J22" s="40" t="s">
        <v>224</v>
      </c>
      <c r="K22">
        <f>N12</f>
        <v>0.91977995035311655</v>
      </c>
      <c r="M22" s="116" t="s">
        <v>198</v>
      </c>
      <c r="N22" s="116">
        <v>3.1829376802632245E-2</v>
      </c>
    </row>
    <row r="23" spans="2:21" ht="15" thickBot="1" x14ac:dyDescent="0.35">
      <c r="B23" s="111">
        <v>44753</v>
      </c>
      <c r="C23" s="112">
        <v>394.14831500000003</v>
      </c>
      <c r="D23" s="38">
        <f t="shared" si="0"/>
        <v>-2.6306742513598991E-2</v>
      </c>
      <c r="F23" s="109">
        <v>44753</v>
      </c>
      <c r="G23" s="110">
        <v>16049.200194999999</v>
      </c>
      <c r="H23" s="114">
        <f t="shared" si="1"/>
        <v>-1.0566774233481513E-2</v>
      </c>
      <c r="M23" s="117" t="s">
        <v>199</v>
      </c>
      <c r="N23" s="117">
        <v>104</v>
      </c>
    </row>
    <row r="24" spans="2:21" x14ac:dyDescent="0.3">
      <c r="B24" s="111">
        <v>44760</v>
      </c>
      <c r="C24" s="112">
        <v>415.91726699999998</v>
      </c>
      <c r="D24" s="38">
        <f t="shared" si="0"/>
        <v>5.5230356623495735E-2</v>
      </c>
      <c r="F24" s="109">
        <v>44760</v>
      </c>
      <c r="G24" s="110">
        <v>16719.449218999998</v>
      </c>
      <c r="H24" s="114">
        <f t="shared" si="1"/>
        <v>4.1762144895470144E-2</v>
      </c>
      <c r="J24" s="40" t="s">
        <v>225</v>
      </c>
    </row>
    <row r="25" spans="2:21" ht="15" thickBot="1" x14ac:dyDescent="0.35">
      <c r="B25" s="111">
        <v>44767</v>
      </c>
      <c r="C25" s="112">
        <v>444.98947099999998</v>
      </c>
      <c r="D25" s="38">
        <f t="shared" si="0"/>
        <v>6.9899007102294686E-2</v>
      </c>
      <c r="F25" s="109">
        <v>44767</v>
      </c>
      <c r="G25" s="110">
        <v>17158.25</v>
      </c>
      <c r="H25" s="114">
        <f t="shared" si="1"/>
        <v>2.6244930395275645E-2</v>
      </c>
      <c r="J25" s="122" t="s">
        <v>498</v>
      </c>
      <c r="M25" t="s">
        <v>200</v>
      </c>
    </row>
    <row r="26" spans="2:21" x14ac:dyDescent="0.3">
      <c r="B26" s="111">
        <v>44774</v>
      </c>
      <c r="C26" s="112">
        <v>444.42404199999999</v>
      </c>
      <c r="D26" s="38">
        <f t="shared" si="0"/>
        <v>-1.270657030894129E-3</v>
      </c>
      <c r="F26" s="109">
        <v>44774</v>
      </c>
      <c r="G26" s="110">
        <v>17397.5</v>
      </c>
      <c r="H26" s="114">
        <f t="shared" si="1"/>
        <v>1.3943729692713402E-2</v>
      </c>
      <c r="J26" s="122" t="s">
        <v>499</v>
      </c>
      <c r="M26" s="118"/>
      <c r="N26" s="118" t="s">
        <v>204</v>
      </c>
      <c r="O26" s="118" t="s">
        <v>205</v>
      </c>
      <c r="P26" s="118" t="s">
        <v>206</v>
      </c>
      <c r="Q26" s="118" t="s">
        <v>207</v>
      </c>
      <c r="R26" s="118" t="s">
        <v>208</v>
      </c>
    </row>
    <row r="27" spans="2:21" x14ac:dyDescent="0.3">
      <c r="B27" s="111">
        <v>44781</v>
      </c>
      <c r="C27" s="112">
        <v>449.70138500000002</v>
      </c>
      <c r="D27" s="38">
        <f t="shared" si="0"/>
        <v>1.1874566857928981E-2</v>
      </c>
      <c r="F27" s="109">
        <v>44781</v>
      </c>
      <c r="G27" s="110">
        <v>17698.150390999999</v>
      </c>
      <c r="H27" s="114">
        <f t="shared" si="1"/>
        <v>1.7281241040379314E-2</v>
      </c>
      <c r="M27" s="116" t="s">
        <v>201</v>
      </c>
      <c r="N27" s="116">
        <v>1</v>
      </c>
      <c r="O27" s="116">
        <v>2.4676895485016614E-2</v>
      </c>
      <c r="P27" s="116">
        <v>2.4676895485016614E-2</v>
      </c>
      <c r="Q27" s="116">
        <v>24.357586340817825</v>
      </c>
      <c r="R27" s="116">
        <v>3.1258853402842458E-6</v>
      </c>
    </row>
    <row r="28" spans="2:21" x14ac:dyDescent="0.3">
      <c r="B28" s="111">
        <v>44788</v>
      </c>
      <c r="C28" s="112">
        <v>457.94717400000002</v>
      </c>
      <c r="D28" s="38">
        <f t="shared" si="0"/>
        <v>1.8336143216459044E-2</v>
      </c>
      <c r="F28" s="109">
        <v>44788</v>
      </c>
      <c r="G28" s="110">
        <v>17758.449218999998</v>
      </c>
      <c r="H28" s="114">
        <f t="shared" si="1"/>
        <v>3.4070694771959342E-3</v>
      </c>
      <c r="M28" s="116" t="s">
        <v>202</v>
      </c>
      <c r="N28" s="116">
        <v>102</v>
      </c>
      <c r="O28" s="116">
        <v>0.10333714121968224</v>
      </c>
      <c r="P28" s="116">
        <v>1.0131092276439435E-3</v>
      </c>
      <c r="Q28" s="116"/>
      <c r="R28" s="116"/>
    </row>
    <row r="29" spans="2:21" ht="15" thickBot="1" x14ac:dyDescent="0.35">
      <c r="B29" s="111">
        <v>44795</v>
      </c>
      <c r="C29" s="112">
        <v>477.83120700000001</v>
      </c>
      <c r="D29" s="38">
        <f t="shared" si="0"/>
        <v>4.3419927294932936E-2</v>
      </c>
      <c r="F29" s="109">
        <v>44795</v>
      </c>
      <c r="G29" s="110">
        <v>17558.900390999999</v>
      </c>
      <c r="H29" s="114">
        <f t="shared" si="1"/>
        <v>-1.1236838619134604E-2</v>
      </c>
      <c r="M29" s="117" t="s">
        <v>15</v>
      </c>
      <c r="N29" s="117">
        <v>103</v>
      </c>
      <c r="O29" s="117">
        <v>0.12801403670469885</v>
      </c>
      <c r="P29" s="117"/>
      <c r="Q29" s="117"/>
      <c r="R29" s="117"/>
    </row>
    <row r="30" spans="2:21" ht="15" thickBot="1" x14ac:dyDescent="0.35">
      <c r="B30" s="111">
        <v>44802</v>
      </c>
      <c r="C30" s="112">
        <v>493.69982900000002</v>
      </c>
      <c r="D30" s="38">
        <f t="shared" si="0"/>
        <v>3.3209681091423526E-2</v>
      </c>
      <c r="F30" s="109">
        <v>44802</v>
      </c>
      <c r="G30" s="110">
        <v>17539.449218999998</v>
      </c>
      <c r="H30" s="114">
        <f t="shared" si="1"/>
        <v>-1.1077670905844661E-3</v>
      </c>
    </row>
    <row r="31" spans="2:21" x14ac:dyDescent="0.3">
      <c r="B31" s="111">
        <v>44809</v>
      </c>
      <c r="C31" s="112">
        <v>485.94186400000001</v>
      </c>
      <c r="D31" s="38">
        <f t="shared" si="0"/>
        <v>-1.5713930903549111E-2</v>
      </c>
      <c r="F31" s="109">
        <v>44809</v>
      </c>
      <c r="G31" s="110">
        <v>17833.349609000001</v>
      </c>
      <c r="H31" s="114">
        <f t="shared" si="1"/>
        <v>1.6756534730955508E-2</v>
      </c>
      <c r="M31" s="118"/>
      <c r="N31" s="118" t="s">
        <v>209</v>
      </c>
      <c r="O31" s="118" t="s">
        <v>198</v>
      </c>
      <c r="P31" s="118" t="s">
        <v>210</v>
      </c>
      <c r="Q31" s="118" t="s">
        <v>211</v>
      </c>
      <c r="R31" s="118" t="s">
        <v>212</v>
      </c>
      <c r="S31" s="118" t="s">
        <v>213</v>
      </c>
      <c r="T31" s="118" t="s">
        <v>214</v>
      </c>
      <c r="U31" s="118" t="s">
        <v>215</v>
      </c>
    </row>
    <row r="32" spans="2:21" ht="15" customHeight="1" x14ac:dyDescent="0.3">
      <c r="B32" s="111">
        <v>44816</v>
      </c>
      <c r="C32" s="112">
        <v>482.84823599999999</v>
      </c>
      <c r="D32" s="38">
        <f t="shared" si="0"/>
        <v>-6.366251251816446E-3</v>
      </c>
      <c r="F32" s="109">
        <v>44816</v>
      </c>
      <c r="G32" s="110">
        <v>17530.849609000001</v>
      </c>
      <c r="H32" s="114">
        <f t="shared" si="1"/>
        <v>-1.6962601341440453E-2</v>
      </c>
      <c r="M32" s="116" t="s">
        <v>203</v>
      </c>
      <c r="N32" s="116">
        <v>1.0219892388530099E-3</v>
      </c>
      <c r="O32" s="116">
        <v>3.1612314399277739E-3</v>
      </c>
      <c r="P32" s="116">
        <v>0.32328833186486333</v>
      </c>
      <c r="Q32" s="116">
        <v>0.74713874434508398</v>
      </c>
      <c r="R32" s="116">
        <v>-5.2482983334636388E-3</v>
      </c>
      <c r="S32" s="116">
        <v>7.2922768111696595E-3</v>
      </c>
      <c r="T32" s="116">
        <v>-5.2482983334636388E-3</v>
      </c>
      <c r="U32" s="116">
        <v>7.2922768111696595E-3</v>
      </c>
    </row>
    <row r="33" spans="2:21" ht="14.4" customHeight="1" thickBot="1" x14ac:dyDescent="0.35">
      <c r="B33" s="111">
        <v>44823</v>
      </c>
      <c r="C33" s="112">
        <v>483.133759</v>
      </c>
      <c r="D33" s="38">
        <f t="shared" si="0"/>
        <v>5.9133073026296223E-4</v>
      </c>
      <c r="F33" s="109">
        <v>44823</v>
      </c>
      <c r="G33" s="110">
        <v>17327.349609000001</v>
      </c>
      <c r="H33" s="114">
        <f t="shared" si="1"/>
        <v>-1.1608108251383698E-2</v>
      </c>
      <c r="M33" s="117" t="s">
        <v>216</v>
      </c>
      <c r="N33" s="117">
        <v>0.91977995035311655</v>
      </c>
      <c r="O33" s="117">
        <v>0.18636605541276205</v>
      </c>
      <c r="P33" s="117">
        <v>4.935340549629573</v>
      </c>
      <c r="Q33" s="117">
        <v>3.1258853402841251E-6</v>
      </c>
      <c r="R33" s="117">
        <v>0.5501237630848359</v>
      </c>
      <c r="S33" s="117">
        <v>1.2894361376213972</v>
      </c>
      <c r="T33" s="117">
        <v>0.5501237630848359</v>
      </c>
      <c r="U33" s="117">
        <v>1.2894361376213972</v>
      </c>
    </row>
    <row r="34" spans="2:21" x14ac:dyDescent="0.3">
      <c r="B34" s="111">
        <v>44830</v>
      </c>
      <c r="C34" s="112">
        <v>484.37124599999999</v>
      </c>
      <c r="D34" s="38">
        <f t="shared" si="0"/>
        <v>2.5613755547975181E-3</v>
      </c>
      <c r="F34" s="109">
        <v>44830</v>
      </c>
      <c r="G34" s="110">
        <v>17094.349609000001</v>
      </c>
      <c r="H34" s="114">
        <f t="shared" si="1"/>
        <v>-1.3446949779265527E-2</v>
      </c>
    </row>
    <row r="35" spans="2:21" x14ac:dyDescent="0.3">
      <c r="B35" s="111">
        <v>44837</v>
      </c>
      <c r="C35" s="112">
        <v>514.49871800000005</v>
      </c>
      <c r="D35" s="38">
        <f t="shared" si="0"/>
        <v>6.2199133926294392E-2</v>
      </c>
      <c r="F35" s="109">
        <v>44837</v>
      </c>
      <c r="G35" s="110">
        <v>17314.650390999999</v>
      </c>
      <c r="H35" s="114">
        <f t="shared" si="1"/>
        <v>1.2887345060733635E-2</v>
      </c>
    </row>
    <row r="36" spans="2:21" x14ac:dyDescent="0.3">
      <c r="B36" s="111">
        <v>44844</v>
      </c>
      <c r="C36" s="112">
        <v>510.16760299999999</v>
      </c>
      <c r="D36" s="38">
        <f t="shared" si="0"/>
        <v>-8.4181259320457169E-3</v>
      </c>
      <c r="F36" s="109">
        <v>44844</v>
      </c>
      <c r="G36" s="110">
        <v>17185.699218999998</v>
      </c>
      <c r="H36" s="114">
        <f t="shared" si="1"/>
        <v>-7.4475180894804094E-3</v>
      </c>
    </row>
    <row r="37" spans="2:21" x14ac:dyDescent="0.3">
      <c r="B37" s="111">
        <v>44851</v>
      </c>
      <c r="C37" s="112">
        <v>501.17218000000003</v>
      </c>
      <c r="D37" s="38">
        <f t="shared" si="0"/>
        <v>-1.7632289755568742E-2</v>
      </c>
      <c r="F37" s="109">
        <v>44851</v>
      </c>
      <c r="G37" s="110">
        <v>17576.300781000002</v>
      </c>
      <c r="H37" s="114">
        <f t="shared" si="1"/>
        <v>2.2728290366455628E-2</v>
      </c>
    </row>
    <row r="38" spans="2:21" x14ac:dyDescent="0.3">
      <c r="B38" s="111">
        <v>44858</v>
      </c>
      <c r="C38" s="112">
        <v>493.03350799999998</v>
      </c>
      <c r="D38" s="38">
        <f t="shared" si="0"/>
        <v>-1.6239273297252943E-2</v>
      </c>
      <c r="F38" s="109">
        <v>44858</v>
      </c>
      <c r="G38" s="110">
        <v>17786.800781000002</v>
      </c>
      <c r="H38" s="114">
        <f t="shared" si="1"/>
        <v>1.197635399068453E-2</v>
      </c>
    </row>
    <row r="39" spans="2:21" x14ac:dyDescent="0.3">
      <c r="B39" s="111">
        <v>44865</v>
      </c>
      <c r="C39" s="112">
        <v>526.206909</v>
      </c>
      <c r="D39" s="38">
        <f t="shared" si="0"/>
        <v>6.7284272694909886E-2</v>
      </c>
      <c r="F39" s="109">
        <v>44865</v>
      </c>
      <c r="G39" s="110">
        <v>18117.150390999999</v>
      </c>
      <c r="H39" s="114">
        <f t="shared" si="1"/>
        <v>1.8572739081492262E-2</v>
      </c>
    </row>
    <row r="40" spans="2:21" x14ac:dyDescent="0.3">
      <c r="B40" s="111">
        <v>44872</v>
      </c>
      <c r="C40" s="112">
        <v>524.58880599999998</v>
      </c>
      <c r="D40" s="38">
        <f t="shared" si="0"/>
        <v>-3.0750318407545274E-3</v>
      </c>
      <c r="F40" s="109">
        <v>44872</v>
      </c>
      <c r="G40" s="110">
        <v>18349.699218999998</v>
      </c>
      <c r="H40" s="114">
        <f t="shared" si="1"/>
        <v>1.2835839134808014E-2</v>
      </c>
    </row>
    <row r="41" spans="2:21" x14ac:dyDescent="0.3">
      <c r="B41" s="111">
        <v>44879</v>
      </c>
      <c r="C41" s="112">
        <v>456.10000600000001</v>
      </c>
      <c r="D41" s="38">
        <f t="shared" si="0"/>
        <v>-0.13055711295524663</v>
      </c>
      <c r="F41" s="109">
        <v>44879</v>
      </c>
      <c r="G41" s="110">
        <v>18307.650390999999</v>
      </c>
      <c r="H41" s="114">
        <f t="shared" si="1"/>
        <v>-2.2915268254892762E-3</v>
      </c>
    </row>
    <row r="42" spans="2:21" x14ac:dyDescent="0.3">
      <c r="B42" s="111">
        <v>44886</v>
      </c>
      <c r="C42" s="112">
        <v>466.29055799999998</v>
      </c>
      <c r="D42" s="38">
        <f t="shared" si="0"/>
        <v>2.2342801723181704E-2</v>
      </c>
      <c r="F42" s="109">
        <v>44886</v>
      </c>
      <c r="G42" s="110">
        <v>18512.75</v>
      </c>
      <c r="H42" s="114">
        <f t="shared" si="1"/>
        <v>1.1202945469224623E-2</v>
      </c>
    </row>
    <row r="43" spans="2:21" x14ac:dyDescent="0.3">
      <c r="B43" s="111">
        <v>44893</v>
      </c>
      <c r="C43" s="112">
        <v>471.66293300000001</v>
      </c>
      <c r="D43" s="38">
        <f t="shared" si="0"/>
        <v>1.1521517877271847E-2</v>
      </c>
      <c r="F43" s="109">
        <v>44893</v>
      </c>
      <c r="G43" s="110">
        <v>18696.099609000001</v>
      </c>
      <c r="H43" s="114">
        <f t="shared" si="1"/>
        <v>9.9039639707769744E-3</v>
      </c>
    </row>
    <row r="44" spans="2:21" x14ac:dyDescent="0.3">
      <c r="B44" s="111">
        <v>44900</v>
      </c>
      <c r="C44" s="112">
        <v>476.171875</v>
      </c>
      <c r="D44" s="38">
        <f t="shared" si="0"/>
        <v>9.5596700196918238E-3</v>
      </c>
      <c r="F44" s="109">
        <v>44900</v>
      </c>
      <c r="G44" s="110">
        <v>18496.599609000001</v>
      </c>
      <c r="H44" s="114">
        <f t="shared" si="1"/>
        <v>-1.0670674855838058E-2</v>
      </c>
    </row>
    <row r="45" spans="2:21" x14ac:dyDescent="0.3">
      <c r="B45" s="111">
        <v>44907</v>
      </c>
      <c r="C45" s="112">
        <v>479.28973400000001</v>
      </c>
      <c r="D45" s="38">
        <f t="shared" si="0"/>
        <v>6.5477596718621633E-3</v>
      </c>
      <c r="F45" s="109">
        <v>44907</v>
      </c>
      <c r="G45" s="110">
        <v>18269</v>
      </c>
      <c r="H45" s="114">
        <f t="shared" si="1"/>
        <v>-1.2304943276668867E-2</v>
      </c>
    </row>
    <row r="46" spans="2:21" x14ac:dyDescent="0.3">
      <c r="B46" s="111">
        <v>44914</v>
      </c>
      <c r="C46" s="112">
        <v>463.98812900000001</v>
      </c>
      <c r="D46" s="38">
        <f t="shared" si="0"/>
        <v>-3.1925584702801046E-2</v>
      </c>
      <c r="F46" s="109">
        <v>44914</v>
      </c>
      <c r="G46" s="110">
        <v>17806.800781000002</v>
      </c>
      <c r="H46" s="114">
        <f t="shared" si="1"/>
        <v>-2.529964524604511E-2</v>
      </c>
    </row>
    <row r="47" spans="2:21" x14ac:dyDescent="0.3">
      <c r="B47" s="111">
        <v>44921</v>
      </c>
      <c r="C47" s="112">
        <v>466.86621100000002</v>
      </c>
      <c r="D47" s="38">
        <f t="shared" si="0"/>
        <v>6.2029216269021692E-3</v>
      </c>
      <c r="F47" s="109">
        <v>44921</v>
      </c>
      <c r="G47" s="110">
        <v>18105.300781000002</v>
      </c>
      <c r="H47" s="114">
        <f t="shared" si="1"/>
        <v>1.6763258244484991E-2</v>
      </c>
    </row>
    <row r="48" spans="2:21" x14ac:dyDescent="0.3">
      <c r="B48" s="111">
        <v>44928</v>
      </c>
      <c r="C48" s="112">
        <v>460.43856799999998</v>
      </c>
      <c r="D48" s="38">
        <f t="shared" si="0"/>
        <v>-1.3767633742935548E-2</v>
      </c>
      <c r="F48" s="109">
        <v>44928</v>
      </c>
      <c r="G48" s="110">
        <v>17859.449218999998</v>
      </c>
      <c r="H48" s="114">
        <f t="shared" si="1"/>
        <v>-1.3578982474458767E-2</v>
      </c>
    </row>
    <row r="49" spans="2:8" x14ac:dyDescent="0.3">
      <c r="B49" s="111">
        <v>44935</v>
      </c>
      <c r="C49" s="112">
        <v>461.39794899999998</v>
      </c>
      <c r="D49" s="38">
        <f t="shared" si="0"/>
        <v>2.0836243240163199E-3</v>
      </c>
      <c r="F49" s="109">
        <v>44935</v>
      </c>
      <c r="G49" s="110">
        <v>17956.599609000001</v>
      </c>
      <c r="H49" s="114">
        <f t="shared" si="1"/>
        <v>5.4397192661825855E-3</v>
      </c>
    </row>
    <row r="50" spans="2:8" x14ac:dyDescent="0.3">
      <c r="B50" s="111">
        <v>44942</v>
      </c>
      <c r="C50" s="112">
        <v>464.89950599999997</v>
      </c>
      <c r="D50" s="38">
        <f t="shared" si="0"/>
        <v>7.5890172628401142E-3</v>
      </c>
      <c r="F50" s="109">
        <v>44942</v>
      </c>
      <c r="G50" s="110">
        <v>18027.650390999999</v>
      </c>
      <c r="H50" s="114">
        <f t="shared" si="1"/>
        <v>3.9568060516528281E-3</v>
      </c>
    </row>
    <row r="51" spans="2:8" x14ac:dyDescent="0.3">
      <c r="B51" s="111">
        <v>44949</v>
      </c>
      <c r="C51" s="112">
        <v>434.00854500000003</v>
      </c>
      <c r="D51" s="38">
        <f t="shared" si="0"/>
        <v>-6.6446534361342069E-2</v>
      </c>
      <c r="F51" s="109">
        <v>44949</v>
      </c>
      <c r="G51" s="110">
        <v>17604.349609000001</v>
      </c>
      <c r="H51" s="114">
        <f t="shared" si="1"/>
        <v>-2.3480640727941093E-2</v>
      </c>
    </row>
    <row r="52" spans="2:8" x14ac:dyDescent="0.3">
      <c r="B52" s="111">
        <v>44956</v>
      </c>
      <c r="C52" s="112">
        <v>428.25247200000001</v>
      </c>
      <c r="D52" s="38">
        <f t="shared" si="0"/>
        <v>-1.3262579887684089E-2</v>
      </c>
      <c r="F52" s="109">
        <v>44956</v>
      </c>
      <c r="G52" s="110">
        <v>17854.050781000002</v>
      </c>
      <c r="H52" s="114">
        <f t="shared" si="1"/>
        <v>1.4184061186352848E-2</v>
      </c>
    </row>
    <row r="53" spans="2:8" x14ac:dyDescent="0.3">
      <c r="B53" s="111">
        <v>44963</v>
      </c>
      <c r="C53" s="112">
        <v>442.594696</v>
      </c>
      <c r="D53" s="38">
        <f t="shared" si="0"/>
        <v>3.3490113747667971E-2</v>
      </c>
      <c r="F53" s="109">
        <v>44963</v>
      </c>
      <c r="G53" s="110">
        <v>17856.5</v>
      </c>
      <c r="H53" s="114">
        <f t="shared" si="1"/>
        <v>1.371800175793414E-4</v>
      </c>
    </row>
    <row r="54" spans="2:8" x14ac:dyDescent="0.3">
      <c r="B54" s="111">
        <v>44970</v>
      </c>
      <c r="C54" s="112">
        <v>435.87930299999999</v>
      </c>
      <c r="D54" s="38">
        <f t="shared" si="0"/>
        <v>-1.5172782368815363E-2</v>
      </c>
      <c r="F54" s="109">
        <v>44970</v>
      </c>
      <c r="G54" s="110">
        <v>17944.199218999998</v>
      </c>
      <c r="H54" s="114">
        <f t="shared" si="1"/>
        <v>4.9113330719905424E-3</v>
      </c>
    </row>
    <row r="55" spans="2:8" x14ac:dyDescent="0.3">
      <c r="B55" s="111">
        <v>44977</v>
      </c>
      <c r="C55" s="112">
        <v>418.89810199999999</v>
      </c>
      <c r="D55" s="38">
        <f t="shared" si="0"/>
        <v>-3.8958493516724757E-2</v>
      </c>
      <c r="F55" s="109">
        <v>44977</v>
      </c>
      <c r="G55" s="110">
        <v>17465.800781000002</v>
      </c>
      <c r="H55" s="114">
        <f t="shared" si="1"/>
        <v>-2.6660339208308015E-2</v>
      </c>
    </row>
    <row r="56" spans="2:8" x14ac:dyDescent="0.3">
      <c r="B56" s="111">
        <v>44984</v>
      </c>
      <c r="C56" s="112">
        <v>425.088257</v>
      </c>
      <c r="D56" s="38">
        <f t="shared" si="0"/>
        <v>1.4777233342537333E-2</v>
      </c>
      <c r="F56" s="109">
        <v>44984</v>
      </c>
      <c r="G56" s="110">
        <v>17594.349609000001</v>
      </c>
      <c r="H56" s="114">
        <f t="shared" si="1"/>
        <v>7.3600305884538031E-3</v>
      </c>
    </row>
    <row r="57" spans="2:8" x14ac:dyDescent="0.3">
      <c r="B57" s="111">
        <v>44991</v>
      </c>
      <c r="C57" s="112">
        <v>422.57351699999998</v>
      </c>
      <c r="D57" s="38">
        <f t="shared" si="0"/>
        <v>-5.9158067967989281E-3</v>
      </c>
      <c r="F57" s="109">
        <v>44991</v>
      </c>
      <c r="G57" s="110">
        <v>17412.900390999999</v>
      </c>
      <c r="H57" s="114">
        <f t="shared" si="1"/>
        <v>-1.0312925571695164E-2</v>
      </c>
    </row>
    <row r="58" spans="2:8" x14ac:dyDescent="0.3">
      <c r="B58" s="111">
        <v>44998</v>
      </c>
      <c r="C58" s="112">
        <v>417.49560500000001</v>
      </c>
      <c r="D58" s="38">
        <f t="shared" si="0"/>
        <v>-1.2016635675727749E-2</v>
      </c>
      <c r="F58" s="109">
        <v>44998</v>
      </c>
      <c r="G58" s="110">
        <v>17100.050781000002</v>
      </c>
      <c r="H58" s="114">
        <f t="shared" si="1"/>
        <v>-1.7966542217268788E-2</v>
      </c>
    </row>
    <row r="59" spans="2:8" x14ac:dyDescent="0.3">
      <c r="B59" s="111">
        <v>45005</v>
      </c>
      <c r="C59" s="112">
        <v>404.92193600000002</v>
      </c>
      <c r="D59" s="38">
        <f t="shared" si="0"/>
        <v>-3.0116889493962407E-2</v>
      </c>
      <c r="F59" s="109">
        <v>45005</v>
      </c>
      <c r="G59" s="110">
        <v>16945.050781000002</v>
      </c>
      <c r="H59" s="114">
        <f t="shared" si="1"/>
        <v>-9.0643005675878907E-3</v>
      </c>
    </row>
    <row r="60" spans="2:8" x14ac:dyDescent="0.3">
      <c r="B60" s="111">
        <v>45012</v>
      </c>
      <c r="C60" s="112">
        <v>404.54110700000001</v>
      </c>
      <c r="D60" s="38">
        <f t="shared" si="0"/>
        <v>-9.4049980043564574E-4</v>
      </c>
      <c r="F60" s="109">
        <v>45012</v>
      </c>
      <c r="G60" s="110">
        <v>17359.75</v>
      </c>
      <c r="H60" s="114">
        <f t="shared" si="1"/>
        <v>2.4473176525678486E-2</v>
      </c>
    </row>
    <row r="61" spans="2:8" x14ac:dyDescent="0.3">
      <c r="B61" s="111">
        <v>45019</v>
      </c>
      <c r="C61" s="112">
        <v>411.107574</v>
      </c>
      <c r="D61" s="38">
        <f t="shared" si="0"/>
        <v>1.6231890619708977E-2</v>
      </c>
      <c r="F61" s="109">
        <v>45019</v>
      </c>
      <c r="G61" s="110">
        <v>17599.150390999999</v>
      </c>
      <c r="H61" s="114">
        <f t="shared" si="1"/>
        <v>1.3790543700226143E-2</v>
      </c>
    </row>
    <row r="62" spans="2:8" x14ac:dyDescent="0.3">
      <c r="B62" s="111">
        <v>45026</v>
      </c>
      <c r="C62" s="112">
        <v>417.38217200000003</v>
      </c>
      <c r="D62" s="38">
        <f t="shared" si="0"/>
        <v>1.5262666992362561E-2</v>
      </c>
      <c r="F62" s="109">
        <v>45026</v>
      </c>
      <c r="G62" s="110">
        <v>17828</v>
      </c>
      <c r="H62" s="114">
        <f t="shared" si="1"/>
        <v>1.3003446411653519E-2</v>
      </c>
    </row>
    <row r="63" spans="2:8" x14ac:dyDescent="0.3">
      <c r="B63" s="111">
        <v>45033</v>
      </c>
      <c r="C63" s="112">
        <v>407.07043499999997</v>
      </c>
      <c r="D63" s="38">
        <f t="shared" si="0"/>
        <v>-2.4705743780546685E-2</v>
      </c>
      <c r="F63" s="109">
        <v>45033</v>
      </c>
      <c r="G63" s="110">
        <v>17624.050781000002</v>
      </c>
      <c r="H63" s="114">
        <f t="shared" si="1"/>
        <v>-1.1439826060130054E-2</v>
      </c>
    </row>
    <row r="64" spans="2:8" x14ac:dyDescent="0.3">
      <c r="B64" s="111">
        <v>45040</v>
      </c>
      <c r="C64" s="112">
        <v>420.05737299999998</v>
      </c>
      <c r="D64" s="38">
        <f t="shared" si="0"/>
        <v>3.1903417402445289E-2</v>
      </c>
      <c r="F64" s="109">
        <v>45040</v>
      </c>
      <c r="G64" s="110">
        <v>18065</v>
      </c>
      <c r="H64" s="114">
        <f t="shared" si="1"/>
        <v>2.5019742877464557E-2</v>
      </c>
    </row>
    <row r="65" spans="2:8" x14ac:dyDescent="0.3">
      <c r="B65" s="111">
        <v>45047</v>
      </c>
      <c r="C65" s="112">
        <v>418.209045</v>
      </c>
      <c r="D65" s="38">
        <f t="shared" si="0"/>
        <v>-4.4001798773330991E-3</v>
      </c>
      <c r="F65" s="109">
        <v>45047</v>
      </c>
      <c r="G65" s="110">
        <v>18069</v>
      </c>
      <c r="H65" s="114">
        <f t="shared" si="1"/>
        <v>2.2142264046509652E-4</v>
      </c>
    </row>
    <row r="66" spans="2:8" x14ac:dyDescent="0.3">
      <c r="B66" s="111">
        <v>45054</v>
      </c>
      <c r="C66" s="112">
        <v>423.17034899999999</v>
      </c>
      <c r="D66" s="38">
        <f t="shared" si="0"/>
        <v>1.1863215440498065E-2</v>
      </c>
      <c r="F66" s="109">
        <v>45054</v>
      </c>
      <c r="G66" s="110">
        <v>18314.800781000002</v>
      </c>
      <c r="H66" s="114">
        <f t="shared" si="1"/>
        <v>1.3603452376999448E-2</v>
      </c>
    </row>
    <row r="67" spans="2:8" x14ac:dyDescent="0.3">
      <c r="B67" s="111">
        <v>45061</v>
      </c>
      <c r="C67" s="112">
        <v>414.31784099999999</v>
      </c>
      <c r="D67" s="38">
        <f t="shared" si="0"/>
        <v>-2.0919490273643926E-2</v>
      </c>
      <c r="F67" s="109">
        <v>45061</v>
      </c>
      <c r="G67" s="110">
        <v>18203.400390999999</v>
      </c>
      <c r="H67" s="114">
        <f t="shared" si="1"/>
        <v>-6.0825335384249168E-3</v>
      </c>
    </row>
    <row r="68" spans="2:8" x14ac:dyDescent="0.3">
      <c r="B68" s="111">
        <v>45068</v>
      </c>
      <c r="C68" s="112">
        <v>433.38482699999997</v>
      </c>
      <c r="D68" s="38">
        <f t="shared" si="0"/>
        <v>4.6020190571518294E-2</v>
      </c>
      <c r="F68" s="109">
        <v>45068</v>
      </c>
      <c r="G68" s="110">
        <v>18499.349609000001</v>
      </c>
      <c r="H68" s="114">
        <f t="shared" si="1"/>
        <v>1.6257908502980811E-2</v>
      </c>
    </row>
    <row r="69" spans="2:8" x14ac:dyDescent="0.3">
      <c r="B69" s="111">
        <v>45075</v>
      </c>
      <c r="C69" s="112">
        <v>443.59927399999998</v>
      </c>
      <c r="D69" s="38">
        <f t="shared" si="0"/>
        <v>2.356900002869744E-2</v>
      </c>
      <c r="F69" s="109">
        <v>45075</v>
      </c>
      <c r="G69" s="110">
        <v>18534.099609000001</v>
      </c>
      <c r="H69" s="114">
        <f t="shared" si="1"/>
        <v>1.8784444174779757E-3</v>
      </c>
    </row>
    <row r="70" spans="2:8" x14ac:dyDescent="0.3">
      <c r="B70" s="111">
        <v>45082</v>
      </c>
      <c r="C70" s="112">
        <v>431.48785400000003</v>
      </c>
      <c r="D70" s="38">
        <f t="shared" si="0"/>
        <v>-2.7302614566497185E-2</v>
      </c>
      <c r="F70" s="109">
        <v>45082</v>
      </c>
      <c r="G70" s="110">
        <v>18563.400390999999</v>
      </c>
      <c r="H70" s="114">
        <f t="shared" si="1"/>
        <v>1.5809120819534339E-3</v>
      </c>
    </row>
    <row r="71" spans="2:8" x14ac:dyDescent="0.3">
      <c r="B71" s="111">
        <v>45089</v>
      </c>
      <c r="C71" s="112">
        <v>432.75250199999999</v>
      </c>
      <c r="D71" s="38">
        <f t="shared" si="0"/>
        <v>2.9309005764039942E-3</v>
      </c>
      <c r="F71" s="109">
        <v>45089</v>
      </c>
      <c r="G71" s="110">
        <v>18826</v>
      </c>
      <c r="H71" s="114">
        <f t="shared" si="1"/>
        <v>1.4146094113625551E-2</v>
      </c>
    </row>
    <row r="72" spans="2:8" x14ac:dyDescent="0.3">
      <c r="B72" s="111">
        <v>45096</v>
      </c>
      <c r="C72" s="112">
        <v>416.11749300000002</v>
      </c>
      <c r="D72" s="38">
        <f t="shared" si="0"/>
        <v>-3.8440006523636439E-2</v>
      </c>
      <c r="F72" s="109">
        <v>45096</v>
      </c>
      <c r="G72" s="110">
        <v>18665.5</v>
      </c>
      <c r="H72" s="114">
        <f t="shared" si="1"/>
        <v>-8.5254435355359703E-3</v>
      </c>
    </row>
    <row r="73" spans="2:8" x14ac:dyDescent="0.3">
      <c r="B73" s="111">
        <v>45103</v>
      </c>
      <c r="C73" s="112">
        <v>427.30480999999997</v>
      </c>
      <c r="D73" s="38">
        <f t="shared" si="0"/>
        <v>2.6884995675968693E-2</v>
      </c>
      <c r="F73" s="109">
        <v>45103</v>
      </c>
      <c r="G73" s="110">
        <v>19189.050781000002</v>
      </c>
      <c r="H73" s="114">
        <f t="shared" si="1"/>
        <v>2.804911633762841E-2</v>
      </c>
    </row>
    <row r="74" spans="2:8" x14ac:dyDescent="0.3">
      <c r="B74" s="111">
        <v>45110</v>
      </c>
      <c r="C74" s="112">
        <v>449.72790500000002</v>
      </c>
      <c r="D74" s="38">
        <f t="shared" si="0"/>
        <v>5.2475643791606297E-2</v>
      </c>
      <c r="F74" s="109">
        <v>45110</v>
      </c>
      <c r="G74" s="110">
        <v>19331.800781000002</v>
      </c>
      <c r="H74" s="114">
        <f t="shared" si="1"/>
        <v>7.4391381642151533E-3</v>
      </c>
    </row>
    <row r="75" spans="2:8" x14ac:dyDescent="0.3">
      <c r="B75" s="111">
        <v>45117</v>
      </c>
      <c r="C75" s="112">
        <v>481.10089099999999</v>
      </c>
      <c r="D75" s="38">
        <f t="shared" si="0"/>
        <v>6.9759927394320798E-2</v>
      </c>
      <c r="F75" s="109">
        <v>45117</v>
      </c>
      <c r="G75" s="110">
        <v>19564.5</v>
      </c>
      <c r="H75" s="114">
        <f t="shared" si="1"/>
        <v>1.2037120681933855E-2</v>
      </c>
    </row>
    <row r="76" spans="2:8" x14ac:dyDescent="0.3">
      <c r="B76" s="111">
        <v>45124</v>
      </c>
      <c r="C76" s="112">
        <v>512.42529300000001</v>
      </c>
      <c r="D76" s="38">
        <f t="shared" si="0"/>
        <v>6.5109839923368718E-2</v>
      </c>
      <c r="F76" s="109">
        <v>45124</v>
      </c>
      <c r="G76" s="110">
        <v>19745</v>
      </c>
      <c r="H76" s="114">
        <f t="shared" si="1"/>
        <v>9.225893838329613E-3</v>
      </c>
    </row>
    <row r="77" spans="2:8" x14ac:dyDescent="0.3">
      <c r="B77" s="111">
        <v>45131</v>
      </c>
      <c r="C77" s="112">
        <v>528.28198199999997</v>
      </c>
      <c r="D77" s="38">
        <f t="shared" si="0"/>
        <v>3.0944391732045107E-2</v>
      </c>
      <c r="F77" s="109">
        <v>45131</v>
      </c>
      <c r="G77" s="110">
        <v>19646.050781000002</v>
      </c>
      <c r="H77" s="114">
        <f t="shared" si="1"/>
        <v>-5.0113557356291638E-3</v>
      </c>
    </row>
    <row r="78" spans="2:8" x14ac:dyDescent="0.3">
      <c r="B78" s="111">
        <v>45138</v>
      </c>
      <c r="C78" s="112">
        <v>518.69988999999998</v>
      </c>
      <c r="D78" s="38">
        <f t="shared" ref="D78:D116" si="2">C78/C77-1</f>
        <v>-1.8138214677933084E-2</v>
      </c>
      <c r="F78" s="109">
        <v>45138</v>
      </c>
      <c r="G78" s="110">
        <v>19517</v>
      </c>
      <c r="H78" s="114">
        <f t="shared" ref="H78:H115" si="3">G78/G77-1</f>
        <v>-6.568789953694365E-3</v>
      </c>
    </row>
    <row r="79" spans="2:8" x14ac:dyDescent="0.3">
      <c r="B79" s="111">
        <v>45145</v>
      </c>
      <c r="C79" s="112">
        <v>530.22753899999998</v>
      </c>
      <c r="D79" s="38">
        <f t="shared" si="2"/>
        <v>2.2224120772418088E-2</v>
      </c>
      <c r="F79" s="109">
        <v>45145</v>
      </c>
      <c r="G79" s="110">
        <v>19428.300781000002</v>
      </c>
      <c r="H79" s="114">
        <f t="shared" si="3"/>
        <v>-4.5447158374749552E-3</v>
      </c>
    </row>
    <row r="80" spans="2:8" x14ac:dyDescent="0.3">
      <c r="B80" s="111">
        <v>45152</v>
      </c>
      <c r="C80" s="112">
        <v>534.36199999999997</v>
      </c>
      <c r="D80" s="38">
        <f t="shared" si="2"/>
        <v>7.79752218792229E-3</v>
      </c>
      <c r="F80" s="109">
        <v>45152</v>
      </c>
      <c r="G80" s="110">
        <v>19310.150390999999</v>
      </c>
      <c r="H80" s="114">
        <f t="shared" si="3"/>
        <v>-6.0813547891717112E-3</v>
      </c>
    </row>
    <row r="81" spans="2:8" x14ac:dyDescent="0.3">
      <c r="B81" s="111">
        <v>45159</v>
      </c>
      <c r="C81" s="112">
        <v>587.81774900000005</v>
      </c>
      <c r="D81" s="38">
        <f t="shared" si="2"/>
        <v>0.10003658381396896</v>
      </c>
      <c r="F81" s="109">
        <v>45159</v>
      </c>
      <c r="G81" s="110">
        <v>19265.800781000002</v>
      </c>
      <c r="H81" s="114">
        <f t="shared" si="3"/>
        <v>-2.2966993576947203E-3</v>
      </c>
    </row>
    <row r="82" spans="2:8" x14ac:dyDescent="0.3">
      <c r="B82" s="111">
        <v>45166</v>
      </c>
      <c r="C82" s="112">
        <v>610.81420900000001</v>
      </c>
      <c r="D82" s="38">
        <f t="shared" si="2"/>
        <v>3.9121751663881765E-2</v>
      </c>
      <c r="F82" s="109">
        <v>45166</v>
      </c>
      <c r="G82" s="110">
        <v>19435.300781000002</v>
      </c>
      <c r="H82" s="114">
        <f t="shared" si="3"/>
        <v>8.797973254616176E-3</v>
      </c>
    </row>
    <row r="83" spans="2:8" x14ac:dyDescent="0.3">
      <c r="B83" s="111">
        <v>45173</v>
      </c>
      <c r="C83" s="112">
        <v>609.97790499999996</v>
      </c>
      <c r="D83" s="38">
        <f t="shared" si="2"/>
        <v>-1.3691626482775776E-3</v>
      </c>
      <c r="F83" s="109">
        <v>45173</v>
      </c>
      <c r="G83" s="110">
        <v>19819.949218999998</v>
      </c>
      <c r="H83" s="114">
        <f t="shared" si="3"/>
        <v>1.9791226404688889E-2</v>
      </c>
    </row>
    <row r="84" spans="2:8" x14ac:dyDescent="0.3">
      <c r="B84" s="111">
        <v>45180</v>
      </c>
      <c r="C84" s="112">
        <v>586.60986300000002</v>
      </c>
      <c r="D84" s="38">
        <f t="shared" si="2"/>
        <v>-3.8309653199651517E-2</v>
      </c>
      <c r="F84" s="109">
        <v>45180</v>
      </c>
      <c r="G84" s="110">
        <v>20192.349609000001</v>
      </c>
      <c r="H84" s="114">
        <f t="shared" si="3"/>
        <v>1.8789169734249711E-2</v>
      </c>
    </row>
    <row r="85" spans="2:8" x14ac:dyDescent="0.3">
      <c r="B85" s="111">
        <v>45187</v>
      </c>
      <c r="C85" s="112">
        <v>584.49444600000004</v>
      </c>
      <c r="D85" s="38">
        <f t="shared" si="2"/>
        <v>-3.6061735975277953E-3</v>
      </c>
      <c r="F85" s="109">
        <v>45187</v>
      </c>
      <c r="G85" s="110">
        <v>19674.25</v>
      </c>
      <c r="H85" s="114">
        <f t="shared" si="3"/>
        <v>-2.5658213087251469E-2</v>
      </c>
    </row>
    <row r="86" spans="2:8" x14ac:dyDescent="0.3">
      <c r="B86" s="111">
        <v>45194</v>
      </c>
      <c r="C86" s="112">
        <v>602.30334500000004</v>
      </c>
      <c r="D86" s="38">
        <f t="shared" si="2"/>
        <v>3.0468893454635104E-2</v>
      </c>
      <c r="F86" s="109">
        <v>45194</v>
      </c>
      <c r="G86" s="110">
        <v>19638.300781000002</v>
      </c>
      <c r="H86" s="114">
        <f t="shared" si="3"/>
        <v>-1.8272218254824502E-3</v>
      </c>
    </row>
    <row r="87" spans="2:8" x14ac:dyDescent="0.3">
      <c r="B87" s="111">
        <v>45201</v>
      </c>
      <c r="C87" s="112">
        <v>619.915344</v>
      </c>
      <c r="D87" s="38">
        <f t="shared" si="2"/>
        <v>2.9241077849235575E-2</v>
      </c>
      <c r="F87" s="109">
        <v>45201</v>
      </c>
      <c r="G87" s="110">
        <v>19653.5</v>
      </c>
      <c r="H87" s="114">
        <f t="shared" si="3"/>
        <v>7.7395794928980521E-4</v>
      </c>
    </row>
    <row r="88" spans="2:8" x14ac:dyDescent="0.3">
      <c r="B88" s="111">
        <v>45208</v>
      </c>
      <c r="C88" s="112">
        <v>623.30993699999999</v>
      </c>
      <c r="D88" s="38">
        <f t="shared" si="2"/>
        <v>5.4758976896689404E-3</v>
      </c>
      <c r="F88" s="109">
        <v>45208</v>
      </c>
      <c r="G88" s="110">
        <v>19751.050781000002</v>
      </c>
      <c r="H88" s="114">
        <f t="shared" si="3"/>
        <v>4.96353224616497E-3</v>
      </c>
    </row>
    <row r="89" spans="2:8" x14ac:dyDescent="0.3">
      <c r="B89" s="111">
        <v>45215</v>
      </c>
      <c r="C89" s="112">
        <v>639.69207800000004</v>
      </c>
      <c r="D89" s="38">
        <f t="shared" si="2"/>
        <v>2.6282496118780863E-2</v>
      </c>
      <c r="F89" s="109">
        <v>45215</v>
      </c>
      <c r="G89" s="110">
        <v>19542.650390999999</v>
      </c>
      <c r="H89" s="114">
        <f t="shared" si="3"/>
        <v>-1.0551357105540893E-2</v>
      </c>
    </row>
    <row r="90" spans="2:8" x14ac:dyDescent="0.3">
      <c r="B90" s="111">
        <v>45222</v>
      </c>
      <c r="C90" s="112">
        <v>623.21154799999999</v>
      </c>
      <c r="D90" s="38">
        <f t="shared" si="2"/>
        <v>-2.5763223536434121E-2</v>
      </c>
      <c r="F90" s="109">
        <v>45222</v>
      </c>
      <c r="G90" s="110">
        <v>19047.25</v>
      </c>
      <c r="H90" s="114">
        <f t="shared" si="3"/>
        <v>-2.5349703396840506E-2</v>
      </c>
    </row>
    <row r="91" spans="2:8" x14ac:dyDescent="0.3">
      <c r="B91" s="111">
        <v>45229</v>
      </c>
      <c r="C91" s="112">
        <v>642.25024399999995</v>
      </c>
      <c r="D91" s="38">
        <f t="shared" si="2"/>
        <v>3.0549331220030451E-2</v>
      </c>
      <c r="F91" s="109">
        <v>45229</v>
      </c>
      <c r="G91" s="110">
        <v>19230.599609000001</v>
      </c>
      <c r="H91" s="114">
        <f t="shared" si="3"/>
        <v>9.6260409770438926E-3</v>
      </c>
    </row>
    <row r="92" spans="2:8" x14ac:dyDescent="0.3">
      <c r="B92" s="111">
        <v>45236</v>
      </c>
      <c r="C92" s="112">
        <v>636.49438499999997</v>
      </c>
      <c r="D92" s="38">
        <f t="shared" si="2"/>
        <v>-8.9620191720782838E-3</v>
      </c>
      <c r="F92" s="109">
        <v>45236</v>
      </c>
      <c r="G92" s="110">
        <v>19425.349609000001</v>
      </c>
      <c r="H92" s="114">
        <f t="shared" si="3"/>
        <v>1.0127089324289962E-2</v>
      </c>
    </row>
    <row r="93" spans="2:8" x14ac:dyDescent="0.3">
      <c r="B93" s="111">
        <v>45243</v>
      </c>
      <c r="C93" s="112">
        <v>663.60119599999996</v>
      </c>
      <c r="D93" s="38">
        <f t="shared" si="2"/>
        <v>4.2587667132365947E-2</v>
      </c>
      <c r="F93" s="109">
        <v>45243</v>
      </c>
      <c r="G93" s="110">
        <v>19731.800781000002</v>
      </c>
      <c r="H93" s="114">
        <f t="shared" si="3"/>
        <v>1.5775838178892609E-2</v>
      </c>
    </row>
    <row r="94" spans="2:8" x14ac:dyDescent="0.3">
      <c r="B94" s="111">
        <v>45250</v>
      </c>
      <c r="C94" s="112">
        <v>659.12438999999995</v>
      </c>
      <c r="D94" s="38">
        <f t="shared" si="2"/>
        <v>-6.7462295532089156E-3</v>
      </c>
      <c r="F94" s="109">
        <v>45250</v>
      </c>
      <c r="G94" s="110">
        <v>19794.699218999998</v>
      </c>
      <c r="H94" s="114">
        <f t="shared" si="3"/>
        <v>3.1876684088845142E-3</v>
      </c>
    </row>
    <row r="95" spans="2:8" x14ac:dyDescent="0.3">
      <c r="B95" s="111">
        <v>45257</v>
      </c>
      <c r="C95" s="112">
        <v>667.82183799999996</v>
      </c>
      <c r="D95" s="38">
        <f t="shared" si="2"/>
        <v>1.3195457688950141E-2</v>
      </c>
      <c r="F95" s="109">
        <v>45257</v>
      </c>
      <c r="G95" s="110">
        <v>20267.900390999999</v>
      </c>
      <c r="H95" s="114">
        <f t="shared" si="3"/>
        <v>2.390544896715574E-2</v>
      </c>
    </row>
    <row r="96" spans="2:8" x14ac:dyDescent="0.3">
      <c r="B96" s="111">
        <v>45264</v>
      </c>
      <c r="C96" s="112">
        <v>665.69073500000002</v>
      </c>
      <c r="D96" s="38">
        <f t="shared" si="2"/>
        <v>-3.1911250557217219E-3</v>
      </c>
      <c r="F96" s="109">
        <v>45264</v>
      </c>
      <c r="G96" s="110">
        <v>20969.400390999999</v>
      </c>
      <c r="H96" s="114">
        <f t="shared" si="3"/>
        <v>3.4611379889724736E-2</v>
      </c>
    </row>
    <row r="97" spans="2:8" x14ac:dyDescent="0.3">
      <c r="B97" s="111">
        <v>45271</v>
      </c>
      <c r="C97" s="112">
        <v>689.57873500000005</v>
      </c>
      <c r="D97" s="38">
        <f t="shared" si="2"/>
        <v>3.5884531275623077E-2</v>
      </c>
      <c r="F97" s="109">
        <v>45271</v>
      </c>
      <c r="G97" s="110">
        <v>21456.650390999999</v>
      </c>
      <c r="H97" s="114">
        <f t="shared" si="3"/>
        <v>2.3236239039487572E-2</v>
      </c>
    </row>
    <row r="98" spans="2:8" x14ac:dyDescent="0.3">
      <c r="B98" s="111">
        <v>45278</v>
      </c>
      <c r="C98" s="112">
        <v>719.16601600000001</v>
      </c>
      <c r="D98" s="38">
        <f t="shared" si="2"/>
        <v>4.2906312939014812E-2</v>
      </c>
      <c r="F98" s="109">
        <v>45278</v>
      </c>
      <c r="G98" s="110">
        <v>21349.400390999999</v>
      </c>
      <c r="H98" s="114">
        <f t="shared" si="3"/>
        <v>-4.9984502727874469E-3</v>
      </c>
    </row>
    <row r="99" spans="2:8" x14ac:dyDescent="0.3">
      <c r="B99" s="111">
        <v>45285</v>
      </c>
      <c r="C99" s="112">
        <v>705.93353300000001</v>
      </c>
      <c r="D99" s="38">
        <f t="shared" si="2"/>
        <v>-1.8399761259019209E-2</v>
      </c>
      <c r="F99" s="109">
        <v>45285</v>
      </c>
      <c r="G99" s="110">
        <v>21731.400390999999</v>
      </c>
      <c r="H99" s="114">
        <f t="shared" si="3"/>
        <v>1.7892774176507364E-2</v>
      </c>
    </row>
    <row r="100" spans="2:8" x14ac:dyDescent="0.3">
      <c r="B100" s="111">
        <v>45292</v>
      </c>
      <c r="C100" s="112">
        <v>714.95343000000003</v>
      </c>
      <c r="D100" s="38">
        <f t="shared" si="2"/>
        <v>1.2777261000293194E-2</v>
      </c>
      <c r="F100" s="109">
        <v>45292</v>
      </c>
      <c r="G100" s="110">
        <v>21710.800781000002</v>
      </c>
      <c r="H100" s="114">
        <f t="shared" si="3"/>
        <v>-9.4791912299074799E-4</v>
      </c>
    </row>
    <row r="101" spans="2:8" x14ac:dyDescent="0.3">
      <c r="B101" s="111">
        <v>45299</v>
      </c>
      <c r="C101" s="112">
        <v>703.05908199999999</v>
      </c>
      <c r="D101" s="38">
        <f t="shared" si="2"/>
        <v>-1.6636535333497182E-2</v>
      </c>
      <c r="F101" s="109">
        <v>45299</v>
      </c>
      <c r="G101" s="110">
        <v>21894.550781000002</v>
      </c>
      <c r="H101" s="114">
        <f t="shared" si="3"/>
        <v>8.4635293674109047E-3</v>
      </c>
    </row>
    <row r="102" spans="2:8" x14ac:dyDescent="0.3">
      <c r="B102" s="111">
        <v>45306</v>
      </c>
      <c r="C102" s="112">
        <v>663.510132</v>
      </c>
      <c r="D102" s="38">
        <f t="shared" si="2"/>
        <v>-5.6252669245797415E-2</v>
      </c>
      <c r="F102" s="109">
        <v>45306</v>
      </c>
      <c r="G102" s="110">
        <v>21622.400390999999</v>
      </c>
      <c r="H102" s="114">
        <f t="shared" si="3"/>
        <v>-1.2430051327482539E-2</v>
      </c>
    </row>
    <row r="103" spans="2:8" x14ac:dyDescent="0.3">
      <c r="B103" s="111">
        <v>45313</v>
      </c>
      <c r="C103" s="112">
        <v>644.03301999999996</v>
      </c>
      <c r="D103" s="38">
        <f t="shared" si="2"/>
        <v>-2.935465648624036E-2</v>
      </c>
      <c r="F103" s="109">
        <v>45313</v>
      </c>
      <c r="G103" s="110">
        <v>21352.599609000001</v>
      </c>
      <c r="H103" s="114">
        <f t="shared" si="3"/>
        <v>-1.2477836739731241E-2</v>
      </c>
    </row>
    <row r="104" spans="2:8" x14ac:dyDescent="0.3">
      <c r="B104" s="111">
        <v>45320</v>
      </c>
      <c r="C104" s="112">
        <v>644.82592799999998</v>
      </c>
      <c r="D104" s="38">
        <f t="shared" si="2"/>
        <v>1.2311604768340256E-3</v>
      </c>
      <c r="F104" s="109">
        <v>45320</v>
      </c>
      <c r="G104" s="110">
        <v>21853.800781000002</v>
      </c>
      <c r="H104" s="114">
        <f t="shared" si="3"/>
        <v>2.3472606669810325E-2</v>
      </c>
    </row>
    <row r="105" spans="2:8" x14ac:dyDescent="0.3">
      <c r="B105" s="111">
        <v>45327</v>
      </c>
      <c r="C105" s="112">
        <v>617.27062999999998</v>
      </c>
      <c r="D105" s="38">
        <f t="shared" si="2"/>
        <v>-4.2732924970101394E-2</v>
      </c>
      <c r="F105" s="109">
        <v>45327</v>
      </c>
      <c r="G105" s="110">
        <v>21782.5</v>
      </c>
      <c r="H105" s="114">
        <f t="shared" si="3"/>
        <v>-3.2626261085894059E-3</v>
      </c>
    </row>
    <row r="106" spans="2:8" x14ac:dyDescent="0.3">
      <c r="B106" s="111">
        <v>45334</v>
      </c>
      <c r="C106" s="112">
        <v>619.10430899999994</v>
      </c>
      <c r="D106" s="38">
        <f t="shared" si="2"/>
        <v>2.9706240842852782E-3</v>
      </c>
      <c r="F106" s="109">
        <v>45334</v>
      </c>
      <c r="G106" s="110">
        <v>22040.699218999998</v>
      </c>
      <c r="H106" s="114">
        <f t="shared" si="3"/>
        <v>1.1853516308963474E-2</v>
      </c>
    </row>
    <row r="107" spans="2:8" x14ac:dyDescent="0.3">
      <c r="B107" s="111">
        <v>45341</v>
      </c>
      <c r="C107" s="112">
        <v>628.81805399999996</v>
      </c>
      <c r="D107" s="38">
        <f t="shared" si="2"/>
        <v>1.5689997402360323E-2</v>
      </c>
      <c r="F107" s="109">
        <v>45341</v>
      </c>
      <c r="G107" s="110">
        <v>22212.699218999998</v>
      </c>
      <c r="H107" s="114">
        <f t="shared" si="3"/>
        <v>7.803745166656384E-3</v>
      </c>
    </row>
    <row r="108" spans="2:8" x14ac:dyDescent="0.3">
      <c r="B108" s="111">
        <v>45348</v>
      </c>
      <c r="C108" s="112">
        <v>610.94360400000005</v>
      </c>
      <c r="D108" s="38">
        <f t="shared" si="2"/>
        <v>-2.8425472020559894E-2</v>
      </c>
      <c r="F108" s="109">
        <v>45348</v>
      </c>
      <c r="G108" s="110">
        <v>22338.75</v>
      </c>
      <c r="H108" s="114">
        <f t="shared" si="3"/>
        <v>5.6747169606556902E-3</v>
      </c>
    </row>
    <row r="109" spans="2:8" x14ac:dyDescent="0.3">
      <c r="B109" s="111">
        <v>45355</v>
      </c>
      <c r="C109" s="112">
        <v>619.45239300000003</v>
      </c>
      <c r="D109" s="38">
        <f t="shared" si="2"/>
        <v>1.3927290414844862E-2</v>
      </c>
      <c r="F109" s="109">
        <v>45355</v>
      </c>
      <c r="G109" s="110">
        <v>22493.550781000002</v>
      </c>
      <c r="H109" s="114">
        <f t="shared" si="3"/>
        <v>6.9296975435062524E-3</v>
      </c>
    </row>
    <row r="110" spans="2:8" x14ac:dyDescent="0.3">
      <c r="B110" s="111">
        <v>45362</v>
      </c>
      <c r="C110" s="112">
        <v>587.35772699999995</v>
      </c>
      <c r="D110" s="38">
        <f t="shared" si="2"/>
        <v>-5.1811352030728286E-2</v>
      </c>
      <c r="F110" s="109">
        <v>45362</v>
      </c>
      <c r="G110" s="110">
        <v>22023.349609000001</v>
      </c>
      <c r="H110" s="114">
        <f t="shared" si="3"/>
        <v>-2.0903821569921877E-2</v>
      </c>
    </row>
    <row r="111" spans="2:8" x14ac:dyDescent="0.3">
      <c r="B111" s="111">
        <v>45369</v>
      </c>
      <c r="C111" s="112">
        <v>583.52624500000002</v>
      </c>
      <c r="D111" s="38">
        <f t="shared" si="2"/>
        <v>-6.5232512042868729E-3</v>
      </c>
      <c r="F111" s="109">
        <v>45369</v>
      </c>
      <c r="G111" s="110">
        <v>22096.75</v>
      </c>
      <c r="H111" s="114">
        <f t="shared" si="3"/>
        <v>3.3328441087818739E-3</v>
      </c>
    </row>
    <row r="112" spans="2:8" x14ac:dyDescent="0.3">
      <c r="B112" s="111">
        <v>45376</v>
      </c>
      <c r="C112" s="112">
        <v>597.35931400000004</v>
      </c>
      <c r="D112" s="38">
        <f t="shared" si="2"/>
        <v>2.3705992864125669E-2</v>
      </c>
      <c r="F112" s="109">
        <v>45376</v>
      </c>
      <c r="G112" s="110">
        <v>22326.900390999999</v>
      </c>
      <c r="H112" s="114">
        <f t="shared" si="3"/>
        <v>1.0415576544061889E-2</v>
      </c>
    </row>
    <row r="113" spans="2:8" x14ac:dyDescent="0.3">
      <c r="B113" s="111">
        <v>45383</v>
      </c>
      <c r="C113" s="112">
        <v>619.95001200000002</v>
      </c>
      <c r="D113" s="38">
        <f t="shared" si="2"/>
        <v>3.78176040291891E-2</v>
      </c>
      <c r="F113" s="109">
        <v>45383</v>
      </c>
      <c r="G113" s="110">
        <v>22513.699218999998</v>
      </c>
      <c r="H113" s="114">
        <f t="shared" si="3"/>
        <v>8.3665365424077098E-3</v>
      </c>
    </row>
    <row r="114" spans="2:8" x14ac:dyDescent="0.3">
      <c r="B114" s="111">
        <v>45390</v>
      </c>
      <c r="C114" s="112">
        <v>616.06878700000004</v>
      </c>
      <c r="D114" s="38">
        <f t="shared" si="2"/>
        <v>-6.2605450840768073E-3</v>
      </c>
      <c r="F114" s="109">
        <v>45390</v>
      </c>
      <c r="G114" s="110">
        <v>22519.400390999999</v>
      </c>
      <c r="H114" s="114">
        <f t="shared" si="3"/>
        <v>2.5323124132303754E-4</v>
      </c>
    </row>
    <row r="115" spans="2:8" x14ac:dyDescent="0.3">
      <c r="B115" s="111">
        <v>45397</v>
      </c>
      <c r="C115" s="112">
        <v>597.25</v>
      </c>
      <c r="D115" s="38">
        <f t="shared" si="2"/>
        <v>-3.054656784616494E-2</v>
      </c>
      <c r="F115" s="109">
        <v>45397</v>
      </c>
      <c r="G115" s="110">
        <v>22147</v>
      </c>
      <c r="H115" s="114">
        <f t="shared" si="3"/>
        <v>-1.6536869744934735E-2</v>
      </c>
    </row>
    <row r="116" spans="2:8" x14ac:dyDescent="0.3">
      <c r="B116" s="111">
        <v>45404</v>
      </c>
      <c r="C116" s="112">
        <v>613.04998799999998</v>
      </c>
      <c r="D116" s="38">
        <f t="shared" si="2"/>
        <v>2.6454563415654997E-2</v>
      </c>
      <c r="F116" s="109">
        <v>45404</v>
      </c>
      <c r="G116" s="110">
        <v>22294.75</v>
      </c>
      <c r="H116" s="114">
        <f>G116/G115-1</f>
        <v>6.6713324603784319E-3</v>
      </c>
    </row>
    <row r="119" spans="2:8" x14ac:dyDescent="0.3">
      <c r="D119" s="241"/>
    </row>
    <row r="120" spans="2:8" x14ac:dyDescent="0.3">
      <c r="D120" s="241"/>
    </row>
    <row r="121" spans="2:8" x14ac:dyDescent="0.3">
      <c r="D121" s="241"/>
    </row>
    <row r="122" spans="2:8" x14ac:dyDescent="0.3">
      <c r="D122" s="241"/>
    </row>
  </sheetData>
  <mergeCells count="9">
    <mergeCell ref="B10:D10"/>
    <mergeCell ref="F10:H10"/>
    <mergeCell ref="J10:K10"/>
    <mergeCell ref="C8:J8"/>
    <mergeCell ref="P1:R1"/>
    <mergeCell ref="M3:O3"/>
    <mergeCell ref="B4:J5"/>
    <mergeCell ref="I2:K2"/>
    <mergeCell ref="I1:K1"/>
  </mergeCells>
  <phoneticPr fontId="18" type="noConversion"/>
  <printOptions horizontalCentered="1"/>
  <pageMargins left="0" right="0" top="0" bottom="0" header="0.31496062992125984" footer="0.31496062992125984"/>
  <pageSetup paperSize="13" scale="90" fitToWidth="0" fitToHeight="0"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C98F5-00FA-4B34-B6D0-7237B2852670}">
  <dimension ref="B1:V116"/>
  <sheetViews>
    <sheetView showGridLines="0" view="pageLayout" zoomScale="50" zoomScaleNormal="122" zoomScaleSheetLayoutView="33" zoomScalePageLayoutView="50" workbookViewId="0">
      <selection activeCell="K54" sqref="A1:K54"/>
    </sheetView>
  </sheetViews>
  <sheetFormatPr defaultRowHeight="14.4" x14ac:dyDescent="0.3"/>
  <cols>
    <col min="1" max="1" width="1.88671875" customWidth="1"/>
    <col min="2" max="2" width="10.6640625" customWidth="1"/>
    <col min="3" max="3" width="8.44140625" customWidth="1"/>
    <col min="4" max="4" width="10.5546875" style="241" customWidth="1"/>
    <col min="5" max="5" width="2.21875" customWidth="1"/>
    <col min="6" max="6" width="10.33203125" bestFit="1" customWidth="1"/>
    <col min="7" max="7" width="11.5546875" bestFit="1" customWidth="1"/>
    <col min="8" max="8" width="13.44140625" bestFit="1" customWidth="1"/>
    <col min="9" max="9" width="2.21875" customWidth="1"/>
    <col min="10" max="10" width="17.88671875" customWidth="1"/>
  </cols>
  <sheetData>
    <row r="1" spans="2:19" x14ac:dyDescent="0.3">
      <c r="B1" s="22"/>
      <c r="C1" s="22"/>
      <c r="D1" s="22"/>
      <c r="E1" s="22"/>
      <c r="F1" s="22"/>
      <c r="G1" s="22"/>
      <c r="H1" s="22"/>
      <c r="I1" s="499" t="s">
        <v>173</v>
      </c>
      <c r="J1" s="499"/>
      <c r="K1" s="499"/>
      <c r="L1" s="22"/>
      <c r="M1" s="22"/>
      <c r="N1" s="22"/>
      <c r="O1" s="22"/>
      <c r="P1" s="499"/>
      <c r="Q1" s="499"/>
      <c r="R1" s="499"/>
    </row>
    <row r="2" spans="2:19" x14ac:dyDescent="0.3">
      <c r="B2" s="22"/>
      <c r="C2" s="22"/>
      <c r="D2" s="22"/>
      <c r="E2" s="22"/>
      <c r="F2" s="22"/>
      <c r="G2" s="93"/>
      <c r="H2" s="123"/>
      <c r="I2" s="562" t="s">
        <v>174</v>
      </c>
      <c r="J2" s="562"/>
      <c r="K2" s="562"/>
      <c r="L2" s="22"/>
      <c r="M2" s="241"/>
      <c r="N2" s="241"/>
      <c r="O2" s="241"/>
    </row>
    <row r="3" spans="2:19" x14ac:dyDescent="0.3">
      <c r="B3" s="22"/>
      <c r="C3" s="22"/>
      <c r="D3" s="22"/>
      <c r="E3" s="22"/>
      <c r="F3" s="22"/>
      <c r="G3" s="22"/>
      <c r="H3" s="22"/>
      <c r="I3" s="22"/>
      <c r="J3" s="22"/>
      <c r="K3" s="22"/>
      <c r="L3" s="22"/>
      <c r="M3" s="500"/>
      <c r="N3" s="501"/>
      <c r="O3" s="501"/>
    </row>
    <row r="4" spans="2:19" ht="14.4" customHeight="1" x14ac:dyDescent="0.3">
      <c r="B4" s="523" t="str">
        <f>WACC!B14</f>
        <v>PVR Inox</v>
      </c>
      <c r="C4" s="525"/>
      <c r="D4" s="525"/>
      <c r="E4" s="525"/>
      <c r="F4" s="525"/>
      <c r="G4" s="525"/>
      <c r="H4" s="525"/>
      <c r="I4" s="525"/>
      <c r="J4" s="525"/>
      <c r="K4" s="22"/>
      <c r="L4" s="22"/>
      <c r="M4" s="22"/>
      <c r="N4" s="22"/>
      <c r="O4" s="22"/>
    </row>
    <row r="5" spans="2:19" x14ac:dyDescent="0.3">
      <c r="B5" s="525"/>
      <c r="C5" s="525"/>
      <c r="D5" s="525"/>
      <c r="E5" s="525"/>
      <c r="F5" s="525"/>
      <c r="G5" s="525"/>
      <c r="H5" s="525"/>
      <c r="I5" s="525"/>
      <c r="J5" s="525"/>
      <c r="K5" s="22"/>
      <c r="L5" s="22"/>
      <c r="M5" s="22"/>
      <c r="O5" s="22"/>
      <c r="S5" s="22"/>
    </row>
    <row r="7" spans="2:19" x14ac:dyDescent="0.3">
      <c r="D7"/>
    </row>
    <row r="8" spans="2:19" ht="23.4" x14ac:dyDescent="0.45">
      <c r="B8" s="115"/>
      <c r="C8" s="546" t="s">
        <v>185</v>
      </c>
      <c r="D8" s="546"/>
      <c r="E8" s="546"/>
      <c r="F8" s="546"/>
      <c r="G8" s="546"/>
      <c r="H8" s="546"/>
      <c r="I8" s="546"/>
      <c r="J8" s="546"/>
    </row>
    <row r="9" spans="2:19" x14ac:dyDescent="0.3">
      <c r="D9"/>
    </row>
    <row r="10" spans="2:19" ht="16.2" x14ac:dyDescent="0.3">
      <c r="B10" s="561" t="str">
        <f>B4&amp;" Weekly Returns "</f>
        <v xml:space="preserve">PVR Inox Weekly Returns </v>
      </c>
      <c r="C10" s="561"/>
      <c r="D10" s="561"/>
      <c r="E10" s="113"/>
      <c r="F10" s="536" t="s">
        <v>188</v>
      </c>
      <c r="G10" s="536"/>
      <c r="H10" s="536"/>
      <c r="J10" s="536" t="s">
        <v>189</v>
      </c>
      <c r="K10" s="536"/>
      <c r="M10" s="40" t="s">
        <v>190</v>
      </c>
      <c r="N10">
        <f>SLOPE(D13:D116,H13:H116)</f>
        <v>0.81410785305405464</v>
      </c>
    </row>
    <row r="11" spans="2:19" ht="16.2" x14ac:dyDescent="0.3">
      <c r="B11" s="74" t="s">
        <v>184</v>
      </c>
      <c r="C11" s="39" t="s">
        <v>186</v>
      </c>
      <c r="D11" s="39" t="s">
        <v>187</v>
      </c>
      <c r="F11" s="74" t="s">
        <v>184</v>
      </c>
      <c r="G11" s="39" t="s">
        <v>186</v>
      </c>
      <c r="H11" s="39" t="s">
        <v>187</v>
      </c>
      <c r="M11" s="40" t="s">
        <v>191</v>
      </c>
      <c r="N11">
        <f>_xlfn.COVARIANCE.S(D12:D116,H12:H116/_xlfn.VAR.S(H12:H116))</f>
        <v>0.8141078530540552</v>
      </c>
    </row>
    <row r="12" spans="2:19" ht="16.2" x14ac:dyDescent="0.3">
      <c r="B12" s="111">
        <v>44676</v>
      </c>
      <c r="C12" s="110">
        <v>1826.849976</v>
      </c>
      <c r="F12" s="109">
        <v>44676</v>
      </c>
      <c r="G12" s="110">
        <v>17102.550781000002</v>
      </c>
      <c r="J12" t="s">
        <v>217</v>
      </c>
      <c r="K12">
        <f>N12</f>
        <v>0.81410785305405586</v>
      </c>
      <c r="M12" s="40" t="s">
        <v>192</v>
      </c>
      <c r="N12">
        <f>O32</f>
        <v>0.81410785305405586</v>
      </c>
    </row>
    <row r="13" spans="2:19" x14ac:dyDescent="0.3">
      <c r="B13" s="111">
        <v>44683</v>
      </c>
      <c r="C13" s="110">
        <v>1700.75</v>
      </c>
      <c r="D13" s="38">
        <f>C13/C12-1</f>
        <v>-6.9025906700945217E-2</v>
      </c>
      <c r="F13" s="109">
        <v>44683</v>
      </c>
      <c r="G13" s="110">
        <v>16411.25</v>
      </c>
      <c r="H13" s="114">
        <f>G13/G12-1</f>
        <v>-4.0420916730619982E-2</v>
      </c>
      <c r="J13" t="s">
        <v>218</v>
      </c>
      <c r="K13" s="120">
        <v>0.75</v>
      </c>
    </row>
    <row r="14" spans="2:19" x14ac:dyDescent="0.3">
      <c r="B14" s="111">
        <v>44690</v>
      </c>
      <c r="C14" s="110">
        <v>1745.349976</v>
      </c>
      <c r="D14" s="38">
        <f t="shared" ref="D14:D77" si="0">C14/C13-1</f>
        <v>2.6223710715860715E-2</v>
      </c>
      <c r="F14" s="109">
        <v>44690</v>
      </c>
      <c r="G14" s="110">
        <v>15782.150390999999</v>
      </c>
      <c r="H14" s="114">
        <f t="shared" ref="H14:H77" si="1">G14/G13-1</f>
        <v>-3.8333436453652281E-2</v>
      </c>
    </row>
    <row r="15" spans="2:19" x14ac:dyDescent="0.3">
      <c r="B15" s="111">
        <v>44697</v>
      </c>
      <c r="C15" s="110">
        <v>1824.099976</v>
      </c>
      <c r="D15" s="38">
        <f t="shared" si="0"/>
        <v>4.5119890613846803E-2</v>
      </c>
      <c r="F15" s="109">
        <v>44697</v>
      </c>
      <c r="G15" s="110">
        <v>16266.150390999999</v>
      </c>
      <c r="H15" s="114">
        <f t="shared" si="1"/>
        <v>3.0667557209187901E-2</v>
      </c>
      <c r="J15" t="s">
        <v>219</v>
      </c>
      <c r="K15">
        <v>1</v>
      </c>
      <c r="N15" t="s">
        <v>193</v>
      </c>
    </row>
    <row r="16" spans="2:19" ht="15" thickBot="1" x14ac:dyDescent="0.35">
      <c r="B16" s="111">
        <v>44704</v>
      </c>
      <c r="C16" s="110">
        <v>1796.900024</v>
      </c>
      <c r="D16" s="38">
        <f>C16/C15-1</f>
        <v>-1.4911437069170752E-2</v>
      </c>
      <c r="F16" s="109">
        <v>44704</v>
      </c>
      <c r="G16" s="110">
        <v>16352.450194999999</v>
      </c>
      <c r="H16" s="114">
        <f t="shared" si="1"/>
        <v>5.3054842064996777E-3</v>
      </c>
      <c r="J16" t="s">
        <v>220</v>
      </c>
      <c r="K16" s="120">
        <v>0.25</v>
      </c>
    </row>
    <row r="17" spans="2:22" x14ac:dyDescent="0.3">
      <c r="B17" s="111">
        <v>44711</v>
      </c>
      <c r="C17" s="110">
        <v>1814.75</v>
      </c>
      <c r="D17" s="38">
        <f t="shared" si="0"/>
        <v>9.9337613454224538E-3</v>
      </c>
      <c r="F17" s="109">
        <v>44711</v>
      </c>
      <c r="G17" s="110">
        <v>16584.300781000002</v>
      </c>
      <c r="H17" s="114">
        <f t="shared" si="1"/>
        <v>1.4178339223494207E-2</v>
      </c>
      <c r="N17" s="119" t="s">
        <v>194</v>
      </c>
      <c r="O17" s="119"/>
    </row>
    <row r="18" spans="2:22" x14ac:dyDescent="0.3">
      <c r="B18" s="111">
        <v>44718</v>
      </c>
      <c r="C18" s="110">
        <v>1772.1999510000001</v>
      </c>
      <c r="D18" s="38">
        <f t="shared" si="0"/>
        <v>-2.3446782752445161E-2</v>
      </c>
      <c r="F18" s="109">
        <v>44718</v>
      </c>
      <c r="G18" s="110">
        <v>16201.799805000001</v>
      </c>
      <c r="H18" s="114">
        <f t="shared" si="1"/>
        <v>-2.3064039964724836E-2</v>
      </c>
      <c r="J18" s="383" t="s">
        <v>221</v>
      </c>
      <c r="K18" s="383">
        <f>(K12*K13)+(K15*K16)</f>
        <v>0.86058088979054193</v>
      </c>
      <c r="N18" s="116" t="s">
        <v>195</v>
      </c>
      <c r="O18" s="116">
        <v>0.34868405196918162</v>
      </c>
    </row>
    <row r="19" spans="2:22" x14ac:dyDescent="0.3">
      <c r="B19" s="111">
        <v>44725</v>
      </c>
      <c r="C19" s="110">
        <v>1697.900024</v>
      </c>
      <c r="D19" s="38">
        <f t="shared" si="0"/>
        <v>-4.1925250566717809E-2</v>
      </c>
      <c r="F19" s="109">
        <v>44725</v>
      </c>
      <c r="G19" s="110">
        <v>15293.5</v>
      </c>
      <c r="H19" s="114">
        <f t="shared" si="1"/>
        <v>-5.606166079892505E-2</v>
      </c>
      <c r="N19" s="116" t="s">
        <v>196</v>
      </c>
      <c r="O19" s="116">
        <v>0.12158056809764696</v>
      </c>
    </row>
    <row r="20" spans="2:22" ht="16.2" x14ac:dyDescent="0.3">
      <c r="B20" s="111">
        <v>44732</v>
      </c>
      <c r="C20" s="110">
        <v>1844.650024</v>
      </c>
      <c r="D20" s="38">
        <f t="shared" si="0"/>
        <v>8.6430295026605153E-2</v>
      </c>
      <c r="F20" s="109">
        <v>44732</v>
      </c>
      <c r="G20" s="110">
        <v>15699.25</v>
      </c>
      <c r="H20" s="114">
        <f t="shared" si="1"/>
        <v>2.6530879131657192E-2</v>
      </c>
      <c r="J20" s="40" t="s">
        <v>222</v>
      </c>
      <c r="K20">
        <f>N10</f>
        <v>0.81410785305405464</v>
      </c>
      <c r="N20" s="116" t="s">
        <v>197</v>
      </c>
      <c r="O20" s="116">
        <v>0.11296861288291801</v>
      </c>
    </row>
    <row r="21" spans="2:22" ht="16.2" x14ac:dyDescent="0.3">
      <c r="B21" s="111">
        <v>44739</v>
      </c>
      <c r="C21" s="110">
        <v>1887.5</v>
      </c>
      <c r="D21" s="38">
        <f t="shared" si="0"/>
        <v>2.3229325586152427E-2</v>
      </c>
      <c r="F21" s="109">
        <v>44739</v>
      </c>
      <c r="G21" s="110">
        <v>15752.049805000001</v>
      </c>
      <c r="H21" s="114">
        <f t="shared" si="1"/>
        <v>3.3632055671448668E-3</v>
      </c>
      <c r="J21" s="40" t="s">
        <v>223</v>
      </c>
      <c r="K21">
        <f>N11</f>
        <v>0.8141078530540552</v>
      </c>
      <c r="N21" s="116" t="s">
        <v>198</v>
      </c>
      <c r="O21" s="116">
        <v>3.7005141024630622E-2</v>
      </c>
    </row>
    <row r="22" spans="2:22" ht="16.8" thickBot="1" x14ac:dyDescent="0.35">
      <c r="B22" s="111">
        <v>44746</v>
      </c>
      <c r="C22" s="110">
        <v>1898.849976</v>
      </c>
      <c r="D22" s="38">
        <f t="shared" si="0"/>
        <v>6.0132323178807567E-3</v>
      </c>
      <c r="F22" s="109">
        <v>44746</v>
      </c>
      <c r="G22" s="110">
        <v>16220.599609000001</v>
      </c>
      <c r="H22" s="114">
        <f t="shared" si="1"/>
        <v>2.9745322659611828E-2</v>
      </c>
      <c r="J22" s="40" t="s">
        <v>224</v>
      </c>
      <c r="K22">
        <f>N12</f>
        <v>0.81410785305405586</v>
      </c>
      <c r="N22" s="117" t="s">
        <v>199</v>
      </c>
      <c r="O22" s="117">
        <v>104</v>
      </c>
    </row>
    <row r="23" spans="2:22" x14ac:dyDescent="0.3">
      <c r="B23" s="111">
        <v>44753</v>
      </c>
      <c r="C23" s="110">
        <v>1922.25</v>
      </c>
      <c r="D23" s="38">
        <f t="shared" si="0"/>
        <v>1.2323261076840453E-2</v>
      </c>
      <c r="F23" s="109">
        <v>44753</v>
      </c>
      <c r="G23" s="110">
        <v>16049.200194999999</v>
      </c>
      <c r="H23" s="114">
        <f t="shared" si="1"/>
        <v>-1.0566774233481513E-2</v>
      </c>
    </row>
    <row r="24" spans="2:22" ht="15" thickBot="1" x14ac:dyDescent="0.35">
      <c r="B24" s="111">
        <v>44760</v>
      </c>
      <c r="C24" s="110">
        <v>1939.900024</v>
      </c>
      <c r="D24" s="38">
        <f t="shared" si="0"/>
        <v>9.181960723110949E-3</v>
      </c>
      <c r="F24" s="109">
        <v>44760</v>
      </c>
      <c r="G24" s="110">
        <v>16719.449218999998</v>
      </c>
      <c r="H24" s="114">
        <f t="shared" si="1"/>
        <v>4.1762144895470144E-2</v>
      </c>
      <c r="J24" s="40" t="s">
        <v>225</v>
      </c>
      <c r="N24" t="s">
        <v>200</v>
      </c>
    </row>
    <row r="25" spans="2:22" x14ac:dyDescent="0.3">
      <c r="B25" s="111">
        <v>44767</v>
      </c>
      <c r="C25" s="110">
        <v>2146.8999020000001</v>
      </c>
      <c r="D25" s="38">
        <f t="shared" si="0"/>
        <v>0.10670646705451037</v>
      </c>
      <c r="F25" s="109">
        <v>44767</v>
      </c>
      <c r="G25" s="110">
        <v>17158.25</v>
      </c>
      <c r="H25" s="114">
        <f t="shared" si="1"/>
        <v>2.6244930395275645E-2</v>
      </c>
      <c r="J25" s="122" t="s">
        <v>498</v>
      </c>
      <c r="N25" s="118"/>
      <c r="O25" s="118" t="s">
        <v>204</v>
      </c>
      <c r="P25" s="118" t="s">
        <v>205</v>
      </c>
      <c r="Q25" s="118" t="s">
        <v>206</v>
      </c>
      <c r="R25" s="118" t="s">
        <v>207</v>
      </c>
      <c r="S25" s="118" t="s">
        <v>208</v>
      </c>
    </row>
    <row r="26" spans="2:22" x14ac:dyDescent="0.3">
      <c r="B26" s="111">
        <v>44774</v>
      </c>
      <c r="C26" s="110">
        <v>2110.4499510000001</v>
      </c>
      <c r="D26" s="38">
        <f t="shared" si="0"/>
        <v>-1.6977946184656423E-2</v>
      </c>
      <c r="F26" s="109">
        <v>44774</v>
      </c>
      <c r="G26" s="110">
        <v>17397.5</v>
      </c>
      <c r="H26" s="114">
        <f t="shared" si="1"/>
        <v>1.3943729692713402E-2</v>
      </c>
      <c r="J26" s="122" t="s">
        <v>499</v>
      </c>
      <c r="N26" s="116" t="s">
        <v>201</v>
      </c>
      <c r="O26" s="116">
        <v>1</v>
      </c>
      <c r="P26" s="116">
        <v>1.9332433854018116E-2</v>
      </c>
      <c r="Q26" s="116">
        <v>1.9332433854018116E-2</v>
      </c>
      <c r="R26" s="116">
        <v>14.117649832840373</v>
      </c>
      <c r="S26" s="116">
        <v>2.8623091079443678E-4</v>
      </c>
    </row>
    <row r="27" spans="2:22" x14ac:dyDescent="0.3">
      <c r="B27" s="111">
        <v>44781</v>
      </c>
      <c r="C27" s="110">
        <v>2015.349976</v>
      </c>
      <c r="D27" s="38">
        <f t="shared" si="0"/>
        <v>-4.5061468979607278E-2</v>
      </c>
      <c r="F27" s="109">
        <v>44781</v>
      </c>
      <c r="G27" s="110">
        <v>17698.150390999999</v>
      </c>
      <c r="H27" s="114">
        <f t="shared" si="1"/>
        <v>1.7281241040379314E-2</v>
      </c>
      <c r="N27" s="116" t="s">
        <v>202</v>
      </c>
      <c r="O27" s="116">
        <v>102</v>
      </c>
      <c r="P27" s="116">
        <v>0.13967680714978561</v>
      </c>
      <c r="Q27" s="116">
        <v>1.3693804622528002E-3</v>
      </c>
      <c r="R27" s="116"/>
      <c r="S27" s="116"/>
    </row>
    <row r="28" spans="2:22" ht="15" thickBot="1" x14ac:dyDescent="0.35">
      <c r="B28" s="111">
        <v>44788</v>
      </c>
      <c r="C28" s="110">
        <v>1808.849976</v>
      </c>
      <c r="D28" s="38">
        <f t="shared" si="0"/>
        <v>-0.10246359315212061</v>
      </c>
      <c r="F28" s="109">
        <v>44788</v>
      </c>
      <c r="G28" s="110">
        <v>17758.449218999998</v>
      </c>
      <c r="H28" s="114">
        <f t="shared" si="1"/>
        <v>3.4070694771959342E-3</v>
      </c>
      <c r="N28" s="117" t="s">
        <v>15</v>
      </c>
      <c r="O28" s="117">
        <v>103</v>
      </c>
      <c r="P28" s="117">
        <v>0.15900924100380373</v>
      </c>
      <c r="Q28" s="117"/>
      <c r="R28" s="117"/>
      <c r="S28" s="117"/>
    </row>
    <row r="29" spans="2:22" ht="15" thickBot="1" x14ac:dyDescent="0.35">
      <c r="B29" s="111">
        <v>44795</v>
      </c>
      <c r="C29" s="110">
        <v>1831.6999510000001</v>
      </c>
      <c r="D29" s="38">
        <f t="shared" si="0"/>
        <v>1.2632321808428548E-2</v>
      </c>
      <c r="F29" s="109">
        <v>44795</v>
      </c>
      <c r="G29" s="110">
        <v>17558.900390999999</v>
      </c>
      <c r="H29" s="114">
        <f t="shared" si="1"/>
        <v>-1.1236838619134604E-2</v>
      </c>
    </row>
    <row r="30" spans="2:22" x14ac:dyDescent="0.3">
      <c r="B30" s="111">
        <v>44802</v>
      </c>
      <c r="C30" s="110">
        <v>1857.6999510000001</v>
      </c>
      <c r="D30" s="38">
        <f t="shared" si="0"/>
        <v>1.419446453869555E-2</v>
      </c>
      <c r="F30" s="109">
        <v>44802</v>
      </c>
      <c r="G30" s="110">
        <v>17539.449218999998</v>
      </c>
      <c r="H30" s="114">
        <f t="shared" si="1"/>
        <v>-1.1077670905844661E-3</v>
      </c>
      <c r="N30" s="118"/>
      <c r="O30" s="118" t="s">
        <v>209</v>
      </c>
      <c r="P30" s="118" t="s">
        <v>198</v>
      </c>
      <c r="Q30" s="118" t="s">
        <v>210</v>
      </c>
      <c r="R30" s="118" t="s">
        <v>211</v>
      </c>
      <c r="S30" s="118" t="s">
        <v>212</v>
      </c>
      <c r="T30" s="118" t="s">
        <v>213</v>
      </c>
      <c r="U30" s="118" t="s">
        <v>214</v>
      </c>
      <c r="V30" s="118" t="s">
        <v>215</v>
      </c>
    </row>
    <row r="31" spans="2:22" x14ac:dyDescent="0.3">
      <c r="B31" s="111">
        <v>44809</v>
      </c>
      <c r="C31" s="110">
        <v>1834.150024</v>
      </c>
      <c r="D31" s="38">
        <f t="shared" si="0"/>
        <v>-1.2676927179398945E-2</v>
      </c>
      <c r="F31" s="109">
        <v>44809</v>
      </c>
      <c r="G31" s="110">
        <v>17833.349609000001</v>
      </c>
      <c r="H31" s="114">
        <f t="shared" si="1"/>
        <v>1.6756534730955508E-2</v>
      </c>
      <c r="N31" s="116" t="s">
        <v>203</v>
      </c>
      <c r="O31" s="116">
        <v>-3.7366323742567694E-3</v>
      </c>
      <c r="P31" s="116">
        <v>3.6752782177107901E-3</v>
      </c>
      <c r="Q31" s="116">
        <v>-1.0166937447756526</v>
      </c>
      <c r="R31" s="116">
        <v>0.31170468473447505</v>
      </c>
      <c r="S31" s="116">
        <v>-1.1026529292985558E-2</v>
      </c>
      <c r="T31" s="116">
        <v>3.5532645444720187E-3</v>
      </c>
      <c r="U31" s="116">
        <v>-1.1026529292985558E-2</v>
      </c>
      <c r="V31" s="116">
        <v>3.5532645444720187E-3</v>
      </c>
    </row>
    <row r="32" spans="2:22" ht="15" customHeight="1" thickBot="1" x14ac:dyDescent="0.35">
      <c r="B32" s="111">
        <v>44816</v>
      </c>
      <c r="C32" s="110">
        <v>1758.9499510000001</v>
      </c>
      <c r="D32" s="38">
        <f t="shared" si="0"/>
        <v>-4.0999957482212968E-2</v>
      </c>
      <c r="F32" s="109">
        <v>44816</v>
      </c>
      <c r="G32" s="110">
        <v>17530.849609000001</v>
      </c>
      <c r="H32" s="114">
        <f t="shared" si="1"/>
        <v>-1.6962601341440453E-2</v>
      </c>
      <c r="N32" s="117" t="s">
        <v>216</v>
      </c>
      <c r="O32" s="117">
        <v>0.81410785305405586</v>
      </c>
      <c r="P32" s="117">
        <v>0.21667097679974223</v>
      </c>
      <c r="Q32" s="117">
        <v>3.7573461156567065</v>
      </c>
      <c r="R32" s="117">
        <v>2.8623091079441374E-4</v>
      </c>
      <c r="S32" s="117">
        <v>0.38434199790357915</v>
      </c>
      <c r="T32" s="117">
        <v>1.2438737082045326</v>
      </c>
      <c r="U32" s="117">
        <v>0.38434199790357915</v>
      </c>
      <c r="V32" s="117">
        <v>1.2438737082045326</v>
      </c>
    </row>
    <row r="33" spans="2:8" ht="14.4" customHeight="1" x14ac:dyDescent="0.3">
      <c r="B33" s="111">
        <v>44823</v>
      </c>
      <c r="C33" s="110">
        <v>1736.75</v>
      </c>
      <c r="D33" s="38">
        <f t="shared" si="0"/>
        <v>-1.2621138530620968E-2</v>
      </c>
      <c r="F33" s="109">
        <v>44823</v>
      </c>
      <c r="G33" s="110">
        <v>17327.349609000001</v>
      </c>
      <c r="H33" s="114">
        <f t="shared" si="1"/>
        <v>-1.1608108251383698E-2</v>
      </c>
    </row>
    <row r="34" spans="2:8" x14ac:dyDescent="0.3">
      <c r="B34" s="111">
        <v>44830</v>
      </c>
      <c r="C34" s="110">
        <v>1789.1999510000001</v>
      </c>
      <c r="D34" s="38">
        <f t="shared" si="0"/>
        <v>3.0200058154599141E-2</v>
      </c>
      <c r="F34" s="109">
        <v>44830</v>
      </c>
      <c r="G34" s="110">
        <v>17094.349609000001</v>
      </c>
      <c r="H34" s="114">
        <f t="shared" si="1"/>
        <v>-1.3446949779265527E-2</v>
      </c>
    </row>
    <row r="35" spans="2:8" x14ac:dyDescent="0.3">
      <c r="B35" s="111">
        <v>44837</v>
      </c>
      <c r="C35" s="110">
        <v>1754.900024</v>
      </c>
      <c r="D35" s="38">
        <f t="shared" si="0"/>
        <v>-1.9170538754391009E-2</v>
      </c>
      <c r="F35" s="109">
        <v>44837</v>
      </c>
      <c r="G35" s="110">
        <v>17314.650390999999</v>
      </c>
      <c r="H35" s="114">
        <f t="shared" si="1"/>
        <v>1.2887345060733635E-2</v>
      </c>
    </row>
    <row r="36" spans="2:8" x14ac:dyDescent="0.3">
      <c r="B36" s="111">
        <v>44844</v>
      </c>
      <c r="C36" s="110">
        <v>1693.1999510000001</v>
      </c>
      <c r="D36" s="38">
        <f t="shared" si="0"/>
        <v>-3.5158739618320278E-2</v>
      </c>
      <c r="F36" s="109">
        <v>44844</v>
      </c>
      <c r="G36" s="110">
        <v>17185.699218999998</v>
      </c>
      <c r="H36" s="114">
        <f t="shared" si="1"/>
        <v>-7.4475180894804094E-3</v>
      </c>
    </row>
    <row r="37" spans="2:8" x14ac:dyDescent="0.3">
      <c r="B37" s="111">
        <v>44851</v>
      </c>
      <c r="C37" s="110">
        <v>1704.650024</v>
      </c>
      <c r="D37" s="38">
        <f t="shared" si="0"/>
        <v>6.7623868009432098E-3</v>
      </c>
      <c r="F37" s="109">
        <v>44851</v>
      </c>
      <c r="G37" s="110">
        <v>17576.300781000002</v>
      </c>
      <c r="H37" s="114">
        <f t="shared" si="1"/>
        <v>2.2728290366455628E-2</v>
      </c>
    </row>
    <row r="38" spans="2:8" x14ac:dyDescent="0.3">
      <c r="B38" s="111">
        <v>44858</v>
      </c>
      <c r="C38" s="110">
        <v>1739.9499510000001</v>
      </c>
      <c r="D38" s="38">
        <f t="shared" si="0"/>
        <v>2.0708020123196835E-2</v>
      </c>
      <c r="F38" s="109">
        <v>44858</v>
      </c>
      <c r="G38" s="110">
        <v>17786.800781000002</v>
      </c>
      <c r="H38" s="114">
        <f t="shared" si="1"/>
        <v>1.197635399068453E-2</v>
      </c>
    </row>
    <row r="39" spans="2:8" x14ac:dyDescent="0.3">
      <c r="B39" s="111">
        <v>44865</v>
      </c>
      <c r="C39" s="110">
        <v>1829.599976</v>
      </c>
      <c r="D39" s="38">
        <f t="shared" si="0"/>
        <v>5.1524484913187063E-2</v>
      </c>
      <c r="F39" s="109">
        <v>44865</v>
      </c>
      <c r="G39" s="110">
        <v>18117.150390999999</v>
      </c>
      <c r="H39" s="114">
        <f t="shared" si="1"/>
        <v>1.8572739081492262E-2</v>
      </c>
    </row>
    <row r="40" spans="2:8" x14ac:dyDescent="0.3">
      <c r="B40" s="111">
        <v>44872</v>
      </c>
      <c r="C40" s="110">
        <v>1845.650024</v>
      </c>
      <c r="D40" s="38">
        <f t="shared" si="0"/>
        <v>8.7724356201019926E-3</v>
      </c>
      <c r="F40" s="109">
        <v>44872</v>
      </c>
      <c r="G40" s="110">
        <v>18349.699218999998</v>
      </c>
      <c r="H40" s="114">
        <f t="shared" si="1"/>
        <v>1.2835839134808014E-2</v>
      </c>
    </row>
    <row r="41" spans="2:8" x14ac:dyDescent="0.3">
      <c r="B41" s="111">
        <v>44879</v>
      </c>
      <c r="C41" s="110">
        <v>1727.9499510000001</v>
      </c>
      <c r="D41" s="38">
        <f t="shared" si="0"/>
        <v>-6.3771609714453614E-2</v>
      </c>
      <c r="F41" s="109">
        <v>44879</v>
      </c>
      <c r="G41" s="110">
        <v>18307.650390999999</v>
      </c>
      <c r="H41" s="114">
        <f t="shared" si="1"/>
        <v>-2.2915268254892762E-3</v>
      </c>
    </row>
    <row r="42" spans="2:8" x14ac:dyDescent="0.3">
      <c r="B42" s="111">
        <v>44886</v>
      </c>
      <c r="C42" s="110">
        <v>1866.3000489999999</v>
      </c>
      <c r="D42" s="38">
        <f t="shared" si="0"/>
        <v>8.0066033116256596E-2</v>
      </c>
      <c r="F42" s="109">
        <v>44886</v>
      </c>
      <c r="G42" s="110">
        <v>18512.75</v>
      </c>
      <c r="H42" s="114">
        <f t="shared" si="1"/>
        <v>1.1202945469224623E-2</v>
      </c>
    </row>
    <row r="43" spans="2:8" x14ac:dyDescent="0.3">
      <c r="B43" s="111">
        <v>44893</v>
      </c>
      <c r="C43" s="110">
        <v>1897.8000489999999</v>
      </c>
      <c r="D43" s="38">
        <f t="shared" si="0"/>
        <v>1.6878314940236061E-2</v>
      </c>
      <c r="F43" s="109">
        <v>44893</v>
      </c>
      <c r="G43" s="110">
        <v>18696.099609000001</v>
      </c>
      <c r="H43" s="114">
        <f t="shared" si="1"/>
        <v>9.9039639707769744E-3</v>
      </c>
    </row>
    <row r="44" spans="2:8" x14ac:dyDescent="0.3">
      <c r="B44" s="111">
        <v>44900</v>
      </c>
      <c r="C44" s="110">
        <v>1882.9499510000001</v>
      </c>
      <c r="D44" s="38">
        <f t="shared" si="0"/>
        <v>-7.8249012628199832E-3</v>
      </c>
      <c r="F44" s="109">
        <v>44900</v>
      </c>
      <c r="G44" s="110">
        <v>18496.599609000001</v>
      </c>
      <c r="H44" s="114">
        <f t="shared" si="1"/>
        <v>-1.0670674855838058E-2</v>
      </c>
    </row>
    <row r="45" spans="2:8" x14ac:dyDescent="0.3">
      <c r="B45" s="111">
        <v>44907</v>
      </c>
      <c r="C45" s="110">
        <v>1830.349976</v>
      </c>
      <c r="D45" s="38">
        <f t="shared" si="0"/>
        <v>-2.7934876852178214E-2</v>
      </c>
      <c r="F45" s="109">
        <v>44907</v>
      </c>
      <c r="G45" s="110">
        <v>18269</v>
      </c>
      <c r="H45" s="114">
        <f t="shared" si="1"/>
        <v>-1.2304943276668867E-2</v>
      </c>
    </row>
    <row r="46" spans="2:8" x14ac:dyDescent="0.3">
      <c r="B46" s="111">
        <v>44914</v>
      </c>
      <c r="C46" s="110">
        <v>1629.099976</v>
      </c>
      <c r="D46" s="38">
        <f t="shared" si="0"/>
        <v>-0.10995165003351248</v>
      </c>
      <c r="F46" s="109">
        <v>44914</v>
      </c>
      <c r="G46" s="110">
        <v>17806.800781000002</v>
      </c>
      <c r="H46" s="114">
        <f t="shared" si="1"/>
        <v>-2.529964524604511E-2</v>
      </c>
    </row>
    <row r="47" spans="2:8" x14ac:dyDescent="0.3">
      <c r="B47" s="111">
        <v>44921</v>
      </c>
      <c r="C47" s="110">
        <v>1717.8000489999999</v>
      </c>
      <c r="D47" s="38">
        <f t="shared" si="0"/>
        <v>5.4447286419946561E-2</v>
      </c>
      <c r="F47" s="109">
        <v>44921</v>
      </c>
      <c r="G47" s="110">
        <v>18105.300781000002</v>
      </c>
      <c r="H47" s="114">
        <f t="shared" si="1"/>
        <v>1.6763258244484991E-2</v>
      </c>
    </row>
    <row r="48" spans="2:8" x14ac:dyDescent="0.3">
      <c r="B48" s="111">
        <v>44928</v>
      </c>
      <c r="C48" s="110">
        <v>1629.099976</v>
      </c>
      <c r="D48" s="38">
        <f t="shared" si="0"/>
        <v>-5.1635854272815918E-2</v>
      </c>
      <c r="F48" s="109">
        <v>44928</v>
      </c>
      <c r="G48" s="110">
        <v>17859.449218999998</v>
      </c>
      <c r="H48" s="114">
        <f t="shared" si="1"/>
        <v>-1.3578982474458767E-2</v>
      </c>
    </row>
    <row r="49" spans="2:8" x14ac:dyDescent="0.3">
      <c r="B49" s="111">
        <v>44935</v>
      </c>
      <c r="C49" s="110">
        <v>1753.0500489999999</v>
      </c>
      <c r="D49" s="38">
        <f t="shared" si="0"/>
        <v>7.6085000813970849E-2</v>
      </c>
      <c r="F49" s="109">
        <v>44935</v>
      </c>
      <c r="G49" s="110">
        <v>17956.599609000001</v>
      </c>
      <c r="H49" s="114">
        <f t="shared" si="1"/>
        <v>5.4397192661825855E-3</v>
      </c>
    </row>
    <row r="50" spans="2:8" x14ac:dyDescent="0.3">
      <c r="B50" s="111">
        <v>44942</v>
      </c>
      <c r="C50" s="110">
        <v>1610.75</v>
      </c>
      <c r="D50" s="38">
        <f t="shared" si="0"/>
        <v>-8.1172838779573264E-2</v>
      </c>
      <c r="F50" s="109">
        <v>44942</v>
      </c>
      <c r="G50" s="110">
        <v>18027.650390999999</v>
      </c>
      <c r="H50" s="114">
        <f t="shared" si="1"/>
        <v>3.9568060516528281E-3</v>
      </c>
    </row>
    <row r="51" spans="2:8" x14ac:dyDescent="0.3">
      <c r="B51" s="111">
        <v>44949</v>
      </c>
      <c r="C51" s="110">
        <v>1737</v>
      </c>
      <c r="D51" s="38">
        <f t="shared" si="0"/>
        <v>7.8379636815148146E-2</v>
      </c>
      <c r="F51" s="109">
        <v>44949</v>
      </c>
      <c r="G51" s="110">
        <v>17604.349609000001</v>
      </c>
      <c r="H51" s="114">
        <f t="shared" si="1"/>
        <v>-2.3480640727941093E-2</v>
      </c>
    </row>
    <row r="52" spans="2:8" x14ac:dyDescent="0.3">
      <c r="B52" s="111">
        <v>44956</v>
      </c>
      <c r="C52" s="110">
        <v>1690.5500489999999</v>
      </c>
      <c r="D52" s="38">
        <f t="shared" si="0"/>
        <v>-2.6741480138169238E-2</v>
      </c>
      <c r="F52" s="109">
        <v>44956</v>
      </c>
      <c r="G52" s="110">
        <v>17854.050781000002</v>
      </c>
      <c r="H52" s="114">
        <f t="shared" si="1"/>
        <v>1.4184061186352848E-2</v>
      </c>
    </row>
    <row r="53" spans="2:8" x14ac:dyDescent="0.3">
      <c r="B53" s="111">
        <v>44963</v>
      </c>
      <c r="C53" s="110">
        <v>1698.25</v>
      </c>
      <c r="D53" s="38">
        <f t="shared" si="0"/>
        <v>4.554701592274446E-3</v>
      </c>
      <c r="F53" s="109">
        <v>44963</v>
      </c>
      <c r="G53" s="110">
        <v>17856.5</v>
      </c>
      <c r="H53" s="114">
        <f t="shared" si="1"/>
        <v>1.371800175793414E-4</v>
      </c>
    </row>
    <row r="54" spans="2:8" x14ac:dyDescent="0.3">
      <c r="B54" s="111">
        <v>44970</v>
      </c>
      <c r="C54" s="110">
        <v>1652.099976</v>
      </c>
      <c r="D54" s="38">
        <f t="shared" si="0"/>
        <v>-2.7175047254526685E-2</v>
      </c>
      <c r="F54" s="109">
        <v>44970</v>
      </c>
      <c r="G54" s="110">
        <v>17944.199218999998</v>
      </c>
      <c r="H54" s="114">
        <f t="shared" si="1"/>
        <v>4.9113330719905424E-3</v>
      </c>
    </row>
    <row r="55" spans="2:8" x14ac:dyDescent="0.3">
      <c r="B55" s="111">
        <v>44977</v>
      </c>
      <c r="C55" s="110">
        <v>1596.099976</v>
      </c>
      <c r="D55" s="38">
        <f t="shared" si="0"/>
        <v>-3.3896253745844707E-2</v>
      </c>
      <c r="F55" s="109">
        <v>44977</v>
      </c>
      <c r="G55" s="110">
        <v>17465.800781000002</v>
      </c>
      <c r="H55" s="114">
        <f t="shared" si="1"/>
        <v>-2.6660339208308015E-2</v>
      </c>
    </row>
    <row r="56" spans="2:8" x14ac:dyDescent="0.3">
      <c r="B56" s="111">
        <v>44984</v>
      </c>
      <c r="C56" s="110">
        <v>1554.25</v>
      </c>
      <c r="D56" s="38">
        <f t="shared" si="0"/>
        <v>-2.6220147001618677E-2</v>
      </c>
      <c r="F56" s="109">
        <v>44984</v>
      </c>
      <c r="G56" s="110">
        <v>17594.349609000001</v>
      </c>
      <c r="H56" s="114">
        <f t="shared" si="1"/>
        <v>7.3600305884538031E-3</v>
      </c>
    </row>
    <row r="57" spans="2:8" x14ac:dyDescent="0.3">
      <c r="B57" s="111">
        <v>44991</v>
      </c>
      <c r="C57" s="110">
        <v>1518.5</v>
      </c>
      <c r="D57" s="38">
        <f t="shared" si="0"/>
        <v>-2.3001447643557937E-2</v>
      </c>
      <c r="F57" s="109">
        <v>44991</v>
      </c>
      <c r="G57" s="110">
        <v>17412.900390999999</v>
      </c>
      <c r="H57" s="114">
        <f t="shared" si="1"/>
        <v>-1.0312925571695164E-2</v>
      </c>
    </row>
    <row r="58" spans="2:8" x14ac:dyDescent="0.3">
      <c r="B58" s="111">
        <v>44998</v>
      </c>
      <c r="C58" s="110">
        <v>1575.0500489999999</v>
      </c>
      <c r="D58" s="38">
        <f t="shared" si="0"/>
        <v>3.7240730325979632E-2</v>
      </c>
      <c r="F58" s="109">
        <v>44998</v>
      </c>
      <c r="G58" s="110">
        <v>17100.050781000002</v>
      </c>
      <c r="H58" s="114">
        <f t="shared" si="1"/>
        <v>-1.7966542217268788E-2</v>
      </c>
    </row>
    <row r="59" spans="2:8" x14ac:dyDescent="0.3">
      <c r="B59" s="111">
        <v>45005</v>
      </c>
      <c r="C59" s="110">
        <v>1506.5500489999999</v>
      </c>
      <c r="D59" s="38">
        <f t="shared" si="0"/>
        <v>-4.3490681482465043E-2</v>
      </c>
      <c r="F59" s="109">
        <v>45005</v>
      </c>
      <c r="G59" s="110">
        <v>16945.050781000002</v>
      </c>
      <c r="H59" s="114">
        <f t="shared" si="1"/>
        <v>-9.0643005675878907E-3</v>
      </c>
    </row>
    <row r="60" spans="2:8" x14ac:dyDescent="0.3">
      <c r="B60" s="111">
        <v>45012</v>
      </c>
      <c r="C60" s="110">
        <v>1534.4499510000001</v>
      </c>
      <c r="D60" s="38">
        <f t="shared" si="0"/>
        <v>1.8519067467104078E-2</v>
      </c>
      <c r="F60" s="109">
        <v>45012</v>
      </c>
      <c r="G60" s="110">
        <v>17359.75</v>
      </c>
      <c r="H60" s="114">
        <f t="shared" si="1"/>
        <v>2.4473176525678486E-2</v>
      </c>
    </row>
    <row r="61" spans="2:8" x14ac:dyDescent="0.3">
      <c r="B61" s="111">
        <v>45019</v>
      </c>
      <c r="C61" s="110">
        <v>1529.349976</v>
      </c>
      <c r="D61" s="38">
        <f t="shared" si="0"/>
        <v>-3.3236502739476537E-3</v>
      </c>
      <c r="F61" s="109">
        <v>45019</v>
      </c>
      <c r="G61" s="110">
        <v>17599.150390999999</v>
      </c>
      <c r="H61" s="114">
        <f t="shared" si="1"/>
        <v>1.3790543700226143E-2</v>
      </c>
    </row>
    <row r="62" spans="2:8" x14ac:dyDescent="0.3">
      <c r="B62" s="111">
        <v>45026</v>
      </c>
      <c r="C62" s="110">
        <v>1527.8000489999999</v>
      </c>
      <c r="D62" s="38">
        <f t="shared" si="0"/>
        <v>-1.0134547515761039E-3</v>
      </c>
      <c r="F62" s="109">
        <v>45026</v>
      </c>
      <c r="G62" s="110">
        <v>17828</v>
      </c>
      <c r="H62" s="114">
        <f t="shared" si="1"/>
        <v>1.3003446411653519E-2</v>
      </c>
    </row>
    <row r="63" spans="2:8" x14ac:dyDescent="0.3">
      <c r="B63" s="111">
        <v>45033</v>
      </c>
      <c r="C63" s="110">
        <v>1498.25</v>
      </c>
      <c r="D63" s="38">
        <f t="shared" si="0"/>
        <v>-1.9341568302306045E-2</v>
      </c>
      <c r="F63" s="109">
        <v>45033</v>
      </c>
      <c r="G63" s="110">
        <v>17624.050781000002</v>
      </c>
      <c r="H63" s="114">
        <f t="shared" si="1"/>
        <v>-1.1439826060130054E-2</v>
      </c>
    </row>
    <row r="64" spans="2:8" x14ac:dyDescent="0.3">
      <c r="B64" s="111">
        <v>45040</v>
      </c>
      <c r="C64" s="110">
        <v>1463.4499510000001</v>
      </c>
      <c r="D64" s="38">
        <f t="shared" si="0"/>
        <v>-2.3227130986150479E-2</v>
      </c>
      <c r="F64" s="109">
        <v>45040</v>
      </c>
      <c r="G64" s="110">
        <v>18065</v>
      </c>
      <c r="H64" s="114">
        <f t="shared" si="1"/>
        <v>2.5019742877464557E-2</v>
      </c>
    </row>
    <row r="65" spans="2:8" x14ac:dyDescent="0.3">
      <c r="B65" s="111">
        <v>45047</v>
      </c>
      <c r="C65" s="110">
        <v>1448.5</v>
      </c>
      <c r="D65" s="38">
        <f t="shared" si="0"/>
        <v>-1.021555331617896E-2</v>
      </c>
      <c r="F65" s="109">
        <v>45047</v>
      </c>
      <c r="G65" s="110">
        <v>18069</v>
      </c>
      <c r="H65" s="114">
        <f t="shared" si="1"/>
        <v>2.2142264046509652E-4</v>
      </c>
    </row>
    <row r="66" spans="2:8" x14ac:dyDescent="0.3">
      <c r="B66" s="111">
        <v>45054</v>
      </c>
      <c r="C66" s="110">
        <v>1447.25</v>
      </c>
      <c r="D66" s="38">
        <f t="shared" si="0"/>
        <v>-8.6296168450117339E-4</v>
      </c>
      <c r="F66" s="109">
        <v>45054</v>
      </c>
      <c r="G66" s="110">
        <v>18314.800781000002</v>
      </c>
      <c r="H66" s="114">
        <f t="shared" si="1"/>
        <v>1.3603452376999448E-2</v>
      </c>
    </row>
    <row r="67" spans="2:8" x14ac:dyDescent="0.3">
      <c r="B67" s="111">
        <v>45061</v>
      </c>
      <c r="C67" s="110">
        <v>1372.3000489999999</v>
      </c>
      <c r="D67" s="38">
        <f t="shared" si="0"/>
        <v>-5.1787839695975113E-2</v>
      </c>
      <c r="F67" s="109">
        <v>45061</v>
      </c>
      <c r="G67" s="110">
        <v>18203.400390999999</v>
      </c>
      <c r="H67" s="114">
        <f t="shared" si="1"/>
        <v>-6.0825335384249168E-3</v>
      </c>
    </row>
    <row r="68" spans="2:8" x14ac:dyDescent="0.3">
      <c r="B68" s="111">
        <v>45068</v>
      </c>
      <c r="C68" s="110">
        <v>1404.1999510000001</v>
      </c>
      <c r="D68" s="38">
        <f t="shared" si="0"/>
        <v>2.3245573752799675E-2</v>
      </c>
      <c r="F68" s="109">
        <v>45068</v>
      </c>
      <c r="G68" s="110">
        <v>18499.349609000001</v>
      </c>
      <c r="H68" s="114">
        <f t="shared" si="1"/>
        <v>1.6257908502980811E-2</v>
      </c>
    </row>
    <row r="69" spans="2:8" x14ac:dyDescent="0.3">
      <c r="B69" s="111">
        <v>45075</v>
      </c>
      <c r="C69" s="110">
        <v>1400.1999510000001</v>
      </c>
      <c r="D69" s="38">
        <f t="shared" si="0"/>
        <v>-2.8485971653476883E-3</v>
      </c>
      <c r="F69" s="109">
        <v>45075</v>
      </c>
      <c r="G69" s="110">
        <v>18534.099609000001</v>
      </c>
      <c r="H69" s="114">
        <f t="shared" si="1"/>
        <v>1.8784444174779757E-3</v>
      </c>
    </row>
    <row r="70" spans="2:8" x14ac:dyDescent="0.3">
      <c r="B70" s="111">
        <v>45082</v>
      </c>
      <c r="C70" s="110">
        <v>1416.150024</v>
      </c>
      <c r="D70" s="38">
        <f t="shared" si="0"/>
        <v>1.1391282358357957E-2</v>
      </c>
      <c r="F70" s="109">
        <v>45082</v>
      </c>
      <c r="G70" s="110">
        <v>18563.400390999999</v>
      </c>
      <c r="H70" s="114">
        <f t="shared" si="1"/>
        <v>1.5809120819534339E-3</v>
      </c>
    </row>
    <row r="71" spans="2:8" x14ac:dyDescent="0.3">
      <c r="B71" s="111">
        <v>45089</v>
      </c>
      <c r="C71" s="110">
        <v>1450.4499510000001</v>
      </c>
      <c r="D71" s="38">
        <f t="shared" si="0"/>
        <v>2.4220546141797694E-2</v>
      </c>
      <c r="F71" s="109">
        <v>45089</v>
      </c>
      <c r="G71" s="110">
        <v>18826</v>
      </c>
      <c r="H71" s="114">
        <f t="shared" si="1"/>
        <v>1.4146094113625551E-2</v>
      </c>
    </row>
    <row r="72" spans="2:8" x14ac:dyDescent="0.3">
      <c r="B72" s="111">
        <v>45096</v>
      </c>
      <c r="C72" s="110">
        <v>1382.900024</v>
      </c>
      <c r="D72" s="38">
        <f t="shared" si="0"/>
        <v>-4.6571704837818251E-2</v>
      </c>
      <c r="F72" s="109">
        <v>45096</v>
      </c>
      <c r="G72" s="110">
        <v>18665.5</v>
      </c>
      <c r="H72" s="114">
        <f t="shared" si="1"/>
        <v>-8.5254435355359703E-3</v>
      </c>
    </row>
    <row r="73" spans="2:8" x14ac:dyDescent="0.3">
      <c r="B73" s="111">
        <v>45103</v>
      </c>
      <c r="C73" s="110">
        <v>1374.0500489999999</v>
      </c>
      <c r="D73" s="38">
        <f t="shared" si="0"/>
        <v>-6.3995768648565932E-3</v>
      </c>
      <c r="F73" s="109">
        <v>45103</v>
      </c>
      <c r="G73" s="110">
        <v>19189.050781000002</v>
      </c>
      <c r="H73" s="114">
        <f t="shared" si="1"/>
        <v>2.804911633762841E-2</v>
      </c>
    </row>
    <row r="74" spans="2:8" x14ac:dyDescent="0.3">
      <c r="B74" s="111">
        <v>45110</v>
      </c>
      <c r="C74" s="110">
        <v>1438.3000489999999</v>
      </c>
      <c r="D74" s="38">
        <f t="shared" si="0"/>
        <v>4.6759577678236353E-2</v>
      </c>
      <c r="F74" s="109">
        <v>45110</v>
      </c>
      <c r="G74" s="110">
        <v>19331.800781000002</v>
      </c>
      <c r="H74" s="114">
        <f t="shared" si="1"/>
        <v>7.4391381642151533E-3</v>
      </c>
    </row>
    <row r="75" spans="2:8" x14ac:dyDescent="0.3">
      <c r="B75" s="111">
        <v>45117</v>
      </c>
      <c r="C75" s="110">
        <v>1415.5</v>
      </c>
      <c r="D75" s="38">
        <f t="shared" si="0"/>
        <v>-1.5852081084090974E-2</v>
      </c>
      <c r="F75" s="109">
        <v>45117</v>
      </c>
      <c r="G75" s="110">
        <v>19564.5</v>
      </c>
      <c r="H75" s="114">
        <f t="shared" si="1"/>
        <v>1.2037120681933855E-2</v>
      </c>
    </row>
    <row r="76" spans="2:8" x14ac:dyDescent="0.3">
      <c r="B76" s="111">
        <v>45124</v>
      </c>
      <c r="C76" s="110">
        <v>1503.150024</v>
      </c>
      <c r="D76" s="38">
        <f t="shared" si="0"/>
        <v>6.1921599434828778E-2</v>
      </c>
      <c r="F76" s="109">
        <v>45124</v>
      </c>
      <c r="G76" s="110">
        <v>19745</v>
      </c>
      <c r="H76" s="114">
        <f t="shared" si="1"/>
        <v>9.225893838329613E-3</v>
      </c>
    </row>
    <row r="77" spans="2:8" x14ac:dyDescent="0.3">
      <c r="B77" s="111">
        <v>45131</v>
      </c>
      <c r="C77" s="110">
        <v>1528.349976</v>
      </c>
      <c r="D77" s="38">
        <f t="shared" si="0"/>
        <v>1.6764761732126265E-2</v>
      </c>
      <c r="F77" s="109">
        <v>45131</v>
      </c>
      <c r="G77" s="110">
        <v>19646.050781000002</v>
      </c>
      <c r="H77" s="114">
        <f t="shared" si="1"/>
        <v>-5.0113557356291638E-3</v>
      </c>
    </row>
    <row r="78" spans="2:8" x14ac:dyDescent="0.3">
      <c r="B78" s="111">
        <v>45138</v>
      </c>
      <c r="C78" s="110">
        <v>1615.0500489999999</v>
      </c>
      <c r="D78" s="38">
        <f t="shared" ref="D78:D116" si="2">C78/C77-1</f>
        <v>5.6727892407805403E-2</v>
      </c>
      <c r="F78" s="109">
        <v>45138</v>
      </c>
      <c r="G78" s="110">
        <v>19517</v>
      </c>
      <c r="H78" s="114">
        <f t="shared" ref="H78:H115" si="3">G78/G77-1</f>
        <v>-6.568789953694365E-3</v>
      </c>
    </row>
    <row r="79" spans="2:8" x14ac:dyDescent="0.3">
      <c r="B79" s="111">
        <v>45145</v>
      </c>
      <c r="C79" s="110">
        <v>1636.849976</v>
      </c>
      <c r="D79" s="38">
        <f t="shared" si="2"/>
        <v>1.3497988507227943E-2</v>
      </c>
      <c r="F79" s="109">
        <v>45145</v>
      </c>
      <c r="G79" s="110">
        <v>19428.300781000002</v>
      </c>
      <c r="H79" s="114">
        <f t="shared" si="3"/>
        <v>-4.5447158374749552E-3</v>
      </c>
    </row>
    <row r="80" spans="2:8" x14ac:dyDescent="0.3">
      <c r="B80" s="111">
        <v>45152</v>
      </c>
      <c r="C80" s="110">
        <v>1720.150024</v>
      </c>
      <c r="D80" s="38">
        <f t="shared" si="2"/>
        <v>5.0890459859712855E-2</v>
      </c>
      <c r="F80" s="109">
        <v>45152</v>
      </c>
      <c r="G80" s="110">
        <v>19310.150390999999</v>
      </c>
      <c r="H80" s="114">
        <f t="shared" si="3"/>
        <v>-6.0813547891717112E-3</v>
      </c>
    </row>
    <row r="81" spans="2:8" x14ac:dyDescent="0.3">
      <c r="B81" s="111">
        <v>45159</v>
      </c>
      <c r="C81" s="110">
        <v>1726.349976</v>
      </c>
      <c r="D81" s="38">
        <f t="shared" si="2"/>
        <v>3.6043088762587328E-3</v>
      </c>
      <c r="F81" s="109">
        <v>45159</v>
      </c>
      <c r="G81" s="110">
        <v>19265.800781000002</v>
      </c>
      <c r="H81" s="114">
        <f t="shared" si="3"/>
        <v>-2.2966993576947203E-3</v>
      </c>
    </row>
    <row r="82" spans="2:8" x14ac:dyDescent="0.3">
      <c r="B82" s="111">
        <v>45166</v>
      </c>
      <c r="C82" s="110">
        <v>1778.900024</v>
      </c>
      <c r="D82" s="38">
        <f t="shared" si="2"/>
        <v>3.0439973777368179E-2</v>
      </c>
      <c r="F82" s="109">
        <v>45166</v>
      </c>
      <c r="G82" s="110">
        <v>19435.300781000002</v>
      </c>
      <c r="H82" s="114">
        <f t="shared" si="3"/>
        <v>8.797973254616176E-3</v>
      </c>
    </row>
    <row r="83" spans="2:8" x14ac:dyDescent="0.3">
      <c r="B83" s="111">
        <v>45173</v>
      </c>
      <c r="C83" s="110">
        <v>1847.849976</v>
      </c>
      <c r="D83" s="38">
        <f t="shared" si="2"/>
        <v>3.875988030230082E-2</v>
      </c>
      <c r="F83" s="109">
        <v>45173</v>
      </c>
      <c r="G83" s="110">
        <v>19819.949218999998</v>
      </c>
      <c r="H83" s="114">
        <f t="shared" si="3"/>
        <v>1.9791226404688889E-2</v>
      </c>
    </row>
    <row r="84" spans="2:8" x14ac:dyDescent="0.3">
      <c r="B84" s="111">
        <v>45180</v>
      </c>
      <c r="C84" s="110">
        <v>1761.599976</v>
      </c>
      <c r="D84" s="38">
        <f t="shared" si="2"/>
        <v>-4.6675867153838646E-2</v>
      </c>
      <c r="F84" s="109">
        <v>45180</v>
      </c>
      <c r="G84" s="110">
        <v>20192.349609000001</v>
      </c>
      <c r="H84" s="114">
        <f t="shared" si="3"/>
        <v>1.8789169734249711E-2</v>
      </c>
    </row>
    <row r="85" spans="2:8" x14ac:dyDescent="0.3">
      <c r="B85" s="111">
        <v>45187</v>
      </c>
      <c r="C85" s="110">
        <v>1720</v>
      </c>
      <c r="D85" s="38">
        <f t="shared" si="2"/>
        <v>-2.3614882247250835E-2</v>
      </c>
      <c r="F85" s="109">
        <v>45187</v>
      </c>
      <c r="G85" s="110">
        <v>19674.25</v>
      </c>
      <c r="H85" s="114">
        <f t="shared" si="3"/>
        <v>-2.5658213087251469E-2</v>
      </c>
    </row>
    <row r="86" spans="2:8" x14ac:dyDescent="0.3">
      <c r="B86" s="111">
        <v>45194</v>
      </c>
      <c r="C86" s="110">
        <v>1716.8000489999999</v>
      </c>
      <c r="D86" s="38">
        <f t="shared" si="2"/>
        <v>-1.860436627907025E-3</v>
      </c>
      <c r="F86" s="109">
        <v>45194</v>
      </c>
      <c r="G86" s="110">
        <v>19638.300781000002</v>
      </c>
      <c r="H86" s="114">
        <f t="shared" si="3"/>
        <v>-1.8272218254824502E-3</v>
      </c>
    </row>
    <row r="87" spans="2:8" x14ac:dyDescent="0.3">
      <c r="B87" s="111">
        <v>45201</v>
      </c>
      <c r="C87" s="110">
        <v>1704.3000489999999</v>
      </c>
      <c r="D87" s="38">
        <f t="shared" si="2"/>
        <v>-7.280987676626105E-3</v>
      </c>
      <c r="F87" s="109">
        <v>45201</v>
      </c>
      <c r="G87" s="110">
        <v>19653.5</v>
      </c>
      <c r="H87" s="114">
        <f t="shared" si="3"/>
        <v>7.7395794928980521E-4</v>
      </c>
    </row>
    <row r="88" spans="2:8" x14ac:dyDescent="0.3">
      <c r="B88" s="111">
        <v>45208</v>
      </c>
      <c r="C88" s="110">
        <v>1753.3000489999999</v>
      </c>
      <c r="D88" s="38">
        <f t="shared" si="2"/>
        <v>2.8750805956234471E-2</v>
      </c>
      <c r="F88" s="109">
        <v>45208</v>
      </c>
      <c r="G88" s="110">
        <v>19751.050781000002</v>
      </c>
      <c r="H88" s="114">
        <f t="shared" si="3"/>
        <v>4.96353224616497E-3</v>
      </c>
    </row>
    <row r="89" spans="2:8" x14ac:dyDescent="0.3">
      <c r="B89" s="111">
        <v>45215</v>
      </c>
      <c r="C89" s="110">
        <v>1693.900024</v>
      </c>
      <c r="D89" s="38">
        <f t="shared" si="2"/>
        <v>-3.3878984395100509E-2</v>
      </c>
      <c r="F89" s="109">
        <v>45215</v>
      </c>
      <c r="G89" s="110">
        <v>19542.650390999999</v>
      </c>
      <c r="H89" s="114">
        <f t="shared" si="3"/>
        <v>-1.0551357105540893E-2</v>
      </c>
    </row>
    <row r="90" spans="2:8" x14ac:dyDescent="0.3">
      <c r="B90" s="111">
        <v>45222</v>
      </c>
      <c r="C90" s="110">
        <v>1605.599976</v>
      </c>
      <c r="D90" s="38">
        <f t="shared" si="2"/>
        <v>-5.2128252405054587E-2</v>
      </c>
      <c r="F90" s="109">
        <v>45222</v>
      </c>
      <c r="G90" s="110">
        <v>19047.25</v>
      </c>
      <c r="H90" s="114">
        <f t="shared" si="3"/>
        <v>-2.5349703396840506E-2</v>
      </c>
    </row>
    <row r="91" spans="2:8" x14ac:dyDescent="0.3">
      <c r="B91" s="111">
        <v>45229</v>
      </c>
      <c r="C91" s="110">
        <v>1608.599976</v>
      </c>
      <c r="D91" s="38">
        <f t="shared" si="2"/>
        <v>1.8684604165688512E-3</v>
      </c>
      <c r="F91" s="109">
        <v>45229</v>
      </c>
      <c r="G91" s="110">
        <v>19230.599609000001</v>
      </c>
      <c r="H91" s="114">
        <f t="shared" si="3"/>
        <v>9.6260409770438926E-3</v>
      </c>
    </row>
    <row r="92" spans="2:8" x14ac:dyDescent="0.3">
      <c r="B92" s="111">
        <v>45236</v>
      </c>
      <c r="C92" s="110">
        <v>1667.099976</v>
      </c>
      <c r="D92" s="38">
        <f t="shared" si="2"/>
        <v>3.6367027771235128E-2</v>
      </c>
      <c r="F92" s="109">
        <v>45236</v>
      </c>
      <c r="G92" s="110">
        <v>19425.349609000001</v>
      </c>
      <c r="H92" s="114">
        <f t="shared" si="3"/>
        <v>1.0127089324289962E-2</v>
      </c>
    </row>
    <row r="93" spans="2:8" x14ac:dyDescent="0.3">
      <c r="B93" s="111">
        <v>45243</v>
      </c>
      <c r="C93" s="110">
        <v>1655</v>
      </c>
      <c r="D93" s="38">
        <f t="shared" si="2"/>
        <v>-7.2580985988809354E-3</v>
      </c>
      <c r="F93" s="109">
        <v>45243</v>
      </c>
      <c r="G93" s="110">
        <v>19731.800781000002</v>
      </c>
      <c r="H93" s="114">
        <f t="shared" si="3"/>
        <v>1.5775838178892609E-2</v>
      </c>
    </row>
    <row r="94" spans="2:8" x14ac:dyDescent="0.3">
      <c r="B94" s="111">
        <v>45250</v>
      </c>
      <c r="C94" s="110">
        <v>1651.75</v>
      </c>
      <c r="D94" s="38">
        <f t="shared" si="2"/>
        <v>-1.9637462235649883E-3</v>
      </c>
      <c r="F94" s="109">
        <v>45250</v>
      </c>
      <c r="G94" s="110">
        <v>19794.699218999998</v>
      </c>
      <c r="H94" s="114">
        <f t="shared" si="3"/>
        <v>3.1876684088845142E-3</v>
      </c>
    </row>
    <row r="95" spans="2:8" x14ac:dyDescent="0.3">
      <c r="B95" s="111">
        <v>45257</v>
      </c>
      <c r="C95" s="110">
        <v>1739.8000489999999</v>
      </c>
      <c r="D95" s="38">
        <f t="shared" si="2"/>
        <v>5.3307128197366493E-2</v>
      </c>
      <c r="F95" s="109">
        <v>45257</v>
      </c>
      <c r="G95" s="110">
        <v>20267.900390999999</v>
      </c>
      <c r="H95" s="114">
        <f t="shared" si="3"/>
        <v>2.390544896715574E-2</v>
      </c>
    </row>
    <row r="96" spans="2:8" x14ac:dyDescent="0.3">
      <c r="B96" s="111">
        <v>45264</v>
      </c>
      <c r="C96" s="110">
        <v>1745.599976</v>
      </c>
      <c r="D96" s="38">
        <f t="shared" si="2"/>
        <v>3.3336744664040907E-3</v>
      </c>
      <c r="F96" s="109">
        <v>45264</v>
      </c>
      <c r="G96" s="110">
        <v>20969.400390999999</v>
      </c>
      <c r="H96" s="114">
        <f t="shared" si="3"/>
        <v>3.4611379889724736E-2</v>
      </c>
    </row>
    <row r="97" spans="2:8" x14ac:dyDescent="0.3">
      <c r="B97" s="111">
        <v>45271</v>
      </c>
      <c r="C97" s="110">
        <v>1775.650024</v>
      </c>
      <c r="D97" s="38">
        <f t="shared" si="2"/>
        <v>1.7214739008452051E-2</v>
      </c>
      <c r="F97" s="109">
        <v>45271</v>
      </c>
      <c r="G97" s="110">
        <v>21456.650390999999</v>
      </c>
      <c r="H97" s="114">
        <f t="shared" si="3"/>
        <v>2.3236239039487572E-2</v>
      </c>
    </row>
    <row r="98" spans="2:8" x14ac:dyDescent="0.3">
      <c r="B98" s="111">
        <v>45278</v>
      </c>
      <c r="C98" s="110">
        <v>1700.6999510000001</v>
      </c>
      <c r="D98" s="38">
        <f t="shared" si="2"/>
        <v>-4.2209935509228469E-2</v>
      </c>
      <c r="F98" s="109">
        <v>45278</v>
      </c>
      <c r="G98" s="110">
        <v>21349.400390999999</v>
      </c>
      <c r="H98" s="114">
        <f t="shared" si="3"/>
        <v>-4.9984502727874469E-3</v>
      </c>
    </row>
    <row r="99" spans="2:8" x14ac:dyDescent="0.3">
      <c r="B99" s="111">
        <v>45285</v>
      </c>
      <c r="C99" s="110">
        <v>1659.849976</v>
      </c>
      <c r="D99" s="38">
        <f t="shared" si="2"/>
        <v>-2.4019507365764636E-2</v>
      </c>
      <c r="F99" s="109">
        <v>45285</v>
      </c>
      <c r="G99" s="110">
        <v>21731.400390999999</v>
      </c>
      <c r="H99" s="114">
        <f t="shared" si="3"/>
        <v>1.7892774176507364E-2</v>
      </c>
    </row>
    <row r="100" spans="2:8" x14ac:dyDescent="0.3">
      <c r="B100" s="111">
        <v>45292</v>
      </c>
      <c r="C100" s="110">
        <v>1649.6999510000001</v>
      </c>
      <c r="D100" s="38">
        <f t="shared" si="2"/>
        <v>-6.1150255425252986E-3</v>
      </c>
      <c r="F100" s="109">
        <v>45292</v>
      </c>
      <c r="G100" s="110">
        <v>21710.800781000002</v>
      </c>
      <c r="H100" s="114">
        <f t="shared" si="3"/>
        <v>-9.4791912299074799E-4</v>
      </c>
    </row>
    <row r="101" spans="2:8" x14ac:dyDescent="0.3">
      <c r="B101" s="111">
        <v>45299</v>
      </c>
      <c r="C101" s="110">
        <v>1526.849976</v>
      </c>
      <c r="D101" s="38">
        <f t="shared" si="2"/>
        <v>-7.4468072163990762E-2</v>
      </c>
      <c r="F101" s="109">
        <v>45299</v>
      </c>
      <c r="G101" s="110">
        <v>21894.550781000002</v>
      </c>
      <c r="H101" s="114">
        <f t="shared" si="3"/>
        <v>8.4635293674109047E-3</v>
      </c>
    </row>
    <row r="102" spans="2:8" x14ac:dyDescent="0.3">
      <c r="B102" s="111">
        <v>45306</v>
      </c>
      <c r="C102" s="110">
        <v>1522</v>
      </c>
      <c r="D102" s="38">
        <f t="shared" si="2"/>
        <v>-3.1764587721354598E-3</v>
      </c>
      <c r="F102" s="109">
        <v>45306</v>
      </c>
      <c r="G102" s="110">
        <v>21622.400390999999</v>
      </c>
      <c r="H102" s="114">
        <f t="shared" si="3"/>
        <v>-1.2430051327482539E-2</v>
      </c>
    </row>
    <row r="103" spans="2:8" x14ac:dyDescent="0.3">
      <c r="B103" s="111">
        <v>45313</v>
      </c>
      <c r="C103" s="110">
        <v>1458.5500489999999</v>
      </c>
      <c r="D103" s="38">
        <f t="shared" si="2"/>
        <v>-4.1688535479632138E-2</v>
      </c>
      <c r="F103" s="109">
        <v>45313</v>
      </c>
      <c r="G103" s="110">
        <v>21352.599609000001</v>
      </c>
      <c r="H103" s="114">
        <f t="shared" si="3"/>
        <v>-1.2477836739731241E-2</v>
      </c>
    </row>
    <row r="104" spans="2:8" x14ac:dyDescent="0.3">
      <c r="B104" s="111">
        <v>45320</v>
      </c>
      <c r="C104" s="110">
        <v>1434.0500489999999</v>
      </c>
      <c r="D104" s="38">
        <f t="shared" si="2"/>
        <v>-1.679750380646694E-2</v>
      </c>
      <c r="F104" s="109">
        <v>45320</v>
      </c>
      <c r="G104" s="110">
        <v>21853.800781000002</v>
      </c>
      <c r="H104" s="114">
        <f t="shared" si="3"/>
        <v>2.3472606669810325E-2</v>
      </c>
    </row>
    <row r="105" spans="2:8" x14ac:dyDescent="0.3">
      <c r="B105" s="111">
        <v>45327</v>
      </c>
      <c r="C105" s="110">
        <v>1404.849976</v>
      </c>
      <c r="D105" s="38">
        <f t="shared" si="2"/>
        <v>-2.0361962276255197E-2</v>
      </c>
      <c r="F105" s="109">
        <v>45327</v>
      </c>
      <c r="G105" s="110">
        <v>21782.5</v>
      </c>
      <c r="H105" s="114">
        <f t="shared" si="3"/>
        <v>-3.2626261085894059E-3</v>
      </c>
    </row>
    <row r="106" spans="2:8" x14ac:dyDescent="0.3">
      <c r="B106" s="111">
        <v>45334</v>
      </c>
      <c r="C106" s="110">
        <v>1379.400024</v>
      </c>
      <c r="D106" s="38">
        <f t="shared" si="2"/>
        <v>-1.811577921826435E-2</v>
      </c>
      <c r="F106" s="109">
        <v>45334</v>
      </c>
      <c r="G106" s="110">
        <v>22040.699218999998</v>
      </c>
      <c r="H106" s="114">
        <f t="shared" si="3"/>
        <v>1.1853516308963474E-2</v>
      </c>
    </row>
    <row r="107" spans="2:8" x14ac:dyDescent="0.3">
      <c r="B107" s="111">
        <v>45341</v>
      </c>
      <c r="C107" s="110">
        <v>1389.8000489999999</v>
      </c>
      <c r="D107" s="38">
        <f t="shared" si="2"/>
        <v>7.5395279244969693E-3</v>
      </c>
      <c r="F107" s="109">
        <v>45341</v>
      </c>
      <c r="G107" s="110">
        <v>22212.699218999998</v>
      </c>
      <c r="H107" s="114">
        <f t="shared" si="3"/>
        <v>7.803745166656384E-3</v>
      </c>
    </row>
    <row r="108" spans="2:8" x14ac:dyDescent="0.3">
      <c r="B108" s="111">
        <v>45348</v>
      </c>
      <c r="C108" s="110">
        <v>1398.3000489999999</v>
      </c>
      <c r="D108" s="38">
        <f t="shared" si="2"/>
        <v>6.1159876962992854E-3</v>
      </c>
      <c r="F108" s="109">
        <v>45348</v>
      </c>
      <c r="G108" s="110">
        <v>22338.75</v>
      </c>
      <c r="H108" s="114">
        <f t="shared" si="3"/>
        <v>5.6747169606556902E-3</v>
      </c>
    </row>
    <row r="109" spans="2:8" x14ac:dyDescent="0.3">
      <c r="B109" s="111">
        <v>45355</v>
      </c>
      <c r="C109" s="110">
        <v>1415.3000489999999</v>
      </c>
      <c r="D109" s="38">
        <f t="shared" si="2"/>
        <v>1.2157619541068865E-2</v>
      </c>
      <c r="F109" s="109">
        <v>45355</v>
      </c>
      <c r="G109" s="110">
        <v>22493.550781000002</v>
      </c>
      <c r="H109" s="114">
        <f t="shared" si="3"/>
        <v>6.9296975435062524E-3</v>
      </c>
    </row>
    <row r="110" spans="2:8" x14ac:dyDescent="0.3">
      <c r="B110" s="111">
        <v>45362</v>
      </c>
      <c r="C110" s="110">
        <v>1309.5500489999999</v>
      </c>
      <c r="D110" s="38">
        <f t="shared" si="2"/>
        <v>-7.4719138231302384E-2</v>
      </c>
      <c r="F110" s="109">
        <v>45362</v>
      </c>
      <c r="G110" s="110">
        <v>22023.349609000001</v>
      </c>
      <c r="H110" s="114">
        <f t="shared" si="3"/>
        <v>-2.0903821569921877E-2</v>
      </c>
    </row>
    <row r="111" spans="2:8" x14ac:dyDescent="0.3">
      <c r="B111" s="111">
        <v>45369</v>
      </c>
      <c r="C111" s="110">
        <v>1330.0500489999999</v>
      </c>
      <c r="D111" s="38">
        <f t="shared" si="2"/>
        <v>1.5654231784156813E-2</v>
      </c>
      <c r="F111" s="109">
        <v>45369</v>
      </c>
      <c r="G111" s="110">
        <v>22096.75</v>
      </c>
      <c r="H111" s="114">
        <f t="shared" si="3"/>
        <v>3.3328441087818739E-3</v>
      </c>
    </row>
    <row r="112" spans="2:8" x14ac:dyDescent="0.3">
      <c r="B112" s="111">
        <v>45376</v>
      </c>
      <c r="C112" s="110">
        <v>1326.25</v>
      </c>
      <c r="D112" s="38">
        <f t="shared" si="2"/>
        <v>-2.8570721852587688E-3</v>
      </c>
      <c r="F112" s="109">
        <v>45376</v>
      </c>
      <c r="G112" s="110">
        <v>22326.900390999999</v>
      </c>
      <c r="H112" s="114">
        <f t="shared" si="3"/>
        <v>1.0415576544061889E-2</v>
      </c>
    </row>
    <row r="113" spans="2:8" x14ac:dyDescent="0.3">
      <c r="B113" s="111">
        <v>45383</v>
      </c>
      <c r="C113" s="110">
        <v>1376.349976</v>
      </c>
      <c r="D113" s="38">
        <f t="shared" si="2"/>
        <v>3.7775665221489119E-2</v>
      </c>
      <c r="F113" s="109">
        <v>45383</v>
      </c>
      <c r="G113" s="110">
        <v>22513.699218999998</v>
      </c>
      <c r="H113" s="114">
        <f t="shared" si="3"/>
        <v>8.3665365424077098E-3</v>
      </c>
    </row>
    <row r="114" spans="2:8" x14ac:dyDescent="0.3">
      <c r="B114" s="111">
        <v>45390</v>
      </c>
      <c r="C114" s="110">
        <v>1413.3000489999999</v>
      </c>
      <c r="D114" s="38">
        <f t="shared" si="2"/>
        <v>2.6846422526475289E-2</v>
      </c>
      <c r="F114" s="109">
        <v>45390</v>
      </c>
      <c r="G114" s="110">
        <v>22519.400390999999</v>
      </c>
      <c r="H114" s="114">
        <f t="shared" si="3"/>
        <v>2.5323124132303754E-4</v>
      </c>
    </row>
    <row r="115" spans="2:8" x14ac:dyDescent="0.3">
      <c r="B115" s="111">
        <v>45397</v>
      </c>
      <c r="C115" s="110">
        <v>1427.150024</v>
      </c>
      <c r="D115" s="38">
        <f t="shared" si="2"/>
        <v>9.7997413994288518E-3</v>
      </c>
      <c r="F115" s="109">
        <v>45397</v>
      </c>
      <c r="G115" s="110">
        <v>22147</v>
      </c>
      <c r="H115" s="114">
        <f t="shared" si="3"/>
        <v>-1.6536869744934735E-2</v>
      </c>
    </row>
    <row r="116" spans="2:8" x14ac:dyDescent="0.3">
      <c r="B116" s="111">
        <v>45404</v>
      </c>
      <c r="C116" s="110">
        <v>1436.0500489999999</v>
      </c>
      <c r="D116" s="38">
        <f t="shared" si="2"/>
        <v>6.2362224365557495E-3</v>
      </c>
      <c r="F116" s="109">
        <v>45404</v>
      </c>
      <c r="G116" s="110">
        <v>22294.75</v>
      </c>
      <c r="H116" s="114">
        <f>G116/G115-1</f>
        <v>6.6713324603784319E-3</v>
      </c>
    </row>
  </sheetData>
  <mergeCells count="9">
    <mergeCell ref="B10:D10"/>
    <mergeCell ref="F10:H10"/>
    <mergeCell ref="J10:K10"/>
    <mergeCell ref="I1:K1"/>
    <mergeCell ref="P1:R1"/>
    <mergeCell ref="I2:K2"/>
    <mergeCell ref="M3:O3"/>
    <mergeCell ref="B4:J5"/>
    <mergeCell ref="C8:J8"/>
  </mergeCells>
  <printOptions horizontalCentered="1"/>
  <pageMargins left="0" right="0" top="0" bottom="0" header="0.31496062992125984" footer="0.31496062992125984"/>
  <pageSetup paperSize="13" scale="90" fitToWidth="0" fitToHeight="0"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EC8A3-9FBB-4EC3-948B-F1B7ECEDDDC9}">
  <dimension ref="B1:V116"/>
  <sheetViews>
    <sheetView showGridLines="0" view="pageLayout" zoomScale="50" zoomScaleNormal="122" zoomScaleSheetLayoutView="33" zoomScalePageLayoutView="50" workbookViewId="0">
      <selection activeCell="K54" sqref="A1:K54"/>
    </sheetView>
  </sheetViews>
  <sheetFormatPr defaultRowHeight="14.4" x14ac:dyDescent="0.3"/>
  <cols>
    <col min="1" max="1" width="1.88671875" customWidth="1"/>
    <col min="2" max="2" width="10.6640625" customWidth="1"/>
    <col min="3" max="3" width="8.44140625" customWidth="1"/>
    <col min="4" max="4" width="10.5546875" style="241" customWidth="1"/>
    <col min="5" max="5" width="2.21875" customWidth="1"/>
    <col min="6" max="6" width="10.33203125" bestFit="1" customWidth="1"/>
    <col min="7" max="7" width="11.5546875" bestFit="1" customWidth="1"/>
    <col min="8" max="8" width="13.44140625" bestFit="1" customWidth="1"/>
    <col min="9" max="9" width="2.21875" customWidth="1"/>
    <col min="10" max="10" width="17.88671875" customWidth="1"/>
  </cols>
  <sheetData>
    <row r="1" spans="2:19" x14ac:dyDescent="0.3">
      <c r="B1" s="22"/>
      <c r="C1" s="22"/>
      <c r="D1" s="22"/>
      <c r="E1" s="22"/>
      <c r="F1" s="22"/>
      <c r="G1" s="22"/>
      <c r="H1" s="22"/>
      <c r="I1" s="499" t="s">
        <v>173</v>
      </c>
      <c r="J1" s="499"/>
      <c r="K1" s="499"/>
      <c r="L1" s="22"/>
      <c r="M1" s="22"/>
      <c r="N1" s="22"/>
      <c r="O1" s="22"/>
      <c r="P1" s="499"/>
      <c r="Q1" s="499"/>
      <c r="R1" s="499"/>
    </row>
    <row r="2" spans="2:19" x14ac:dyDescent="0.3">
      <c r="B2" s="22"/>
      <c r="C2" s="22"/>
      <c r="D2" s="22"/>
      <c r="E2" s="22"/>
      <c r="F2" s="22"/>
      <c r="G2" s="93"/>
      <c r="H2" s="123"/>
      <c r="I2" s="562" t="s">
        <v>174</v>
      </c>
      <c r="J2" s="562"/>
      <c r="K2" s="562"/>
      <c r="L2" s="22"/>
      <c r="M2" s="241"/>
      <c r="N2" s="241"/>
      <c r="O2" s="241"/>
    </row>
    <row r="3" spans="2:19" x14ac:dyDescent="0.3">
      <c r="B3" s="22"/>
      <c r="C3" s="22"/>
      <c r="D3" s="22"/>
      <c r="E3" s="22"/>
      <c r="F3" s="22"/>
      <c r="G3" s="22"/>
      <c r="H3" s="22"/>
      <c r="I3" s="22"/>
      <c r="J3" s="22"/>
      <c r="K3" s="22"/>
      <c r="L3" s="22"/>
      <c r="M3" s="500"/>
      <c r="N3" s="501"/>
      <c r="O3" s="501"/>
    </row>
    <row r="4" spans="2:19" ht="14.4" customHeight="1" x14ac:dyDescent="0.3">
      <c r="B4" s="523" t="str">
        <f>WACC!B15</f>
        <v>Zee Entertainmen</v>
      </c>
      <c r="C4" s="525"/>
      <c r="D4" s="525"/>
      <c r="E4" s="525"/>
      <c r="F4" s="525"/>
      <c r="G4" s="525"/>
      <c r="H4" s="525"/>
      <c r="I4" s="525"/>
      <c r="J4" s="525"/>
      <c r="K4" s="22"/>
      <c r="L4" s="22"/>
      <c r="M4" s="22"/>
      <c r="N4" s="22"/>
      <c r="O4" s="22"/>
    </row>
    <row r="5" spans="2:19" x14ac:dyDescent="0.3">
      <c r="B5" s="525"/>
      <c r="C5" s="525"/>
      <c r="D5" s="525"/>
      <c r="E5" s="525"/>
      <c r="F5" s="525"/>
      <c r="G5" s="525"/>
      <c r="H5" s="525"/>
      <c r="I5" s="525"/>
      <c r="J5" s="525"/>
      <c r="K5" s="22"/>
      <c r="L5" s="22"/>
      <c r="M5" s="22"/>
      <c r="N5" s="22"/>
      <c r="O5" s="22"/>
      <c r="S5" s="22"/>
    </row>
    <row r="7" spans="2:19" x14ac:dyDescent="0.3">
      <c r="D7"/>
    </row>
    <row r="8" spans="2:19" ht="23.4" x14ac:dyDescent="0.45">
      <c r="B8" s="115"/>
      <c r="C8" s="546" t="s">
        <v>185</v>
      </c>
      <c r="D8" s="546"/>
      <c r="E8" s="546"/>
      <c r="F8" s="546"/>
      <c r="G8" s="546"/>
      <c r="H8" s="546"/>
      <c r="I8" s="546"/>
      <c r="J8" s="546"/>
    </row>
    <row r="9" spans="2:19" x14ac:dyDescent="0.3">
      <c r="D9"/>
    </row>
    <row r="10" spans="2:19" ht="16.2" x14ac:dyDescent="0.3">
      <c r="B10" s="561" t="str">
        <f>B4&amp;" Weekly Returns "</f>
        <v xml:space="preserve">Zee Entertainmen Weekly Returns </v>
      </c>
      <c r="C10" s="561"/>
      <c r="D10" s="561"/>
      <c r="E10" s="113"/>
      <c r="F10" s="536" t="s">
        <v>188</v>
      </c>
      <c r="G10" s="536"/>
      <c r="H10" s="536"/>
      <c r="J10" s="536" t="s">
        <v>189</v>
      </c>
      <c r="K10" s="536"/>
      <c r="M10" s="40" t="s">
        <v>190</v>
      </c>
      <c r="N10">
        <f>SLOPE(D13:D116,H13:H116)</f>
        <v>1.2658173291890122</v>
      </c>
    </row>
    <row r="11" spans="2:19" ht="16.2" x14ac:dyDescent="0.3">
      <c r="B11" s="74" t="s">
        <v>184</v>
      </c>
      <c r="C11" s="39" t="s">
        <v>186</v>
      </c>
      <c r="D11" s="39" t="s">
        <v>187</v>
      </c>
      <c r="F11" s="74" t="s">
        <v>184</v>
      </c>
      <c r="G11" s="39" t="s">
        <v>186</v>
      </c>
      <c r="H11" s="39" t="s">
        <v>187</v>
      </c>
      <c r="M11" s="40" t="s">
        <v>191</v>
      </c>
      <c r="N11">
        <f>_xlfn.COVARIANCE.S(D12:D116,H12:H116/_xlfn.VAR.S(H12:H116))</f>
        <v>1.2658173291890134</v>
      </c>
    </row>
    <row r="12" spans="2:19" ht="16.2" x14ac:dyDescent="0.3">
      <c r="B12" s="111">
        <v>44676</v>
      </c>
      <c r="C12" s="110">
        <v>245.47740200000001</v>
      </c>
      <c r="F12" s="109">
        <v>44676</v>
      </c>
      <c r="G12" s="110">
        <v>17102.550781000002</v>
      </c>
      <c r="J12" t="s">
        <v>217</v>
      </c>
      <c r="K12">
        <f>N12</f>
        <v>1.2658173291890131</v>
      </c>
      <c r="M12" s="40" t="s">
        <v>192</v>
      </c>
      <c r="N12">
        <f>O32</f>
        <v>1.2658173291890131</v>
      </c>
    </row>
    <row r="13" spans="2:19" x14ac:dyDescent="0.3">
      <c r="B13" s="111">
        <v>44683</v>
      </c>
      <c r="C13" s="110">
        <v>245.576324</v>
      </c>
      <c r="D13" s="38">
        <f>C13/C12-1</f>
        <v>4.0297803053990222E-4</v>
      </c>
      <c r="F13" s="109">
        <v>44683</v>
      </c>
      <c r="G13" s="110">
        <v>16411.25</v>
      </c>
      <c r="H13" s="114">
        <f>G13/G12-1</f>
        <v>-4.0420916730619982E-2</v>
      </c>
      <c r="J13" t="s">
        <v>218</v>
      </c>
      <c r="K13" s="120">
        <v>0.75</v>
      </c>
    </row>
    <row r="14" spans="2:19" x14ac:dyDescent="0.3">
      <c r="B14" s="111">
        <v>44690</v>
      </c>
      <c r="C14" s="110">
        <v>236.67326399999999</v>
      </c>
      <c r="D14" s="38">
        <f t="shared" ref="D14:D77" si="0">C14/C13-1</f>
        <v>-3.6253739183749745E-2</v>
      </c>
      <c r="F14" s="109">
        <v>44690</v>
      </c>
      <c r="G14" s="110">
        <v>15782.150390999999</v>
      </c>
      <c r="H14" s="114">
        <f t="shared" ref="H14:H77" si="1">G14/G13-1</f>
        <v>-3.8333436453652281E-2</v>
      </c>
    </row>
    <row r="15" spans="2:19" x14ac:dyDescent="0.3">
      <c r="B15" s="111">
        <v>44697</v>
      </c>
      <c r="C15" s="110">
        <v>236.12918099999999</v>
      </c>
      <c r="D15" s="38">
        <f t="shared" si="0"/>
        <v>-2.2988781698637384E-3</v>
      </c>
      <c r="F15" s="109">
        <v>44697</v>
      </c>
      <c r="G15" s="110">
        <v>16266.150390999999</v>
      </c>
      <c r="H15" s="114">
        <f t="shared" si="1"/>
        <v>3.0667557209187901E-2</v>
      </c>
      <c r="J15" t="s">
        <v>219</v>
      </c>
      <c r="K15">
        <v>1</v>
      </c>
      <c r="N15" t="s">
        <v>193</v>
      </c>
    </row>
    <row r="16" spans="2:19" ht="15" thickBot="1" x14ac:dyDescent="0.35">
      <c r="B16" s="111">
        <v>44704</v>
      </c>
      <c r="C16" s="110">
        <v>234.84316999999999</v>
      </c>
      <c r="D16" s="38">
        <f>C16/C15-1</f>
        <v>-5.4462180174165153E-3</v>
      </c>
      <c r="F16" s="109">
        <v>44704</v>
      </c>
      <c r="G16" s="110">
        <v>16352.450194999999</v>
      </c>
      <c r="H16" s="114">
        <f t="shared" si="1"/>
        <v>5.3054842064996777E-3</v>
      </c>
      <c r="J16" t="s">
        <v>220</v>
      </c>
      <c r="K16" s="120">
        <v>0.25</v>
      </c>
    </row>
    <row r="17" spans="2:22" x14ac:dyDescent="0.3">
      <c r="B17" s="111">
        <v>44711</v>
      </c>
      <c r="C17" s="110">
        <v>248.79132100000001</v>
      </c>
      <c r="D17" s="38">
        <f t="shared" si="0"/>
        <v>5.9393470970435347E-2</v>
      </c>
      <c r="F17" s="109">
        <v>44711</v>
      </c>
      <c r="G17" s="110">
        <v>16584.300781000002</v>
      </c>
      <c r="H17" s="114">
        <f t="shared" si="1"/>
        <v>1.4178339223494207E-2</v>
      </c>
      <c r="N17" s="119" t="s">
        <v>194</v>
      </c>
      <c r="O17" s="119"/>
    </row>
    <row r="18" spans="2:22" x14ac:dyDescent="0.3">
      <c r="B18" s="111">
        <v>44718</v>
      </c>
      <c r="C18" s="110">
        <v>233.60664399999999</v>
      </c>
      <c r="D18" s="38">
        <f t="shared" si="0"/>
        <v>-6.1033789036395003E-2</v>
      </c>
      <c r="F18" s="109">
        <v>44718</v>
      </c>
      <c r="G18" s="110">
        <v>16201.799805000001</v>
      </c>
      <c r="H18" s="114">
        <f t="shared" si="1"/>
        <v>-2.3064039964724836E-2</v>
      </c>
      <c r="J18" s="383" t="s">
        <v>221</v>
      </c>
      <c r="K18" s="383">
        <f>(K12*K13)+(K15*K16)</f>
        <v>1.1993629968917598</v>
      </c>
      <c r="N18" s="116" t="s">
        <v>195</v>
      </c>
      <c r="O18" s="116">
        <v>0.34457609109399523</v>
      </c>
    </row>
    <row r="19" spans="2:22" x14ac:dyDescent="0.3">
      <c r="B19" s="111">
        <v>44725</v>
      </c>
      <c r="C19" s="110">
        <v>212.48658800000001</v>
      </c>
      <c r="D19" s="38">
        <f t="shared" si="0"/>
        <v>-9.0408627247776319E-2</v>
      </c>
      <c r="F19" s="109">
        <v>44725</v>
      </c>
      <c r="G19" s="110">
        <v>15293.5</v>
      </c>
      <c r="H19" s="114">
        <f t="shared" si="1"/>
        <v>-5.606166079892505E-2</v>
      </c>
      <c r="N19" s="116" t="s">
        <v>196</v>
      </c>
      <c r="O19" s="116">
        <v>0.1187326825536173</v>
      </c>
    </row>
    <row r="20" spans="2:22" ht="16.2" x14ac:dyDescent="0.3">
      <c r="B20" s="111">
        <v>44732</v>
      </c>
      <c r="C20" s="110">
        <v>218.57034300000001</v>
      </c>
      <c r="D20" s="38">
        <f t="shared" si="0"/>
        <v>2.8631242363400311E-2</v>
      </c>
      <c r="F20" s="109">
        <v>44732</v>
      </c>
      <c r="G20" s="110">
        <v>15699.25</v>
      </c>
      <c r="H20" s="114">
        <f t="shared" si="1"/>
        <v>2.6530879131657192E-2</v>
      </c>
      <c r="J20" s="40" t="s">
        <v>222</v>
      </c>
      <c r="K20">
        <f>N10</f>
        <v>1.2658173291890122</v>
      </c>
      <c r="N20" s="116" t="s">
        <v>197</v>
      </c>
      <c r="O20" s="116">
        <v>0.11009280689237826</v>
      </c>
    </row>
    <row r="21" spans="2:22" ht="16.2" x14ac:dyDescent="0.3">
      <c r="B21" s="111">
        <v>44739</v>
      </c>
      <c r="C21" s="110">
        <v>212.981201</v>
      </c>
      <c r="D21" s="38">
        <f t="shared" si="0"/>
        <v>-2.557136491294254E-2</v>
      </c>
      <c r="F21" s="109">
        <v>44739</v>
      </c>
      <c r="G21" s="110">
        <v>15752.049805000001</v>
      </c>
      <c r="H21" s="114">
        <f t="shared" si="1"/>
        <v>3.3632055671448668E-3</v>
      </c>
      <c r="J21" s="40" t="s">
        <v>223</v>
      </c>
      <c r="K21">
        <f>N11</f>
        <v>1.2658173291890134</v>
      </c>
      <c r="N21" s="116" t="s">
        <v>198</v>
      </c>
      <c r="O21" s="116">
        <v>5.8317777628137467E-2</v>
      </c>
    </row>
    <row r="22" spans="2:22" ht="16.8" thickBot="1" x14ac:dyDescent="0.35">
      <c r="B22" s="111">
        <v>44746</v>
      </c>
      <c r="C22" s="110">
        <v>221.43911700000001</v>
      </c>
      <c r="D22" s="38">
        <f t="shared" si="0"/>
        <v>3.9712030734581072E-2</v>
      </c>
      <c r="F22" s="109">
        <v>44746</v>
      </c>
      <c r="G22" s="110">
        <v>16220.599609000001</v>
      </c>
      <c r="H22" s="114">
        <f t="shared" si="1"/>
        <v>2.9745322659611828E-2</v>
      </c>
      <c r="J22" s="40" t="s">
        <v>224</v>
      </c>
      <c r="K22">
        <f>N12</f>
        <v>1.2658173291890131</v>
      </c>
      <c r="N22" s="117" t="s">
        <v>199</v>
      </c>
      <c r="O22" s="117">
        <v>104</v>
      </c>
    </row>
    <row r="23" spans="2:22" x14ac:dyDescent="0.3">
      <c r="B23" s="111">
        <v>44753</v>
      </c>
      <c r="C23" s="110">
        <v>222.18104600000001</v>
      </c>
      <c r="D23" s="38">
        <f t="shared" si="0"/>
        <v>3.3504875292651448E-3</v>
      </c>
      <c r="F23" s="109">
        <v>44753</v>
      </c>
      <c r="G23" s="110">
        <v>16049.200194999999</v>
      </c>
      <c r="H23" s="114">
        <f t="shared" si="1"/>
        <v>-1.0566774233481513E-2</v>
      </c>
    </row>
    <row r="24" spans="2:22" ht="15" thickBot="1" x14ac:dyDescent="0.35">
      <c r="B24" s="111">
        <v>44760</v>
      </c>
      <c r="C24" s="110">
        <v>233.161484</v>
      </c>
      <c r="D24" s="38">
        <f t="shared" si="0"/>
        <v>4.9421128389142588E-2</v>
      </c>
      <c r="F24" s="109">
        <v>44760</v>
      </c>
      <c r="G24" s="110">
        <v>16719.449218999998</v>
      </c>
      <c r="H24" s="114">
        <f t="shared" si="1"/>
        <v>4.1762144895470144E-2</v>
      </c>
      <c r="J24" s="40" t="s">
        <v>225</v>
      </c>
      <c r="N24" t="s">
        <v>200</v>
      </c>
    </row>
    <row r="25" spans="2:22" x14ac:dyDescent="0.3">
      <c r="B25" s="111">
        <v>44767</v>
      </c>
      <c r="C25" s="110">
        <v>244.33978300000001</v>
      </c>
      <c r="D25" s="38">
        <f t="shared" si="0"/>
        <v>4.7942305085002745E-2</v>
      </c>
      <c r="F25" s="109">
        <v>44767</v>
      </c>
      <c r="G25" s="110">
        <v>17158.25</v>
      </c>
      <c r="H25" s="114">
        <f t="shared" si="1"/>
        <v>2.6244930395275645E-2</v>
      </c>
      <c r="J25" s="122" t="s">
        <v>498</v>
      </c>
      <c r="N25" s="118"/>
      <c r="O25" s="118" t="s">
        <v>204</v>
      </c>
      <c r="P25" s="118" t="s">
        <v>205</v>
      </c>
      <c r="Q25" s="118" t="s">
        <v>206</v>
      </c>
      <c r="R25" s="118" t="s">
        <v>207</v>
      </c>
      <c r="S25" s="118" t="s">
        <v>208</v>
      </c>
    </row>
    <row r="26" spans="2:22" x14ac:dyDescent="0.3">
      <c r="B26" s="111">
        <v>44774</v>
      </c>
      <c r="C26" s="110">
        <v>241.223724</v>
      </c>
      <c r="D26" s="38">
        <f t="shared" si="0"/>
        <v>-1.2752974410229378E-2</v>
      </c>
      <c r="F26" s="109">
        <v>44774</v>
      </c>
      <c r="G26" s="110">
        <v>17397.5</v>
      </c>
      <c r="H26" s="114">
        <f t="shared" si="1"/>
        <v>1.3943729692713402E-2</v>
      </c>
      <c r="J26" s="122" t="s">
        <v>499</v>
      </c>
      <c r="N26" s="116" t="s">
        <v>201</v>
      </c>
      <c r="O26" s="116">
        <v>1</v>
      </c>
      <c r="P26" s="116">
        <v>4.6737418262599417E-2</v>
      </c>
      <c r="Q26" s="116">
        <v>4.6737418262599417E-2</v>
      </c>
      <c r="R26" s="116">
        <v>13.742406396689951</v>
      </c>
      <c r="S26" s="116">
        <v>3.4113493538492142E-4</v>
      </c>
    </row>
    <row r="27" spans="2:22" x14ac:dyDescent="0.3">
      <c r="B27" s="111">
        <v>44781</v>
      </c>
      <c r="C27" s="110">
        <v>239.19580099999999</v>
      </c>
      <c r="D27" s="38">
        <f t="shared" si="0"/>
        <v>-8.4068140826812909E-3</v>
      </c>
      <c r="F27" s="109">
        <v>44781</v>
      </c>
      <c r="G27" s="110">
        <v>17698.150390999999</v>
      </c>
      <c r="H27" s="114">
        <f t="shared" si="1"/>
        <v>1.7281241040379314E-2</v>
      </c>
      <c r="N27" s="116" t="s">
        <v>202</v>
      </c>
      <c r="O27" s="116">
        <v>102</v>
      </c>
      <c r="P27" s="116">
        <v>0.3468982451234589</v>
      </c>
      <c r="Q27" s="116">
        <v>3.4009631874848912E-3</v>
      </c>
      <c r="R27" s="116"/>
      <c r="S27" s="116"/>
    </row>
    <row r="28" spans="2:22" ht="15" thickBot="1" x14ac:dyDescent="0.35">
      <c r="B28" s="111">
        <v>44788</v>
      </c>
      <c r="C28" s="110">
        <v>257.44708300000002</v>
      </c>
      <c r="D28" s="38">
        <f t="shared" si="0"/>
        <v>7.6302685597729347E-2</v>
      </c>
      <c r="F28" s="109">
        <v>44788</v>
      </c>
      <c r="G28" s="110">
        <v>17758.449218999998</v>
      </c>
      <c r="H28" s="114">
        <f t="shared" si="1"/>
        <v>3.4070694771959342E-3</v>
      </c>
      <c r="N28" s="117" t="s">
        <v>15</v>
      </c>
      <c r="O28" s="117">
        <v>103</v>
      </c>
      <c r="P28" s="117">
        <v>0.39363566338605832</v>
      </c>
      <c r="Q28" s="117"/>
      <c r="R28" s="117"/>
      <c r="S28" s="117"/>
    </row>
    <row r="29" spans="2:22" ht="15" thickBot="1" x14ac:dyDescent="0.35">
      <c r="B29" s="111">
        <v>44795</v>
      </c>
      <c r="C29" s="110">
        <v>255.36968999999999</v>
      </c>
      <c r="D29" s="38">
        <f t="shared" si="0"/>
        <v>-8.0692038759671014E-3</v>
      </c>
      <c r="F29" s="109">
        <v>44795</v>
      </c>
      <c r="G29" s="110">
        <v>17558.900390999999</v>
      </c>
      <c r="H29" s="114">
        <f t="shared" si="1"/>
        <v>-1.1236838619134604E-2</v>
      </c>
    </row>
    <row r="30" spans="2:22" x14ac:dyDescent="0.3">
      <c r="B30" s="111">
        <v>44802</v>
      </c>
      <c r="C30" s="110">
        <v>246.07093800000001</v>
      </c>
      <c r="D30" s="38">
        <f t="shared" si="0"/>
        <v>-3.6412903974625932E-2</v>
      </c>
      <c r="F30" s="109">
        <v>44802</v>
      </c>
      <c r="G30" s="110">
        <v>17539.449218999998</v>
      </c>
      <c r="H30" s="114">
        <f t="shared" si="1"/>
        <v>-1.1077670905844661E-3</v>
      </c>
      <c r="N30" s="118"/>
      <c r="O30" s="118" t="s">
        <v>209</v>
      </c>
      <c r="P30" s="118" t="s">
        <v>198</v>
      </c>
      <c r="Q30" s="118" t="s">
        <v>210</v>
      </c>
      <c r="R30" s="118" t="s">
        <v>211</v>
      </c>
      <c r="S30" s="118" t="s">
        <v>212</v>
      </c>
      <c r="T30" s="118" t="s">
        <v>213</v>
      </c>
      <c r="U30" s="118" t="s">
        <v>214</v>
      </c>
      <c r="V30" s="118" t="s">
        <v>215</v>
      </c>
    </row>
    <row r="31" spans="2:22" x14ac:dyDescent="0.3">
      <c r="B31" s="111">
        <v>44809</v>
      </c>
      <c r="C31" s="110">
        <v>260.66207900000001</v>
      </c>
      <c r="D31" s="38">
        <f t="shared" si="0"/>
        <v>5.9296482220098534E-2</v>
      </c>
      <c r="F31" s="109">
        <v>44809</v>
      </c>
      <c r="G31" s="110">
        <v>17833.349609000001</v>
      </c>
      <c r="H31" s="114">
        <f t="shared" si="1"/>
        <v>1.6756534730955508E-2</v>
      </c>
      <c r="N31" s="116" t="s">
        <v>203</v>
      </c>
      <c r="O31" s="116">
        <v>-6.6560747207019284E-3</v>
      </c>
      <c r="P31" s="116">
        <v>5.7920075937377058E-3</v>
      </c>
      <c r="Q31" s="116">
        <v>-1.1491826647289705</v>
      </c>
      <c r="R31" s="116">
        <v>0.25316825241138297</v>
      </c>
      <c r="S31" s="116">
        <v>-1.8144494320440872E-2</v>
      </c>
      <c r="T31" s="116">
        <v>4.8323448790370139E-3</v>
      </c>
      <c r="U31" s="116">
        <v>-1.8144494320440872E-2</v>
      </c>
      <c r="V31" s="116">
        <v>4.8323448790370139E-3</v>
      </c>
    </row>
    <row r="32" spans="2:22" ht="15" customHeight="1" thickBot="1" x14ac:dyDescent="0.35">
      <c r="B32" s="111">
        <v>44816</v>
      </c>
      <c r="C32" s="110">
        <v>258.38687099999999</v>
      </c>
      <c r="D32" s="38">
        <f t="shared" si="0"/>
        <v>-8.7285730579936827E-3</v>
      </c>
      <c r="F32" s="109">
        <v>44816</v>
      </c>
      <c r="G32" s="110">
        <v>17530.849609000001</v>
      </c>
      <c r="H32" s="114">
        <f t="shared" si="1"/>
        <v>-1.6962601341440453E-2</v>
      </c>
      <c r="N32" s="117" t="s">
        <v>216</v>
      </c>
      <c r="O32" s="117">
        <v>1.2658173291890131</v>
      </c>
      <c r="P32" s="117">
        <v>0.34145984837804921</v>
      </c>
      <c r="Q32" s="117">
        <v>3.7070751808791185</v>
      </c>
      <c r="R32" s="117">
        <v>3.4113493538492142E-4</v>
      </c>
      <c r="S32" s="117">
        <v>0.58853333894155224</v>
      </c>
      <c r="T32" s="117">
        <v>1.9431013194364741</v>
      </c>
      <c r="U32" s="117">
        <v>0.58853333894155224</v>
      </c>
      <c r="V32" s="117">
        <v>1.9431013194364741</v>
      </c>
    </row>
    <row r="33" spans="2:8" ht="14.4" customHeight="1" x14ac:dyDescent="0.3">
      <c r="B33" s="111">
        <v>44823</v>
      </c>
      <c r="C33" s="110">
        <v>260.95001200000002</v>
      </c>
      <c r="D33" s="38">
        <f t="shared" si="0"/>
        <v>9.9197803281576569E-3</v>
      </c>
      <c r="F33" s="109">
        <v>44823</v>
      </c>
      <c r="G33" s="110">
        <v>17327.349609000001</v>
      </c>
      <c r="H33" s="114">
        <f t="shared" si="1"/>
        <v>-1.1608108251383698E-2</v>
      </c>
    </row>
    <row r="34" spans="2:8" x14ac:dyDescent="0.3">
      <c r="B34" s="111">
        <v>44830</v>
      </c>
      <c r="C34" s="110">
        <v>258.14999399999999</v>
      </c>
      <c r="D34" s="38">
        <f t="shared" si="0"/>
        <v>-1.0730093394285878E-2</v>
      </c>
      <c r="F34" s="109">
        <v>44830</v>
      </c>
      <c r="G34" s="110">
        <v>17094.349609000001</v>
      </c>
      <c r="H34" s="114">
        <f t="shared" si="1"/>
        <v>-1.3446949779265527E-2</v>
      </c>
    </row>
    <row r="35" spans="2:8" x14ac:dyDescent="0.3">
      <c r="B35" s="111">
        <v>44837</v>
      </c>
      <c r="C35" s="110">
        <v>281.79998799999998</v>
      </c>
      <c r="D35" s="38">
        <f t="shared" si="0"/>
        <v>9.1613381947241113E-2</v>
      </c>
      <c r="F35" s="109">
        <v>44837</v>
      </c>
      <c r="G35" s="110">
        <v>17314.650390999999</v>
      </c>
      <c r="H35" s="114">
        <f t="shared" si="1"/>
        <v>1.2887345060733635E-2</v>
      </c>
    </row>
    <row r="36" spans="2:8" x14ac:dyDescent="0.3">
      <c r="B36" s="111">
        <v>44844</v>
      </c>
      <c r="C36" s="110">
        <v>267.39999399999999</v>
      </c>
      <c r="D36" s="38">
        <f t="shared" si="0"/>
        <v>-5.1100051856638129E-2</v>
      </c>
      <c r="F36" s="109">
        <v>44844</v>
      </c>
      <c r="G36" s="110">
        <v>17185.699218999998</v>
      </c>
      <c r="H36" s="114">
        <f t="shared" si="1"/>
        <v>-7.4475180894804094E-3</v>
      </c>
    </row>
    <row r="37" spans="2:8" x14ac:dyDescent="0.3">
      <c r="B37" s="111">
        <v>44851</v>
      </c>
      <c r="C37" s="110">
        <v>266.95001200000002</v>
      </c>
      <c r="D37" s="38">
        <f t="shared" si="0"/>
        <v>-1.6828048245953742E-3</v>
      </c>
      <c r="F37" s="109">
        <v>44851</v>
      </c>
      <c r="G37" s="110">
        <v>17576.300781000002</v>
      </c>
      <c r="H37" s="114">
        <f t="shared" si="1"/>
        <v>2.2728290366455628E-2</v>
      </c>
    </row>
    <row r="38" spans="2:8" x14ac:dyDescent="0.3">
      <c r="B38" s="111">
        <v>44858</v>
      </c>
      <c r="C38" s="110">
        <v>263.04998799999998</v>
      </c>
      <c r="D38" s="38">
        <f t="shared" si="0"/>
        <v>-1.4609566677974306E-2</v>
      </c>
      <c r="F38" s="109">
        <v>44858</v>
      </c>
      <c r="G38" s="110">
        <v>17786.800781000002</v>
      </c>
      <c r="H38" s="114">
        <f t="shared" si="1"/>
        <v>1.197635399068453E-2</v>
      </c>
    </row>
    <row r="39" spans="2:8" x14ac:dyDescent="0.3">
      <c r="B39" s="111">
        <v>44865</v>
      </c>
      <c r="C39" s="110">
        <v>265.10000600000001</v>
      </c>
      <c r="D39" s="38">
        <f t="shared" si="0"/>
        <v>7.7932639936102444E-3</v>
      </c>
      <c r="F39" s="109">
        <v>44865</v>
      </c>
      <c r="G39" s="110">
        <v>18117.150390999999</v>
      </c>
      <c r="H39" s="114">
        <f t="shared" si="1"/>
        <v>1.8572739081492262E-2</v>
      </c>
    </row>
    <row r="40" spans="2:8" x14ac:dyDescent="0.3">
      <c r="B40" s="111">
        <v>44872</v>
      </c>
      <c r="C40" s="110">
        <v>265.85000600000001</v>
      </c>
      <c r="D40" s="38">
        <f t="shared" si="0"/>
        <v>2.8291210223509999E-3</v>
      </c>
      <c r="F40" s="109">
        <v>44872</v>
      </c>
      <c r="G40" s="110">
        <v>18349.699218999998</v>
      </c>
      <c r="H40" s="114">
        <f t="shared" si="1"/>
        <v>1.2835839134808014E-2</v>
      </c>
    </row>
    <row r="41" spans="2:8" x14ac:dyDescent="0.3">
      <c r="B41" s="111">
        <v>44879</v>
      </c>
      <c r="C41" s="110">
        <v>250.85000600000001</v>
      </c>
      <c r="D41" s="38">
        <f t="shared" si="0"/>
        <v>-5.6422793535690241E-2</v>
      </c>
      <c r="F41" s="109">
        <v>44879</v>
      </c>
      <c r="G41" s="110">
        <v>18307.650390999999</v>
      </c>
      <c r="H41" s="114">
        <f t="shared" si="1"/>
        <v>-2.2915268254892762E-3</v>
      </c>
    </row>
    <row r="42" spans="2:8" x14ac:dyDescent="0.3">
      <c r="B42" s="111">
        <v>44886</v>
      </c>
      <c r="C42" s="110">
        <v>259.39999399999999</v>
      </c>
      <c r="D42" s="38">
        <f t="shared" si="0"/>
        <v>3.4084065359759164E-2</v>
      </c>
      <c r="F42" s="109">
        <v>44886</v>
      </c>
      <c r="G42" s="110">
        <v>18512.75</v>
      </c>
      <c r="H42" s="114">
        <f t="shared" si="1"/>
        <v>1.1202945469224623E-2</v>
      </c>
    </row>
    <row r="43" spans="2:8" x14ac:dyDescent="0.3">
      <c r="B43" s="111">
        <v>44893</v>
      </c>
      <c r="C43" s="110">
        <v>271.04998799999998</v>
      </c>
      <c r="D43" s="38">
        <f t="shared" si="0"/>
        <v>4.4911311755851502E-2</v>
      </c>
      <c r="F43" s="109">
        <v>44893</v>
      </c>
      <c r="G43" s="110">
        <v>18696.099609000001</v>
      </c>
      <c r="H43" s="114">
        <f t="shared" si="1"/>
        <v>9.9039639707769744E-3</v>
      </c>
    </row>
    <row r="44" spans="2:8" x14ac:dyDescent="0.3">
      <c r="B44" s="111">
        <v>44900</v>
      </c>
      <c r="C44" s="110">
        <v>260.70001200000002</v>
      </c>
      <c r="D44" s="38">
        <f t="shared" si="0"/>
        <v>-3.818474989196452E-2</v>
      </c>
      <c r="F44" s="109">
        <v>44900</v>
      </c>
      <c r="G44" s="110">
        <v>18496.599609000001</v>
      </c>
      <c r="H44" s="114">
        <f t="shared" si="1"/>
        <v>-1.0670674855838058E-2</v>
      </c>
    </row>
    <row r="45" spans="2:8" x14ac:dyDescent="0.3">
      <c r="B45" s="111">
        <v>44907</v>
      </c>
      <c r="C45" s="110">
        <v>250.550003</v>
      </c>
      <c r="D45" s="38">
        <f t="shared" si="0"/>
        <v>-3.8933672929788776E-2</v>
      </c>
      <c r="F45" s="109">
        <v>44907</v>
      </c>
      <c r="G45" s="110">
        <v>18269</v>
      </c>
      <c r="H45" s="114">
        <f t="shared" si="1"/>
        <v>-1.2304943276668867E-2</v>
      </c>
    </row>
    <row r="46" spans="2:8" x14ac:dyDescent="0.3">
      <c r="B46" s="111">
        <v>44914</v>
      </c>
      <c r="C46" s="110">
        <v>235.050003</v>
      </c>
      <c r="D46" s="38">
        <f t="shared" si="0"/>
        <v>-6.1863898680535989E-2</v>
      </c>
      <c r="F46" s="109">
        <v>44914</v>
      </c>
      <c r="G46" s="110">
        <v>17806.800781000002</v>
      </c>
      <c r="H46" s="114">
        <f t="shared" si="1"/>
        <v>-2.529964524604511E-2</v>
      </c>
    </row>
    <row r="47" spans="2:8" x14ac:dyDescent="0.3">
      <c r="B47" s="111">
        <v>44921</v>
      </c>
      <c r="C47" s="110">
        <v>240.050003</v>
      </c>
      <c r="D47" s="38">
        <f t="shared" si="0"/>
        <v>2.1272069500888335E-2</v>
      </c>
      <c r="F47" s="109">
        <v>44921</v>
      </c>
      <c r="G47" s="110">
        <v>18105.300781000002</v>
      </c>
      <c r="H47" s="114">
        <f t="shared" si="1"/>
        <v>1.6763258244484991E-2</v>
      </c>
    </row>
    <row r="48" spans="2:8" x14ac:dyDescent="0.3">
      <c r="B48" s="111">
        <v>44928</v>
      </c>
      <c r="C48" s="110">
        <v>237.800003</v>
      </c>
      <c r="D48" s="38">
        <f t="shared" si="0"/>
        <v>-9.3730471646775726E-3</v>
      </c>
      <c r="F48" s="109">
        <v>44928</v>
      </c>
      <c r="G48" s="110">
        <v>17859.449218999998</v>
      </c>
      <c r="H48" s="114">
        <f t="shared" si="1"/>
        <v>-1.3578982474458767E-2</v>
      </c>
    </row>
    <row r="49" spans="2:8" x14ac:dyDescent="0.3">
      <c r="B49" s="111">
        <v>44935</v>
      </c>
      <c r="C49" s="110">
        <v>230.25</v>
      </c>
      <c r="D49" s="38">
        <f t="shared" si="0"/>
        <v>-3.1749381432934598E-2</v>
      </c>
      <c r="F49" s="109">
        <v>44935</v>
      </c>
      <c r="G49" s="110">
        <v>17956.599609000001</v>
      </c>
      <c r="H49" s="114">
        <f t="shared" si="1"/>
        <v>5.4397192661825855E-3</v>
      </c>
    </row>
    <row r="50" spans="2:8" x14ac:dyDescent="0.3">
      <c r="B50" s="111">
        <v>44942</v>
      </c>
      <c r="C50" s="110">
        <v>222.75</v>
      </c>
      <c r="D50" s="38">
        <f t="shared" si="0"/>
        <v>-3.2573289902280145E-2</v>
      </c>
      <c r="F50" s="109">
        <v>44942</v>
      </c>
      <c r="G50" s="110">
        <v>18027.650390999999</v>
      </c>
      <c r="H50" s="114">
        <f t="shared" si="1"/>
        <v>3.9568060516528281E-3</v>
      </c>
    </row>
    <row r="51" spans="2:8" x14ac:dyDescent="0.3">
      <c r="B51" s="111">
        <v>44949</v>
      </c>
      <c r="C51" s="110">
        <v>215.35000600000001</v>
      </c>
      <c r="D51" s="38">
        <f t="shared" si="0"/>
        <v>-3.3221072951739594E-2</v>
      </c>
      <c r="F51" s="109">
        <v>44949</v>
      </c>
      <c r="G51" s="110">
        <v>17604.349609000001</v>
      </c>
      <c r="H51" s="114">
        <f t="shared" si="1"/>
        <v>-2.3480640727941093E-2</v>
      </c>
    </row>
    <row r="52" spans="2:8" x14ac:dyDescent="0.3">
      <c r="B52" s="111">
        <v>44956</v>
      </c>
      <c r="C52" s="110">
        <v>220.60000600000001</v>
      </c>
      <c r="D52" s="38">
        <f t="shared" si="0"/>
        <v>2.4378917361163266E-2</v>
      </c>
      <c r="F52" s="109">
        <v>44956</v>
      </c>
      <c r="G52" s="110">
        <v>17854.050781000002</v>
      </c>
      <c r="H52" s="114">
        <f t="shared" si="1"/>
        <v>1.4184061186352848E-2</v>
      </c>
    </row>
    <row r="53" spans="2:8" x14ac:dyDescent="0.3">
      <c r="B53" s="111">
        <v>44963</v>
      </c>
      <c r="C53" s="110">
        <v>226.35000600000001</v>
      </c>
      <c r="D53" s="38">
        <f t="shared" si="0"/>
        <v>2.6065275809648014E-2</v>
      </c>
      <c r="F53" s="109">
        <v>44963</v>
      </c>
      <c r="G53" s="110">
        <v>17856.5</v>
      </c>
      <c r="H53" s="114">
        <f t="shared" si="1"/>
        <v>1.371800175793414E-4</v>
      </c>
    </row>
    <row r="54" spans="2:8" x14ac:dyDescent="0.3">
      <c r="B54" s="111">
        <v>44970</v>
      </c>
      <c r="C54" s="110">
        <v>215.25</v>
      </c>
      <c r="D54" s="38">
        <f t="shared" si="0"/>
        <v>-4.903912394859844E-2</v>
      </c>
      <c r="F54" s="109">
        <v>44970</v>
      </c>
      <c r="G54" s="110">
        <v>17944.199218999998</v>
      </c>
      <c r="H54" s="114">
        <f t="shared" si="1"/>
        <v>4.9113330719905424E-3</v>
      </c>
    </row>
    <row r="55" spans="2:8" x14ac:dyDescent="0.3">
      <c r="B55" s="111">
        <v>44977</v>
      </c>
      <c r="C55" s="110">
        <v>195.550003</v>
      </c>
      <c r="D55" s="38">
        <f t="shared" si="0"/>
        <v>-9.1521472706155627E-2</v>
      </c>
      <c r="F55" s="109">
        <v>44977</v>
      </c>
      <c r="G55" s="110">
        <v>17465.800781000002</v>
      </c>
      <c r="H55" s="114">
        <f t="shared" si="1"/>
        <v>-2.6660339208308015E-2</v>
      </c>
    </row>
    <row r="56" spans="2:8" x14ac:dyDescent="0.3">
      <c r="B56" s="111">
        <v>44984</v>
      </c>
      <c r="C56" s="110">
        <v>200</v>
      </c>
      <c r="D56" s="38">
        <f t="shared" si="0"/>
        <v>2.2756312614323981E-2</v>
      </c>
      <c r="F56" s="109">
        <v>44984</v>
      </c>
      <c r="G56" s="110">
        <v>17594.349609000001</v>
      </c>
      <c r="H56" s="114">
        <f t="shared" si="1"/>
        <v>7.3600305884538031E-3</v>
      </c>
    </row>
    <row r="57" spans="2:8" x14ac:dyDescent="0.3">
      <c r="B57" s="111">
        <v>44991</v>
      </c>
      <c r="C57" s="110">
        <v>193.60000600000001</v>
      </c>
      <c r="D57" s="38">
        <f t="shared" si="0"/>
        <v>-3.1999969999999989E-2</v>
      </c>
      <c r="F57" s="109">
        <v>44991</v>
      </c>
      <c r="G57" s="110">
        <v>17412.900390999999</v>
      </c>
      <c r="H57" s="114">
        <f t="shared" si="1"/>
        <v>-1.0312925571695164E-2</v>
      </c>
    </row>
    <row r="58" spans="2:8" x14ac:dyDescent="0.3">
      <c r="B58" s="111">
        <v>44998</v>
      </c>
      <c r="C58" s="110">
        <v>207.25</v>
      </c>
      <c r="D58" s="38">
        <f t="shared" si="0"/>
        <v>7.0506165170263424E-2</v>
      </c>
      <c r="F58" s="109">
        <v>44998</v>
      </c>
      <c r="G58" s="110">
        <v>17100.050781000002</v>
      </c>
      <c r="H58" s="114">
        <f t="shared" si="1"/>
        <v>-1.7966542217268788E-2</v>
      </c>
    </row>
    <row r="59" spans="2:8" x14ac:dyDescent="0.3">
      <c r="B59" s="111">
        <v>45005</v>
      </c>
      <c r="C59" s="110">
        <v>211.75</v>
      </c>
      <c r="D59" s="38">
        <f t="shared" si="0"/>
        <v>2.1712907117008351E-2</v>
      </c>
      <c r="F59" s="109">
        <v>45005</v>
      </c>
      <c r="G59" s="110">
        <v>16945.050781000002</v>
      </c>
      <c r="H59" s="114">
        <f t="shared" si="1"/>
        <v>-9.0643005675878907E-3</v>
      </c>
    </row>
    <row r="60" spans="2:8" x14ac:dyDescent="0.3">
      <c r="B60" s="111">
        <v>45012</v>
      </c>
      <c r="C60" s="110">
        <v>212.25</v>
      </c>
      <c r="D60" s="38">
        <f t="shared" si="0"/>
        <v>2.3612750885477762E-3</v>
      </c>
      <c r="F60" s="109">
        <v>45012</v>
      </c>
      <c r="G60" s="110">
        <v>17359.75</v>
      </c>
      <c r="H60" s="114">
        <f t="shared" si="1"/>
        <v>2.4473176525678486E-2</v>
      </c>
    </row>
    <row r="61" spans="2:8" x14ac:dyDescent="0.3">
      <c r="B61" s="111">
        <v>45019</v>
      </c>
      <c r="C61" s="110">
        <v>212.449997</v>
      </c>
      <c r="D61" s="38">
        <f t="shared" si="0"/>
        <v>9.4227090694931626E-4</v>
      </c>
      <c r="F61" s="109">
        <v>45019</v>
      </c>
      <c r="G61" s="110">
        <v>17599.150390999999</v>
      </c>
      <c r="H61" s="114">
        <f t="shared" si="1"/>
        <v>1.3790543700226143E-2</v>
      </c>
    </row>
    <row r="62" spans="2:8" x14ac:dyDescent="0.3">
      <c r="B62" s="111">
        <v>45026</v>
      </c>
      <c r="C62" s="110">
        <v>208.14999399999999</v>
      </c>
      <c r="D62" s="38">
        <f t="shared" si="0"/>
        <v>-2.0240070890657602E-2</v>
      </c>
      <c r="F62" s="109">
        <v>45026</v>
      </c>
      <c r="G62" s="110">
        <v>17828</v>
      </c>
      <c r="H62" s="114">
        <f t="shared" si="1"/>
        <v>1.3003446411653519E-2</v>
      </c>
    </row>
    <row r="63" spans="2:8" x14ac:dyDescent="0.3">
      <c r="B63" s="111">
        <v>45033</v>
      </c>
      <c r="C63" s="110">
        <v>195.949997</v>
      </c>
      <c r="D63" s="38">
        <f t="shared" si="0"/>
        <v>-5.861156546562285E-2</v>
      </c>
      <c r="F63" s="109">
        <v>45033</v>
      </c>
      <c r="G63" s="110">
        <v>17624.050781000002</v>
      </c>
      <c r="H63" s="114">
        <f t="shared" si="1"/>
        <v>-1.1439826060130054E-2</v>
      </c>
    </row>
    <row r="64" spans="2:8" x14ac:dyDescent="0.3">
      <c r="B64" s="111">
        <v>45040</v>
      </c>
      <c r="C64" s="110">
        <v>196.75</v>
      </c>
      <c r="D64" s="38">
        <f t="shared" si="0"/>
        <v>4.082689524103511E-3</v>
      </c>
      <c r="F64" s="109">
        <v>45040</v>
      </c>
      <c r="G64" s="110">
        <v>18065</v>
      </c>
      <c r="H64" s="114">
        <f t="shared" si="1"/>
        <v>2.5019742877464557E-2</v>
      </c>
    </row>
    <row r="65" spans="2:8" x14ac:dyDescent="0.3">
      <c r="B65" s="111">
        <v>45047</v>
      </c>
      <c r="C65" s="110">
        <v>192.75</v>
      </c>
      <c r="D65" s="38">
        <f t="shared" si="0"/>
        <v>-2.0330368487928796E-2</v>
      </c>
      <c r="F65" s="109">
        <v>45047</v>
      </c>
      <c r="G65" s="110">
        <v>18069</v>
      </c>
      <c r="H65" s="114">
        <f t="shared" si="1"/>
        <v>2.2142264046509652E-4</v>
      </c>
    </row>
    <row r="66" spans="2:8" x14ac:dyDescent="0.3">
      <c r="B66" s="111">
        <v>45054</v>
      </c>
      <c r="C66" s="110">
        <v>186.199997</v>
      </c>
      <c r="D66" s="38">
        <f t="shared" si="0"/>
        <v>-3.3981857328145293E-2</v>
      </c>
      <c r="F66" s="109">
        <v>45054</v>
      </c>
      <c r="G66" s="110">
        <v>18314.800781000002</v>
      </c>
      <c r="H66" s="114">
        <f t="shared" si="1"/>
        <v>1.3603452376999448E-2</v>
      </c>
    </row>
    <row r="67" spans="2:8" x14ac:dyDescent="0.3">
      <c r="B67" s="111">
        <v>45061</v>
      </c>
      <c r="C67" s="110">
        <v>185.75</v>
      </c>
      <c r="D67" s="38">
        <f t="shared" si="0"/>
        <v>-2.4167401033846625E-3</v>
      </c>
      <c r="F67" s="109">
        <v>45061</v>
      </c>
      <c r="G67" s="110">
        <v>18203.400390999999</v>
      </c>
      <c r="H67" s="114">
        <f t="shared" si="1"/>
        <v>-6.0825335384249168E-3</v>
      </c>
    </row>
    <row r="68" spans="2:8" x14ac:dyDescent="0.3">
      <c r="B68" s="111">
        <v>45068</v>
      </c>
      <c r="C68" s="110">
        <v>190.800003</v>
      </c>
      <c r="D68" s="38">
        <f t="shared" si="0"/>
        <v>2.7187095558546481E-2</v>
      </c>
      <c r="F68" s="109">
        <v>45068</v>
      </c>
      <c r="G68" s="110">
        <v>18499.349609000001</v>
      </c>
      <c r="H68" s="114">
        <f t="shared" si="1"/>
        <v>1.6257908502980811E-2</v>
      </c>
    </row>
    <row r="69" spans="2:8" x14ac:dyDescent="0.3">
      <c r="B69" s="111">
        <v>45075</v>
      </c>
      <c r="C69" s="110">
        <v>193.5</v>
      </c>
      <c r="D69" s="38">
        <f t="shared" si="0"/>
        <v>1.4150927450456985E-2</v>
      </c>
      <c r="F69" s="109">
        <v>45075</v>
      </c>
      <c r="G69" s="110">
        <v>18534.099609000001</v>
      </c>
      <c r="H69" s="114">
        <f t="shared" si="1"/>
        <v>1.8784444174779757E-3</v>
      </c>
    </row>
    <row r="70" spans="2:8" x14ac:dyDescent="0.3">
      <c r="B70" s="111">
        <v>45082</v>
      </c>
      <c r="C70" s="110">
        <v>194.050003</v>
      </c>
      <c r="D70" s="38">
        <f t="shared" si="0"/>
        <v>2.8423927648579816E-3</v>
      </c>
      <c r="F70" s="109">
        <v>45082</v>
      </c>
      <c r="G70" s="110">
        <v>18563.400390999999</v>
      </c>
      <c r="H70" s="114">
        <f t="shared" si="1"/>
        <v>1.5809120819534339E-3</v>
      </c>
    </row>
    <row r="71" spans="2:8" x14ac:dyDescent="0.3">
      <c r="B71" s="111">
        <v>45089</v>
      </c>
      <c r="C71" s="110">
        <v>187.14999399999999</v>
      </c>
      <c r="D71" s="38">
        <f t="shared" si="0"/>
        <v>-3.5557891746077486E-2</v>
      </c>
      <c r="F71" s="109">
        <v>45089</v>
      </c>
      <c r="G71" s="110">
        <v>18826</v>
      </c>
      <c r="H71" s="114">
        <f t="shared" si="1"/>
        <v>1.4146094113625551E-2</v>
      </c>
    </row>
    <row r="72" spans="2:8" x14ac:dyDescent="0.3">
      <c r="B72" s="111">
        <v>45096</v>
      </c>
      <c r="C72" s="110">
        <v>176.64999399999999</v>
      </c>
      <c r="D72" s="38">
        <f t="shared" si="0"/>
        <v>-5.6104730625852972E-2</v>
      </c>
      <c r="F72" s="109">
        <v>45096</v>
      </c>
      <c r="G72" s="110">
        <v>18665.5</v>
      </c>
      <c r="H72" s="114">
        <f t="shared" si="1"/>
        <v>-8.5254435355359703E-3</v>
      </c>
    </row>
    <row r="73" spans="2:8" x14ac:dyDescent="0.3">
      <c r="B73" s="111">
        <v>45103</v>
      </c>
      <c r="C73" s="110">
        <v>177.35000600000001</v>
      </c>
      <c r="D73" s="38">
        <f t="shared" si="0"/>
        <v>3.9627060502476219E-3</v>
      </c>
      <c r="F73" s="109">
        <v>45103</v>
      </c>
      <c r="G73" s="110">
        <v>19189.050781000002</v>
      </c>
      <c r="H73" s="114">
        <f t="shared" si="1"/>
        <v>2.804911633762841E-2</v>
      </c>
    </row>
    <row r="74" spans="2:8" x14ac:dyDescent="0.3">
      <c r="B74" s="111">
        <v>45110</v>
      </c>
      <c r="C74" s="110">
        <v>206.14999399999999</v>
      </c>
      <c r="D74" s="38">
        <f t="shared" si="0"/>
        <v>0.16239067959208286</v>
      </c>
      <c r="F74" s="109">
        <v>45110</v>
      </c>
      <c r="G74" s="110">
        <v>19331.800781000002</v>
      </c>
      <c r="H74" s="114">
        <f t="shared" si="1"/>
        <v>7.4391381642151533E-3</v>
      </c>
    </row>
    <row r="75" spans="2:8" x14ac:dyDescent="0.3">
      <c r="B75" s="111">
        <v>45117</v>
      </c>
      <c r="C75" s="110">
        <v>216</v>
      </c>
      <c r="D75" s="38">
        <f t="shared" si="0"/>
        <v>4.7780772673706728E-2</v>
      </c>
      <c r="F75" s="109">
        <v>45117</v>
      </c>
      <c r="G75" s="110">
        <v>19564.5</v>
      </c>
      <c r="H75" s="114">
        <f t="shared" si="1"/>
        <v>1.2037120681933855E-2</v>
      </c>
    </row>
    <row r="76" spans="2:8" x14ac:dyDescent="0.3">
      <c r="B76" s="111">
        <v>45124</v>
      </c>
      <c r="C76" s="110">
        <v>220.64999399999999</v>
      </c>
      <c r="D76" s="38">
        <f t="shared" si="0"/>
        <v>2.1527749999999957E-2</v>
      </c>
      <c r="F76" s="109">
        <v>45124</v>
      </c>
      <c r="G76" s="110">
        <v>19745</v>
      </c>
      <c r="H76" s="114">
        <f t="shared" si="1"/>
        <v>9.225893838329613E-3</v>
      </c>
    </row>
    <row r="77" spans="2:8" x14ac:dyDescent="0.3">
      <c r="B77" s="111">
        <v>45131</v>
      </c>
      <c r="C77" s="110">
        <v>245.14999399999999</v>
      </c>
      <c r="D77" s="38">
        <f t="shared" si="0"/>
        <v>0.1110355797245115</v>
      </c>
      <c r="F77" s="109">
        <v>45131</v>
      </c>
      <c r="G77" s="110">
        <v>19646.050781000002</v>
      </c>
      <c r="H77" s="114">
        <f t="shared" si="1"/>
        <v>-5.0113557356291638E-3</v>
      </c>
    </row>
    <row r="78" spans="2:8" x14ac:dyDescent="0.3">
      <c r="B78" s="111">
        <v>45138</v>
      </c>
      <c r="C78" s="110">
        <v>234.35000600000001</v>
      </c>
      <c r="D78" s="38">
        <f t="shared" ref="D78:D116" si="2">C78/C77-1</f>
        <v>-4.4054612540598281E-2</v>
      </c>
      <c r="F78" s="109">
        <v>45138</v>
      </c>
      <c r="G78" s="110">
        <v>19517</v>
      </c>
      <c r="H78" s="114">
        <f t="shared" ref="H78:H115" si="3">G78/G77-1</f>
        <v>-6.568789953694365E-3</v>
      </c>
    </row>
    <row r="79" spans="2:8" x14ac:dyDescent="0.3">
      <c r="B79" s="111">
        <v>45145</v>
      </c>
      <c r="C79" s="110">
        <v>270.89999399999999</v>
      </c>
      <c r="D79" s="38">
        <f t="shared" si="2"/>
        <v>0.15596324755374646</v>
      </c>
      <c r="F79" s="109">
        <v>45145</v>
      </c>
      <c r="G79" s="110">
        <v>19428.300781000002</v>
      </c>
      <c r="H79" s="114">
        <f t="shared" si="3"/>
        <v>-4.5447158374749552E-3</v>
      </c>
    </row>
    <row r="80" spans="2:8" x14ac:dyDescent="0.3">
      <c r="B80" s="111">
        <v>45152</v>
      </c>
      <c r="C80" s="110">
        <v>273.70001200000002</v>
      </c>
      <c r="D80" s="38">
        <f t="shared" si="2"/>
        <v>1.0335983986769826E-2</v>
      </c>
      <c r="F80" s="109">
        <v>45152</v>
      </c>
      <c r="G80" s="110">
        <v>19310.150390999999</v>
      </c>
      <c r="H80" s="114">
        <f t="shared" si="3"/>
        <v>-6.0813547891717112E-3</v>
      </c>
    </row>
    <row r="81" spans="2:8" x14ac:dyDescent="0.3">
      <c r="B81" s="111">
        <v>45159</v>
      </c>
      <c r="C81" s="110">
        <v>265.75</v>
      </c>
      <c r="D81" s="38">
        <f t="shared" si="2"/>
        <v>-2.9046443739286443E-2</v>
      </c>
      <c r="F81" s="109">
        <v>45159</v>
      </c>
      <c r="G81" s="110">
        <v>19265.800781000002</v>
      </c>
      <c r="H81" s="114">
        <f t="shared" si="3"/>
        <v>-2.2966993576947203E-3</v>
      </c>
    </row>
    <row r="82" spans="2:8" x14ac:dyDescent="0.3">
      <c r="B82" s="111">
        <v>45166</v>
      </c>
      <c r="C82" s="110">
        <v>262.54998799999998</v>
      </c>
      <c r="D82" s="38">
        <f t="shared" si="2"/>
        <v>-1.2041437441204228E-2</v>
      </c>
      <c r="F82" s="109">
        <v>45166</v>
      </c>
      <c r="G82" s="110">
        <v>19435.300781000002</v>
      </c>
      <c r="H82" s="114">
        <f t="shared" si="3"/>
        <v>8.797973254616176E-3</v>
      </c>
    </row>
    <row r="83" spans="2:8" x14ac:dyDescent="0.3">
      <c r="B83" s="111">
        <v>45173</v>
      </c>
      <c r="C83" s="110">
        <v>277.14999399999999</v>
      </c>
      <c r="D83" s="38">
        <f t="shared" si="2"/>
        <v>5.5608480926687465E-2</v>
      </c>
      <c r="F83" s="109">
        <v>45173</v>
      </c>
      <c r="G83" s="110">
        <v>19819.949218999998</v>
      </c>
      <c r="H83" s="114">
        <f t="shared" si="3"/>
        <v>1.9791226404688889E-2</v>
      </c>
    </row>
    <row r="84" spans="2:8" x14ac:dyDescent="0.3">
      <c r="B84" s="111">
        <v>45180</v>
      </c>
      <c r="C84" s="110">
        <v>274.14999399999999</v>
      </c>
      <c r="D84" s="38">
        <f t="shared" si="2"/>
        <v>-1.0824463521366678E-2</v>
      </c>
      <c r="F84" s="109">
        <v>45180</v>
      </c>
      <c r="G84" s="110">
        <v>20192.349609000001</v>
      </c>
      <c r="H84" s="114">
        <f t="shared" si="3"/>
        <v>1.8789169734249711E-2</v>
      </c>
    </row>
    <row r="85" spans="2:8" x14ac:dyDescent="0.3">
      <c r="B85" s="111">
        <v>45187</v>
      </c>
      <c r="C85" s="110">
        <v>265.5</v>
      </c>
      <c r="D85" s="38">
        <f t="shared" si="2"/>
        <v>-3.1552048839366353E-2</v>
      </c>
      <c r="F85" s="109">
        <v>45187</v>
      </c>
      <c r="G85" s="110">
        <v>19674.25</v>
      </c>
      <c r="H85" s="114">
        <f t="shared" si="3"/>
        <v>-2.5658213087251469E-2</v>
      </c>
    </row>
    <row r="86" spans="2:8" x14ac:dyDescent="0.3">
      <c r="B86" s="111">
        <v>45194</v>
      </c>
      <c r="C86" s="110">
        <v>264.54998799999998</v>
      </c>
      <c r="D86" s="38">
        <f t="shared" si="2"/>
        <v>-3.5781996233522628E-3</v>
      </c>
      <c r="F86" s="109">
        <v>45194</v>
      </c>
      <c r="G86" s="110">
        <v>19638.300781000002</v>
      </c>
      <c r="H86" s="114">
        <f t="shared" si="3"/>
        <v>-1.8272218254824502E-3</v>
      </c>
    </row>
    <row r="87" spans="2:8" x14ac:dyDescent="0.3">
      <c r="B87" s="111">
        <v>45201</v>
      </c>
      <c r="C87" s="110">
        <v>260.64999399999999</v>
      </c>
      <c r="D87" s="38">
        <f t="shared" si="2"/>
        <v>-1.4741992730689546E-2</v>
      </c>
      <c r="F87" s="109">
        <v>45201</v>
      </c>
      <c r="G87" s="110">
        <v>19653.5</v>
      </c>
      <c r="H87" s="114">
        <f t="shared" si="3"/>
        <v>7.7395794928980521E-4</v>
      </c>
    </row>
    <row r="88" spans="2:8" x14ac:dyDescent="0.3">
      <c r="B88" s="111">
        <v>45208</v>
      </c>
      <c r="C88" s="110">
        <v>258.39999399999999</v>
      </c>
      <c r="D88" s="38">
        <f t="shared" si="2"/>
        <v>-8.6322656888302429E-3</v>
      </c>
      <c r="F88" s="109">
        <v>45208</v>
      </c>
      <c r="G88" s="110">
        <v>19751.050781000002</v>
      </c>
      <c r="H88" s="114">
        <f t="shared" si="3"/>
        <v>4.96353224616497E-3</v>
      </c>
    </row>
    <row r="89" spans="2:8" x14ac:dyDescent="0.3">
      <c r="B89" s="111">
        <v>45215</v>
      </c>
      <c r="C89" s="110">
        <v>261.5</v>
      </c>
      <c r="D89" s="38">
        <f t="shared" si="2"/>
        <v>1.1996927523148404E-2</v>
      </c>
      <c r="F89" s="109">
        <v>45215</v>
      </c>
      <c r="G89" s="110">
        <v>19542.650390999999</v>
      </c>
      <c r="H89" s="114">
        <f t="shared" si="3"/>
        <v>-1.0551357105540893E-2</v>
      </c>
    </row>
    <row r="90" spans="2:8" x14ac:dyDescent="0.3">
      <c r="B90" s="111">
        <v>45222</v>
      </c>
      <c r="C90" s="110">
        <v>249.14999399999999</v>
      </c>
      <c r="D90" s="38">
        <f t="shared" si="2"/>
        <v>-4.722755640535381E-2</v>
      </c>
      <c r="F90" s="109">
        <v>45222</v>
      </c>
      <c r="G90" s="110">
        <v>19047.25</v>
      </c>
      <c r="H90" s="114">
        <f t="shared" si="3"/>
        <v>-2.5349703396840506E-2</v>
      </c>
    </row>
    <row r="91" spans="2:8" x14ac:dyDescent="0.3">
      <c r="B91" s="111">
        <v>45229</v>
      </c>
      <c r="C91" s="110">
        <v>275.29998799999998</v>
      </c>
      <c r="D91" s="38">
        <f t="shared" si="2"/>
        <v>0.1049568317469034</v>
      </c>
      <c r="F91" s="109">
        <v>45229</v>
      </c>
      <c r="G91" s="110">
        <v>19230.599609000001</v>
      </c>
      <c r="H91" s="114">
        <f t="shared" si="3"/>
        <v>9.6260409770438926E-3</v>
      </c>
    </row>
    <row r="92" spans="2:8" x14ac:dyDescent="0.3">
      <c r="B92" s="111">
        <v>45236</v>
      </c>
      <c r="C92" s="110">
        <v>248.949997</v>
      </c>
      <c r="D92" s="38">
        <f t="shared" si="2"/>
        <v>-9.5713738280293725E-2</v>
      </c>
      <c r="F92" s="109">
        <v>45236</v>
      </c>
      <c r="G92" s="110">
        <v>19425.349609000001</v>
      </c>
      <c r="H92" s="114">
        <f t="shared" si="3"/>
        <v>1.0127089324289962E-2</v>
      </c>
    </row>
    <row r="93" spans="2:8" x14ac:dyDescent="0.3">
      <c r="B93" s="111">
        <v>45243</v>
      </c>
      <c r="C93" s="110">
        <v>246.10000600000001</v>
      </c>
      <c r="D93" s="38">
        <f t="shared" si="2"/>
        <v>-1.1448045930283701E-2</v>
      </c>
      <c r="F93" s="109">
        <v>45243</v>
      </c>
      <c r="G93" s="110">
        <v>19731.800781000002</v>
      </c>
      <c r="H93" s="114">
        <f t="shared" si="3"/>
        <v>1.5775838178892609E-2</v>
      </c>
    </row>
    <row r="94" spans="2:8" x14ac:dyDescent="0.3">
      <c r="B94" s="111">
        <v>45250</v>
      </c>
      <c r="C94" s="110">
        <v>252.85000600000001</v>
      </c>
      <c r="D94" s="38">
        <f t="shared" si="2"/>
        <v>2.7427874178922229E-2</v>
      </c>
      <c r="F94" s="109">
        <v>45250</v>
      </c>
      <c r="G94" s="110">
        <v>19794.699218999998</v>
      </c>
      <c r="H94" s="114">
        <f t="shared" si="3"/>
        <v>3.1876684088845142E-3</v>
      </c>
    </row>
    <row r="95" spans="2:8" x14ac:dyDescent="0.3">
      <c r="B95" s="111">
        <v>45257</v>
      </c>
      <c r="C95" s="110">
        <v>266.54998799999998</v>
      </c>
      <c r="D95" s="38">
        <f t="shared" si="2"/>
        <v>5.4182249060338084E-2</v>
      </c>
      <c r="F95" s="109">
        <v>45257</v>
      </c>
      <c r="G95" s="110">
        <v>20267.900390999999</v>
      </c>
      <c r="H95" s="114">
        <f t="shared" si="3"/>
        <v>2.390544896715574E-2</v>
      </c>
    </row>
    <row r="96" spans="2:8" x14ac:dyDescent="0.3">
      <c r="B96" s="111">
        <v>45264</v>
      </c>
      <c r="C96" s="110">
        <v>278.95001200000002</v>
      </c>
      <c r="D96" s="38">
        <f t="shared" si="2"/>
        <v>4.6520444788014981E-2</v>
      </c>
      <c r="F96" s="109">
        <v>45264</v>
      </c>
      <c r="G96" s="110">
        <v>20969.400390999999</v>
      </c>
      <c r="H96" s="114">
        <f t="shared" si="3"/>
        <v>3.4611379889724736E-2</v>
      </c>
    </row>
    <row r="97" spans="2:8" x14ac:dyDescent="0.3">
      <c r="B97" s="111">
        <v>45271</v>
      </c>
      <c r="C97" s="110">
        <v>277.60000600000001</v>
      </c>
      <c r="D97" s="38">
        <f t="shared" si="2"/>
        <v>-4.8395982861617615E-3</v>
      </c>
      <c r="F97" s="109">
        <v>45271</v>
      </c>
      <c r="G97" s="110">
        <v>21456.650390999999</v>
      </c>
      <c r="H97" s="114">
        <f t="shared" si="3"/>
        <v>2.3236239039487572E-2</v>
      </c>
    </row>
    <row r="98" spans="2:8" x14ac:dyDescent="0.3">
      <c r="B98" s="111">
        <v>45278</v>
      </c>
      <c r="C98" s="110">
        <v>267.54998799999998</v>
      </c>
      <c r="D98" s="38">
        <f t="shared" si="2"/>
        <v>-3.6203234087826441E-2</v>
      </c>
      <c r="F98" s="109">
        <v>45278</v>
      </c>
      <c r="G98" s="110">
        <v>21349.400390999999</v>
      </c>
      <c r="H98" s="114">
        <f t="shared" si="3"/>
        <v>-4.9984502727874469E-3</v>
      </c>
    </row>
    <row r="99" spans="2:8" x14ac:dyDescent="0.3">
      <c r="B99" s="111">
        <v>45285</v>
      </c>
      <c r="C99" s="110">
        <v>274.70001200000002</v>
      </c>
      <c r="D99" s="38">
        <f t="shared" si="2"/>
        <v>2.6724067728233436E-2</v>
      </c>
      <c r="F99" s="109">
        <v>45285</v>
      </c>
      <c r="G99" s="110">
        <v>21731.400390999999</v>
      </c>
      <c r="H99" s="114">
        <f t="shared" si="3"/>
        <v>1.7892774176507364E-2</v>
      </c>
    </row>
    <row r="100" spans="2:8" x14ac:dyDescent="0.3">
      <c r="B100" s="111">
        <v>45292</v>
      </c>
      <c r="C100" s="110">
        <v>283.04998799999998</v>
      </c>
      <c r="D100" s="38">
        <f t="shared" si="2"/>
        <v>3.0396707809390078E-2</v>
      </c>
      <c r="F100" s="109">
        <v>45292</v>
      </c>
      <c r="G100" s="110">
        <v>21710.800781000002</v>
      </c>
      <c r="H100" s="114">
        <f t="shared" si="3"/>
        <v>-9.4791912299074799E-4</v>
      </c>
    </row>
    <row r="101" spans="2:8" x14ac:dyDescent="0.3">
      <c r="B101" s="111">
        <v>45299</v>
      </c>
      <c r="C101" s="110">
        <v>249.949997</v>
      </c>
      <c r="D101" s="38">
        <f t="shared" si="2"/>
        <v>-0.11694044304287332</v>
      </c>
      <c r="F101" s="109">
        <v>45299</v>
      </c>
      <c r="G101" s="110">
        <v>21894.550781000002</v>
      </c>
      <c r="H101" s="114">
        <f t="shared" si="3"/>
        <v>8.4635293674109047E-3</v>
      </c>
    </row>
    <row r="102" spans="2:8" x14ac:dyDescent="0.3">
      <c r="B102" s="111">
        <v>45306</v>
      </c>
      <c r="C102" s="110">
        <v>235</v>
      </c>
      <c r="D102" s="38">
        <f t="shared" si="2"/>
        <v>-5.9811951107965E-2</v>
      </c>
      <c r="F102" s="109">
        <v>45306</v>
      </c>
      <c r="G102" s="110">
        <v>21622.400390999999</v>
      </c>
      <c r="H102" s="114">
        <f t="shared" si="3"/>
        <v>-1.2430051327482539E-2</v>
      </c>
    </row>
    <row r="103" spans="2:8" x14ac:dyDescent="0.3">
      <c r="B103" s="111">
        <v>45313</v>
      </c>
      <c r="C103" s="110">
        <v>163.199997</v>
      </c>
      <c r="D103" s="38">
        <f t="shared" si="2"/>
        <v>-0.30553192765957449</v>
      </c>
      <c r="F103" s="109">
        <v>45313</v>
      </c>
      <c r="G103" s="110">
        <v>21352.599609000001</v>
      </c>
      <c r="H103" s="114">
        <f t="shared" si="3"/>
        <v>-1.2477836739731241E-2</v>
      </c>
    </row>
    <row r="104" spans="2:8" x14ac:dyDescent="0.3">
      <c r="B104" s="111">
        <v>45320</v>
      </c>
      <c r="C104" s="110">
        <v>172.89999399999999</v>
      </c>
      <c r="D104" s="38">
        <f t="shared" si="2"/>
        <v>5.943625722002932E-2</v>
      </c>
      <c r="F104" s="109">
        <v>45320</v>
      </c>
      <c r="G104" s="110">
        <v>21853.800781000002</v>
      </c>
      <c r="H104" s="114">
        <f t="shared" si="3"/>
        <v>2.3472606669810325E-2</v>
      </c>
    </row>
    <row r="105" spans="2:8" x14ac:dyDescent="0.3">
      <c r="B105" s="111">
        <v>45327</v>
      </c>
      <c r="C105" s="110">
        <v>203.25</v>
      </c>
      <c r="D105" s="38">
        <f t="shared" si="2"/>
        <v>0.17553503211804622</v>
      </c>
      <c r="F105" s="109">
        <v>45327</v>
      </c>
      <c r="G105" s="110">
        <v>21782.5</v>
      </c>
      <c r="H105" s="114">
        <f t="shared" si="3"/>
        <v>-3.2626261085894059E-3</v>
      </c>
    </row>
    <row r="106" spans="2:8" x14ac:dyDescent="0.3">
      <c r="B106" s="111">
        <v>45334</v>
      </c>
      <c r="C106" s="110">
        <v>183.75</v>
      </c>
      <c r="D106" s="38">
        <f t="shared" si="2"/>
        <v>-9.5940959409594129E-2</v>
      </c>
      <c r="F106" s="109">
        <v>45334</v>
      </c>
      <c r="G106" s="110">
        <v>22040.699218999998</v>
      </c>
      <c r="H106" s="114">
        <f t="shared" si="3"/>
        <v>1.1853516308963474E-2</v>
      </c>
    </row>
    <row r="107" spans="2:8" x14ac:dyDescent="0.3">
      <c r="B107" s="111">
        <v>45341</v>
      </c>
      <c r="C107" s="110">
        <v>173.449997</v>
      </c>
      <c r="D107" s="38">
        <f t="shared" si="2"/>
        <v>-5.6054438095238135E-2</v>
      </c>
      <c r="F107" s="109">
        <v>45341</v>
      </c>
      <c r="G107" s="110">
        <v>22212.699218999998</v>
      </c>
      <c r="H107" s="114">
        <f t="shared" si="3"/>
        <v>7.803745166656384E-3</v>
      </c>
    </row>
    <row r="108" spans="2:8" x14ac:dyDescent="0.3">
      <c r="B108" s="111">
        <v>45348</v>
      </c>
      <c r="C108" s="110">
        <v>155.300003</v>
      </c>
      <c r="D108" s="38">
        <f t="shared" si="2"/>
        <v>-0.10464107416502288</v>
      </c>
      <c r="F108" s="109">
        <v>45348</v>
      </c>
      <c r="G108" s="110">
        <v>22338.75</v>
      </c>
      <c r="H108" s="114">
        <f t="shared" si="3"/>
        <v>5.6747169606556902E-3</v>
      </c>
    </row>
    <row r="109" spans="2:8" x14ac:dyDescent="0.3">
      <c r="B109" s="111">
        <v>45355</v>
      </c>
      <c r="C109" s="110">
        <v>160.60000600000001</v>
      </c>
      <c r="D109" s="38">
        <f t="shared" si="2"/>
        <v>3.4127513828831058E-2</v>
      </c>
      <c r="F109" s="109">
        <v>45355</v>
      </c>
      <c r="G109" s="110">
        <v>22493.550781000002</v>
      </c>
      <c r="H109" s="114">
        <f t="shared" si="3"/>
        <v>6.9296975435062524E-3</v>
      </c>
    </row>
    <row r="110" spans="2:8" x14ac:dyDescent="0.3">
      <c r="B110" s="111">
        <v>45362</v>
      </c>
      <c r="C110" s="110">
        <v>141.699997</v>
      </c>
      <c r="D110" s="38">
        <f t="shared" si="2"/>
        <v>-0.11768373782003472</v>
      </c>
      <c r="F110" s="109">
        <v>45362</v>
      </c>
      <c r="G110" s="110">
        <v>22023.349609000001</v>
      </c>
      <c r="H110" s="114">
        <f t="shared" si="3"/>
        <v>-2.0903821569921877E-2</v>
      </c>
    </row>
    <row r="111" spans="2:8" x14ac:dyDescent="0.3">
      <c r="B111" s="111">
        <v>45369</v>
      </c>
      <c r="C111" s="110">
        <v>142.449997</v>
      </c>
      <c r="D111" s="38">
        <f t="shared" si="2"/>
        <v>5.2928723774072761E-3</v>
      </c>
      <c r="F111" s="109">
        <v>45369</v>
      </c>
      <c r="G111" s="110">
        <v>22096.75</v>
      </c>
      <c r="H111" s="114">
        <f t="shared" si="3"/>
        <v>3.3328441087818739E-3</v>
      </c>
    </row>
    <row r="112" spans="2:8" x14ac:dyDescent="0.3">
      <c r="B112" s="111">
        <v>45376</v>
      </c>
      <c r="C112" s="110">
        <v>138.550003</v>
      </c>
      <c r="D112" s="38">
        <f t="shared" si="2"/>
        <v>-2.7377985834566188E-2</v>
      </c>
      <c r="F112" s="109">
        <v>45376</v>
      </c>
      <c r="G112" s="110">
        <v>22326.900390999999</v>
      </c>
      <c r="H112" s="114">
        <f t="shared" si="3"/>
        <v>1.0415576544061889E-2</v>
      </c>
    </row>
    <row r="113" spans="2:8" x14ac:dyDescent="0.3">
      <c r="B113" s="111">
        <v>45383</v>
      </c>
      <c r="C113" s="110">
        <v>152.35000600000001</v>
      </c>
      <c r="D113" s="38">
        <f t="shared" si="2"/>
        <v>9.9603050892752343E-2</v>
      </c>
      <c r="F113" s="109">
        <v>45383</v>
      </c>
      <c r="G113" s="110">
        <v>22513.699218999998</v>
      </c>
      <c r="H113" s="114">
        <f t="shared" si="3"/>
        <v>8.3665365424077098E-3</v>
      </c>
    </row>
    <row r="114" spans="2:8" x14ac:dyDescent="0.3">
      <c r="B114" s="111">
        <v>45390</v>
      </c>
      <c r="C114" s="110">
        <v>146.550003</v>
      </c>
      <c r="D114" s="38">
        <f t="shared" si="2"/>
        <v>-3.8070251208260575E-2</v>
      </c>
      <c r="F114" s="109">
        <v>45390</v>
      </c>
      <c r="G114" s="110">
        <v>22519.400390999999</v>
      </c>
      <c r="H114" s="114">
        <f t="shared" si="3"/>
        <v>2.5323124132303754E-4</v>
      </c>
    </row>
    <row r="115" spans="2:8" x14ac:dyDescent="0.3">
      <c r="B115" s="111">
        <v>45397</v>
      </c>
      <c r="C115" s="110">
        <v>142.85000600000001</v>
      </c>
      <c r="D115" s="38">
        <f t="shared" si="2"/>
        <v>-2.5247334863582327E-2</v>
      </c>
      <c r="F115" s="109">
        <v>45397</v>
      </c>
      <c r="G115" s="110">
        <v>22147</v>
      </c>
      <c r="H115" s="114">
        <f t="shared" si="3"/>
        <v>-1.6536869744934735E-2</v>
      </c>
    </row>
    <row r="116" spans="2:8" x14ac:dyDescent="0.3">
      <c r="B116" s="111">
        <v>45404</v>
      </c>
      <c r="C116" s="110">
        <v>142.35000600000001</v>
      </c>
      <c r="D116" s="38">
        <f t="shared" si="2"/>
        <v>-3.5001748617357054E-3</v>
      </c>
      <c r="F116" s="109">
        <v>45404</v>
      </c>
      <c r="G116" s="110">
        <v>22294.75</v>
      </c>
      <c r="H116" s="114">
        <f>G116/G115-1</f>
        <v>6.6713324603784319E-3</v>
      </c>
    </row>
  </sheetData>
  <mergeCells count="9">
    <mergeCell ref="B10:D10"/>
    <mergeCell ref="F10:H10"/>
    <mergeCell ref="J10:K10"/>
    <mergeCell ref="I1:K1"/>
    <mergeCell ref="P1:R1"/>
    <mergeCell ref="I2:K2"/>
    <mergeCell ref="M3:O3"/>
    <mergeCell ref="B4:J5"/>
    <mergeCell ref="C8:J8"/>
  </mergeCells>
  <printOptions horizontalCentered="1"/>
  <pageMargins left="0" right="0" top="0" bottom="0" header="0.31496062992125984" footer="0.31496062992125984"/>
  <pageSetup paperSize="13" scale="90" fitToWidth="0" fitToHeight="0"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F8CF1-BD80-475A-9A69-9EEF63792837}">
  <dimension ref="B1:V116"/>
  <sheetViews>
    <sheetView showGridLines="0" view="pageLayout" zoomScale="50" zoomScaleNormal="122" zoomScaleSheetLayoutView="33" zoomScalePageLayoutView="50" workbookViewId="0">
      <selection activeCell="K54" sqref="A1:K54"/>
    </sheetView>
  </sheetViews>
  <sheetFormatPr defaultRowHeight="14.4" x14ac:dyDescent="0.3"/>
  <cols>
    <col min="1" max="1" width="1.88671875" customWidth="1"/>
    <col min="2" max="2" width="10.6640625" customWidth="1"/>
    <col min="3" max="3" width="8.44140625" customWidth="1"/>
    <col min="4" max="4" width="10.5546875" style="241" customWidth="1"/>
    <col min="5" max="5" width="2.21875" customWidth="1"/>
    <col min="6" max="6" width="11.5546875" bestFit="1" customWidth="1"/>
    <col min="7" max="7" width="11.6640625" bestFit="1" customWidth="1"/>
    <col min="8" max="8" width="13.5546875" bestFit="1" customWidth="1"/>
    <col min="9" max="9" width="2.21875" customWidth="1"/>
    <col min="10" max="10" width="17.88671875" customWidth="1"/>
    <col min="11" max="11" width="9" bestFit="1" customWidth="1"/>
    <col min="15" max="17" width="9" bestFit="1" customWidth="1"/>
    <col min="18" max="19" width="13.77734375" bestFit="1" customWidth="1"/>
  </cols>
  <sheetData>
    <row r="1" spans="2:19" x14ac:dyDescent="0.3">
      <c r="B1" s="22"/>
      <c r="C1" s="22"/>
      <c r="D1" s="22"/>
      <c r="E1" s="22"/>
      <c r="F1" s="22"/>
      <c r="G1" s="22"/>
      <c r="H1" s="22"/>
      <c r="I1" s="499" t="s">
        <v>173</v>
      </c>
      <c r="J1" s="499"/>
      <c r="K1" s="499"/>
      <c r="L1" s="22"/>
      <c r="M1" s="22"/>
      <c r="N1" s="22"/>
      <c r="O1" s="22"/>
      <c r="P1" s="499"/>
      <c r="Q1" s="499"/>
      <c r="R1" s="499"/>
    </row>
    <row r="2" spans="2:19" x14ac:dyDescent="0.3">
      <c r="B2" s="22"/>
      <c r="C2" s="22"/>
      <c r="D2" s="22"/>
      <c r="E2" s="22"/>
      <c r="F2" s="22"/>
      <c r="G2" s="93"/>
      <c r="H2" s="123"/>
      <c r="I2" s="562" t="s">
        <v>174</v>
      </c>
      <c r="J2" s="562"/>
      <c r="K2" s="562"/>
      <c r="L2" s="22"/>
      <c r="M2" s="241"/>
      <c r="N2" s="241"/>
      <c r="O2" s="241"/>
    </row>
    <row r="3" spans="2:19" x14ac:dyDescent="0.3">
      <c r="B3" s="22"/>
      <c r="C3" s="22"/>
      <c r="D3" s="22"/>
      <c r="E3" s="22"/>
      <c r="F3" s="22"/>
      <c r="G3" s="22"/>
      <c r="H3" s="22"/>
      <c r="I3" s="22"/>
      <c r="J3" s="22"/>
      <c r="K3" s="22"/>
      <c r="L3" s="22"/>
      <c r="M3" s="500"/>
      <c r="N3" s="501"/>
      <c r="O3" s="501"/>
    </row>
    <row r="4" spans="2:19" ht="14.4" customHeight="1" x14ac:dyDescent="0.3">
      <c r="B4" s="523" t="str">
        <f>WACC!B16</f>
        <v>Saregama India</v>
      </c>
      <c r="C4" s="525"/>
      <c r="D4" s="525"/>
      <c r="E4" s="525"/>
      <c r="F4" s="525"/>
      <c r="G4" s="525"/>
      <c r="H4" s="525"/>
      <c r="I4" s="525"/>
      <c r="J4" s="525"/>
      <c r="K4" s="22"/>
      <c r="M4" s="22"/>
      <c r="N4" s="22"/>
      <c r="O4" s="22"/>
    </row>
    <row r="5" spans="2:19" x14ac:dyDescent="0.3">
      <c r="B5" s="525"/>
      <c r="C5" s="525"/>
      <c r="D5" s="525"/>
      <c r="E5" s="525"/>
      <c r="F5" s="525"/>
      <c r="G5" s="525"/>
      <c r="H5" s="525"/>
      <c r="I5" s="525"/>
      <c r="J5" s="525"/>
      <c r="K5" s="22"/>
      <c r="L5" s="22"/>
      <c r="M5" s="22"/>
      <c r="N5" s="22"/>
      <c r="O5" s="22"/>
      <c r="S5" s="22"/>
    </row>
    <row r="7" spans="2:19" x14ac:dyDescent="0.3">
      <c r="D7"/>
    </row>
    <row r="8" spans="2:19" ht="23.4" x14ac:dyDescent="0.45">
      <c r="B8" s="115"/>
      <c r="C8" s="546" t="s">
        <v>185</v>
      </c>
      <c r="D8" s="546"/>
      <c r="E8" s="546"/>
      <c r="F8" s="546"/>
      <c r="G8" s="546"/>
      <c r="H8" s="546"/>
      <c r="I8" s="546"/>
      <c r="J8" s="546"/>
    </row>
    <row r="9" spans="2:19" x14ac:dyDescent="0.3">
      <c r="D9"/>
    </row>
    <row r="10" spans="2:19" ht="16.2" x14ac:dyDescent="0.3">
      <c r="B10" s="561" t="str">
        <f>B4&amp;" Weekly Returns "</f>
        <v xml:space="preserve">Saregama India Weekly Returns </v>
      </c>
      <c r="C10" s="561"/>
      <c r="D10" s="561"/>
      <c r="E10" s="113"/>
      <c r="F10" s="536" t="s">
        <v>188</v>
      </c>
      <c r="G10" s="536"/>
      <c r="H10" s="536"/>
      <c r="J10" s="536" t="s">
        <v>189</v>
      </c>
      <c r="K10" s="536"/>
      <c r="M10" s="40" t="s">
        <v>190</v>
      </c>
      <c r="N10">
        <f>SLOPE(D13:D116,H13:H116)</f>
        <v>1.1247987792224154</v>
      </c>
    </row>
    <row r="11" spans="2:19" ht="16.2" x14ac:dyDescent="0.3">
      <c r="B11" s="74" t="s">
        <v>184</v>
      </c>
      <c r="C11" s="39" t="s">
        <v>186</v>
      </c>
      <c r="D11" s="39" t="s">
        <v>187</v>
      </c>
      <c r="F11" s="74" t="s">
        <v>184</v>
      </c>
      <c r="G11" s="39" t="s">
        <v>186</v>
      </c>
      <c r="H11" s="39" t="s">
        <v>187</v>
      </c>
      <c r="M11" s="40" t="s">
        <v>191</v>
      </c>
      <c r="N11">
        <f>_xlfn.COVARIANCE.S(D12:D116,H12:H116/_xlfn.VAR.S(H12:H116))</f>
        <v>1.1247987792224154</v>
      </c>
    </row>
    <row r="12" spans="2:19" ht="16.2" x14ac:dyDescent="0.3">
      <c r="B12" s="111">
        <v>44676</v>
      </c>
      <c r="C12" s="110">
        <v>404.28771999999998</v>
      </c>
      <c r="F12" s="109">
        <v>44676</v>
      </c>
      <c r="G12" s="110">
        <v>17102.550781000002</v>
      </c>
      <c r="J12" t="s">
        <v>217</v>
      </c>
      <c r="K12">
        <f>N12</f>
        <v>1.1247987792224157</v>
      </c>
      <c r="M12" s="40" t="s">
        <v>192</v>
      </c>
      <c r="N12">
        <f>O32</f>
        <v>1.1247987792224157</v>
      </c>
    </row>
    <row r="13" spans="2:19" x14ac:dyDescent="0.3">
      <c r="B13" s="111">
        <v>44683</v>
      </c>
      <c r="C13" s="110">
        <v>376.82019000000003</v>
      </c>
      <c r="D13" s="38">
        <f>C13/C12-1</f>
        <v>-6.7940549863844346E-2</v>
      </c>
      <c r="F13" s="109">
        <v>44683</v>
      </c>
      <c r="G13" s="110">
        <v>16411.25</v>
      </c>
      <c r="H13" s="114">
        <f>G13/G12-1</f>
        <v>-4.0420916730619982E-2</v>
      </c>
      <c r="J13" t="s">
        <v>218</v>
      </c>
      <c r="K13" s="120">
        <v>0.75</v>
      </c>
    </row>
    <row r="14" spans="2:19" x14ac:dyDescent="0.3">
      <c r="B14" s="111">
        <v>44690</v>
      </c>
      <c r="C14" s="110">
        <v>361.846588</v>
      </c>
      <c r="D14" s="38">
        <f t="shared" ref="D14:D77" si="0">C14/C13-1</f>
        <v>-3.9736729605704069E-2</v>
      </c>
      <c r="F14" s="109">
        <v>44690</v>
      </c>
      <c r="G14" s="110">
        <v>15782.150390999999</v>
      </c>
      <c r="H14" s="114">
        <f t="shared" ref="H14:H77" si="1">G14/G13-1</f>
        <v>-3.8333436453652281E-2</v>
      </c>
    </row>
    <row r="15" spans="2:19" x14ac:dyDescent="0.3">
      <c r="B15" s="111">
        <v>44697</v>
      </c>
      <c r="C15" s="110">
        <v>413.72967499999999</v>
      </c>
      <c r="D15" s="38">
        <f t="shared" si="0"/>
        <v>0.14338420955346964</v>
      </c>
      <c r="F15" s="109">
        <v>44697</v>
      </c>
      <c r="G15" s="110">
        <v>16266.150390999999</v>
      </c>
      <c r="H15" s="114">
        <f t="shared" si="1"/>
        <v>3.0667557209187901E-2</v>
      </c>
      <c r="J15" t="s">
        <v>219</v>
      </c>
      <c r="K15">
        <v>1</v>
      </c>
      <c r="N15" t="s">
        <v>193</v>
      </c>
    </row>
    <row r="16" spans="2:19" ht="15" thickBot="1" x14ac:dyDescent="0.35">
      <c r="B16" s="111">
        <v>44704</v>
      </c>
      <c r="C16" s="110">
        <v>382.16107199999999</v>
      </c>
      <c r="D16" s="38">
        <f>C16/C15-1</f>
        <v>-7.6302486641790956E-2</v>
      </c>
      <c r="F16" s="109">
        <v>44704</v>
      </c>
      <c r="G16" s="110">
        <v>16352.450194999999</v>
      </c>
      <c r="H16" s="114">
        <f t="shared" si="1"/>
        <v>5.3054842064996777E-3</v>
      </c>
      <c r="J16" t="s">
        <v>220</v>
      </c>
      <c r="K16" s="120">
        <v>0.25</v>
      </c>
    </row>
    <row r="17" spans="2:22" x14ac:dyDescent="0.3">
      <c r="B17" s="111">
        <v>44711</v>
      </c>
      <c r="C17" s="110">
        <v>394.84573399999999</v>
      </c>
      <c r="D17" s="38">
        <f t="shared" si="0"/>
        <v>3.3191925942682055E-2</v>
      </c>
      <c r="F17" s="109">
        <v>44711</v>
      </c>
      <c r="G17" s="110">
        <v>16584.300781000002</v>
      </c>
      <c r="H17" s="114">
        <f t="shared" si="1"/>
        <v>1.4178339223494207E-2</v>
      </c>
      <c r="N17" s="119" t="s">
        <v>194</v>
      </c>
      <c r="O17" s="119"/>
    </row>
    <row r="18" spans="2:22" x14ac:dyDescent="0.3">
      <c r="B18" s="111">
        <v>44718</v>
      </c>
      <c r="C18" s="110">
        <v>386.54827899999998</v>
      </c>
      <c r="D18" s="38">
        <f t="shared" si="0"/>
        <v>-2.1014422306003699E-2</v>
      </c>
      <c r="F18" s="109">
        <v>44718</v>
      </c>
      <c r="G18" s="110">
        <v>16201.799805000001</v>
      </c>
      <c r="H18" s="114">
        <f t="shared" si="1"/>
        <v>-2.3064039964724836E-2</v>
      </c>
      <c r="J18" s="383" t="s">
        <v>221</v>
      </c>
      <c r="K18" s="383">
        <f>(K12*K13)+(K15*K16)</f>
        <v>1.0935990844168118</v>
      </c>
      <c r="N18" s="116" t="s">
        <v>195</v>
      </c>
      <c r="O18" s="116">
        <v>0.38387308463870828</v>
      </c>
    </row>
    <row r="19" spans="2:22" x14ac:dyDescent="0.3">
      <c r="B19" s="111">
        <v>44725</v>
      </c>
      <c r="C19" s="110">
        <v>372.81451399999997</v>
      </c>
      <c r="D19" s="38">
        <f t="shared" si="0"/>
        <v>-3.5529235922429292E-2</v>
      </c>
      <c r="F19" s="109">
        <v>44725</v>
      </c>
      <c r="G19" s="110">
        <v>15293.5</v>
      </c>
      <c r="H19" s="114">
        <f t="shared" si="1"/>
        <v>-5.606166079892505E-2</v>
      </c>
      <c r="N19" s="116" t="s">
        <v>196</v>
      </c>
      <c r="O19" s="116">
        <v>0.14735854511003688</v>
      </c>
    </row>
    <row r="20" spans="2:22" ht="16.2" x14ac:dyDescent="0.3">
      <c r="B20" s="111">
        <v>44732</v>
      </c>
      <c r="C20" s="110">
        <v>346.49145499999997</v>
      </c>
      <c r="D20" s="38">
        <f t="shared" si="0"/>
        <v>-7.0606314967662454E-2</v>
      </c>
      <c r="F20" s="109">
        <v>44732</v>
      </c>
      <c r="G20" s="110">
        <v>15699.25</v>
      </c>
      <c r="H20" s="114">
        <f t="shared" si="1"/>
        <v>2.6530879131657192E-2</v>
      </c>
      <c r="J20" s="40" t="s">
        <v>222</v>
      </c>
      <c r="K20">
        <f>N10</f>
        <v>1.1247987792224154</v>
      </c>
      <c r="N20" s="116" t="s">
        <v>197</v>
      </c>
      <c r="O20" s="116">
        <v>0.13899931516013528</v>
      </c>
    </row>
    <row r="21" spans="2:22" ht="16.2" x14ac:dyDescent="0.3">
      <c r="B21" s="111">
        <v>44739</v>
      </c>
      <c r="C21" s="110">
        <v>344.01177999999999</v>
      </c>
      <c r="D21" s="38">
        <f t="shared" si="0"/>
        <v>-7.1565256926754417E-3</v>
      </c>
      <c r="F21" s="109">
        <v>44739</v>
      </c>
      <c r="G21" s="110">
        <v>15752.049805000001</v>
      </c>
      <c r="H21" s="114">
        <f t="shared" si="1"/>
        <v>3.3632055671448668E-3</v>
      </c>
      <c r="J21" s="40" t="s">
        <v>223</v>
      </c>
      <c r="K21">
        <f>N11</f>
        <v>1.1247987792224154</v>
      </c>
      <c r="N21" s="116" t="s">
        <v>198</v>
      </c>
      <c r="O21" s="116">
        <v>4.5754270172569229E-2</v>
      </c>
    </row>
    <row r="22" spans="2:22" ht="16.8" thickBot="1" x14ac:dyDescent="0.35">
      <c r="B22" s="111">
        <v>44746</v>
      </c>
      <c r="C22" s="110">
        <v>384.16394000000003</v>
      </c>
      <c r="D22" s="38">
        <f t="shared" si="0"/>
        <v>0.11671739845652973</v>
      </c>
      <c r="F22" s="109">
        <v>44746</v>
      </c>
      <c r="G22" s="110">
        <v>16220.599609000001</v>
      </c>
      <c r="H22" s="114">
        <f t="shared" si="1"/>
        <v>2.9745322659611828E-2</v>
      </c>
      <c r="J22" s="40" t="s">
        <v>224</v>
      </c>
      <c r="K22">
        <f>N12</f>
        <v>1.1247987792224157</v>
      </c>
      <c r="N22" s="117" t="s">
        <v>199</v>
      </c>
      <c r="O22" s="117">
        <v>104</v>
      </c>
    </row>
    <row r="23" spans="2:22" x14ac:dyDescent="0.3">
      <c r="B23" s="111">
        <v>44753</v>
      </c>
      <c r="C23" s="110">
        <v>388.16961700000002</v>
      </c>
      <c r="D23" s="38">
        <f t="shared" si="0"/>
        <v>1.0426998952582478E-2</v>
      </c>
      <c r="F23" s="109">
        <v>44753</v>
      </c>
      <c r="G23" s="110">
        <v>16049.200194999999</v>
      </c>
      <c r="H23" s="114">
        <f t="shared" si="1"/>
        <v>-1.0566774233481513E-2</v>
      </c>
    </row>
    <row r="24" spans="2:22" ht="15" thickBot="1" x14ac:dyDescent="0.35">
      <c r="B24" s="111">
        <v>44760</v>
      </c>
      <c r="C24" s="110">
        <v>382.49490400000002</v>
      </c>
      <c r="D24" s="38">
        <f t="shared" si="0"/>
        <v>-1.4619158098610252E-2</v>
      </c>
      <c r="F24" s="109">
        <v>44760</v>
      </c>
      <c r="G24" s="110">
        <v>16719.449218999998</v>
      </c>
      <c r="H24" s="114">
        <f t="shared" si="1"/>
        <v>4.1762144895470144E-2</v>
      </c>
      <c r="J24" s="40" t="s">
        <v>225</v>
      </c>
      <c r="N24" t="s">
        <v>200</v>
      </c>
    </row>
    <row r="25" spans="2:22" x14ac:dyDescent="0.3">
      <c r="B25" s="111">
        <v>44767</v>
      </c>
      <c r="C25" s="110">
        <v>398.27920499999999</v>
      </c>
      <c r="D25" s="38">
        <f t="shared" si="0"/>
        <v>4.1266696196297525E-2</v>
      </c>
      <c r="F25" s="109">
        <v>44767</v>
      </c>
      <c r="G25" s="110">
        <v>17158.25</v>
      </c>
      <c r="H25" s="114">
        <f t="shared" si="1"/>
        <v>2.6244930395275645E-2</v>
      </c>
      <c r="J25" s="122" t="s">
        <v>498</v>
      </c>
      <c r="N25" s="118"/>
      <c r="O25" s="118" t="s">
        <v>204</v>
      </c>
      <c r="P25" s="118" t="s">
        <v>205</v>
      </c>
      <c r="Q25" s="118" t="s">
        <v>206</v>
      </c>
      <c r="R25" s="118" t="s">
        <v>207</v>
      </c>
      <c r="S25" s="118" t="s">
        <v>208</v>
      </c>
    </row>
    <row r="26" spans="2:22" x14ac:dyDescent="0.3">
      <c r="B26" s="111">
        <v>44774</v>
      </c>
      <c r="C26" s="110">
        <v>385.02230800000001</v>
      </c>
      <c r="D26" s="38">
        <f t="shared" si="0"/>
        <v>-3.3285436029731885E-2</v>
      </c>
      <c r="F26" s="109">
        <v>44774</v>
      </c>
      <c r="G26" s="110">
        <v>17397.5</v>
      </c>
      <c r="H26" s="114">
        <f t="shared" si="1"/>
        <v>1.3943729692713402E-2</v>
      </c>
      <c r="J26" s="122" t="s">
        <v>499</v>
      </c>
      <c r="N26" s="116" t="s">
        <v>201</v>
      </c>
      <c r="O26" s="116">
        <v>1</v>
      </c>
      <c r="P26" s="116">
        <v>3.6903904475336258E-2</v>
      </c>
      <c r="Q26" s="116">
        <v>3.6903904475336258E-2</v>
      </c>
      <c r="R26" s="116">
        <v>17.628243988164428</v>
      </c>
      <c r="S26" s="116">
        <v>5.7538430949300751E-5</v>
      </c>
    </row>
    <row r="27" spans="2:22" x14ac:dyDescent="0.3">
      <c r="B27" s="111">
        <v>44781</v>
      </c>
      <c r="C27" s="110">
        <v>381.58883700000001</v>
      </c>
      <c r="D27" s="38">
        <f t="shared" si="0"/>
        <v>-8.9175897828756012E-3</v>
      </c>
      <c r="F27" s="109">
        <v>44781</v>
      </c>
      <c r="G27" s="110">
        <v>17698.150390999999</v>
      </c>
      <c r="H27" s="114">
        <f t="shared" si="1"/>
        <v>1.7281241040379314E-2</v>
      </c>
      <c r="N27" s="116" t="s">
        <v>202</v>
      </c>
      <c r="O27" s="116">
        <v>102</v>
      </c>
      <c r="P27" s="116">
        <v>0.21353223038049479</v>
      </c>
      <c r="Q27" s="116">
        <v>2.0934532390244585E-3</v>
      </c>
      <c r="R27" s="116"/>
      <c r="S27" s="116"/>
    </row>
    <row r="28" spans="2:22" ht="15" thickBot="1" x14ac:dyDescent="0.35">
      <c r="B28" s="111">
        <v>44788</v>
      </c>
      <c r="C28" s="110">
        <v>393.98739599999999</v>
      </c>
      <c r="D28" s="38">
        <f t="shared" si="0"/>
        <v>3.2491933195624378E-2</v>
      </c>
      <c r="F28" s="109">
        <v>44788</v>
      </c>
      <c r="G28" s="110">
        <v>17758.449218999998</v>
      </c>
      <c r="H28" s="114">
        <f t="shared" si="1"/>
        <v>3.4070694771959342E-3</v>
      </c>
      <c r="N28" s="117" t="s">
        <v>15</v>
      </c>
      <c r="O28" s="117">
        <v>103</v>
      </c>
      <c r="P28" s="117">
        <v>0.25043613485583105</v>
      </c>
      <c r="Q28" s="117"/>
      <c r="R28" s="117"/>
      <c r="S28" s="117"/>
    </row>
    <row r="29" spans="2:22" ht="15" thickBot="1" x14ac:dyDescent="0.35">
      <c r="B29" s="111">
        <v>44795</v>
      </c>
      <c r="C29" s="110">
        <v>387.59738199999998</v>
      </c>
      <c r="D29" s="38">
        <f t="shared" si="0"/>
        <v>-1.6218828482523318E-2</v>
      </c>
      <c r="F29" s="109">
        <v>44795</v>
      </c>
      <c r="G29" s="110">
        <v>17558.900390999999</v>
      </c>
      <c r="H29" s="114">
        <f t="shared" si="1"/>
        <v>-1.1236838619134604E-2</v>
      </c>
    </row>
    <row r="30" spans="2:22" x14ac:dyDescent="0.3">
      <c r="B30" s="111">
        <v>44802</v>
      </c>
      <c r="C30" s="110">
        <v>392.98596199999997</v>
      </c>
      <c r="D30" s="38">
        <f t="shared" si="0"/>
        <v>1.3902519083578202E-2</v>
      </c>
      <c r="F30" s="109">
        <v>44802</v>
      </c>
      <c r="G30" s="110">
        <v>17539.449218999998</v>
      </c>
      <c r="H30" s="114">
        <f t="shared" si="1"/>
        <v>-1.1077670905844661E-3</v>
      </c>
      <c r="N30" s="118"/>
      <c r="O30" s="118" t="s">
        <v>209</v>
      </c>
      <c r="P30" s="118" t="s">
        <v>198</v>
      </c>
      <c r="Q30" s="118" t="s">
        <v>210</v>
      </c>
      <c r="R30" s="118" t="s">
        <v>211</v>
      </c>
      <c r="S30" s="118" t="s">
        <v>212</v>
      </c>
      <c r="T30" s="118" t="s">
        <v>213</v>
      </c>
      <c r="U30" s="118" t="s">
        <v>214</v>
      </c>
      <c r="V30" s="118" t="s">
        <v>215</v>
      </c>
    </row>
    <row r="31" spans="2:22" x14ac:dyDescent="0.3">
      <c r="B31" s="111">
        <v>44809</v>
      </c>
      <c r="C31" s="110">
        <v>406.147491</v>
      </c>
      <c r="D31" s="38">
        <f t="shared" si="0"/>
        <v>3.3491091979514609E-2</v>
      </c>
      <c r="F31" s="109">
        <v>44809</v>
      </c>
      <c r="G31" s="110">
        <v>17833.349609000001</v>
      </c>
      <c r="H31" s="114">
        <f t="shared" si="1"/>
        <v>1.6756534730955508E-2</v>
      </c>
      <c r="N31" s="116" t="s">
        <v>203</v>
      </c>
      <c r="O31" s="116">
        <v>-1.3067304134270548E-3</v>
      </c>
      <c r="P31" s="116">
        <v>4.5442246097797913E-3</v>
      </c>
      <c r="Q31" s="116">
        <v>-0.28755850021471052</v>
      </c>
      <c r="R31" s="116">
        <v>0.77426813514656456</v>
      </c>
      <c r="S31" s="116">
        <v>-1.0320178380770029E-2</v>
      </c>
      <c r="T31" s="116">
        <v>7.7067175539159193E-3</v>
      </c>
      <c r="U31" s="116">
        <v>-1.0320178380770029E-2</v>
      </c>
      <c r="V31" s="116">
        <v>7.7067175539159193E-3</v>
      </c>
    </row>
    <row r="32" spans="2:22" ht="15" customHeight="1" thickBot="1" x14ac:dyDescent="0.35">
      <c r="B32" s="111">
        <v>44816</v>
      </c>
      <c r="C32" s="110">
        <v>367.85510299999999</v>
      </c>
      <c r="D32" s="38">
        <f t="shared" si="0"/>
        <v>-9.4281976002653756E-2</v>
      </c>
      <c r="F32" s="109">
        <v>44816</v>
      </c>
      <c r="G32" s="110">
        <v>17530.849609000001</v>
      </c>
      <c r="H32" s="114">
        <f t="shared" si="1"/>
        <v>-1.6962601341440453E-2</v>
      </c>
      <c r="N32" s="117" t="s">
        <v>216</v>
      </c>
      <c r="O32" s="117">
        <v>1.1247987792224157</v>
      </c>
      <c r="P32" s="117">
        <v>0.26789851724795155</v>
      </c>
      <c r="Q32" s="117">
        <v>4.1986002415286467</v>
      </c>
      <c r="R32" s="117">
        <v>5.753843094930109E-5</v>
      </c>
      <c r="S32" s="117">
        <v>0.5934233404850775</v>
      </c>
      <c r="T32" s="117">
        <v>1.6561742179597538</v>
      </c>
      <c r="U32" s="117">
        <v>0.5934233404850775</v>
      </c>
      <c r="V32" s="117">
        <v>1.6561742179597538</v>
      </c>
    </row>
    <row r="33" spans="2:8" ht="14.4" customHeight="1" x14ac:dyDescent="0.3">
      <c r="B33" s="111">
        <v>44823</v>
      </c>
      <c r="C33" s="110">
        <v>346.44378699999999</v>
      </c>
      <c r="D33" s="38">
        <f t="shared" si="0"/>
        <v>-5.8205841988822393E-2</v>
      </c>
      <c r="F33" s="109">
        <v>44823</v>
      </c>
      <c r="G33" s="110">
        <v>17327.349609000001</v>
      </c>
      <c r="H33" s="114">
        <f t="shared" si="1"/>
        <v>-1.1608108251383698E-2</v>
      </c>
    </row>
    <row r="34" spans="2:8" x14ac:dyDescent="0.3">
      <c r="B34" s="111">
        <v>44830</v>
      </c>
      <c r="C34" s="110">
        <v>343.34414700000002</v>
      </c>
      <c r="D34" s="38">
        <f t="shared" si="0"/>
        <v>-8.9470214687381588E-3</v>
      </c>
      <c r="F34" s="109">
        <v>44830</v>
      </c>
      <c r="G34" s="110">
        <v>17094.349609000001</v>
      </c>
      <c r="H34" s="114">
        <f t="shared" si="1"/>
        <v>-1.3446949779265527E-2</v>
      </c>
    </row>
    <row r="35" spans="2:8" x14ac:dyDescent="0.3">
      <c r="B35" s="111">
        <v>44837</v>
      </c>
      <c r="C35" s="110">
        <v>352.88146999999998</v>
      </c>
      <c r="D35" s="38">
        <f t="shared" si="0"/>
        <v>2.7777735788808933E-2</v>
      </c>
      <c r="F35" s="109">
        <v>44837</v>
      </c>
      <c r="G35" s="110">
        <v>17314.650390999999</v>
      </c>
      <c r="H35" s="114">
        <f t="shared" si="1"/>
        <v>1.2887345060733635E-2</v>
      </c>
    </row>
    <row r="36" spans="2:8" x14ac:dyDescent="0.3">
      <c r="B36" s="111">
        <v>44844</v>
      </c>
      <c r="C36" s="110">
        <v>362.60958900000003</v>
      </c>
      <c r="D36" s="38">
        <f t="shared" si="0"/>
        <v>2.7567667409682972E-2</v>
      </c>
      <c r="F36" s="109">
        <v>44844</v>
      </c>
      <c r="G36" s="110">
        <v>17185.699218999998</v>
      </c>
      <c r="H36" s="114">
        <f t="shared" si="1"/>
        <v>-7.4475180894804094E-3</v>
      </c>
    </row>
    <row r="37" spans="2:8" x14ac:dyDescent="0.3">
      <c r="B37" s="111">
        <v>44851</v>
      </c>
      <c r="C37" s="110">
        <v>356.12417599999998</v>
      </c>
      <c r="D37" s="38">
        <f t="shared" si="0"/>
        <v>-1.788538747109647E-2</v>
      </c>
      <c r="F37" s="109">
        <v>44851</v>
      </c>
      <c r="G37" s="110">
        <v>17576.300781000002</v>
      </c>
      <c r="H37" s="114">
        <f t="shared" si="1"/>
        <v>2.2728290366455628E-2</v>
      </c>
    </row>
    <row r="38" spans="2:8" x14ac:dyDescent="0.3">
      <c r="B38" s="111">
        <v>44858</v>
      </c>
      <c r="C38" s="110">
        <v>358.74694799999997</v>
      </c>
      <c r="D38" s="38">
        <f t="shared" si="0"/>
        <v>7.364768181309822E-3</v>
      </c>
      <c r="F38" s="109">
        <v>44858</v>
      </c>
      <c r="G38" s="110">
        <v>17786.800781000002</v>
      </c>
      <c r="H38" s="114">
        <f t="shared" si="1"/>
        <v>1.197635399068453E-2</v>
      </c>
    </row>
    <row r="39" spans="2:8" x14ac:dyDescent="0.3">
      <c r="B39" s="111">
        <v>44865</v>
      </c>
      <c r="C39" s="110">
        <v>364.13552900000002</v>
      </c>
      <c r="D39" s="38">
        <f t="shared" si="0"/>
        <v>1.5020562627894529E-2</v>
      </c>
      <c r="F39" s="109">
        <v>44865</v>
      </c>
      <c r="G39" s="110">
        <v>18117.150390999999</v>
      </c>
      <c r="H39" s="114">
        <f t="shared" si="1"/>
        <v>1.8572739081492262E-2</v>
      </c>
    </row>
    <row r="40" spans="2:8" x14ac:dyDescent="0.3">
      <c r="B40" s="111">
        <v>44872</v>
      </c>
      <c r="C40" s="110">
        <v>373.24368299999998</v>
      </c>
      <c r="D40" s="38">
        <f t="shared" si="0"/>
        <v>2.501308791540624E-2</v>
      </c>
      <c r="F40" s="109">
        <v>44872</v>
      </c>
      <c r="G40" s="110">
        <v>18349.699218999998</v>
      </c>
      <c r="H40" s="114">
        <f t="shared" si="1"/>
        <v>1.2835839134808014E-2</v>
      </c>
    </row>
    <row r="41" spans="2:8" x14ac:dyDescent="0.3">
      <c r="B41" s="111">
        <v>44879</v>
      </c>
      <c r="C41" s="110">
        <v>359.70065299999999</v>
      </c>
      <c r="D41" s="38">
        <f t="shared" si="0"/>
        <v>-3.6284686430982371E-2</v>
      </c>
      <c r="F41" s="109">
        <v>44879</v>
      </c>
      <c r="G41" s="110">
        <v>18307.650390999999</v>
      </c>
      <c r="H41" s="114">
        <f t="shared" si="1"/>
        <v>-2.2915268254892762E-3</v>
      </c>
    </row>
    <row r="42" spans="2:8" x14ac:dyDescent="0.3">
      <c r="B42" s="111">
        <v>44886</v>
      </c>
      <c r="C42" s="110">
        <v>358.65158100000002</v>
      </c>
      <c r="D42" s="38">
        <f t="shared" si="0"/>
        <v>-2.916514027012207E-3</v>
      </c>
      <c r="F42" s="109">
        <v>44886</v>
      </c>
      <c r="G42" s="110">
        <v>18512.75</v>
      </c>
      <c r="H42" s="114">
        <f t="shared" si="1"/>
        <v>1.1202945469224623E-2</v>
      </c>
    </row>
    <row r="43" spans="2:8" x14ac:dyDescent="0.3">
      <c r="B43" s="111">
        <v>44893</v>
      </c>
      <c r="C43" s="110">
        <v>364.23089599999997</v>
      </c>
      <c r="D43" s="38">
        <f t="shared" si="0"/>
        <v>1.555636527362747E-2</v>
      </c>
      <c r="F43" s="109">
        <v>44893</v>
      </c>
      <c r="G43" s="110">
        <v>18696.099609000001</v>
      </c>
      <c r="H43" s="114">
        <f t="shared" si="1"/>
        <v>9.9039639707769744E-3</v>
      </c>
    </row>
    <row r="44" spans="2:8" x14ac:dyDescent="0.3">
      <c r="B44" s="111">
        <v>44900</v>
      </c>
      <c r="C44" s="110">
        <v>355.45657299999999</v>
      </c>
      <c r="D44" s="38">
        <f t="shared" si="0"/>
        <v>-2.4090001964028884E-2</v>
      </c>
      <c r="F44" s="109">
        <v>44900</v>
      </c>
      <c r="G44" s="110">
        <v>18496.599609000001</v>
      </c>
      <c r="H44" s="114">
        <f t="shared" si="1"/>
        <v>-1.0670674855838058E-2</v>
      </c>
    </row>
    <row r="45" spans="2:8" x14ac:dyDescent="0.3">
      <c r="B45" s="111">
        <v>44907</v>
      </c>
      <c r="C45" s="110">
        <v>355.12274200000002</v>
      </c>
      <c r="D45" s="38">
        <f t="shared" si="0"/>
        <v>-9.3916113910197385E-4</v>
      </c>
      <c r="F45" s="109">
        <v>44907</v>
      </c>
      <c r="G45" s="110">
        <v>18269</v>
      </c>
      <c r="H45" s="114">
        <f t="shared" si="1"/>
        <v>-1.2304943276668867E-2</v>
      </c>
    </row>
    <row r="46" spans="2:8" x14ac:dyDescent="0.3">
      <c r="B46" s="111">
        <v>44914</v>
      </c>
      <c r="C46" s="110">
        <v>342.43808000000001</v>
      </c>
      <c r="D46" s="38">
        <f t="shared" si="0"/>
        <v>-3.571909230189485E-2</v>
      </c>
      <c r="F46" s="109">
        <v>44914</v>
      </c>
      <c r="G46" s="110">
        <v>17806.800781000002</v>
      </c>
      <c r="H46" s="114">
        <f t="shared" si="1"/>
        <v>-2.529964524604511E-2</v>
      </c>
    </row>
    <row r="47" spans="2:8" x14ac:dyDescent="0.3">
      <c r="B47" s="111">
        <v>44921</v>
      </c>
      <c r="C47" s="110">
        <v>367.56900000000002</v>
      </c>
      <c r="D47" s="38">
        <f t="shared" si="0"/>
        <v>7.3388216637588988E-2</v>
      </c>
      <c r="F47" s="109">
        <v>44921</v>
      </c>
      <c r="G47" s="110">
        <v>18105.300781000002</v>
      </c>
      <c r="H47" s="114">
        <f t="shared" si="1"/>
        <v>1.6763258244484991E-2</v>
      </c>
    </row>
    <row r="48" spans="2:8" x14ac:dyDescent="0.3">
      <c r="B48" s="111">
        <v>44928</v>
      </c>
      <c r="C48" s="110">
        <v>356.41030899999998</v>
      </c>
      <c r="D48" s="38">
        <f t="shared" si="0"/>
        <v>-3.0358085148638803E-2</v>
      </c>
      <c r="F48" s="109">
        <v>44928</v>
      </c>
      <c r="G48" s="110">
        <v>17859.449218999998</v>
      </c>
      <c r="H48" s="114">
        <f t="shared" si="1"/>
        <v>-1.3578982474458767E-2</v>
      </c>
    </row>
    <row r="49" spans="2:8" x14ac:dyDescent="0.3">
      <c r="B49" s="111">
        <v>44935</v>
      </c>
      <c r="C49" s="110">
        <v>342.58117700000003</v>
      </c>
      <c r="D49" s="38">
        <f t="shared" si="0"/>
        <v>-3.8801156001354475E-2</v>
      </c>
      <c r="F49" s="109">
        <v>44935</v>
      </c>
      <c r="G49" s="110">
        <v>17956.599609000001</v>
      </c>
      <c r="H49" s="114">
        <f t="shared" si="1"/>
        <v>5.4397192661825855E-3</v>
      </c>
    </row>
    <row r="50" spans="2:8" x14ac:dyDescent="0.3">
      <c r="B50" s="111">
        <v>44942</v>
      </c>
      <c r="C50" s="110">
        <v>342.72418199999998</v>
      </c>
      <c r="D50" s="38">
        <f t="shared" si="0"/>
        <v>4.1743390939408265E-4</v>
      </c>
      <c r="F50" s="109">
        <v>44942</v>
      </c>
      <c r="G50" s="110">
        <v>18027.650390999999</v>
      </c>
      <c r="H50" s="114">
        <f t="shared" si="1"/>
        <v>3.9568060516528281E-3</v>
      </c>
    </row>
    <row r="51" spans="2:8" x14ac:dyDescent="0.3">
      <c r="B51" s="111">
        <v>44949</v>
      </c>
      <c r="C51" s="110">
        <v>337.86016799999999</v>
      </c>
      <c r="D51" s="38">
        <f t="shared" si="0"/>
        <v>-1.4192211275013022E-2</v>
      </c>
      <c r="F51" s="109">
        <v>44949</v>
      </c>
      <c r="G51" s="110">
        <v>17604.349609000001</v>
      </c>
      <c r="H51" s="114">
        <f t="shared" si="1"/>
        <v>-2.3480640727941093E-2</v>
      </c>
    </row>
    <row r="52" spans="2:8" x14ac:dyDescent="0.3">
      <c r="B52" s="111">
        <v>44956</v>
      </c>
      <c r="C52" s="110">
        <v>330.46875</v>
      </c>
      <c r="D52" s="38">
        <f t="shared" si="0"/>
        <v>-2.1877151259807492E-2</v>
      </c>
      <c r="F52" s="109">
        <v>44956</v>
      </c>
      <c r="G52" s="110">
        <v>17854.050781000002</v>
      </c>
      <c r="H52" s="114">
        <f t="shared" si="1"/>
        <v>1.4184061186352848E-2</v>
      </c>
    </row>
    <row r="53" spans="2:8" x14ac:dyDescent="0.3">
      <c r="B53" s="111">
        <v>44963</v>
      </c>
      <c r="C53" s="110">
        <v>341.96078499999999</v>
      </c>
      <c r="D53" s="38">
        <f t="shared" si="0"/>
        <v>3.4774952245862911E-2</v>
      </c>
      <c r="F53" s="109">
        <v>44963</v>
      </c>
      <c r="G53" s="110">
        <v>17856.5</v>
      </c>
      <c r="H53" s="114">
        <f t="shared" si="1"/>
        <v>1.371800175793414E-4</v>
      </c>
    </row>
    <row r="54" spans="2:8" x14ac:dyDescent="0.3">
      <c r="B54" s="111">
        <v>44970</v>
      </c>
      <c r="C54" s="110">
        <v>318.861786</v>
      </c>
      <c r="D54" s="38">
        <f t="shared" si="0"/>
        <v>-6.7548678132786422E-2</v>
      </c>
      <c r="F54" s="109">
        <v>44970</v>
      </c>
      <c r="G54" s="110">
        <v>17944.199218999998</v>
      </c>
      <c r="H54" s="114">
        <f t="shared" si="1"/>
        <v>4.9113330719905424E-3</v>
      </c>
    </row>
    <row r="55" spans="2:8" x14ac:dyDescent="0.3">
      <c r="B55" s="111">
        <v>44977</v>
      </c>
      <c r="C55" s="110">
        <v>312.36523399999999</v>
      </c>
      <c r="D55" s="38">
        <f t="shared" si="0"/>
        <v>-2.0374194353913633E-2</v>
      </c>
      <c r="F55" s="109">
        <v>44977</v>
      </c>
      <c r="G55" s="110">
        <v>17465.800781000002</v>
      </c>
      <c r="H55" s="114">
        <f t="shared" si="1"/>
        <v>-2.6660339208308015E-2</v>
      </c>
    </row>
    <row r="56" spans="2:8" x14ac:dyDescent="0.3">
      <c r="B56" s="111">
        <v>44984</v>
      </c>
      <c r="C56" s="110">
        <v>318.76556399999998</v>
      </c>
      <c r="D56" s="38">
        <f t="shared" si="0"/>
        <v>2.0489892290638245E-2</v>
      </c>
      <c r="F56" s="109">
        <v>44984</v>
      </c>
      <c r="G56" s="110">
        <v>17594.349609000001</v>
      </c>
      <c r="H56" s="114">
        <f t="shared" si="1"/>
        <v>7.3600305884538031E-3</v>
      </c>
    </row>
    <row r="57" spans="2:8" x14ac:dyDescent="0.3">
      <c r="B57" s="111">
        <v>44991</v>
      </c>
      <c r="C57" s="110">
        <v>321.60479700000002</v>
      </c>
      <c r="D57" s="38">
        <f t="shared" si="0"/>
        <v>8.9069627357867276E-3</v>
      </c>
      <c r="F57" s="109">
        <v>44991</v>
      </c>
      <c r="G57" s="110">
        <v>17412.900390999999</v>
      </c>
      <c r="H57" s="114">
        <f t="shared" si="1"/>
        <v>-1.0312925571695164E-2</v>
      </c>
    </row>
    <row r="58" spans="2:8" x14ac:dyDescent="0.3">
      <c r="B58" s="111">
        <v>44998</v>
      </c>
      <c r="C58" s="110">
        <v>307.88980099999998</v>
      </c>
      <c r="D58" s="38">
        <f t="shared" si="0"/>
        <v>-4.2645495738672157E-2</v>
      </c>
      <c r="F58" s="109">
        <v>44998</v>
      </c>
      <c r="G58" s="110">
        <v>17100.050781000002</v>
      </c>
      <c r="H58" s="114">
        <f t="shared" si="1"/>
        <v>-1.7966542217268788E-2</v>
      </c>
    </row>
    <row r="59" spans="2:8" x14ac:dyDescent="0.3">
      <c r="B59" s="111">
        <v>45005</v>
      </c>
      <c r="C59" s="110">
        <v>307.69732699999997</v>
      </c>
      <c r="D59" s="38">
        <f t="shared" si="0"/>
        <v>-6.2513925233920187E-4</v>
      </c>
      <c r="F59" s="109">
        <v>45005</v>
      </c>
      <c r="G59" s="110">
        <v>16945.050781000002</v>
      </c>
      <c r="H59" s="114">
        <f t="shared" si="1"/>
        <v>-9.0643005675878907E-3</v>
      </c>
    </row>
    <row r="60" spans="2:8" x14ac:dyDescent="0.3">
      <c r="B60" s="111">
        <v>45012</v>
      </c>
      <c r="C60" s="110">
        <v>318.71743800000002</v>
      </c>
      <c r="D60" s="38">
        <f t="shared" si="0"/>
        <v>3.5814776512504531E-2</v>
      </c>
      <c r="F60" s="109">
        <v>45012</v>
      </c>
      <c r="G60" s="110">
        <v>17359.75</v>
      </c>
      <c r="H60" s="114">
        <f t="shared" si="1"/>
        <v>2.4473176525678486E-2</v>
      </c>
    </row>
    <row r="61" spans="2:8" x14ac:dyDescent="0.3">
      <c r="B61" s="111">
        <v>45019</v>
      </c>
      <c r="C61" s="110">
        <v>315.87820399999998</v>
      </c>
      <c r="D61" s="38">
        <f t="shared" si="0"/>
        <v>-8.9083108154253132E-3</v>
      </c>
      <c r="F61" s="109">
        <v>45019</v>
      </c>
      <c r="G61" s="110">
        <v>17599.150390999999</v>
      </c>
      <c r="H61" s="114">
        <f t="shared" si="1"/>
        <v>1.3790543700226143E-2</v>
      </c>
    </row>
    <row r="62" spans="2:8" x14ac:dyDescent="0.3">
      <c r="B62" s="111">
        <v>45026</v>
      </c>
      <c r="C62" s="110">
        <v>306.30175800000001</v>
      </c>
      <c r="D62" s="38">
        <f t="shared" si="0"/>
        <v>-3.0316893912692877E-2</v>
      </c>
      <c r="F62" s="109">
        <v>45026</v>
      </c>
      <c r="G62" s="110">
        <v>17828</v>
      </c>
      <c r="H62" s="114">
        <f t="shared" si="1"/>
        <v>1.3003446411653519E-2</v>
      </c>
    </row>
    <row r="63" spans="2:8" x14ac:dyDescent="0.3">
      <c r="B63" s="111">
        <v>45033</v>
      </c>
      <c r="C63" s="110">
        <v>310.24783300000001</v>
      </c>
      <c r="D63" s="38">
        <f t="shared" si="0"/>
        <v>1.2882965562345916E-2</v>
      </c>
      <c r="F63" s="109">
        <v>45033</v>
      </c>
      <c r="G63" s="110">
        <v>17624.050781000002</v>
      </c>
      <c r="H63" s="114">
        <f t="shared" si="1"/>
        <v>-1.1439826060130054E-2</v>
      </c>
    </row>
    <row r="64" spans="2:8" x14ac:dyDescent="0.3">
      <c r="B64" s="111">
        <v>45040</v>
      </c>
      <c r="C64" s="110">
        <v>317.70684799999998</v>
      </c>
      <c r="D64" s="38">
        <f t="shared" si="0"/>
        <v>2.4042117967025378E-2</v>
      </c>
      <c r="F64" s="109">
        <v>45040</v>
      </c>
      <c r="G64" s="110">
        <v>18065</v>
      </c>
      <c r="H64" s="114">
        <f t="shared" si="1"/>
        <v>2.5019742877464557E-2</v>
      </c>
    </row>
    <row r="65" spans="2:8" x14ac:dyDescent="0.3">
      <c r="B65" s="111">
        <v>45047</v>
      </c>
      <c r="C65" s="110">
        <v>320.69049100000001</v>
      </c>
      <c r="D65" s="38">
        <f t="shared" si="0"/>
        <v>9.3911825281147721E-3</v>
      </c>
      <c r="F65" s="109">
        <v>45047</v>
      </c>
      <c r="G65" s="110">
        <v>18069</v>
      </c>
      <c r="H65" s="114">
        <f t="shared" si="1"/>
        <v>2.2142264046509652E-4</v>
      </c>
    </row>
    <row r="66" spans="2:8" x14ac:dyDescent="0.3">
      <c r="B66" s="111">
        <v>45054</v>
      </c>
      <c r="C66" s="110">
        <v>314.48260499999998</v>
      </c>
      <c r="D66" s="38">
        <f t="shared" si="0"/>
        <v>-1.9357873632742106E-2</v>
      </c>
      <c r="F66" s="109">
        <v>45054</v>
      </c>
      <c r="G66" s="110">
        <v>18314.800781000002</v>
      </c>
      <c r="H66" s="114">
        <f t="shared" si="1"/>
        <v>1.3603452376999448E-2</v>
      </c>
    </row>
    <row r="67" spans="2:8" x14ac:dyDescent="0.3">
      <c r="B67" s="111">
        <v>45061</v>
      </c>
      <c r="C67" s="110">
        <v>305.72427399999998</v>
      </c>
      <c r="D67" s="38">
        <f t="shared" si="0"/>
        <v>-2.7849969635045491E-2</v>
      </c>
      <c r="F67" s="109">
        <v>45061</v>
      </c>
      <c r="G67" s="110">
        <v>18203.400390999999</v>
      </c>
      <c r="H67" s="114">
        <f t="shared" si="1"/>
        <v>-6.0825335384249168E-3</v>
      </c>
    </row>
    <row r="68" spans="2:8" x14ac:dyDescent="0.3">
      <c r="B68" s="111">
        <v>45068</v>
      </c>
      <c r="C68" s="110">
        <v>293.83795199999997</v>
      </c>
      <c r="D68" s="38">
        <f t="shared" si="0"/>
        <v>-3.8879222262868218E-2</v>
      </c>
      <c r="F68" s="109">
        <v>45068</v>
      </c>
      <c r="G68" s="110">
        <v>18499.349609000001</v>
      </c>
      <c r="H68" s="114">
        <f t="shared" si="1"/>
        <v>1.6257908502980811E-2</v>
      </c>
    </row>
    <row r="69" spans="2:8" x14ac:dyDescent="0.3">
      <c r="B69" s="111">
        <v>45075</v>
      </c>
      <c r="C69" s="110">
        <v>302.548157</v>
      </c>
      <c r="D69" s="38">
        <f t="shared" si="0"/>
        <v>2.9642886294007464E-2</v>
      </c>
      <c r="F69" s="109">
        <v>45075</v>
      </c>
      <c r="G69" s="110">
        <v>18534.099609000001</v>
      </c>
      <c r="H69" s="114">
        <f t="shared" si="1"/>
        <v>1.8784444174779757E-3</v>
      </c>
    </row>
    <row r="70" spans="2:8" x14ac:dyDescent="0.3">
      <c r="B70" s="111">
        <v>45082</v>
      </c>
      <c r="C70" s="110">
        <v>300.815765</v>
      </c>
      <c r="D70" s="38">
        <f t="shared" si="0"/>
        <v>-5.7260041415490015E-3</v>
      </c>
      <c r="F70" s="109">
        <v>45082</v>
      </c>
      <c r="G70" s="110">
        <v>18563.400390999999</v>
      </c>
      <c r="H70" s="114">
        <f t="shared" si="1"/>
        <v>1.5809120819534339E-3</v>
      </c>
    </row>
    <row r="71" spans="2:8" x14ac:dyDescent="0.3">
      <c r="B71" s="111">
        <v>45089</v>
      </c>
      <c r="C71" s="110">
        <v>327.18704200000002</v>
      </c>
      <c r="D71" s="38">
        <f t="shared" si="0"/>
        <v>8.7665874160551382E-2</v>
      </c>
      <c r="F71" s="109">
        <v>45089</v>
      </c>
      <c r="G71" s="110">
        <v>18826</v>
      </c>
      <c r="H71" s="114">
        <f t="shared" si="1"/>
        <v>1.4146094113625551E-2</v>
      </c>
    </row>
    <row r="72" spans="2:8" x14ac:dyDescent="0.3">
      <c r="B72" s="111">
        <v>45096</v>
      </c>
      <c r="C72" s="110">
        <v>379.30404700000003</v>
      </c>
      <c r="D72" s="38">
        <f t="shared" si="0"/>
        <v>0.15928810835974372</v>
      </c>
      <c r="F72" s="109">
        <v>45096</v>
      </c>
      <c r="G72" s="110">
        <v>18665.5</v>
      </c>
      <c r="H72" s="114">
        <f t="shared" si="1"/>
        <v>-8.5254435355359703E-3</v>
      </c>
    </row>
    <row r="73" spans="2:8" x14ac:dyDescent="0.3">
      <c r="B73" s="111">
        <v>45103</v>
      </c>
      <c r="C73" s="110">
        <v>392.68221999999997</v>
      </c>
      <c r="D73" s="38">
        <f t="shared" si="0"/>
        <v>3.5270314424037608E-2</v>
      </c>
      <c r="F73" s="109">
        <v>45103</v>
      </c>
      <c r="G73" s="110">
        <v>19189.050781000002</v>
      </c>
      <c r="H73" s="114">
        <f t="shared" si="1"/>
        <v>2.804911633762841E-2</v>
      </c>
    </row>
    <row r="74" spans="2:8" x14ac:dyDescent="0.3">
      <c r="B74" s="111">
        <v>45110</v>
      </c>
      <c r="C74" s="110">
        <v>389.98733499999997</v>
      </c>
      <c r="D74" s="38">
        <f t="shared" si="0"/>
        <v>-6.8627629740913854E-3</v>
      </c>
      <c r="F74" s="109">
        <v>45110</v>
      </c>
      <c r="G74" s="110">
        <v>19331.800781000002</v>
      </c>
      <c r="H74" s="114">
        <f t="shared" si="1"/>
        <v>7.4391381642151533E-3</v>
      </c>
    </row>
    <row r="75" spans="2:8" x14ac:dyDescent="0.3">
      <c r="B75" s="111">
        <v>45117</v>
      </c>
      <c r="C75" s="110">
        <v>412.41256700000002</v>
      </c>
      <c r="D75" s="38">
        <f t="shared" si="0"/>
        <v>5.750246222739519E-2</v>
      </c>
      <c r="F75" s="109">
        <v>45117</v>
      </c>
      <c r="G75" s="110">
        <v>19564.5</v>
      </c>
      <c r="H75" s="114">
        <f t="shared" si="1"/>
        <v>1.2037120681933855E-2</v>
      </c>
    </row>
    <row r="76" spans="2:8" x14ac:dyDescent="0.3">
      <c r="B76" s="111">
        <v>45124</v>
      </c>
      <c r="C76" s="110">
        <v>424.10641500000003</v>
      </c>
      <c r="D76" s="38">
        <f t="shared" si="0"/>
        <v>2.8354732458965026E-2</v>
      </c>
      <c r="F76" s="109">
        <v>45124</v>
      </c>
      <c r="G76" s="110">
        <v>19745</v>
      </c>
      <c r="H76" s="114">
        <f t="shared" si="1"/>
        <v>9.225893838329613E-3</v>
      </c>
    </row>
    <row r="77" spans="2:8" x14ac:dyDescent="0.3">
      <c r="B77" s="111">
        <v>45131</v>
      </c>
      <c r="C77" s="110">
        <v>399.38638300000002</v>
      </c>
      <c r="D77" s="38">
        <f t="shared" si="0"/>
        <v>-5.8287333380703577E-2</v>
      </c>
      <c r="F77" s="109">
        <v>45131</v>
      </c>
      <c r="G77" s="110">
        <v>19646.050781000002</v>
      </c>
      <c r="H77" s="114">
        <f t="shared" si="1"/>
        <v>-5.0113557356291638E-3</v>
      </c>
    </row>
    <row r="78" spans="2:8" x14ac:dyDescent="0.3">
      <c r="B78" s="111">
        <v>45138</v>
      </c>
      <c r="C78" s="110">
        <v>388.59350599999999</v>
      </c>
      <c r="D78" s="38">
        <f t="shared" ref="D78:D116" si="2">C78/C77-1</f>
        <v>-2.7023647924421135E-2</v>
      </c>
      <c r="F78" s="109">
        <v>45138</v>
      </c>
      <c r="G78" s="110">
        <v>19517</v>
      </c>
      <c r="H78" s="114">
        <f t="shared" ref="H78:H115" si="3">G78/G77-1</f>
        <v>-6.568789953694365E-3</v>
      </c>
    </row>
    <row r="79" spans="2:8" x14ac:dyDescent="0.3">
      <c r="B79" s="111">
        <v>45145</v>
      </c>
      <c r="C79" s="110">
        <v>382.652466</v>
      </c>
      <c r="D79" s="38">
        <f t="shared" si="2"/>
        <v>-1.5288572526994226E-2</v>
      </c>
      <c r="F79" s="109">
        <v>45145</v>
      </c>
      <c r="G79" s="110">
        <v>19428.300781000002</v>
      </c>
      <c r="H79" s="114">
        <f t="shared" si="3"/>
        <v>-4.5447158374749552E-3</v>
      </c>
    </row>
    <row r="80" spans="2:8" x14ac:dyDescent="0.3">
      <c r="B80" s="111">
        <v>45152</v>
      </c>
      <c r="C80" s="110">
        <v>394.385986</v>
      </c>
      <c r="D80" s="38">
        <f t="shared" si="2"/>
        <v>3.0663646631248875E-2</v>
      </c>
      <c r="F80" s="109">
        <v>45152</v>
      </c>
      <c r="G80" s="110">
        <v>19310.150390999999</v>
      </c>
      <c r="H80" s="114">
        <f t="shared" si="3"/>
        <v>-6.0813547891717112E-3</v>
      </c>
    </row>
    <row r="81" spans="2:8" x14ac:dyDescent="0.3">
      <c r="B81" s="111">
        <v>45159</v>
      </c>
      <c r="C81" s="110">
        <v>381.61276199999998</v>
      </c>
      <c r="D81" s="38">
        <f t="shared" si="2"/>
        <v>-3.2387621399914579E-2</v>
      </c>
      <c r="F81" s="109">
        <v>45159</v>
      </c>
      <c r="G81" s="110">
        <v>19265.800781000002</v>
      </c>
      <c r="H81" s="114">
        <f t="shared" si="3"/>
        <v>-2.2966993576947203E-3</v>
      </c>
    </row>
    <row r="82" spans="2:8" x14ac:dyDescent="0.3">
      <c r="B82" s="111">
        <v>45166</v>
      </c>
      <c r="C82" s="110">
        <v>388.44494600000002</v>
      </c>
      <c r="D82" s="38">
        <f t="shared" si="2"/>
        <v>1.7903447369509218E-2</v>
      </c>
      <c r="F82" s="109">
        <v>45166</v>
      </c>
      <c r="G82" s="110">
        <v>19435.300781000002</v>
      </c>
      <c r="H82" s="114">
        <f t="shared" si="3"/>
        <v>8.797973254616176E-3</v>
      </c>
    </row>
    <row r="83" spans="2:8" x14ac:dyDescent="0.3">
      <c r="B83" s="111">
        <v>45173</v>
      </c>
      <c r="C83" s="110">
        <v>396.51489299999997</v>
      </c>
      <c r="D83" s="38">
        <f t="shared" si="2"/>
        <v>2.0775008358584701E-2</v>
      </c>
      <c r="F83" s="109">
        <v>45173</v>
      </c>
      <c r="G83" s="110">
        <v>19819.949218999998</v>
      </c>
      <c r="H83" s="114">
        <f t="shared" si="3"/>
        <v>1.9791226404688889E-2</v>
      </c>
    </row>
    <row r="84" spans="2:8" x14ac:dyDescent="0.3">
      <c r="B84" s="111">
        <v>45180</v>
      </c>
      <c r="C84" s="110">
        <v>406.466095</v>
      </c>
      <c r="D84" s="38">
        <f t="shared" si="2"/>
        <v>2.5096666419538449E-2</v>
      </c>
      <c r="F84" s="109">
        <v>45180</v>
      </c>
      <c r="G84" s="110">
        <v>20192.349609000001</v>
      </c>
      <c r="H84" s="114">
        <f t="shared" si="3"/>
        <v>1.8789169734249711E-2</v>
      </c>
    </row>
    <row r="85" spans="2:8" x14ac:dyDescent="0.3">
      <c r="B85" s="111">
        <v>45187</v>
      </c>
      <c r="C85" s="110">
        <v>360.62109400000003</v>
      </c>
      <c r="D85" s="38">
        <f t="shared" si="2"/>
        <v>-0.11278923768537197</v>
      </c>
      <c r="F85" s="109">
        <v>45187</v>
      </c>
      <c r="G85" s="110">
        <v>19674.25</v>
      </c>
      <c r="H85" s="114">
        <f t="shared" si="3"/>
        <v>-2.5658213087251469E-2</v>
      </c>
    </row>
    <row r="86" spans="2:8" x14ac:dyDescent="0.3">
      <c r="B86" s="111">
        <v>45194</v>
      </c>
      <c r="C86" s="110">
        <v>358.888306</v>
      </c>
      <c r="D86" s="38">
        <f t="shared" si="2"/>
        <v>-4.8050101029309955E-3</v>
      </c>
      <c r="F86" s="109">
        <v>45194</v>
      </c>
      <c r="G86" s="110">
        <v>19638.300781000002</v>
      </c>
      <c r="H86" s="114">
        <f t="shared" si="3"/>
        <v>-1.8272218254824502E-3</v>
      </c>
    </row>
    <row r="87" spans="2:8" x14ac:dyDescent="0.3">
      <c r="B87" s="111">
        <v>45201</v>
      </c>
      <c r="C87" s="110">
        <v>350.86788899999999</v>
      </c>
      <c r="D87" s="38">
        <f t="shared" si="2"/>
        <v>-2.2347947441898608E-2</v>
      </c>
      <c r="F87" s="109">
        <v>45201</v>
      </c>
      <c r="G87" s="110">
        <v>19653.5</v>
      </c>
      <c r="H87" s="114">
        <f t="shared" si="3"/>
        <v>7.7395794928980521E-4</v>
      </c>
    </row>
    <row r="88" spans="2:8" x14ac:dyDescent="0.3">
      <c r="B88" s="111">
        <v>45208</v>
      </c>
      <c r="C88" s="110">
        <v>356.56137100000001</v>
      </c>
      <c r="D88" s="38">
        <f t="shared" si="2"/>
        <v>1.6226853976939459E-2</v>
      </c>
      <c r="F88" s="109">
        <v>45208</v>
      </c>
      <c r="G88" s="110">
        <v>19751.050781000002</v>
      </c>
      <c r="H88" s="114">
        <f t="shared" si="3"/>
        <v>4.96353224616497E-3</v>
      </c>
    </row>
    <row r="89" spans="2:8" x14ac:dyDescent="0.3">
      <c r="B89" s="111">
        <v>45215</v>
      </c>
      <c r="C89" s="110">
        <v>356.75939899999997</v>
      </c>
      <c r="D89" s="38">
        <f t="shared" si="2"/>
        <v>5.5538265248578078E-4</v>
      </c>
      <c r="F89" s="109">
        <v>45215</v>
      </c>
      <c r="G89" s="110">
        <v>19542.650390999999</v>
      </c>
      <c r="H89" s="114">
        <f t="shared" si="3"/>
        <v>-1.0551357105540893E-2</v>
      </c>
    </row>
    <row r="90" spans="2:8" x14ac:dyDescent="0.3">
      <c r="B90" s="111">
        <v>45222</v>
      </c>
      <c r="C90" s="110">
        <v>334.23297100000002</v>
      </c>
      <c r="D90" s="38">
        <f t="shared" si="2"/>
        <v>-6.3141792656736584E-2</v>
      </c>
      <c r="F90" s="109">
        <v>45222</v>
      </c>
      <c r="G90" s="110">
        <v>19047.25</v>
      </c>
      <c r="H90" s="114">
        <f t="shared" si="3"/>
        <v>-2.5349703396840506E-2</v>
      </c>
    </row>
    <row r="91" spans="2:8" x14ac:dyDescent="0.3">
      <c r="B91" s="111">
        <v>45229</v>
      </c>
      <c r="C91" s="110">
        <v>331.55950899999999</v>
      </c>
      <c r="D91" s="38">
        <f t="shared" si="2"/>
        <v>-7.9987979402547094E-3</v>
      </c>
      <c r="F91" s="109">
        <v>45229</v>
      </c>
      <c r="G91" s="110">
        <v>19230.599609000001</v>
      </c>
      <c r="H91" s="114">
        <f t="shared" si="3"/>
        <v>9.6260409770438926E-3</v>
      </c>
    </row>
    <row r="92" spans="2:8" x14ac:dyDescent="0.3">
      <c r="B92" s="111">
        <v>45236</v>
      </c>
      <c r="C92" s="110">
        <v>331.31195100000002</v>
      </c>
      <c r="D92" s="38">
        <f t="shared" si="2"/>
        <v>-7.4664726325179842E-4</v>
      </c>
      <c r="F92" s="109">
        <v>45236</v>
      </c>
      <c r="G92" s="110">
        <v>19425.349609000001</v>
      </c>
      <c r="H92" s="114">
        <f t="shared" si="3"/>
        <v>1.0127089324289962E-2</v>
      </c>
    </row>
    <row r="93" spans="2:8" x14ac:dyDescent="0.3">
      <c r="B93" s="111">
        <v>45243</v>
      </c>
      <c r="C93" s="110">
        <v>368.34445199999999</v>
      </c>
      <c r="D93" s="38">
        <f t="shared" si="2"/>
        <v>0.11177532500178344</v>
      </c>
      <c r="F93" s="109">
        <v>45243</v>
      </c>
      <c r="G93" s="110">
        <v>19731.800781000002</v>
      </c>
      <c r="H93" s="114">
        <f t="shared" si="3"/>
        <v>1.5775838178892609E-2</v>
      </c>
    </row>
    <row r="94" spans="2:8" x14ac:dyDescent="0.3">
      <c r="B94" s="111">
        <v>45250</v>
      </c>
      <c r="C94" s="110">
        <v>370.671356</v>
      </c>
      <c r="D94" s="38">
        <f t="shared" si="2"/>
        <v>6.3171957317820215E-3</v>
      </c>
      <c r="F94" s="109">
        <v>45250</v>
      </c>
      <c r="G94" s="110">
        <v>19794.699218999998</v>
      </c>
      <c r="H94" s="114">
        <f t="shared" si="3"/>
        <v>3.1876684088845142E-3</v>
      </c>
    </row>
    <row r="95" spans="2:8" x14ac:dyDescent="0.3">
      <c r="B95" s="111">
        <v>45257</v>
      </c>
      <c r="C95" s="110">
        <v>369.48312399999998</v>
      </c>
      <c r="D95" s="38">
        <f t="shared" si="2"/>
        <v>-3.2056213159347147E-3</v>
      </c>
      <c r="F95" s="109">
        <v>45257</v>
      </c>
      <c r="G95" s="110">
        <v>20267.900390999999</v>
      </c>
      <c r="H95" s="114">
        <f t="shared" si="3"/>
        <v>2.390544896715574E-2</v>
      </c>
    </row>
    <row r="96" spans="2:8" x14ac:dyDescent="0.3">
      <c r="B96" s="111">
        <v>45264</v>
      </c>
      <c r="C96" s="110">
        <v>367.50277699999998</v>
      </c>
      <c r="D96" s="38">
        <f t="shared" si="2"/>
        <v>-5.3597765942889897E-3</v>
      </c>
      <c r="F96" s="109">
        <v>45264</v>
      </c>
      <c r="G96" s="110">
        <v>20969.400390999999</v>
      </c>
      <c r="H96" s="114">
        <f t="shared" si="3"/>
        <v>3.4611379889724736E-2</v>
      </c>
    </row>
    <row r="97" spans="2:8" x14ac:dyDescent="0.3">
      <c r="B97" s="111">
        <v>45271</v>
      </c>
      <c r="C97" s="110">
        <v>368.047394</v>
      </c>
      <c r="D97" s="38">
        <f t="shared" si="2"/>
        <v>1.481939822185474E-3</v>
      </c>
      <c r="F97" s="109">
        <v>45271</v>
      </c>
      <c r="G97" s="110">
        <v>21456.650390999999</v>
      </c>
      <c r="H97" s="114">
        <f t="shared" si="3"/>
        <v>2.3236239039487572E-2</v>
      </c>
    </row>
    <row r="98" spans="2:8" x14ac:dyDescent="0.3">
      <c r="B98" s="111">
        <v>45278</v>
      </c>
      <c r="C98" s="110">
        <v>345.91702299999997</v>
      </c>
      <c r="D98" s="38">
        <f t="shared" si="2"/>
        <v>-6.0129133803892731E-2</v>
      </c>
      <c r="F98" s="109">
        <v>45278</v>
      </c>
      <c r="G98" s="110">
        <v>21349.400390999999</v>
      </c>
      <c r="H98" s="114">
        <f t="shared" si="3"/>
        <v>-4.9984502727874469E-3</v>
      </c>
    </row>
    <row r="99" spans="2:8" x14ac:dyDescent="0.3">
      <c r="B99" s="111">
        <v>45285</v>
      </c>
      <c r="C99" s="110">
        <v>367.05721999999997</v>
      </c>
      <c r="D99" s="38">
        <f t="shared" si="2"/>
        <v>6.1113491370443418E-2</v>
      </c>
      <c r="F99" s="109">
        <v>45285</v>
      </c>
      <c r="G99" s="110">
        <v>21731.400390999999</v>
      </c>
      <c r="H99" s="114">
        <f t="shared" si="3"/>
        <v>1.7892774176507364E-2</v>
      </c>
    </row>
    <row r="100" spans="2:8" x14ac:dyDescent="0.3">
      <c r="B100" s="111">
        <v>45292</v>
      </c>
      <c r="C100" s="110">
        <v>369.97820999999999</v>
      </c>
      <c r="D100" s="38">
        <f t="shared" si="2"/>
        <v>7.9578600851388792E-3</v>
      </c>
      <c r="F100" s="109">
        <v>45292</v>
      </c>
      <c r="G100" s="110">
        <v>21710.800781000002</v>
      </c>
      <c r="H100" s="114">
        <f t="shared" si="3"/>
        <v>-9.4791912299074799E-4</v>
      </c>
    </row>
    <row r="101" spans="2:8" x14ac:dyDescent="0.3">
      <c r="B101" s="111">
        <v>45299</v>
      </c>
      <c r="C101" s="110">
        <v>361.66076700000002</v>
      </c>
      <c r="D101" s="38">
        <f t="shared" si="2"/>
        <v>-2.2480899618385508E-2</v>
      </c>
      <c r="F101" s="109">
        <v>45299</v>
      </c>
      <c r="G101" s="110">
        <v>21894.550781000002</v>
      </c>
      <c r="H101" s="114">
        <f t="shared" si="3"/>
        <v>8.4635293674109047E-3</v>
      </c>
    </row>
    <row r="102" spans="2:8" x14ac:dyDescent="0.3">
      <c r="B102" s="111">
        <v>45306</v>
      </c>
      <c r="C102" s="110">
        <v>342.302887</v>
      </c>
      <c r="D102" s="38">
        <f t="shared" si="2"/>
        <v>-5.3524965288811677E-2</v>
      </c>
      <c r="F102" s="109">
        <v>45306</v>
      </c>
      <c r="G102" s="110">
        <v>21622.400390999999</v>
      </c>
      <c r="H102" s="114">
        <f t="shared" si="3"/>
        <v>-1.2430051327482539E-2</v>
      </c>
    </row>
    <row r="103" spans="2:8" x14ac:dyDescent="0.3">
      <c r="B103" s="111">
        <v>45313</v>
      </c>
      <c r="C103" s="110">
        <v>345.669464</v>
      </c>
      <c r="D103" s="38">
        <f t="shared" si="2"/>
        <v>9.8350821096053753E-3</v>
      </c>
      <c r="F103" s="109">
        <v>45313</v>
      </c>
      <c r="G103" s="110">
        <v>21352.599609000001</v>
      </c>
      <c r="H103" s="114">
        <f t="shared" si="3"/>
        <v>-1.2477836739731241E-2</v>
      </c>
    </row>
    <row r="104" spans="2:8" x14ac:dyDescent="0.3">
      <c r="B104" s="111">
        <v>45320</v>
      </c>
      <c r="C104" s="110">
        <v>346.31308000000001</v>
      </c>
      <c r="D104" s="38">
        <f t="shared" si="2"/>
        <v>1.861940573379739E-3</v>
      </c>
      <c r="F104" s="109">
        <v>45320</v>
      </c>
      <c r="G104" s="110">
        <v>21853.800781000002</v>
      </c>
      <c r="H104" s="114">
        <f t="shared" si="3"/>
        <v>2.3472606669810325E-2</v>
      </c>
    </row>
    <row r="105" spans="2:8" x14ac:dyDescent="0.3">
      <c r="B105" s="111">
        <v>45327</v>
      </c>
      <c r="C105" s="110">
        <v>354.13543700000002</v>
      </c>
      <c r="D105" s="38">
        <f t="shared" si="2"/>
        <v>2.2587529757755576E-2</v>
      </c>
      <c r="F105" s="109">
        <v>45327</v>
      </c>
      <c r="G105" s="110">
        <v>21782.5</v>
      </c>
      <c r="H105" s="114">
        <f t="shared" si="3"/>
        <v>-3.2626261085894059E-3</v>
      </c>
    </row>
    <row r="106" spans="2:8" x14ac:dyDescent="0.3">
      <c r="B106" s="111">
        <v>45334</v>
      </c>
      <c r="C106" s="110">
        <v>402.90148900000003</v>
      </c>
      <c r="D106" s="38">
        <f t="shared" si="2"/>
        <v>0.13770452461101756</v>
      </c>
      <c r="F106" s="109">
        <v>45334</v>
      </c>
      <c r="G106" s="110">
        <v>22040.699218999998</v>
      </c>
      <c r="H106" s="114">
        <f t="shared" si="3"/>
        <v>1.1853516308963474E-2</v>
      </c>
    </row>
    <row r="107" spans="2:8" x14ac:dyDescent="0.3">
      <c r="B107" s="111">
        <v>45341</v>
      </c>
      <c r="C107" s="110">
        <v>401.71328699999998</v>
      </c>
      <c r="D107" s="38">
        <f t="shared" si="2"/>
        <v>-2.9491129530178073E-3</v>
      </c>
      <c r="F107" s="109">
        <v>45341</v>
      </c>
      <c r="G107" s="110">
        <v>22212.699218999998</v>
      </c>
      <c r="H107" s="114">
        <f t="shared" si="3"/>
        <v>7.803745166656384E-3</v>
      </c>
    </row>
    <row r="108" spans="2:8" x14ac:dyDescent="0.3">
      <c r="B108" s="111">
        <v>45348</v>
      </c>
      <c r="C108" s="110">
        <v>404.5</v>
      </c>
      <c r="D108" s="38">
        <f t="shared" si="2"/>
        <v>6.9370695224229006E-3</v>
      </c>
      <c r="F108" s="109">
        <v>45348</v>
      </c>
      <c r="G108" s="110">
        <v>22338.75</v>
      </c>
      <c r="H108" s="114">
        <f t="shared" si="3"/>
        <v>5.6747169606556902E-3</v>
      </c>
    </row>
    <row r="109" spans="2:8" x14ac:dyDescent="0.3">
      <c r="B109" s="111">
        <v>45355</v>
      </c>
      <c r="C109" s="110">
        <v>388.45001200000002</v>
      </c>
      <c r="D109" s="38">
        <f t="shared" si="2"/>
        <v>-3.9678585908529018E-2</v>
      </c>
      <c r="F109" s="109">
        <v>45355</v>
      </c>
      <c r="G109" s="110">
        <v>22493.550781000002</v>
      </c>
      <c r="H109" s="114">
        <f t="shared" si="3"/>
        <v>6.9296975435062524E-3</v>
      </c>
    </row>
    <row r="110" spans="2:8" x14ac:dyDescent="0.3">
      <c r="B110" s="111">
        <v>45362</v>
      </c>
      <c r="C110" s="110">
        <v>352.14999399999999</v>
      </c>
      <c r="D110" s="38">
        <f t="shared" si="2"/>
        <v>-9.3448363698338643E-2</v>
      </c>
      <c r="F110" s="109">
        <v>45362</v>
      </c>
      <c r="G110" s="110">
        <v>22023.349609000001</v>
      </c>
      <c r="H110" s="114">
        <f t="shared" si="3"/>
        <v>-2.0903821569921877E-2</v>
      </c>
    </row>
    <row r="111" spans="2:8" x14ac:dyDescent="0.3">
      <c r="B111" s="111">
        <v>45369</v>
      </c>
      <c r="C111" s="110">
        <v>365.04998799999998</v>
      </c>
      <c r="D111" s="38">
        <f t="shared" si="2"/>
        <v>3.6632100581549309E-2</v>
      </c>
      <c r="F111" s="109">
        <v>45369</v>
      </c>
      <c r="G111" s="110">
        <v>22096.75</v>
      </c>
      <c r="H111" s="114">
        <f t="shared" si="3"/>
        <v>3.3328441087818739E-3</v>
      </c>
    </row>
    <row r="112" spans="2:8" x14ac:dyDescent="0.3">
      <c r="B112" s="111">
        <v>45376</v>
      </c>
      <c r="C112" s="110">
        <v>347.35000600000001</v>
      </c>
      <c r="D112" s="38">
        <f t="shared" si="2"/>
        <v>-4.8486460982981816E-2</v>
      </c>
      <c r="F112" s="109">
        <v>45376</v>
      </c>
      <c r="G112" s="110">
        <v>22326.900390999999</v>
      </c>
      <c r="H112" s="114">
        <f t="shared" si="3"/>
        <v>1.0415576544061889E-2</v>
      </c>
    </row>
    <row r="113" spans="2:8" x14ac:dyDescent="0.3">
      <c r="B113" s="111">
        <v>45383</v>
      </c>
      <c r="C113" s="110">
        <v>390.14999399999999</v>
      </c>
      <c r="D113" s="38">
        <f t="shared" si="2"/>
        <v>0.12321861885904206</v>
      </c>
      <c r="F113" s="109">
        <v>45383</v>
      </c>
      <c r="G113" s="110">
        <v>22513.699218999998</v>
      </c>
      <c r="H113" s="114">
        <f t="shared" si="3"/>
        <v>8.3665365424077098E-3</v>
      </c>
    </row>
    <row r="114" spans="2:8" x14ac:dyDescent="0.3">
      <c r="B114" s="111">
        <v>45390</v>
      </c>
      <c r="C114" s="110">
        <v>385.95001200000002</v>
      </c>
      <c r="D114" s="38">
        <f t="shared" si="2"/>
        <v>-1.0765044379316246E-2</v>
      </c>
      <c r="F114" s="109">
        <v>45390</v>
      </c>
      <c r="G114" s="110">
        <v>22519.400390999999</v>
      </c>
      <c r="H114" s="114">
        <f t="shared" si="3"/>
        <v>2.5323124132303754E-4</v>
      </c>
    </row>
    <row r="115" spans="2:8" x14ac:dyDescent="0.3">
      <c r="B115" s="111">
        <v>45397</v>
      </c>
      <c r="C115" s="110">
        <v>429.25</v>
      </c>
      <c r="D115" s="38">
        <f t="shared" si="2"/>
        <v>0.11219066369662389</v>
      </c>
      <c r="F115" s="109">
        <v>45397</v>
      </c>
      <c r="G115" s="110">
        <v>22147</v>
      </c>
      <c r="H115" s="114">
        <f t="shared" si="3"/>
        <v>-1.6536869744934735E-2</v>
      </c>
    </row>
    <row r="116" spans="2:8" x14ac:dyDescent="0.3">
      <c r="B116" s="111">
        <v>45404</v>
      </c>
      <c r="C116" s="110">
        <v>428</v>
      </c>
      <c r="D116" s="38">
        <f t="shared" si="2"/>
        <v>-2.9120559114734768E-3</v>
      </c>
      <c r="F116" s="109">
        <v>45404</v>
      </c>
      <c r="G116" s="110">
        <v>22294.75</v>
      </c>
      <c r="H116" s="114">
        <f>G116/G115-1</f>
        <v>6.6713324603784319E-3</v>
      </c>
    </row>
  </sheetData>
  <mergeCells count="9">
    <mergeCell ref="B10:D10"/>
    <mergeCell ref="F10:H10"/>
    <mergeCell ref="J10:K10"/>
    <mergeCell ref="I1:K1"/>
    <mergeCell ref="P1:R1"/>
    <mergeCell ref="I2:K2"/>
    <mergeCell ref="M3:O3"/>
    <mergeCell ref="B4:J5"/>
    <mergeCell ref="C8:J8"/>
  </mergeCells>
  <printOptions horizontalCentered="1"/>
  <pageMargins left="0" right="0" top="0" bottom="0" header="0.31496062992125984" footer="0.31496062992125984"/>
  <pageSetup paperSize="13" scale="90" fitToWidth="0" fitToHeight="0"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2B2B7-F5C4-48DD-85FB-F0DC79747B1B}">
  <dimension ref="B1:V116"/>
  <sheetViews>
    <sheetView showGridLines="0" view="pageLayout" zoomScale="50" zoomScaleNormal="122" zoomScaleSheetLayoutView="33" zoomScalePageLayoutView="50" workbookViewId="0">
      <selection activeCell="K54" sqref="A1:K54"/>
    </sheetView>
  </sheetViews>
  <sheetFormatPr defaultRowHeight="14.4" x14ac:dyDescent="0.3"/>
  <cols>
    <col min="1" max="1" width="1.88671875" customWidth="1"/>
    <col min="2" max="2" width="10.6640625" customWidth="1"/>
    <col min="3" max="3" width="8.44140625" customWidth="1"/>
    <col min="4" max="4" width="10.5546875" style="241" customWidth="1"/>
    <col min="5" max="5" width="2.21875" customWidth="1"/>
    <col min="6" max="6" width="11.5546875" bestFit="1" customWidth="1"/>
    <col min="7" max="7" width="11.6640625" bestFit="1" customWidth="1"/>
    <col min="8" max="8" width="13.5546875" bestFit="1" customWidth="1"/>
    <col min="9" max="9" width="2.21875" customWidth="1"/>
    <col min="10" max="10" width="17.88671875" customWidth="1"/>
    <col min="11" max="11" width="9" bestFit="1" customWidth="1"/>
    <col min="15" max="17" width="9" bestFit="1" customWidth="1"/>
    <col min="18" max="19" width="13.77734375" bestFit="1" customWidth="1"/>
  </cols>
  <sheetData>
    <row r="1" spans="2:19" x14ac:dyDescent="0.3">
      <c r="B1" s="22"/>
      <c r="C1" s="22"/>
      <c r="D1" s="22"/>
      <c r="E1" s="22"/>
      <c r="F1" s="22"/>
      <c r="G1" s="22"/>
      <c r="H1" s="22"/>
      <c r="I1" s="499" t="s">
        <v>173</v>
      </c>
      <c r="J1" s="499"/>
      <c r="K1" s="499"/>
      <c r="L1" s="22"/>
      <c r="M1" s="22"/>
      <c r="N1" s="22"/>
      <c r="O1" s="22"/>
      <c r="P1" s="499"/>
      <c r="Q1" s="499"/>
      <c r="R1" s="499"/>
    </row>
    <row r="2" spans="2:19" x14ac:dyDescent="0.3">
      <c r="B2" s="22"/>
      <c r="C2" s="22"/>
      <c r="D2" s="22"/>
      <c r="E2" s="22"/>
      <c r="F2" s="22"/>
      <c r="G2" s="93"/>
      <c r="H2" s="123"/>
      <c r="I2" s="562" t="s">
        <v>174</v>
      </c>
      <c r="J2" s="562"/>
      <c r="K2" s="562"/>
      <c r="L2" s="22"/>
      <c r="M2" s="241"/>
      <c r="N2" s="241"/>
      <c r="O2" s="241"/>
    </row>
    <row r="3" spans="2:19" x14ac:dyDescent="0.3">
      <c r="B3" s="22"/>
      <c r="C3" s="22"/>
      <c r="D3" s="22"/>
      <c r="E3" s="22"/>
      <c r="F3" s="22"/>
      <c r="G3" s="22"/>
      <c r="H3" s="22"/>
      <c r="I3" s="22"/>
      <c r="J3" s="22"/>
      <c r="K3" s="22"/>
      <c r="L3" s="22"/>
      <c r="M3" s="500"/>
      <c r="N3" s="501"/>
      <c r="O3" s="501"/>
    </row>
    <row r="4" spans="2:19" ht="14.4" customHeight="1" x14ac:dyDescent="0.3">
      <c r="B4" s="563" t="str">
        <f>WACC!B17</f>
        <v>TV18 Broadcast</v>
      </c>
      <c r="C4" s="564"/>
      <c r="D4" s="564"/>
      <c r="E4" s="564"/>
      <c r="F4" s="564"/>
      <c r="G4" s="564"/>
      <c r="H4" s="564"/>
      <c r="I4" s="564"/>
      <c r="J4" s="564"/>
      <c r="K4" s="22"/>
      <c r="L4" s="22"/>
      <c r="M4" s="22"/>
      <c r="N4" s="22"/>
      <c r="O4" s="22"/>
    </row>
    <row r="5" spans="2:19" x14ac:dyDescent="0.3">
      <c r="B5" s="564"/>
      <c r="C5" s="564"/>
      <c r="D5" s="564"/>
      <c r="E5" s="564"/>
      <c r="F5" s="564"/>
      <c r="G5" s="564"/>
      <c r="H5" s="564"/>
      <c r="I5" s="564"/>
      <c r="J5" s="564"/>
      <c r="K5" s="22"/>
      <c r="L5" s="22"/>
      <c r="M5" s="22"/>
      <c r="N5" s="22"/>
      <c r="O5" s="22"/>
      <c r="S5" s="22"/>
    </row>
    <row r="7" spans="2:19" x14ac:dyDescent="0.3">
      <c r="D7"/>
    </row>
    <row r="8" spans="2:19" ht="23.4" x14ac:dyDescent="0.45">
      <c r="B8" s="115"/>
      <c r="C8" s="546" t="s">
        <v>185</v>
      </c>
      <c r="D8" s="546"/>
      <c r="E8" s="546"/>
      <c r="F8" s="546"/>
      <c r="G8" s="546"/>
      <c r="H8" s="546"/>
      <c r="I8" s="546"/>
      <c r="J8" s="546"/>
    </row>
    <row r="9" spans="2:19" x14ac:dyDescent="0.3">
      <c r="D9"/>
    </row>
    <row r="10" spans="2:19" ht="16.2" x14ac:dyDescent="0.3">
      <c r="B10" s="561" t="str">
        <f>B4&amp;" Weekly Returns "</f>
        <v xml:space="preserve">TV18 Broadcast Weekly Returns </v>
      </c>
      <c r="C10" s="561"/>
      <c r="D10" s="561"/>
      <c r="E10" s="113"/>
      <c r="F10" s="536" t="s">
        <v>188</v>
      </c>
      <c r="G10" s="536"/>
      <c r="H10" s="536"/>
      <c r="J10" s="536" t="s">
        <v>189</v>
      </c>
      <c r="K10" s="536"/>
      <c r="M10" s="40" t="s">
        <v>190</v>
      </c>
      <c r="N10">
        <f>SLOPE(D13:D116,H13:H116)</f>
        <v>1.5869201834681543</v>
      </c>
    </row>
    <row r="11" spans="2:19" ht="16.2" x14ac:dyDescent="0.3">
      <c r="B11" s="74" t="s">
        <v>184</v>
      </c>
      <c r="C11" s="39" t="s">
        <v>186</v>
      </c>
      <c r="D11" s="39" t="s">
        <v>187</v>
      </c>
      <c r="F11" s="74" t="s">
        <v>184</v>
      </c>
      <c r="G11" s="39" t="s">
        <v>186</v>
      </c>
      <c r="H11" s="39" t="s">
        <v>187</v>
      </c>
      <c r="M11" s="40" t="s">
        <v>191</v>
      </c>
      <c r="N11">
        <f>_xlfn.COVARIANCE.S(D12:D116,H12:H116/_xlfn.VAR.S(H12:H116))</f>
        <v>1.5869201834681557</v>
      </c>
    </row>
    <row r="12" spans="2:19" ht="16.2" x14ac:dyDescent="0.3">
      <c r="B12" s="111">
        <v>44676</v>
      </c>
      <c r="C12" s="157">
        <v>53.650002000000001</v>
      </c>
      <c r="F12" s="109">
        <v>44676</v>
      </c>
      <c r="G12" s="110">
        <v>17102.550781000002</v>
      </c>
      <c r="J12" t="s">
        <v>217</v>
      </c>
      <c r="K12">
        <f>N12</f>
        <v>1.5869201834681546</v>
      </c>
      <c r="M12" s="40" t="s">
        <v>192</v>
      </c>
      <c r="N12">
        <f>O32</f>
        <v>1.5869201834681546</v>
      </c>
    </row>
    <row r="13" spans="2:19" x14ac:dyDescent="0.3">
      <c r="B13" s="111">
        <v>44683</v>
      </c>
      <c r="C13" s="157">
        <v>44.950001</v>
      </c>
      <c r="D13" s="38">
        <f>C13/C12-1</f>
        <v>-0.1621621747563029</v>
      </c>
      <c r="F13" s="109">
        <v>44683</v>
      </c>
      <c r="G13" s="110">
        <v>16411.25</v>
      </c>
      <c r="H13" s="114">
        <f>G13/G12-1</f>
        <v>-4.0420916730619982E-2</v>
      </c>
      <c r="J13" t="s">
        <v>218</v>
      </c>
      <c r="K13" s="120">
        <v>0.75</v>
      </c>
    </row>
    <row r="14" spans="2:19" x14ac:dyDescent="0.3">
      <c r="B14" s="111">
        <v>44690</v>
      </c>
      <c r="C14" s="157">
        <v>40.400002000000001</v>
      </c>
      <c r="D14" s="38">
        <f t="shared" ref="D14:D77" si="0">C14/C13-1</f>
        <v>-0.10122355725865273</v>
      </c>
      <c r="F14" s="109">
        <v>44690</v>
      </c>
      <c r="G14" s="110">
        <v>15782.150390999999</v>
      </c>
      <c r="H14" s="114">
        <f t="shared" ref="H14:H77" si="1">G14/G13-1</f>
        <v>-3.8333436453652281E-2</v>
      </c>
    </row>
    <row r="15" spans="2:19" x14ac:dyDescent="0.3">
      <c r="B15" s="111">
        <v>44697</v>
      </c>
      <c r="C15" s="157">
        <v>41.450001</v>
      </c>
      <c r="D15" s="38">
        <f t="shared" si="0"/>
        <v>2.599007297078848E-2</v>
      </c>
      <c r="F15" s="109">
        <v>44697</v>
      </c>
      <c r="G15" s="110">
        <v>16266.150390999999</v>
      </c>
      <c r="H15" s="114">
        <f t="shared" si="1"/>
        <v>3.0667557209187901E-2</v>
      </c>
      <c r="J15" t="s">
        <v>219</v>
      </c>
      <c r="K15">
        <v>1</v>
      </c>
      <c r="N15" t="s">
        <v>193</v>
      </c>
    </row>
    <row r="16" spans="2:19" ht="15" thickBot="1" x14ac:dyDescent="0.35">
      <c r="B16" s="111">
        <v>44704</v>
      </c>
      <c r="C16" s="157">
        <v>39.349997999999999</v>
      </c>
      <c r="D16" s="38">
        <f>C16/C15-1</f>
        <v>-5.0663521093763042E-2</v>
      </c>
      <c r="F16" s="109">
        <v>44704</v>
      </c>
      <c r="G16" s="110">
        <v>16352.450194999999</v>
      </c>
      <c r="H16" s="114">
        <f t="shared" si="1"/>
        <v>5.3054842064996777E-3</v>
      </c>
      <c r="J16" t="s">
        <v>220</v>
      </c>
      <c r="K16" s="120">
        <v>0.25</v>
      </c>
    </row>
    <row r="17" spans="2:22" x14ac:dyDescent="0.3">
      <c r="B17" s="111">
        <v>44711</v>
      </c>
      <c r="C17" s="157">
        <v>40.549999</v>
      </c>
      <c r="D17" s="38">
        <f t="shared" si="0"/>
        <v>3.0495579694819863E-2</v>
      </c>
      <c r="F17" s="109">
        <v>44711</v>
      </c>
      <c r="G17" s="110">
        <v>16584.300781000002</v>
      </c>
      <c r="H17" s="114">
        <f t="shared" si="1"/>
        <v>1.4178339223494207E-2</v>
      </c>
      <c r="N17" s="119" t="s">
        <v>194</v>
      </c>
      <c r="O17" s="119"/>
    </row>
    <row r="18" spans="2:22" x14ac:dyDescent="0.3">
      <c r="B18" s="111">
        <v>44718</v>
      </c>
      <c r="C18" s="157">
        <v>44.75</v>
      </c>
      <c r="D18" s="38">
        <f t="shared" si="0"/>
        <v>0.10357585952098303</v>
      </c>
      <c r="F18" s="109">
        <v>44718</v>
      </c>
      <c r="G18" s="110">
        <v>16201.799805000001</v>
      </c>
      <c r="H18" s="114">
        <f t="shared" si="1"/>
        <v>-2.3064039964724836E-2</v>
      </c>
      <c r="J18" s="383" t="s">
        <v>221</v>
      </c>
      <c r="K18" s="383">
        <f>(K12*K13)+(K15*K16)</f>
        <v>1.4401901376011159</v>
      </c>
      <c r="N18" s="116" t="s">
        <v>195</v>
      </c>
      <c r="O18" s="116">
        <v>0.42473620530040468</v>
      </c>
    </row>
    <row r="19" spans="2:22" x14ac:dyDescent="0.3">
      <c r="B19" s="111">
        <v>44725</v>
      </c>
      <c r="C19" s="157">
        <v>37.599997999999999</v>
      </c>
      <c r="D19" s="38">
        <f t="shared" si="0"/>
        <v>-0.15977658100558656</v>
      </c>
      <c r="F19" s="109">
        <v>44725</v>
      </c>
      <c r="G19" s="110">
        <v>15293.5</v>
      </c>
      <c r="H19" s="114">
        <f t="shared" si="1"/>
        <v>-5.606166079892505E-2</v>
      </c>
      <c r="N19" s="116" t="s">
        <v>196</v>
      </c>
      <c r="O19" s="116">
        <v>0.18040084409298751</v>
      </c>
    </row>
    <row r="20" spans="2:22" ht="16.2" x14ac:dyDescent="0.3">
      <c r="B20" s="111">
        <v>44732</v>
      </c>
      <c r="C20" s="157">
        <v>37.450001</v>
      </c>
      <c r="D20" s="38">
        <f t="shared" si="0"/>
        <v>-3.9892821270894885E-3</v>
      </c>
      <c r="F20" s="109">
        <v>44732</v>
      </c>
      <c r="G20" s="110">
        <v>15699.25</v>
      </c>
      <c r="H20" s="114">
        <f t="shared" si="1"/>
        <v>2.6530879131657192E-2</v>
      </c>
      <c r="J20" s="40" t="s">
        <v>222</v>
      </c>
      <c r="K20">
        <f>N10</f>
        <v>1.5869201834681543</v>
      </c>
      <c r="N20" s="116" t="s">
        <v>197</v>
      </c>
      <c r="O20" s="116">
        <v>0.17236555825076189</v>
      </c>
    </row>
    <row r="21" spans="2:22" ht="16.2" x14ac:dyDescent="0.3">
      <c r="B21" s="111">
        <v>44739</v>
      </c>
      <c r="C21" s="157">
        <v>39.200001</v>
      </c>
      <c r="D21" s="38">
        <f t="shared" si="0"/>
        <v>4.6728970714847273E-2</v>
      </c>
      <c r="F21" s="109">
        <v>44739</v>
      </c>
      <c r="G21" s="110">
        <v>15752.049805000001</v>
      </c>
      <c r="H21" s="114">
        <f t="shared" si="1"/>
        <v>3.3632055671448668E-3</v>
      </c>
      <c r="J21" s="40" t="s">
        <v>223</v>
      </c>
      <c r="K21">
        <f>N11</f>
        <v>1.5869201834681557</v>
      </c>
      <c r="N21" s="116" t="s">
        <v>198</v>
      </c>
      <c r="O21" s="116">
        <v>5.7200231823394468E-2</v>
      </c>
    </row>
    <row r="22" spans="2:22" ht="16.8" thickBot="1" x14ac:dyDescent="0.35">
      <c r="B22" s="111">
        <v>44746</v>
      </c>
      <c r="C22" s="157">
        <v>39.299999</v>
      </c>
      <c r="D22" s="38">
        <f t="shared" si="0"/>
        <v>2.5509693226792862E-3</v>
      </c>
      <c r="F22" s="109">
        <v>44746</v>
      </c>
      <c r="G22" s="110">
        <v>16220.599609000001</v>
      </c>
      <c r="H22" s="114">
        <f t="shared" si="1"/>
        <v>2.9745322659611828E-2</v>
      </c>
      <c r="J22" s="40" t="s">
        <v>224</v>
      </c>
      <c r="K22">
        <f>N12</f>
        <v>1.5869201834681546</v>
      </c>
      <c r="N22" s="117" t="s">
        <v>199</v>
      </c>
      <c r="O22" s="117">
        <v>104</v>
      </c>
    </row>
    <row r="23" spans="2:22" x14ac:dyDescent="0.3">
      <c r="B23" s="111">
        <v>44753</v>
      </c>
      <c r="C23" s="157">
        <v>38.299999</v>
      </c>
      <c r="D23" s="38">
        <f t="shared" si="0"/>
        <v>-2.5445293268328117E-2</v>
      </c>
      <c r="F23" s="109">
        <v>44753</v>
      </c>
      <c r="G23" s="110">
        <v>16049.200194999999</v>
      </c>
      <c r="H23" s="114">
        <f t="shared" si="1"/>
        <v>-1.0566774233481513E-2</v>
      </c>
    </row>
    <row r="24" spans="2:22" ht="15" thickBot="1" x14ac:dyDescent="0.35">
      <c r="B24" s="111">
        <v>44760</v>
      </c>
      <c r="C24" s="157">
        <v>37.650002000000001</v>
      </c>
      <c r="D24" s="38">
        <f t="shared" si="0"/>
        <v>-1.6971201487498755E-2</v>
      </c>
      <c r="F24" s="109">
        <v>44760</v>
      </c>
      <c r="G24" s="110">
        <v>16719.449218999998</v>
      </c>
      <c r="H24" s="114">
        <f t="shared" si="1"/>
        <v>4.1762144895470144E-2</v>
      </c>
      <c r="J24" s="40" t="s">
        <v>225</v>
      </c>
      <c r="N24" t="s">
        <v>200</v>
      </c>
    </row>
    <row r="25" spans="2:22" x14ac:dyDescent="0.3">
      <c r="B25" s="111">
        <v>44767</v>
      </c>
      <c r="C25" s="157">
        <v>37.049999</v>
      </c>
      <c r="D25" s="38">
        <f t="shared" si="0"/>
        <v>-1.5936333814802972E-2</v>
      </c>
      <c r="F25" s="109">
        <v>44767</v>
      </c>
      <c r="G25" s="110">
        <v>17158.25</v>
      </c>
      <c r="H25" s="114">
        <f t="shared" si="1"/>
        <v>2.6244930395275645E-2</v>
      </c>
      <c r="J25" s="122" t="s">
        <v>498</v>
      </c>
      <c r="N25" s="118"/>
      <c r="O25" s="118" t="s">
        <v>204</v>
      </c>
      <c r="P25" s="118" t="s">
        <v>205</v>
      </c>
      <c r="Q25" s="118" t="s">
        <v>206</v>
      </c>
      <c r="R25" s="118" t="s">
        <v>207</v>
      </c>
      <c r="S25" s="118" t="s">
        <v>208</v>
      </c>
    </row>
    <row r="26" spans="2:22" x14ac:dyDescent="0.3">
      <c r="B26" s="111">
        <v>44774</v>
      </c>
      <c r="C26" s="157">
        <v>38.049999</v>
      </c>
      <c r="D26" s="38">
        <f t="shared" si="0"/>
        <v>2.6990554034832748E-2</v>
      </c>
      <c r="F26" s="109">
        <v>44774</v>
      </c>
      <c r="G26" s="110">
        <v>17397.5</v>
      </c>
      <c r="H26" s="114">
        <f t="shared" si="1"/>
        <v>1.3943729692713402E-2</v>
      </c>
      <c r="J26" s="122" t="s">
        <v>499</v>
      </c>
      <c r="N26" s="116" t="s">
        <v>201</v>
      </c>
      <c r="O26" s="116">
        <v>1</v>
      </c>
      <c r="P26" s="116">
        <v>7.3456936526525851E-2</v>
      </c>
      <c r="Q26" s="116">
        <v>7.3456936526525851E-2</v>
      </c>
      <c r="R26" s="116">
        <v>22.451079853933376</v>
      </c>
      <c r="S26" s="116">
        <v>6.9961370500046097E-6</v>
      </c>
    </row>
    <row r="27" spans="2:22" x14ac:dyDescent="0.3">
      <c r="B27" s="111">
        <v>44781</v>
      </c>
      <c r="C27" s="157">
        <v>37.299999</v>
      </c>
      <c r="D27" s="38">
        <f t="shared" si="0"/>
        <v>-1.9710907219734786E-2</v>
      </c>
      <c r="F27" s="109">
        <v>44781</v>
      </c>
      <c r="G27" s="110">
        <v>17698.150390999999</v>
      </c>
      <c r="H27" s="114">
        <f t="shared" si="1"/>
        <v>1.7281241040379314E-2</v>
      </c>
      <c r="N27" s="116" t="s">
        <v>202</v>
      </c>
      <c r="O27" s="116">
        <v>102</v>
      </c>
      <c r="P27" s="116">
        <v>0.33373038510630704</v>
      </c>
      <c r="Q27" s="116">
        <v>3.2718665206500691E-3</v>
      </c>
      <c r="R27" s="116"/>
      <c r="S27" s="116"/>
    </row>
    <row r="28" spans="2:22" ht="15" thickBot="1" x14ac:dyDescent="0.35">
      <c r="B28" s="111">
        <v>44788</v>
      </c>
      <c r="C28" s="157">
        <v>40.75</v>
      </c>
      <c r="D28" s="38">
        <f t="shared" si="0"/>
        <v>9.2493326876496695E-2</v>
      </c>
      <c r="F28" s="109">
        <v>44788</v>
      </c>
      <c r="G28" s="110">
        <v>17758.449218999998</v>
      </c>
      <c r="H28" s="114">
        <f t="shared" si="1"/>
        <v>3.4070694771959342E-3</v>
      </c>
      <c r="N28" s="117" t="s">
        <v>15</v>
      </c>
      <c r="O28" s="117">
        <v>103</v>
      </c>
      <c r="P28" s="117">
        <v>0.40718732163283289</v>
      </c>
      <c r="Q28" s="117"/>
      <c r="R28" s="117"/>
      <c r="S28" s="117"/>
    </row>
    <row r="29" spans="2:22" ht="15" thickBot="1" x14ac:dyDescent="0.35">
      <c r="B29" s="111">
        <v>44795</v>
      </c>
      <c r="C29" s="157">
        <v>42.200001</v>
      </c>
      <c r="D29" s="38">
        <f t="shared" si="0"/>
        <v>3.5582846625766829E-2</v>
      </c>
      <c r="F29" s="109">
        <v>44795</v>
      </c>
      <c r="G29" s="110">
        <v>17558.900390999999</v>
      </c>
      <c r="H29" s="114">
        <f t="shared" si="1"/>
        <v>-1.1236838619134604E-2</v>
      </c>
    </row>
    <row r="30" spans="2:22" x14ac:dyDescent="0.3">
      <c r="B30" s="111">
        <v>44802</v>
      </c>
      <c r="C30" s="157">
        <v>41.549999</v>
      </c>
      <c r="D30" s="38">
        <f t="shared" si="0"/>
        <v>-1.5402890630263233E-2</v>
      </c>
      <c r="F30" s="109">
        <v>44802</v>
      </c>
      <c r="G30" s="110">
        <v>17539.449218999998</v>
      </c>
      <c r="H30" s="114">
        <f t="shared" si="1"/>
        <v>-1.1077670905844661E-3</v>
      </c>
      <c r="N30" s="118"/>
      <c r="O30" s="118" t="s">
        <v>209</v>
      </c>
      <c r="P30" s="118" t="s">
        <v>198</v>
      </c>
      <c r="Q30" s="118" t="s">
        <v>210</v>
      </c>
      <c r="R30" s="118" t="s">
        <v>211</v>
      </c>
      <c r="S30" s="118" t="s">
        <v>212</v>
      </c>
      <c r="T30" s="118" t="s">
        <v>213</v>
      </c>
      <c r="U30" s="118" t="s">
        <v>214</v>
      </c>
      <c r="V30" s="118" t="s">
        <v>215</v>
      </c>
    </row>
    <row r="31" spans="2:22" x14ac:dyDescent="0.3">
      <c r="B31" s="111">
        <v>44809</v>
      </c>
      <c r="C31" s="157">
        <v>42.450001</v>
      </c>
      <c r="D31" s="38">
        <f t="shared" si="0"/>
        <v>2.1660698475588491E-2</v>
      </c>
      <c r="F31" s="109">
        <v>44809</v>
      </c>
      <c r="G31" s="110">
        <v>17833.349609000001</v>
      </c>
      <c r="H31" s="114">
        <f t="shared" si="1"/>
        <v>1.6756534730955508E-2</v>
      </c>
      <c r="N31" s="116" t="s">
        <v>203</v>
      </c>
      <c r="O31" s="116">
        <v>-3.7971468722383123E-3</v>
      </c>
      <c r="P31" s="116">
        <v>5.681015130535573E-3</v>
      </c>
      <c r="Q31" s="116">
        <v>-0.66839231809620958</v>
      </c>
      <c r="R31" s="116">
        <v>0.50539296106819731</v>
      </c>
      <c r="S31" s="116">
        <v>-1.5065413447479609E-2</v>
      </c>
      <c r="T31" s="116">
        <v>7.471119703002984E-3</v>
      </c>
      <c r="U31" s="116">
        <v>-1.5065413447479609E-2</v>
      </c>
      <c r="V31" s="116">
        <v>7.471119703002984E-3</v>
      </c>
    </row>
    <row r="32" spans="2:22" ht="15" customHeight="1" thickBot="1" x14ac:dyDescent="0.35">
      <c r="B32" s="111">
        <v>44816</v>
      </c>
      <c r="C32" s="157">
        <v>39.450001</v>
      </c>
      <c r="D32" s="38">
        <f t="shared" si="0"/>
        <v>-7.067137642705823E-2</v>
      </c>
      <c r="F32" s="109">
        <v>44816</v>
      </c>
      <c r="G32" s="110">
        <v>17530.849609000001</v>
      </c>
      <c r="H32" s="114">
        <f t="shared" si="1"/>
        <v>-1.6962601341440453E-2</v>
      </c>
      <c r="N32" s="117" t="s">
        <v>216</v>
      </c>
      <c r="O32" s="117">
        <v>1.5869201834681546</v>
      </c>
      <c r="P32" s="117">
        <v>0.3349164402345442</v>
      </c>
      <c r="Q32" s="117">
        <v>4.7382570481067567</v>
      </c>
      <c r="R32" s="117">
        <v>6.996137050004647E-6</v>
      </c>
      <c r="S32" s="117">
        <v>0.92261501224817755</v>
      </c>
      <c r="T32" s="117">
        <v>2.2512253546881316</v>
      </c>
      <c r="U32" s="117">
        <v>0.92261501224817755</v>
      </c>
      <c r="V32" s="117">
        <v>2.2512253546881316</v>
      </c>
    </row>
    <row r="33" spans="2:8" ht="14.4" customHeight="1" x14ac:dyDescent="0.3">
      <c r="B33" s="111">
        <v>44823</v>
      </c>
      <c r="C33" s="157">
        <v>38.950001</v>
      </c>
      <c r="D33" s="38">
        <f t="shared" si="0"/>
        <v>-1.2674270908130003E-2</v>
      </c>
      <c r="F33" s="109">
        <v>44823</v>
      </c>
      <c r="G33" s="110">
        <v>17327.349609000001</v>
      </c>
      <c r="H33" s="114">
        <f t="shared" si="1"/>
        <v>-1.1608108251383698E-2</v>
      </c>
    </row>
    <row r="34" spans="2:8" x14ac:dyDescent="0.3">
      <c r="B34" s="111">
        <v>44830</v>
      </c>
      <c r="C34" s="157">
        <v>37.799999</v>
      </c>
      <c r="D34" s="38">
        <f t="shared" si="0"/>
        <v>-2.9525082682282822E-2</v>
      </c>
      <c r="F34" s="109">
        <v>44830</v>
      </c>
      <c r="G34" s="110">
        <v>17094.349609000001</v>
      </c>
      <c r="H34" s="114">
        <f t="shared" si="1"/>
        <v>-1.3446949779265527E-2</v>
      </c>
    </row>
    <row r="35" spans="2:8" x14ac:dyDescent="0.3">
      <c r="B35" s="111">
        <v>44837</v>
      </c>
      <c r="C35" s="157">
        <v>39.099997999999999</v>
      </c>
      <c r="D35" s="38">
        <f t="shared" si="0"/>
        <v>3.4391508846336238E-2</v>
      </c>
      <c r="F35" s="109">
        <v>44837</v>
      </c>
      <c r="G35" s="110">
        <v>17314.650390999999</v>
      </c>
      <c r="H35" s="114">
        <f t="shared" si="1"/>
        <v>1.2887345060733635E-2</v>
      </c>
    </row>
    <row r="36" spans="2:8" x14ac:dyDescent="0.3">
      <c r="B36" s="111">
        <v>44844</v>
      </c>
      <c r="C36" s="157">
        <v>36.849997999999999</v>
      </c>
      <c r="D36" s="38">
        <f t="shared" si="0"/>
        <v>-5.7544759976714044E-2</v>
      </c>
      <c r="F36" s="109">
        <v>44844</v>
      </c>
      <c r="G36" s="110">
        <v>17185.699218999998</v>
      </c>
      <c r="H36" s="114">
        <f t="shared" si="1"/>
        <v>-7.4475180894804094E-3</v>
      </c>
    </row>
    <row r="37" spans="2:8" x14ac:dyDescent="0.3">
      <c r="B37" s="111">
        <v>44851</v>
      </c>
      <c r="C37" s="157">
        <v>35.099997999999999</v>
      </c>
      <c r="D37" s="38">
        <f t="shared" si="0"/>
        <v>-4.7489826186693396E-2</v>
      </c>
      <c r="F37" s="109">
        <v>44851</v>
      </c>
      <c r="G37" s="110">
        <v>17576.300781000002</v>
      </c>
      <c r="H37" s="114">
        <f t="shared" si="1"/>
        <v>2.2728290366455628E-2</v>
      </c>
    </row>
    <row r="38" spans="2:8" x14ac:dyDescent="0.3">
      <c r="B38" s="111">
        <v>44858</v>
      </c>
      <c r="C38" s="157">
        <v>34.700001</v>
      </c>
      <c r="D38" s="38">
        <f t="shared" si="0"/>
        <v>-1.1395926575266446E-2</v>
      </c>
      <c r="F38" s="109">
        <v>44858</v>
      </c>
      <c r="G38" s="110">
        <v>17786.800781000002</v>
      </c>
      <c r="H38" s="114">
        <f t="shared" si="1"/>
        <v>1.197635399068453E-2</v>
      </c>
    </row>
    <row r="39" spans="2:8" x14ac:dyDescent="0.3">
      <c r="B39" s="111">
        <v>44865</v>
      </c>
      <c r="C39" s="157">
        <v>36.25</v>
      </c>
      <c r="D39" s="38">
        <f t="shared" si="0"/>
        <v>4.4668557790531471E-2</v>
      </c>
      <c r="F39" s="109">
        <v>44865</v>
      </c>
      <c r="G39" s="110">
        <v>18117.150390999999</v>
      </c>
      <c r="H39" s="114">
        <f t="shared" si="1"/>
        <v>1.8572739081492262E-2</v>
      </c>
    </row>
    <row r="40" spans="2:8" x14ac:dyDescent="0.3">
      <c r="B40" s="111">
        <v>44872</v>
      </c>
      <c r="C40" s="157">
        <v>35.599997999999999</v>
      </c>
      <c r="D40" s="38">
        <f t="shared" si="0"/>
        <v>-1.7931089655172427E-2</v>
      </c>
      <c r="F40" s="109">
        <v>44872</v>
      </c>
      <c r="G40" s="110">
        <v>18349.699218999998</v>
      </c>
      <c r="H40" s="114">
        <f t="shared" si="1"/>
        <v>1.2835839134808014E-2</v>
      </c>
    </row>
    <row r="41" spans="2:8" x14ac:dyDescent="0.3">
      <c r="B41" s="111">
        <v>44879</v>
      </c>
      <c r="C41" s="157">
        <v>35.049999</v>
      </c>
      <c r="D41" s="38">
        <f t="shared" si="0"/>
        <v>-1.5449410980303946E-2</v>
      </c>
      <c r="F41" s="109">
        <v>44879</v>
      </c>
      <c r="G41" s="110">
        <v>18307.650390999999</v>
      </c>
      <c r="H41" s="114">
        <f t="shared" si="1"/>
        <v>-2.2915268254892762E-3</v>
      </c>
    </row>
    <row r="42" spans="2:8" x14ac:dyDescent="0.3">
      <c r="B42" s="111">
        <v>44886</v>
      </c>
      <c r="C42" s="157">
        <v>36.799999</v>
      </c>
      <c r="D42" s="38">
        <f t="shared" si="0"/>
        <v>4.9928674748321633E-2</v>
      </c>
      <c r="F42" s="109">
        <v>44886</v>
      </c>
      <c r="G42" s="110">
        <v>18512.75</v>
      </c>
      <c r="H42" s="114">
        <f t="shared" si="1"/>
        <v>1.1202945469224623E-2</v>
      </c>
    </row>
    <row r="43" spans="2:8" x14ac:dyDescent="0.3">
      <c r="B43" s="111">
        <v>44893</v>
      </c>
      <c r="C43" s="157">
        <v>41.150002000000001</v>
      </c>
      <c r="D43" s="38">
        <f t="shared" si="0"/>
        <v>0.11820660647300563</v>
      </c>
      <c r="F43" s="109">
        <v>44893</v>
      </c>
      <c r="G43" s="110">
        <v>18696.099609000001</v>
      </c>
      <c r="H43" s="114">
        <f t="shared" si="1"/>
        <v>9.9039639707769744E-3</v>
      </c>
    </row>
    <row r="44" spans="2:8" x14ac:dyDescent="0.3">
      <c r="B44" s="111">
        <v>44900</v>
      </c>
      <c r="C44" s="157">
        <v>39.549999</v>
      </c>
      <c r="D44" s="38">
        <f t="shared" si="0"/>
        <v>-3.8882209531848844E-2</v>
      </c>
      <c r="F44" s="109">
        <v>44900</v>
      </c>
      <c r="G44" s="110">
        <v>18496.599609000001</v>
      </c>
      <c r="H44" s="114">
        <f t="shared" si="1"/>
        <v>-1.0670674855838058E-2</v>
      </c>
    </row>
    <row r="45" spans="2:8" x14ac:dyDescent="0.3">
      <c r="B45" s="111">
        <v>44907</v>
      </c>
      <c r="C45" s="157">
        <v>40.25</v>
      </c>
      <c r="D45" s="38">
        <f t="shared" si="0"/>
        <v>1.769914077621082E-2</v>
      </c>
      <c r="F45" s="109">
        <v>44907</v>
      </c>
      <c r="G45" s="110">
        <v>18269</v>
      </c>
      <c r="H45" s="114">
        <f t="shared" si="1"/>
        <v>-1.2304943276668867E-2</v>
      </c>
    </row>
    <row r="46" spans="2:8" x14ac:dyDescent="0.3">
      <c r="B46" s="111">
        <v>44914</v>
      </c>
      <c r="C46" s="157">
        <v>34.599997999999999</v>
      </c>
      <c r="D46" s="38">
        <f t="shared" si="0"/>
        <v>-0.14037272049689442</v>
      </c>
      <c r="F46" s="109">
        <v>44914</v>
      </c>
      <c r="G46" s="110">
        <v>17806.800781000002</v>
      </c>
      <c r="H46" s="114">
        <f t="shared" si="1"/>
        <v>-2.529964524604511E-2</v>
      </c>
    </row>
    <row r="47" spans="2:8" x14ac:dyDescent="0.3">
      <c r="B47" s="111">
        <v>44921</v>
      </c>
      <c r="C47" s="157">
        <v>37.049999</v>
      </c>
      <c r="D47" s="38">
        <f t="shared" si="0"/>
        <v>7.0809281549669478E-2</v>
      </c>
      <c r="F47" s="109">
        <v>44921</v>
      </c>
      <c r="G47" s="110">
        <v>18105.300781000002</v>
      </c>
      <c r="H47" s="114">
        <f t="shared" si="1"/>
        <v>1.6763258244484991E-2</v>
      </c>
    </row>
    <row r="48" spans="2:8" x14ac:dyDescent="0.3">
      <c r="B48" s="111">
        <v>44928</v>
      </c>
      <c r="C48" s="157">
        <v>36.849997999999999</v>
      </c>
      <c r="D48" s="38">
        <f t="shared" si="0"/>
        <v>-5.3981377975206302E-3</v>
      </c>
      <c r="F48" s="109">
        <v>44928</v>
      </c>
      <c r="G48" s="110">
        <v>17859.449218999998</v>
      </c>
      <c r="H48" s="114">
        <f t="shared" si="1"/>
        <v>-1.3578982474458767E-2</v>
      </c>
    </row>
    <row r="49" spans="2:8" x14ac:dyDescent="0.3">
      <c r="B49" s="111">
        <v>44935</v>
      </c>
      <c r="C49" s="157">
        <v>36.5</v>
      </c>
      <c r="D49" s="38">
        <f t="shared" si="0"/>
        <v>-9.4979109632515879E-3</v>
      </c>
      <c r="F49" s="109">
        <v>44935</v>
      </c>
      <c r="G49" s="110">
        <v>17956.599609000001</v>
      </c>
      <c r="H49" s="114">
        <f t="shared" si="1"/>
        <v>5.4397192661825855E-3</v>
      </c>
    </row>
    <row r="50" spans="2:8" x14ac:dyDescent="0.3">
      <c r="B50" s="111">
        <v>44942</v>
      </c>
      <c r="C50" s="157">
        <v>35.200001</v>
      </c>
      <c r="D50" s="38">
        <f t="shared" si="0"/>
        <v>-3.561641095890411E-2</v>
      </c>
      <c r="F50" s="109">
        <v>44942</v>
      </c>
      <c r="G50" s="110">
        <v>18027.650390999999</v>
      </c>
      <c r="H50" s="114">
        <f t="shared" si="1"/>
        <v>3.9568060516528281E-3</v>
      </c>
    </row>
    <row r="51" spans="2:8" x14ac:dyDescent="0.3">
      <c r="B51" s="111">
        <v>44949</v>
      </c>
      <c r="C51" s="157">
        <v>32.450001</v>
      </c>
      <c r="D51" s="38">
        <f t="shared" si="0"/>
        <v>-7.8124997780539829E-2</v>
      </c>
      <c r="F51" s="109">
        <v>44949</v>
      </c>
      <c r="G51" s="110">
        <v>17604.349609000001</v>
      </c>
      <c r="H51" s="114">
        <f t="shared" si="1"/>
        <v>-2.3480640727941093E-2</v>
      </c>
    </row>
    <row r="52" spans="2:8" x14ac:dyDescent="0.3">
      <c r="B52" s="111">
        <v>44956</v>
      </c>
      <c r="C52" s="157">
        <v>32.349997999999999</v>
      </c>
      <c r="D52" s="38">
        <f t="shared" si="0"/>
        <v>-3.0817564535668973E-3</v>
      </c>
      <c r="F52" s="109">
        <v>44956</v>
      </c>
      <c r="G52" s="110">
        <v>17854.050781000002</v>
      </c>
      <c r="H52" s="114">
        <f t="shared" si="1"/>
        <v>1.4184061186352848E-2</v>
      </c>
    </row>
    <row r="53" spans="2:8" x14ac:dyDescent="0.3">
      <c r="B53" s="111">
        <v>44963</v>
      </c>
      <c r="C53" s="157">
        <v>34.099997999999999</v>
      </c>
      <c r="D53" s="38">
        <f t="shared" si="0"/>
        <v>5.4095830237763876E-2</v>
      </c>
      <c r="F53" s="109">
        <v>44963</v>
      </c>
      <c r="G53" s="110">
        <v>17856.5</v>
      </c>
      <c r="H53" s="114">
        <f t="shared" si="1"/>
        <v>1.371800175793414E-4</v>
      </c>
    </row>
    <row r="54" spans="2:8" x14ac:dyDescent="0.3">
      <c r="B54" s="111">
        <v>44970</v>
      </c>
      <c r="C54" s="157">
        <v>33.450001</v>
      </c>
      <c r="D54" s="38">
        <f t="shared" si="0"/>
        <v>-1.9061496719149362E-2</v>
      </c>
      <c r="F54" s="109">
        <v>44970</v>
      </c>
      <c r="G54" s="110">
        <v>17944.199218999998</v>
      </c>
      <c r="H54" s="114">
        <f t="shared" si="1"/>
        <v>4.9113330719905424E-3</v>
      </c>
    </row>
    <row r="55" spans="2:8" x14ac:dyDescent="0.3">
      <c r="B55" s="111">
        <v>44977</v>
      </c>
      <c r="C55" s="157">
        <v>31.200001</v>
      </c>
      <c r="D55" s="38">
        <f t="shared" si="0"/>
        <v>-6.7264571980132359E-2</v>
      </c>
      <c r="F55" s="109">
        <v>44977</v>
      </c>
      <c r="G55" s="110">
        <v>17465.800781000002</v>
      </c>
      <c r="H55" s="114">
        <f t="shared" si="1"/>
        <v>-2.6660339208308015E-2</v>
      </c>
    </row>
    <row r="56" spans="2:8" x14ac:dyDescent="0.3">
      <c r="B56" s="111">
        <v>44984</v>
      </c>
      <c r="C56" s="157">
        <v>32</v>
      </c>
      <c r="D56" s="38">
        <f t="shared" si="0"/>
        <v>2.564099276791687E-2</v>
      </c>
      <c r="F56" s="109">
        <v>44984</v>
      </c>
      <c r="G56" s="110">
        <v>17594.349609000001</v>
      </c>
      <c r="H56" s="114">
        <f t="shared" si="1"/>
        <v>7.3600305884538031E-3</v>
      </c>
    </row>
    <row r="57" spans="2:8" x14ac:dyDescent="0.3">
      <c r="B57" s="111">
        <v>44991</v>
      </c>
      <c r="C57" s="157">
        <v>31.549999</v>
      </c>
      <c r="D57" s="38">
        <f t="shared" si="0"/>
        <v>-1.406253125000001E-2</v>
      </c>
      <c r="F57" s="109">
        <v>44991</v>
      </c>
      <c r="G57" s="110">
        <v>17412.900390999999</v>
      </c>
      <c r="H57" s="114">
        <f t="shared" si="1"/>
        <v>-1.0312925571695164E-2</v>
      </c>
    </row>
    <row r="58" spans="2:8" x14ac:dyDescent="0.3">
      <c r="B58" s="111">
        <v>44998</v>
      </c>
      <c r="C58" s="157">
        <v>29.85</v>
      </c>
      <c r="D58" s="38">
        <f t="shared" si="0"/>
        <v>-5.3882695844142403E-2</v>
      </c>
      <c r="F58" s="109">
        <v>44998</v>
      </c>
      <c r="G58" s="110">
        <v>17100.050781000002</v>
      </c>
      <c r="H58" s="114">
        <f t="shared" si="1"/>
        <v>-1.7966542217268788E-2</v>
      </c>
    </row>
    <row r="59" spans="2:8" x14ac:dyDescent="0.3">
      <c r="B59" s="111">
        <v>45005</v>
      </c>
      <c r="C59" s="157">
        <v>29.25</v>
      </c>
      <c r="D59" s="38">
        <f t="shared" si="0"/>
        <v>-2.0100502512562901E-2</v>
      </c>
      <c r="F59" s="109">
        <v>45005</v>
      </c>
      <c r="G59" s="110">
        <v>16945.050781000002</v>
      </c>
      <c r="H59" s="114">
        <f t="shared" si="1"/>
        <v>-9.0643005675878907E-3</v>
      </c>
    </row>
    <row r="60" spans="2:8" x14ac:dyDescent="0.3">
      <c r="B60" s="111">
        <v>45012</v>
      </c>
      <c r="C60" s="157">
        <v>28.75</v>
      </c>
      <c r="D60" s="38">
        <f t="shared" si="0"/>
        <v>-1.7094017094017144E-2</v>
      </c>
      <c r="F60" s="109">
        <v>45012</v>
      </c>
      <c r="G60" s="110">
        <v>17359.75</v>
      </c>
      <c r="H60" s="114">
        <f t="shared" si="1"/>
        <v>2.4473176525678486E-2</v>
      </c>
    </row>
    <row r="61" spans="2:8" x14ac:dyDescent="0.3">
      <c r="B61" s="111">
        <v>45019</v>
      </c>
      <c r="C61" s="157">
        <v>30.35</v>
      </c>
      <c r="D61" s="38">
        <f t="shared" si="0"/>
        <v>5.5652173913043557E-2</v>
      </c>
      <c r="F61" s="109">
        <v>45019</v>
      </c>
      <c r="G61" s="110">
        <v>17599.150390999999</v>
      </c>
      <c r="H61" s="114">
        <f t="shared" si="1"/>
        <v>1.3790543700226143E-2</v>
      </c>
    </row>
    <row r="62" spans="2:8" x14ac:dyDescent="0.3">
      <c r="B62" s="111">
        <v>45026</v>
      </c>
      <c r="C62" s="157">
        <v>30.200001</v>
      </c>
      <c r="D62" s="38">
        <f t="shared" si="0"/>
        <v>-4.9423064250412319E-3</v>
      </c>
      <c r="F62" s="109">
        <v>45026</v>
      </c>
      <c r="G62" s="110">
        <v>17828</v>
      </c>
      <c r="H62" s="114">
        <f t="shared" si="1"/>
        <v>1.3003446411653519E-2</v>
      </c>
    </row>
    <row r="63" spans="2:8" x14ac:dyDescent="0.3">
      <c r="B63" s="111">
        <v>45033</v>
      </c>
      <c r="C63" s="157">
        <v>28.85</v>
      </c>
      <c r="D63" s="38">
        <f t="shared" si="0"/>
        <v>-4.4702018387350329E-2</v>
      </c>
      <c r="F63" s="109">
        <v>45033</v>
      </c>
      <c r="G63" s="110">
        <v>17624.050781000002</v>
      </c>
      <c r="H63" s="114">
        <f t="shared" si="1"/>
        <v>-1.1439826060130054E-2</v>
      </c>
    </row>
    <row r="64" spans="2:8" x14ac:dyDescent="0.3">
      <c r="B64" s="111">
        <v>45040</v>
      </c>
      <c r="C64" s="157">
        <v>30.25</v>
      </c>
      <c r="D64" s="38">
        <f t="shared" si="0"/>
        <v>4.8526863084922045E-2</v>
      </c>
      <c r="F64" s="109">
        <v>45040</v>
      </c>
      <c r="G64" s="110">
        <v>18065</v>
      </c>
      <c r="H64" s="114">
        <f t="shared" si="1"/>
        <v>2.5019742877464557E-2</v>
      </c>
    </row>
    <row r="65" spans="2:8" x14ac:dyDescent="0.3">
      <c r="B65" s="111">
        <v>45047</v>
      </c>
      <c r="C65" s="157">
        <v>30.700001</v>
      </c>
      <c r="D65" s="38">
        <f t="shared" si="0"/>
        <v>1.487606611570258E-2</v>
      </c>
      <c r="F65" s="109">
        <v>45047</v>
      </c>
      <c r="G65" s="110">
        <v>18069</v>
      </c>
      <c r="H65" s="114">
        <f t="shared" si="1"/>
        <v>2.2142264046509652E-4</v>
      </c>
    </row>
    <row r="66" spans="2:8" x14ac:dyDescent="0.3">
      <c r="B66" s="111">
        <v>45054</v>
      </c>
      <c r="C66" s="157">
        <v>32.349997999999999</v>
      </c>
      <c r="D66" s="38">
        <f t="shared" si="0"/>
        <v>5.3745828868213996E-2</v>
      </c>
      <c r="F66" s="109">
        <v>45054</v>
      </c>
      <c r="G66" s="110">
        <v>18314.800781000002</v>
      </c>
      <c r="H66" s="114">
        <f t="shared" si="1"/>
        <v>1.3603452376999448E-2</v>
      </c>
    </row>
    <row r="67" spans="2:8" x14ac:dyDescent="0.3">
      <c r="B67" s="111">
        <v>45061</v>
      </c>
      <c r="C67" s="157">
        <v>30.700001</v>
      </c>
      <c r="D67" s="38">
        <f t="shared" si="0"/>
        <v>-5.1004547202754047E-2</v>
      </c>
      <c r="F67" s="109">
        <v>45061</v>
      </c>
      <c r="G67" s="110">
        <v>18203.400390999999</v>
      </c>
      <c r="H67" s="114">
        <f t="shared" si="1"/>
        <v>-6.0825335384249168E-3</v>
      </c>
    </row>
    <row r="68" spans="2:8" x14ac:dyDescent="0.3">
      <c r="B68" s="111">
        <v>45068</v>
      </c>
      <c r="C68" s="157">
        <v>34.25</v>
      </c>
      <c r="D68" s="38">
        <f t="shared" si="0"/>
        <v>0.11563514281318743</v>
      </c>
      <c r="F68" s="109">
        <v>45068</v>
      </c>
      <c r="G68" s="110">
        <v>18499.349609000001</v>
      </c>
      <c r="H68" s="114">
        <f t="shared" si="1"/>
        <v>1.6257908502980811E-2</v>
      </c>
    </row>
    <row r="69" spans="2:8" x14ac:dyDescent="0.3">
      <c r="B69" s="111">
        <v>45075</v>
      </c>
      <c r="C69" s="157">
        <v>39.650002000000001</v>
      </c>
      <c r="D69" s="38">
        <f t="shared" si="0"/>
        <v>0.15766429197080289</v>
      </c>
      <c r="F69" s="109">
        <v>45075</v>
      </c>
      <c r="G69" s="110">
        <v>18534.099609000001</v>
      </c>
      <c r="H69" s="114">
        <f t="shared" si="1"/>
        <v>1.8784444174779757E-3</v>
      </c>
    </row>
    <row r="70" spans="2:8" x14ac:dyDescent="0.3">
      <c r="B70" s="111">
        <v>45082</v>
      </c>
      <c r="C70" s="157">
        <v>36.900002000000001</v>
      </c>
      <c r="D70" s="38">
        <f t="shared" si="0"/>
        <v>-6.9356869137106258E-2</v>
      </c>
      <c r="F70" s="109">
        <v>45082</v>
      </c>
      <c r="G70" s="110">
        <v>18563.400390999999</v>
      </c>
      <c r="H70" s="114">
        <f t="shared" si="1"/>
        <v>1.5809120819534339E-3</v>
      </c>
    </row>
    <row r="71" spans="2:8" x14ac:dyDescent="0.3">
      <c r="B71" s="111">
        <v>45089</v>
      </c>
      <c r="C71" s="157">
        <v>40.599997999999999</v>
      </c>
      <c r="D71" s="38">
        <f t="shared" si="0"/>
        <v>0.10027088887420654</v>
      </c>
      <c r="F71" s="109">
        <v>45089</v>
      </c>
      <c r="G71" s="110">
        <v>18826</v>
      </c>
      <c r="H71" s="114">
        <f t="shared" si="1"/>
        <v>1.4146094113625551E-2</v>
      </c>
    </row>
    <row r="72" spans="2:8" x14ac:dyDescent="0.3">
      <c r="B72" s="111">
        <v>45096</v>
      </c>
      <c r="C72" s="157">
        <v>38.299999</v>
      </c>
      <c r="D72" s="38">
        <f t="shared" si="0"/>
        <v>-5.6650224465528254E-2</v>
      </c>
      <c r="F72" s="109">
        <v>45096</v>
      </c>
      <c r="G72" s="110">
        <v>18665.5</v>
      </c>
      <c r="H72" s="114">
        <f t="shared" si="1"/>
        <v>-8.5254435355359703E-3</v>
      </c>
    </row>
    <row r="73" spans="2:8" x14ac:dyDescent="0.3">
      <c r="B73" s="111">
        <v>45103</v>
      </c>
      <c r="C73" s="157">
        <v>37.349997999999999</v>
      </c>
      <c r="D73" s="38">
        <f t="shared" si="0"/>
        <v>-2.4804204302981803E-2</v>
      </c>
      <c r="F73" s="109">
        <v>45103</v>
      </c>
      <c r="G73" s="110">
        <v>19189.050781000002</v>
      </c>
      <c r="H73" s="114">
        <f t="shared" si="1"/>
        <v>2.804911633762841E-2</v>
      </c>
    </row>
    <row r="74" spans="2:8" x14ac:dyDescent="0.3">
      <c r="B74" s="111">
        <v>45110</v>
      </c>
      <c r="C74" s="157">
        <v>38.849997999999999</v>
      </c>
      <c r="D74" s="38">
        <f t="shared" si="0"/>
        <v>4.0160644720784289E-2</v>
      </c>
      <c r="F74" s="109">
        <v>45110</v>
      </c>
      <c r="G74" s="110">
        <v>19331.800781000002</v>
      </c>
      <c r="H74" s="114">
        <f t="shared" si="1"/>
        <v>7.4391381642151533E-3</v>
      </c>
    </row>
    <row r="75" spans="2:8" x14ac:dyDescent="0.3">
      <c r="B75" s="111">
        <v>45117</v>
      </c>
      <c r="C75" s="157">
        <v>38.549999</v>
      </c>
      <c r="D75" s="38">
        <f t="shared" si="0"/>
        <v>-7.7219823795100506E-3</v>
      </c>
      <c r="F75" s="109">
        <v>45117</v>
      </c>
      <c r="G75" s="110">
        <v>19564.5</v>
      </c>
      <c r="H75" s="114">
        <f t="shared" si="1"/>
        <v>1.2037120681933855E-2</v>
      </c>
    </row>
    <row r="76" spans="2:8" x14ac:dyDescent="0.3">
      <c r="B76" s="111">
        <v>45124</v>
      </c>
      <c r="C76" s="157">
        <v>40.700001</v>
      </c>
      <c r="D76" s="38">
        <f t="shared" si="0"/>
        <v>5.5771778359838597E-2</v>
      </c>
      <c r="F76" s="109">
        <v>45124</v>
      </c>
      <c r="G76" s="110">
        <v>19745</v>
      </c>
      <c r="H76" s="114">
        <f t="shared" si="1"/>
        <v>9.225893838329613E-3</v>
      </c>
    </row>
    <row r="77" spans="2:8" x14ac:dyDescent="0.3">
      <c r="B77" s="111">
        <v>45131</v>
      </c>
      <c r="C77" s="157">
        <v>40.299999</v>
      </c>
      <c r="D77" s="38">
        <f t="shared" si="0"/>
        <v>-9.8280587265833219E-3</v>
      </c>
      <c r="F77" s="109">
        <v>45131</v>
      </c>
      <c r="G77" s="110">
        <v>19646.050781000002</v>
      </c>
      <c r="H77" s="114">
        <f t="shared" si="1"/>
        <v>-5.0113557356291638E-3</v>
      </c>
    </row>
    <row r="78" spans="2:8" x14ac:dyDescent="0.3">
      <c r="B78" s="111">
        <v>45138</v>
      </c>
      <c r="C78" s="157">
        <v>39.299999</v>
      </c>
      <c r="D78" s="38">
        <f t="shared" ref="D78:D116" si="2">C78/C77-1</f>
        <v>-2.4813896397367197E-2</v>
      </c>
      <c r="F78" s="109">
        <v>45138</v>
      </c>
      <c r="G78" s="110">
        <v>19517</v>
      </c>
      <c r="H78" s="114">
        <f t="shared" ref="H78:H115" si="3">G78/G77-1</f>
        <v>-6.568789953694365E-3</v>
      </c>
    </row>
    <row r="79" spans="2:8" x14ac:dyDescent="0.3">
      <c r="B79" s="111">
        <v>45145</v>
      </c>
      <c r="C79" s="157">
        <v>43.299999</v>
      </c>
      <c r="D79" s="38">
        <f t="shared" si="2"/>
        <v>0.10178117307331225</v>
      </c>
      <c r="F79" s="109">
        <v>45145</v>
      </c>
      <c r="G79" s="110">
        <v>19428.300781000002</v>
      </c>
      <c r="H79" s="114">
        <f t="shared" si="3"/>
        <v>-4.5447158374749552E-3</v>
      </c>
    </row>
    <row r="80" spans="2:8" x14ac:dyDescent="0.3">
      <c r="B80" s="111">
        <v>45152</v>
      </c>
      <c r="C80" s="157">
        <v>45.549999</v>
      </c>
      <c r="D80" s="38">
        <f t="shared" si="2"/>
        <v>5.1963049698915631E-2</v>
      </c>
      <c r="F80" s="109">
        <v>45152</v>
      </c>
      <c r="G80" s="110">
        <v>19310.150390999999</v>
      </c>
      <c r="H80" s="114">
        <f t="shared" si="3"/>
        <v>-6.0813547891717112E-3</v>
      </c>
    </row>
    <row r="81" spans="2:8" x14ac:dyDescent="0.3">
      <c r="B81" s="111">
        <v>45159</v>
      </c>
      <c r="C81" s="157">
        <v>47.450001</v>
      </c>
      <c r="D81" s="38">
        <f t="shared" si="2"/>
        <v>4.1712448775245825E-2</v>
      </c>
      <c r="F81" s="109">
        <v>45159</v>
      </c>
      <c r="G81" s="110">
        <v>19265.800781000002</v>
      </c>
      <c r="H81" s="114">
        <f t="shared" si="3"/>
        <v>-2.2966993576947203E-3</v>
      </c>
    </row>
    <row r="82" spans="2:8" x14ac:dyDescent="0.3">
      <c r="B82" s="111">
        <v>45166</v>
      </c>
      <c r="C82" s="157">
        <v>49.049999</v>
      </c>
      <c r="D82" s="38">
        <f t="shared" si="2"/>
        <v>3.3719662092314806E-2</v>
      </c>
      <c r="F82" s="109">
        <v>45166</v>
      </c>
      <c r="G82" s="110">
        <v>19435.300781000002</v>
      </c>
      <c r="H82" s="114">
        <f t="shared" si="3"/>
        <v>8.797973254616176E-3</v>
      </c>
    </row>
    <row r="83" spans="2:8" x14ac:dyDescent="0.3">
      <c r="B83" s="111">
        <v>45173</v>
      </c>
      <c r="C83" s="157">
        <v>48.75</v>
      </c>
      <c r="D83" s="38">
        <f t="shared" si="2"/>
        <v>-6.116187688403385E-3</v>
      </c>
      <c r="F83" s="109">
        <v>45173</v>
      </c>
      <c r="G83" s="110">
        <v>19819.949218999998</v>
      </c>
      <c r="H83" s="114">
        <f t="shared" si="3"/>
        <v>1.9791226404688889E-2</v>
      </c>
    </row>
    <row r="84" spans="2:8" x14ac:dyDescent="0.3">
      <c r="B84" s="111">
        <v>45180</v>
      </c>
      <c r="C84" s="157">
        <v>45.450001</v>
      </c>
      <c r="D84" s="38">
        <f t="shared" si="2"/>
        <v>-6.7692287179487165E-2</v>
      </c>
      <c r="F84" s="109">
        <v>45180</v>
      </c>
      <c r="G84" s="110">
        <v>20192.349609000001</v>
      </c>
      <c r="H84" s="114">
        <f t="shared" si="3"/>
        <v>1.8789169734249711E-2</v>
      </c>
    </row>
    <row r="85" spans="2:8" x14ac:dyDescent="0.3">
      <c r="B85" s="111">
        <v>45187</v>
      </c>
      <c r="C85" s="157">
        <v>45.75</v>
      </c>
      <c r="D85" s="38">
        <f t="shared" si="2"/>
        <v>6.6006379185779007E-3</v>
      </c>
      <c r="F85" s="109">
        <v>45187</v>
      </c>
      <c r="G85" s="110">
        <v>19674.25</v>
      </c>
      <c r="H85" s="114">
        <f t="shared" si="3"/>
        <v>-2.5658213087251469E-2</v>
      </c>
    </row>
    <row r="86" spans="2:8" x14ac:dyDescent="0.3">
      <c r="B86" s="111">
        <v>45194</v>
      </c>
      <c r="C86" s="157">
        <v>43.650002000000001</v>
      </c>
      <c r="D86" s="38">
        <f t="shared" si="2"/>
        <v>-4.5901595628415337E-2</v>
      </c>
      <c r="F86" s="109">
        <v>45194</v>
      </c>
      <c r="G86" s="110">
        <v>19638.300781000002</v>
      </c>
      <c r="H86" s="114">
        <f t="shared" si="3"/>
        <v>-1.8272218254824502E-3</v>
      </c>
    </row>
    <row r="87" spans="2:8" x14ac:dyDescent="0.3">
      <c r="B87" s="111">
        <v>45201</v>
      </c>
      <c r="C87" s="157">
        <v>46.200001</v>
      </c>
      <c r="D87" s="38">
        <f t="shared" si="2"/>
        <v>5.8419218400035833E-2</v>
      </c>
      <c r="F87" s="109">
        <v>45201</v>
      </c>
      <c r="G87" s="110">
        <v>19653.5</v>
      </c>
      <c r="H87" s="114">
        <f t="shared" si="3"/>
        <v>7.7395794928980521E-4</v>
      </c>
    </row>
    <row r="88" spans="2:8" x14ac:dyDescent="0.3">
      <c r="B88" s="111">
        <v>45208</v>
      </c>
      <c r="C88" s="157">
        <v>47.450001</v>
      </c>
      <c r="D88" s="38">
        <f t="shared" si="2"/>
        <v>2.7056276470643459E-2</v>
      </c>
      <c r="F88" s="109">
        <v>45208</v>
      </c>
      <c r="G88" s="110">
        <v>19751.050781000002</v>
      </c>
      <c r="H88" s="114">
        <f t="shared" si="3"/>
        <v>4.96353224616497E-3</v>
      </c>
    </row>
    <row r="89" spans="2:8" x14ac:dyDescent="0.3">
      <c r="B89" s="111">
        <v>45215</v>
      </c>
      <c r="C89" s="157">
        <v>46.200001</v>
      </c>
      <c r="D89" s="38">
        <f t="shared" si="2"/>
        <v>-2.634351893901965E-2</v>
      </c>
      <c r="F89" s="109">
        <v>45215</v>
      </c>
      <c r="G89" s="110">
        <v>19542.650390999999</v>
      </c>
      <c r="H89" s="114">
        <f t="shared" si="3"/>
        <v>-1.0551357105540893E-2</v>
      </c>
    </row>
    <row r="90" spans="2:8" x14ac:dyDescent="0.3">
      <c r="B90" s="111">
        <v>45222</v>
      </c>
      <c r="C90" s="157">
        <v>41.5</v>
      </c>
      <c r="D90" s="38">
        <f t="shared" si="2"/>
        <v>-0.10173162117464019</v>
      </c>
      <c r="F90" s="109">
        <v>45222</v>
      </c>
      <c r="G90" s="110">
        <v>19047.25</v>
      </c>
      <c r="H90" s="114">
        <f t="shared" si="3"/>
        <v>-2.5349703396840506E-2</v>
      </c>
    </row>
    <row r="91" spans="2:8" x14ac:dyDescent="0.3">
      <c r="B91" s="111">
        <v>45229</v>
      </c>
      <c r="C91" s="157">
        <v>42.400002000000001</v>
      </c>
      <c r="D91" s="38">
        <f t="shared" si="2"/>
        <v>2.1686795180722918E-2</v>
      </c>
      <c r="F91" s="109">
        <v>45229</v>
      </c>
      <c r="G91" s="110">
        <v>19230.599609000001</v>
      </c>
      <c r="H91" s="114">
        <f t="shared" si="3"/>
        <v>9.6260409770438926E-3</v>
      </c>
    </row>
    <row r="92" spans="2:8" x14ac:dyDescent="0.3">
      <c r="B92" s="111">
        <v>45236</v>
      </c>
      <c r="C92" s="157">
        <v>42.849997999999999</v>
      </c>
      <c r="D92" s="38">
        <f t="shared" si="2"/>
        <v>1.0613112706928662E-2</v>
      </c>
      <c r="F92" s="109">
        <v>45236</v>
      </c>
      <c r="G92" s="110">
        <v>19425.349609000001</v>
      </c>
      <c r="H92" s="114">
        <f t="shared" si="3"/>
        <v>1.0127089324289962E-2</v>
      </c>
    </row>
    <row r="93" spans="2:8" x14ac:dyDescent="0.3">
      <c r="B93" s="111">
        <v>45243</v>
      </c>
      <c r="C93" s="157">
        <v>44.400002000000001</v>
      </c>
      <c r="D93" s="38">
        <f t="shared" si="2"/>
        <v>3.6172790486477924E-2</v>
      </c>
      <c r="F93" s="109">
        <v>45243</v>
      </c>
      <c r="G93" s="110">
        <v>19731.800781000002</v>
      </c>
      <c r="H93" s="114">
        <f t="shared" si="3"/>
        <v>1.5775838178892609E-2</v>
      </c>
    </row>
    <row r="94" spans="2:8" x14ac:dyDescent="0.3">
      <c r="B94" s="111">
        <v>45250</v>
      </c>
      <c r="C94" s="157">
        <v>42.25</v>
      </c>
      <c r="D94" s="38">
        <f t="shared" si="2"/>
        <v>-4.8423466287231265E-2</v>
      </c>
      <c r="F94" s="109">
        <v>45250</v>
      </c>
      <c r="G94" s="110">
        <v>19794.699218999998</v>
      </c>
      <c r="H94" s="114">
        <f t="shared" si="3"/>
        <v>3.1876684088845142E-3</v>
      </c>
    </row>
    <row r="95" spans="2:8" x14ac:dyDescent="0.3">
      <c r="B95" s="111">
        <v>45257</v>
      </c>
      <c r="C95" s="157">
        <v>48</v>
      </c>
      <c r="D95" s="38">
        <f t="shared" si="2"/>
        <v>0.13609467455621305</v>
      </c>
      <c r="F95" s="109">
        <v>45257</v>
      </c>
      <c r="G95" s="110">
        <v>20267.900390999999</v>
      </c>
      <c r="H95" s="114">
        <f t="shared" si="3"/>
        <v>2.390544896715574E-2</v>
      </c>
    </row>
    <row r="96" spans="2:8" x14ac:dyDescent="0.3">
      <c r="B96" s="111">
        <v>45264</v>
      </c>
      <c r="C96" s="157">
        <v>49.25</v>
      </c>
      <c r="D96" s="38">
        <f t="shared" si="2"/>
        <v>2.6041666666666741E-2</v>
      </c>
      <c r="F96" s="109">
        <v>45264</v>
      </c>
      <c r="G96" s="110">
        <v>20969.400390999999</v>
      </c>
      <c r="H96" s="114">
        <f t="shared" si="3"/>
        <v>3.4611379889724736E-2</v>
      </c>
    </row>
    <row r="97" spans="2:8" x14ac:dyDescent="0.3">
      <c r="B97" s="111">
        <v>45271</v>
      </c>
      <c r="C97" s="157">
        <v>49.650002000000001</v>
      </c>
      <c r="D97" s="38">
        <f t="shared" si="2"/>
        <v>8.1218680203045679E-3</v>
      </c>
      <c r="F97" s="109">
        <v>45271</v>
      </c>
      <c r="G97" s="110">
        <v>21456.650390999999</v>
      </c>
      <c r="H97" s="114">
        <f t="shared" si="3"/>
        <v>2.3236239039487572E-2</v>
      </c>
    </row>
    <row r="98" spans="2:8" x14ac:dyDescent="0.3">
      <c r="B98" s="111">
        <v>45278</v>
      </c>
      <c r="C98" s="157">
        <v>51</v>
      </c>
      <c r="D98" s="38">
        <f t="shared" si="2"/>
        <v>2.7190290949031581E-2</v>
      </c>
      <c r="F98" s="109">
        <v>45278</v>
      </c>
      <c r="G98" s="110">
        <v>21349.400390999999</v>
      </c>
      <c r="H98" s="114">
        <f t="shared" si="3"/>
        <v>-4.9984502727874469E-3</v>
      </c>
    </row>
    <row r="99" spans="2:8" x14ac:dyDescent="0.3">
      <c r="B99" s="111">
        <v>45285</v>
      </c>
      <c r="C99" s="157">
        <v>50.5</v>
      </c>
      <c r="D99" s="38">
        <f t="shared" si="2"/>
        <v>-9.8039215686274161E-3</v>
      </c>
      <c r="F99" s="109">
        <v>45285</v>
      </c>
      <c r="G99" s="110">
        <v>21731.400390999999</v>
      </c>
      <c r="H99" s="114">
        <f t="shared" si="3"/>
        <v>1.7892774176507364E-2</v>
      </c>
    </row>
    <row r="100" spans="2:8" x14ac:dyDescent="0.3">
      <c r="B100" s="111">
        <v>45292</v>
      </c>
      <c r="C100" s="157">
        <v>54.299999</v>
      </c>
      <c r="D100" s="38">
        <f t="shared" si="2"/>
        <v>7.5247504950495037E-2</v>
      </c>
      <c r="F100" s="109">
        <v>45292</v>
      </c>
      <c r="G100" s="110">
        <v>21710.800781000002</v>
      </c>
      <c r="H100" s="114">
        <f t="shared" si="3"/>
        <v>-9.4791912299074799E-4</v>
      </c>
    </row>
    <row r="101" spans="2:8" x14ac:dyDescent="0.3">
      <c r="B101" s="111">
        <v>45299</v>
      </c>
      <c r="C101" s="157">
        <v>64.5</v>
      </c>
      <c r="D101" s="38">
        <f t="shared" si="2"/>
        <v>0.18784532574300794</v>
      </c>
      <c r="F101" s="109">
        <v>45299</v>
      </c>
      <c r="G101" s="110">
        <v>21894.550781000002</v>
      </c>
      <c r="H101" s="114">
        <f t="shared" si="3"/>
        <v>8.4635293674109047E-3</v>
      </c>
    </row>
    <row r="102" spans="2:8" x14ac:dyDescent="0.3">
      <c r="B102" s="111">
        <v>45306</v>
      </c>
      <c r="C102" s="157">
        <v>65.550003000000004</v>
      </c>
      <c r="D102" s="38">
        <f t="shared" si="2"/>
        <v>1.6279116279069861E-2</v>
      </c>
      <c r="F102" s="109">
        <v>45306</v>
      </c>
      <c r="G102" s="110">
        <v>21622.400390999999</v>
      </c>
      <c r="H102" s="114">
        <f t="shared" si="3"/>
        <v>-1.2430051327482539E-2</v>
      </c>
    </row>
    <row r="103" spans="2:8" x14ac:dyDescent="0.3">
      <c r="B103" s="111">
        <v>45313</v>
      </c>
      <c r="C103" s="157">
        <v>64.25</v>
      </c>
      <c r="D103" s="38">
        <f t="shared" si="2"/>
        <v>-1.9832234027510331E-2</v>
      </c>
      <c r="F103" s="109">
        <v>45313</v>
      </c>
      <c r="G103" s="110">
        <v>21352.599609000001</v>
      </c>
      <c r="H103" s="114">
        <f t="shared" si="3"/>
        <v>-1.2477836739731241E-2</v>
      </c>
    </row>
    <row r="104" spans="2:8" x14ac:dyDescent="0.3">
      <c r="B104" s="111">
        <v>45320</v>
      </c>
      <c r="C104" s="157">
        <v>62.150002000000001</v>
      </c>
      <c r="D104" s="38">
        <f t="shared" si="2"/>
        <v>-3.2684793774319099E-2</v>
      </c>
      <c r="F104" s="109">
        <v>45320</v>
      </c>
      <c r="G104" s="110">
        <v>21853.800781000002</v>
      </c>
      <c r="H104" s="114">
        <f t="shared" si="3"/>
        <v>2.3472606669810325E-2</v>
      </c>
    </row>
    <row r="105" spans="2:8" x14ac:dyDescent="0.3">
      <c r="B105" s="111">
        <v>45327</v>
      </c>
      <c r="C105" s="157">
        <v>60.049999</v>
      </c>
      <c r="D105" s="38">
        <f t="shared" si="2"/>
        <v>-3.3789266812895735E-2</v>
      </c>
      <c r="F105" s="109">
        <v>45327</v>
      </c>
      <c r="G105" s="110">
        <v>21782.5</v>
      </c>
      <c r="H105" s="114">
        <f t="shared" si="3"/>
        <v>-3.2626261085894059E-3</v>
      </c>
    </row>
    <row r="106" spans="2:8" x14ac:dyDescent="0.3">
      <c r="B106" s="111">
        <v>45334</v>
      </c>
      <c r="C106" s="157">
        <v>58.450001</v>
      </c>
      <c r="D106" s="38">
        <f t="shared" si="2"/>
        <v>-2.664443008566908E-2</v>
      </c>
      <c r="F106" s="109">
        <v>45334</v>
      </c>
      <c r="G106" s="110">
        <v>22040.699218999998</v>
      </c>
      <c r="H106" s="114">
        <f t="shared" si="3"/>
        <v>1.1853516308963474E-2</v>
      </c>
    </row>
    <row r="107" spans="2:8" x14ac:dyDescent="0.3">
      <c r="B107" s="111">
        <v>45341</v>
      </c>
      <c r="C107" s="157">
        <v>65.949996999999996</v>
      </c>
      <c r="D107" s="38">
        <f t="shared" si="2"/>
        <v>0.12831472834363167</v>
      </c>
      <c r="F107" s="109">
        <v>45341</v>
      </c>
      <c r="G107" s="110">
        <v>22212.699218999998</v>
      </c>
      <c r="H107" s="114">
        <f t="shared" si="3"/>
        <v>7.803745166656384E-3</v>
      </c>
    </row>
    <row r="108" spans="2:8" x14ac:dyDescent="0.3">
      <c r="B108" s="111">
        <v>45348</v>
      </c>
      <c r="C108" s="157">
        <v>56.950001</v>
      </c>
      <c r="D108" s="38">
        <f t="shared" si="2"/>
        <v>-0.13646696602579067</v>
      </c>
      <c r="F108" s="109">
        <v>45348</v>
      </c>
      <c r="G108" s="110">
        <v>22338.75</v>
      </c>
      <c r="H108" s="114">
        <f t="shared" si="3"/>
        <v>5.6747169606556902E-3</v>
      </c>
    </row>
    <row r="109" spans="2:8" x14ac:dyDescent="0.3">
      <c r="B109" s="111">
        <v>45355</v>
      </c>
      <c r="C109" s="157">
        <v>52.75</v>
      </c>
      <c r="D109" s="38">
        <f t="shared" si="2"/>
        <v>-7.3748918810378927E-2</v>
      </c>
      <c r="F109" s="109">
        <v>45355</v>
      </c>
      <c r="G109" s="110">
        <v>22493.550781000002</v>
      </c>
      <c r="H109" s="114">
        <f t="shared" si="3"/>
        <v>6.9296975435062524E-3</v>
      </c>
    </row>
    <row r="110" spans="2:8" x14ac:dyDescent="0.3">
      <c r="B110" s="111">
        <v>45362</v>
      </c>
      <c r="C110" s="157">
        <v>48.900002000000001</v>
      </c>
      <c r="D110" s="38">
        <f t="shared" si="2"/>
        <v>-7.2985744075829362E-2</v>
      </c>
      <c r="F110" s="109">
        <v>45362</v>
      </c>
      <c r="G110" s="110">
        <v>22023.349609000001</v>
      </c>
      <c r="H110" s="114">
        <f t="shared" si="3"/>
        <v>-2.0903821569921877E-2</v>
      </c>
    </row>
    <row r="111" spans="2:8" x14ac:dyDescent="0.3">
      <c r="B111" s="111">
        <v>45369</v>
      </c>
      <c r="C111" s="157">
        <v>49.599997999999999</v>
      </c>
      <c r="D111" s="38">
        <f t="shared" si="2"/>
        <v>1.431484604029265E-2</v>
      </c>
      <c r="F111" s="109">
        <v>45369</v>
      </c>
      <c r="G111" s="110">
        <v>22096.75</v>
      </c>
      <c r="H111" s="114">
        <f t="shared" si="3"/>
        <v>3.3328441087818739E-3</v>
      </c>
    </row>
    <row r="112" spans="2:8" x14ac:dyDescent="0.3">
      <c r="B112" s="111">
        <v>45376</v>
      </c>
      <c r="C112" s="157">
        <v>46.400002000000001</v>
      </c>
      <c r="D112" s="38">
        <f t="shared" si="2"/>
        <v>-6.45160509885504E-2</v>
      </c>
      <c r="F112" s="109">
        <v>45376</v>
      </c>
      <c r="G112" s="110">
        <v>22326.900390999999</v>
      </c>
      <c r="H112" s="114">
        <f t="shared" si="3"/>
        <v>1.0415576544061889E-2</v>
      </c>
    </row>
    <row r="113" spans="2:8" x14ac:dyDescent="0.3">
      <c r="B113" s="111">
        <v>45383</v>
      </c>
      <c r="C113" s="157">
        <v>48.549999</v>
      </c>
      <c r="D113" s="38">
        <f t="shared" si="2"/>
        <v>4.6336140244131796E-2</v>
      </c>
      <c r="F113" s="109">
        <v>45383</v>
      </c>
      <c r="G113" s="110">
        <v>22513.699218999998</v>
      </c>
      <c r="H113" s="114">
        <f t="shared" si="3"/>
        <v>8.3665365424077098E-3</v>
      </c>
    </row>
    <row r="114" spans="2:8" x14ac:dyDescent="0.3">
      <c r="B114" s="111">
        <v>45390</v>
      </c>
      <c r="C114" s="157">
        <v>47.299999</v>
      </c>
      <c r="D114" s="38">
        <f t="shared" si="2"/>
        <v>-2.5746653465430591E-2</v>
      </c>
      <c r="F114" s="109">
        <v>45390</v>
      </c>
      <c r="G114" s="110">
        <v>22519.400390999999</v>
      </c>
      <c r="H114" s="114">
        <f t="shared" si="3"/>
        <v>2.5323124132303754E-4</v>
      </c>
    </row>
    <row r="115" spans="2:8" x14ac:dyDescent="0.3">
      <c r="B115" s="111">
        <v>45397</v>
      </c>
      <c r="C115" s="157">
        <v>45.5</v>
      </c>
      <c r="D115" s="38">
        <f t="shared" si="2"/>
        <v>-3.8054947950421747E-2</v>
      </c>
      <c r="F115" s="109">
        <v>45397</v>
      </c>
      <c r="G115" s="110">
        <v>22147</v>
      </c>
      <c r="H115" s="114">
        <f t="shared" si="3"/>
        <v>-1.6536869744934735E-2</v>
      </c>
    </row>
    <row r="116" spans="2:8" x14ac:dyDescent="0.3">
      <c r="B116" s="111">
        <v>45404</v>
      </c>
      <c r="C116" s="157">
        <v>46</v>
      </c>
      <c r="D116" s="38">
        <f t="shared" si="2"/>
        <v>1.098901098901095E-2</v>
      </c>
      <c r="F116" s="109">
        <v>45404</v>
      </c>
      <c r="G116" s="110">
        <v>22294.75</v>
      </c>
      <c r="H116" s="114">
        <f>G116/G115-1</f>
        <v>6.6713324603784319E-3</v>
      </c>
    </row>
  </sheetData>
  <mergeCells count="9">
    <mergeCell ref="B10:D10"/>
    <mergeCell ref="F10:H10"/>
    <mergeCell ref="J10:K10"/>
    <mergeCell ref="I1:K1"/>
    <mergeCell ref="P1:R1"/>
    <mergeCell ref="I2:K2"/>
    <mergeCell ref="M3:O3"/>
    <mergeCell ref="B4:J5"/>
    <mergeCell ref="C8:J8"/>
  </mergeCells>
  <printOptions horizontalCentered="1"/>
  <pageMargins left="0" right="0" top="0" bottom="0" header="0.31496062992125984" footer="0.31496062992125984"/>
  <pageSetup paperSize="13" scale="90" fitToWidth="0" fitToHeight="0"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6C033-61EE-45B4-8BB2-7A0771002833}">
  <dimension ref="B2:J4442"/>
  <sheetViews>
    <sheetView showGridLines="0" zoomScale="70" zoomScaleNormal="70" workbookViewId="0">
      <selection activeCell="K46" sqref="K46"/>
    </sheetView>
  </sheetViews>
  <sheetFormatPr defaultRowHeight="14.4" x14ac:dyDescent="0.3"/>
  <cols>
    <col min="2" max="2" width="11.5546875" bestFit="1" customWidth="1"/>
    <col min="3" max="3" width="11.109375" customWidth="1"/>
    <col min="4" max="5" width="10" customWidth="1"/>
    <col min="6" max="6" width="72" bestFit="1" customWidth="1"/>
    <col min="7" max="7" width="30.88671875" bestFit="1" customWidth="1"/>
    <col min="8" max="8" width="16.21875" customWidth="1"/>
    <col min="9" max="9" width="20.77734375" customWidth="1"/>
    <col min="10" max="10" width="37" customWidth="1"/>
  </cols>
  <sheetData>
    <row r="2" spans="2:10" x14ac:dyDescent="0.3">
      <c r="B2" s="406" t="s">
        <v>184</v>
      </c>
      <c r="C2" s="407" t="s">
        <v>410</v>
      </c>
      <c r="D2" s="408" t="s">
        <v>427</v>
      </c>
      <c r="J2">
        <f>'Data Sheet'!B8</f>
        <v>611.79999999999995</v>
      </c>
    </row>
    <row r="3" spans="2:10" ht="15" thickBot="1" x14ac:dyDescent="0.35">
      <c r="B3" s="109">
        <v>45405</v>
      </c>
      <c r="C3">
        <v>616.9</v>
      </c>
      <c r="D3">
        <v>680997</v>
      </c>
      <c r="F3" s="2" t="s">
        <v>429</v>
      </c>
      <c r="G3" s="429" t="s">
        <v>431</v>
      </c>
      <c r="H3" s="429" t="s">
        <v>433</v>
      </c>
      <c r="I3" s="429" t="s">
        <v>432</v>
      </c>
    </row>
    <row r="4" spans="2:10" ht="15.6" thickTop="1" thickBot="1" x14ac:dyDescent="0.35">
      <c r="B4" s="109">
        <v>45404</v>
      </c>
      <c r="C4">
        <v>609.85</v>
      </c>
      <c r="D4">
        <v>857721</v>
      </c>
      <c r="F4" s="424" t="s">
        <v>544</v>
      </c>
      <c r="G4" s="430">
        <v>295.56345700000003</v>
      </c>
      <c r="H4">
        <v>75</v>
      </c>
      <c r="I4" s="425">
        <f>G4*$J$2</f>
        <v>180825.7229926</v>
      </c>
    </row>
    <row r="5" spans="2:10" ht="15.6" thickTop="1" thickBot="1" x14ac:dyDescent="0.35">
      <c r="B5" s="109">
        <v>45401</v>
      </c>
      <c r="C5">
        <v>597.25</v>
      </c>
      <c r="D5">
        <v>461871</v>
      </c>
      <c r="F5" s="426" t="s">
        <v>545</v>
      </c>
      <c r="G5" s="430">
        <v>9.1508350000000007</v>
      </c>
      <c r="H5">
        <v>2.3199999999999998</v>
      </c>
      <c r="I5" s="425">
        <f t="shared" ref="I5:I9" si="0">G5*$J$2</f>
        <v>5598.480853</v>
      </c>
    </row>
    <row r="6" spans="2:10" ht="15.6" thickTop="1" thickBot="1" x14ac:dyDescent="0.35">
      <c r="B6" s="109">
        <v>45400</v>
      </c>
      <c r="C6">
        <v>607.79999999999995</v>
      </c>
      <c r="D6">
        <v>668135</v>
      </c>
      <c r="F6" s="426" t="s">
        <v>546</v>
      </c>
      <c r="G6" s="430">
        <v>7.0045159999999997</v>
      </c>
      <c r="H6">
        <v>1.78</v>
      </c>
      <c r="I6" s="425">
        <f t="shared" si="0"/>
        <v>4285.3628887999994</v>
      </c>
    </row>
    <row r="7" spans="2:10" ht="15.6" thickTop="1" thickBot="1" x14ac:dyDescent="0.35">
      <c r="B7" s="109">
        <v>45398</v>
      </c>
      <c r="C7">
        <v>605.75</v>
      </c>
      <c r="D7">
        <v>601849</v>
      </c>
      <c r="F7" s="426" t="s">
        <v>547</v>
      </c>
      <c r="G7" s="430">
        <v>6.8598049999999997</v>
      </c>
      <c r="H7">
        <v>1.74</v>
      </c>
      <c r="I7" s="425">
        <f t="shared" si="0"/>
        <v>4196.8286989999997</v>
      </c>
    </row>
    <row r="8" spans="2:10" ht="15.6" thickTop="1" thickBot="1" x14ac:dyDescent="0.35">
      <c r="B8" s="109">
        <v>45397</v>
      </c>
      <c r="C8">
        <v>607.6</v>
      </c>
      <c r="D8">
        <v>803305</v>
      </c>
      <c r="F8" s="426" t="s">
        <v>548</v>
      </c>
      <c r="G8" s="430">
        <v>4.3140970000000003</v>
      </c>
      <c r="H8">
        <v>1.0900000000000001</v>
      </c>
      <c r="I8" s="425">
        <f t="shared" si="0"/>
        <v>2639.3645446</v>
      </c>
    </row>
    <row r="9" spans="2:10" ht="15" thickTop="1" x14ac:dyDescent="0.3">
      <c r="B9" s="109">
        <v>45394</v>
      </c>
      <c r="C9">
        <v>619.04999999999995</v>
      </c>
      <c r="D9">
        <v>752012</v>
      </c>
      <c r="F9" s="426" t="s">
        <v>549</v>
      </c>
      <c r="G9" s="430">
        <v>1.16E-3</v>
      </c>
      <c r="H9">
        <v>0</v>
      </c>
      <c r="I9" s="425">
        <f t="shared" si="0"/>
        <v>0.70968799999999999</v>
      </c>
    </row>
    <row r="10" spans="2:10" x14ac:dyDescent="0.3">
      <c r="B10" s="109">
        <v>45392</v>
      </c>
      <c r="C10">
        <v>630.70000000000005</v>
      </c>
      <c r="D10">
        <v>2997261</v>
      </c>
      <c r="F10" s="426"/>
      <c r="G10" s="427"/>
      <c r="H10" s="428"/>
      <c r="I10" s="427"/>
    </row>
    <row r="11" spans="2:10" x14ac:dyDescent="0.3">
      <c r="B11" s="109">
        <v>45391</v>
      </c>
      <c r="C11">
        <v>595.75</v>
      </c>
      <c r="D11">
        <v>810175</v>
      </c>
      <c r="F11" s="426"/>
      <c r="G11" s="427"/>
      <c r="H11" s="428"/>
      <c r="I11" s="427"/>
    </row>
    <row r="12" spans="2:10" x14ac:dyDescent="0.3">
      <c r="B12" s="109">
        <v>45390</v>
      </c>
      <c r="C12">
        <v>608.85</v>
      </c>
      <c r="D12">
        <v>684072</v>
      </c>
      <c r="F12" s="426"/>
      <c r="G12" s="427"/>
      <c r="H12" s="428"/>
      <c r="I12" s="427"/>
    </row>
    <row r="13" spans="2:10" x14ac:dyDescent="0.3">
      <c r="B13" s="109">
        <v>45387</v>
      </c>
      <c r="C13">
        <v>619.95000000000005</v>
      </c>
      <c r="D13">
        <v>295780</v>
      </c>
      <c r="F13" s="426"/>
      <c r="G13" s="427"/>
      <c r="H13" s="428"/>
      <c r="I13" s="427"/>
    </row>
    <row r="14" spans="2:10" x14ac:dyDescent="0.3">
      <c r="B14" s="109">
        <v>45386</v>
      </c>
      <c r="C14">
        <v>615.41999999999996</v>
      </c>
      <c r="D14">
        <v>591340</v>
      </c>
    </row>
    <row r="15" spans="2:10" x14ac:dyDescent="0.3">
      <c r="B15" s="109">
        <v>45385</v>
      </c>
      <c r="C15">
        <v>617.91</v>
      </c>
      <c r="D15">
        <v>576439</v>
      </c>
    </row>
    <row r="16" spans="2:10" ht="15" thickBot="1" x14ac:dyDescent="0.35">
      <c r="B16" s="109">
        <v>45384</v>
      </c>
      <c r="C16">
        <v>612.88</v>
      </c>
      <c r="D16">
        <v>488243</v>
      </c>
      <c r="F16" s="435" t="s">
        <v>481</v>
      </c>
      <c r="G16" s="436" t="s">
        <v>482</v>
      </c>
    </row>
    <row r="17" spans="2:10" ht="15" thickTop="1" x14ac:dyDescent="0.3">
      <c r="B17" s="109">
        <v>45383</v>
      </c>
      <c r="C17">
        <v>608.26</v>
      </c>
      <c r="D17">
        <v>558530</v>
      </c>
      <c r="F17" s="437" t="s">
        <v>434</v>
      </c>
      <c r="G17" s="438">
        <v>0.75009999999999999</v>
      </c>
    </row>
    <row r="18" spans="2:10" x14ac:dyDescent="0.3">
      <c r="B18" s="109">
        <v>45379</v>
      </c>
      <c r="C18">
        <v>597.36</v>
      </c>
      <c r="D18">
        <v>436534</v>
      </c>
      <c r="F18" s="439" t="s">
        <v>435</v>
      </c>
      <c r="G18" s="440">
        <v>8.8700000000000001E-2</v>
      </c>
    </row>
    <row r="19" spans="2:10" x14ac:dyDescent="0.3">
      <c r="B19" s="109">
        <v>45378</v>
      </c>
      <c r="C19">
        <v>593.33000000000004</v>
      </c>
      <c r="D19">
        <v>514510</v>
      </c>
      <c r="F19" s="441" t="s">
        <v>436</v>
      </c>
      <c r="G19" s="442">
        <v>6.5000000000000002E-2</v>
      </c>
    </row>
    <row r="20" spans="2:10" x14ac:dyDescent="0.3">
      <c r="B20" s="109">
        <v>45377</v>
      </c>
      <c r="C20">
        <v>582.58000000000004</v>
      </c>
      <c r="D20">
        <v>559350</v>
      </c>
      <c r="F20" s="439" t="s">
        <v>437</v>
      </c>
      <c r="G20" s="440">
        <v>9.6199999999999994E-2</v>
      </c>
    </row>
    <row r="21" spans="2:10" x14ac:dyDescent="0.3">
      <c r="B21" s="109">
        <v>45373</v>
      </c>
      <c r="C21">
        <v>583.53</v>
      </c>
      <c r="D21">
        <v>317386</v>
      </c>
      <c r="F21" s="426"/>
      <c r="G21" s="443"/>
    </row>
    <row r="22" spans="2:10" x14ac:dyDescent="0.3">
      <c r="B22" s="109">
        <v>45372</v>
      </c>
      <c r="C22">
        <v>590.59</v>
      </c>
      <c r="D22">
        <v>471015</v>
      </c>
      <c r="F22" s="426"/>
      <c r="G22" s="443"/>
    </row>
    <row r="23" spans="2:10" x14ac:dyDescent="0.3">
      <c r="B23" s="109">
        <v>45371</v>
      </c>
      <c r="C23">
        <v>572.78</v>
      </c>
      <c r="D23">
        <v>299793</v>
      </c>
    </row>
    <row r="24" spans="2:10" x14ac:dyDescent="0.3">
      <c r="B24" s="109">
        <v>45370</v>
      </c>
      <c r="C24">
        <v>571.88</v>
      </c>
      <c r="D24">
        <v>383147</v>
      </c>
    </row>
    <row r="25" spans="2:10" x14ac:dyDescent="0.3">
      <c r="B25" s="109">
        <v>45369</v>
      </c>
      <c r="C25">
        <v>588.29999999999995</v>
      </c>
      <c r="D25">
        <v>363598</v>
      </c>
      <c r="J25" s="124"/>
    </row>
    <row r="26" spans="2:10" x14ac:dyDescent="0.3">
      <c r="B26" s="109">
        <v>45366</v>
      </c>
      <c r="C26">
        <v>587.36</v>
      </c>
      <c r="D26">
        <v>524707</v>
      </c>
      <c r="J26" s="124"/>
    </row>
    <row r="27" spans="2:10" x14ac:dyDescent="0.3">
      <c r="B27" s="109">
        <v>45365</v>
      </c>
      <c r="C27">
        <v>590.84</v>
      </c>
      <c r="D27">
        <v>370547</v>
      </c>
      <c r="F27" t="s">
        <v>444</v>
      </c>
      <c r="G27" t="s">
        <v>446</v>
      </c>
      <c r="H27" t="s">
        <v>445</v>
      </c>
      <c r="I27" t="s">
        <v>481</v>
      </c>
      <c r="J27" s="124" t="s">
        <v>483</v>
      </c>
    </row>
    <row r="28" spans="2:10" x14ac:dyDescent="0.3">
      <c r="B28" s="109">
        <v>45364</v>
      </c>
      <c r="C28">
        <v>582.92999999999995</v>
      </c>
      <c r="D28">
        <v>1123714</v>
      </c>
      <c r="F28" t="s">
        <v>447</v>
      </c>
      <c r="G28" t="s">
        <v>450</v>
      </c>
      <c r="H28" s="220">
        <v>28044000</v>
      </c>
      <c r="I28">
        <v>22.02</v>
      </c>
      <c r="J28" s="125">
        <v>-0.29930000000000001</v>
      </c>
    </row>
    <row r="29" spans="2:10" x14ac:dyDescent="0.3">
      <c r="B29" s="109">
        <v>45363</v>
      </c>
      <c r="C29">
        <v>605.52</v>
      </c>
      <c r="D29">
        <v>269006</v>
      </c>
      <c r="F29" t="s">
        <v>448</v>
      </c>
      <c r="G29" t="s">
        <v>449</v>
      </c>
      <c r="H29" s="220">
        <v>251075800</v>
      </c>
      <c r="I29">
        <v>197.17</v>
      </c>
      <c r="J29" s="125">
        <v>-0.30449999999999999</v>
      </c>
    </row>
    <row r="30" spans="2:10" x14ac:dyDescent="0.3">
      <c r="B30" s="109">
        <v>45362</v>
      </c>
      <c r="C30">
        <v>612.64</v>
      </c>
      <c r="D30">
        <v>361211</v>
      </c>
      <c r="F30" t="s">
        <v>451</v>
      </c>
      <c r="G30" t="s">
        <v>452</v>
      </c>
      <c r="H30" s="220">
        <v>7830000</v>
      </c>
      <c r="I30">
        <v>6.15</v>
      </c>
      <c r="J30" s="125">
        <v>0.44159999999999999</v>
      </c>
    </row>
    <row r="31" spans="2:10" x14ac:dyDescent="0.3">
      <c r="B31" s="109">
        <v>45358</v>
      </c>
      <c r="C31">
        <v>619.45000000000005</v>
      </c>
      <c r="D31">
        <v>508209</v>
      </c>
    </row>
    <row r="32" spans="2:10" x14ac:dyDescent="0.3">
      <c r="B32" s="109">
        <v>45357</v>
      </c>
      <c r="C32">
        <v>612.92999999999995</v>
      </c>
      <c r="D32">
        <v>1026553</v>
      </c>
    </row>
    <row r="33" spans="2:10" x14ac:dyDescent="0.3">
      <c r="B33" s="109">
        <v>45356</v>
      </c>
      <c r="C33">
        <v>640.70000000000005</v>
      </c>
      <c r="D33">
        <v>820141</v>
      </c>
      <c r="J33" s="124"/>
    </row>
    <row r="34" spans="2:10" x14ac:dyDescent="0.3">
      <c r="B34" s="109">
        <v>45355</v>
      </c>
      <c r="C34">
        <v>635.97</v>
      </c>
      <c r="D34">
        <v>536739</v>
      </c>
      <c r="J34" s="124"/>
    </row>
    <row r="35" spans="2:10" x14ac:dyDescent="0.3">
      <c r="B35" s="109">
        <v>45352</v>
      </c>
      <c r="C35">
        <v>610.94000000000005</v>
      </c>
      <c r="D35">
        <v>415197</v>
      </c>
      <c r="F35" t="s">
        <v>550</v>
      </c>
      <c r="G35" s="430"/>
      <c r="I35" s="221" t="s">
        <v>560</v>
      </c>
      <c r="J35" s="124"/>
    </row>
    <row r="36" spans="2:10" x14ac:dyDescent="0.3">
      <c r="B36" s="109">
        <v>45351</v>
      </c>
      <c r="C36">
        <v>612.83000000000004</v>
      </c>
      <c r="D36">
        <v>699878</v>
      </c>
      <c r="F36" t="s">
        <v>551</v>
      </c>
      <c r="G36" s="430"/>
      <c r="I36" s="221" t="s">
        <v>561</v>
      </c>
    </row>
    <row r="37" spans="2:10" x14ac:dyDescent="0.3">
      <c r="B37" s="109">
        <v>45350</v>
      </c>
      <c r="C37">
        <v>604.38</v>
      </c>
      <c r="D37">
        <v>292616</v>
      </c>
      <c r="F37" t="s">
        <v>552</v>
      </c>
      <c r="G37" s="430"/>
      <c r="I37" s="221" t="s">
        <v>562</v>
      </c>
    </row>
    <row r="38" spans="2:10" x14ac:dyDescent="0.3">
      <c r="B38" s="109">
        <v>45349</v>
      </c>
      <c r="C38">
        <v>616.86</v>
      </c>
      <c r="D38">
        <v>344037</v>
      </c>
      <c r="F38" t="s">
        <v>553</v>
      </c>
      <c r="G38" s="430"/>
      <c r="I38" s="221" t="s">
        <v>563</v>
      </c>
    </row>
    <row r="39" spans="2:10" x14ac:dyDescent="0.3">
      <c r="B39" s="109">
        <v>45348</v>
      </c>
      <c r="C39">
        <v>629.95000000000005</v>
      </c>
      <c r="D39">
        <v>862564</v>
      </c>
      <c r="F39" t="s">
        <v>551</v>
      </c>
      <c r="G39" s="430"/>
      <c r="I39" s="221" t="s">
        <v>564</v>
      </c>
    </row>
    <row r="40" spans="2:10" x14ac:dyDescent="0.3">
      <c r="B40" s="109">
        <v>45345</v>
      </c>
      <c r="C40">
        <v>631.34</v>
      </c>
      <c r="D40">
        <v>812345</v>
      </c>
      <c r="F40" t="s">
        <v>552</v>
      </c>
      <c r="G40" s="430"/>
      <c r="I40" s="221" t="s">
        <v>565</v>
      </c>
    </row>
    <row r="41" spans="2:10" x14ac:dyDescent="0.3">
      <c r="B41" s="109">
        <v>45344</v>
      </c>
      <c r="C41">
        <v>619.15</v>
      </c>
      <c r="D41">
        <v>931848</v>
      </c>
      <c r="F41" t="s">
        <v>554</v>
      </c>
      <c r="I41" t="s">
        <v>566</v>
      </c>
    </row>
    <row r="42" spans="2:10" x14ac:dyDescent="0.3">
      <c r="B42" s="109">
        <v>45343</v>
      </c>
      <c r="C42">
        <v>605.13</v>
      </c>
      <c r="D42">
        <v>489671</v>
      </c>
      <c r="F42" t="s">
        <v>555</v>
      </c>
      <c r="I42" t="s">
        <v>567</v>
      </c>
    </row>
    <row r="43" spans="2:10" x14ac:dyDescent="0.3">
      <c r="B43" s="109">
        <v>45342</v>
      </c>
      <c r="C43">
        <v>615.83000000000004</v>
      </c>
      <c r="D43">
        <v>706363</v>
      </c>
      <c r="F43" t="s">
        <v>556</v>
      </c>
      <c r="I43" t="s">
        <v>568</v>
      </c>
    </row>
    <row r="44" spans="2:10" x14ac:dyDescent="0.3">
      <c r="B44" s="109">
        <v>45341</v>
      </c>
      <c r="C44">
        <v>614.64</v>
      </c>
      <c r="D44">
        <v>363239</v>
      </c>
      <c r="F44" t="s">
        <v>557</v>
      </c>
      <c r="I44" t="s">
        <v>569</v>
      </c>
    </row>
    <row r="45" spans="2:10" x14ac:dyDescent="0.3">
      <c r="B45" s="109">
        <v>45338</v>
      </c>
      <c r="C45">
        <v>619.1</v>
      </c>
      <c r="D45">
        <v>531484</v>
      </c>
      <c r="F45" t="s">
        <v>558</v>
      </c>
      <c r="I45" t="s">
        <v>570</v>
      </c>
    </row>
    <row r="46" spans="2:10" x14ac:dyDescent="0.3">
      <c r="B46" s="109">
        <v>45337</v>
      </c>
      <c r="C46">
        <v>615.78</v>
      </c>
      <c r="D46">
        <v>763645</v>
      </c>
      <c r="F46">
        <v>9</v>
      </c>
      <c r="I46" t="s">
        <v>571</v>
      </c>
    </row>
    <row r="47" spans="2:10" x14ac:dyDescent="0.3">
      <c r="B47" s="109">
        <v>45336</v>
      </c>
      <c r="C47">
        <v>620.84</v>
      </c>
      <c r="D47">
        <v>473725</v>
      </c>
      <c r="F47">
        <v>5</v>
      </c>
      <c r="I47" t="s">
        <v>572</v>
      </c>
    </row>
    <row r="48" spans="2:10" x14ac:dyDescent="0.3">
      <c r="B48" s="109">
        <v>45335</v>
      </c>
      <c r="C48">
        <v>608</v>
      </c>
      <c r="D48">
        <v>319590</v>
      </c>
      <c r="F48">
        <v>1047</v>
      </c>
      <c r="I48" t="s">
        <v>573</v>
      </c>
    </row>
    <row r="49" spans="2:6" x14ac:dyDescent="0.3">
      <c r="B49" s="109">
        <v>45334</v>
      </c>
      <c r="C49">
        <v>601.26</v>
      </c>
      <c r="D49">
        <v>333721</v>
      </c>
      <c r="F49" t="s">
        <v>559</v>
      </c>
    </row>
    <row r="50" spans="2:6" x14ac:dyDescent="0.3">
      <c r="B50" s="109">
        <v>45331</v>
      </c>
      <c r="C50">
        <v>617.27</v>
      </c>
      <c r="D50">
        <v>447540</v>
      </c>
      <c r="F50" s="220">
        <v>420000</v>
      </c>
    </row>
    <row r="51" spans="2:6" x14ac:dyDescent="0.3">
      <c r="B51" s="109">
        <v>45330</v>
      </c>
      <c r="C51">
        <v>633.63</v>
      </c>
      <c r="D51">
        <v>545616</v>
      </c>
      <c r="F51" s="220">
        <v>14095812</v>
      </c>
    </row>
    <row r="52" spans="2:6" x14ac:dyDescent="0.3">
      <c r="B52" s="109">
        <v>45329</v>
      </c>
      <c r="C52">
        <v>634.96</v>
      </c>
      <c r="D52">
        <v>304649</v>
      </c>
      <c r="F52" s="220">
        <v>388788</v>
      </c>
    </row>
    <row r="53" spans="2:6" x14ac:dyDescent="0.3">
      <c r="B53" s="109">
        <v>45328</v>
      </c>
      <c r="C53">
        <v>635.51</v>
      </c>
      <c r="D53">
        <v>691816</v>
      </c>
      <c r="F53" t="s">
        <v>559</v>
      </c>
    </row>
    <row r="54" spans="2:6" x14ac:dyDescent="0.3">
      <c r="B54" s="109">
        <v>45327</v>
      </c>
      <c r="C54">
        <v>639.32000000000005</v>
      </c>
      <c r="D54">
        <v>632818</v>
      </c>
      <c r="F54" s="220">
        <v>11832030</v>
      </c>
    </row>
    <row r="55" spans="2:6" x14ac:dyDescent="0.3">
      <c r="B55" s="109">
        <v>45324</v>
      </c>
      <c r="C55">
        <v>644.83000000000004</v>
      </c>
      <c r="D55">
        <v>484174</v>
      </c>
      <c r="F55" s="220">
        <v>443429091</v>
      </c>
    </row>
    <row r="56" spans="2:6" x14ac:dyDescent="0.3">
      <c r="B56" s="109">
        <v>45323</v>
      </c>
      <c r="C56">
        <v>648.99</v>
      </c>
      <c r="D56">
        <v>500565</v>
      </c>
      <c r="F56" s="220">
        <v>379722</v>
      </c>
    </row>
    <row r="57" spans="2:6" x14ac:dyDescent="0.3">
      <c r="B57" s="109">
        <v>45322</v>
      </c>
      <c r="C57">
        <v>652.80999999999995</v>
      </c>
      <c r="D57">
        <v>840517</v>
      </c>
      <c r="F57" t="s">
        <v>559</v>
      </c>
    </row>
    <row r="58" spans="2:6" x14ac:dyDescent="0.3">
      <c r="B58" s="109">
        <v>45321</v>
      </c>
      <c r="C58">
        <v>649.73</v>
      </c>
      <c r="D58">
        <v>695940</v>
      </c>
    </row>
    <row r="59" spans="2:6" x14ac:dyDescent="0.3">
      <c r="B59" s="109">
        <v>45320</v>
      </c>
      <c r="C59">
        <v>656.82</v>
      </c>
      <c r="D59">
        <v>493374</v>
      </c>
    </row>
    <row r="60" spans="2:6" x14ac:dyDescent="0.3">
      <c r="B60" s="109">
        <v>45316</v>
      </c>
      <c r="C60">
        <v>644.03</v>
      </c>
      <c r="D60">
        <v>684222</v>
      </c>
    </row>
    <row r="61" spans="2:6" x14ac:dyDescent="0.3">
      <c r="B61" s="109">
        <v>45315</v>
      </c>
      <c r="C61">
        <v>638.28</v>
      </c>
      <c r="D61">
        <v>821384</v>
      </c>
    </row>
    <row r="62" spans="2:6" x14ac:dyDescent="0.3">
      <c r="B62" s="109">
        <v>45314</v>
      </c>
      <c r="C62">
        <v>614.29999999999995</v>
      </c>
      <c r="D62">
        <v>1238596</v>
      </c>
    </row>
    <row r="63" spans="2:6" x14ac:dyDescent="0.3">
      <c r="B63" s="109">
        <v>45310</v>
      </c>
      <c r="C63">
        <v>663.51</v>
      </c>
      <c r="D63">
        <v>873394</v>
      </c>
    </row>
    <row r="64" spans="2:6" x14ac:dyDescent="0.3">
      <c r="B64" s="109">
        <v>45309</v>
      </c>
      <c r="C64">
        <v>665.24</v>
      </c>
      <c r="D64">
        <v>526980</v>
      </c>
    </row>
    <row r="65" spans="2:4" x14ac:dyDescent="0.3">
      <c r="B65" s="109">
        <v>45308</v>
      </c>
      <c r="C65">
        <v>659.84</v>
      </c>
      <c r="D65">
        <v>610944</v>
      </c>
    </row>
    <row r="66" spans="2:4" x14ac:dyDescent="0.3">
      <c r="B66" s="109">
        <v>45307</v>
      </c>
      <c r="C66">
        <v>667.87</v>
      </c>
      <c r="D66">
        <v>656371</v>
      </c>
    </row>
    <row r="67" spans="2:4" x14ac:dyDescent="0.3">
      <c r="B67" s="109">
        <v>45306</v>
      </c>
      <c r="C67">
        <v>681.4</v>
      </c>
      <c r="D67">
        <v>1133149</v>
      </c>
    </row>
    <row r="68" spans="2:4" x14ac:dyDescent="0.3">
      <c r="B68" s="109">
        <v>45303</v>
      </c>
      <c r="C68">
        <v>703.06</v>
      </c>
      <c r="D68">
        <v>384697</v>
      </c>
    </row>
    <row r="69" spans="2:4" x14ac:dyDescent="0.3">
      <c r="B69" s="109">
        <v>45302</v>
      </c>
      <c r="C69">
        <v>704.45</v>
      </c>
      <c r="D69">
        <v>910676</v>
      </c>
    </row>
    <row r="70" spans="2:4" x14ac:dyDescent="0.3">
      <c r="B70" s="109">
        <v>45301</v>
      </c>
      <c r="C70">
        <v>711.88</v>
      </c>
      <c r="D70">
        <v>689294</v>
      </c>
    </row>
    <row r="71" spans="2:4" x14ac:dyDescent="0.3">
      <c r="B71" s="109">
        <v>45300</v>
      </c>
      <c r="C71">
        <v>715.55</v>
      </c>
      <c r="D71">
        <v>466933</v>
      </c>
    </row>
    <row r="72" spans="2:4" x14ac:dyDescent="0.3">
      <c r="B72" s="109">
        <v>45299</v>
      </c>
      <c r="C72">
        <v>713.57</v>
      </c>
      <c r="D72">
        <v>720520</v>
      </c>
    </row>
    <row r="73" spans="2:4" x14ac:dyDescent="0.3">
      <c r="B73" s="109">
        <v>45296</v>
      </c>
      <c r="C73">
        <v>714.95</v>
      </c>
      <c r="D73">
        <v>544064</v>
      </c>
    </row>
    <row r="74" spans="2:4" x14ac:dyDescent="0.3">
      <c r="B74" s="109">
        <v>45295</v>
      </c>
      <c r="C74">
        <v>723.33</v>
      </c>
      <c r="D74">
        <v>623308</v>
      </c>
    </row>
    <row r="75" spans="2:4" x14ac:dyDescent="0.3">
      <c r="B75" s="109">
        <v>45294</v>
      </c>
      <c r="C75">
        <v>712.57</v>
      </c>
      <c r="D75">
        <v>913280</v>
      </c>
    </row>
    <row r="76" spans="2:4" x14ac:dyDescent="0.3">
      <c r="B76" s="109">
        <v>45293</v>
      </c>
      <c r="C76">
        <v>700.78</v>
      </c>
      <c r="D76">
        <v>539315</v>
      </c>
    </row>
    <row r="77" spans="2:4" x14ac:dyDescent="0.3">
      <c r="B77" s="109">
        <v>45292</v>
      </c>
      <c r="C77">
        <v>704.05</v>
      </c>
      <c r="D77">
        <v>311339</v>
      </c>
    </row>
    <row r="78" spans="2:4" x14ac:dyDescent="0.3">
      <c r="B78" s="109">
        <v>45289</v>
      </c>
      <c r="C78">
        <v>705.93</v>
      </c>
      <c r="D78">
        <v>333020</v>
      </c>
    </row>
    <row r="79" spans="2:4" x14ac:dyDescent="0.3">
      <c r="B79" s="109">
        <v>45288</v>
      </c>
      <c r="C79">
        <v>709.25</v>
      </c>
      <c r="D79">
        <v>895724</v>
      </c>
    </row>
    <row r="80" spans="2:4" x14ac:dyDescent="0.3">
      <c r="B80" s="109">
        <v>45287</v>
      </c>
      <c r="C80">
        <v>698.8</v>
      </c>
      <c r="D80">
        <v>531449</v>
      </c>
    </row>
    <row r="81" spans="2:4" x14ac:dyDescent="0.3">
      <c r="B81" s="109">
        <v>45286</v>
      </c>
      <c r="C81">
        <v>704.55</v>
      </c>
      <c r="D81">
        <v>938139</v>
      </c>
    </row>
    <row r="82" spans="2:4" x14ac:dyDescent="0.3">
      <c r="B82" s="109">
        <v>45282</v>
      </c>
      <c r="C82">
        <v>719.17</v>
      </c>
      <c r="D82">
        <v>2134821</v>
      </c>
    </row>
    <row r="83" spans="2:4" x14ac:dyDescent="0.3">
      <c r="B83" s="109">
        <v>45281</v>
      </c>
      <c r="C83">
        <v>687.74</v>
      </c>
      <c r="D83">
        <v>558175</v>
      </c>
    </row>
    <row r="84" spans="2:4" x14ac:dyDescent="0.3">
      <c r="B84" s="109">
        <v>45280</v>
      </c>
      <c r="C84">
        <v>671.98</v>
      </c>
      <c r="D84">
        <v>2510191</v>
      </c>
    </row>
    <row r="85" spans="2:4" x14ac:dyDescent="0.3">
      <c r="B85" s="109">
        <v>45279</v>
      </c>
      <c r="C85">
        <v>686.51</v>
      </c>
      <c r="D85">
        <v>301894</v>
      </c>
    </row>
    <row r="86" spans="2:4" x14ac:dyDescent="0.3">
      <c r="B86" s="109">
        <v>45278</v>
      </c>
      <c r="C86">
        <v>686.01</v>
      </c>
      <c r="D86">
        <v>487736</v>
      </c>
    </row>
    <row r="87" spans="2:4" x14ac:dyDescent="0.3">
      <c r="B87" s="109">
        <v>45275</v>
      </c>
      <c r="C87">
        <v>689.58</v>
      </c>
      <c r="D87">
        <v>975890</v>
      </c>
    </row>
    <row r="88" spans="2:4" x14ac:dyDescent="0.3">
      <c r="B88" s="109">
        <v>45274</v>
      </c>
      <c r="C88">
        <v>682.84</v>
      </c>
      <c r="D88">
        <v>1204005</v>
      </c>
    </row>
    <row r="89" spans="2:4" x14ac:dyDescent="0.3">
      <c r="B89" s="109">
        <v>45273</v>
      </c>
      <c r="C89">
        <v>678.08</v>
      </c>
      <c r="D89">
        <v>626211</v>
      </c>
    </row>
    <row r="90" spans="2:4" x14ac:dyDescent="0.3">
      <c r="B90" s="109">
        <v>45272</v>
      </c>
      <c r="C90">
        <v>667.52</v>
      </c>
      <c r="D90">
        <v>943382</v>
      </c>
    </row>
    <row r="91" spans="2:4" x14ac:dyDescent="0.3">
      <c r="B91" s="109">
        <v>45271</v>
      </c>
      <c r="C91">
        <v>667.23</v>
      </c>
      <c r="D91">
        <v>873481</v>
      </c>
    </row>
    <row r="92" spans="2:4" x14ac:dyDescent="0.3">
      <c r="B92" s="109">
        <v>45268</v>
      </c>
      <c r="C92">
        <v>665.69</v>
      </c>
      <c r="D92">
        <v>2127330</v>
      </c>
    </row>
    <row r="93" spans="2:4" x14ac:dyDescent="0.3">
      <c r="B93" s="109">
        <v>45267</v>
      </c>
      <c r="C93">
        <v>673.52</v>
      </c>
      <c r="D93">
        <v>808014</v>
      </c>
    </row>
    <row r="94" spans="2:4" x14ac:dyDescent="0.3">
      <c r="B94" s="109">
        <v>45266</v>
      </c>
      <c r="C94">
        <v>659.99</v>
      </c>
      <c r="D94">
        <v>521789</v>
      </c>
    </row>
    <row r="95" spans="2:4" x14ac:dyDescent="0.3">
      <c r="B95" s="109">
        <v>45265</v>
      </c>
      <c r="C95">
        <v>658.95</v>
      </c>
      <c r="D95">
        <v>637838</v>
      </c>
    </row>
    <row r="96" spans="2:4" x14ac:dyDescent="0.3">
      <c r="B96" s="109">
        <v>45264</v>
      </c>
      <c r="C96">
        <v>670.7</v>
      </c>
      <c r="D96">
        <v>860549</v>
      </c>
    </row>
    <row r="97" spans="2:4" x14ac:dyDescent="0.3">
      <c r="B97" s="109">
        <v>45261</v>
      </c>
      <c r="C97">
        <v>667.82</v>
      </c>
      <c r="D97">
        <v>1077574</v>
      </c>
    </row>
    <row r="98" spans="2:4" x14ac:dyDescent="0.3">
      <c r="B98" s="109">
        <v>45260</v>
      </c>
      <c r="C98">
        <v>668.47</v>
      </c>
      <c r="D98">
        <v>778278</v>
      </c>
    </row>
    <row r="99" spans="2:4" x14ac:dyDescent="0.3">
      <c r="B99" s="109">
        <v>45259</v>
      </c>
      <c r="C99">
        <v>664.7</v>
      </c>
      <c r="D99">
        <v>679573</v>
      </c>
    </row>
    <row r="100" spans="2:4" x14ac:dyDescent="0.3">
      <c r="B100" s="109">
        <v>45258</v>
      </c>
      <c r="C100">
        <v>668.76</v>
      </c>
      <c r="D100">
        <v>778221</v>
      </c>
    </row>
    <row r="101" spans="2:4" x14ac:dyDescent="0.3">
      <c r="B101" s="109">
        <v>45254</v>
      </c>
      <c r="C101">
        <v>664.01</v>
      </c>
      <c r="D101">
        <v>658001</v>
      </c>
    </row>
    <row r="102" spans="2:4" x14ac:dyDescent="0.3">
      <c r="B102" s="109">
        <v>45253</v>
      </c>
      <c r="C102">
        <v>657.61</v>
      </c>
      <c r="D102">
        <v>651376</v>
      </c>
    </row>
    <row r="103" spans="2:4" x14ac:dyDescent="0.3">
      <c r="B103" s="109">
        <v>45252</v>
      </c>
      <c r="C103">
        <v>657.27</v>
      </c>
      <c r="D103">
        <v>571677</v>
      </c>
    </row>
    <row r="104" spans="2:4" x14ac:dyDescent="0.3">
      <c r="B104" s="109">
        <v>45251</v>
      </c>
      <c r="C104">
        <v>656.72</v>
      </c>
      <c r="D104">
        <v>467667</v>
      </c>
    </row>
    <row r="105" spans="2:4" x14ac:dyDescent="0.3">
      <c r="B105" s="109">
        <v>45250</v>
      </c>
      <c r="C105">
        <v>669.21</v>
      </c>
      <c r="D105">
        <v>574690</v>
      </c>
    </row>
    <row r="106" spans="2:4" x14ac:dyDescent="0.3">
      <c r="B106" s="109">
        <v>45247</v>
      </c>
      <c r="C106">
        <v>663.6</v>
      </c>
      <c r="D106">
        <v>1149709</v>
      </c>
    </row>
    <row r="107" spans="2:4" x14ac:dyDescent="0.3">
      <c r="B107" s="109">
        <v>45246</v>
      </c>
      <c r="C107">
        <v>658.98</v>
      </c>
      <c r="D107">
        <v>724358</v>
      </c>
    </row>
    <row r="108" spans="2:4" x14ac:dyDescent="0.3">
      <c r="B108" s="109">
        <v>45245</v>
      </c>
      <c r="C108">
        <v>655.24</v>
      </c>
      <c r="D108">
        <v>1045668</v>
      </c>
    </row>
    <row r="109" spans="2:4" x14ac:dyDescent="0.3">
      <c r="B109" s="109">
        <v>45243</v>
      </c>
      <c r="C109">
        <v>661.44</v>
      </c>
      <c r="D109">
        <v>2257421</v>
      </c>
    </row>
    <row r="110" spans="2:4" x14ac:dyDescent="0.3">
      <c r="B110" s="109">
        <v>45240</v>
      </c>
      <c r="C110">
        <v>636.49</v>
      </c>
      <c r="D110">
        <v>846814</v>
      </c>
    </row>
    <row r="111" spans="2:4" x14ac:dyDescent="0.3">
      <c r="B111" s="109">
        <v>45239</v>
      </c>
      <c r="C111">
        <v>645.35</v>
      </c>
      <c r="D111">
        <v>640276</v>
      </c>
    </row>
    <row r="112" spans="2:4" x14ac:dyDescent="0.3">
      <c r="B112" s="109">
        <v>45238</v>
      </c>
      <c r="C112">
        <v>647.07000000000005</v>
      </c>
      <c r="D112">
        <v>611392</v>
      </c>
    </row>
    <row r="113" spans="2:4" x14ac:dyDescent="0.3">
      <c r="B113" s="109">
        <v>45237</v>
      </c>
      <c r="C113">
        <v>641.80999999999995</v>
      </c>
      <c r="D113">
        <v>377717</v>
      </c>
    </row>
    <row r="114" spans="2:4" x14ac:dyDescent="0.3">
      <c r="B114" s="109">
        <v>45236</v>
      </c>
      <c r="C114">
        <v>640.97</v>
      </c>
      <c r="D114">
        <v>512872</v>
      </c>
    </row>
    <row r="115" spans="2:4" x14ac:dyDescent="0.3">
      <c r="B115" s="109">
        <v>45233</v>
      </c>
      <c r="C115">
        <v>642.25</v>
      </c>
      <c r="D115">
        <v>967978</v>
      </c>
    </row>
    <row r="116" spans="2:4" x14ac:dyDescent="0.3">
      <c r="B116" s="109">
        <v>45232</v>
      </c>
      <c r="C116">
        <v>629.61</v>
      </c>
      <c r="D116">
        <v>1058403</v>
      </c>
    </row>
    <row r="117" spans="2:4" x14ac:dyDescent="0.3">
      <c r="B117" s="109">
        <v>45231</v>
      </c>
      <c r="C117">
        <v>631.91999999999996</v>
      </c>
      <c r="D117">
        <v>763988</v>
      </c>
    </row>
    <row r="118" spans="2:4" x14ac:dyDescent="0.3">
      <c r="B118" s="109">
        <v>45230</v>
      </c>
      <c r="C118">
        <v>623.75</v>
      </c>
      <c r="D118">
        <v>714611</v>
      </c>
    </row>
    <row r="119" spans="2:4" x14ac:dyDescent="0.3">
      <c r="B119" s="109">
        <v>45229</v>
      </c>
      <c r="C119">
        <v>620.85</v>
      </c>
      <c r="D119">
        <v>1186744</v>
      </c>
    </row>
    <row r="120" spans="2:4" x14ac:dyDescent="0.3">
      <c r="B120" s="109">
        <v>45226</v>
      </c>
      <c r="C120">
        <v>623.21</v>
      </c>
      <c r="D120">
        <v>516722</v>
      </c>
    </row>
    <row r="121" spans="2:4" x14ac:dyDescent="0.3">
      <c r="B121" s="109">
        <v>45225</v>
      </c>
      <c r="C121">
        <v>613.47</v>
      </c>
      <c r="D121">
        <v>1205433</v>
      </c>
    </row>
    <row r="122" spans="2:4" x14ac:dyDescent="0.3">
      <c r="B122" s="109">
        <v>45224</v>
      </c>
      <c r="C122">
        <v>624.34</v>
      </c>
      <c r="D122">
        <v>1093809</v>
      </c>
    </row>
    <row r="123" spans="2:4" x14ac:dyDescent="0.3">
      <c r="B123" s="109">
        <v>45222</v>
      </c>
      <c r="C123">
        <v>621.44000000000005</v>
      </c>
      <c r="D123">
        <v>1407807</v>
      </c>
    </row>
    <row r="124" spans="2:4" x14ac:dyDescent="0.3">
      <c r="B124" s="109">
        <v>45219</v>
      </c>
      <c r="C124">
        <v>639.69000000000005</v>
      </c>
      <c r="D124">
        <v>508397</v>
      </c>
    </row>
    <row r="125" spans="2:4" x14ac:dyDescent="0.3">
      <c r="B125" s="109">
        <v>45218</v>
      </c>
      <c r="C125">
        <v>649.91999999999996</v>
      </c>
      <c r="D125">
        <v>1550505</v>
      </c>
    </row>
    <row r="126" spans="2:4" x14ac:dyDescent="0.3">
      <c r="B126" s="109">
        <v>45217</v>
      </c>
      <c r="C126">
        <v>651.15</v>
      </c>
      <c r="D126">
        <v>4214726</v>
      </c>
    </row>
    <row r="127" spans="2:4" x14ac:dyDescent="0.3">
      <c r="B127" s="109">
        <v>45216</v>
      </c>
      <c r="C127">
        <v>632.12</v>
      </c>
      <c r="D127">
        <v>1640287</v>
      </c>
    </row>
    <row r="128" spans="2:4" x14ac:dyDescent="0.3">
      <c r="B128" s="109">
        <v>45215</v>
      </c>
      <c r="C128">
        <v>634.17999999999995</v>
      </c>
      <c r="D128">
        <v>2748923</v>
      </c>
    </row>
    <row r="129" spans="2:4" x14ac:dyDescent="0.3">
      <c r="B129" s="109">
        <v>45212</v>
      </c>
      <c r="C129">
        <v>623.30999999999995</v>
      </c>
      <c r="D129">
        <v>827113</v>
      </c>
    </row>
    <row r="130" spans="2:4" x14ac:dyDescent="0.3">
      <c r="B130" s="109">
        <v>45211</v>
      </c>
      <c r="C130">
        <v>629.85</v>
      </c>
      <c r="D130">
        <v>2477911</v>
      </c>
    </row>
    <row r="131" spans="2:4" x14ac:dyDescent="0.3">
      <c r="B131" s="109">
        <v>45210</v>
      </c>
      <c r="C131">
        <v>612.49</v>
      </c>
      <c r="D131">
        <v>677438</v>
      </c>
    </row>
    <row r="132" spans="2:4" x14ac:dyDescent="0.3">
      <c r="B132" s="109">
        <v>45209</v>
      </c>
      <c r="C132">
        <v>605.85</v>
      </c>
      <c r="D132">
        <v>378212</v>
      </c>
    </row>
    <row r="133" spans="2:4" x14ac:dyDescent="0.3">
      <c r="B133" s="109">
        <v>45208</v>
      </c>
      <c r="C133">
        <v>601.61</v>
      </c>
      <c r="D133">
        <v>694670</v>
      </c>
    </row>
    <row r="134" spans="2:4" x14ac:dyDescent="0.3">
      <c r="B134" s="109">
        <v>45205</v>
      </c>
      <c r="C134">
        <v>619.91999999999996</v>
      </c>
      <c r="D134">
        <v>1609601</v>
      </c>
    </row>
    <row r="135" spans="2:4" x14ac:dyDescent="0.3">
      <c r="B135" s="109">
        <v>45204</v>
      </c>
      <c r="C135">
        <v>623.95000000000005</v>
      </c>
      <c r="D135">
        <v>4182863</v>
      </c>
    </row>
    <row r="136" spans="2:4" x14ac:dyDescent="0.3">
      <c r="B136" s="109">
        <v>45203</v>
      </c>
      <c r="C136">
        <v>601.32000000000005</v>
      </c>
      <c r="D136">
        <v>1030114</v>
      </c>
    </row>
    <row r="137" spans="2:4" x14ac:dyDescent="0.3">
      <c r="B137" s="109">
        <v>45202</v>
      </c>
      <c r="C137">
        <v>612.14</v>
      </c>
      <c r="D137">
        <v>1730210</v>
      </c>
    </row>
    <row r="138" spans="2:4" x14ac:dyDescent="0.3">
      <c r="B138" s="109">
        <v>45198</v>
      </c>
      <c r="C138">
        <v>602.29999999999995</v>
      </c>
      <c r="D138">
        <v>2784168</v>
      </c>
    </row>
    <row r="139" spans="2:4" x14ac:dyDescent="0.3">
      <c r="B139" s="109">
        <v>45197</v>
      </c>
      <c r="C139">
        <v>570.47</v>
      </c>
      <c r="D139">
        <v>399253</v>
      </c>
    </row>
    <row r="140" spans="2:4" x14ac:dyDescent="0.3">
      <c r="B140" s="109">
        <v>45196</v>
      </c>
      <c r="C140">
        <v>580.16999999999996</v>
      </c>
      <c r="D140">
        <v>503282</v>
      </c>
    </row>
    <row r="141" spans="2:4" x14ac:dyDescent="0.3">
      <c r="B141" s="109">
        <v>45195</v>
      </c>
      <c r="C141">
        <v>582.23</v>
      </c>
      <c r="D141">
        <v>1745331</v>
      </c>
    </row>
    <row r="142" spans="2:4" x14ac:dyDescent="0.3">
      <c r="B142" s="109">
        <v>45194</v>
      </c>
      <c r="C142">
        <v>590</v>
      </c>
      <c r="D142">
        <v>630717</v>
      </c>
    </row>
    <row r="143" spans="2:4" x14ac:dyDescent="0.3">
      <c r="B143" s="109">
        <v>45191</v>
      </c>
      <c r="C143">
        <v>584.49</v>
      </c>
      <c r="D143">
        <v>797315</v>
      </c>
    </row>
    <row r="144" spans="2:4" x14ac:dyDescent="0.3">
      <c r="B144" s="109">
        <v>45190</v>
      </c>
      <c r="C144">
        <v>577.79999999999995</v>
      </c>
      <c r="D144">
        <v>476185</v>
      </c>
    </row>
    <row r="145" spans="2:4" x14ac:dyDescent="0.3">
      <c r="B145" s="109">
        <v>45189</v>
      </c>
      <c r="C145">
        <v>584.15</v>
      </c>
      <c r="D145">
        <v>758853</v>
      </c>
    </row>
    <row r="146" spans="2:4" x14ac:dyDescent="0.3">
      <c r="B146" s="109">
        <v>45187</v>
      </c>
      <c r="C146">
        <v>584.04999999999995</v>
      </c>
      <c r="D146">
        <v>476309</v>
      </c>
    </row>
    <row r="147" spans="2:4" x14ac:dyDescent="0.3">
      <c r="B147" s="109">
        <v>45184</v>
      </c>
      <c r="C147">
        <v>586.61</v>
      </c>
      <c r="D147">
        <v>1935529</v>
      </c>
    </row>
    <row r="148" spans="2:4" x14ac:dyDescent="0.3">
      <c r="B148" s="109">
        <v>45183</v>
      </c>
      <c r="C148">
        <v>595.71</v>
      </c>
      <c r="D148">
        <v>490087</v>
      </c>
    </row>
    <row r="149" spans="2:4" x14ac:dyDescent="0.3">
      <c r="B149" s="109">
        <v>45182</v>
      </c>
      <c r="C149">
        <v>593.01</v>
      </c>
      <c r="D149">
        <v>599928</v>
      </c>
    </row>
    <row r="150" spans="2:4" x14ac:dyDescent="0.3">
      <c r="B150" s="109">
        <v>45181</v>
      </c>
      <c r="C150">
        <v>589.86</v>
      </c>
      <c r="D150">
        <v>1316328</v>
      </c>
    </row>
    <row r="151" spans="2:4" x14ac:dyDescent="0.3">
      <c r="B151" s="109">
        <v>45180</v>
      </c>
      <c r="C151">
        <v>605.29999999999995</v>
      </c>
      <c r="D151">
        <v>843022</v>
      </c>
    </row>
    <row r="152" spans="2:4" x14ac:dyDescent="0.3">
      <c r="B152" s="109">
        <v>45177</v>
      </c>
      <c r="C152">
        <v>609.98</v>
      </c>
      <c r="D152">
        <v>811102</v>
      </c>
    </row>
    <row r="153" spans="2:4" x14ac:dyDescent="0.3">
      <c r="B153" s="109">
        <v>45176</v>
      </c>
      <c r="C153">
        <v>607.41999999999996</v>
      </c>
      <c r="D153">
        <v>828308</v>
      </c>
    </row>
    <row r="154" spans="2:4" x14ac:dyDescent="0.3">
      <c r="B154" s="109">
        <v>45175</v>
      </c>
      <c r="C154">
        <v>605.45000000000005</v>
      </c>
      <c r="D154">
        <v>951048</v>
      </c>
    </row>
    <row r="155" spans="2:4" x14ac:dyDescent="0.3">
      <c r="B155" s="109">
        <v>45174</v>
      </c>
      <c r="C155">
        <v>605.35</v>
      </c>
      <c r="D155">
        <v>880412</v>
      </c>
    </row>
    <row r="156" spans="2:4" x14ac:dyDescent="0.3">
      <c r="B156" s="109">
        <v>45173</v>
      </c>
      <c r="C156">
        <v>600.34</v>
      </c>
      <c r="D156">
        <v>902868</v>
      </c>
    </row>
    <row r="157" spans="2:4" x14ac:dyDescent="0.3">
      <c r="B157" s="109">
        <v>45170</v>
      </c>
      <c r="C157">
        <v>610.80999999999995</v>
      </c>
      <c r="D157">
        <v>965862</v>
      </c>
    </row>
    <row r="158" spans="2:4" x14ac:dyDescent="0.3">
      <c r="B158" s="109">
        <v>45169</v>
      </c>
      <c r="C158">
        <v>607.08000000000004</v>
      </c>
      <c r="D158">
        <v>3184870</v>
      </c>
    </row>
    <row r="159" spans="2:4" x14ac:dyDescent="0.3">
      <c r="B159" s="109">
        <v>45168</v>
      </c>
      <c r="C159">
        <v>603.58000000000004</v>
      </c>
      <c r="D159">
        <v>2615489</v>
      </c>
    </row>
    <row r="160" spans="2:4" x14ac:dyDescent="0.3">
      <c r="B160" s="109">
        <v>45167</v>
      </c>
      <c r="C160">
        <v>594.48</v>
      </c>
      <c r="D160">
        <v>1050849</v>
      </c>
    </row>
    <row r="161" spans="2:4" x14ac:dyDescent="0.3">
      <c r="B161" s="109">
        <v>45166</v>
      </c>
      <c r="C161">
        <v>592.71</v>
      </c>
      <c r="D161">
        <v>2467332</v>
      </c>
    </row>
    <row r="162" spans="2:4" x14ac:dyDescent="0.3">
      <c r="B162" s="109">
        <v>45163</v>
      </c>
      <c r="C162">
        <v>594.53</v>
      </c>
      <c r="D162">
        <v>9286775</v>
      </c>
    </row>
    <row r="163" spans="2:4" x14ac:dyDescent="0.3">
      <c r="B163" s="109">
        <v>45162</v>
      </c>
      <c r="C163">
        <v>573.17999999999995</v>
      </c>
      <c r="D163">
        <v>4608382</v>
      </c>
    </row>
    <row r="164" spans="2:4" x14ac:dyDescent="0.3">
      <c r="B164" s="109">
        <v>45161</v>
      </c>
      <c r="C164">
        <v>559.11</v>
      </c>
      <c r="D164">
        <v>5326967</v>
      </c>
    </row>
    <row r="165" spans="2:4" x14ac:dyDescent="0.3">
      <c r="B165" s="109">
        <v>45160</v>
      </c>
      <c r="C165">
        <v>533.28</v>
      </c>
      <c r="D165">
        <v>755207</v>
      </c>
    </row>
    <row r="166" spans="2:4" x14ac:dyDescent="0.3">
      <c r="B166" s="109">
        <v>45159</v>
      </c>
      <c r="C166">
        <v>538.5</v>
      </c>
      <c r="D166">
        <v>1323308</v>
      </c>
    </row>
    <row r="167" spans="2:4" x14ac:dyDescent="0.3">
      <c r="B167" s="109">
        <v>45156</v>
      </c>
      <c r="C167">
        <v>534.36</v>
      </c>
      <c r="D167">
        <v>423076</v>
      </c>
    </row>
    <row r="168" spans="2:4" x14ac:dyDescent="0.3">
      <c r="B168" s="109">
        <v>45155</v>
      </c>
      <c r="C168">
        <v>537.52</v>
      </c>
      <c r="D168">
        <v>1644976</v>
      </c>
    </row>
    <row r="169" spans="2:4" x14ac:dyDescent="0.3">
      <c r="B169" s="109">
        <v>45154</v>
      </c>
      <c r="C169">
        <v>534.22</v>
      </c>
      <c r="D169">
        <v>983767</v>
      </c>
    </row>
    <row r="170" spans="2:4" x14ac:dyDescent="0.3">
      <c r="B170" s="109">
        <v>45152</v>
      </c>
      <c r="C170">
        <v>535.53</v>
      </c>
      <c r="D170">
        <v>2512511</v>
      </c>
    </row>
    <row r="171" spans="2:4" x14ac:dyDescent="0.3">
      <c r="B171" s="109">
        <v>45149</v>
      </c>
      <c r="C171">
        <v>530.23</v>
      </c>
      <c r="D171">
        <v>894245</v>
      </c>
    </row>
    <row r="172" spans="2:4" x14ac:dyDescent="0.3">
      <c r="B172" s="109">
        <v>45148</v>
      </c>
      <c r="C172">
        <v>535.09</v>
      </c>
      <c r="D172">
        <v>2140962</v>
      </c>
    </row>
    <row r="173" spans="2:4" x14ac:dyDescent="0.3">
      <c r="B173" s="109">
        <v>45147</v>
      </c>
      <c r="C173">
        <v>519.72</v>
      </c>
      <c r="D173">
        <v>897847</v>
      </c>
    </row>
    <row r="174" spans="2:4" x14ac:dyDescent="0.3">
      <c r="B174" s="109">
        <v>45146</v>
      </c>
      <c r="C174">
        <v>528.42999999999995</v>
      </c>
      <c r="D174">
        <v>689521</v>
      </c>
    </row>
    <row r="175" spans="2:4" x14ac:dyDescent="0.3">
      <c r="B175" s="109">
        <v>45145</v>
      </c>
      <c r="C175">
        <v>520.16</v>
      </c>
      <c r="D175">
        <v>451514</v>
      </c>
    </row>
    <row r="176" spans="2:4" x14ac:dyDescent="0.3">
      <c r="B176" s="109">
        <v>45142</v>
      </c>
      <c r="C176">
        <v>518.70000000000005</v>
      </c>
      <c r="D176">
        <v>664391</v>
      </c>
    </row>
    <row r="177" spans="2:4" x14ac:dyDescent="0.3">
      <c r="B177" s="109">
        <v>45141</v>
      </c>
      <c r="C177">
        <v>509.51</v>
      </c>
      <c r="D177">
        <v>1041316</v>
      </c>
    </row>
    <row r="178" spans="2:4" x14ac:dyDescent="0.3">
      <c r="B178" s="109">
        <v>45140</v>
      </c>
      <c r="C178">
        <v>509.9</v>
      </c>
      <c r="D178">
        <v>845349</v>
      </c>
    </row>
    <row r="179" spans="2:4" x14ac:dyDescent="0.3">
      <c r="B179" s="109">
        <v>45139</v>
      </c>
      <c r="C179">
        <v>519.09</v>
      </c>
      <c r="D179">
        <v>741668</v>
      </c>
    </row>
    <row r="180" spans="2:4" x14ac:dyDescent="0.3">
      <c r="B180" s="109">
        <v>45138</v>
      </c>
      <c r="C180">
        <v>526.87</v>
      </c>
      <c r="D180">
        <v>1022971</v>
      </c>
    </row>
    <row r="181" spans="2:4" x14ac:dyDescent="0.3">
      <c r="B181" s="109">
        <v>45135</v>
      </c>
      <c r="C181">
        <v>528.28</v>
      </c>
      <c r="D181">
        <v>3567054</v>
      </c>
    </row>
    <row r="182" spans="2:4" x14ac:dyDescent="0.3">
      <c r="B182" s="109">
        <v>45134</v>
      </c>
      <c r="C182">
        <v>515.54</v>
      </c>
      <c r="D182">
        <v>2312946</v>
      </c>
    </row>
    <row r="183" spans="2:4" x14ac:dyDescent="0.3">
      <c r="B183" s="109">
        <v>45133</v>
      </c>
      <c r="C183">
        <v>526.09</v>
      </c>
      <c r="D183">
        <v>1184819</v>
      </c>
    </row>
    <row r="184" spans="2:4" x14ac:dyDescent="0.3">
      <c r="B184" s="109">
        <v>45132</v>
      </c>
      <c r="C184">
        <v>523.76</v>
      </c>
      <c r="D184">
        <v>728732</v>
      </c>
    </row>
    <row r="185" spans="2:4" x14ac:dyDescent="0.3">
      <c r="B185" s="109">
        <v>45131</v>
      </c>
      <c r="C185">
        <v>526.58000000000004</v>
      </c>
      <c r="D185">
        <v>1877269</v>
      </c>
    </row>
    <row r="186" spans="2:4" x14ac:dyDescent="0.3">
      <c r="B186" s="109">
        <v>45128</v>
      </c>
      <c r="C186">
        <v>512.42999999999995</v>
      </c>
      <c r="D186">
        <v>3969725</v>
      </c>
    </row>
    <row r="187" spans="2:4" x14ac:dyDescent="0.3">
      <c r="B187" s="109">
        <v>45127</v>
      </c>
      <c r="C187">
        <v>499.73</v>
      </c>
      <c r="D187">
        <v>946303</v>
      </c>
    </row>
    <row r="188" spans="2:4" x14ac:dyDescent="0.3">
      <c r="B188" s="109">
        <v>45126</v>
      </c>
      <c r="C188">
        <v>503.91</v>
      </c>
      <c r="D188">
        <v>1910652</v>
      </c>
    </row>
    <row r="189" spans="2:4" x14ac:dyDescent="0.3">
      <c r="B189" s="109">
        <v>45125</v>
      </c>
      <c r="C189">
        <v>494.09</v>
      </c>
      <c r="D189">
        <v>926253</v>
      </c>
    </row>
    <row r="190" spans="2:4" x14ac:dyDescent="0.3">
      <c r="B190" s="109">
        <v>45124</v>
      </c>
      <c r="C190">
        <v>488.45</v>
      </c>
      <c r="D190">
        <v>1166280</v>
      </c>
    </row>
    <row r="191" spans="2:4" x14ac:dyDescent="0.3">
      <c r="B191" s="109">
        <v>45121</v>
      </c>
      <c r="C191">
        <v>481.1</v>
      </c>
      <c r="D191">
        <v>1117072</v>
      </c>
    </row>
    <row r="192" spans="2:4" x14ac:dyDescent="0.3">
      <c r="B192" s="109">
        <v>45120</v>
      </c>
      <c r="C192">
        <v>468.55</v>
      </c>
      <c r="D192">
        <v>1754858</v>
      </c>
    </row>
    <row r="193" spans="2:4" x14ac:dyDescent="0.3">
      <c r="B193" s="109">
        <v>45119</v>
      </c>
      <c r="C193">
        <v>475.6</v>
      </c>
      <c r="D193">
        <v>2685863</v>
      </c>
    </row>
    <row r="194" spans="2:4" x14ac:dyDescent="0.3">
      <c r="B194" s="109">
        <v>45118</v>
      </c>
      <c r="C194">
        <v>463.3</v>
      </c>
      <c r="D194">
        <v>1253534</v>
      </c>
    </row>
    <row r="195" spans="2:4" x14ac:dyDescent="0.3">
      <c r="B195" s="109">
        <v>45117</v>
      </c>
      <c r="C195">
        <v>448.07</v>
      </c>
      <c r="D195">
        <v>690025</v>
      </c>
    </row>
    <row r="196" spans="2:4" x14ac:dyDescent="0.3">
      <c r="B196" s="109">
        <v>45114</v>
      </c>
      <c r="C196">
        <v>449.73</v>
      </c>
      <c r="D196">
        <v>2264581</v>
      </c>
    </row>
    <row r="197" spans="2:4" x14ac:dyDescent="0.3">
      <c r="B197" s="109">
        <v>45113</v>
      </c>
      <c r="C197">
        <v>451.14</v>
      </c>
      <c r="D197">
        <v>1669863</v>
      </c>
    </row>
    <row r="198" spans="2:4" x14ac:dyDescent="0.3">
      <c r="B198" s="109">
        <v>45112</v>
      </c>
      <c r="C198">
        <v>431.39</v>
      </c>
      <c r="D198">
        <v>411055</v>
      </c>
    </row>
    <row r="199" spans="2:4" x14ac:dyDescent="0.3">
      <c r="B199" s="109">
        <v>45111</v>
      </c>
      <c r="C199">
        <v>433.48</v>
      </c>
      <c r="D199">
        <v>708313</v>
      </c>
    </row>
    <row r="200" spans="2:4" x14ac:dyDescent="0.3">
      <c r="B200" s="109">
        <v>45110</v>
      </c>
      <c r="C200">
        <v>428.08</v>
      </c>
      <c r="D200">
        <v>523620</v>
      </c>
    </row>
    <row r="201" spans="2:4" x14ac:dyDescent="0.3">
      <c r="B201" s="109">
        <v>45107</v>
      </c>
      <c r="C201">
        <v>427.3</v>
      </c>
      <c r="D201">
        <v>457504</v>
      </c>
    </row>
    <row r="202" spans="2:4" x14ac:dyDescent="0.3">
      <c r="B202" s="109">
        <v>45105</v>
      </c>
      <c r="C202">
        <v>423.27</v>
      </c>
      <c r="D202">
        <v>407796</v>
      </c>
    </row>
    <row r="203" spans="2:4" x14ac:dyDescent="0.3">
      <c r="B203" s="109">
        <v>45104</v>
      </c>
      <c r="C203">
        <v>425.99</v>
      </c>
      <c r="D203">
        <v>739644</v>
      </c>
    </row>
    <row r="204" spans="2:4" x14ac:dyDescent="0.3">
      <c r="B204" s="109">
        <v>45103</v>
      </c>
      <c r="C204">
        <v>416.9</v>
      </c>
      <c r="D204">
        <v>521373</v>
      </c>
    </row>
    <row r="205" spans="2:4" x14ac:dyDescent="0.3">
      <c r="B205" s="109">
        <v>45100</v>
      </c>
      <c r="C205">
        <v>416.12</v>
      </c>
      <c r="D205">
        <v>784252</v>
      </c>
    </row>
    <row r="206" spans="2:4" x14ac:dyDescent="0.3">
      <c r="B206" s="109">
        <v>45099</v>
      </c>
      <c r="C206">
        <v>427.79</v>
      </c>
      <c r="D206">
        <v>543909</v>
      </c>
    </row>
    <row r="207" spans="2:4" x14ac:dyDescent="0.3">
      <c r="B207" s="109">
        <v>45098</v>
      </c>
      <c r="C207">
        <v>430.56</v>
      </c>
      <c r="D207">
        <v>808609</v>
      </c>
    </row>
    <row r="208" spans="2:4" x14ac:dyDescent="0.3">
      <c r="B208" s="109">
        <v>45097</v>
      </c>
      <c r="C208">
        <v>431.2</v>
      </c>
      <c r="D208">
        <v>377917</v>
      </c>
    </row>
    <row r="209" spans="2:4" x14ac:dyDescent="0.3">
      <c r="B209" s="109">
        <v>45096</v>
      </c>
      <c r="C209">
        <v>431</v>
      </c>
      <c r="D209">
        <v>281889</v>
      </c>
    </row>
    <row r="210" spans="2:4" x14ac:dyDescent="0.3">
      <c r="B210" s="109">
        <v>45093</v>
      </c>
      <c r="C210">
        <v>432.75</v>
      </c>
      <c r="D210">
        <v>626596</v>
      </c>
    </row>
    <row r="211" spans="2:4" x14ac:dyDescent="0.3">
      <c r="B211" s="109">
        <v>45092</v>
      </c>
      <c r="C211">
        <v>430.52</v>
      </c>
      <c r="D211">
        <v>271614</v>
      </c>
    </row>
    <row r="212" spans="2:4" x14ac:dyDescent="0.3">
      <c r="B212" s="109">
        <v>45091</v>
      </c>
      <c r="C212">
        <v>434.94</v>
      </c>
      <c r="D212">
        <v>199015</v>
      </c>
    </row>
    <row r="213" spans="2:4" x14ac:dyDescent="0.3">
      <c r="B213" s="109">
        <v>45090</v>
      </c>
      <c r="C213">
        <v>435.67</v>
      </c>
      <c r="D213">
        <v>636590</v>
      </c>
    </row>
    <row r="214" spans="2:4" x14ac:dyDescent="0.3">
      <c r="B214" s="109">
        <v>45089</v>
      </c>
      <c r="C214">
        <v>432.56</v>
      </c>
      <c r="D214">
        <v>815858</v>
      </c>
    </row>
    <row r="215" spans="2:4" x14ac:dyDescent="0.3">
      <c r="B215" s="109">
        <v>45086</v>
      </c>
      <c r="C215">
        <v>431.49</v>
      </c>
      <c r="D215">
        <v>573678</v>
      </c>
    </row>
    <row r="216" spans="2:4" x14ac:dyDescent="0.3">
      <c r="B216" s="109">
        <v>45085</v>
      </c>
      <c r="C216">
        <v>436.79</v>
      </c>
      <c r="D216">
        <v>658572</v>
      </c>
    </row>
    <row r="217" spans="2:4" x14ac:dyDescent="0.3">
      <c r="B217" s="109">
        <v>45084</v>
      </c>
      <c r="C217">
        <v>447.54</v>
      </c>
      <c r="D217">
        <v>824054</v>
      </c>
    </row>
    <row r="218" spans="2:4" x14ac:dyDescent="0.3">
      <c r="B218" s="109">
        <v>45083</v>
      </c>
      <c r="C218">
        <v>451.04</v>
      </c>
      <c r="D218">
        <v>569099</v>
      </c>
    </row>
    <row r="219" spans="2:4" x14ac:dyDescent="0.3">
      <c r="B219" s="109">
        <v>45082</v>
      </c>
      <c r="C219">
        <v>447.34</v>
      </c>
      <c r="D219">
        <v>998239</v>
      </c>
    </row>
    <row r="220" spans="2:4" x14ac:dyDescent="0.3">
      <c r="B220" s="109">
        <v>45079</v>
      </c>
      <c r="C220">
        <v>443.6</v>
      </c>
      <c r="D220">
        <v>671483</v>
      </c>
    </row>
    <row r="221" spans="2:4" x14ac:dyDescent="0.3">
      <c r="B221" s="109">
        <v>45078</v>
      </c>
      <c r="C221">
        <v>440.78</v>
      </c>
      <c r="D221">
        <v>622361</v>
      </c>
    </row>
    <row r="222" spans="2:4" x14ac:dyDescent="0.3">
      <c r="B222" s="109">
        <v>45077</v>
      </c>
      <c r="C222">
        <v>432.12</v>
      </c>
      <c r="D222">
        <v>1322231</v>
      </c>
    </row>
    <row r="223" spans="2:4" x14ac:dyDescent="0.3">
      <c r="B223" s="109">
        <v>45076</v>
      </c>
      <c r="C223">
        <v>435.67</v>
      </c>
      <c r="D223">
        <v>194115</v>
      </c>
    </row>
    <row r="224" spans="2:4" x14ac:dyDescent="0.3">
      <c r="B224" s="109">
        <v>45075</v>
      </c>
      <c r="C224">
        <v>435.04</v>
      </c>
      <c r="D224">
        <v>349888</v>
      </c>
    </row>
    <row r="225" spans="2:4" x14ac:dyDescent="0.3">
      <c r="B225" s="109">
        <v>45072</v>
      </c>
      <c r="C225">
        <v>433.38</v>
      </c>
      <c r="D225">
        <v>423692</v>
      </c>
    </row>
    <row r="226" spans="2:4" x14ac:dyDescent="0.3">
      <c r="B226" s="109">
        <v>45071</v>
      </c>
      <c r="C226">
        <v>428.72</v>
      </c>
      <c r="D226">
        <v>612144</v>
      </c>
    </row>
    <row r="227" spans="2:4" x14ac:dyDescent="0.3">
      <c r="B227" s="109">
        <v>45070</v>
      </c>
      <c r="C227">
        <v>427.06</v>
      </c>
      <c r="D227">
        <v>414720</v>
      </c>
    </row>
    <row r="228" spans="2:4" x14ac:dyDescent="0.3">
      <c r="B228" s="109">
        <v>45069</v>
      </c>
      <c r="C228">
        <v>434.6</v>
      </c>
      <c r="D228">
        <v>868579</v>
      </c>
    </row>
    <row r="229" spans="2:4" x14ac:dyDescent="0.3">
      <c r="B229" s="109">
        <v>45068</v>
      </c>
      <c r="C229">
        <v>428.47</v>
      </c>
      <c r="D229">
        <v>690166</v>
      </c>
    </row>
    <row r="230" spans="2:4" x14ac:dyDescent="0.3">
      <c r="B230" s="109">
        <v>45065</v>
      </c>
      <c r="C230">
        <v>414.32</v>
      </c>
      <c r="D230">
        <v>626233</v>
      </c>
    </row>
    <row r="231" spans="2:4" x14ac:dyDescent="0.3">
      <c r="B231" s="109">
        <v>45064</v>
      </c>
      <c r="C231">
        <v>414.85</v>
      </c>
      <c r="D231">
        <v>507468</v>
      </c>
    </row>
    <row r="232" spans="2:4" x14ac:dyDescent="0.3">
      <c r="B232" s="109">
        <v>45063</v>
      </c>
      <c r="C232">
        <v>428.67</v>
      </c>
      <c r="D232">
        <v>358494</v>
      </c>
    </row>
    <row r="233" spans="2:4" x14ac:dyDescent="0.3">
      <c r="B233" s="109">
        <v>45062</v>
      </c>
      <c r="C233">
        <v>433.43</v>
      </c>
      <c r="D233">
        <v>421537</v>
      </c>
    </row>
    <row r="234" spans="2:4" x14ac:dyDescent="0.3">
      <c r="B234" s="109">
        <v>45061</v>
      </c>
      <c r="C234">
        <v>436.6</v>
      </c>
      <c r="D234">
        <v>1288456</v>
      </c>
    </row>
    <row r="235" spans="2:4" x14ac:dyDescent="0.3">
      <c r="B235" s="109">
        <v>45058</v>
      </c>
      <c r="C235">
        <v>423.17</v>
      </c>
      <c r="D235">
        <v>357668</v>
      </c>
    </row>
    <row r="236" spans="2:4" x14ac:dyDescent="0.3">
      <c r="B236" s="109">
        <v>45057</v>
      </c>
      <c r="C236">
        <v>424.14</v>
      </c>
      <c r="D236">
        <v>670894</v>
      </c>
    </row>
    <row r="237" spans="2:4" x14ac:dyDescent="0.3">
      <c r="B237" s="109">
        <v>45056</v>
      </c>
      <c r="C237">
        <v>422.93</v>
      </c>
      <c r="D237">
        <v>196152</v>
      </c>
    </row>
    <row r="238" spans="2:4" x14ac:dyDescent="0.3">
      <c r="B238" s="109">
        <v>45055</v>
      </c>
      <c r="C238">
        <v>421.57</v>
      </c>
      <c r="D238">
        <v>165004</v>
      </c>
    </row>
    <row r="239" spans="2:4" x14ac:dyDescent="0.3">
      <c r="B239" s="109">
        <v>45054</v>
      </c>
      <c r="C239">
        <v>423.17</v>
      </c>
      <c r="D239">
        <v>188071</v>
      </c>
    </row>
    <row r="240" spans="2:4" x14ac:dyDescent="0.3">
      <c r="B240" s="109">
        <v>45051</v>
      </c>
      <c r="C240">
        <v>418.21</v>
      </c>
      <c r="D240">
        <v>372394</v>
      </c>
    </row>
    <row r="241" spans="2:4" x14ac:dyDescent="0.3">
      <c r="B241" s="109">
        <v>45050</v>
      </c>
      <c r="C241">
        <v>425.75</v>
      </c>
      <c r="D241">
        <v>226529</v>
      </c>
    </row>
    <row r="242" spans="2:4" x14ac:dyDescent="0.3">
      <c r="B242" s="109">
        <v>45049</v>
      </c>
      <c r="C242">
        <v>422.1</v>
      </c>
      <c r="D242">
        <v>604866</v>
      </c>
    </row>
    <row r="243" spans="2:4" x14ac:dyDescent="0.3">
      <c r="B243" s="109">
        <v>45048</v>
      </c>
      <c r="C243">
        <v>423.07</v>
      </c>
      <c r="D243">
        <v>477228</v>
      </c>
    </row>
    <row r="244" spans="2:4" x14ac:dyDescent="0.3">
      <c r="B244" s="109">
        <v>45044</v>
      </c>
      <c r="C244">
        <v>420.06</v>
      </c>
      <c r="D244">
        <v>356593</v>
      </c>
    </row>
    <row r="245" spans="2:4" x14ac:dyDescent="0.3">
      <c r="B245" s="109">
        <v>45043</v>
      </c>
      <c r="C245">
        <v>416.36</v>
      </c>
      <c r="D245">
        <v>631640</v>
      </c>
    </row>
    <row r="246" spans="2:4" x14ac:dyDescent="0.3">
      <c r="B246" s="109">
        <v>45042</v>
      </c>
      <c r="C246">
        <v>408.82</v>
      </c>
      <c r="D246">
        <v>185865</v>
      </c>
    </row>
    <row r="247" spans="2:4" x14ac:dyDescent="0.3">
      <c r="B247" s="109">
        <v>45041</v>
      </c>
      <c r="C247">
        <v>408.53</v>
      </c>
      <c r="D247">
        <v>335336</v>
      </c>
    </row>
    <row r="248" spans="2:4" x14ac:dyDescent="0.3">
      <c r="B248" s="109">
        <v>45040</v>
      </c>
      <c r="C248">
        <v>408.92</v>
      </c>
      <c r="D248">
        <v>265323</v>
      </c>
    </row>
    <row r="249" spans="2:4" x14ac:dyDescent="0.3">
      <c r="B249" s="109">
        <v>45037</v>
      </c>
      <c r="C249">
        <v>407.07</v>
      </c>
      <c r="D249">
        <v>306982</v>
      </c>
    </row>
    <row r="250" spans="2:4" x14ac:dyDescent="0.3">
      <c r="B250" s="109">
        <v>45036</v>
      </c>
      <c r="C250">
        <v>405.56</v>
      </c>
      <c r="D250">
        <v>351695</v>
      </c>
    </row>
    <row r="251" spans="2:4" x14ac:dyDescent="0.3">
      <c r="B251" s="109">
        <v>45035</v>
      </c>
      <c r="C251">
        <v>408.68</v>
      </c>
      <c r="D251">
        <v>238802</v>
      </c>
    </row>
    <row r="252" spans="2:4" x14ac:dyDescent="0.3">
      <c r="B252" s="109">
        <v>45034</v>
      </c>
      <c r="C252">
        <v>412.57</v>
      </c>
      <c r="D252">
        <v>704981</v>
      </c>
    </row>
    <row r="253" spans="2:4" x14ac:dyDescent="0.3">
      <c r="B253" s="109">
        <v>45033</v>
      </c>
      <c r="C253">
        <v>411.06</v>
      </c>
      <c r="D253">
        <v>278448</v>
      </c>
    </row>
    <row r="254" spans="2:4" x14ac:dyDescent="0.3">
      <c r="B254" s="109">
        <v>45029</v>
      </c>
      <c r="C254">
        <v>417.38</v>
      </c>
      <c r="D254">
        <v>467517</v>
      </c>
    </row>
    <row r="255" spans="2:4" x14ac:dyDescent="0.3">
      <c r="B255" s="109">
        <v>45028</v>
      </c>
      <c r="C255">
        <v>422.2</v>
      </c>
      <c r="D255">
        <v>360353</v>
      </c>
    </row>
    <row r="256" spans="2:4" x14ac:dyDescent="0.3">
      <c r="B256" s="109">
        <v>45027</v>
      </c>
      <c r="C256">
        <v>417.72</v>
      </c>
      <c r="D256">
        <v>438223</v>
      </c>
    </row>
    <row r="257" spans="2:4" x14ac:dyDescent="0.3">
      <c r="B257" s="109">
        <v>45026</v>
      </c>
      <c r="C257">
        <v>413.59</v>
      </c>
      <c r="D257">
        <v>250704</v>
      </c>
    </row>
    <row r="258" spans="2:4" x14ac:dyDescent="0.3">
      <c r="B258" s="109">
        <v>45022</v>
      </c>
      <c r="C258">
        <v>411.11</v>
      </c>
      <c r="D258">
        <v>200768</v>
      </c>
    </row>
    <row r="259" spans="2:4" x14ac:dyDescent="0.3">
      <c r="B259" s="109">
        <v>45021</v>
      </c>
      <c r="C259">
        <v>409.79</v>
      </c>
      <c r="D259">
        <v>634533</v>
      </c>
    </row>
    <row r="260" spans="2:4" x14ac:dyDescent="0.3">
      <c r="B260" s="109">
        <v>45019</v>
      </c>
      <c r="C260">
        <v>407.51</v>
      </c>
      <c r="D260">
        <v>551700</v>
      </c>
    </row>
    <row r="261" spans="2:4" x14ac:dyDescent="0.3">
      <c r="B261" s="109">
        <v>45016</v>
      </c>
      <c r="C261">
        <v>404.54</v>
      </c>
      <c r="D261">
        <v>1246008</v>
      </c>
    </row>
    <row r="262" spans="2:4" x14ac:dyDescent="0.3">
      <c r="B262" s="109">
        <v>45014</v>
      </c>
      <c r="C262">
        <v>395.1</v>
      </c>
      <c r="D262">
        <v>495540</v>
      </c>
    </row>
    <row r="263" spans="2:4" x14ac:dyDescent="0.3">
      <c r="B263" s="109">
        <v>45013</v>
      </c>
      <c r="C263">
        <v>387.13</v>
      </c>
      <c r="D263">
        <v>2003907</v>
      </c>
    </row>
    <row r="264" spans="2:4" x14ac:dyDescent="0.3">
      <c r="B264" s="109">
        <v>45012</v>
      </c>
      <c r="C264">
        <v>398.41</v>
      </c>
      <c r="D264">
        <v>473610</v>
      </c>
    </row>
    <row r="265" spans="2:4" x14ac:dyDescent="0.3">
      <c r="B265" s="109">
        <v>45009</v>
      </c>
      <c r="C265">
        <v>407.26</v>
      </c>
      <c r="D265">
        <v>279874</v>
      </c>
    </row>
    <row r="266" spans="2:4" x14ac:dyDescent="0.3">
      <c r="B266" s="109">
        <v>45008</v>
      </c>
      <c r="C266">
        <v>415.63</v>
      </c>
      <c r="D266">
        <v>860459</v>
      </c>
    </row>
    <row r="267" spans="2:4" x14ac:dyDescent="0.3">
      <c r="B267" s="109">
        <v>45007</v>
      </c>
      <c r="C267">
        <v>420.11</v>
      </c>
      <c r="D267">
        <v>308910</v>
      </c>
    </row>
    <row r="268" spans="2:4" x14ac:dyDescent="0.3">
      <c r="B268" s="109">
        <v>45006</v>
      </c>
      <c r="C268">
        <v>417.87</v>
      </c>
      <c r="D268">
        <v>217421</v>
      </c>
    </row>
    <row r="269" spans="2:4" x14ac:dyDescent="0.3">
      <c r="B269" s="109">
        <v>45005</v>
      </c>
      <c r="C269">
        <v>420.3</v>
      </c>
      <c r="D269">
        <v>196469</v>
      </c>
    </row>
    <row r="270" spans="2:4" x14ac:dyDescent="0.3">
      <c r="B270" s="109">
        <v>45002</v>
      </c>
      <c r="C270">
        <v>417.5</v>
      </c>
      <c r="D270">
        <v>600340</v>
      </c>
    </row>
    <row r="271" spans="2:4" x14ac:dyDescent="0.3">
      <c r="B271" s="109">
        <v>45001</v>
      </c>
      <c r="C271">
        <v>420.78</v>
      </c>
      <c r="D271">
        <v>639963</v>
      </c>
    </row>
    <row r="272" spans="2:4" x14ac:dyDescent="0.3">
      <c r="B272" s="109">
        <v>45000</v>
      </c>
      <c r="C272">
        <v>408.98</v>
      </c>
      <c r="D272">
        <v>266195</v>
      </c>
    </row>
    <row r="273" spans="2:4" x14ac:dyDescent="0.3">
      <c r="B273" s="109">
        <v>44999</v>
      </c>
      <c r="C273">
        <v>416.48</v>
      </c>
      <c r="D273">
        <v>317654</v>
      </c>
    </row>
    <row r="274" spans="2:4" x14ac:dyDescent="0.3">
      <c r="B274" s="109">
        <v>44998</v>
      </c>
      <c r="C274">
        <v>415.27</v>
      </c>
      <c r="D274">
        <v>335711</v>
      </c>
    </row>
    <row r="275" spans="2:4" x14ac:dyDescent="0.3">
      <c r="B275" s="109">
        <v>44995</v>
      </c>
      <c r="C275">
        <v>422.57</v>
      </c>
      <c r="D275">
        <v>589678</v>
      </c>
    </row>
    <row r="276" spans="2:4" x14ac:dyDescent="0.3">
      <c r="B276" s="109">
        <v>44994</v>
      </c>
      <c r="C276">
        <v>427.41</v>
      </c>
      <c r="D276">
        <v>704562</v>
      </c>
    </row>
    <row r="277" spans="2:4" x14ac:dyDescent="0.3">
      <c r="B277" s="109">
        <v>44993</v>
      </c>
      <c r="C277">
        <v>429.44</v>
      </c>
      <c r="D277">
        <v>481191</v>
      </c>
    </row>
    <row r="278" spans="2:4" x14ac:dyDescent="0.3">
      <c r="B278" s="109">
        <v>44991</v>
      </c>
      <c r="C278">
        <v>425.23</v>
      </c>
      <c r="D278">
        <v>394890</v>
      </c>
    </row>
    <row r="279" spans="2:4" x14ac:dyDescent="0.3">
      <c r="B279" s="109">
        <v>44988</v>
      </c>
      <c r="C279">
        <v>425.09</v>
      </c>
      <c r="D279">
        <v>224243</v>
      </c>
    </row>
    <row r="280" spans="2:4" x14ac:dyDescent="0.3">
      <c r="B280" s="109">
        <v>44987</v>
      </c>
      <c r="C280">
        <v>427.51</v>
      </c>
      <c r="D280">
        <v>591242</v>
      </c>
    </row>
    <row r="281" spans="2:4" x14ac:dyDescent="0.3">
      <c r="B281" s="109">
        <v>44986</v>
      </c>
      <c r="C281">
        <v>424.89</v>
      </c>
      <c r="D281">
        <v>379966</v>
      </c>
    </row>
    <row r="282" spans="2:4" x14ac:dyDescent="0.3">
      <c r="B282" s="109">
        <v>44985</v>
      </c>
      <c r="C282">
        <v>414.64</v>
      </c>
      <c r="D282">
        <v>243065</v>
      </c>
    </row>
    <row r="283" spans="2:4" x14ac:dyDescent="0.3">
      <c r="B283" s="109">
        <v>44984</v>
      </c>
      <c r="C283">
        <v>413.09</v>
      </c>
      <c r="D283">
        <v>309834</v>
      </c>
    </row>
    <row r="284" spans="2:4" x14ac:dyDescent="0.3">
      <c r="B284" s="109">
        <v>44981</v>
      </c>
      <c r="C284">
        <v>418.9</v>
      </c>
      <c r="D284">
        <v>390452</v>
      </c>
    </row>
    <row r="285" spans="2:4" x14ac:dyDescent="0.3">
      <c r="B285" s="109">
        <v>44980</v>
      </c>
      <c r="C285">
        <v>423.73</v>
      </c>
      <c r="D285">
        <v>378741</v>
      </c>
    </row>
    <row r="286" spans="2:4" x14ac:dyDescent="0.3">
      <c r="B286" s="109">
        <v>44979</v>
      </c>
      <c r="C286">
        <v>423.88</v>
      </c>
      <c r="D286">
        <v>496310</v>
      </c>
    </row>
    <row r="287" spans="2:4" x14ac:dyDescent="0.3">
      <c r="B287" s="109">
        <v>44978</v>
      </c>
      <c r="C287">
        <v>428.91</v>
      </c>
      <c r="D287">
        <v>469487</v>
      </c>
    </row>
    <row r="288" spans="2:4" x14ac:dyDescent="0.3">
      <c r="B288" s="109">
        <v>44977</v>
      </c>
      <c r="C288">
        <v>435.63</v>
      </c>
      <c r="D288">
        <v>263275</v>
      </c>
    </row>
    <row r="289" spans="2:4" x14ac:dyDescent="0.3">
      <c r="B289" s="109">
        <v>44974</v>
      </c>
      <c r="C289">
        <v>439.45</v>
      </c>
      <c r="D289">
        <v>385008</v>
      </c>
    </row>
    <row r="290" spans="2:4" x14ac:dyDescent="0.3">
      <c r="B290" s="109">
        <v>44973</v>
      </c>
      <c r="C290">
        <v>441.92</v>
      </c>
      <c r="D290">
        <v>175435</v>
      </c>
    </row>
    <row r="291" spans="2:4" x14ac:dyDescent="0.3">
      <c r="B291" s="109">
        <v>44972</v>
      </c>
      <c r="C291">
        <v>437.95</v>
      </c>
      <c r="D291">
        <v>482978</v>
      </c>
    </row>
    <row r="292" spans="2:4" x14ac:dyDescent="0.3">
      <c r="B292" s="109">
        <v>44971</v>
      </c>
      <c r="C292">
        <v>434.66</v>
      </c>
      <c r="D292">
        <v>357384</v>
      </c>
    </row>
    <row r="293" spans="2:4" x14ac:dyDescent="0.3">
      <c r="B293" s="109">
        <v>44970</v>
      </c>
      <c r="C293">
        <v>433.55</v>
      </c>
      <c r="D293">
        <v>416650</v>
      </c>
    </row>
    <row r="294" spans="2:4" x14ac:dyDescent="0.3">
      <c r="B294" s="109">
        <v>44967</v>
      </c>
      <c r="C294">
        <v>442.59</v>
      </c>
      <c r="D294">
        <v>135168</v>
      </c>
    </row>
    <row r="295" spans="2:4" x14ac:dyDescent="0.3">
      <c r="B295" s="109">
        <v>44966</v>
      </c>
      <c r="C295">
        <v>440.34</v>
      </c>
      <c r="D295">
        <v>202279</v>
      </c>
    </row>
    <row r="296" spans="2:4" x14ac:dyDescent="0.3">
      <c r="B296" s="109">
        <v>44965</v>
      </c>
      <c r="C296">
        <v>440.68</v>
      </c>
      <c r="D296">
        <v>234052</v>
      </c>
    </row>
    <row r="297" spans="2:4" x14ac:dyDescent="0.3">
      <c r="B297" s="109">
        <v>44964</v>
      </c>
      <c r="C297">
        <v>439.05</v>
      </c>
      <c r="D297">
        <v>461473</v>
      </c>
    </row>
    <row r="298" spans="2:4" x14ac:dyDescent="0.3">
      <c r="B298" s="109">
        <v>44963</v>
      </c>
      <c r="C298">
        <v>441.54</v>
      </c>
      <c r="D298">
        <v>1161648</v>
      </c>
    </row>
    <row r="299" spans="2:4" x14ac:dyDescent="0.3">
      <c r="B299" s="109">
        <v>44960</v>
      </c>
      <c r="C299">
        <v>428.25</v>
      </c>
      <c r="D299">
        <v>731839</v>
      </c>
    </row>
    <row r="300" spans="2:4" x14ac:dyDescent="0.3">
      <c r="B300" s="109">
        <v>44959</v>
      </c>
      <c r="C300">
        <v>437.41</v>
      </c>
      <c r="D300">
        <v>415084</v>
      </c>
    </row>
    <row r="301" spans="2:4" x14ac:dyDescent="0.3">
      <c r="B301" s="109">
        <v>44958</v>
      </c>
      <c r="C301">
        <v>436.45</v>
      </c>
      <c r="D301">
        <v>515214</v>
      </c>
    </row>
    <row r="302" spans="2:4" x14ac:dyDescent="0.3">
      <c r="B302" s="109">
        <v>44957</v>
      </c>
      <c r="C302">
        <v>443.22</v>
      </c>
      <c r="D302">
        <v>761133</v>
      </c>
    </row>
    <row r="303" spans="2:4" x14ac:dyDescent="0.3">
      <c r="B303" s="109">
        <v>44956</v>
      </c>
      <c r="C303">
        <v>431.85</v>
      </c>
      <c r="D303">
        <v>300930</v>
      </c>
    </row>
    <row r="304" spans="2:4" x14ac:dyDescent="0.3">
      <c r="B304" s="109">
        <v>44953</v>
      </c>
      <c r="C304">
        <v>434.01</v>
      </c>
      <c r="D304">
        <v>600444</v>
      </c>
    </row>
    <row r="305" spans="2:4" x14ac:dyDescent="0.3">
      <c r="B305" s="109">
        <v>44951</v>
      </c>
      <c r="C305">
        <v>447.34</v>
      </c>
      <c r="D305">
        <v>1135822</v>
      </c>
    </row>
    <row r="306" spans="2:4" x14ac:dyDescent="0.3">
      <c r="B306" s="109">
        <v>44950</v>
      </c>
      <c r="C306">
        <v>454.25</v>
      </c>
      <c r="D306">
        <v>635034</v>
      </c>
    </row>
    <row r="307" spans="2:4" x14ac:dyDescent="0.3">
      <c r="B307" s="109">
        <v>44949</v>
      </c>
      <c r="C307">
        <v>469.89</v>
      </c>
      <c r="D307">
        <v>405729</v>
      </c>
    </row>
    <row r="308" spans="2:4" x14ac:dyDescent="0.3">
      <c r="B308" s="109">
        <v>44946</v>
      </c>
      <c r="C308">
        <v>464.9</v>
      </c>
      <c r="D308">
        <v>329425</v>
      </c>
    </row>
    <row r="309" spans="2:4" x14ac:dyDescent="0.3">
      <c r="B309" s="109">
        <v>44945</v>
      </c>
      <c r="C309">
        <v>467.35</v>
      </c>
      <c r="D309">
        <v>313222</v>
      </c>
    </row>
    <row r="310" spans="2:4" x14ac:dyDescent="0.3">
      <c r="B310" s="109">
        <v>44944</v>
      </c>
      <c r="C310">
        <v>465.95</v>
      </c>
      <c r="D310">
        <v>305294</v>
      </c>
    </row>
    <row r="311" spans="2:4" x14ac:dyDescent="0.3">
      <c r="B311" s="109">
        <v>44943</v>
      </c>
      <c r="C311">
        <v>463.65</v>
      </c>
      <c r="D311">
        <v>324280</v>
      </c>
    </row>
    <row r="312" spans="2:4" x14ac:dyDescent="0.3">
      <c r="B312" s="109">
        <v>44942</v>
      </c>
      <c r="C312">
        <v>462.84</v>
      </c>
      <c r="D312">
        <v>294909</v>
      </c>
    </row>
    <row r="313" spans="2:4" x14ac:dyDescent="0.3">
      <c r="B313" s="109">
        <v>44939</v>
      </c>
      <c r="C313">
        <v>461.4</v>
      </c>
      <c r="D313">
        <v>774785</v>
      </c>
    </row>
    <row r="314" spans="2:4" x14ac:dyDescent="0.3">
      <c r="B314" s="109">
        <v>44938</v>
      </c>
      <c r="C314">
        <v>453.05</v>
      </c>
      <c r="D314">
        <v>571116</v>
      </c>
    </row>
    <row r="315" spans="2:4" x14ac:dyDescent="0.3">
      <c r="B315" s="109">
        <v>44937</v>
      </c>
      <c r="C315">
        <v>449.07</v>
      </c>
      <c r="D315">
        <v>1622570</v>
      </c>
    </row>
    <row r="316" spans="2:4" x14ac:dyDescent="0.3">
      <c r="B316" s="109">
        <v>44936</v>
      </c>
      <c r="C316">
        <v>454.39</v>
      </c>
      <c r="D316">
        <v>367859</v>
      </c>
    </row>
    <row r="317" spans="2:4" x14ac:dyDescent="0.3">
      <c r="B317" s="109">
        <v>44935</v>
      </c>
      <c r="C317">
        <v>460.01</v>
      </c>
      <c r="D317">
        <v>413271</v>
      </c>
    </row>
    <row r="318" spans="2:4" x14ac:dyDescent="0.3">
      <c r="B318" s="109">
        <v>44932</v>
      </c>
      <c r="C318">
        <v>460.44</v>
      </c>
      <c r="D318">
        <v>212778</v>
      </c>
    </row>
    <row r="319" spans="2:4" x14ac:dyDescent="0.3">
      <c r="B319" s="109">
        <v>44931</v>
      </c>
      <c r="C319">
        <v>462.31</v>
      </c>
      <c r="D319">
        <v>261171</v>
      </c>
    </row>
    <row r="320" spans="2:4" x14ac:dyDescent="0.3">
      <c r="B320" s="109">
        <v>44930</v>
      </c>
      <c r="C320">
        <v>459</v>
      </c>
      <c r="D320">
        <v>574236</v>
      </c>
    </row>
    <row r="321" spans="2:4" x14ac:dyDescent="0.3">
      <c r="B321" s="109">
        <v>44929</v>
      </c>
      <c r="C321">
        <v>467.06</v>
      </c>
      <c r="D321">
        <v>1095038</v>
      </c>
    </row>
    <row r="322" spans="2:4" x14ac:dyDescent="0.3">
      <c r="B322" s="109">
        <v>44928</v>
      </c>
      <c r="C322">
        <v>468.59</v>
      </c>
      <c r="D322">
        <v>260254</v>
      </c>
    </row>
    <row r="323" spans="2:4" x14ac:dyDescent="0.3">
      <c r="B323" s="109">
        <v>44925</v>
      </c>
      <c r="C323">
        <v>466.87</v>
      </c>
      <c r="D323">
        <v>452255</v>
      </c>
    </row>
    <row r="324" spans="2:4" x14ac:dyDescent="0.3">
      <c r="B324" s="109">
        <v>44924</v>
      </c>
      <c r="C324">
        <v>465.43</v>
      </c>
      <c r="D324">
        <v>577329</v>
      </c>
    </row>
    <row r="325" spans="2:4" x14ac:dyDescent="0.3">
      <c r="B325" s="109">
        <v>44923</v>
      </c>
      <c r="C325">
        <v>465.14</v>
      </c>
      <c r="D325">
        <v>408818</v>
      </c>
    </row>
    <row r="326" spans="2:4" x14ac:dyDescent="0.3">
      <c r="B326" s="109">
        <v>44922</v>
      </c>
      <c r="C326">
        <v>468.69</v>
      </c>
      <c r="D326">
        <v>537988</v>
      </c>
    </row>
    <row r="327" spans="2:4" x14ac:dyDescent="0.3">
      <c r="B327" s="109">
        <v>44921</v>
      </c>
      <c r="C327">
        <v>473.97</v>
      </c>
      <c r="D327">
        <v>393196</v>
      </c>
    </row>
    <row r="328" spans="2:4" x14ac:dyDescent="0.3">
      <c r="B328" s="109">
        <v>44918</v>
      </c>
      <c r="C328">
        <v>463.99</v>
      </c>
      <c r="D328">
        <v>411049</v>
      </c>
    </row>
    <row r="329" spans="2:4" x14ac:dyDescent="0.3">
      <c r="B329" s="109">
        <v>44917</v>
      </c>
      <c r="C329">
        <v>484.57</v>
      </c>
      <c r="D329">
        <v>624467</v>
      </c>
    </row>
    <row r="330" spans="2:4" x14ac:dyDescent="0.3">
      <c r="B330" s="109">
        <v>44916</v>
      </c>
      <c r="C330">
        <v>484.71</v>
      </c>
      <c r="D330">
        <v>1506224</v>
      </c>
    </row>
    <row r="331" spans="2:4" x14ac:dyDescent="0.3">
      <c r="B331" s="109">
        <v>44915</v>
      </c>
      <c r="C331">
        <v>491.47</v>
      </c>
      <c r="D331">
        <v>1525838</v>
      </c>
    </row>
    <row r="332" spans="2:4" x14ac:dyDescent="0.3">
      <c r="B332" s="109">
        <v>44914</v>
      </c>
      <c r="C332">
        <v>486.53</v>
      </c>
      <c r="D332">
        <v>685177</v>
      </c>
    </row>
    <row r="333" spans="2:4" x14ac:dyDescent="0.3">
      <c r="B333" s="109">
        <v>44911</v>
      </c>
      <c r="C333">
        <v>479.29</v>
      </c>
      <c r="D333">
        <v>610236</v>
      </c>
    </row>
    <row r="334" spans="2:4" x14ac:dyDescent="0.3">
      <c r="B334" s="109">
        <v>44910</v>
      </c>
      <c r="C334">
        <v>483.7</v>
      </c>
      <c r="D334">
        <v>1150172</v>
      </c>
    </row>
    <row r="335" spans="2:4" x14ac:dyDescent="0.3">
      <c r="B335" s="109">
        <v>44909</v>
      </c>
      <c r="C335">
        <v>486.34</v>
      </c>
      <c r="D335">
        <v>451592</v>
      </c>
    </row>
    <row r="336" spans="2:4" x14ac:dyDescent="0.3">
      <c r="B336" s="109">
        <v>44908</v>
      </c>
      <c r="C336">
        <v>484.04</v>
      </c>
      <c r="D336">
        <v>1101125</v>
      </c>
    </row>
    <row r="337" spans="2:4" x14ac:dyDescent="0.3">
      <c r="B337" s="109">
        <v>44907</v>
      </c>
      <c r="C337">
        <v>478.23</v>
      </c>
      <c r="D337">
        <v>324379</v>
      </c>
    </row>
    <row r="338" spans="2:4" x14ac:dyDescent="0.3">
      <c r="B338" s="109">
        <v>44904</v>
      </c>
      <c r="C338">
        <v>476.17</v>
      </c>
      <c r="D338">
        <v>1469733</v>
      </c>
    </row>
    <row r="339" spans="2:4" x14ac:dyDescent="0.3">
      <c r="B339" s="109">
        <v>44903</v>
      </c>
      <c r="C339">
        <v>476.8</v>
      </c>
      <c r="D339">
        <v>728071</v>
      </c>
    </row>
    <row r="340" spans="2:4" x14ac:dyDescent="0.3">
      <c r="B340" s="109">
        <v>44902</v>
      </c>
      <c r="C340">
        <v>473.1</v>
      </c>
      <c r="D340">
        <v>559221</v>
      </c>
    </row>
    <row r="341" spans="2:4" x14ac:dyDescent="0.3">
      <c r="B341" s="109">
        <v>44901</v>
      </c>
      <c r="C341">
        <v>476.36</v>
      </c>
      <c r="D341">
        <v>1186073</v>
      </c>
    </row>
    <row r="342" spans="2:4" x14ac:dyDescent="0.3">
      <c r="B342" s="109">
        <v>44900</v>
      </c>
      <c r="C342">
        <v>476.22</v>
      </c>
      <c r="D342">
        <v>584787</v>
      </c>
    </row>
    <row r="343" spans="2:4" x14ac:dyDescent="0.3">
      <c r="B343" s="109">
        <v>44897</v>
      </c>
      <c r="C343">
        <v>471.66</v>
      </c>
      <c r="D343">
        <v>2992317</v>
      </c>
    </row>
    <row r="344" spans="2:4" x14ac:dyDescent="0.3">
      <c r="B344" s="109">
        <v>44896</v>
      </c>
      <c r="C344">
        <v>474.54</v>
      </c>
      <c r="D344">
        <v>1147402</v>
      </c>
    </row>
    <row r="345" spans="2:4" x14ac:dyDescent="0.3">
      <c r="B345" s="109">
        <v>44895</v>
      </c>
      <c r="C345">
        <v>471.81</v>
      </c>
      <c r="D345">
        <v>875163</v>
      </c>
    </row>
    <row r="346" spans="2:4" x14ac:dyDescent="0.3">
      <c r="B346" s="109">
        <v>44894</v>
      </c>
      <c r="C346">
        <v>469.5</v>
      </c>
      <c r="D346">
        <v>683519</v>
      </c>
    </row>
    <row r="347" spans="2:4" x14ac:dyDescent="0.3">
      <c r="B347" s="109">
        <v>44893</v>
      </c>
      <c r="C347">
        <v>468.35</v>
      </c>
      <c r="D347">
        <v>728844</v>
      </c>
    </row>
    <row r="348" spans="2:4" x14ac:dyDescent="0.3">
      <c r="B348" s="109">
        <v>44890</v>
      </c>
      <c r="C348">
        <v>466.29</v>
      </c>
      <c r="D348">
        <v>666584</v>
      </c>
    </row>
    <row r="349" spans="2:4" x14ac:dyDescent="0.3">
      <c r="B349" s="109">
        <v>44889</v>
      </c>
      <c r="C349">
        <v>462.55</v>
      </c>
      <c r="D349">
        <v>1224661</v>
      </c>
    </row>
    <row r="350" spans="2:4" x14ac:dyDescent="0.3">
      <c r="B350" s="109">
        <v>44888</v>
      </c>
      <c r="C350">
        <v>473.1</v>
      </c>
      <c r="D350">
        <v>2592198</v>
      </c>
    </row>
    <row r="351" spans="2:4" x14ac:dyDescent="0.3">
      <c r="B351" s="109">
        <v>44887</v>
      </c>
      <c r="C351">
        <v>467.01</v>
      </c>
      <c r="D351">
        <v>811233</v>
      </c>
    </row>
    <row r="352" spans="2:4" x14ac:dyDescent="0.3">
      <c r="B352" s="109">
        <v>44886</v>
      </c>
      <c r="C352">
        <v>462.93</v>
      </c>
      <c r="D352">
        <v>1062719</v>
      </c>
    </row>
    <row r="353" spans="2:4" x14ac:dyDescent="0.3">
      <c r="B353" s="109">
        <v>44883</v>
      </c>
      <c r="C353">
        <v>459.67</v>
      </c>
      <c r="D353">
        <v>1146339</v>
      </c>
    </row>
    <row r="354" spans="2:4" x14ac:dyDescent="0.3">
      <c r="B354" s="109">
        <v>44882</v>
      </c>
      <c r="C354">
        <v>459.48</v>
      </c>
      <c r="D354">
        <v>1364249</v>
      </c>
    </row>
    <row r="355" spans="2:4" x14ac:dyDescent="0.3">
      <c r="B355" s="109">
        <v>44881</v>
      </c>
      <c r="C355">
        <v>460</v>
      </c>
      <c r="D355">
        <v>1558363</v>
      </c>
    </row>
    <row r="356" spans="2:4" x14ac:dyDescent="0.3">
      <c r="B356" s="109">
        <v>44880</v>
      </c>
      <c r="C356">
        <v>473.19</v>
      </c>
      <c r="D356">
        <v>1639700</v>
      </c>
    </row>
    <row r="357" spans="2:4" x14ac:dyDescent="0.3">
      <c r="B357" s="109">
        <v>44879</v>
      </c>
      <c r="C357">
        <v>478.18</v>
      </c>
      <c r="D357">
        <v>4128973</v>
      </c>
    </row>
    <row r="358" spans="2:4" x14ac:dyDescent="0.3">
      <c r="B358" s="109">
        <v>44876</v>
      </c>
      <c r="C358">
        <v>524.59</v>
      </c>
      <c r="D358">
        <v>579146</v>
      </c>
    </row>
    <row r="359" spans="2:4" x14ac:dyDescent="0.3">
      <c r="B359" s="109">
        <v>44875</v>
      </c>
      <c r="C359">
        <v>533.58000000000004</v>
      </c>
      <c r="D359">
        <v>1334701</v>
      </c>
    </row>
    <row r="360" spans="2:4" x14ac:dyDescent="0.3">
      <c r="B360" s="109">
        <v>44874</v>
      </c>
      <c r="C360">
        <v>527.25</v>
      </c>
      <c r="D360">
        <v>1373842</v>
      </c>
    </row>
    <row r="361" spans="2:4" x14ac:dyDescent="0.3">
      <c r="B361" s="109">
        <v>44872</v>
      </c>
      <c r="C361">
        <v>525.67999999999995</v>
      </c>
      <c r="D361">
        <v>456053</v>
      </c>
    </row>
    <row r="362" spans="2:4" x14ac:dyDescent="0.3">
      <c r="B362" s="109">
        <v>44869</v>
      </c>
      <c r="C362">
        <v>526.21</v>
      </c>
      <c r="D362">
        <v>1787921</v>
      </c>
    </row>
    <row r="363" spans="2:4" x14ac:dyDescent="0.3">
      <c r="B363" s="109">
        <v>44868</v>
      </c>
      <c r="C363">
        <v>518.5</v>
      </c>
      <c r="D363">
        <v>850636</v>
      </c>
    </row>
    <row r="364" spans="2:4" x14ac:dyDescent="0.3">
      <c r="B364" s="109">
        <v>44867</v>
      </c>
      <c r="C364">
        <v>517.92999999999995</v>
      </c>
      <c r="D364">
        <v>2911762</v>
      </c>
    </row>
    <row r="365" spans="2:4" x14ac:dyDescent="0.3">
      <c r="B365" s="109">
        <v>44866</v>
      </c>
      <c r="C365">
        <v>497.46</v>
      </c>
      <c r="D365">
        <v>524914</v>
      </c>
    </row>
    <row r="366" spans="2:4" x14ac:dyDescent="0.3">
      <c r="B366" s="109">
        <v>44865</v>
      </c>
      <c r="C366">
        <v>497.7</v>
      </c>
      <c r="D366">
        <v>575488</v>
      </c>
    </row>
    <row r="367" spans="2:4" x14ac:dyDescent="0.3">
      <c r="B367" s="109">
        <v>44862</v>
      </c>
      <c r="C367">
        <v>493.03</v>
      </c>
      <c r="D367">
        <v>613968</v>
      </c>
    </row>
    <row r="368" spans="2:4" x14ac:dyDescent="0.3">
      <c r="B368" s="109">
        <v>44861</v>
      </c>
      <c r="C368">
        <v>502.79</v>
      </c>
      <c r="D368">
        <v>787430</v>
      </c>
    </row>
    <row r="369" spans="2:4" x14ac:dyDescent="0.3">
      <c r="B369" s="109">
        <v>44859</v>
      </c>
      <c r="C369">
        <v>500.08</v>
      </c>
      <c r="D369">
        <v>632465</v>
      </c>
    </row>
    <row r="370" spans="2:4" x14ac:dyDescent="0.3">
      <c r="B370" s="109">
        <v>44858</v>
      </c>
      <c r="C370">
        <v>500.93</v>
      </c>
      <c r="D370">
        <v>79085</v>
      </c>
    </row>
    <row r="371" spans="2:4" x14ac:dyDescent="0.3">
      <c r="B371" s="109">
        <v>44855</v>
      </c>
      <c r="C371">
        <v>501.17</v>
      </c>
      <c r="D371">
        <v>808367</v>
      </c>
    </row>
    <row r="372" spans="2:4" x14ac:dyDescent="0.3">
      <c r="B372" s="109">
        <v>44854</v>
      </c>
      <c r="C372">
        <v>514.45000000000005</v>
      </c>
      <c r="D372">
        <v>898435</v>
      </c>
    </row>
    <row r="373" spans="2:4" x14ac:dyDescent="0.3">
      <c r="B373" s="109">
        <v>44853</v>
      </c>
      <c r="C373">
        <v>504.08</v>
      </c>
      <c r="D373">
        <v>574937</v>
      </c>
    </row>
    <row r="374" spans="2:4" x14ac:dyDescent="0.3">
      <c r="B374" s="109">
        <v>44852</v>
      </c>
      <c r="C374">
        <v>509.03</v>
      </c>
      <c r="D374">
        <v>490008</v>
      </c>
    </row>
    <row r="375" spans="2:4" x14ac:dyDescent="0.3">
      <c r="B375" s="109">
        <v>44851</v>
      </c>
      <c r="C375">
        <v>504.74</v>
      </c>
      <c r="D375">
        <v>638565</v>
      </c>
    </row>
    <row r="376" spans="2:4" x14ac:dyDescent="0.3">
      <c r="B376" s="109">
        <v>44848</v>
      </c>
      <c r="C376">
        <v>510.17</v>
      </c>
      <c r="D376">
        <v>503091</v>
      </c>
    </row>
    <row r="377" spans="2:4" x14ac:dyDescent="0.3">
      <c r="B377" s="109">
        <v>44847</v>
      </c>
      <c r="C377">
        <v>511.5</v>
      </c>
      <c r="D377">
        <v>1267973</v>
      </c>
    </row>
    <row r="378" spans="2:4" x14ac:dyDescent="0.3">
      <c r="B378" s="109">
        <v>44846</v>
      </c>
      <c r="C378">
        <v>512.88</v>
      </c>
      <c r="D378">
        <v>1067202</v>
      </c>
    </row>
    <row r="379" spans="2:4" x14ac:dyDescent="0.3">
      <c r="B379" s="109">
        <v>44845</v>
      </c>
      <c r="C379">
        <v>505.36</v>
      </c>
      <c r="D379">
        <v>2467723</v>
      </c>
    </row>
    <row r="380" spans="2:4" x14ac:dyDescent="0.3">
      <c r="B380" s="109">
        <v>44844</v>
      </c>
      <c r="C380">
        <v>508.93</v>
      </c>
      <c r="D380">
        <v>1281185</v>
      </c>
    </row>
    <row r="381" spans="2:4" x14ac:dyDescent="0.3">
      <c r="B381" s="109">
        <v>44841</v>
      </c>
      <c r="C381">
        <v>514.5</v>
      </c>
      <c r="D381">
        <v>1897424</v>
      </c>
    </row>
    <row r="382" spans="2:4" x14ac:dyDescent="0.3">
      <c r="B382" s="109">
        <v>44840</v>
      </c>
      <c r="C382">
        <v>501.46</v>
      </c>
      <c r="D382">
        <v>1008611</v>
      </c>
    </row>
    <row r="383" spans="2:4" x14ac:dyDescent="0.3">
      <c r="B383" s="109">
        <v>44838</v>
      </c>
      <c r="C383">
        <v>495.6</v>
      </c>
      <c r="D383">
        <v>852717</v>
      </c>
    </row>
    <row r="384" spans="2:4" x14ac:dyDescent="0.3">
      <c r="B384" s="109">
        <v>44837</v>
      </c>
      <c r="C384">
        <v>480.18</v>
      </c>
      <c r="D384">
        <v>1242354</v>
      </c>
    </row>
    <row r="385" spans="2:4" x14ac:dyDescent="0.3">
      <c r="B385" s="109">
        <v>44834</v>
      </c>
      <c r="C385">
        <v>484.37</v>
      </c>
      <c r="D385">
        <v>1731935</v>
      </c>
    </row>
    <row r="386" spans="2:4" x14ac:dyDescent="0.3">
      <c r="B386" s="109">
        <v>44833</v>
      </c>
      <c r="C386">
        <v>476.57</v>
      </c>
      <c r="D386">
        <v>589545</v>
      </c>
    </row>
    <row r="387" spans="2:4" x14ac:dyDescent="0.3">
      <c r="B387" s="109">
        <v>44832</v>
      </c>
      <c r="C387">
        <v>471.33</v>
      </c>
      <c r="D387">
        <v>796076</v>
      </c>
    </row>
    <row r="388" spans="2:4" x14ac:dyDescent="0.3">
      <c r="B388" s="109">
        <v>44831</v>
      </c>
      <c r="C388">
        <v>473.9</v>
      </c>
      <c r="D388">
        <v>649410</v>
      </c>
    </row>
    <row r="389" spans="2:4" x14ac:dyDescent="0.3">
      <c r="B389" s="109">
        <v>44830</v>
      </c>
      <c r="C389">
        <v>466</v>
      </c>
      <c r="D389">
        <v>653730</v>
      </c>
    </row>
    <row r="390" spans="2:4" x14ac:dyDescent="0.3">
      <c r="B390" s="109">
        <v>44827</v>
      </c>
      <c r="C390">
        <v>483.13</v>
      </c>
      <c r="D390">
        <v>660145</v>
      </c>
    </row>
    <row r="391" spans="2:4" x14ac:dyDescent="0.3">
      <c r="B391" s="109">
        <v>44826</v>
      </c>
      <c r="C391">
        <v>496.46</v>
      </c>
      <c r="D391">
        <v>2423650</v>
      </c>
    </row>
    <row r="392" spans="2:4" x14ac:dyDescent="0.3">
      <c r="B392" s="109">
        <v>44825</v>
      </c>
      <c r="C392">
        <v>484.28</v>
      </c>
      <c r="D392">
        <v>699477</v>
      </c>
    </row>
    <row r="393" spans="2:4" x14ac:dyDescent="0.3">
      <c r="B393" s="109">
        <v>44824</v>
      </c>
      <c r="C393">
        <v>497.17</v>
      </c>
      <c r="D393">
        <v>853940</v>
      </c>
    </row>
    <row r="394" spans="2:4" x14ac:dyDescent="0.3">
      <c r="B394" s="109">
        <v>44823</v>
      </c>
      <c r="C394">
        <v>487.89</v>
      </c>
      <c r="D394">
        <v>581902</v>
      </c>
    </row>
    <row r="395" spans="2:4" x14ac:dyDescent="0.3">
      <c r="B395" s="109">
        <v>44820</v>
      </c>
      <c r="C395">
        <v>482.85</v>
      </c>
      <c r="D395">
        <v>954765</v>
      </c>
    </row>
    <row r="396" spans="2:4" x14ac:dyDescent="0.3">
      <c r="B396" s="109">
        <v>44819</v>
      </c>
      <c r="C396">
        <v>495.32</v>
      </c>
      <c r="D396">
        <v>838626</v>
      </c>
    </row>
    <row r="397" spans="2:4" x14ac:dyDescent="0.3">
      <c r="B397" s="109">
        <v>44818</v>
      </c>
      <c r="C397">
        <v>501.6</v>
      </c>
      <c r="D397">
        <v>1268455</v>
      </c>
    </row>
    <row r="398" spans="2:4" x14ac:dyDescent="0.3">
      <c r="B398" s="109">
        <v>44817</v>
      </c>
      <c r="C398">
        <v>507.65</v>
      </c>
      <c r="D398">
        <v>2471590</v>
      </c>
    </row>
    <row r="399" spans="2:4" x14ac:dyDescent="0.3">
      <c r="B399" s="109">
        <v>44816</v>
      </c>
      <c r="C399">
        <v>495.18</v>
      </c>
      <c r="D399">
        <v>838623</v>
      </c>
    </row>
    <row r="400" spans="2:4" x14ac:dyDescent="0.3">
      <c r="B400" s="109">
        <v>44813</v>
      </c>
      <c r="C400">
        <v>485.94</v>
      </c>
      <c r="D400">
        <v>530110</v>
      </c>
    </row>
    <row r="401" spans="2:4" x14ac:dyDescent="0.3">
      <c r="B401" s="109">
        <v>44812</v>
      </c>
      <c r="C401">
        <v>485.85</v>
      </c>
      <c r="D401">
        <v>602970</v>
      </c>
    </row>
    <row r="402" spans="2:4" x14ac:dyDescent="0.3">
      <c r="B402" s="109">
        <v>44811</v>
      </c>
      <c r="C402">
        <v>490.23</v>
      </c>
      <c r="D402">
        <v>572041</v>
      </c>
    </row>
    <row r="403" spans="2:4" x14ac:dyDescent="0.3">
      <c r="B403" s="109">
        <v>44810</v>
      </c>
      <c r="C403">
        <v>488.08</v>
      </c>
      <c r="D403">
        <v>728775</v>
      </c>
    </row>
    <row r="404" spans="2:4" x14ac:dyDescent="0.3">
      <c r="B404" s="109">
        <v>44809</v>
      </c>
      <c r="C404">
        <v>486.04</v>
      </c>
      <c r="D404">
        <v>758402</v>
      </c>
    </row>
    <row r="405" spans="2:4" x14ac:dyDescent="0.3">
      <c r="B405" s="109">
        <v>44806</v>
      </c>
      <c r="C405">
        <v>493.7</v>
      </c>
      <c r="D405">
        <v>3171947</v>
      </c>
    </row>
    <row r="406" spans="2:4" x14ac:dyDescent="0.3">
      <c r="B406" s="109">
        <v>44805</v>
      </c>
      <c r="C406">
        <v>477.42</v>
      </c>
      <c r="D406">
        <v>1301103</v>
      </c>
    </row>
    <row r="407" spans="2:4" x14ac:dyDescent="0.3">
      <c r="B407" s="109">
        <v>44803</v>
      </c>
      <c r="C407">
        <v>477.85</v>
      </c>
      <c r="D407">
        <v>1187325</v>
      </c>
    </row>
    <row r="408" spans="2:4" x14ac:dyDescent="0.3">
      <c r="B408" s="109">
        <v>44802</v>
      </c>
      <c r="C408">
        <v>480.18</v>
      </c>
      <c r="D408">
        <v>661016</v>
      </c>
    </row>
    <row r="409" spans="2:4" x14ac:dyDescent="0.3">
      <c r="B409" s="109">
        <v>44799</v>
      </c>
      <c r="C409">
        <v>482.66</v>
      </c>
      <c r="D409">
        <v>1032500</v>
      </c>
    </row>
    <row r="410" spans="2:4" x14ac:dyDescent="0.3">
      <c r="B410" s="109">
        <v>44798</v>
      </c>
      <c r="C410">
        <v>484.75</v>
      </c>
      <c r="D410">
        <v>2545051</v>
      </c>
    </row>
    <row r="411" spans="2:4" x14ac:dyDescent="0.3">
      <c r="B411" s="109">
        <v>44797</v>
      </c>
      <c r="C411">
        <v>486.85</v>
      </c>
      <c r="D411">
        <v>4573033</v>
      </c>
    </row>
    <row r="412" spans="2:4" x14ac:dyDescent="0.3">
      <c r="B412" s="109">
        <v>44796</v>
      </c>
      <c r="C412">
        <v>462.48</v>
      </c>
      <c r="D412">
        <v>1892866</v>
      </c>
    </row>
    <row r="413" spans="2:4" x14ac:dyDescent="0.3">
      <c r="B413" s="109">
        <v>44795</v>
      </c>
      <c r="C413">
        <v>471.19</v>
      </c>
      <c r="D413">
        <v>4019224</v>
      </c>
    </row>
    <row r="414" spans="2:4" x14ac:dyDescent="0.3">
      <c r="B414" s="109">
        <v>44792</v>
      </c>
      <c r="C414">
        <v>457.95</v>
      </c>
      <c r="D414">
        <v>2385192</v>
      </c>
    </row>
    <row r="415" spans="2:4" x14ac:dyDescent="0.3">
      <c r="B415" s="109">
        <v>44791</v>
      </c>
      <c r="C415">
        <v>451.92</v>
      </c>
      <c r="D415">
        <v>687377</v>
      </c>
    </row>
    <row r="416" spans="2:4" x14ac:dyDescent="0.3">
      <c r="B416" s="109">
        <v>44790</v>
      </c>
      <c r="C416">
        <v>453.71</v>
      </c>
      <c r="D416">
        <v>1026508</v>
      </c>
    </row>
    <row r="417" spans="2:4" x14ac:dyDescent="0.3">
      <c r="B417" s="109">
        <v>44789</v>
      </c>
      <c r="C417">
        <v>458.28</v>
      </c>
      <c r="D417">
        <v>2886900</v>
      </c>
    </row>
    <row r="418" spans="2:4" x14ac:dyDescent="0.3">
      <c r="B418" s="109">
        <v>44785</v>
      </c>
      <c r="C418">
        <v>449.7</v>
      </c>
      <c r="D418">
        <v>1113629</v>
      </c>
    </row>
    <row r="419" spans="2:4" x14ac:dyDescent="0.3">
      <c r="B419" s="109">
        <v>44784</v>
      </c>
      <c r="C419">
        <v>447.25</v>
      </c>
      <c r="D419">
        <v>1254234</v>
      </c>
    </row>
    <row r="420" spans="2:4" x14ac:dyDescent="0.3">
      <c r="B420" s="109">
        <v>44783</v>
      </c>
      <c r="C420">
        <v>437.97</v>
      </c>
      <c r="D420">
        <v>472235</v>
      </c>
    </row>
    <row r="421" spans="2:4" x14ac:dyDescent="0.3">
      <c r="B421" s="109">
        <v>44781</v>
      </c>
      <c r="C421">
        <v>442.49</v>
      </c>
      <c r="D421">
        <v>416284</v>
      </c>
    </row>
    <row r="422" spans="2:4" x14ac:dyDescent="0.3">
      <c r="B422" s="109">
        <v>44778</v>
      </c>
      <c r="C422">
        <v>444.42</v>
      </c>
      <c r="D422">
        <v>649320</v>
      </c>
    </row>
    <row r="423" spans="2:4" x14ac:dyDescent="0.3">
      <c r="B423" s="109">
        <v>44777</v>
      </c>
      <c r="C423">
        <v>443.15</v>
      </c>
      <c r="D423">
        <v>2142821</v>
      </c>
    </row>
    <row r="424" spans="2:4" x14ac:dyDescent="0.3">
      <c r="B424" s="109">
        <v>44776</v>
      </c>
      <c r="C424">
        <v>439.1</v>
      </c>
      <c r="D424">
        <v>575760</v>
      </c>
    </row>
    <row r="425" spans="2:4" x14ac:dyDescent="0.3">
      <c r="B425" s="109">
        <v>44775</v>
      </c>
      <c r="C425">
        <v>443.58</v>
      </c>
      <c r="D425">
        <v>490975</v>
      </c>
    </row>
    <row r="426" spans="2:4" x14ac:dyDescent="0.3">
      <c r="B426" s="109">
        <v>44774</v>
      </c>
      <c r="C426">
        <v>445.41</v>
      </c>
      <c r="D426">
        <v>577553</v>
      </c>
    </row>
    <row r="427" spans="2:4" x14ac:dyDescent="0.3">
      <c r="B427" s="109">
        <v>44771</v>
      </c>
      <c r="C427">
        <v>444.99</v>
      </c>
      <c r="D427">
        <v>812380</v>
      </c>
    </row>
    <row r="428" spans="2:4" x14ac:dyDescent="0.3">
      <c r="B428" s="109">
        <v>44770</v>
      </c>
      <c r="C428">
        <v>446.69</v>
      </c>
      <c r="D428">
        <v>876263</v>
      </c>
    </row>
    <row r="429" spans="2:4" x14ac:dyDescent="0.3">
      <c r="B429" s="109">
        <v>44769</v>
      </c>
      <c r="C429">
        <v>445.74</v>
      </c>
      <c r="D429">
        <v>1515541</v>
      </c>
    </row>
    <row r="430" spans="2:4" x14ac:dyDescent="0.3">
      <c r="B430" s="109">
        <v>44768</v>
      </c>
      <c r="C430">
        <v>438.96</v>
      </c>
      <c r="D430">
        <v>4349365</v>
      </c>
    </row>
    <row r="431" spans="2:4" x14ac:dyDescent="0.3">
      <c r="B431" s="109">
        <v>44767</v>
      </c>
      <c r="C431">
        <v>417.19</v>
      </c>
      <c r="D431">
        <v>746211</v>
      </c>
    </row>
    <row r="432" spans="2:4" x14ac:dyDescent="0.3">
      <c r="B432" s="109">
        <v>44764</v>
      </c>
      <c r="C432">
        <v>415.92</v>
      </c>
      <c r="D432">
        <v>653140</v>
      </c>
    </row>
    <row r="433" spans="2:4" x14ac:dyDescent="0.3">
      <c r="B433" s="109">
        <v>44763</v>
      </c>
      <c r="C433">
        <v>412.01</v>
      </c>
      <c r="D433">
        <v>1524991</v>
      </c>
    </row>
    <row r="434" spans="2:4" x14ac:dyDescent="0.3">
      <c r="B434" s="109">
        <v>44762</v>
      </c>
      <c r="C434">
        <v>400.37</v>
      </c>
      <c r="D434">
        <v>1136880</v>
      </c>
    </row>
    <row r="435" spans="2:4" x14ac:dyDescent="0.3">
      <c r="B435" s="109">
        <v>44761</v>
      </c>
      <c r="C435">
        <v>398.95</v>
      </c>
      <c r="D435">
        <v>483150</v>
      </c>
    </row>
    <row r="436" spans="2:4" x14ac:dyDescent="0.3">
      <c r="B436" s="109">
        <v>44760</v>
      </c>
      <c r="C436">
        <v>399.61</v>
      </c>
      <c r="D436">
        <v>807558</v>
      </c>
    </row>
    <row r="437" spans="2:4" x14ac:dyDescent="0.3">
      <c r="B437" s="109">
        <v>44757</v>
      </c>
      <c r="C437">
        <v>394.15</v>
      </c>
      <c r="D437">
        <v>633579</v>
      </c>
    </row>
    <row r="438" spans="2:4" x14ac:dyDescent="0.3">
      <c r="B438" s="109">
        <v>44756</v>
      </c>
      <c r="C438">
        <v>393.72</v>
      </c>
      <c r="D438">
        <v>542946</v>
      </c>
    </row>
    <row r="439" spans="2:4" x14ac:dyDescent="0.3">
      <c r="B439" s="109">
        <v>44755</v>
      </c>
      <c r="C439">
        <v>400.32</v>
      </c>
      <c r="D439">
        <v>651533</v>
      </c>
    </row>
    <row r="440" spans="2:4" x14ac:dyDescent="0.3">
      <c r="B440" s="109">
        <v>44754</v>
      </c>
      <c r="C440">
        <v>406.35</v>
      </c>
      <c r="D440">
        <v>328712</v>
      </c>
    </row>
    <row r="441" spans="2:4" x14ac:dyDescent="0.3">
      <c r="B441" s="109">
        <v>44753</v>
      </c>
      <c r="C441">
        <v>411.86</v>
      </c>
      <c r="D441">
        <v>548252</v>
      </c>
    </row>
    <row r="442" spans="2:4" x14ac:dyDescent="0.3">
      <c r="B442" s="109">
        <v>44750</v>
      </c>
      <c r="C442">
        <v>404.8</v>
      </c>
      <c r="D442">
        <v>1251897</v>
      </c>
    </row>
    <row r="443" spans="2:4" x14ac:dyDescent="0.3">
      <c r="B443" s="109">
        <v>44749</v>
      </c>
      <c r="C443">
        <v>404.66</v>
      </c>
      <c r="D443">
        <v>723159</v>
      </c>
    </row>
    <row r="444" spans="2:4" x14ac:dyDescent="0.3">
      <c r="B444" s="109">
        <v>44748</v>
      </c>
      <c r="C444">
        <v>403.24</v>
      </c>
      <c r="D444">
        <v>774676</v>
      </c>
    </row>
    <row r="445" spans="2:4" x14ac:dyDescent="0.3">
      <c r="B445" s="109">
        <v>44747</v>
      </c>
      <c r="C445">
        <v>392.12</v>
      </c>
      <c r="D445">
        <v>950953</v>
      </c>
    </row>
    <row r="446" spans="2:4" x14ac:dyDescent="0.3">
      <c r="B446" s="109">
        <v>44746</v>
      </c>
      <c r="C446">
        <v>397.92</v>
      </c>
      <c r="D446">
        <v>932646</v>
      </c>
    </row>
    <row r="447" spans="2:4" x14ac:dyDescent="0.3">
      <c r="B447" s="109">
        <v>44743</v>
      </c>
      <c r="C447">
        <v>398.39</v>
      </c>
      <c r="D447">
        <v>2838077</v>
      </c>
    </row>
    <row r="448" spans="2:4" x14ac:dyDescent="0.3">
      <c r="B448" s="109">
        <v>44742</v>
      </c>
      <c r="C448">
        <v>388.78</v>
      </c>
      <c r="D448">
        <v>2560792</v>
      </c>
    </row>
    <row r="449" spans="2:4" x14ac:dyDescent="0.3">
      <c r="B449" s="109">
        <v>44741</v>
      </c>
      <c r="C449">
        <v>396.5</v>
      </c>
      <c r="D449">
        <v>678276</v>
      </c>
    </row>
    <row r="450" spans="2:4" x14ac:dyDescent="0.3">
      <c r="B450" s="109">
        <v>44740</v>
      </c>
      <c r="C450">
        <v>394.15</v>
      </c>
      <c r="D450">
        <v>720905</v>
      </c>
    </row>
    <row r="451" spans="2:4" x14ac:dyDescent="0.3">
      <c r="B451" s="109">
        <v>44739</v>
      </c>
      <c r="C451">
        <v>390.99</v>
      </c>
      <c r="D451">
        <v>1448961</v>
      </c>
    </row>
    <row r="452" spans="2:4" x14ac:dyDescent="0.3">
      <c r="B452" s="109">
        <v>44736</v>
      </c>
      <c r="C452">
        <v>391.04</v>
      </c>
      <c r="D452">
        <v>802150</v>
      </c>
    </row>
    <row r="453" spans="2:4" x14ac:dyDescent="0.3">
      <c r="B453" s="109">
        <v>44735</v>
      </c>
      <c r="C453">
        <v>389.11</v>
      </c>
      <c r="D453">
        <v>2136422</v>
      </c>
    </row>
    <row r="454" spans="2:4" x14ac:dyDescent="0.3">
      <c r="B454" s="109">
        <v>44734</v>
      </c>
      <c r="C454">
        <v>385.05</v>
      </c>
      <c r="D454">
        <v>3683712</v>
      </c>
    </row>
    <row r="455" spans="2:4" x14ac:dyDescent="0.3">
      <c r="B455" s="109">
        <v>44733</v>
      </c>
      <c r="C455">
        <v>421.81</v>
      </c>
      <c r="D455">
        <v>2490706</v>
      </c>
    </row>
    <row r="456" spans="2:4" x14ac:dyDescent="0.3">
      <c r="B456" s="109">
        <v>44732</v>
      </c>
      <c r="C456">
        <v>403.62</v>
      </c>
      <c r="D456">
        <v>1628760</v>
      </c>
    </row>
    <row r="457" spans="2:4" x14ac:dyDescent="0.3">
      <c r="B457" s="109">
        <v>44729</v>
      </c>
      <c r="C457">
        <v>408.1</v>
      </c>
      <c r="D457">
        <v>4466382</v>
      </c>
    </row>
    <row r="458" spans="2:4" x14ac:dyDescent="0.3">
      <c r="B458" s="109">
        <v>44728</v>
      </c>
      <c r="C458">
        <v>385.81</v>
      </c>
      <c r="D458">
        <v>1788528</v>
      </c>
    </row>
    <row r="459" spans="2:4" x14ac:dyDescent="0.3">
      <c r="B459" s="109">
        <v>44727</v>
      </c>
      <c r="C459">
        <v>387.74</v>
      </c>
      <c r="D459">
        <v>3085559</v>
      </c>
    </row>
    <row r="460" spans="2:4" x14ac:dyDescent="0.3">
      <c r="B460" s="109">
        <v>44726</v>
      </c>
      <c r="C460">
        <v>395.56</v>
      </c>
      <c r="D460">
        <v>700078</v>
      </c>
    </row>
    <row r="461" spans="2:4" x14ac:dyDescent="0.3">
      <c r="B461" s="109">
        <v>44725</v>
      </c>
      <c r="C461">
        <v>395.28</v>
      </c>
      <c r="D461">
        <v>525318</v>
      </c>
    </row>
    <row r="462" spans="2:4" x14ac:dyDescent="0.3">
      <c r="B462" s="109">
        <v>44722</v>
      </c>
      <c r="C462">
        <v>410.4</v>
      </c>
      <c r="D462">
        <v>449978</v>
      </c>
    </row>
    <row r="463" spans="2:4" x14ac:dyDescent="0.3">
      <c r="B463" s="109">
        <v>44721</v>
      </c>
      <c r="C463">
        <v>414.41</v>
      </c>
      <c r="D463">
        <v>437457</v>
      </c>
    </row>
    <row r="464" spans="2:4" x14ac:dyDescent="0.3">
      <c r="B464" s="109">
        <v>44720</v>
      </c>
      <c r="C464">
        <v>404.33</v>
      </c>
      <c r="D464">
        <v>461034</v>
      </c>
    </row>
    <row r="465" spans="2:4" x14ac:dyDescent="0.3">
      <c r="B465" s="109">
        <v>44719</v>
      </c>
      <c r="C465">
        <v>396.46</v>
      </c>
      <c r="D465">
        <v>470229</v>
      </c>
    </row>
    <row r="466" spans="2:4" x14ac:dyDescent="0.3">
      <c r="B466" s="109">
        <v>44718</v>
      </c>
      <c r="C466">
        <v>399.33</v>
      </c>
      <c r="D466">
        <v>892657</v>
      </c>
    </row>
    <row r="467" spans="2:4" x14ac:dyDescent="0.3">
      <c r="B467" s="109">
        <v>44715</v>
      </c>
      <c r="C467">
        <v>406.49</v>
      </c>
      <c r="D467">
        <v>587958</v>
      </c>
    </row>
    <row r="468" spans="2:4" x14ac:dyDescent="0.3">
      <c r="B468" s="109">
        <v>44714</v>
      </c>
      <c r="C468">
        <v>416.67</v>
      </c>
      <c r="D468">
        <v>485663</v>
      </c>
    </row>
    <row r="469" spans="2:4" x14ac:dyDescent="0.3">
      <c r="B469" s="109">
        <v>44713</v>
      </c>
      <c r="C469">
        <v>417.24</v>
      </c>
      <c r="D469">
        <v>1975815</v>
      </c>
    </row>
    <row r="470" spans="2:4" x14ac:dyDescent="0.3">
      <c r="B470" s="109">
        <v>44712</v>
      </c>
      <c r="C470">
        <v>419.83</v>
      </c>
      <c r="D470">
        <v>1415219</v>
      </c>
    </row>
    <row r="471" spans="2:4" x14ac:dyDescent="0.3">
      <c r="B471" s="109">
        <v>44711</v>
      </c>
      <c r="C471">
        <v>408.47</v>
      </c>
      <c r="D471">
        <v>686462</v>
      </c>
    </row>
    <row r="472" spans="2:4" x14ac:dyDescent="0.3">
      <c r="B472" s="109">
        <v>44708</v>
      </c>
      <c r="C472">
        <v>400.23</v>
      </c>
      <c r="D472">
        <v>555322</v>
      </c>
    </row>
    <row r="473" spans="2:4" x14ac:dyDescent="0.3">
      <c r="B473" s="109">
        <v>44707</v>
      </c>
      <c r="C473">
        <v>395.75</v>
      </c>
      <c r="D473">
        <v>1238774</v>
      </c>
    </row>
    <row r="474" spans="2:4" x14ac:dyDescent="0.3">
      <c r="B474" s="109">
        <v>44706</v>
      </c>
      <c r="C474">
        <v>391.13</v>
      </c>
      <c r="D474">
        <v>999128</v>
      </c>
    </row>
    <row r="475" spans="2:4" x14ac:dyDescent="0.3">
      <c r="B475" s="109">
        <v>44705</v>
      </c>
      <c r="C475">
        <v>395.42</v>
      </c>
      <c r="D475">
        <v>917292</v>
      </c>
    </row>
    <row r="476" spans="2:4" x14ac:dyDescent="0.3">
      <c r="B476" s="109">
        <v>44704</v>
      </c>
      <c r="C476">
        <v>402.87</v>
      </c>
      <c r="D476">
        <v>820642</v>
      </c>
    </row>
    <row r="477" spans="2:4" x14ac:dyDescent="0.3">
      <c r="B477" s="109">
        <v>44701</v>
      </c>
      <c r="C477">
        <v>413.09</v>
      </c>
      <c r="D477">
        <v>1392194</v>
      </c>
    </row>
    <row r="478" spans="2:4" x14ac:dyDescent="0.3">
      <c r="B478" s="109">
        <v>44700</v>
      </c>
      <c r="C478">
        <v>381.1</v>
      </c>
      <c r="D478">
        <v>545936</v>
      </c>
    </row>
    <row r="479" spans="2:4" x14ac:dyDescent="0.3">
      <c r="B479" s="109">
        <v>44699</v>
      </c>
      <c r="C479">
        <v>397.82</v>
      </c>
      <c r="D479">
        <v>655107</v>
      </c>
    </row>
    <row r="480" spans="2:4" x14ac:dyDescent="0.3">
      <c r="B480" s="109">
        <v>44698</v>
      </c>
      <c r="C480">
        <v>399.1</v>
      </c>
      <c r="D480">
        <v>573484</v>
      </c>
    </row>
    <row r="481" spans="2:4" x14ac:dyDescent="0.3">
      <c r="B481" s="109">
        <v>44697</v>
      </c>
      <c r="C481">
        <v>387.46</v>
      </c>
      <c r="D481">
        <v>693649</v>
      </c>
    </row>
    <row r="482" spans="2:4" x14ac:dyDescent="0.3">
      <c r="B482" s="109">
        <v>44694</v>
      </c>
      <c r="C482">
        <v>386.33</v>
      </c>
      <c r="D482">
        <v>424502</v>
      </c>
    </row>
    <row r="483" spans="2:4" x14ac:dyDescent="0.3">
      <c r="B483" s="109">
        <v>44693</v>
      </c>
      <c r="C483">
        <v>389.81</v>
      </c>
      <c r="D483">
        <v>646025</v>
      </c>
    </row>
    <row r="484" spans="2:4" x14ac:dyDescent="0.3">
      <c r="B484" s="109">
        <v>44692</v>
      </c>
      <c r="C484">
        <v>406.3</v>
      </c>
      <c r="D484">
        <v>504866</v>
      </c>
    </row>
    <row r="485" spans="2:4" x14ac:dyDescent="0.3">
      <c r="B485" s="109">
        <v>44691</v>
      </c>
      <c r="C485">
        <v>411.39</v>
      </c>
      <c r="D485">
        <v>355003</v>
      </c>
    </row>
    <row r="486" spans="2:4" x14ac:dyDescent="0.3">
      <c r="B486" s="109">
        <v>44690</v>
      </c>
      <c r="C486">
        <v>421.05</v>
      </c>
      <c r="D486">
        <v>434444</v>
      </c>
    </row>
    <row r="487" spans="2:4" x14ac:dyDescent="0.3">
      <c r="B487" s="109">
        <v>44687</v>
      </c>
      <c r="C487">
        <v>426.9</v>
      </c>
      <c r="D487">
        <v>425058</v>
      </c>
    </row>
    <row r="488" spans="2:4" x14ac:dyDescent="0.3">
      <c r="B488" s="109">
        <v>44686</v>
      </c>
      <c r="C488">
        <v>436.27</v>
      </c>
      <c r="D488">
        <v>445154</v>
      </c>
    </row>
    <row r="489" spans="2:4" x14ac:dyDescent="0.3">
      <c r="B489" s="109">
        <v>44685</v>
      </c>
      <c r="C489">
        <v>433.96</v>
      </c>
      <c r="D489">
        <v>743424</v>
      </c>
    </row>
    <row r="490" spans="2:4" x14ac:dyDescent="0.3">
      <c r="B490" s="109">
        <v>44683</v>
      </c>
      <c r="C490">
        <v>453.66</v>
      </c>
      <c r="D490">
        <v>502602</v>
      </c>
    </row>
    <row r="491" spans="2:4" x14ac:dyDescent="0.3">
      <c r="B491" s="109">
        <v>44680</v>
      </c>
      <c r="C491">
        <v>454.65</v>
      </c>
      <c r="D491">
        <v>514649</v>
      </c>
    </row>
    <row r="492" spans="2:4" x14ac:dyDescent="0.3">
      <c r="B492" s="109">
        <v>44679</v>
      </c>
      <c r="C492">
        <v>462.99</v>
      </c>
      <c r="D492">
        <v>582711</v>
      </c>
    </row>
    <row r="493" spans="2:4" x14ac:dyDescent="0.3">
      <c r="B493" s="109">
        <v>44678</v>
      </c>
      <c r="C493">
        <v>467.89</v>
      </c>
      <c r="D493">
        <v>417333</v>
      </c>
    </row>
    <row r="494" spans="2:4" x14ac:dyDescent="0.3">
      <c r="B494" s="109">
        <v>44677</v>
      </c>
      <c r="C494">
        <v>472.46</v>
      </c>
      <c r="D494">
        <v>655338</v>
      </c>
    </row>
    <row r="495" spans="2:4" x14ac:dyDescent="0.3">
      <c r="B495" s="109">
        <v>44676</v>
      </c>
      <c r="C495">
        <v>461.67</v>
      </c>
      <c r="D495">
        <v>650943</v>
      </c>
    </row>
    <row r="496" spans="2:4" x14ac:dyDescent="0.3">
      <c r="B496" s="109">
        <v>44673</v>
      </c>
      <c r="C496">
        <v>469.16</v>
      </c>
      <c r="D496">
        <v>712962</v>
      </c>
    </row>
    <row r="497" spans="2:4" x14ac:dyDescent="0.3">
      <c r="B497" s="109">
        <v>44672</v>
      </c>
      <c r="C497">
        <v>474.53</v>
      </c>
      <c r="D497">
        <v>569542</v>
      </c>
    </row>
    <row r="498" spans="2:4" x14ac:dyDescent="0.3">
      <c r="B498" s="109">
        <v>44671</v>
      </c>
      <c r="C498">
        <v>468.78</v>
      </c>
      <c r="D498">
        <v>793305</v>
      </c>
    </row>
    <row r="499" spans="2:4" x14ac:dyDescent="0.3">
      <c r="B499" s="109">
        <v>44670</v>
      </c>
      <c r="C499">
        <v>470.1</v>
      </c>
      <c r="D499">
        <v>851507</v>
      </c>
    </row>
    <row r="500" spans="2:4" x14ac:dyDescent="0.3">
      <c r="B500" s="109">
        <v>44669</v>
      </c>
      <c r="C500">
        <v>476.51</v>
      </c>
      <c r="D500">
        <v>782153</v>
      </c>
    </row>
    <row r="501" spans="2:4" x14ac:dyDescent="0.3">
      <c r="B501" s="109">
        <v>44664</v>
      </c>
      <c r="C501">
        <v>480.09</v>
      </c>
      <c r="D501">
        <v>952674</v>
      </c>
    </row>
    <row r="502" spans="2:4" x14ac:dyDescent="0.3">
      <c r="B502" s="109">
        <v>44663</v>
      </c>
      <c r="C502">
        <v>488.53</v>
      </c>
      <c r="D502">
        <v>3564287</v>
      </c>
    </row>
    <row r="503" spans="2:4" x14ac:dyDescent="0.3">
      <c r="B503" s="109">
        <v>44662</v>
      </c>
      <c r="C503">
        <v>499.18</v>
      </c>
      <c r="D503">
        <v>1752753</v>
      </c>
    </row>
    <row r="504" spans="2:4" x14ac:dyDescent="0.3">
      <c r="B504" s="109">
        <v>44659</v>
      </c>
      <c r="C504">
        <v>483.16</v>
      </c>
      <c r="D504">
        <v>1888728</v>
      </c>
    </row>
    <row r="505" spans="2:4" x14ac:dyDescent="0.3">
      <c r="B505" s="109">
        <v>44658</v>
      </c>
      <c r="C505">
        <v>468.83</v>
      </c>
      <c r="D505">
        <v>793610</v>
      </c>
    </row>
    <row r="506" spans="2:4" x14ac:dyDescent="0.3">
      <c r="B506" s="109">
        <v>44657</v>
      </c>
      <c r="C506">
        <v>469.87</v>
      </c>
      <c r="D506">
        <v>1056473</v>
      </c>
    </row>
    <row r="507" spans="2:4" x14ac:dyDescent="0.3">
      <c r="B507" s="109">
        <v>44656</v>
      </c>
      <c r="C507">
        <v>469.54</v>
      </c>
      <c r="D507">
        <v>558271</v>
      </c>
    </row>
    <row r="508" spans="2:4" x14ac:dyDescent="0.3">
      <c r="B508" s="109">
        <v>44655</v>
      </c>
      <c r="C508">
        <v>469.44</v>
      </c>
      <c r="D508">
        <v>769914</v>
      </c>
    </row>
    <row r="509" spans="2:4" x14ac:dyDescent="0.3">
      <c r="B509" s="109">
        <v>44652</v>
      </c>
      <c r="C509">
        <v>469.68</v>
      </c>
      <c r="D509">
        <v>797115</v>
      </c>
    </row>
    <row r="510" spans="2:4" x14ac:dyDescent="0.3">
      <c r="B510" s="109">
        <v>44651</v>
      </c>
      <c r="C510">
        <v>461.62</v>
      </c>
      <c r="D510">
        <v>1807751</v>
      </c>
    </row>
    <row r="511" spans="2:4" x14ac:dyDescent="0.3">
      <c r="B511" s="109">
        <v>44650</v>
      </c>
      <c r="C511">
        <v>460.26</v>
      </c>
      <c r="D511">
        <v>1760303</v>
      </c>
    </row>
    <row r="512" spans="2:4" x14ac:dyDescent="0.3">
      <c r="B512" s="109">
        <v>44649</v>
      </c>
      <c r="C512">
        <v>449.51</v>
      </c>
      <c r="D512">
        <v>1385307</v>
      </c>
    </row>
    <row r="513" spans="2:4" x14ac:dyDescent="0.3">
      <c r="B513" s="109">
        <v>44648</v>
      </c>
      <c r="C513">
        <v>437.78</v>
      </c>
      <c r="D513">
        <v>903849</v>
      </c>
    </row>
    <row r="514" spans="2:4" x14ac:dyDescent="0.3">
      <c r="B514" s="109">
        <v>44645</v>
      </c>
      <c r="C514">
        <v>440.75</v>
      </c>
      <c r="D514">
        <v>947642</v>
      </c>
    </row>
    <row r="515" spans="2:4" x14ac:dyDescent="0.3">
      <c r="B515" s="109">
        <v>44644</v>
      </c>
      <c r="C515">
        <v>439.15</v>
      </c>
      <c r="D515">
        <v>1922557</v>
      </c>
    </row>
    <row r="516" spans="2:4" x14ac:dyDescent="0.3">
      <c r="B516" s="109">
        <v>44643</v>
      </c>
      <c r="C516">
        <v>432.13</v>
      </c>
      <c r="D516">
        <v>1078159</v>
      </c>
    </row>
    <row r="517" spans="2:4" x14ac:dyDescent="0.3">
      <c r="B517" s="109">
        <v>44642</v>
      </c>
      <c r="C517">
        <v>433.35</v>
      </c>
      <c r="D517">
        <v>4455083</v>
      </c>
    </row>
    <row r="518" spans="2:4" x14ac:dyDescent="0.3">
      <c r="B518" s="109">
        <v>44641</v>
      </c>
      <c r="C518">
        <v>439.01</v>
      </c>
      <c r="D518">
        <v>1437822</v>
      </c>
    </row>
    <row r="519" spans="2:4" x14ac:dyDescent="0.3">
      <c r="B519" s="109">
        <v>44637</v>
      </c>
      <c r="C519">
        <v>442.3</v>
      </c>
      <c r="D519">
        <v>2446309</v>
      </c>
    </row>
    <row r="520" spans="2:4" x14ac:dyDescent="0.3">
      <c r="B520" s="109">
        <v>44636</v>
      </c>
      <c r="C520">
        <v>426.9</v>
      </c>
      <c r="D520">
        <v>525587</v>
      </c>
    </row>
    <row r="521" spans="2:4" x14ac:dyDescent="0.3">
      <c r="B521" s="109">
        <v>44635</v>
      </c>
      <c r="C521">
        <v>419.58</v>
      </c>
      <c r="D521">
        <v>620279</v>
      </c>
    </row>
    <row r="522" spans="2:4" x14ac:dyDescent="0.3">
      <c r="B522" s="109">
        <v>44634</v>
      </c>
      <c r="C522">
        <v>432.21</v>
      </c>
      <c r="D522">
        <v>1337602</v>
      </c>
    </row>
    <row r="523" spans="2:4" x14ac:dyDescent="0.3">
      <c r="B523" s="109">
        <v>44631</v>
      </c>
      <c r="C523">
        <v>424.1</v>
      </c>
      <c r="D523">
        <v>677385</v>
      </c>
    </row>
    <row r="524" spans="2:4" x14ac:dyDescent="0.3">
      <c r="B524" s="109">
        <v>44630</v>
      </c>
      <c r="C524">
        <v>424.71</v>
      </c>
      <c r="D524">
        <v>1189188</v>
      </c>
    </row>
    <row r="525" spans="2:4" x14ac:dyDescent="0.3">
      <c r="B525" s="109">
        <v>44629</v>
      </c>
      <c r="C525">
        <v>431.37</v>
      </c>
      <c r="D525">
        <v>1483775</v>
      </c>
    </row>
    <row r="526" spans="2:4" x14ac:dyDescent="0.3">
      <c r="B526" s="109">
        <v>44628</v>
      </c>
      <c r="C526">
        <v>414.83</v>
      </c>
      <c r="D526">
        <v>1860022</v>
      </c>
    </row>
    <row r="527" spans="2:4" x14ac:dyDescent="0.3">
      <c r="B527" s="109">
        <v>44627</v>
      </c>
      <c r="C527">
        <v>408.35</v>
      </c>
      <c r="D527">
        <v>988692</v>
      </c>
    </row>
    <row r="528" spans="2:4" x14ac:dyDescent="0.3">
      <c r="B528" s="109">
        <v>44624</v>
      </c>
      <c r="C528">
        <v>407.56</v>
      </c>
      <c r="D528">
        <v>651124</v>
      </c>
    </row>
    <row r="529" spans="2:4" x14ac:dyDescent="0.3">
      <c r="B529" s="109">
        <v>44623</v>
      </c>
      <c r="C529">
        <v>419.16</v>
      </c>
      <c r="D529">
        <v>853590</v>
      </c>
    </row>
    <row r="530" spans="2:4" x14ac:dyDescent="0.3">
      <c r="B530" s="109">
        <v>44622</v>
      </c>
      <c r="C530">
        <v>422.79</v>
      </c>
      <c r="D530">
        <v>985801</v>
      </c>
    </row>
    <row r="531" spans="2:4" x14ac:dyDescent="0.3">
      <c r="B531" s="109">
        <v>44620</v>
      </c>
      <c r="C531">
        <v>417.16</v>
      </c>
      <c r="D531">
        <v>1689794</v>
      </c>
    </row>
    <row r="532" spans="2:4" x14ac:dyDescent="0.3">
      <c r="B532" s="109">
        <v>44617</v>
      </c>
      <c r="C532">
        <v>414.69</v>
      </c>
      <c r="D532">
        <v>982793</v>
      </c>
    </row>
    <row r="533" spans="2:4" x14ac:dyDescent="0.3">
      <c r="B533" s="109">
        <v>44616</v>
      </c>
      <c r="C533">
        <v>398.19</v>
      </c>
      <c r="D533">
        <v>1701419</v>
      </c>
    </row>
    <row r="534" spans="2:4" x14ac:dyDescent="0.3">
      <c r="B534" s="109">
        <v>44615</v>
      </c>
      <c r="C534">
        <v>432.44</v>
      </c>
      <c r="D534">
        <v>737130</v>
      </c>
    </row>
    <row r="535" spans="2:4" x14ac:dyDescent="0.3">
      <c r="B535" s="109">
        <v>44614</v>
      </c>
      <c r="C535">
        <v>431.23</v>
      </c>
      <c r="D535">
        <v>1011286</v>
      </c>
    </row>
    <row r="536" spans="2:4" x14ac:dyDescent="0.3">
      <c r="B536" s="109">
        <v>44613</v>
      </c>
      <c r="C536">
        <v>440.6</v>
      </c>
      <c r="D536">
        <v>1386972</v>
      </c>
    </row>
    <row r="537" spans="2:4" x14ac:dyDescent="0.3">
      <c r="B537" s="109">
        <v>44610</v>
      </c>
      <c r="C537">
        <v>452.48</v>
      </c>
      <c r="D537">
        <v>1007625</v>
      </c>
    </row>
    <row r="538" spans="2:4" x14ac:dyDescent="0.3">
      <c r="B538" s="109">
        <v>44609</v>
      </c>
      <c r="C538">
        <v>460.17</v>
      </c>
      <c r="D538">
        <v>1139108</v>
      </c>
    </row>
    <row r="539" spans="2:4" x14ac:dyDescent="0.3">
      <c r="B539" s="109">
        <v>44608</v>
      </c>
      <c r="C539">
        <v>466</v>
      </c>
      <c r="D539">
        <v>805751</v>
      </c>
    </row>
    <row r="540" spans="2:4" x14ac:dyDescent="0.3">
      <c r="B540" s="109">
        <v>44607</v>
      </c>
      <c r="C540">
        <v>473.56</v>
      </c>
      <c r="D540">
        <v>2259375</v>
      </c>
    </row>
    <row r="541" spans="2:4" x14ac:dyDescent="0.3">
      <c r="B541" s="109">
        <v>44606</v>
      </c>
      <c r="C541">
        <v>479.21</v>
      </c>
      <c r="D541">
        <v>2660475</v>
      </c>
    </row>
    <row r="542" spans="2:4" x14ac:dyDescent="0.3">
      <c r="B542" s="109">
        <v>44603</v>
      </c>
      <c r="C542">
        <v>480.28</v>
      </c>
      <c r="D542">
        <v>4839806</v>
      </c>
    </row>
    <row r="543" spans="2:4" x14ac:dyDescent="0.3">
      <c r="B543" s="109">
        <v>44602</v>
      </c>
      <c r="C543">
        <v>483.76</v>
      </c>
      <c r="D543">
        <v>1125210</v>
      </c>
    </row>
    <row r="544" spans="2:4" x14ac:dyDescent="0.3">
      <c r="B544" s="109">
        <v>44601</v>
      </c>
      <c r="C544">
        <v>479.72</v>
      </c>
      <c r="D544">
        <v>3016310</v>
      </c>
    </row>
    <row r="545" spans="2:4" x14ac:dyDescent="0.3">
      <c r="B545" s="109">
        <v>44600</v>
      </c>
      <c r="C545">
        <v>467.06</v>
      </c>
      <c r="D545">
        <v>630782</v>
      </c>
    </row>
    <row r="546" spans="2:4" x14ac:dyDescent="0.3">
      <c r="B546" s="109">
        <v>44599</v>
      </c>
      <c r="C546">
        <v>468.22</v>
      </c>
      <c r="D546">
        <v>632134</v>
      </c>
    </row>
    <row r="547" spans="2:4" x14ac:dyDescent="0.3">
      <c r="B547" s="109">
        <v>44596</v>
      </c>
      <c r="C547">
        <v>468.78</v>
      </c>
      <c r="D547">
        <v>544445</v>
      </c>
    </row>
    <row r="548" spans="2:4" x14ac:dyDescent="0.3">
      <c r="B548" s="109">
        <v>44595</v>
      </c>
      <c r="C548">
        <v>477.17</v>
      </c>
      <c r="D548">
        <v>752221</v>
      </c>
    </row>
    <row r="549" spans="2:4" x14ac:dyDescent="0.3">
      <c r="B549" s="109">
        <v>44594</v>
      </c>
      <c r="C549">
        <v>478.75</v>
      </c>
      <c r="D549">
        <v>745038</v>
      </c>
    </row>
    <row r="550" spans="2:4" x14ac:dyDescent="0.3">
      <c r="B550" s="109">
        <v>44593</v>
      </c>
      <c r="C550">
        <v>467.9</v>
      </c>
      <c r="D550">
        <v>543141</v>
      </c>
    </row>
    <row r="551" spans="2:4" x14ac:dyDescent="0.3">
      <c r="B551" s="109">
        <v>44592</v>
      </c>
      <c r="C551">
        <v>461.68</v>
      </c>
      <c r="D551">
        <v>544340</v>
      </c>
    </row>
    <row r="552" spans="2:4" x14ac:dyDescent="0.3">
      <c r="B552" s="109">
        <v>44589</v>
      </c>
      <c r="C552">
        <v>457.19</v>
      </c>
      <c r="D552">
        <v>1213951</v>
      </c>
    </row>
    <row r="553" spans="2:4" x14ac:dyDescent="0.3">
      <c r="B553" s="109">
        <v>44588</v>
      </c>
      <c r="C553">
        <v>440.54</v>
      </c>
      <c r="D553">
        <v>1072154</v>
      </c>
    </row>
    <row r="554" spans="2:4" x14ac:dyDescent="0.3">
      <c r="B554" s="109">
        <v>44586</v>
      </c>
      <c r="C554">
        <v>441.61</v>
      </c>
      <c r="D554">
        <v>1074273</v>
      </c>
    </row>
    <row r="555" spans="2:4" x14ac:dyDescent="0.3">
      <c r="B555" s="109">
        <v>44585</v>
      </c>
      <c r="C555">
        <v>441.7</v>
      </c>
      <c r="D555">
        <v>733688</v>
      </c>
    </row>
    <row r="556" spans="2:4" x14ac:dyDescent="0.3">
      <c r="B556" s="109">
        <v>44582</v>
      </c>
      <c r="C556">
        <v>459.13</v>
      </c>
      <c r="D556">
        <v>564895</v>
      </c>
    </row>
    <row r="557" spans="2:4" x14ac:dyDescent="0.3">
      <c r="B557" s="109">
        <v>44581</v>
      </c>
      <c r="C557">
        <v>471.56</v>
      </c>
      <c r="D557">
        <v>598579</v>
      </c>
    </row>
    <row r="558" spans="2:4" x14ac:dyDescent="0.3">
      <c r="B558" s="109">
        <v>44580</v>
      </c>
      <c r="C558">
        <v>473.32</v>
      </c>
      <c r="D558">
        <v>490765</v>
      </c>
    </row>
    <row r="559" spans="2:4" x14ac:dyDescent="0.3">
      <c r="B559" s="109">
        <v>44579</v>
      </c>
      <c r="C559">
        <v>470.54</v>
      </c>
      <c r="D559">
        <v>410204</v>
      </c>
    </row>
    <row r="560" spans="2:4" x14ac:dyDescent="0.3">
      <c r="B560" s="109">
        <v>44578</v>
      </c>
      <c r="C560">
        <v>478.98</v>
      </c>
      <c r="D560">
        <v>435538</v>
      </c>
    </row>
    <row r="561" spans="2:4" x14ac:dyDescent="0.3">
      <c r="B561" s="109">
        <v>44575</v>
      </c>
      <c r="C561">
        <v>479.72</v>
      </c>
      <c r="D561">
        <v>478456</v>
      </c>
    </row>
    <row r="562" spans="2:4" x14ac:dyDescent="0.3">
      <c r="B562" s="109">
        <v>44574</v>
      </c>
      <c r="C562">
        <v>482.41</v>
      </c>
      <c r="D562">
        <v>486176</v>
      </c>
    </row>
    <row r="563" spans="2:4" x14ac:dyDescent="0.3">
      <c r="B563" s="109">
        <v>44573</v>
      </c>
      <c r="C563">
        <v>476.06</v>
      </c>
      <c r="D563">
        <v>916851</v>
      </c>
    </row>
    <row r="564" spans="2:4" x14ac:dyDescent="0.3">
      <c r="B564" s="109">
        <v>44572</v>
      </c>
      <c r="C564">
        <v>480</v>
      </c>
      <c r="D564">
        <v>1032550</v>
      </c>
    </row>
    <row r="565" spans="2:4" x14ac:dyDescent="0.3">
      <c r="B565" s="109">
        <v>44571</v>
      </c>
      <c r="C565">
        <v>476.85</v>
      </c>
      <c r="D565">
        <v>467803</v>
      </c>
    </row>
    <row r="566" spans="2:4" x14ac:dyDescent="0.3">
      <c r="B566" s="109">
        <v>44568</v>
      </c>
      <c r="C566">
        <v>469.71</v>
      </c>
      <c r="D566">
        <v>755698</v>
      </c>
    </row>
    <row r="567" spans="2:4" x14ac:dyDescent="0.3">
      <c r="B567" s="109">
        <v>44567</v>
      </c>
      <c r="C567">
        <v>474.99</v>
      </c>
      <c r="D567">
        <v>1437403</v>
      </c>
    </row>
    <row r="568" spans="2:4" x14ac:dyDescent="0.3">
      <c r="B568" s="109">
        <v>44566</v>
      </c>
      <c r="C568">
        <v>469.94</v>
      </c>
      <c r="D568">
        <v>547743</v>
      </c>
    </row>
    <row r="569" spans="2:4" x14ac:dyDescent="0.3">
      <c r="B569" s="109">
        <v>44565</v>
      </c>
      <c r="C569">
        <v>466.83</v>
      </c>
      <c r="D569">
        <v>507170</v>
      </c>
    </row>
    <row r="570" spans="2:4" x14ac:dyDescent="0.3">
      <c r="B570" s="109">
        <v>44564</v>
      </c>
      <c r="C570">
        <v>467.81</v>
      </c>
      <c r="D570">
        <v>755347</v>
      </c>
    </row>
    <row r="571" spans="2:4" x14ac:dyDescent="0.3">
      <c r="B571" s="109">
        <v>44561</v>
      </c>
      <c r="C571">
        <v>463.82</v>
      </c>
      <c r="D571">
        <v>884623</v>
      </c>
    </row>
    <row r="572" spans="2:4" x14ac:dyDescent="0.3">
      <c r="B572" s="109">
        <v>44560</v>
      </c>
      <c r="C572">
        <v>452.46</v>
      </c>
      <c r="D572">
        <v>569755</v>
      </c>
    </row>
    <row r="573" spans="2:4" x14ac:dyDescent="0.3">
      <c r="B573" s="109">
        <v>44559</v>
      </c>
      <c r="C573">
        <v>454.54</v>
      </c>
      <c r="D573">
        <v>807772</v>
      </c>
    </row>
    <row r="574" spans="2:4" x14ac:dyDescent="0.3">
      <c r="B574" s="109">
        <v>44558</v>
      </c>
      <c r="C574">
        <v>456.21</v>
      </c>
      <c r="D574">
        <v>770062</v>
      </c>
    </row>
    <row r="575" spans="2:4" x14ac:dyDescent="0.3">
      <c r="B575" s="109">
        <v>44557</v>
      </c>
      <c r="C575">
        <v>453.62</v>
      </c>
      <c r="D575">
        <v>769266</v>
      </c>
    </row>
    <row r="576" spans="2:4" x14ac:dyDescent="0.3">
      <c r="B576" s="109">
        <v>44554</v>
      </c>
      <c r="C576">
        <v>456.07</v>
      </c>
      <c r="D576">
        <v>685559</v>
      </c>
    </row>
    <row r="577" spans="2:4" x14ac:dyDescent="0.3">
      <c r="B577" s="109">
        <v>44553</v>
      </c>
      <c r="C577">
        <v>465.12</v>
      </c>
      <c r="D577">
        <v>897887</v>
      </c>
    </row>
    <row r="578" spans="2:4" x14ac:dyDescent="0.3">
      <c r="B578" s="109">
        <v>44552</v>
      </c>
      <c r="C578">
        <v>466</v>
      </c>
      <c r="D578">
        <v>855956</v>
      </c>
    </row>
    <row r="579" spans="2:4" x14ac:dyDescent="0.3">
      <c r="B579" s="109">
        <v>44551</v>
      </c>
      <c r="C579">
        <v>459.27</v>
      </c>
      <c r="D579">
        <v>730379</v>
      </c>
    </row>
    <row r="580" spans="2:4" x14ac:dyDescent="0.3">
      <c r="B580" s="109">
        <v>44550</v>
      </c>
      <c r="C580">
        <v>454.13</v>
      </c>
      <c r="D580">
        <v>1536168</v>
      </c>
    </row>
    <row r="581" spans="2:4" x14ac:dyDescent="0.3">
      <c r="B581" s="109">
        <v>44547</v>
      </c>
      <c r="C581">
        <v>478.8</v>
      </c>
      <c r="D581">
        <v>753446</v>
      </c>
    </row>
    <row r="582" spans="2:4" x14ac:dyDescent="0.3">
      <c r="B582" s="109">
        <v>44546</v>
      </c>
      <c r="C582">
        <v>485.47</v>
      </c>
      <c r="D582">
        <v>1114115</v>
      </c>
    </row>
    <row r="583" spans="2:4" x14ac:dyDescent="0.3">
      <c r="B583" s="109">
        <v>44545</v>
      </c>
      <c r="C583">
        <v>497.62</v>
      </c>
      <c r="D583">
        <v>515579</v>
      </c>
    </row>
    <row r="584" spans="2:4" x14ac:dyDescent="0.3">
      <c r="B584" s="109">
        <v>44544</v>
      </c>
      <c r="C584">
        <v>506.85</v>
      </c>
      <c r="D584">
        <v>807281</v>
      </c>
    </row>
    <row r="585" spans="2:4" x14ac:dyDescent="0.3">
      <c r="B585" s="109">
        <v>44543</v>
      </c>
      <c r="C585">
        <v>501.75</v>
      </c>
      <c r="D585">
        <v>796165</v>
      </c>
    </row>
    <row r="586" spans="2:4" x14ac:dyDescent="0.3">
      <c r="B586" s="109">
        <v>44540</v>
      </c>
      <c r="C586">
        <v>510.56</v>
      </c>
      <c r="D586">
        <v>1483304</v>
      </c>
    </row>
    <row r="587" spans="2:4" x14ac:dyDescent="0.3">
      <c r="B587" s="109">
        <v>44539</v>
      </c>
      <c r="C587">
        <v>502.82</v>
      </c>
      <c r="D587">
        <v>861550</v>
      </c>
    </row>
    <row r="588" spans="2:4" x14ac:dyDescent="0.3">
      <c r="B588" s="109">
        <v>44538</v>
      </c>
      <c r="C588">
        <v>505.14</v>
      </c>
      <c r="D588">
        <v>1429682</v>
      </c>
    </row>
    <row r="589" spans="2:4" x14ac:dyDescent="0.3">
      <c r="B589" s="109">
        <v>44537</v>
      </c>
      <c r="C589">
        <v>492.66</v>
      </c>
      <c r="D589">
        <v>948591</v>
      </c>
    </row>
    <row r="590" spans="2:4" x14ac:dyDescent="0.3">
      <c r="B590" s="109">
        <v>44536</v>
      </c>
      <c r="C590">
        <v>489.18</v>
      </c>
      <c r="D590">
        <v>1104735</v>
      </c>
    </row>
    <row r="591" spans="2:4" x14ac:dyDescent="0.3">
      <c r="B591" s="109">
        <v>44533</v>
      </c>
      <c r="C591">
        <v>489.69</v>
      </c>
      <c r="D591">
        <v>679161</v>
      </c>
    </row>
    <row r="592" spans="2:4" x14ac:dyDescent="0.3">
      <c r="B592" s="109">
        <v>44532</v>
      </c>
      <c r="C592">
        <v>494.93</v>
      </c>
      <c r="D592">
        <v>772858</v>
      </c>
    </row>
    <row r="593" spans="2:4" x14ac:dyDescent="0.3">
      <c r="B593" s="109">
        <v>44531</v>
      </c>
      <c r="C593">
        <v>486.03</v>
      </c>
      <c r="D593">
        <v>1036599</v>
      </c>
    </row>
    <row r="594" spans="2:4" x14ac:dyDescent="0.3">
      <c r="B594" s="109">
        <v>44530</v>
      </c>
      <c r="C594">
        <v>483.15</v>
      </c>
      <c r="D594">
        <v>875950</v>
      </c>
    </row>
    <row r="595" spans="2:4" x14ac:dyDescent="0.3">
      <c r="B595" s="109">
        <v>44529</v>
      </c>
      <c r="C595">
        <v>484.41</v>
      </c>
      <c r="D595">
        <v>1284166</v>
      </c>
    </row>
    <row r="596" spans="2:4" x14ac:dyDescent="0.3">
      <c r="B596" s="109">
        <v>44526</v>
      </c>
      <c r="C596">
        <v>485.33</v>
      </c>
      <c r="D596">
        <v>1667184</v>
      </c>
    </row>
    <row r="597" spans="2:4" x14ac:dyDescent="0.3">
      <c r="B597" s="109">
        <v>44525</v>
      </c>
      <c r="C597">
        <v>498.32</v>
      </c>
      <c r="D597">
        <v>2558178</v>
      </c>
    </row>
    <row r="598" spans="2:4" x14ac:dyDescent="0.3">
      <c r="B598" s="109">
        <v>44524</v>
      </c>
      <c r="C598">
        <v>497.58</v>
      </c>
      <c r="D598">
        <v>1054609</v>
      </c>
    </row>
    <row r="599" spans="2:4" x14ac:dyDescent="0.3">
      <c r="B599" s="109">
        <v>44523</v>
      </c>
      <c r="C599">
        <v>496.93</v>
      </c>
      <c r="D599">
        <v>1631452</v>
      </c>
    </row>
    <row r="600" spans="2:4" x14ac:dyDescent="0.3">
      <c r="B600" s="109">
        <v>44522</v>
      </c>
      <c r="C600">
        <v>501.29</v>
      </c>
      <c r="D600">
        <v>1338075</v>
      </c>
    </row>
    <row r="601" spans="2:4" x14ac:dyDescent="0.3">
      <c r="B601" s="109">
        <v>44518</v>
      </c>
      <c r="C601">
        <v>499.66</v>
      </c>
      <c r="D601">
        <v>1105136</v>
      </c>
    </row>
    <row r="602" spans="2:4" x14ac:dyDescent="0.3">
      <c r="B602" s="109">
        <v>44517</v>
      </c>
      <c r="C602">
        <v>513.95000000000005</v>
      </c>
      <c r="D602">
        <v>1115665</v>
      </c>
    </row>
    <row r="603" spans="2:4" x14ac:dyDescent="0.3">
      <c r="B603" s="109">
        <v>44516</v>
      </c>
      <c r="C603">
        <v>507.59</v>
      </c>
      <c r="D603">
        <v>818406</v>
      </c>
    </row>
    <row r="604" spans="2:4" x14ac:dyDescent="0.3">
      <c r="B604" s="109">
        <v>44515</v>
      </c>
      <c r="C604">
        <v>515.99</v>
      </c>
      <c r="D604">
        <v>722416</v>
      </c>
    </row>
    <row r="605" spans="2:4" x14ac:dyDescent="0.3">
      <c r="B605" s="109">
        <v>44512</v>
      </c>
      <c r="C605">
        <v>521.54999999999995</v>
      </c>
      <c r="D605">
        <v>1004838</v>
      </c>
    </row>
    <row r="606" spans="2:4" x14ac:dyDescent="0.3">
      <c r="B606" s="109">
        <v>44511</v>
      </c>
      <c r="C606">
        <v>523.82000000000005</v>
      </c>
      <c r="D606">
        <v>854033</v>
      </c>
    </row>
    <row r="607" spans="2:4" x14ac:dyDescent="0.3">
      <c r="B607" s="109">
        <v>44510</v>
      </c>
      <c r="C607">
        <v>528.72</v>
      </c>
      <c r="D607">
        <v>1051460</v>
      </c>
    </row>
    <row r="608" spans="2:4" x14ac:dyDescent="0.3">
      <c r="B608" s="109">
        <v>44509</v>
      </c>
      <c r="C608">
        <v>536.57000000000005</v>
      </c>
      <c r="D608">
        <v>2005596</v>
      </c>
    </row>
    <row r="609" spans="2:4" x14ac:dyDescent="0.3">
      <c r="B609" s="109">
        <v>44508</v>
      </c>
      <c r="C609">
        <v>532.5</v>
      </c>
      <c r="D609">
        <v>5888825</v>
      </c>
    </row>
    <row r="610" spans="2:4" x14ac:dyDescent="0.3">
      <c r="B610" s="109">
        <v>44504</v>
      </c>
      <c r="C610">
        <v>560.99</v>
      </c>
      <c r="D610">
        <v>1888163</v>
      </c>
    </row>
    <row r="611" spans="2:4" x14ac:dyDescent="0.3">
      <c r="B611" s="109">
        <v>44503</v>
      </c>
      <c r="C611">
        <v>548.11</v>
      </c>
      <c r="D611">
        <v>3047044</v>
      </c>
    </row>
    <row r="612" spans="2:4" x14ac:dyDescent="0.3">
      <c r="B612" s="109">
        <v>44502</v>
      </c>
      <c r="C612">
        <v>542.57000000000005</v>
      </c>
      <c r="D612">
        <v>4045428</v>
      </c>
    </row>
    <row r="613" spans="2:4" x14ac:dyDescent="0.3">
      <c r="B613" s="109">
        <v>44501</v>
      </c>
      <c r="C613">
        <v>544.97</v>
      </c>
      <c r="D613">
        <v>4794697</v>
      </c>
    </row>
    <row r="614" spans="2:4" x14ac:dyDescent="0.3">
      <c r="B614" s="109">
        <v>44498</v>
      </c>
      <c r="C614">
        <v>518.01</v>
      </c>
      <c r="D614">
        <v>4705497</v>
      </c>
    </row>
    <row r="615" spans="2:4" x14ac:dyDescent="0.3">
      <c r="B615" s="109">
        <v>44497</v>
      </c>
      <c r="C615">
        <v>503.23</v>
      </c>
      <c r="D615">
        <v>2809846</v>
      </c>
    </row>
    <row r="616" spans="2:4" x14ac:dyDescent="0.3">
      <c r="B616" s="109">
        <v>44496</v>
      </c>
      <c r="C616">
        <v>521.55999999999995</v>
      </c>
      <c r="D616">
        <v>1619860</v>
      </c>
    </row>
    <row r="617" spans="2:4" x14ac:dyDescent="0.3">
      <c r="B617" s="109">
        <v>44495</v>
      </c>
      <c r="C617">
        <v>524.65</v>
      </c>
      <c r="D617">
        <v>2430708</v>
      </c>
    </row>
    <row r="618" spans="2:4" x14ac:dyDescent="0.3">
      <c r="B618" s="109">
        <v>44494</v>
      </c>
      <c r="C618">
        <v>516.99</v>
      </c>
      <c r="D618">
        <v>4926398</v>
      </c>
    </row>
    <row r="619" spans="2:4" x14ac:dyDescent="0.3">
      <c r="B619" s="109">
        <v>44491</v>
      </c>
      <c r="C619">
        <v>508.31</v>
      </c>
      <c r="D619">
        <v>1960852</v>
      </c>
    </row>
    <row r="620" spans="2:4" x14ac:dyDescent="0.3">
      <c r="B620" s="109">
        <v>44490</v>
      </c>
      <c r="C620">
        <v>507.76</v>
      </c>
      <c r="D620">
        <v>2007412</v>
      </c>
    </row>
    <row r="621" spans="2:4" x14ac:dyDescent="0.3">
      <c r="B621" s="109">
        <v>44489</v>
      </c>
      <c r="C621">
        <v>501.48</v>
      </c>
      <c r="D621">
        <v>1349424</v>
      </c>
    </row>
    <row r="622" spans="2:4" x14ac:dyDescent="0.3">
      <c r="B622" s="109">
        <v>44488</v>
      </c>
      <c r="C622">
        <v>506.51</v>
      </c>
      <c r="D622">
        <v>2710969</v>
      </c>
    </row>
    <row r="623" spans="2:4" x14ac:dyDescent="0.3">
      <c r="B623" s="109">
        <v>44487</v>
      </c>
      <c r="C623">
        <v>507.99</v>
      </c>
      <c r="D623">
        <v>3015201</v>
      </c>
    </row>
    <row r="624" spans="2:4" x14ac:dyDescent="0.3">
      <c r="B624" s="109">
        <v>44483</v>
      </c>
      <c r="C624">
        <v>511.96</v>
      </c>
      <c r="D624">
        <v>1724487</v>
      </c>
    </row>
    <row r="625" spans="2:4" x14ac:dyDescent="0.3">
      <c r="B625" s="109">
        <v>44482</v>
      </c>
      <c r="C625">
        <v>500.88</v>
      </c>
      <c r="D625">
        <v>1840676</v>
      </c>
    </row>
    <row r="626" spans="2:4" x14ac:dyDescent="0.3">
      <c r="B626" s="109">
        <v>44481</v>
      </c>
      <c r="C626">
        <v>494.78</v>
      </c>
      <c r="D626">
        <v>732341</v>
      </c>
    </row>
    <row r="627" spans="2:4" x14ac:dyDescent="0.3">
      <c r="B627" s="109">
        <v>44480</v>
      </c>
      <c r="C627">
        <v>494.46</v>
      </c>
      <c r="D627">
        <v>996619</v>
      </c>
    </row>
    <row r="628" spans="2:4" x14ac:dyDescent="0.3">
      <c r="B628" s="109">
        <v>44477</v>
      </c>
      <c r="C628">
        <v>497.51</v>
      </c>
      <c r="D628">
        <v>4616127</v>
      </c>
    </row>
    <row r="629" spans="2:4" x14ac:dyDescent="0.3">
      <c r="B629" s="109">
        <v>44476</v>
      </c>
      <c r="C629">
        <v>501.43</v>
      </c>
      <c r="D629">
        <v>2524168</v>
      </c>
    </row>
    <row r="630" spans="2:4" x14ac:dyDescent="0.3">
      <c r="B630" s="109">
        <v>44475</v>
      </c>
      <c r="C630">
        <v>496.54</v>
      </c>
      <c r="D630">
        <v>4184525</v>
      </c>
    </row>
    <row r="631" spans="2:4" x14ac:dyDescent="0.3">
      <c r="B631" s="109">
        <v>44474</v>
      </c>
      <c r="C631">
        <v>493.44</v>
      </c>
      <c r="D631">
        <v>2444212</v>
      </c>
    </row>
    <row r="632" spans="2:4" x14ac:dyDescent="0.3">
      <c r="B632" s="109">
        <v>44473</v>
      </c>
      <c r="C632">
        <v>489.66</v>
      </c>
      <c r="D632">
        <v>2428598</v>
      </c>
    </row>
    <row r="633" spans="2:4" x14ac:dyDescent="0.3">
      <c r="B633" s="109">
        <v>44470</v>
      </c>
      <c r="C633">
        <v>481.03</v>
      </c>
      <c r="D633">
        <v>5504961</v>
      </c>
    </row>
    <row r="634" spans="2:4" x14ac:dyDescent="0.3">
      <c r="B634" s="109">
        <v>44469</v>
      </c>
      <c r="C634">
        <v>466.62</v>
      </c>
      <c r="D634">
        <v>3126413</v>
      </c>
    </row>
    <row r="635" spans="2:4" x14ac:dyDescent="0.3">
      <c r="B635" s="109">
        <v>44468</v>
      </c>
      <c r="C635">
        <v>462.33</v>
      </c>
      <c r="D635">
        <v>1071000</v>
      </c>
    </row>
    <row r="636" spans="2:4" x14ac:dyDescent="0.3">
      <c r="B636" s="109">
        <v>44467</v>
      </c>
      <c r="C636">
        <v>460.39</v>
      </c>
      <c r="D636">
        <v>955259</v>
      </c>
    </row>
    <row r="637" spans="2:4" x14ac:dyDescent="0.3">
      <c r="B637" s="109">
        <v>44466</v>
      </c>
      <c r="C637">
        <v>465.65</v>
      </c>
      <c r="D637">
        <v>1126040</v>
      </c>
    </row>
    <row r="638" spans="2:4" x14ac:dyDescent="0.3">
      <c r="B638" s="109">
        <v>44463</v>
      </c>
      <c r="C638">
        <v>471.79</v>
      </c>
      <c r="D638">
        <v>3956793</v>
      </c>
    </row>
    <row r="639" spans="2:4" x14ac:dyDescent="0.3">
      <c r="B639" s="109">
        <v>44462</v>
      </c>
      <c r="C639">
        <v>488.09</v>
      </c>
      <c r="D639">
        <v>3848279</v>
      </c>
    </row>
    <row r="640" spans="2:4" x14ac:dyDescent="0.3">
      <c r="B640" s="109">
        <v>44461</v>
      </c>
      <c r="C640">
        <v>467.64</v>
      </c>
      <c r="D640">
        <v>5057913</v>
      </c>
    </row>
    <row r="641" spans="2:4" x14ac:dyDescent="0.3">
      <c r="B641" s="109">
        <v>44460</v>
      </c>
      <c r="C641">
        <v>447.14</v>
      </c>
      <c r="D641">
        <v>737125</v>
      </c>
    </row>
    <row r="642" spans="2:4" x14ac:dyDescent="0.3">
      <c r="B642" s="109">
        <v>44459</v>
      </c>
      <c r="C642">
        <v>450.69</v>
      </c>
      <c r="D642">
        <v>1566926</v>
      </c>
    </row>
    <row r="643" spans="2:4" x14ac:dyDescent="0.3">
      <c r="B643" s="109">
        <v>44456</v>
      </c>
      <c r="C643">
        <v>455.36</v>
      </c>
      <c r="D643">
        <v>1656294</v>
      </c>
    </row>
    <row r="644" spans="2:4" x14ac:dyDescent="0.3">
      <c r="B644" s="109">
        <v>44455</v>
      </c>
      <c r="C644">
        <v>464.13</v>
      </c>
      <c r="D644">
        <v>1140834</v>
      </c>
    </row>
    <row r="645" spans="2:4" x14ac:dyDescent="0.3">
      <c r="B645" s="109">
        <v>44454</v>
      </c>
      <c r="C645">
        <v>469.35</v>
      </c>
      <c r="D645">
        <v>2755315</v>
      </c>
    </row>
    <row r="646" spans="2:4" x14ac:dyDescent="0.3">
      <c r="B646" s="109">
        <v>44453</v>
      </c>
      <c r="C646">
        <v>472.9</v>
      </c>
      <c r="D646">
        <v>5441534</v>
      </c>
    </row>
    <row r="647" spans="2:4" x14ac:dyDescent="0.3">
      <c r="B647" s="109">
        <v>44452</v>
      </c>
      <c r="C647">
        <v>451.2</v>
      </c>
      <c r="D647">
        <v>594710</v>
      </c>
    </row>
    <row r="648" spans="2:4" x14ac:dyDescent="0.3">
      <c r="B648" s="109">
        <v>44448</v>
      </c>
      <c r="C648">
        <v>453.79</v>
      </c>
      <c r="D648">
        <v>1325696</v>
      </c>
    </row>
    <row r="649" spans="2:4" x14ac:dyDescent="0.3">
      <c r="B649" s="109">
        <v>44447</v>
      </c>
      <c r="C649">
        <v>445.8</v>
      </c>
      <c r="D649">
        <v>1126733</v>
      </c>
    </row>
    <row r="650" spans="2:4" x14ac:dyDescent="0.3">
      <c r="B650" s="109">
        <v>44446</v>
      </c>
      <c r="C650">
        <v>447.42</v>
      </c>
      <c r="D650">
        <v>861633</v>
      </c>
    </row>
    <row r="651" spans="2:4" x14ac:dyDescent="0.3">
      <c r="B651" s="109">
        <v>44445</v>
      </c>
      <c r="C651">
        <v>453.32</v>
      </c>
      <c r="D651">
        <v>709195</v>
      </c>
    </row>
    <row r="652" spans="2:4" x14ac:dyDescent="0.3">
      <c r="B652" s="109">
        <v>44442</v>
      </c>
      <c r="C652">
        <v>453</v>
      </c>
      <c r="D652">
        <v>2687202</v>
      </c>
    </row>
    <row r="653" spans="2:4" x14ac:dyDescent="0.3">
      <c r="B653" s="109">
        <v>44441</v>
      </c>
      <c r="C653">
        <v>450</v>
      </c>
      <c r="D653">
        <v>958414</v>
      </c>
    </row>
    <row r="654" spans="2:4" x14ac:dyDescent="0.3">
      <c r="B654" s="109">
        <v>44440</v>
      </c>
      <c r="C654">
        <v>449.35</v>
      </c>
      <c r="D654">
        <v>1725690</v>
      </c>
    </row>
    <row r="655" spans="2:4" x14ac:dyDescent="0.3">
      <c r="B655" s="109">
        <v>44439</v>
      </c>
      <c r="C655">
        <v>445.57</v>
      </c>
      <c r="D655">
        <v>1134382</v>
      </c>
    </row>
    <row r="656" spans="2:4" x14ac:dyDescent="0.3">
      <c r="B656" s="109">
        <v>44438</v>
      </c>
      <c r="C656">
        <v>447.92</v>
      </c>
      <c r="D656">
        <v>1363502</v>
      </c>
    </row>
    <row r="657" spans="2:4" x14ac:dyDescent="0.3">
      <c r="B657" s="109">
        <v>44435</v>
      </c>
      <c r="C657">
        <v>445.66</v>
      </c>
      <c r="D657">
        <v>1468536</v>
      </c>
    </row>
    <row r="658" spans="2:4" x14ac:dyDescent="0.3">
      <c r="B658" s="109">
        <v>44434</v>
      </c>
      <c r="C658">
        <v>439.1</v>
      </c>
      <c r="D658">
        <v>1677941</v>
      </c>
    </row>
    <row r="659" spans="2:4" x14ac:dyDescent="0.3">
      <c r="B659" s="109">
        <v>44433</v>
      </c>
      <c r="C659">
        <v>446.86</v>
      </c>
      <c r="D659">
        <v>2899746</v>
      </c>
    </row>
    <row r="660" spans="2:4" x14ac:dyDescent="0.3">
      <c r="B660" s="109">
        <v>44432</v>
      </c>
      <c r="C660">
        <v>459.19</v>
      </c>
      <c r="D660">
        <v>1890475</v>
      </c>
    </row>
    <row r="661" spans="2:4" x14ac:dyDescent="0.3">
      <c r="B661" s="109">
        <v>44431</v>
      </c>
      <c r="C661">
        <v>438.18</v>
      </c>
      <c r="D661">
        <v>1080933</v>
      </c>
    </row>
    <row r="662" spans="2:4" x14ac:dyDescent="0.3">
      <c r="B662" s="109">
        <v>44428</v>
      </c>
      <c r="C662">
        <v>442.43</v>
      </c>
      <c r="D662">
        <v>1330054</v>
      </c>
    </row>
    <row r="663" spans="2:4" x14ac:dyDescent="0.3">
      <c r="B663" s="109">
        <v>44426</v>
      </c>
      <c r="C663">
        <v>461.62</v>
      </c>
      <c r="D663">
        <v>757764</v>
      </c>
    </row>
    <row r="664" spans="2:4" x14ac:dyDescent="0.3">
      <c r="B664" s="109">
        <v>44425</v>
      </c>
      <c r="C664">
        <v>466.62</v>
      </c>
      <c r="D664">
        <v>1875202</v>
      </c>
    </row>
    <row r="665" spans="2:4" x14ac:dyDescent="0.3">
      <c r="B665" s="109">
        <v>44424</v>
      </c>
      <c r="C665">
        <v>470.6</v>
      </c>
      <c r="D665">
        <v>1321295</v>
      </c>
    </row>
    <row r="666" spans="2:4" x14ac:dyDescent="0.3">
      <c r="B666" s="109">
        <v>44421</v>
      </c>
      <c r="C666">
        <v>481.32</v>
      </c>
      <c r="D666">
        <v>1040889</v>
      </c>
    </row>
    <row r="667" spans="2:4" x14ac:dyDescent="0.3">
      <c r="B667" s="109">
        <v>44420</v>
      </c>
      <c r="C667">
        <v>483.15</v>
      </c>
      <c r="D667">
        <v>763355</v>
      </c>
    </row>
    <row r="668" spans="2:4" x14ac:dyDescent="0.3">
      <c r="B668" s="109">
        <v>44419</v>
      </c>
      <c r="C668">
        <v>481.28</v>
      </c>
      <c r="D668">
        <v>1410296</v>
      </c>
    </row>
    <row r="669" spans="2:4" x14ac:dyDescent="0.3">
      <c r="B669" s="109">
        <v>44418</v>
      </c>
      <c r="C669">
        <v>479.63</v>
      </c>
      <c r="D669">
        <v>1960389</v>
      </c>
    </row>
    <row r="670" spans="2:4" x14ac:dyDescent="0.3">
      <c r="B670" s="109">
        <v>44417</v>
      </c>
      <c r="C670">
        <v>494.88</v>
      </c>
      <c r="D670">
        <v>554743</v>
      </c>
    </row>
    <row r="671" spans="2:4" x14ac:dyDescent="0.3">
      <c r="B671" s="109">
        <v>44414</v>
      </c>
      <c r="C671">
        <v>496.71</v>
      </c>
      <c r="D671">
        <v>979918</v>
      </c>
    </row>
    <row r="672" spans="2:4" x14ac:dyDescent="0.3">
      <c r="B672" s="109">
        <v>44413</v>
      </c>
      <c r="C672">
        <v>504.32</v>
      </c>
      <c r="D672">
        <v>1171387</v>
      </c>
    </row>
    <row r="673" spans="2:4" x14ac:dyDescent="0.3">
      <c r="B673" s="109">
        <v>44412</v>
      </c>
      <c r="C673">
        <v>512.92999999999995</v>
      </c>
      <c r="D673">
        <v>1172578</v>
      </c>
    </row>
    <row r="674" spans="2:4" x14ac:dyDescent="0.3">
      <c r="B674" s="109">
        <v>44411</v>
      </c>
      <c r="C674">
        <v>520.95000000000005</v>
      </c>
      <c r="D674">
        <v>1021077</v>
      </c>
    </row>
    <row r="675" spans="2:4" x14ac:dyDescent="0.3">
      <c r="B675" s="109">
        <v>44410</v>
      </c>
      <c r="C675">
        <v>524.92999999999995</v>
      </c>
      <c r="D675">
        <v>3253747</v>
      </c>
    </row>
    <row r="676" spans="2:4" x14ac:dyDescent="0.3">
      <c r="B676" s="109">
        <v>44407</v>
      </c>
      <c r="C676">
        <v>531.02</v>
      </c>
      <c r="D676">
        <v>11137343</v>
      </c>
    </row>
    <row r="677" spans="2:4" x14ac:dyDescent="0.3">
      <c r="B677" s="109">
        <v>44406</v>
      </c>
      <c r="C677">
        <v>499.46</v>
      </c>
      <c r="D677">
        <v>3362554</v>
      </c>
    </row>
    <row r="678" spans="2:4" x14ac:dyDescent="0.3">
      <c r="B678" s="109">
        <v>44405</v>
      </c>
      <c r="C678">
        <v>492.59</v>
      </c>
      <c r="D678">
        <v>1852070</v>
      </c>
    </row>
    <row r="679" spans="2:4" x14ac:dyDescent="0.3">
      <c r="B679" s="109">
        <v>44404</v>
      </c>
      <c r="C679">
        <v>493.32</v>
      </c>
      <c r="D679">
        <v>5489658</v>
      </c>
    </row>
    <row r="680" spans="2:4" x14ac:dyDescent="0.3">
      <c r="B680" s="109">
        <v>44403</v>
      </c>
      <c r="C680">
        <v>501.52</v>
      </c>
      <c r="D680">
        <v>3758003</v>
      </c>
    </row>
    <row r="681" spans="2:4" x14ac:dyDescent="0.3">
      <c r="B681" s="109">
        <v>44400</v>
      </c>
      <c r="C681">
        <v>487.64</v>
      </c>
      <c r="D681">
        <v>685519</v>
      </c>
    </row>
    <row r="682" spans="2:4" x14ac:dyDescent="0.3">
      <c r="B682" s="109">
        <v>44399</v>
      </c>
      <c r="C682">
        <v>489.7</v>
      </c>
      <c r="D682">
        <v>678508</v>
      </c>
    </row>
    <row r="683" spans="2:4" x14ac:dyDescent="0.3">
      <c r="B683" s="109">
        <v>44397</v>
      </c>
      <c r="C683">
        <v>485.49</v>
      </c>
      <c r="D683">
        <v>1136906</v>
      </c>
    </row>
    <row r="684" spans="2:4" x14ac:dyDescent="0.3">
      <c r="B684" s="109">
        <v>44396</v>
      </c>
      <c r="C684">
        <v>493.69</v>
      </c>
      <c r="D684">
        <v>1902493</v>
      </c>
    </row>
    <row r="685" spans="2:4" x14ac:dyDescent="0.3">
      <c r="B685" s="109">
        <v>44393</v>
      </c>
      <c r="C685">
        <v>489.06</v>
      </c>
      <c r="D685">
        <v>1224509</v>
      </c>
    </row>
    <row r="686" spans="2:4" x14ac:dyDescent="0.3">
      <c r="B686" s="109">
        <v>44392</v>
      </c>
      <c r="C686">
        <v>486.86</v>
      </c>
      <c r="D686">
        <v>1502606</v>
      </c>
    </row>
    <row r="687" spans="2:4" x14ac:dyDescent="0.3">
      <c r="B687" s="109">
        <v>44391</v>
      </c>
      <c r="C687">
        <v>484.02</v>
      </c>
      <c r="D687">
        <v>2341312</v>
      </c>
    </row>
    <row r="688" spans="2:4" x14ac:dyDescent="0.3">
      <c r="B688" s="109">
        <v>44390</v>
      </c>
      <c r="C688">
        <v>477.57</v>
      </c>
      <c r="D688">
        <v>1210827</v>
      </c>
    </row>
    <row r="689" spans="2:4" x14ac:dyDescent="0.3">
      <c r="B689" s="109">
        <v>44389</v>
      </c>
      <c r="C689">
        <v>480.04</v>
      </c>
      <c r="D689">
        <v>1191755</v>
      </c>
    </row>
    <row r="690" spans="2:4" x14ac:dyDescent="0.3">
      <c r="B690" s="109">
        <v>44386</v>
      </c>
      <c r="C690">
        <v>478.16</v>
      </c>
      <c r="D690">
        <v>855558</v>
      </c>
    </row>
    <row r="691" spans="2:4" x14ac:dyDescent="0.3">
      <c r="B691" s="109">
        <v>44385</v>
      </c>
      <c r="C691">
        <v>478.3</v>
      </c>
      <c r="D691">
        <v>1750128</v>
      </c>
    </row>
    <row r="692" spans="2:4" x14ac:dyDescent="0.3">
      <c r="B692" s="109">
        <v>44384</v>
      </c>
      <c r="C692">
        <v>479.58</v>
      </c>
      <c r="D692">
        <v>1098217</v>
      </c>
    </row>
    <row r="693" spans="2:4" x14ac:dyDescent="0.3">
      <c r="B693" s="109">
        <v>44383</v>
      </c>
      <c r="C693">
        <v>483.11</v>
      </c>
      <c r="D693">
        <v>1926367</v>
      </c>
    </row>
    <row r="694" spans="2:4" x14ac:dyDescent="0.3">
      <c r="B694" s="109">
        <v>44382</v>
      </c>
      <c r="C694">
        <v>481.87</v>
      </c>
      <c r="D694">
        <v>1172866</v>
      </c>
    </row>
    <row r="695" spans="2:4" x14ac:dyDescent="0.3">
      <c r="B695" s="109">
        <v>44379</v>
      </c>
      <c r="C695">
        <v>484.12</v>
      </c>
      <c r="D695">
        <v>1275231</v>
      </c>
    </row>
    <row r="696" spans="2:4" x14ac:dyDescent="0.3">
      <c r="B696" s="109">
        <v>44378</v>
      </c>
      <c r="C696">
        <v>481.14</v>
      </c>
      <c r="D696">
        <v>1270177</v>
      </c>
    </row>
    <row r="697" spans="2:4" x14ac:dyDescent="0.3">
      <c r="B697" s="109">
        <v>44377</v>
      </c>
      <c r="C697">
        <v>485.35</v>
      </c>
      <c r="D697">
        <v>1405544</v>
      </c>
    </row>
    <row r="698" spans="2:4" x14ac:dyDescent="0.3">
      <c r="B698" s="109">
        <v>44376</v>
      </c>
      <c r="C698">
        <v>491.45</v>
      </c>
      <c r="D698">
        <v>2297703</v>
      </c>
    </row>
    <row r="699" spans="2:4" x14ac:dyDescent="0.3">
      <c r="B699" s="109">
        <v>44375</v>
      </c>
      <c r="C699">
        <v>493.23</v>
      </c>
      <c r="D699">
        <v>2333898</v>
      </c>
    </row>
    <row r="700" spans="2:4" x14ac:dyDescent="0.3">
      <c r="B700" s="109">
        <v>44372</v>
      </c>
      <c r="C700">
        <v>497.4</v>
      </c>
      <c r="D700">
        <v>3461770</v>
      </c>
    </row>
    <row r="701" spans="2:4" x14ac:dyDescent="0.3">
      <c r="B701" s="109">
        <v>44371</v>
      </c>
      <c r="C701">
        <v>490.21</v>
      </c>
      <c r="D701">
        <v>3517109</v>
      </c>
    </row>
    <row r="702" spans="2:4" x14ac:dyDescent="0.3">
      <c r="B702" s="109">
        <v>44370</v>
      </c>
      <c r="C702">
        <v>493.32</v>
      </c>
      <c r="D702">
        <v>1861306</v>
      </c>
    </row>
    <row r="703" spans="2:4" x14ac:dyDescent="0.3">
      <c r="B703" s="109">
        <v>44369</v>
      </c>
      <c r="C703">
        <v>504.32</v>
      </c>
      <c r="D703">
        <v>2009105</v>
      </c>
    </row>
    <row r="704" spans="2:4" x14ac:dyDescent="0.3">
      <c r="B704" s="109">
        <v>44368</v>
      </c>
      <c r="C704">
        <v>504.87</v>
      </c>
      <c r="D704">
        <v>8241148</v>
      </c>
    </row>
    <row r="705" spans="2:4" x14ac:dyDescent="0.3">
      <c r="B705" s="109">
        <v>44365</v>
      </c>
      <c r="C705">
        <v>503.49</v>
      </c>
      <c r="D705">
        <v>6536218</v>
      </c>
    </row>
    <row r="706" spans="2:4" x14ac:dyDescent="0.3">
      <c r="B706" s="109">
        <v>44364</v>
      </c>
      <c r="C706">
        <v>487.69</v>
      </c>
      <c r="D706">
        <v>6637920</v>
      </c>
    </row>
    <row r="707" spans="2:4" x14ac:dyDescent="0.3">
      <c r="B707" s="109">
        <v>44363</v>
      </c>
      <c r="C707">
        <v>485.26</v>
      </c>
      <c r="D707">
        <v>2918153</v>
      </c>
    </row>
    <row r="708" spans="2:4" x14ac:dyDescent="0.3">
      <c r="B708" s="109">
        <v>44362</v>
      </c>
      <c r="C708">
        <v>477.7</v>
      </c>
      <c r="D708">
        <v>2713813</v>
      </c>
    </row>
    <row r="709" spans="2:4" x14ac:dyDescent="0.3">
      <c r="B709" s="109">
        <v>44361</v>
      </c>
      <c r="C709">
        <v>471.56</v>
      </c>
      <c r="D709">
        <v>5632109</v>
      </c>
    </row>
    <row r="710" spans="2:4" x14ac:dyDescent="0.3">
      <c r="B710" s="109">
        <v>44358</v>
      </c>
      <c r="C710">
        <v>486.54</v>
      </c>
      <c r="D710">
        <v>1763624</v>
      </c>
    </row>
    <row r="711" spans="2:4" x14ac:dyDescent="0.3">
      <c r="B711" s="109">
        <v>44357</v>
      </c>
      <c r="C711">
        <v>486.91</v>
      </c>
      <c r="D711">
        <v>1924388</v>
      </c>
    </row>
    <row r="712" spans="2:4" x14ac:dyDescent="0.3">
      <c r="B712" s="109">
        <v>44356</v>
      </c>
      <c r="C712">
        <v>475.14</v>
      </c>
      <c r="D712">
        <v>1704562</v>
      </c>
    </row>
    <row r="713" spans="2:4" x14ac:dyDescent="0.3">
      <c r="B713" s="109">
        <v>44355</v>
      </c>
      <c r="C713">
        <v>484.3</v>
      </c>
      <c r="D713">
        <v>1731800</v>
      </c>
    </row>
    <row r="714" spans="2:4" x14ac:dyDescent="0.3">
      <c r="B714" s="109">
        <v>44354</v>
      </c>
      <c r="C714">
        <v>479.63</v>
      </c>
      <c r="D714">
        <v>1298476</v>
      </c>
    </row>
    <row r="715" spans="2:4" x14ac:dyDescent="0.3">
      <c r="B715" s="109">
        <v>44351</v>
      </c>
      <c r="C715">
        <v>478.02</v>
      </c>
      <c r="D715">
        <v>1234470</v>
      </c>
    </row>
    <row r="716" spans="2:4" x14ac:dyDescent="0.3">
      <c r="B716" s="109">
        <v>44350</v>
      </c>
      <c r="C716">
        <v>481.92</v>
      </c>
      <c r="D716">
        <v>2214120</v>
      </c>
    </row>
    <row r="717" spans="2:4" x14ac:dyDescent="0.3">
      <c r="B717" s="109">
        <v>44349</v>
      </c>
      <c r="C717">
        <v>480.27</v>
      </c>
      <c r="D717">
        <v>1373804</v>
      </c>
    </row>
    <row r="718" spans="2:4" x14ac:dyDescent="0.3">
      <c r="B718" s="109">
        <v>44348</v>
      </c>
      <c r="C718">
        <v>481.6</v>
      </c>
      <c r="D718">
        <v>1798289</v>
      </c>
    </row>
    <row r="719" spans="2:4" x14ac:dyDescent="0.3">
      <c r="B719" s="109">
        <v>44347</v>
      </c>
      <c r="C719">
        <v>496.26</v>
      </c>
      <c r="D719">
        <v>1359295</v>
      </c>
    </row>
    <row r="720" spans="2:4" x14ac:dyDescent="0.3">
      <c r="B720" s="109">
        <v>44344</v>
      </c>
      <c r="C720">
        <v>500.24</v>
      </c>
      <c r="D720">
        <v>7437940</v>
      </c>
    </row>
    <row r="721" spans="2:4" x14ac:dyDescent="0.3">
      <c r="B721" s="109">
        <v>44343</v>
      </c>
      <c r="C721">
        <v>496.53</v>
      </c>
      <c r="D721">
        <v>4842595</v>
      </c>
    </row>
    <row r="722" spans="2:4" x14ac:dyDescent="0.3">
      <c r="B722" s="109">
        <v>44342</v>
      </c>
      <c r="C722">
        <v>494.01</v>
      </c>
      <c r="D722">
        <v>5437948</v>
      </c>
    </row>
    <row r="723" spans="2:4" x14ac:dyDescent="0.3">
      <c r="B723" s="109">
        <v>44341</v>
      </c>
      <c r="C723">
        <v>474.59</v>
      </c>
      <c r="D723">
        <v>1469825</v>
      </c>
    </row>
    <row r="724" spans="2:4" x14ac:dyDescent="0.3">
      <c r="B724" s="109">
        <v>44340</v>
      </c>
      <c r="C724">
        <v>476.19</v>
      </c>
      <c r="D724">
        <v>2010843</v>
      </c>
    </row>
    <row r="725" spans="2:4" x14ac:dyDescent="0.3">
      <c r="B725" s="109">
        <v>44337</v>
      </c>
      <c r="C725">
        <v>480.73</v>
      </c>
      <c r="D725">
        <v>1647713</v>
      </c>
    </row>
    <row r="726" spans="2:4" x14ac:dyDescent="0.3">
      <c r="B726" s="109">
        <v>44336</v>
      </c>
      <c r="C726">
        <v>480.08</v>
      </c>
      <c r="D726">
        <v>5117893</v>
      </c>
    </row>
    <row r="727" spans="2:4" x14ac:dyDescent="0.3">
      <c r="B727" s="109">
        <v>44335</v>
      </c>
      <c r="C727">
        <v>488.06</v>
      </c>
      <c r="D727">
        <v>1824560</v>
      </c>
    </row>
    <row r="728" spans="2:4" x14ac:dyDescent="0.3">
      <c r="B728" s="109">
        <v>44334</v>
      </c>
      <c r="C728">
        <v>479.49</v>
      </c>
      <c r="D728">
        <v>1212391</v>
      </c>
    </row>
    <row r="729" spans="2:4" x14ac:dyDescent="0.3">
      <c r="B729" s="109">
        <v>44333</v>
      </c>
      <c r="C729">
        <v>480.73</v>
      </c>
      <c r="D729">
        <v>1321382</v>
      </c>
    </row>
    <row r="730" spans="2:4" x14ac:dyDescent="0.3">
      <c r="B730" s="109">
        <v>44330</v>
      </c>
      <c r="C730">
        <v>477.79</v>
      </c>
      <c r="D730">
        <v>2067472</v>
      </c>
    </row>
    <row r="731" spans="2:4" x14ac:dyDescent="0.3">
      <c r="B731" s="109">
        <v>44328</v>
      </c>
      <c r="C731">
        <v>482.47</v>
      </c>
      <c r="D731">
        <v>3736434</v>
      </c>
    </row>
    <row r="732" spans="2:4" x14ac:dyDescent="0.3">
      <c r="B732" s="109">
        <v>44327</v>
      </c>
      <c r="C732">
        <v>475.14</v>
      </c>
      <c r="D732">
        <v>4504552</v>
      </c>
    </row>
    <row r="733" spans="2:4" x14ac:dyDescent="0.3">
      <c r="B733" s="109">
        <v>44326</v>
      </c>
      <c r="C733">
        <v>462.91</v>
      </c>
      <c r="D733">
        <v>2872999</v>
      </c>
    </row>
    <row r="734" spans="2:4" x14ac:dyDescent="0.3">
      <c r="B734" s="109">
        <v>44323</v>
      </c>
      <c r="C734">
        <v>453.42</v>
      </c>
      <c r="D734">
        <v>2573864</v>
      </c>
    </row>
    <row r="735" spans="2:4" x14ac:dyDescent="0.3">
      <c r="B735" s="109">
        <v>44322</v>
      </c>
      <c r="C735">
        <v>449.25</v>
      </c>
      <c r="D735">
        <v>2434682</v>
      </c>
    </row>
    <row r="736" spans="2:4" x14ac:dyDescent="0.3">
      <c r="B736" s="109">
        <v>44321</v>
      </c>
      <c r="C736">
        <v>458.69</v>
      </c>
      <c r="D736">
        <v>3130867</v>
      </c>
    </row>
    <row r="737" spans="2:4" x14ac:dyDescent="0.3">
      <c r="B737" s="109">
        <v>44320</v>
      </c>
      <c r="C737">
        <v>448.98</v>
      </c>
      <c r="D737">
        <v>4309315</v>
      </c>
    </row>
    <row r="738" spans="2:4" x14ac:dyDescent="0.3">
      <c r="B738" s="109">
        <v>44319</v>
      </c>
      <c r="C738">
        <v>462.81</v>
      </c>
      <c r="D738">
        <v>13929340</v>
      </c>
    </row>
    <row r="739" spans="2:4" x14ac:dyDescent="0.3">
      <c r="B739" s="109">
        <v>44316</v>
      </c>
      <c r="C739">
        <v>497.81</v>
      </c>
      <c r="D739">
        <v>13910216</v>
      </c>
    </row>
    <row r="740" spans="2:4" x14ac:dyDescent="0.3">
      <c r="B740" s="109">
        <v>44315</v>
      </c>
      <c r="C740">
        <v>475.92</v>
      </c>
      <c r="D740">
        <v>5527581</v>
      </c>
    </row>
    <row r="741" spans="2:4" x14ac:dyDescent="0.3">
      <c r="B741" s="109">
        <v>44314</v>
      </c>
      <c r="C741">
        <v>461.49</v>
      </c>
      <c r="D741">
        <v>5914042</v>
      </c>
    </row>
    <row r="742" spans="2:4" x14ac:dyDescent="0.3">
      <c r="B742" s="109">
        <v>44313</v>
      </c>
      <c r="C742">
        <v>447.7</v>
      </c>
      <c r="D742">
        <v>3334705</v>
      </c>
    </row>
    <row r="743" spans="2:4" x14ac:dyDescent="0.3">
      <c r="B743" s="109">
        <v>44312</v>
      </c>
      <c r="C743">
        <v>427.5</v>
      </c>
      <c r="D743">
        <v>1509176</v>
      </c>
    </row>
    <row r="744" spans="2:4" x14ac:dyDescent="0.3">
      <c r="B744" s="109">
        <v>44309</v>
      </c>
      <c r="C744">
        <v>417.05</v>
      </c>
      <c r="D744">
        <v>904166</v>
      </c>
    </row>
    <row r="745" spans="2:4" x14ac:dyDescent="0.3">
      <c r="B745" s="109">
        <v>44308</v>
      </c>
      <c r="C745">
        <v>417.55</v>
      </c>
      <c r="D745">
        <v>1752236</v>
      </c>
    </row>
    <row r="746" spans="2:4" x14ac:dyDescent="0.3">
      <c r="B746" s="109">
        <v>44306</v>
      </c>
      <c r="C746">
        <v>427.54</v>
      </c>
      <c r="D746">
        <v>1387405</v>
      </c>
    </row>
    <row r="747" spans="2:4" x14ac:dyDescent="0.3">
      <c r="B747" s="109">
        <v>44305</v>
      </c>
      <c r="C747">
        <v>419.84</v>
      </c>
      <c r="D747">
        <v>1238100</v>
      </c>
    </row>
    <row r="748" spans="2:4" x14ac:dyDescent="0.3">
      <c r="B748" s="109">
        <v>44302</v>
      </c>
      <c r="C748">
        <v>436.15</v>
      </c>
      <c r="D748">
        <v>2061372</v>
      </c>
    </row>
    <row r="749" spans="2:4" x14ac:dyDescent="0.3">
      <c r="B749" s="109">
        <v>44301</v>
      </c>
      <c r="C749">
        <v>425.39</v>
      </c>
      <c r="D749">
        <v>1176160</v>
      </c>
    </row>
    <row r="750" spans="2:4" x14ac:dyDescent="0.3">
      <c r="B750" s="109">
        <v>44299</v>
      </c>
      <c r="C750">
        <v>426.12</v>
      </c>
      <c r="D750">
        <v>1242866</v>
      </c>
    </row>
    <row r="751" spans="2:4" x14ac:dyDescent="0.3">
      <c r="B751" s="109">
        <v>44298</v>
      </c>
      <c r="C751">
        <v>415.86</v>
      </c>
      <c r="D751">
        <v>2947544</v>
      </c>
    </row>
    <row r="752" spans="2:4" x14ac:dyDescent="0.3">
      <c r="B752" s="109">
        <v>44295</v>
      </c>
      <c r="C752">
        <v>452.09</v>
      </c>
      <c r="D752">
        <v>2497344</v>
      </c>
    </row>
    <row r="753" spans="2:4" x14ac:dyDescent="0.3">
      <c r="B753" s="109">
        <v>44294</v>
      </c>
      <c r="C753">
        <v>440.32</v>
      </c>
      <c r="D753">
        <v>2214884</v>
      </c>
    </row>
    <row r="754" spans="2:4" x14ac:dyDescent="0.3">
      <c r="B754" s="109">
        <v>44293</v>
      </c>
      <c r="C754">
        <v>436.98</v>
      </c>
      <c r="D754">
        <v>1576517</v>
      </c>
    </row>
    <row r="755" spans="2:4" x14ac:dyDescent="0.3">
      <c r="B755" s="109">
        <v>44292</v>
      </c>
      <c r="C755">
        <v>437.71</v>
      </c>
      <c r="D755">
        <v>1622250</v>
      </c>
    </row>
    <row r="756" spans="2:4" x14ac:dyDescent="0.3">
      <c r="B756" s="109">
        <v>44291</v>
      </c>
      <c r="C756">
        <v>429.83</v>
      </c>
      <c r="D756">
        <v>1347258</v>
      </c>
    </row>
    <row r="757" spans="2:4" x14ac:dyDescent="0.3">
      <c r="B757" s="109">
        <v>44287</v>
      </c>
      <c r="C757">
        <v>438.26</v>
      </c>
      <c r="D757">
        <v>1268820</v>
      </c>
    </row>
    <row r="758" spans="2:4" x14ac:dyDescent="0.3">
      <c r="B758" s="109">
        <v>44286</v>
      </c>
      <c r="C758">
        <v>430.89</v>
      </c>
      <c r="D758">
        <v>1618757</v>
      </c>
    </row>
    <row r="759" spans="2:4" x14ac:dyDescent="0.3">
      <c r="B759" s="109">
        <v>44285</v>
      </c>
      <c r="C759">
        <v>425.02</v>
      </c>
      <c r="D759">
        <v>1544634</v>
      </c>
    </row>
    <row r="760" spans="2:4" x14ac:dyDescent="0.3">
      <c r="B760" s="109">
        <v>44281</v>
      </c>
      <c r="C760">
        <v>416.04</v>
      </c>
      <c r="D760">
        <v>1645089</v>
      </c>
    </row>
    <row r="761" spans="2:4" x14ac:dyDescent="0.3">
      <c r="B761" s="109">
        <v>44280</v>
      </c>
      <c r="C761">
        <v>413.75</v>
      </c>
      <c r="D761">
        <v>1855167</v>
      </c>
    </row>
    <row r="762" spans="2:4" x14ac:dyDescent="0.3">
      <c r="B762" s="109">
        <v>44279</v>
      </c>
      <c r="C762">
        <v>429.92</v>
      </c>
      <c r="D762">
        <v>760045</v>
      </c>
    </row>
    <row r="763" spans="2:4" x14ac:dyDescent="0.3">
      <c r="B763" s="109">
        <v>44278</v>
      </c>
      <c r="C763">
        <v>440.83</v>
      </c>
      <c r="D763">
        <v>876789</v>
      </c>
    </row>
    <row r="764" spans="2:4" x14ac:dyDescent="0.3">
      <c r="B764" s="109">
        <v>44277</v>
      </c>
      <c r="C764">
        <v>443.67</v>
      </c>
      <c r="D764">
        <v>2554609</v>
      </c>
    </row>
    <row r="765" spans="2:4" x14ac:dyDescent="0.3">
      <c r="B765" s="109">
        <v>44274</v>
      </c>
      <c r="C765">
        <v>438.35</v>
      </c>
      <c r="D765">
        <v>3108819</v>
      </c>
    </row>
    <row r="766" spans="2:4" x14ac:dyDescent="0.3">
      <c r="B766" s="109">
        <v>44273</v>
      </c>
      <c r="C766">
        <v>425.57</v>
      </c>
      <c r="D766">
        <v>2506795</v>
      </c>
    </row>
    <row r="767" spans="2:4" x14ac:dyDescent="0.3">
      <c r="B767" s="109">
        <v>44272</v>
      </c>
      <c r="C767">
        <v>418.42</v>
      </c>
      <c r="D767">
        <v>1778346</v>
      </c>
    </row>
    <row r="768" spans="2:4" x14ac:dyDescent="0.3">
      <c r="B768" s="109">
        <v>44271</v>
      </c>
      <c r="C768">
        <v>437.25</v>
      </c>
      <c r="D768">
        <v>1208892</v>
      </c>
    </row>
    <row r="769" spans="2:4" x14ac:dyDescent="0.3">
      <c r="B769" s="109">
        <v>44270</v>
      </c>
      <c r="C769">
        <v>441.88</v>
      </c>
      <c r="D769">
        <v>1392084</v>
      </c>
    </row>
    <row r="770" spans="2:4" x14ac:dyDescent="0.3">
      <c r="B770" s="109">
        <v>44267</v>
      </c>
      <c r="C770">
        <v>445.5</v>
      </c>
      <c r="D770">
        <v>1374479</v>
      </c>
    </row>
    <row r="771" spans="2:4" x14ac:dyDescent="0.3">
      <c r="B771" s="109">
        <v>44265</v>
      </c>
      <c r="C771">
        <v>448.02</v>
      </c>
      <c r="D771">
        <v>1793946</v>
      </c>
    </row>
    <row r="772" spans="2:4" x14ac:dyDescent="0.3">
      <c r="B772" s="109">
        <v>44264</v>
      </c>
      <c r="C772">
        <v>449.9</v>
      </c>
      <c r="D772">
        <v>2180349</v>
      </c>
    </row>
    <row r="773" spans="2:4" x14ac:dyDescent="0.3">
      <c r="B773" s="109">
        <v>44263</v>
      </c>
      <c r="C773">
        <v>459.93</v>
      </c>
      <c r="D773">
        <v>1694585</v>
      </c>
    </row>
    <row r="774" spans="2:4" x14ac:dyDescent="0.3">
      <c r="B774" s="109">
        <v>44260</v>
      </c>
      <c r="C774">
        <v>463.68</v>
      </c>
      <c r="D774">
        <v>8254835</v>
      </c>
    </row>
    <row r="775" spans="2:4" x14ac:dyDescent="0.3">
      <c r="B775" s="109">
        <v>44259</v>
      </c>
      <c r="C775">
        <v>468.45</v>
      </c>
      <c r="D775">
        <v>2425922</v>
      </c>
    </row>
    <row r="776" spans="2:4" x14ac:dyDescent="0.3">
      <c r="B776" s="109">
        <v>44258</v>
      </c>
      <c r="C776">
        <v>463.96</v>
      </c>
      <c r="D776">
        <v>2301946</v>
      </c>
    </row>
    <row r="777" spans="2:4" x14ac:dyDescent="0.3">
      <c r="B777" s="109">
        <v>44257</v>
      </c>
      <c r="C777">
        <v>470.28</v>
      </c>
      <c r="D777">
        <v>2815702</v>
      </c>
    </row>
    <row r="778" spans="2:4" x14ac:dyDescent="0.3">
      <c r="B778" s="109">
        <v>44256</v>
      </c>
      <c r="C778">
        <v>462.59</v>
      </c>
      <c r="D778">
        <v>1956349</v>
      </c>
    </row>
    <row r="779" spans="2:4" x14ac:dyDescent="0.3">
      <c r="B779" s="109">
        <v>44253</v>
      </c>
      <c r="C779">
        <v>451.87</v>
      </c>
      <c r="D779">
        <v>1803320</v>
      </c>
    </row>
    <row r="780" spans="2:4" x14ac:dyDescent="0.3">
      <c r="B780" s="109">
        <v>44252</v>
      </c>
      <c r="C780">
        <v>468.63</v>
      </c>
      <c r="D780">
        <v>3364534</v>
      </c>
    </row>
    <row r="781" spans="2:4" x14ac:dyDescent="0.3">
      <c r="B781" s="109">
        <v>44251</v>
      </c>
      <c r="C781">
        <v>456.13</v>
      </c>
      <c r="D781">
        <v>847307</v>
      </c>
    </row>
    <row r="782" spans="2:4" x14ac:dyDescent="0.3">
      <c r="B782" s="109">
        <v>44250</v>
      </c>
      <c r="C782">
        <v>456.49</v>
      </c>
      <c r="D782">
        <v>1639909</v>
      </c>
    </row>
    <row r="783" spans="2:4" x14ac:dyDescent="0.3">
      <c r="B783" s="109">
        <v>44249</v>
      </c>
      <c r="C783">
        <v>453.47</v>
      </c>
      <c r="D783">
        <v>1559495</v>
      </c>
    </row>
    <row r="784" spans="2:4" x14ac:dyDescent="0.3">
      <c r="B784" s="109">
        <v>44246</v>
      </c>
      <c r="C784">
        <v>461.85</v>
      </c>
      <c r="D784">
        <v>2538376</v>
      </c>
    </row>
    <row r="785" spans="2:4" x14ac:dyDescent="0.3">
      <c r="B785" s="109">
        <v>44245</v>
      </c>
      <c r="C785">
        <v>472.21</v>
      </c>
      <c r="D785">
        <v>2087248</v>
      </c>
    </row>
    <row r="786" spans="2:4" x14ac:dyDescent="0.3">
      <c r="B786" s="109">
        <v>44244</v>
      </c>
      <c r="C786">
        <v>481.23</v>
      </c>
      <c r="D786">
        <v>3107983</v>
      </c>
    </row>
    <row r="787" spans="2:4" x14ac:dyDescent="0.3">
      <c r="B787" s="109">
        <v>44243</v>
      </c>
      <c r="C787">
        <v>468.45</v>
      </c>
      <c r="D787">
        <v>1569320</v>
      </c>
    </row>
    <row r="788" spans="2:4" x14ac:dyDescent="0.3">
      <c r="B788" s="109">
        <v>44242</v>
      </c>
      <c r="C788">
        <v>470.85</v>
      </c>
      <c r="D788">
        <v>2158240</v>
      </c>
    </row>
    <row r="789" spans="2:4" x14ac:dyDescent="0.3">
      <c r="B789" s="109">
        <v>44239</v>
      </c>
      <c r="C789">
        <v>464.41</v>
      </c>
      <c r="D789">
        <v>4550068</v>
      </c>
    </row>
    <row r="790" spans="2:4" x14ac:dyDescent="0.3">
      <c r="B790" s="109">
        <v>44238</v>
      </c>
      <c r="C790">
        <v>468.9</v>
      </c>
      <c r="D790">
        <v>2700243</v>
      </c>
    </row>
    <row r="791" spans="2:4" x14ac:dyDescent="0.3">
      <c r="B791" s="109">
        <v>44237</v>
      </c>
      <c r="C791">
        <v>477.25</v>
      </c>
      <c r="D791">
        <v>4216997</v>
      </c>
    </row>
    <row r="792" spans="2:4" x14ac:dyDescent="0.3">
      <c r="B792" s="109">
        <v>44236</v>
      </c>
      <c r="C792">
        <v>479.25</v>
      </c>
      <c r="D792">
        <v>11075085</v>
      </c>
    </row>
    <row r="793" spans="2:4" x14ac:dyDescent="0.3">
      <c r="B793" s="109">
        <v>44235</v>
      </c>
      <c r="C793">
        <v>500.34</v>
      </c>
      <c r="D793">
        <v>6138525</v>
      </c>
    </row>
    <row r="794" spans="2:4" x14ac:dyDescent="0.3">
      <c r="B794" s="109">
        <v>44232</v>
      </c>
      <c r="C794">
        <v>502.02</v>
      </c>
      <c r="D794">
        <v>5254268</v>
      </c>
    </row>
    <row r="795" spans="2:4" x14ac:dyDescent="0.3">
      <c r="B795" s="109">
        <v>44231</v>
      </c>
      <c r="C795">
        <v>497.71</v>
      </c>
      <c r="D795">
        <v>7497030</v>
      </c>
    </row>
    <row r="796" spans="2:4" x14ac:dyDescent="0.3">
      <c r="B796" s="109">
        <v>44230</v>
      </c>
      <c r="C796">
        <v>468.09</v>
      </c>
      <c r="D796">
        <v>2325735</v>
      </c>
    </row>
    <row r="797" spans="2:4" x14ac:dyDescent="0.3">
      <c r="B797" s="109">
        <v>44229</v>
      </c>
      <c r="C797">
        <v>472.35</v>
      </c>
      <c r="D797">
        <v>4520335</v>
      </c>
    </row>
    <row r="798" spans="2:4" x14ac:dyDescent="0.3">
      <c r="B798" s="109">
        <v>44228</v>
      </c>
      <c r="C798">
        <v>456.34</v>
      </c>
      <c r="D798">
        <v>2987409</v>
      </c>
    </row>
    <row r="799" spans="2:4" x14ac:dyDescent="0.3">
      <c r="B799" s="109">
        <v>44225</v>
      </c>
      <c r="C799">
        <v>433.47</v>
      </c>
      <c r="D799">
        <v>1937202</v>
      </c>
    </row>
    <row r="800" spans="2:4" x14ac:dyDescent="0.3">
      <c r="B800" s="109">
        <v>44224</v>
      </c>
      <c r="C800">
        <v>447.26</v>
      </c>
      <c r="D800">
        <v>2214186</v>
      </c>
    </row>
    <row r="801" spans="2:4" x14ac:dyDescent="0.3">
      <c r="B801" s="109">
        <v>44223</v>
      </c>
      <c r="C801">
        <v>442.45</v>
      </c>
      <c r="D801">
        <v>1710093</v>
      </c>
    </row>
    <row r="802" spans="2:4" x14ac:dyDescent="0.3">
      <c r="B802" s="109">
        <v>44221</v>
      </c>
      <c r="C802">
        <v>445.99</v>
      </c>
      <c r="D802">
        <v>2275144</v>
      </c>
    </row>
    <row r="803" spans="2:4" x14ac:dyDescent="0.3">
      <c r="B803" s="109">
        <v>44218</v>
      </c>
      <c r="C803">
        <v>460.78</v>
      </c>
      <c r="D803">
        <v>2553316</v>
      </c>
    </row>
    <row r="804" spans="2:4" x14ac:dyDescent="0.3">
      <c r="B804" s="109">
        <v>44217</v>
      </c>
      <c r="C804">
        <v>457.02</v>
      </c>
      <c r="D804">
        <v>2776340</v>
      </c>
    </row>
    <row r="805" spans="2:4" x14ac:dyDescent="0.3">
      <c r="B805" s="109">
        <v>44216</v>
      </c>
      <c r="C805">
        <v>476.61</v>
      </c>
      <c r="D805">
        <v>3385932</v>
      </c>
    </row>
    <row r="806" spans="2:4" x14ac:dyDescent="0.3">
      <c r="B806" s="109">
        <v>44215</v>
      </c>
      <c r="C806">
        <v>469.27</v>
      </c>
      <c r="D806">
        <v>2402229</v>
      </c>
    </row>
    <row r="807" spans="2:4" x14ac:dyDescent="0.3">
      <c r="B807" s="109">
        <v>44214</v>
      </c>
      <c r="C807">
        <v>455.52</v>
      </c>
      <c r="D807">
        <v>3228784</v>
      </c>
    </row>
    <row r="808" spans="2:4" x14ac:dyDescent="0.3">
      <c r="B808" s="109">
        <v>44211</v>
      </c>
      <c r="C808">
        <v>470.17</v>
      </c>
      <c r="D808">
        <v>3391571</v>
      </c>
    </row>
    <row r="809" spans="2:4" x14ac:dyDescent="0.3">
      <c r="B809" s="109">
        <v>44210</v>
      </c>
      <c r="C809">
        <v>482.97</v>
      </c>
      <c r="D809">
        <v>4975405</v>
      </c>
    </row>
    <row r="810" spans="2:4" x14ac:dyDescent="0.3">
      <c r="B810" s="109">
        <v>44209</v>
      </c>
      <c r="C810">
        <v>485.37</v>
      </c>
      <c r="D810">
        <v>4803358</v>
      </c>
    </row>
    <row r="811" spans="2:4" x14ac:dyDescent="0.3">
      <c r="B811" s="109">
        <v>44208</v>
      </c>
      <c r="C811">
        <v>478.75</v>
      </c>
      <c r="D811">
        <v>2907396</v>
      </c>
    </row>
    <row r="812" spans="2:4" x14ac:dyDescent="0.3">
      <c r="B812" s="109">
        <v>44207</v>
      </c>
      <c r="C812">
        <v>473.35</v>
      </c>
      <c r="D812">
        <v>2430226</v>
      </c>
    </row>
    <row r="813" spans="2:4" x14ac:dyDescent="0.3">
      <c r="B813" s="109">
        <v>44204</v>
      </c>
      <c r="C813">
        <v>478.97</v>
      </c>
      <c r="D813">
        <v>9100927</v>
      </c>
    </row>
    <row r="814" spans="2:4" x14ac:dyDescent="0.3">
      <c r="B814" s="109">
        <v>44203</v>
      </c>
      <c r="C814">
        <v>470.04</v>
      </c>
      <c r="D814">
        <v>6406879</v>
      </c>
    </row>
    <row r="815" spans="2:4" x14ac:dyDescent="0.3">
      <c r="B815" s="109">
        <v>44202</v>
      </c>
      <c r="C815">
        <v>441.86</v>
      </c>
      <c r="D815">
        <v>3475134</v>
      </c>
    </row>
    <row r="816" spans="2:4" x14ac:dyDescent="0.3">
      <c r="B816" s="109">
        <v>44201</v>
      </c>
      <c r="C816">
        <v>446.36</v>
      </c>
      <c r="D816">
        <v>2618522</v>
      </c>
    </row>
    <row r="817" spans="2:4" x14ac:dyDescent="0.3">
      <c r="B817" s="109">
        <v>44200</v>
      </c>
      <c r="C817">
        <v>449.67</v>
      </c>
      <c r="D817">
        <v>3514752</v>
      </c>
    </row>
    <row r="818" spans="2:4" x14ac:dyDescent="0.3">
      <c r="B818" s="109">
        <v>44197</v>
      </c>
      <c r="C818">
        <v>434.06</v>
      </c>
      <c r="D818">
        <v>1160750</v>
      </c>
    </row>
    <row r="819" spans="2:4" x14ac:dyDescent="0.3">
      <c r="B819" s="109">
        <v>44196</v>
      </c>
      <c r="C819">
        <v>436.19</v>
      </c>
      <c r="D819">
        <v>1565614</v>
      </c>
    </row>
    <row r="820" spans="2:4" x14ac:dyDescent="0.3">
      <c r="B820" s="109">
        <v>44195</v>
      </c>
      <c r="C820">
        <v>435.97</v>
      </c>
      <c r="D820">
        <v>1748005</v>
      </c>
    </row>
    <row r="821" spans="2:4" x14ac:dyDescent="0.3">
      <c r="B821" s="109">
        <v>44194</v>
      </c>
      <c r="C821">
        <v>440.64</v>
      </c>
      <c r="D821">
        <v>2006404</v>
      </c>
    </row>
    <row r="822" spans="2:4" x14ac:dyDescent="0.3">
      <c r="B822" s="109">
        <v>44193</v>
      </c>
      <c r="C822">
        <v>445.18</v>
      </c>
      <c r="D822">
        <v>2072423</v>
      </c>
    </row>
    <row r="823" spans="2:4" x14ac:dyDescent="0.3">
      <c r="B823" s="109">
        <v>44189</v>
      </c>
      <c r="C823">
        <v>439.55</v>
      </c>
      <c r="D823">
        <v>3505462</v>
      </c>
    </row>
    <row r="824" spans="2:4" x14ac:dyDescent="0.3">
      <c r="B824" s="109">
        <v>44188</v>
      </c>
      <c r="C824">
        <v>442.86</v>
      </c>
      <c r="D824">
        <v>2112357</v>
      </c>
    </row>
    <row r="825" spans="2:4" x14ac:dyDescent="0.3">
      <c r="B825" s="109">
        <v>44187</v>
      </c>
      <c r="C825">
        <v>432.52</v>
      </c>
      <c r="D825">
        <v>3159068</v>
      </c>
    </row>
    <row r="826" spans="2:4" x14ac:dyDescent="0.3">
      <c r="B826" s="109">
        <v>44186</v>
      </c>
      <c r="C826">
        <v>413.96</v>
      </c>
      <c r="D826">
        <v>3506466</v>
      </c>
    </row>
    <row r="827" spans="2:4" x14ac:dyDescent="0.3">
      <c r="B827" s="109">
        <v>44183</v>
      </c>
      <c r="C827">
        <v>439.05</v>
      </c>
      <c r="D827">
        <v>3009324</v>
      </c>
    </row>
    <row r="828" spans="2:4" x14ac:dyDescent="0.3">
      <c r="B828" s="109">
        <v>44182</v>
      </c>
      <c r="C828">
        <v>452.43</v>
      </c>
      <c r="D828">
        <v>5890999</v>
      </c>
    </row>
    <row r="829" spans="2:4" x14ac:dyDescent="0.3">
      <c r="B829" s="109">
        <v>44181</v>
      </c>
      <c r="C829">
        <v>459.24</v>
      </c>
      <c r="D829">
        <v>3198584</v>
      </c>
    </row>
    <row r="830" spans="2:4" x14ac:dyDescent="0.3">
      <c r="B830" s="109">
        <v>44180</v>
      </c>
      <c r="C830">
        <v>456.25</v>
      </c>
      <c r="D830">
        <v>6289591</v>
      </c>
    </row>
    <row r="831" spans="2:4" x14ac:dyDescent="0.3">
      <c r="B831" s="109">
        <v>44179</v>
      </c>
      <c r="C831">
        <v>447.63</v>
      </c>
      <c r="D831">
        <v>7837269</v>
      </c>
    </row>
    <row r="832" spans="2:4" x14ac:dyDescent="0.3">
      <c r="B832" s="109">
        <v>44176</v>
      </c>
      <c r="C832">
        <v>426.3</v>
      </c>
      <c r="D832">
        <v>4999383</v>
      </c>
    </row>
    <row r="833" spans="2:4" x14ac:dyDescent="0.3">
      <c r="B833" s="109">
        <v>44175</v>
      </c>
      <c r="C833">
        <v>430.43</v>
      </c>
      <c r="D833">
        <v>2613776</v>
      </c>
    </row>
    <row r="834" spans="2:4" x14ac:dyDescent="0.3">
      <c r="B834" s="109">
        <v>44174</v>
      </c>
      <c r="C834">
        <v>430.89</v>
      </c>
      <c r="D834">
        <v>7470287</v>
      </c>
    </row>
    <row r="835" spans="2:4" x14ac:dyDescent="0.3">
      <c r="B835" s="109">
        <v>44173</v>
      </c>
      <c r="C835">
        <v>415.78</v>
      </c>
      <c r="D835">
        <v>7883976</v>
      </c>
    </row>
    <row r="836" spans="2:4" x14ac:dyDescent="0.3">
      <c r="B836" s="109">
        <v>44172</v>
      </c>
      <c r="C836">
        <v>420.81</v>
      </c>
      <c r="D836">
        <v>6007813</v>
      </c>
    </row>
    <row r="837" spans="2:4" x14ac:dyDescent="0.3">
      <c r="B837" s="109">
        <v>44169</v>
      </c>
      <c r="C837">
        <v>402.67</v>
      </c>
      <c r="D837">
        <v>10355986</v>
      </c>
    </row>
    <row r="838" spans="2:4" x14ac:dyDescent="0.3">
      <c r="B838" s="109">
        <v>44168</v>
      </c>
      <c r="C838">
        <v>402.17</v>
      </c>
      <c r="D838">
        <v>6242018</v>
      </c>
    </row>
    <row r="839" spans="2:4" x14ac:dyDescent="0.3">
      <c r="B839" s="109">
        <v>44167</v>
      </c>
      <c r="C839">
        <v>391.83</v>
      </c>
      <c r="D839">
        <v>4911269</v>
      </c>
    </row>
    <row r="840" spans="2:4" x14ac:dyDescent="0.3">
      <c r="B840" s="109">
        <v>44166</v>
      </c>
      <c r="C840">
        <v>403.8</v>
      </c>
      <c r="D840">
        <v>2509110</v>
      </c>
    </row>
    <row r="841" spans="2:4" x14ac:dyDescent="0.3">
      <c r="B841" s="109">
        <v>44162</v>
      </c>
      <c r="C841">
        <v>399.18</v>
      </c>
      <c r="D841">
        <v>6411874</v>
      </c>
    </row>
    <row r="842" spans="2:4" x14ac:dyDescent="0.3">
      <c r="B842" s="109">
        <v>44161</v>
      </c>
      <c r="C842">
        <v>381.39</v>
      </c>
      <c r="D842">
        <v>1229438</v>
      </c>
    </row>
    <row r="843" spans="2:4" x14ac:dyDescent="0.3">
      <c r="B843" s="109">
        <v>44160</v>
      </c>
      <c r="C843">
        <v>377.54</v>
      </c>
      <c r="D843">
        <v>1703464</v>
      </c>
    </row>
    <row r="844" spans="2:4" x14ac:dyDescent="0.3">
      <c r="B844" s="109">
        <v>44159</v>
      </c>
      <c r="C844">
        <v>386.74</v>
      </c>
      <c r="D844">
        <v>1051026</v>
      </c>
    </row>
    <row r="845" spans="2:4" x14ac:dyDescent="0.3">
      <c r="B845" s="109">
        <v>44158</v>
      </c>
      <c r="C845">
        <v>389.51</v>
      </c>
      <c r="D845">
        <v>2587937</v>
      </c>
    </row>
    <row r="846" spans="2:4" x14ac:dyDescent="0.3">
      <c r="B846" s="109">
        <v>44155</v>
      </c>
      <c r="C846">
        <v>389.1</v>
      </c>
      <c r="D846">
        <v>1766651</v>
      </c>
    </row>
    <row r="847" spans="2:4" x14ac:dyDescent="0.3">
      <c r="B847" s="109">
        <v>44154</v>
      </c>
      <c r="C847">
        <v>382.62</v>
      </c>
      <c r="D847">
        <v>2036732</v>
      </c>
    </row>
    <row r="848" spans="2:4" x14ac:dyDescent="0.3">
      <c r="B848" s="109">
        <v>44153</v>
      </c>
      <c r="C848">
        <v>378.76</v>
      </c>
      <c r="D848">
        <v>1353339</v>
      </c>
    </row>
    <row r="849" spans="2:4" x14ac:dyDescent="0.3">
      <c r="B849" s="109">
        <v>44152</v>
      </c>
      <c r="C849">
        <v>377.67</v>
      </c>
      <c r="D849">
        <v>1617872</v>
      </c>
    </row>
    <row r="850" spans="2:4" x14ac:dyDescent="0.3">
      <c r="B850" s="109">
        <v>44149</v>
      </c>
      <c r="C850">
        <v>387.06</v>
      </c>
      <c r="D850">
        <v>232289</v>
      </c>
    </row>
    <row r="851" spans="2:4" x14ac:dyDescent="0.3">
      <c r="B851" s="109">
        <v>44148</v>
      </c>
      <c r="C851">
        <v>385.43</v>
      </c>
      <c r="D851">
        <v>3519444</v>
      </c>
    </row>
    <row r="852" spans="2:4" x14ac:dyDescent="0.3">
      <c r="B852" s="109">
        <v>44147</v>
      </c>
      <c r="C852">
        <v>401.08</v>
      </c>
      <c r="D852">
        <v>4406447</v>
      </c>
    </row>
    <row r="853" spans="2:4" x14ac:dyDescent="0.3">
      <c r="B853" s="109">
        <v>44146</v>
      </c>
      <c r="C853">
        <v>401.53</v>
      </c>
      <c r="D853">
        <v>1684396</v>
      </c>
    </row>
    <row r="854" spans="2:4" x14ac:dyDescent="0.3">
      <c r="B854" s="109">
        <v>44145</v>
      </c>
      <c r="C854">
        <v>399.22</v>
      </c>
      <c r="D854">
        <v>1201372</v>
      </c>
    </row>
    <row r="855" spans="2:4" x14ac:dyDescent="0.3">
      <c r="B855" s="109">
        <v>44144</v>
      </c>
      <c r="C855">
        <v>400.22</v>
      </c>
      <c r="D855">
        <v>1160661</v>
      </c>
    </row>
    <row r="856" spans="2:4" x14ac:dyDescent="0.3">
      <c r="B856" s="109">
        <v>44141</v>
      </c>
      <c r="C856">
        <v>395.09</v>
      </c>
      <c r="D856">
        <v>2174624</v>
      </c>
    </row>
    <row r="857" spans="2:4" x14ac:dyDescent="0.3">
      <c r="B857" s="109">
        <v>44140</v>
      </c>
      <c r="C857">
        <v>398.63</v>
      </c>
      <c r="D857">
        <v>5090461</v>
      </c>
    </row>
    <row r="858" spans="2:4" x14ac:dyDescent="0.3">
      <c r="B858" s="109">
        <v>44139</v>
      </c>
      <c r="C858">
        <v>379.21</v>
      </c>
      <c r="D858">
        <v>2475817</v>
      </c>
    </row>
    <row r="859" spans="2:4" x14ac:dyDescent="0.3">
      <c r="B859" s="109">
        <v>44138</v>
      </c>
      <c r="C859">
        <v>378.49</v>
      </c>
      <c r="D859">
        <v>2714892</v>
      </c>
    </row>
    <row r="860" spans="2:4" x14ac:dyDescent="0.3">
      <c r="B860" s="109">
        <v>44137</v>
      </c>
      <c r="C860">
        <v>384.07</v>
      </c>
      <c r="D860">
        <v>1582271</v>
      </c>
    </row>
    <row r="861" spans="2:4" x14ac:dyDescent="0.3">
      <c r="B861" s="109">
        <v>44134</v>
      </c>
      <c r="C861">
        <v>382.89</v>
      </c>
      <c r="D861">
        <v>1384414</v>
      </c>
    </row>
    <row r="862" spans="2:4" x14ac:dyDescent="0.3">
      <c r="B862" s="109">
        <v>44133</v>
      </c>
      <c r="C862">
        <v>381.26</v>
      </c>
      <c r="D862">
        <v>833795</v>
      </c>
    </row>
    <row r="863" spans="2:4" x14ac:dyDescent="0.3">
      <c r="B863" s="109">
        <v>44132</v>
      </c>
      <c r="C863">
        <v>383.39</v>
      </c>
      <c r="D863">
        <v>1553211</v>
      </c>
    </row>
    <row r="864" spans="2:4" x14ac:dyDescent="0.3">
      <c r="B864" s="109">
        <v>44131</v>
      </c>
      <c r="C864">
        <v>387.65</v>
      </c>
      <c r="D864">
        <v>1235761</v>
      </c>
    </row>
    <row r="865" spans="2:4" x14ac:dyDescent="0.3">
      <c r="B865" s="109">
        <v>44130</v>
      </c>
      <c r="C865">
        <v>379.3</v>
      </c>
      <c r="D865">
        <v>1176809</v>
      </c>
    </row>
    <row r="866" spans="2:4" x14ac:dyDescent="0.3">
      <c r="B866" s="109">
        <v>44127</v>
      </c>
      <c r="C866">
        <v>388.7</v>
      </c>
      <c r="D866">
        <v>940354</v>
      </c>
    </row>
    <row r="867" spans="2:4" x14ac:dyDescent="0.3">
      <c r="B867" s="109">
        <v>44126</v>
      </c>
      <c r="C867">
        <v>390.37</v>
      </c>
      <c r="D867">
        <v>2302197</v>
      </c>
    </row>
    <row r="868" spans="2:4" x14ac:dyDescent="0.3">
      <c r="B868" s="109">
        <v>44125</v>
      </c>
      <c r="C868">
        <v>387.33</v>
      </c>
      <c r="D868">
        <v>1694712</v>
      </c>
    </row>
    <row r="869" spans="2:4" x14ac:dyDescent="0.3">
      <c r="B869" s="109">
        <v>44124</v>
      </c>
      <c r="C869">
        <v>389.01</v>
      </c>
      <c r="D869">
        <v>1489051</v>
      </c>
    </row>
    <row r="870" spans="2:4" x14ac:dyDescent="0.3">
      <c r="B870" s="109">
        <v>44123</v>
      </c>
      <c r="C870">
        <v>387.43</v>
      </c>
      <c r="D870">
        <v>1142401</v>
      </c>
    </row>
    <row r="871" spans="2:4" x14ac:dyDescent="0.3">
      <c r="B871" s="109">
        <v>44120</v>
      </c>
      <c r="C871">
        <v>394.5</v>
      </c>
      <c r="D871">
        <v>1014322</v>
      </c>
    </row>
    <row r="872" spans="2:4" x14ac:dyDescent="0.3">
      <c r="B872" s="109">
        <v>44119</v>
      </c>
      <c r="C872">
        <v>391.55</v>
      </c>
      <c r="D872">
        <v>1609882</v>
      </c>
    </row>
    <row r="873" spans="2:4" x14ac:dyDescent="0.3">
      <c r="B873" s="109">
        <v>44118</v>
      </c>
      <c r="C873">
        <v>398.72</v>
      </c>
      <c r="D873">
        <v>1239393</v>
      </c>
    </row>
    <row r="874" spans="2:4" x14ac:dyDescent="0.3">
      <c r="B874" s="109">
        <v>44117</v>
      </c>
      <c r="C874">
        <v>401.58</v>
      </c>
      <c r="D874">
        <v>1093347</v>
      </c>
    </row>
    <row r="875" spans="2:4" x14ac:dyDescent="0.3">
      <c r="B875" s="109">
        <v>44116</v>
      </c>
      <c r="C875">
        <v>407.93</v>
      </c>
      <c r="D875">
        <v>1282622</v>
      </c>
    </row>
    <row r="876" spans="2:4" x14ac:dyDescent="0.3">
      <c r="B876" s="109">
        <v>44113</v>
      </c>
      <c r="C876">
        <v>417.41</v>
      </c>
      <c r="D876">
        <v>1202994</v>
      </c>
    </row>
    <row r="877" spans="2:4" x14ac:dyDescent="0.3">
      <c r="B877" s="109">
        <v>44112</v>
      </c>
      <c r="C877">
        <v>423.36</v>
      </c>
      <c r="D877">
        <v>2462879</v>
      </c>
    </row>
    <row r="878" spans="2:4" x14ac:dyDescent="0.3">
      <c r="B878" s="109">
        <v>44111</v>
      </c>
      <c r="C878">
        <v>420.5</v>
      </c>
      <c r="D878">
        <v>1843976</v>
      </c>
    </row>
    <row r="879" spans="2:4" x14ac:dyDescent="0.3">
      <c r="B879" s="109">
        <v>44110</v>
      </c>
      <c r="C879">
        <v>423.76</v>
      </c>
      <c r="D879">
        <v>1187339</v>
      </c>
    </row>
    <row r="880" spans="2:4" x14ac:dyDescent="0.3">
      <c r="B880" s="109">
        <v>44109</v>
      </c>
      <c r="C880">
        <v>417.78</v>
      </c>
      <c r="D880">
        <v>2512054</v>
      </c>
    </row>
    <row r="881" spans="2:4" x14ac:dyDescent="0.3">
      <c r="B881" s="109">
        <v>44105</v>
      </c>
      <c r="C881">
        <v>423.04</v>
      </c>
      <c r="D881">
        <v>1592807</v>
      </c>
    </row>
    <row r="882" spans="2:4" x14ac:dyDescent="0.3">
      <c r="B882" s="109">
        <v>44104</v>
      </c>
      <c r="C882">
        <v>422.49</v>
      </c>
      <c r="D882">
        <v>1627929</v>
      </c>
    </row>
    <row r="883" spans="2:4" x14ac:dyDescent="0.3">
      <c r="B883" s="109">
        <v>44103</v>
      </c>
      <c r="C883">
        <v>427.26</v>
      </c>
      <c r="D883">
        <v>2337638</v>
      </c>
    </row>
    <row r="884" spans="2:4" x14ac:dyDescent="0.3">
      <c r="B884" s="109">
        <v>44102</v>
      </c>
      <c r="C884">
        <v>424.31</v>
      </c>
      <c r="D884">
        <v>2115480</v>
      </c>
    </row>
    <row r="885" spans="2:4" x14ac:dyDescent="0.3">
      <c r="B885" s="109">
        <v>44099</v>
      </c>
      <c r="C885">
        <v>415.55</v>
      </c>
      <c r="D885">
        <v>2272670</v>
      </c>
    </row>
    <row r="886" spans="2:4" x14ac:dyDescent="0.3">
      <c r="B886" s="109">
        <v>44098</v>
      </c>
      <c r="C886">
        <v>401.67</v>
      </c>
      <c r="D886">
        <v>2770070</v>
      </c>
    </row>
    <row r="887" spans="2:4" x14ac:dyDescent="0.3">
      <c r="B887" s="109">
        <v>44097</v>
      </c>
      <c r="C887">
        <v>418</v>
      </c>
      <c r="D887">
        <v>2708332</v>
      </c>
    </row>
    <row r="888" spans="2:4" x14ac:dyDescent="0.3">
      <c r="B888" s="109">
        <v>44096</v>
      </c>
      <c r="C888">
        <v>435.42</v>
      </c>
      <c r="D888">
        <v>2881478</v>
      </c>
    </row>
    <row r="889" spans="2:4" x14ac:dyDescent="0.3">
      <c r="B889" s="109">
        <v>44095</v>
      </c>
      <c r="C889">
        <v>430.61</v>
      </c>
      <c r="D889">
        <v>5494689</v>
      </c>
    </row>
    <row r="890" spans="2:4" x14ac:dyDescent="0.3">
      <c r="B890" s="109">
        <v>44092</v>
      </c>
      <c r="C890">
        <v>439.6</v>
      </c>
      <c r="D890">
        <v>2100693</v>
      </c>
    </row>
    <row r="891" spans="2:4" x14ac:dyDescent="0.3">
      <c r="B891" s="109">
        <v>44091</v>
      </c>
      <c r="C891">
        <v>430.11</v>
      </c>
      <c r="D891">
        <v>1532215</v>
      </c>
    </row>
    <row r="892" spans="2:4" x14ac:dyDescent="0.3">
      <c r="B892" s="109">
        <v>44090</v>
      </c>
      <c r="C892">
        <v>434.65</v>
      </c>
      <c r="D892">
        <v>5616275</v>
      </c>
    </row>
    <row r="893" spans="2:4" x14ac:dyDescent="0.3">
      <c r="B893" s="109">
        <v>44089</v>
      </c>
      <c r="C893">
        <v>449.89</v>
      </c>
      <c r="D893">
        <v>1831936</v>
      </c>
    </row>
    <row r="894" spans="2:4" x14ac:dyDescent="0.3">
      <c r="B894" s="109">
        <v>44088</v>
      </c>
      <c r="C894">
        <v>453.07</v>
      </c>
      <c r="D894">
        <v>2679303</v>
      </c>
    </row>
    <row r="895" spans="2:4" x14ac:dyDescent="0.3">
      <c r="B895" s="109">
        <v>44085</v>
      </c>
      <c r="C895">
        <v>441.77</v>
      </c>
      <c r="D895">
        <v>2959390</v>
      </c>
    </row>
    <row r="896" spans="2:4" x14ac:dyDescent="0.3">
      <c r="B896" s="109">
        <v>44084</v>
      </c>
      <c r="C896">
        <v>436.01</v>
      </c>
      <c r="D896">
        <v>6740392</v>
      </c>
    </row>
    <row r="897" spans="2:4" x14ac:dyDescent="0.3">
      <c r="B897" s="109">
        <v>44083</v>
      </c>
      <c r="C897">
        <v>421.4</v>
      </c>
      <c r="D897">
        <v>2095676</v>
      </c>
    </row>
    <row r="898" spans="2:4" x14ac:dyDescent="0.3">
      <c r="B898" s="109">
        <v>44082</v>
      </c>
      <c r="C898">
        <v>430.34</v>
      </c>
      <c r="D898">
        <v>1764522</v>
      </c>
    </row>
    <row r="899" spans="2:4" x14ac:dyDescent="0.3">
      <c r="B899" s="109">
        <v>44081</v>
      </c>
      <c r="C899">
        <v>436.74</v>
      </c>
      <c r="D899">
        <v>1646899</v>
      </c>
    </row>
    <row r="900" spans="2:4" x14ac:dyDescent="0.3">
      <c r="B900" s="109">
        <v>44078</v>
      </c>
      <c r="C900">
        <v>432.34</v>
      </c>
      <c r="D900">
        <v>1762822</v>
      </c>
    </row>
    <row r="901" spans="2:4" x14ac:dyDescent="0.3">
      <c r="B901" s="109">
        <v>44077</v>
      </c>
      <c r="C901">
        <v>432.84</v>
      </c>
      <c r="D901">
        <v>2749618</v>
      </c>
    </row>
    <row r="902" spans="2:4" x14ac:dyDescent="0.3">
      <c r="B902" s="109">
        <v>44076</v>
      </c>
      <c r="C902">
        <v>434.79</v>
      </c>
      <c r="D902">
        <v>1804924</v>
      </c>
    </row>
    <row r="903" spans="2:4" x14ac:dyDescent="0.3">
      <c r="B903" s="109">
        <v>44075</v>
      </c>
      <c r="C903">
        <v>423.08</v>
      </c>
      <c r="D903">
        <v>2761811</v>
      </c>
    </row>
    <row r="904" spans="2:4" x14ac:dyDescent="0.3">
      <c r="B904" s="109">
        <v>44074</v>
      </c>
      <c r="C904">
        <v>410.65</v>
      </c>
      <c r="D904">
        <v>2502228</v>
      </c>
    </row>
    <row r="905" spans="2:4" x14ac:dyDescent="0.3">
      <c r="B905" s="109">
        <v>44071</v>
      </c>
      <c r="C905">
        <v>432.47</v>
      </c>
      <c r="D905">
        <v>1251773</v>
      </c>
    </row>
    <row r="906" spans="2:4" x14ac:dyDescent="0.3">
      <c r="B906" s="109">
        <v>44070</v>
      </c>
      <c r="C906">
        <v>437.06</v>
      </c>
      <c r="D906">
        <v>2126371</v>
      </c>
    </row>
    <row r="907" spans="2:4" x14ac:dyDescent="0.3">
      <c r="B907" s="109">
        <v>44069</v>
      </c>
      <c r="C907">
        <v>440.14</v>
      </c>
      <c r="D907">
        <v>2645689</v>
      </c>
    </row>
    <row r="908" spans="2:4" x14ac:dyDescent="0.3">
      <c r="B908" s="109">
        <v>44068</v>
      </c>
      <c r="C908">
        <v>435.24</v>
      </c>
      <c r="D908">
        <v>3969326</v>
      </c>
    </row>
    <row r="909" spans="2:4" x14ac:dyDescent="0.3">
      <c r="B909" s="109">
        <v>44067</v>
      </c>
      <c r="C909">
        <v>425.99</v>
      </c>
      <c r="D909">
        <v>3877787</v>
      </c>
    </row>
    <row r="910" spans="2:4" x14ac:dyDescent="0.3">
      <c r="B910" s="109">
        <v>44064</v>
      </c>
      <c r="C910">
        <v>430.57</v>
      </c>
      <c r="D910">
        <v>4352787</v>
      </c>
    </row>
    <row r="911" spans="2:4" x14ac:dyDescent="0.3">
      <c r="B911" s="109">
        <v>44063</v>
      </c>
      <c r="C911">
        <v>427.39</v>
      </c>
      <c r="D911">
        <v>8296107</v>
      </c>
    </row>
    <row r="912" spans="2:4" x14ac:dyDescent="0.3">
      <c r="B912" s="109">
        <v>44062</v>
      </c>
      <c r="C912">
        <v>397.27</v>
      </c>
      <c r="D912">
        <v>1860982</v>
      </c>
    </row>
    <row r="913" spans="2:4" x14ac:dyDescent="0.3">
      <c r="B913" s="109">
        <v>44061</v>
      </c>
      <c r="C913">
        <v>394</v>
      </c>
      <c r="D913">
        <v>3943838</v>
      </c>
    </row>
    <row r="914" spans="2:4" x14ac:dyDescent="0.3">
      <c r="B914" s="109">
        <v>44060</v>
      </c>
      <c r="C914">
        <v>386.74</v>
      </c>
      <c r="D914">
        <v>18645433</v>
      </c>
    </row>
    <row r="915" spans="2:4" x14ac:dyDescent="0.3">
      <c r="B915" s="109">
        <v>44057</v>
      </c>
      <c r="C915">
        <v>363.06</v>
      </c>
      <c r="D915">
        <v>2402412</v>
      </c>
    </row>
    <row r="916" spans="2:4" x14ac:dyDescent="0.3">
      <c r="B916" s="109">
        <v>44056</v>
      </c>
      <c r="C916">
        <v>368.05</v>
      </c>
      <c r="D916">
        <v>1833673</v>
      </c>
    </row>
    <row r="917" spans="2:4" x14ac:dyDescent="0.3">
      <c r="B917" s="109">
        <v>44055</v>
      </c>
      <c r="C917">
        <v>364.65</v>
      </c>
      <c r="D917">
        <v>1143626</v>
      </c>
    </row>
    <row r="918" spans="2:4" x14ac:dyDescent="0.3">
      <c r="B918" s="109">
        <v>44054</v>
      </c>
      <c r="C918">
        <v>360.21</v>
      </c>
      <c r="D918">
        <v>3209863</v>
      </c>
    </row>
    <row r="919" spans="2:4" x14ac:dyDescent="0.3">
      <c r="B919" s="109">
        <v>44053</v>
      </c>
      <c r="C919">
        <v>361.16</v>
      </c>
      <c r="D919">
        <v>851388</v>
      </c>
    </row>
    <row r="920" spans="2:4" x14ac:dyDescent="0.3">
      <c r="B920" s="109">
        <v>44050</v>
      </c>
      <c r="C920">
        <v>357.8</v>
      </c>
      <c r="D920">
        <v>937639</v>
      </c>
    </row>
    <row r="921" spans="2:4" x14ac:dyDescent="0.3">
      <c r="B921" s="109">
        <v>44049</v>
      </c>
      <c r="C921">
        <v>359.62</v>
      </c>
      <c r="D921">
        <v>2394603</v>
      </c>
    </row>
    <row r="922" spans="2:4" x14ac:dyDescent="0.3">
      <c r="B922" s="109">
        <v>44048</v>
      </c>
      <c r="C922">
        <v>358.84</v>
      </c>
      <c r="D922">
        <v>2496771</v>
      </c>
    </row>
    <row r="923" spans="2:4" x14ac:dyDescent="0.3">
      <c r="B923" s="109">
        <v>44047</v>
      </c>
      <c r="C923">
        <v>353.36</v>
      </c>
      <c r="D923">
        <v>704895</v>
      </c>
    </row>
    <row r="924" spans="2:4" x14ac:dyDescent="0.3">
      <c r="B924" s="109">
        <v>44046</v>
      </c>
      <c r="C924">
        <v>349.73</v>
      </c>
      <c r="D924">
        <v>1231509</v>
      </c>
    </row>
    <row r="925" spans="2:4" x14ac:dyDescent="0.3">
      <c r="B925" s="109">
        <v>44043</v>
      </c>
      <c r="C925">
        <v>351.04</v>
      </c>
      <c r="D925">
        <v>1445030</v>
      </c>
    </row>
    <row r="926" spans="2:4" x14ac:dyDescent="0.3">
      <c r="B926" s="109">
        <v>44042</v>
      </c>
      <c r="C926">
        <v>350.63</v>
      </c>
      <c r="D926">
        <v>1391503</v>
      </c>
    </row>
    <row r="927" spans="2:4" x14ac:dyDescent="0.3">
      <c r="B927" s="109">
        <v>44041</v>
      </c>
      <c r="C927">
        <v>351.27</v>
      </c>
      <c r="D927">
        <v>2118683</v>
      </c>
    </row>
    <row r="928" spans="2:4" x14ac:dyDescent="0.3">
      <c r="B928" s="109">
        <v>44040</v>
      </c>
      <c r="C928">
        <v>352.54</v>
      </c>
      <c r="D928">
        <v>2771961</v>
      </c>
    </row>
    <row r="929" spans="2:4" x14ac:dyDescent="0.3">
      <c r="B929" s="109">
        <v>44039</v>
      </c>
      <c r="C929">
        <v>344.1</v>
      </c>
      <c r="D929">
        <v>822388</v>
      </c>
    </row>
    <row r="930" spans="2:4" x14ac:dyDescent="0.3">
      <c r="B930" s="109">
        <v>44036</v>
      </c>
      <c r="C930">
        <v>340.83</v>
      </c>
      <c r="D930">
        <v>908437</v>
      </c>
    </row>
    <row r="931" spans="2:4" x14ac:dyDescent="0.3">
      <c r="B931" s="109">
        <v>44035</v>
      </c>
      <c r="C931">
        <v>342.51</v>
      </c>
      <c r="D931">
        <v>820675</v>
      </c>
    </row>
    <row r="932" spans="2:4" x14ac:dyDescent="0.3">
      <c r="B932" s="109">
        <v>44034</v>
      </c>
      <c r="C932">
        <v>344.74</v>
      </c>
      <c r="D932">
        <v>760108</v>
      </c>
    </row>
    <row r="933" spans="2:4" x14ac:dyDescent="0.3">
      <c r="B933" s="109">
        <v>44033</v>
      </c>
      <c r="C933">
        <v>346.32</v>
      </c>
      <c r="D933">
        <v>591895</v>
      </c>
    </row>
    <row r="934" spans="2:4" x14ac:dyDescent="0.3">
      <c r="B934" s="109">
        <v>44032</v>
      </c>
      <c r="C934">
        <v>347.23</v>
      </c>
      <c r="D934">
        <v>579003</v>
      </c>
    </row>
    <row r="935" spans="2:4" x14ac:dyDescent="0.3">
      <c r="B935" s="109">
        <v>44029</v>
      </c>
      <c r="C935">
        <v>347.09</v>
      </c>
      <c r="D935">
        <v>782106</v>
      </c>
    </row>
    <row r="936" spans="2:4" x14ac:dyDescent="0.3">
      <c r="B936" s="109">
        <v>44028</v>
      </c>
      <c r="C936">
        <v>345.05</v>
      </c>
      <c r="D936">
        <v>815018</v>
      </c>
    </row>
    <row r="937" spans="2:4" x14ac:dyDescent="0.3">
      <c r="B937" s="109">
        <v>44027</v>
      </c>
      <c r="C937">
        <v>344.01</v>
      </c>
      <c r="D937">
        <v>1887878</v>
      </c>
    </row>
    <row r="938" spans="2:4" x14ac:dyDescent="0.3">
      <c r="B938" s="109">
        <v>44026</v>
      </c>
      <c r="C938">
        <v>354.76</v>
      </c>
      <c r="D938">
        <v>3095986</v>
      </c>
    </row>
    <row r="939" spans="2:4" x14ac:dyDescent="0.3">
      <c r="B939" s="109">
        <v>44025</v>
      </c>
      <c r="C939">
        <v>354.08</v>
      </c>
      <c r="D939">
        <v>3610534</v>
      </c>
    </row>
    <row r="940" spans="2:4" x14ac:dyDescent="0.3">
      <c r="B940" s="109">
        <v>44022</v>
      </c>
      <c r="C940">
        <v>353.17</v>
      </c>
      <c r="D940">
        <v>1926565</v>
      </c>
    </row>
    <row r="941" spans="2:4" x14ac:dyDescent="0.3">
      <c r="B941" s="109">
        <v>44021</v>
      </c>
      <c r="C941">
        <v>363.7</v>
      </c>
      <c r="D941">
        <v>2916165</v>
      </c>
    </row>
    <row r="942" spans="2:4" x14ac:dyDescent="0.3">
      <c r="B942" s="109">
        <v>44020</v>
      </c>
      <c r="C942">
        <v>354.31</v>
      </c>
      <c r="D942">
        <v>3669212</v>
      </c>
    </row>
    <row r="943" spans="2:4" x14ac:dyDescent="0.3">
      <c r="B943" s="109">
        <v>44019</v>
      </c>
      <c r="C943">
        <v>353.49</v>
      </c>
      <c r="D943">
        <v>2910131</v>
      </c>
    </row>
    <row r="944" spans="2:4" x14ac:dyDescent="0.3">
      <c r="B944" s="109">
        <v>44018</v>
      </c>
      <c r="C944">
        <v>362.02</v>
      </c>
      <c r="D944">
        <v>1576656</v>
      </c>
    </row>
    <row r="945" spans="2:4" x14ac:dyDescent="0.3">
      <c r="B945" s="109">
        <v>44015</v>
      </c>
      <c r="C945">
        <v>362.7</v>
      </c>
      <c r="D945">
        <v>1338646</v>
      </c>
    </row>
    <row r="946" spans="2:4" x14ac:dyDescent="0.3">
      <c r="B946" s="109">
        <v>44014</v>
      </c>
      <c r="C946">
        <v>363.93</v>
      </c>
      <c r="D946">
        <v>1638708</v>
      </c>
    </row>
    <row r="947" spans="2:4" x14ac:dyDescent="0.3">
      <c r="B947" s="109">
        <v>44013</v>
      </c>
      <c r="C947">
        <v>364.79</v>
      </c>
      <c r="D947">
        <v>2129535</v>
      </c>
    </row>
    <row r="948" spans="2:4" x14ac:dyDescent="0.3">
      <c r="B948" s="109">
        <v>44012</v>
      </c>
      <c r="C948">
        <v>365.97</v>
      </c>
      <c r="D948">
        <v>5374002</v>
      </c>
    </row>
    <row r="949" spans="2:4" x14ac:dyDescent="0.3">
      <c r="B949" s="109">
        <v>44011</v>
      </c>
      <c r="C949">
        <v>360.57</v>
      </c>
      <c r="D949">
        <v>4392487</v>
      </c>
    </row>
    <row r="950" spans="2:4" x14ac:dyDescent="0.3">
      <c r="B950" s="109">
        <v>44008</v>
      </c>
      <c r="C950">
        <v>382.16</v>
      </c>
      <c r="D950">
        <v>4673344</v>
      </c>
    </row>
    <row r="951" spans="2:4" x14ac:dyDescent="0.3">
      <c r="B951" s="109">
        <v>44007</v>
      </c>
      <c r="C951">
        <v>375.36</v>
      </c>
      <c r="D951">
        <v>4436100</v>
      </c>
    </row>
    <row r="952" spans="2:4" x14ac:dyDescent="0.3">
      <c r="B952" s="109">
        <v>44006</v>
      </c>
      <c r="C952">
        <v>360.16</v>
      </c>
      <c r="D952">
        <v>3210048</v>
      </c>
    </row>
    <row r="953" spans="2:4" x14ac:dyDescent="0.3">
      <c r="B953" s="109">
        <v>44005</v>
      </c>
      <c r="C953">
        <v>367.96</v>
      </c>
      <c r="D953">
        <v>1411792</v>
      </c>
    </row>
    <row r="954" spans="2:4" x14ac:dyDescent="0.3">
      <c r="B954" s="109">
        <v>44004</v>
      </c>
      <c r="C954">
        <v>366.28</v>
      </c>
      <c r="D954">
        <v>2997776</v>
      </c>
    </row>
    <row r="955" spans="2:4" x14ac:dyDescent="0.3">
      <c r="B955" s="109">
        <v>44001</v>
      </c>
      <c r="C955">
        <v>361.34</v>
      </c>
      <c r="D955">
        <v>3035851</v>
      </c>
    </row>
    <row r="956" spans="2:4" x14ac:dyDescent="0.3">
      <c r="B956" s="109">
        <v>44000</v>
      </c>
      <c r="C956">
        <v>358.71</v>
      </c>
      <c r="D956">
        <v>3147202</v>
      </c>
    </row>
    <row r="957" spans="2:4" x14ac:dyDescent="0.3">
      <c r="B957" s="109">
        <v>43999</v>
      </c>
      <c r="C957">
        <v>349.82</v>
      </c>
      <c r="D957">
        <v>2636514</v>
      </c>
    </row>
    <row r="958" spans="2:4" x14ac:dyDescent="0.3">
      <c r="B958" s="109">
        <v>43998</v>
      </c>
      <c r="C958">
        <v>340.02</v>
      </c>
      <c r="D958">
        <v>3010217</v>
      </c>
    </row>
    <row r="959" spans="2:4" x14ac:dyDescent="0.3">
      <c r="B959" s="109">
        <v>43997</v>
      </c>
      <c r="C959">
        <v>338.84</v>
      </c>
      <c r="D959">
        <v>3372873</v>
      </c>
    </row>
    <row r="960" spans="2:4" x14ac:dyDescent="0.3">
      <c r="B960" s="109">
        <v>43994</v>
      </c>
      <c r="C960">
        <v>345.51</v>
      </c>
      <c r="D960">
        <v>3913080</v>
      </c>
    </row>
    <row r="961" spans="2:4" x14ac:dyDescent="0.3">
      <c r="B961" s="109">
        <v>43993</v>
      </c>
      <c r="C961">
        <v>348.55</v>
      </c>
      <c r="D961">
        <v>6315582</v>
      </c>
    </row>
    <row r="962" spans="2:4" x14ac:dyDescent="0.3">
      <c r="B962" s="109">
        <v>43992</v>
      </c>
      <c r="C962">
        <v>350.23</v>
      </c>
      <c r="D962">
        <v>2040296</v>
      </c>
    </row>
    <row r="963" spans="2:4" x14ac:dyDescent="0.3">
      <c r="B963" s="109">
        <v>43991</v>
      </c>
      <c r="C963">
        <v>353.22</v>
      </c>
      <c r="D963">
        <v>3729746</v>
      </c>
    </row>
    <row r="964" spans="2:4" x14ac:dyDescent="0.3">
      <c r="B964" s="109">
        <v>43990</v>
      </c>
      <c r="C964">
        <v>355.53</v>
      </c>
      <c r="D964">
        <v>2719271</v>
      </c>
    </row>
    <row r="965" spans="2:4" x14ac:dyDescent="0.3">
      <c r="B965" s="109">
        <v>43987</v>
      </c>
      <c r="C965">
        <v>364.88</v>
      </c>
      <c r="D965">
        <v>2756531</v>
      </c>
    </row>
    <row r="966" spans="2:4" x14ac:dyDescent="0.3">
      <c r="B966" s="109">
        <v>43986</v>
      </c>
      <c r="C966">
        <v>367.87</v>
      </c>
      <c r="D966">
        <v>2701306</v>
      </c>
    </row>
    <row r="967" spans="2:4" x14ac:dyDescent="0.3">
      <c r="B967" s="109">
        <v>43985</v>
      </c>
      <c r="C967">
        <v>365.24</v>
      </c>
      <c r="D967">
        <v>2616589</v>
      </c>
    </row>
    <row r="968" spans="2:4" x14ac:dyDescent="0.3">
      <c r="B968" s="109">
        <v>43984</v>
      </c>
      <c r="C968">
        <v>376.36</v>
      </c>
      <c r="D968">
        <v>4117920</v>
      </c>
    </row>
    <row r="969" spans="2:4" x14ac:dyDescent="0.3">
      <c r="B969" s="109">
        <v>43983</v>
      </c>
      <c r="C969">
        <v>368.96</v>
      </c>
      <c r="D969">
        <v>5731680</v>
      </c>
    </row>
    <row r="970" spans="2:4" x14ac:dyDescent="0.3">
      <c r="B970" s="109">
        <v>43980</v>
      </c>
      <c r="C970">
        <v>349.27</v>
      </c>
      <c r="D970">
        <v>2161427</v>
      </c>
    </row>
    <row r="971" spans="2:4" x14ac:dyDescent="0.3">
      <c r="B971" s="109">
        <v>43979</v>
      </c>
      <c r="C971">
        <v>353.76</v>
      </c>
      <c r="D971">
        <v>1885992</v>
      </c>
    </row>
    <row r="972" spans="2:4" x14ac:dyDescent="0.3">
      <c r="B972" s="109">
        <v>43978</v>
      </c>
      <c r="C972">
        <v>357.26</v>
      </c>
      <c r="D972">
        <v>3094912</v>
      </c>
    </row>
    <row r="973" spans="2:4" x14ac:dyDescent="0.3">
      <c r="B973" s="109">
        <v>43977</v>
      </c>
      <c r="C973">
        <v>356.62</v>
      </c>
      <c r="D973">
        <v>1447925</v>
      </c>
    </row>
    <row r="974" spans="2:4" x14ac:dyDescent="0.3">
      <c r="B974" s="109">
        <v>43973</v>
      </c>
      <c r="C974">
        <v>357.44</v>
      </c>
      <c r="D974">
        <v>3506414</v>
      </c>
    </row>
    <row r="975" spans="2:4" x14ac:dyDescent="0.3">
      <c r="B975" s="109">
        <v>43972</v>
      </c>
      <c r="C975">
        <v>350.32</v>
      </c>
      <c r="D975">
        <v>1739218</v>
      </c>
    </row>
    <row r="976" spans="2:4" x14ac:dyDescent="0.3">
      <c r="B976" s="109">
        <v>43971</v>
      </c>
      <c r="C976">
        <v>344.28</v>
      </c>
      <c r="D976">
        <v>2803654</v>
      </c>
    </row>
    <row r="977" spans="2:4" x14ac:dyDescent="0.3">
      <c r="B977" s="109">
        <v>43970</v>
      </c>
      <c r="C977">
        <v>335.66</v>
      </c>
      <c r="D977">
        <v>2764080</v>
      </c>
    </row>
    <row r="978" spans="2:4" x14ac:dyDescent="0.3">
      <c r="B978" s="109">
        <v>43969</v>
      </c>
      <c r="C978">
        <v>324.87</v>
      </c>
      <c r="D978">
        <v>2097752</v>
      </c>
    </row>
    <row r="979" spans="2:4" x14ac:dyDescent="0.3">
      <c r="B979" s="109">
        <v>43966</v>
      </c>
      <c r="C979">
        <v>350.54</v>
      </c>
      <c r="D979">
        <v>1858871</v>
      </c>
    </row>
    <row r="980" spans="2:4" x14ac:dyDescent="0.3">
      <c r="B980" s="109">
        <v>43965</v>
      </c>
      <c r="C980">
        <v>349.82</v>
      </c>
      <c r="D980">
        <v>1779817</v>
      </c>
    </row>
    <row r="981" spans="2:4" x14ac:dyDescent="0.3">
      <c r="B981" s="109">
        <v>43964</v>
      </c>
      <c r="C981">
        <v>355.12</v>
      </c>
      <c r="D981">
        <v>3862926</v>
      </c>
    </row>
    <row r="982" spans="2:4" x14ac:dyDescent="0.3">
      <c r="B982" s="109">
        <v>43963</v>
      </c>
      <c r="C982">
        <v>370.46</v>
      </c>
      <c r="D982">
        <v>3748008</v>
      </c>
    </row>
    <row r="983" spans="2:4" x14ac:dyDescent="0.3">
      <c r="B983" s="109">
        <v>43962</v>
      </c>
      <c r="C983">
        <v>356.12</v>
      </c>
      <c r="D983">
        <v>2861407</v>
      </c>
    </row>
    <row r="984" spans="2:4" x14ac:dyDescent="0.3">
      <c r="B984" s="109">
        <v>43959</v>
      </c>
      <c r="C984">
        <v>343.65</v>
      </c>
      <c r="D984">
        <v>8509328</v>
      </c>
    </row>
    <row r="985" spans="2:4" x14ac:dyDescent="0.3">
      <c r="B985" s="109">
        <v>43958</v>
      </c>
      <c r="C985">
        <v>346.82</v>
      </c>
      <c r="D985">
        <v>1520185</v>
      </c>
    </row>
    <row r="986" spans="2:4" x14ac:dyDescent="0.3">
      <c r="B986" s="109">
        <v>43957</v>
      </c>
      <c r="C986">
        <v>342.01</v>
      </c>
      <c r="D986">
        <v>2488850</v>
      </c>
    </row>
    <row r="987" spans="2:4" x14ac:dyDescent="0.3">
      <c r="B987" s="109">
        <v>43956</v>
      </c>
      <c r="C987">
        <v>342.56</v>
      </c>
      <c r="D987">
        <v>1444179</v>
      </c>
    </row>
    <row r="988" spans="2:4" x14ac:dyDescent="0.3">
      <c r="B988" s="109">
        <v>43955</v>
      </c>
      <c r="C988">
        <v>345.92</v>
      </c>
      <c r="D988">
        <v>2295036</v>
      </c>
    </row>
    <row r="989" spans="2:4" x14ac:dyDescent="0.3">
      <c r="B989" s="109">
        <v>43951</v>
      </c>
      <c r="C989">
        <v>348.5</v>
      </c>
      <c r="D989">
        <v>2417645</v>
      </c>
    </row>
    <row r="990" spans="2:4" x14ac:dyDescent="0.3">
      <c r="B990" s="109">
        <v>43950</v>
      </c>
      <c r="C990">
        <v>356.85</v>
      </c>
      <c r="D990">
        <v>3300424</v>
      </c>
    </row>
    <row r="991" spans="2:4" x14ac:dyDescent="0.3">
      <c r="B991" s="109">
        <v>43949</v>
      </c>
      <c r="C991">
        <v>342.97</v>
      </c>
      <c r="D991">
        <v>2006104</v>
      </c>
    </row>
    <row r="992" spans="2:4" x14ac:dyDescent="0.3">
      <c r="B992" s="109">
        <v>43948</v>
      </c>
      <c r="C992">
        <v>343.1</v>
      </c>
      <c r="D992">
        <v>1733523</v>
      </c>
    </row>
    <row r="993" spans="2:4" x14ac:dyDescent="0.3">
      <c r="B993" s="109">
        <v>43945</v>
      </c>
      <c r="C993">
        <v>341.97</v>
      </c>
      <c r="D993">
        <v>3767795</v>
      </c>
    </row>
    <row r="994" spans="2:4" x14ac:dyDescent="0.3">
      <c r="B994" s="109">
        <v>43944</v>
      </c>
      <c r="C994">
        <v>338.79</v>
      </c>
      <c r="D994">
        <v>3372999</v>
      </c>
    </row>
    <row r="995" spans="2:4" x14ac:dyDescent="0.3">
      <c r="B995" s="109">
        <v>43943</v>
      </c>
      <c r="C995">
        <v>340.7</v>
      </c>
      <c r="D995">
        <v>2105841</v>
      </c>
    </row>
    <row r="996" spans="2:4" x14ac:dyDescent="0.3">
      <c r="B996" s="109">
        <v>43942</v>
      </c>
      <c r="C996">
        <v>325.41000000000003</v>
      </c>
      <c r="D996">
        <v>2811645</v>
      </c>
    </row>
    <row r="997" spans="2:4" x14ac:dyDescent="0.3">
      <c r="B997" s="109">
        <v>43941</v>
      </c>
      <c r="C997">
        <v>339.79</v>
      </c>
      <c r="D997">
        <v>1678493</v>
      </c>
    </row>
    <row r="998" spans="2:4" x14ac:dyDescent="0.3">
      <c r="B998" s="109">
        <v>43938</v>
      </c>
      <c r="C998">
        <v>333.71</v>
      </c>
      <c r="D998">
        <v>1601043</v>
      </c>
    </row>
    <row r="999" spans="2:4" x14ac:dyDescent="0.3">
      <c r="B999" s="109">
        <v>43937</v>
      </c>
      <c r="C999">
        <v>328.45</v>
      </c>
      <c r="D999">
        <v>4515582</v>
      </c>
    </row>
    <row r="1000" spans="2:4" x14ac:dyDescent="0.3">
      <c r="B1000" s="109">
        <v>43936</v>
      </c>
      <c r="C1000">
        <v>316.79000000000002</v>
      </c>
      <c r="D1000">
        <v>2576147</v>
      </c>
    </row>
    <row r="1001" spans="2:4" x14ac:dyDescent="0.3">
      <c r="B1001" s="109">
        <v>43934</v>
      </c>
      <c r="C1001">
        <v>314.75</v>
      </c>
      <c r="D1001">
        <v>3345287</v>
      </c>
    </row>
    <row r="1002" spans="2:4" x14ac:dyDescent="0.3">
      <c r="B1002" s="109">
        <v>43930</v>
      </c>
      <c r="C1002">
        <v>306.95</v>
      </c>
      <c r="D1002">
        <v>3162187</v>
      </c>
    </row>
    <row r="1003" spans="2:4" x14ac:dyDescent="0.3">
      <c r="B1003" s="109">
        <v>43929</v>
      </c>
      <c r="C1003">
        <v>293.11</v>
      </c>
      <c r="D1003">
        <v>3770438</v>
      </c>
    </row>
    <row r="1004" spans="2:4" x14ac:dyDescent="0.3">
      <c r="B1004" s="109">
        <v>43928</v>
      </c>
      <c r="C1004">
        <v>270.33999999999997</v>
      </c>
      <c r="D1004">
        <v>2403470</v>
      </c>
    </row>
    <row r="1005" spans="2:4" x14ac:dyDescent="0.3">
      <c r="B1005" s="109">
        <v>43924</v>
      </c>
      <c r="C1005">
        <v>241.89</v>
      </c>
      <c r="D1005">
        <v>2483511</v>
      </c>
    </row>
    <row r="1006" spans="2:4" x14ac:dyDescent="0.3">
      <c r="B1006" s="109">
        <v>43922</v>
      </c>
      <c r="C1006">
        <v>247.2</v>
      </c>
      <c r="D1006">
        <v>1306511</v>
      </c>
    </row>
    <row r="1007" spans="2:4" x14ac:dyDescent="0.3">
      <c r="B1007" s="109">
        <v>43921</v>
      </c>
      <c r="C1007">
        <v>259.45</v>
      </c>
      <c r="D1007">
        <v>1761665</v>
      </c>
    </row>
    <row r="1008" spans="2:4" x14ac:dyDescent="0.3">
      <c r="B1008" s="109">
        <v>43920</v>
      </c>
      <c r="C1008">
        <v>245.66</v>
      </c>
      <c r="D1008">
        <v>2070769</v>
      </c>
    </row>
    <row r="1009" spans="2:4" x14ac:dyDescent="0.3">
      <c r="B1009" s="109">
        <v>43917</v>
      </c>
      <c r="C1009">
        <v>260.31</v>
      </c>
      <c r="D1009">
        <v>2356161</v>
      </c>
    </row>
    <row r="1010" spans="2:4" x14ac:dyDescent="0.3">
      <c r="B1010" s="109">
        <v>43916</v>
      </c>
      <c r="C1010">
        <v>275.19</v>
      </c>
      <c r="D1010">
        <v>1794307</v>
      </c>
    </row>
    <row r="1011" spans="2:4" x14ac:dyDescent="0.3">
      <c r="B1011" s="109">
        <v>43915</v>
      </c>
      <c r="C1011">
        <v>265.83999999999997</v>
      </c>
      <c r="D1011">
        <v>1019657</v>
      </c>
    </row>
    <row r="1012" spans="2:4" x14ac:dyDescent="0.3">
      <c r="B1012" s="109">
        <v>43914</v>
      </c>
      <c r="C1012">
        <v>256.39999999999998</v>
      </c>
      <c r="D1012">
        <v>1959705</v>
      </c>
    </row>
    <row r="1013" spans="2:4" x14ac:dyDescent="0.3">
      <c r="B1013" s="109">
        <v>43913</v>
      </c>
      <c r="C1013">
        <v>246.66</v>
      </c>
      <c r="D1013">
        <v>857821</v>
      </c>
    </row>
    <row r="1014" spans="2:4" x14ac:dyDescent="0.3">
      <c r="B1014" s="109">
        <v>43910</v>
      </c>
      <c r="C1014">
        <v>283.64</v>
      </c>
      <c r="D1014">
        <v>2083634</v>
      </c>
    </row>
    <row r="1015" spans="2:4" x14ac:dyDescent="0.3">
      <c r="B1015" s="109">
        <v>43909</v>
      </c>
      <c r="C1015">
        <v>285.68</v>
      </c>
      <c r="D1015">
        <v>3138188</v>
      </c>
    </row>
    <row r="1016" spans="2:4" x14ac:dyDescent="0.3">
      <c r="B1016" s="109">
        <v>43908</v>
      </c>
      <c r="C1016">
        <v>292.43</v>
      </c>
      <c r="D1016">
        <v>2081087</v>
      </c>
    </row>
    <row r="1017" spans="2:4" x14ac:dyDescent="0.3">
      <c r="B1017" s="109">
        <v>43907</v>
      </c>
      <c r="C1017">
        <v>316.62</v>
      </c>
      <c r="D1017">
        <v>3566114</v>
      </c>
    </row>
    <row r="1018" spans="2:4" x14ac:dyDescent="0.3">
      <c r="B1018" s="109">
        <v>43906</v>
      </c>
      <c r="C1018">
        <v>309.7</v>
      </c>
      <c r="D1018">
        <v>1068398</v>
      </c>
    </row>
    <row r="1019" spans="2:4" x14ac:dyDescent="0.3">
      <c r="B1019" s="109">
        <v>43903</v>
      </c>
      <c r="C1019">
        <v>329.06</v>
      </c>
      <c r="D1019">
        <v>2524268</v>
      </c>
    </row>
    <row r="1020" spans="2:4" x14ac:dyDescent="0.3">
      <c r="B1020" s="109">
        <v>43902</v>
      </c>
      <c r="C1020">
        <v>313.92</v>
      </c>
      <c r="D1020">
        <v>2889225</v>
      </c>
    </row>
    <row r="1021" spans="2:4" x14ac:dyDescent="0.3">
      <c r="B1021" s="109">
        <v>43901</v>
      </c>
      <c r="C1021">
        <v>357.74</v>
      </c>
      <c r="D1021">
        <v>3293472</v>
      </c>
    </row>
    <row r="1022" spans="2:4" x14ac:dyDescent="0.3">
      <c r="B1022" s="109">
        <v>43899</v>
      </c>
      <c r="C1022">
        <v>349.56</v>
      </c>
      <c r="D1022">
        <v>2583135</v>
      </c>
    </row>
    <row r="1023" spans="2:4" x14ac:dyDescent="0.3">
      <c r="B1023" s="109">
        <v>43896</v>
      </c>
      <c r="C1023">
        <v>361.61</v>
      </c>
      <c r="D1023">
        <v>1613984</v>
      </c>
    </row>
    <row r="1024" spans="2:4" x14ac:dyDescent="0.3">
      <c r="B1024" s="109">
        <v>43895</v>
      </c>
      <c r="C1024">
        <v>369.05</v>
      </c>
      <c r="D1024">
        <v>2182586</v>
      </c>
    </row>
    <row r="1025" spans="2:4" x14ac:dyDescent="0.3">
      <c r="B1025" s="109">
        <v>43894</v>
      </c>
      <c r="C1025">
        <v>371.83</v>
      </c>
      <c r="D1025">
        <v>2898133</v>
      </c>
    </row>
    <row r="1026" spans="2:4" x14ac:dyDescent="0.3">
      <c r="B1026" s="109">
        <v>43893</v>
      </c>
      <c r="C1026">
        <v>375.79</v>
      </c>
      <c r="D1026">
        <v>2651898</v>
      </c>
    </row>
    <row r="1027" spans="2:4" x14ac:dyDescent="0.3">
      <c r="B1027" s="109">
        <v>43892</v>
      </c>
      <c r="C1027">
        <v>358.48</v>
      </c>
      <c r="D1027">
        <v>1881546</v>
      </c>
    </row>
    <row r="1028" spans="2:4" x14ac:dyDescent="0.3">
      <c r="B1028" s="109">
        <v>43889</v>
      </c>
      <c r="C1028">
        <v>361.57</v>
      </c>
      <c r="D1028">
        <v>2896611</v>
      </c>
    </row>
    <row r="1029" spans="2:4" x14ac:dyDescent="0.3">
      <c r="B1029" s="109">
        <v>43888</v>
      </c>
      <c r="C1029">
        <v>391.85</v>
      </c>
      <c r="D1029">
        <v>1605979</v>
      </c>
    </row>
    <row r="1030" spans="2:4" x14ac:dyDescent="0.3">
      <c r="B1030" s="109">
        <v>43887</v>
      </c>
      <c r="C1030">
        <v>402.03</v>
      </c>
      <c r="D1030">
        <v>2190693</v>
      </c>
    </row>
    <row r="1031" spans="2:4" x14ac:dyDescent="0.3">
      <c r="B1031" s="109">
        <v>43886</v>
      </c>
      <c r="C1031">
        <v>406.64</v>
      </c>
      <c r="D1031">
        <v>1559228</v>
      </c>
    </row>
    <row r="1032" spans="2:4" x14ac:dyDescent="0.3">
      <c r="B1032" s="109">
        <v>43885</v>
      </c>
      <c r="C1032">
        <v>407.25</v>
      </c>
      <c r="D1032">
        <v>1638322</v>
      </c>
    </row>
    <row r="1033" spans="2:4" x14ac:dyDescent="0.3">
      <c r="B1033" s="109">
        <v>43881</v>
      </c>
      <c r="C1033">
        <v>420.57</v>
      </c>
      <c r="D1033">
        <v>2532878</v>
      </c>
    </row>
    <row r="1034" spans="2:4" x14ac:dyDescent="0.3">
      <c r="B1034" s="109">
        <v>43880</v>
      </c>
      <c r="C1034">
        <v>424.25</v>
      </c>
      <c r="D1034">
        <v>3305691</v>
      </c>
    </row>
    <row r="1035" spans="2:4" x14ac:dyDescent="0.3">
      <c r="B1035" s="109">
        <v>43879</v>
      </c>
      <c r="C1035">
        <v>404.24</v>
      </c>
      <c r="D1035">
        <v>2419197</v>
      </c>
    </row>
    <row r="1036" spans="2:4" x14ac:dyDescent="0.3">
      <c r="B1036" s="109">
        <v>43878</v>
      </c>
      <c r="C1036">
        <v>405.83</v>
      </c>
      <c r="D1036">
        <v>7616530</v>
      </c>
    </row>
    <row r="1037" spans="2:4" x14ac:dyDescent="0.3">
      <c r="B1037" s="109">
        <v>43875</v>
      </c>
      <c r="C1037">
        <v>425.88</v>
      </c>
      <c r="D1037">
        <v>2800483</v>
      </c>
    </row>
    <row r="1038" spans="2:4" x14ac:dyDescent="0.3">
      <c r="B1038" s="109">
        <v>43874</v>
      </c>
      <c r="C1038">
        <v>427.63</v>
      </c>
      <c r="D1038">
        <v>2196961</v>
      </c>
    </row>
    <row r="1039" spans="2:4" x14ac:dyDescent="0.3">
      <c r="B1039" s="109">
        <v>43873</v>
      </c>
      <c r="C1039">
        <v>432.65</v>
      </c>
      <c r="D1039">
        <v>3628016</v>
      </c>
    </row>
    <row r="1040" spans="2:4" x14ac:dyDescent="0.3">
      <c r="B1040" s="109">
        <v>43872</v>
      </c>
      <c r="C1040">
        <v>432</v>
      </c>
      <c r="D1040">
        <v>5591339</v>
      </c>
    </row>
    <row r="1041" spans="2:4" x14ac:dyDescent="0.3">
      <c r="B1041" s="109">
        <v>43871</v>
      </c>
      <c r="C1041">
        <v>411.91</v>
      </c>
      <c r="D1041">
        <v>1534833</v>
      </c>
    </row>
    <row r="1042" spans="2:4" x14ac:dyDescent="0.3">
      <c r="B1042" s="109">
        <v>43868</v>
      </c>
      <c r="C1042">
        <v>415.25</v>
      </c>
      <c r="D1042">
        <v>1453625</v>
      </c>
    </row>
    <row r="1043" spans="2:4" x14ac:dyDescent="0.3">
      <c r="B1043" s="109">
        <v>43867</v>
      </c>
      <c r="C1043">
        <v>419.67</v>
      </c>
      <c r="D1043">
        <v>1162166</v>
      </c>
    </row>
    <row r="1044" spans="2:4" x14ac:dyDescent="0.3">
      <c r="B1044" s="109">
        <v>43866</v>
      </c>
      <c r="C1044">
        <v>412.38</v>
      </c>
      <c r="D1044">
        <v>1409281</v>
      </c>
    </row>
    <row r="1045" spans="2:4" x14ac:dyDescent="0.3">
      <c r="B1045" s="109">
        <v>43865</v>
      </c>
      <c r="C1045">
        <v>408.78</v>
      </c>
      <c r="D1045">
        <v>2246049</v>
      </c>
    </row>
    <row r="1046" spans="2:4" x14ac:dyDescent="0.3">
      <c r="B1046" s="109">
        <v>43864</v>
      </c>
      <c r="C1046">
        <v>394.9</v>
      </c>
      <c r="D1046">
        <v>2382728</v>
      </c>
    </row>
    <row r="1047" spans="2:4" x14ac:dyDescent="0.3">
      <c r="B1047" s="109">
        <v>43861</v>
      </c>
      <c r="C1047">
        <v>406.64</v>
      </c>
      <c r="D1047">
        <v>1555460</v>
      </c>
    </row>
    <row r="1048" spans="2:4" x14ac:dyDescent="0.3">
      <c r="B1048" s="109">
        <v>43860</v>
      </c>
      <c r="C1048">
        <v>416.41</v>
      </c>
      <c r="D1048">
        <v>1237348</v>
      </c>
    </row>
    <row r="1049" spans="2:4" x14ac:dyDescent="0.3">
      <c r="B1049" s="109">
        <v>43859</v>
      </c>
      <c r="C1049">
        <v>421.68</v>
      </c>
      <c r="D1049">
        <v>1574731</v>
      </c>
    </row>
    <row r="1050" spans="2:4" x14ac:dyDescent="0.3">
      <c r="B1050" s="109">
        <v>43858</v>
      </c>
      <c r="C1050">
        <v>422.66</v>
      </c>
      <c r="D1050">
        <v>1765727</v>
      </c>
    </row>
    <row r="1051" spans="2:4" x14ac:dyDescent="0.3">
      <c r="B1051" s="109">
        <v>43857</v>
      </c>
      <c r="C1051">
        <v>423.95</v>
      </c>
      <c r="D1051">
        <v>1719346</v>
      </c>
    </row>
    <row r="1052" spans="2:4" x14ac:dyDescent="0.3">
      <c r="B1052" s="109">
        <v>43854</v>
      </c>
      <c r="C1052">
        <v>426.52</v>
      </c>
      <c r="D1052">
        <v>3505214</v>
      </c>
    </row>
    <row r="1053" spans="2:4" x14ac:dyDescent="0.3">
      <c r="B1053" s="109">
        <v>43853</v>
      </c>
      <c r="C1053">
        <v>425.24</v>
      </c>
      <c r="D1053">
        <v>2704935</v>
      </c>
    </row>
    <row r="1054" spans="2:4" x14ac:dyDescent="0.3">
      <c r="B1054" s="109">
        <v>43852</v>
      </c>
      <c r="C1054">
        <v>417.78</v>
      </c>
      <c r="D1054">
        <v>1946491</v>
      </c>
    </row>
    <row r="1055" spans="2:4" x14ac:dyDescent="0.3">
      <c r="B1055" s="109">
        <v>43851</v>
      </c>
      <c r="C1055">
        <v>412</v>
      </c>
      <c r="D1055">
        <v>1520871</v>
      </c>
    </row>
    <row r="1056" spans="2:4" x14ac:dyDescent="0.3">
      <c r="B1056" s="109">
        <v>43850</v>
      </c>
      <c r="C1056">
        <v>408.35</v>
      </c>
      <c r="D1056">
        <v>1812624</v>
      </c>
    </row>
    <row r="1057" spans="2:4" x14ac:dyDescent="0.3">
      <c r="B1057" s="109">
        <v>43847</v>
      </c>
      <c r="C1057">
        <v>415.94</v>
      </c>
      <c r="D1057">
        <v>2823409</v>
      </c>
    </row>
    <row r="1058" spans="2:4" x14ac:dyDescent="0.3">
      <c r="B1058" s="109">
        <v>43846</v>
      </c>
      <c r="C1058">
        <v>413.45</v>
      </c>
      <c r="D1058">
        <v>5309590</v>
      </c>
    </row>
    <row r="1059" spans="2:4" x14ac:dyDescent="0.3">
      <c r="B1059" s="109">
        <v>43845</v>
      </c>
      <c r="C1059">
        <v>397.86</v>
      </c>
      <c r="D1059">
        <v>2595325</v>
      </c>
    </row>
    <row r="1060" spans="2:4" x14ac:dyDescent="0.3">
      <c r="B1060" s="109">
        <v>43844</v>
      </c>
      <c r="C1060">
        <v>397.34</v>
      </c>
      <c r="D1060">
        <v>4594297</v>
      </c>
    </row>
    <row r="1061" spans="2:4" x14ac:dyDescent="0.3">
      <c r="B1061" s="109">
        <v>43843</v>
      </c>
      <c r="C1061">
        <v>391.73</v>
      </c>
      <c r="D1061">
        <v>6260490</v>
      </c>
    </row>
    <row r="1062" spans="2:4" x14ac:dyDescent="0.3">
      <c r="B1062" s="109">
        <v>43840</v>
      </c>
      <c r="C1062">
        <v>397.09</v>
      </c>
      <c r="D1062">
        <v>11874641</v>
      </c>
    </row>
    <row r="1063" spans="2:4" x14ac:dyDescent="0.3">
      <c r="B1063" s="109">
        <v>43839</v>
      </c>
      <c r="C1063">
        <v>369.62</v>
      </c>
      <c r="D1063">
        <v>4565888</v>
      </c>
    </row>
    <row r="1064" spans="2:4" x14ac:dyDescent="0.3">
      <c r="B1064" s="109">
        <v>43838</v>
      </c>
      <c r="C1064">
        <v>364.52</v>
      </c>
      <c r="D1064">
        <v>2234655</v>
      </c>
    </row>
    <row r="1065" spans="2:4" x14ac:dyDescent="0.3">
      <c r="B1065" s="109">
        <v>43837</v>
      </c>
      <c r="C1065">
        <v>362.47</v>
      </c>
      <c r="D1065">
        <v>1348267</v>
      </c>
    </row>
    <row r="1066" spans="2:4" x14ac:dyDescent="0.3">
      <c r="B1066" s="109">
        <v>43836</v>
      </c>
      <c r="C1066">
        <v>363.41</v>
      </c>
      <c r="D1066">
        <v>1385910</v>
      </c>
    </row>
    <row r="1067" spans="2:4" x14ac:dyDescent="0.3">
      <c r="B1067" s="109">
        <v>43833</v>
      </c>
      <c r="C1067">
        <v>368.55</v>
      </c>
      <c r="D1067">
        <v>2064472</v>
      </c>
    </row>
    <row r="1068" spans="2:4" x14ac:dyDescent="0.3">
      <c r="B1068" s="109">
        <v>43832</v>
      </c>
      <c r="C1068">
        <v>372.06</v>
      </c>
      <c r="D1068">
        <v>6011135</v>
      </c>
    </row>
    <row r="1069" spans="2:4" x14ac:dyDescent="0.3">
      <c r="B1069" s="109">
        <v>43831</v>
      </c>
      <c r="C1069">
        <v>376.65</v>
      </c>
      <c r="D1069">
        <v>703692</v>
      </c>
    </row>
    <row r="1070" spans="2:4" x14ac:dyDescent="0.3">
      <c r="B1070" s="109">
        <v>43830</v>
      </c>
      <c r="C1070">
        <v>378.58</v>
      </c>
      <c r="D1070">
        <v>1028918</v>
      </c>
    </row>
    <row r="1071" spans="2:4" x14ac:dyDescent="0.3">
      <c r="B1071" s="109">
        <v>43829</v>
      </c>
      <c r="C1071">
        <v>384.23</v>
      </c>
      <c r="D1071">
        <v>541227</v>
      </c>
    </row>
    <row r="1072" spans="2:4" x14ac:dyDescent="0.3">
      <c r="B1072" s="109">
        <v>43826</v>
      </c>
      <c r="C1072">
        <v>384.19</v>
      </c>
      <c r="D1072">
        <v>1367919</v>
      </c>
    </row>
    <row r="1073" spans="2:4" x14ac:dyDescent="0.3">
      <c r="B1073" s="109">
        <v>43825</v>
      </c>
      <c r="C1073">
        <v>381.49</v>
      </c>
      <c r="D1073">
        <v>903943</v>
      </c>
    </row>
    <row r="1074" spans="2:4" x14ac:dyDescent="0.3">
      <c r="B1074" s="109">
        <v>43823</v>
      </c>
      <c r="C1074">
        <v>384.32</v>
      </c>
      <c r="D1074">
        <v>992488</v>
      </c>
    </row>
    <row r="1075" spans="2:4" x14ac:dyDescent="0.3">
      <c r="B1075" s="109">
        <v>43822</v>
      </c>
      <c r="C1075">
        <v>384.19</v>
      </c>
      <c r="D1075">
        <v>1347220</v>
      </c>
    </row>
    <row r="1076" spans="2:4" x14ac:dyDescent="0.3">
      <c r="B1076" s="109">
        <v>43819</v>
      </c>
      <c r="C1076">
        <v>385.73</v>
      </c>
      <c r="D1076">
        <v>2182698</v>
      </c>
    </row>
    <row r="1077" spans="2:4" x14ac:dyDescent="0.3">
      <c r="B1077" s="109">
        <v>43818</v>
      </c>
      <c r="C1077">
        <v>380.16</v>
      </c>
      <c r="D1077">
        <v>1364347</v>
      </c>
    </row>
    <row r="1078" spans="2:4" x14ac:dyDescent="0.3">
      <c r="B1078" s="109">
        <v>43817</v>
      </c>
      <c r="C1078">
        <v>380.55</v>
      </c>
      <c r="D1078">
        <v>2649989</v>
      </c>
    </row>
    <row r="1079" spans="2:4" x14ac:dyDescent="0.3">
      <c r="B1079" s="109">
        <v>43816</v>
      </c>
      <c r="C1079">
        <v>391.56</v>
      </c>
      <c r="D1079">
        <v>1757854</v>
      </c>
    </row>
    <row r="1080" spans="2:4" x14ac:dyDescent="0.3">
      <c r="B1080" s="109">
        <v>43815</v>
      </c>
      <c r="C1080">
        <v>388.77</v>
      </c>
      <c r="D1080">
        <v>1506963</v>
      </c>
    </row>
    <row r="1081" spans="2:4" x14ac:dyDescent="0.3">
      <c r="B1081" s="109">
        <v>43812</v>
      </c>
      <c r="C1081">
        <v>394.82</v>
      </c>
      <c r="D1081">
        <v>1164468</v>
      </c>
    </row>
    <row r="1082" spans="2:4" x14ac:dyDescent="0.3">
      <c r="B1082" s="109">
        <v>43811</v>
      </c>
      <c r="C1082">
        <v>397.77</v>
      </c>
      <c r="D1082">
        <v>1431921</v>
      </c>
    </row>
    <row r="1083" spans="2:4" x14ac:dyDescent="0.3">
      <c r="B1083" s="109">
        <v>43810</v>
      </c>
      <c r="C1083">
        <v>394.6</v>
      </c>
      <c r="D1083">
        <v>1115067</v>
      </c>
    </row>
    <row r="1084" spans="2:4" x14ac:dyDescent="0.3">
      <c r="B1084" s="109">
        <v>43809</v>
      </c>
      <c r="C1084">
        <v>396.4</v>
      </c>
      <c r="D1084">
        <v>1240422</v>
      </c>
    </row>
    <row r="1085" spans="2:4" x14ac:dyDescent="0.3">
      <c r="B1085" s="109">
        <v>43808</v>
      </c>
      <c r="C1085">
        <v>402.06</v>
      </c>
      <c r="D1085">
        <v>1223887</v>
      </c>
    </row>
    <row r="1086" spans="2:4" x14ac:dyDescent="0.3">
      <c r="B1086" s="109">
        <v>43805</v>
      </c>
      <c r="C1086">
        <v>397.73</v>
      </c>
      <c r="D1086">
        <v>1011651</v>
      </c>
    </row>
    <row r="1087" spans="2:4" x14ac:dyDescent="0.3">
      <c r="B1087" s="109">
        <v>43804</v>
      </c>
      <c r="C1087">
        <v>403.56</v>
      </c>
      <c r="D1087">
        <v>1208056</v>
      </c>
    </row>
    <row r="1088" spans="2:4" x14ac:dyDescent="0.3">
      <c r="B1088" s="109">
        <v>43803</v>
      </c>
      <c r="C1088">
        <v>401.11</v>
      </c>
      <c r="D1088">
        <v>1823933</v>
      </c>
    </row>
    <row r="1089" spans="2:4" x14ac:dyDescent="0.3">
      <c r="B1089" s="109">
        <v>43802</v>
      </c>
      <c r="C1089">
        <v>398.11</v>
      </c>
      <c r="D1089">
        <v>1545726</v>
      </c>
    </row>
    <row r="1090" spans="2:4" x14ac:dyDescent="0.3">
      <c r="B1090" s="109">
        <v>43801</v>
      </c>
      <c r="C1090">
        <v>403.34</v>
      </c>
      <c r="D1090">
        <v>2026837</v>
      </c>
    </row>
    <row r="1091" spans="2:4" x14ac:dyDescent="0.3">
      <c r="B1091" s="109">
        <v>43798</v>
      </c>
      <c r="C1091">
        <v>413.88</v>
      </c>
      <c r="D1091">
        <v>987250</v>
      </c>
    </row>
    <row r="1092" spans="2:4" x14ac:dyDescent="0.3">
      <c r="B1092" s="109">
        <v>43797</v>
      </c>
      <c r="C1092">
        <v>417.22</v>
      </c>
      <c r="D1092">
        <v>1100053</v>
      </c>
    </row>
    <row r="1093" spans="2:4" x14ac:dyDescent="0.3">
      <c r="B1093" s="109">
        <v>43796</v>
      </c>
      <c r="C1093">
        <v>411.61</v>
      </c>
      <c r="D1093">
        <v>1399766</v>
      </c>
    </row>
    <row r="1094" spans="2:4" x14ac:dyDescent="0.3">
      <c r="B1094" s="109">
        <v>43795</v>
      </c>
      <c r="C1094">
        <v>417.82</v>
      </c>
      <c r="D1094">
        <v>1447642</v>
      </c>
    </row>
    <row r="1095" spans="2:4" x14ac:dyDescent="0.3">
      <c r="B1095" s="109">
        <v>43794</v>
      </c>
      <c r="C1095">
        <v>421.64</v>
      </c>
      <c r="D1095">
        <v>1279823</v>
      </c>
    </row>
    <row r="1096" spans="2:4" x14ac:dyDescent="0.3">
      <c r="B1096" s="109">
        <v>43791</v>
      </c>
      <c r="C1096">
        <v>414.65</v>
      </c>
      <c r="D1096">
        <v>2006469</v>
      </c>
    </row>
    <row r="1097" spans="2:4" x14ac:dyDescent="0.3">
      <c r="B1097" s="109">
        <v>43790</v>
      </c>
      <c r="C1097">
        <v>411.1</v>
      </c>
      <c r="D1097">
        <v>3948062</v>
      </c>
    </row>
    <row r="1098" spans="2:4" x14ac:dyDescent="0.3">
      <c r="B1098" s="109">
        <v>43789</v>
      </c>
      <c r="C1098">
        <v>424.72</v>
      </c>
      <c r="D1098">
        <v>1305786</v>
      </c>
    </row>
    <row r="1099" spans="2:4" x14ac:dyDescent="0.3">
      <c r="B1099" s="109">
        <v>43788</v>
      </c>
      <c r="C1099">
        <v>418.28</v>
      </c>
      <c r="D1099">
        <v>1027871</v>
      </c>
    </row>
    <row r="1100" spans="2:4" x14ac:dyDescent="0.3">
      <c r="B1100" s="109">
        <v>43787</v>
      </c>
      <c r="C1100">
        <v>424.04</v>
      </c>
      <c r="D1100">
        <v>1739405</v>
      </c>
    </row>
    <row r="1101" spans="2:4" x14ac:dyDescent="0.3">
      <c r="B1101" s="109">
        <v>43784</v>
      </c>
      <c r="C1101">
        <v>417.09</v>
      </c>
      <c r="D1101">
        <v>3647354</v>
      </c>
    </row>
    <row r="1102" spans="2:4" x14ac:dyDescent="0.3">
      <c r="B1102" s="109">
        <v>43783</v>
      </c>
      <c r="C1102">
        <v>418.45</v>
      </c>
      <c r="D1102">
        <v>5421401</v>
      </c>
    </row>
    <row r="1103" spans="2:4" x14ac:dyDescent="0.3">
      <c r="B1103" s="109">
        <v>43782</v>
      </c>
      <c r="C1103">
        <v>400.81</v>
      </c>
      <c r="D1103">
        <v>11262961</v>
      </c>
    </row>
    <row r="1104" spans="2:4" x14ac:dyDescent="0.3">
      <c r="B1104" s="109">
        <v>43780</v>
      </c>
      <c r="C1104">
        <v>451.15</v>
      </c>
      <c r="D1104">
        <v>1142981</v>
      </c>
    </row>
    <row r="1105" spans="2:4" x14ac:dyDescent="0.3">
      <c r="B1105" s="109">
        <v>43777</v>
      </c>
      <c r="C1105">
        <v>435.04</v>
      </c>
      <c r="D1105">
        <v>977588</v>
      </c>
    </row>
    <row r="1106" spans="2:4" x14ac:dyDescent="0.3">
      <c r="B1106" s="109">
        <v>43776</v>
      </c>
      <c r="C1106">
        <v>449.74</v>
      </c>
      <c r="D1106">
        <v>806540</v>
      </c>
    </row>
    <row r="1107" spans="2:4" x14ac:dyDescent="0.3">
      <c r="B1107" s="109">
        <v>43775</v>
      </c>
      <c r="C1107">
        <v>447.14</v>
      </c>
      <c r="D1107">
        <v>851007</v>
      </c>
    </row>
    <row r="1108" spans="2:4" x14ac:dyDescent="0.3">
      <c r="B1108" s="109">
        <v>43774</v>
      </c>
      <c r="C1108">
        <v>443.35</v>
      </c>
      <c r="D1108">
        <v>1398222</v>
      </c>
    </row>
    <row r="1109" spans="2:4" x14ac:dyDescent="0.3">
      <c r="B1109" s="109">
        <v>43773</v>
      </c>
      <c r="C1109">
        <v>445.06</v>
      </c>
      <c r="D1109">
        <v>1435501</v>
      </c>
    </row>
    <row r="1110" spans="2:4" x14ac:dyDescent="0.3">
      <c r="B1110" s="109">
        <v>43770</v>
      </c>
      <c r="C1110">
        <v>462.66</v>
      </c>
      <c r="D1110">
        <v>1653964</v>
      </c>
    </row>
    <row r="1111" spans="2:4" x14ac:dyDescent="0.3">
      <c r="B1111" s="109">
        <v>43769</v>
      </c>
      <c r="C1111">
        <v>449.62</v>
      </c>
      <c r="D1111">
        <v>1152882</v>
      </c>
    </row>
    <row r="1112" spans="2:4" x14ac:dyDescent="0.3">
      <c r="B1112" s="109">
        <v>43768</v>
      </c>
      <c r="C1112">
        <v>442.63</v>
      </c>
      <c r="D1112">
        <v>1150048</v>
      </c>
    </row>
    <row r="1113" spans="2:4" x14ac:dyDescent="0.3">
      <c r="B1113" s="109">
        <v>43767</v>
      </c>
      <c r="C1113">
        <v>450.34</v>
      </c>
      <c r="D1113">
        <v>1137942</v>
      </c>
    </row>
    <row r="1114" spans="2:4" x14ac:dyDescent="0.3">
      <c r="B1114" s="109">
        <v>43765</v>
      </c>
      <c r="C1114">
        <v>452.94</v>
      </c>
      <c r="D1114">
        <v>80643</v>
      </c>
    </row>
    <row r="1115" spans="2:4" x14ac:dyDescent="0.3">
      <c r="B1115" s="109">
        <v>43763</v>
      </c>
      <c r="C1115">
        <v>453.24</v>
      </c>
      <c r="D1115">
        <v>1363039</v>
      </c>
    </row>
    <row r="1116" spans="2:4" x14ac:dyDescent="0.3">
      <c r="B1116" s="109">
        <v>43762</v>
      </c>
      <c r="C1116">
        <v>443.61</v>
      </c>
      <c r="D1116">
        <v>1347034</v>
      </c>
    </row>
    <row r="1117" spans="2:4" x14ac:dyDescent="0.3">
      <c r="B1117" s="109">
        <v>43761</v>
      </c>
      <c r="C1117">
        <v>441.3</v>
      </c>
      <c r="D1117">
        <v>954999</v>
      </c>
    </row>
    <row r="1118" spans="2:4" x14ac:dyDescent="0.3">
      <c r="B1118" s="109">
        <v>43760</v>
      </c>
      <c r="C1118">
        <v>443.35</v>
      </c>
      <c r="D1118">
        <v>2076744</v>
      </c>
    </row>
    <row r="1119" spans="2:4" x14ac:dyDescent="0.3">
      <c r="B1119" s="109">
        <v>43756</v>
      </c>
      <c r="C1119">
        <v>440.75</v>
      </c>
      <c r="D1119">
        <v>1880802</v>
      </c>
    </row>
    <row r="1120" spans="2:4" x14ac:dyDescent="0.3">
      <c r="B1120" s="109">
        <v>43755</v>
      </c>
      <c r="C1120">
        <v>428.47</v>
      </c>
      <c r="D1120">
        <v>1848392</v>
      </c>
    </row>
    <row r="1121" spans="2:4" x14ac:dyDescent="0.3">
      <c r="B1121" s="109">
        <v>43754</v>
      </c>
      <c r="C1121">
        <v>411.97</v>
      </c>
      <c r="D1121">
        <v>1721899</v>
      </c>
    </row>
    <row r="1122" spans="2:4" x14ac:dyDescent="0.3">
      <c r="B1122" s="109">
        <v>43753</v>
      </c>
      <c r="C1122">
        <v>417.86</v>
      </c>
      <c r="D1122">
        <v>2254599</v>
      </c>
    </row>
    <row r="1123" spans="2:4" x14ac:dyDescent="0.3">
      <c r="B1123" s="109">
        <v>43752</v>
      </c>
      <c r="C1123">
        <v>409.5</v>
      </c>
      <c r="D1123">
        <v>981882</v>
      </c>
    </row>
    <row r="1124" spans="2:4" x14ac:dyDescent="0.3">
      <c r="B1124" s="109">
        <v>43749</v>
      </c>
      <c r="C1124">
        <v>398.25</v>
      </c>
      <c r="D1124">
        <v>1385288</v>
      </c>
    </row>
    <row r="1125" spans="2:4" x14ac:dyDescent="0.3">
      <c r="B1125" s="109">
        <v>43748</v>
      </c>
      <c r="C1125">
        <v>399.14</v>
      </c>
      <c r="D1125">
        <v>1536015</v>
      </c>
    </row>
    <row r="1126" spans="2:4" x14ac:dyDescent="0.3">
      <c r="B1126" s="109">
        <v>43747</v>
      </c>
      <c r="C1126">
        <v>402.21</v>
      </c>
      <c r="D1126">
        <v>1400243</v>
      </c>
    </row>
    <row r="1127" spans="2:4" x14ac:dyDescent="0.3">
      <c r="B1127" s="109">
        <v>43745</v>
      </c>
      <c r="C1127">
        <v>392.02</v>
      </c>
      <c r="D1127">
        <v>1365246</v>
      </c>
    </row>
    <row r="1128" spans="2:4" x14ac:dyDescent="0.3">
      <c r="B1128" s="109">
        <v>43742</v>
      </c>
      <c r="C1128">
        <v>394.71</v>
      </c>
      <c r="D1128">
        <v>1575271</v>
      </c>
    </row>
    <row r="1129" spans="2:4" x14ac:dyDescent="0.3">
      <c r="B1129" s="109">
        <v>43741</v>
      </c>
      <c r="C1129">
        <v>413.59</v>
      </c>
      <c r="D1129">
        <v>1937035</v>
      </c>
    </row>
    <row r="1130" spans="2:4" x14ac:dyDescent="0.3">
      <c r="B1130" s="109">
        <v>43739</v>
      </c>
      <c r="C1130">
        <v>407.46</v>
      </c>
      <c r="D1130">
        <v>2715261</v>
      </c>
    </row>
    <row r="1131" spans="2:4" x14ac:dyDescent="0.3">
      <c r="B1131" s="109">
        <v>43738</v>
      </c>
      <c r="C1131">
        <v>403.02</v>
      </c>
      <c r="D1131">
        <v>2364232</v>
      </c>
    </row>
    <row r="1132" spans="2:4" x14ac:dyDescent="0.3">
      <c r="B1132" s="109">
        <v>43735</v>
      </c>
      <c r="C1132">
        <v>411.76</v>
      </c>
      <c r="D1132">
        <v>4185643</v>
      </c>
    </row>
    <row r="1133" spans="2:4" x14ac:dyDescent="0.3">
      <c r="B1133" s="109">
        <v>43734</v>
      </c>
      <c r="C1133">
        <v>401.1</v>
      </c>
      <c r="D1133">
        <v>1685449</v>
      </c>
    </row>
    <row r="1134" spans="2:4" x14ac:dyDescent="0.3">
      <c r="B1134" s="109">
        <v>43733</v>
      </c>
      <c r="C1134">
        <v>395.35</v>
      </c>
      <c r="D1134">
        <v>1761616</v>
      </c>
    </row>
    <row r="1135" spans="2:4" x14ac:dyDescent="0.3">
      <c r="B1135" s="109">
        <v>43732</v>
      </c>
      <c r="C1135">
        <v>403.32</v>
      </c>
      <c r="D1135">
        <v>3189317</v>
      </c>
    </row>
    <row r="1136" spans="2:4" x14ac:dyDescent="0.3">
      <c r="B1136" s="109">
        <v>43731</v>
      </c>
      <c r="C1136">
        <v>425.7</v>
      </c>
      <c r="D1136">
        <v>5051341</v>
      </c>
    </row>
    <row r="1137" spans="2:4" x14ac:dyDescent="0.3">
      <c r="B1137" s="109">
        <v>43728</v>
      </c>
      <c r="C1137">
        <v>390.19</v>
      </c>
      <c r="D1137">
        <v>7582750</v>
      </c>
    </row>
    <row r="1138" spans="2:4" x14ac:dyDescent="0.3">
      <c r="B1138" s="109">
        <v>43727</v>
      </c>
      <c r="C1138">
        <v>356.21</v>
      </c>
      <c r="D1138">
        <v>1140910</v>
      </c>
    </row>
    <row r="1139" spans="2:4" x14ac:dyDescent="0.3">
      <c r="B1139" s="109">
        <v>43726</v>
      </c>
      <c r="C1139">
        <v>367.3</v>
      </c>
      <c r="D1139">
        <v>1321223</v>
      </c>
    </row>
    <row r="1140" spans="2:4" x14ac:dyDescent="0.3">
      <c r="B1140" s="109">
        <v>43725</v>
      </c>
      <c r="C1140">
        <v>372.41</v>
      </c>
      <c r="D1140">
        <v>1052401</v>
      </c>
    </row>
    <row r="1141" spans="2:4" x14ac:dyDescent="0.3">
      <c r="B1141" s="109">
        <v>43724</v>
      </c>
      <c r="C1141">
        <v>378.38</v>
      </c>
      <c r="D1141">
        <v>962807</v>
      </c>
    </row>
    <row r="1142" spans="2:4" x14ac:dyDescent="0.3">
      <c r="B1142" s="109">
        <v>43721</v>
      </c>
      <c r="C1142">
        <v>381.41</v>
      </c>
      <c r="D1142">
        <v>1156637</v>
      </c>
    </row>
    <row r="1143" spans="2:4" x14ac:dyDescent="0.3">
      <c r="B1143" s="109">
        <v>43720</v>
      </c>
      <c r="C1143">
        <v>379.02</v>
      </c>
      <c r="D1143">
        <v>1143620</v>
      </c>
    </row>
    <row r="1144" spans="2:4" x14ac:dyDescent="0.3">
      <c r="B1144" s="109">
        <v>43719</v>
      </c>
      <c r="C1144">
        <v>378.98</v>
      </c>
      <c r="D1144">
        <v>1237310</v>
      </c>
    </row>
    <row r="1145" spans="2:4" x14ac:dyDescent="0.3">
      <c r="B1145" s="109">
        <v>43717</v>
      </c>
      <c r="C1145">
        <v>375.19</v>
      </c>
      <c r="D1145">
        <v>1249648</v>
      </c>
    </row>
    <row r="1146" spans="2:4" x14ac:dyDescent="0.3">
      <c r="B1146" s="109">
        <v>43714</v>
      </c>
      <c r="C1146">
        <v>371.48</v>
      </c>
      <c r="D1146">
        <v>945663</v>
      </c>
    </row>
    <row r="1147" spans="2:4" x14ac:dyDescent="0.3">
      <c r="B1147" s="109">
        <v>43713</v>
      </c>
      <c r="C1147">
        <v>370.54</v>
      </c>
      <c r="D1147">
        <v>1102559</v>
      </c>
    </row>
    <row r="1148" spans="2:4" x14ac:dyDescent="0.3">
      <c r="B1148" s="109">
        <v>43712</v>
      </c>
      <c r="C1148">
        <v>366.15</v>
      </c>
      <c r="D1148">
        <v>1035209</v>
      </c>
    </row>
    <row r="1149" spans="2:4" x14ac:dyDescent="0.3">
      <c r="B1149" s="109">
        <v>43711</v>
      </c>
      <c r="C1149">
        <v>366.36</v>
      </c>
      <c r="D1149">
        <v>1300079</v>
      </c>
    </row>
    <row r="1150" spans="2:4" x14ac:dyDescent="0.3">
      <c r="B1150" s="109">
        <v>43707</v>
      </c>
      <c r="C1150">
        <v>373.82</v>
      </c>
      <c r="D1150">
        <v>2065106</v>
      </c>
    </row>
    <row r="1151" spans="2:4" x14ac:dyDescent="0.3">
      <c r="B1151" s="109">
        <v>43706</v>
      </c>
      <c r="C1151">
        <v>374.97</v>
      </c>
      <c r="D1151">
        <v>1354405</v>
      </c>
    </row>
    <row r="1152" spans="2:4" x14ac:dyDescent="0.3">
      <c r="B1152" s="109">
        <v>43705</v>
      </c>
      <c r="C1152">
        <v>376.68</v>
      </c>
      <c r="D1152">
        <v>1334382</v>
      </c>
    </row>
    <row r="1153" spans="2:4" x14ac:dyDescent="0.3">
      <c r="B1153" s="109">
        <v>43704</v>
      </c>
      <c r="C1153">
        <v>384.61</v>
      </c>
      <c r="D1153">
        <v>1589921</v>
      </c>
    </row>
    <row r="1154" spans="2:4" x14ac:dyDescent="0.3">
      <c r="B1154" s="109">
        <v>43703</v>
      </c>
      <c r="C1154">
        <v>377.79</v>
      </c>
      <c r="D1154">
        <v>1117124</v>
      </c>
    </row>
    <row r="1155" spans="2:4" x14ac:dyDescent="0.3">
      <c r="B1155" s="109">
        <v>43700</v>
      </c>
      <c r="C1155">
        <v>370.11</v>
      </c>
      <c r="D1155">
        <v>1435521</v>
      </c>
    </row>
    <row r="1156" spans="2:4" x14ac:dyDescent="0.3">
      <c r="B1156" s="109">
        <v>43699</v>
      </c>
      <c r="C1156">
        <v>353.91</v>
      </c>
      <c r="D1156">
        <v>1973498</v>
      </c>
    </row>
    <row r="1157" spans="2:4" x14ac:dyDescent="0.3">
      <c r="B1157" s="109">
        <v>43698</v>
      </c>
      <c r="C1157">
        <v>360.35</v>
      </c>
      <c r="D1157">
        <v>1014139</v>
      </c>
    </row>
    <row r="1158" spans="2:4" x14ac:dyDescent="0.3">
      <c r="B1158" s="109">
        <v>43697</v>
      </c>
      <c r="C1158">
        <v>370.45</v>
      </c>
      <c r="D1158">
        <v>1041613</v>
      </c>
    </row>
    <row r="1159" spans="2:4" x14ac:dyDescent="0.3">
      <c r="B1159" s="109">
        <v>43696</v>
      </c>
      <c r="C1159">
        <v>375.7</v>
      </c>
      <c r="D1159">
        <v>1359171</v>
      </c>
    </row>
    <row r="1160" spans="2:4" x14ac:dyDescent="0.3">
      <c r="B1160" s="109">
        <v>43693</v>
      </c>
      <c r="C1160">
        <v>376.97</v>
      </c>
      <c r="D1160">
        <v>1252404</v>
      </c>
    </row>
    <row r="1161" spans="2:4" x14ac:dyDescent="0.3">
      <c r="B1161" s="109">
        <v>43691</v>
      </c>
      <c r="C1161">
        <v>372.86</v>
      </c>
      <c r="D1161">
        <v>1506080</v>
      </c>
    </row>
    <row r="1162" spans="2:4" x14ac:dyDescent="0.3">
      <c r="B1162" s="109">
        <v>43690</v>
      </c>
      <c r="C1162">
        <v>358.11</v>
      </c>
      <c r="D1162">
        <v>3075934</v>
      </c>
    </row>
    <row r="1163" spans="2:4" x14ac:dyDescent="0.3">
      <c r="B1163" s="109">
        <v>43686</v>
      </c>
      <c r="C1163">
        <v>381.12</v>
      </c>
      <c r="D1163">
        <v>1532903</v>
      </c>
    </row>
    <row r="1164" spans="2:4" x14ac:dyDescent="0.3">
      <c r="B1164" s="109">
        <v>43685</v>
      </c>
      <c r="C1164">
        <v>383.71</v>
      </c>
      <c r="D1164">
        <v>912628</v>
      </c>
    </row>
    <row r="1165" spans="2:4" x14ac:dyDescent="0.3">
      <c r="B1165" s="109">
        <v>43684</v>
      </c>
      <c r="C1165">
        <v>376.38</v>
      </c>
      <c r="D1165">
        <v>1277334</v>
      </c>
    </row>
    <row r="1166" spans="2:4" x14ac:dyDescent="0.3">
      <c r="B1166" s="109">
        <v>43683</v>
      </c>
      <c r="C1166">
        <v>373.87</v>
      </c>
      <c r="D1166">
        <v>2324440</v>
      </c>
    </row>
    <row r="1167" spans="2:4" x14ac:dyDescent="0.3">
      <c r="B1167" s="109">
        <v>43682</v>
      </c>
      <c r="C1167">
        <v>382.14</v>
      </c>
      <c r="D1167">
        <v>1226317</v>
      </c>
    </row>
    <row r="1168" spans="2:4" x14ac:dyDescent="0.3">
      <c r="B1168" s="109">
        <v>43679</v>
      </c>
      <c r="C1168">
        <v>386.76</v>
      </c>
      <c r="D1168">
        <v>2137423</v>
      </c>
    </row>
    <row r="1169" spans="2:4" x14ac:dyDescent="0.3">
      <c r="B1169" s="109">
        <v>43678</v>
      </c>
      <c r="C1169">
        <v>388.07</v>
      </c>
      <c r="D1169">
        <v>1900537</v>
      </c>
    </row>
    <row r="1170" spans="2:4" x14ac:dyDescent="0.3">
      <c r="B1170" s="109">
        <v>43677</v>
      </c>
      <c r="C1170">
        <v>400.62</v>
      </c>
      <c r="D1170">
        <v>1156057</v>
      </c>
    </row>
    <row r="1171" spans="2:4" x14ac:dyDescent="0.3">
      <c r="B1171" s="109">
        <v>43676</v>
      </c>
      <c r="C1171">
        <v>395.87</v>
      </c>
      <c r="D1171">
        <v>1815425</v>
      </c>
    </row>
    <row r="1172" spans="2:4" x14ac:dyDescent="0.3">
      <c r="B1172" s="109">
        <v>43675</v>
      </c>
      <c r="C1172">
        <v>397.19</v>
      </c>
      <c r="D1172">
        <v>1871671</v>
      </c>
    </row>
    <row r="1173" spans="2:4" x14ac:dyDescent="0.3">
      <c r="B1173" s="109">
        <v>43672</v>
      </c>
      <c r="C1173">
        <v>416.31</v>
      </c>
      <c r="D1173">
        <v>1606280</v>
      </c>
    </row>
    <row r="1174" spans="2:4" x14ac:dyDescent="0.3">
      <c r="B1174" s="109">
        <v>43671</v>
      </c>
      <c r="C1174">
        <v>404.78</v>
      </c>
      <c r="D1174">
        <v>1862107</v>
      </c>
    </row>
    <row r="1175" spans="2:4" x14ac:dyDescent="0.3">
      <c r="B1175" s="109">
        <v>43670</v>
      </c>
      <c r="C1175">
        <v>399.65</v>
      </c>
      <c r="D1175">
        <v>1499714</v>
      </c>
    </row>
    <row r="1176" spans="2:4" x14ac:dyDescent="0.3">
      <c r="B1176" s="109">
        <v>43669</v>
      </c>
      <c r="C1176">
        <v>399.31</v>
      </c>
      <c r="D1176">
        <v>2020992</v>
      </c>
    </row>
    <row r="1177" spans="2:4" x14ac:dyDescent="0.3">
      <c r="B1177" s="109">
        <v>43668</v>
      </c>
      <c r="C1177">
        <v>401.64</v>
      </c>
      <c r="D1177">
        <v>1179215</v>
      </c>
    </row>
    <row r="1178" spans="2:4" x14ac:dyDescent="0.3">
      <c r="B1178" s="109">
        <v>43665</v>
      </c>
      <c r="C1178">
        <v>390.28</v>
      </c>
      <c r="D1178">
        <v>1356555</v>
      </c>
    </row>
    <row r="1179" spans="2:4" x14ac:dyDescent="0.3">
      <c r="B1179" s="109">
        <v>43664</v>
      </c>
      <c r="C1179">
        <v>394.81</v>
      </c>
      <c r="D1179">
        <v>1858951</v>
      </c>
    </row>
    <row r="1180" spans="2:4" x14ac:dyDescent="0.3">
      <c r="B1180" s="109">
        <v>43663</v>
      </c>
      <c r="C1180">
        <v>407.19</v>
      </c>
      <c r="D1180">
        <v>865982</v>
      </c>
    </row>
    <row r="1181" spans="2:4" x14ac:dyDescent="0.3">
      <c r="B1181" s="109">
        <v>43662</v>
      </c>
      <c r="C1181">
        <v>407.32</v>
      </c>
      <c r="D1181">
        <v>1149904</v>
      </c>
    </row>
    <row r="1182" spans="2:4" x14ac:dyDescent="0.3">
      <c r="B1182" s="109">
        <v>43661</v>
      </c>
      <c r="C1182">
        <v>401.98</v>
      </c>
      <c r="D1182">
        <v>825887</v>
      </c>
    </row>
    <row r="1183" spans="2:4" x14ac:dyDescent="0.3">
      <c r="B1183" s="109">
        <v>43658</v>
      </c>
      <c r="C1183">
        <v>405.79</v>
      </c>
      <c r="D1183">
        <v>2016799</v>
      </c>
    </row>
    <row r="1184" spans="2:4" x14ac:dyDescent="0.3">
      <c r="B1184" s="109">
        <v>43657</v>
      </c>
      <c r="C1184">
        <v>395.92</v>
      </c>
      <c r="D1184">
        <v>1920197</v>
      </c>
    </row>
    <row r="1185" spans="2:4" x14ac:dyDescent="0.3">
      <c r="B1185" s="109">
        <v>43656</v>
      </c>
      <c r="C1185">
        <v>389.01</v>
      </c>
      <c r="D1185">
        <v>4391555</v>
      </c>
    </row>
    <row r="1186" spans="2:4" x14ac:dyDescent="0.3">
      <c r="B1186" s="109">
        <v>43655</v>
      </c>
      <c r="C1186">
        <v>397.7</v>
      </c>
      <c r="D1186">
        <v>1390594</v>
      </c>
    </row>
    <row r="1187" spans="2:4" x14ac:dyDescent="0.3">
      <c r="B1187" s="109">
        <v>43654</v>
      </c>
      <c r="C1187">
        <v>400.03</v>
      </c>
      <c r="D1187">
        <v>1771429</v>
      </c>
    </row>
    <row r="1188" spans="2:4" x14ac:dyDescent="0.3">
      <c r="B1188" s="109">
        <v>43651</v>
      </c>
      <c r="C1188">
        <v>408.85</v>
      </c>
      <c r="D1188">
        <v>3899975</v>
      </c>
    </row>
    <row r="1189" spans="2:4" x14ac:dyDescent="0.3">
      <c r="B1189" s="109">
        <v>43650</v>
      </c>
      <c r="C1189">
        <v>433.13</v>
      </c>
      <c r="D1189">
        <v>1403921</v>
      </c>
    </row>
    <row r="1190" spans="2:4" x14ac:dyDescent="0.3">
      <c r="B1190" s="109">
        <v>43649</v>
      </c>
      <c r="C1190">
        <v>435.38</v>
      </c>
      <c r="D1190">
        <v>1495101</v>
      </c>
    </row>
    <row r="1191" spans="2:4" x14ac:dyDescent="0.3">
      <c r="B1191" s="109">
        <v>43648</v>
      </c>
      <c r="C1191">
        <v>431.61</v>
      </c>
      <c r="D1191">
        <v>1280979</v>
      </c>
    </row>
    <row r="1192" spans="2:4" x14ac:dyDescent="0.3">
      <c r="B1192" s="109">
        <v>43647</v>
      </c>
      <c r="C1192">
        <v>433.52</v>
      </c>
      <c r="D1192">
        <v>1236756</v>
      </c>
    </row>
    <row r="1193" spans="2:4" x14ac:dyDescent="0.3">
      <c r="B1193" s="109">
        <v>43644</v>
      </c>
      <c r="C1193">
        <v>428.05</v>
      </c>
      <c r="D1193">
        <v>2420416</v>
      </c>
    </row>
    <row r="1194" spans="2:4" x14ac:dyDescent="0.3">
      <c r="B1194" s="109">
        <v>43643</v>
      </c>
      <c r="C1194">
        <v>430.76</v>
      </c>
      <c r="D1194">
        <v>3890619</v>
      </c>
    </row>
    <row r="1195" spans="2:4" x14ac:dyDescent="0.3">
      <c r="B1195" s="109">
        <v>43642</v>
      </c>
      <c r="C1195">
        <v>443.6</v>
      </c>
      <c r="D1195">
        <v>1154649</v>
      </c>
    </row>
    <row r="1196" spans="2:4" x14ac:dyDescent="0.3">
      <c r="B1196" s="109">
        <v>43641</v>
      </c>
      <c r="C1196">
        <v>440.89</v>
      </c>
      <c r="D1196">
        <v>1561940</v>
      </c>
    </row>
    <row r="1197" spans="2:4" x14ac:dyDescent="0.3">
      <c r="B1197" s="109">
        <v>43640</v>
      </c>
      <c r="C1197">
        <v>439.75</v>
      </c>
      <c r="D1197">
        <v>1204649</v>
      </c>
    </row>
    <row r="1198" spans="2:4" x14ac:dyDescent="0.3">
      <c r="B1198" s="109">
        <v>43637</v>
      </c>
      <c r="C1198">
        <v>443.14</v>
      </c>
      <c r="D1198">
        <v>2167482</v>
      </c>
    </row>
    <row r="1199" spans="2:4" x14ac:dyDescent="0.3">
      <c r="B1199" s="109">
        <v>43636</v>
      </c>
      <c r="C1199">
        <v>460.18</v>
      </c>
      <c r="D1199">
        <v>2363107</v>
      </c>
    </row>
    <row r="1200" spans="2:4" x14ac:dyDescent="0.3">
      <c r="B1200" s="109">
        <v>43635</v>
      </c>
      <c r="C1200">
        <v>440.68</v>
      </c>
      <c r="D1200">
        <v>1495845</v>
      </c>
    </row>
    <row r="1201" spans="2:4" x14ac:dyDescent="0.3">
      <c r="B1201" s="109">
        <v>43634</v>
      </c>
      <c r="C1201">
        <v>444.58</v>
      </c>
      <c r="D1201">
        <v>1874403</v>
      </c>
    </row>
    <row r="1202" spans="2:4" x14ac:dyDescent="0.3">
      <c r="B1202" s="109">
        <v>43633</v>
      </c>
      <c r="C1202">
        <v>439.11</v>
      </c>
      <c r="D1202">
        <v>2121746</v>
      </c>
    </row>
    <row r="1203" spans="2:4" x14ac:dyDescent="0.3">
      <c r="B1203" s="109">
        <v>43630</v>
      </c>
      <c r="C1203">
        <v>444.28</v>
      </c>
      <c r="D1203">
        <v>1289160</v>
      </c>
    </row>
    <row r="1204" spans="2:4" x14ac:dyDescent="0.3">
      <c r="B1204" s="109">
        <v>43629</v>
      </c>
      <c r="C1204">
        <v>448.86</v>
      </c>
      <c r="D1204">
        <v>1995987</v>
      </c>
    </row>
    <row r="1205" spans="2:4" x14ac:dyDescent="0.3">
      <c r="B1205" s="109">
        <v>43628</v>
      </c>
      <c r="C1205">
        <v>443.65</v>
      </c>
      <c r="D1205">
        <v>2368129</v>
      </c>
    </row>
    <row r="1206" spans="2:4" x14ac:dyDescent="0.3">
      <c r="B1206" s="109">
        <v>43627</v>
      </c>
      <c r="C1206">
        <v>445.55</v>
      </c>
      <c r="D1206">
        <v>4033082</v>
      </c>
    </row>
    <row r="1207" spans="2:4" x14ac:dyDescent="0.3">
      <c r="B1207" s="109">
        <v>43626</v>
      </c>
      <c r="C1207">
        <v>447.63</v>
      </c>
      <c r="D1207">
        <v>4579245</v>
      </c>
    </row>
    <row r="1208" spans="2:4" x14ac:dyDescent="0.3">
      <c r="B1208" s="109">
        <v>43623</v>
      </c>
      <c r="C1208">
        <v>457.93</v>
      </c>
      <c r="D1208">
        <v>2842575</v>
      </c>
    </row>
    <row r="1209" spans="2:4" x14ac:dyDescent="0.3">
      <c r="B1209" s="109">
        <v>43622</v>
      </c>
      <c r="C1209">
        <v>458.7</v>
      </c>
      <c r="D1209">
        <v>2869589</v>
      </c>
    </row>
    <row r="1210" spans="2:4" x14ac:dyDescent="0.3">
      <c r="B1210" s="109">
        <v>43620</v>
      </c>
      <c r="C1210">
        <v>455.18</v>
      </c>
      <c r="D1210">
        <v>2388316</v>
      </c>
    </row>
    <row r="1211" spans="2:4" x14ac:dyDescent="0.3">
      <c r="B1211" s="109">
        <v>43619</v>
      </c>
      <c r="C1211">
        <v>460.26</v>
      </c>
      <c r="D1211">
        <v>1110001</v>
      </c>
    </row>
    <row r="1212" spans="2:4" x14ac:dyDescent="0.3">
      <c r="B1212" s="109">
        <v>43616</v>
      </c>
      <c r="C1212">
        <v>465.56</v>
      </c>
      <c r="D1212">
        <v>2396092</v>
      </c>
    </row>
    <row r="1213" spans="2:4" x14ac:dyDescent="0.3">
      <c r="B1213" s="109">
        <v>43615</v>
      </c>
      <c r="C1213">
        <v>462.34</v>
      </c>
      <c r="D1213">
        <v>1987907</v>
      </c>
    </row>
    <row r="1214" spans="2:4" x14ac:dyDescent="0.3">
      <c r="B1214" s="109">
        <v>43614</v>
      </c>
      <c r="C1214">
        <v>457.25</v>
      </c>
      <c r="D1214">
        <v>2286617</v>
      </c>
    </row>
    <row r="1215" spans="2:4" x14ac:dyDescent="0.3">
      <c r="B1215" s="109">
        <v>43613</v>
      </c>
      <c r="C1215">
        <v>455.43</v>
      </c>
      <c r="D1215">
        <v>1558052</v>
      </c>
    </row>
    <row r="1216" spans="2:4" x14ac:dyDescent="0.3">
      <c r="B1216" s="109">
        <v>43612</v>
      </c>
      <c r="C1216">
        <v>455.98</v>
      </c>
      <c r="D1216">
        <v>2627359</v>
      </c>
    </row>
    <row r="1217" spans="2:4" x14ac:dyDescent="0.3">
      <c r="B1217" s="109">
        <v>43609</v>
      </c>
      <c r="C1217">
        <v>449.79</v>
      </c>
      <c r="D1217">
        <v>11985480</v>
      </c>
    </row>
    <row r="1218" spans="2:4" x14ac:dyDescent="0.3">
      <c r="B1218" s="109">
        <v>43608</v>
      </c>
      <c r="C1218">
        <v>464.46</v>
      </c>
      <c r="D1218">
        <v>3917318</v>
      </c>
    </row>
    <row r="1219" spans="2:4" x14ac:dyDescent="0.3">
      <c r="B1219" s="109">
        <v>43607</v>
      </c>
      <c r="C1219">
        <v>469.93</v>
      </c>
      <c r="D1219">
        <v>1801505</v>
      </c>
    </row>
    <row r="1220" spans="2:4" x14ac:dyDescent="0.3">
      <c r="B1220" s="109">
        <v>43606</v>
      </c>
      <c r="C1220">
        <v>461.75</v>
      </c>
      <c r="D1220">
        <v>1254387</v>
      </c>
    </row>
    <row r="1221" spans="2:4" x14ac:dyDescent="0.3">
      <c r="B1221" s="109">
        <v>43605</v>
      </c>
      <c r="C1221">
        <v>477.6</v>
      </c>
      <c r="D1221">
        <v>1612540</v>
      </c>
    </row>
    <row r="1222" spans="2:4" x14ac:dyDescent="0.3">
      <c r="B1222" s="109">
        <v>43602</v>
      </c>
      <c r="C1222">
        <v>452.8</v>
      </c>
      <c r="D1222">
        <v>947977</v>
      </c>
    </row>
    <row r="1223" spans="2:4" x14ac:dyDescent="0.3">
      <c r="B1223" s="109">
        <v>43601</v>
      </c>
      <c r="C1223">
        <v>449.92</v>
      </c>
      <c r="D1223">
        <v>1235889</v>
      </c>
    </row>
    <row r="1224" spans="2:4" x14ac:dyDescent="0.3">
      <c r="B1224" s="109">
        <v>43600</v>
      </c>
      <c r="C1224">
        <v>445.51</v>
      </c>
      <c r="D1224">
        <v>1763892</v>
      </c>
    </row>
    <row r="1225" spans="2:4" x14ac:dyDescent="0.3">
      <c r="B1225" s="109">
        <v>43599</v>
      </c>
      <c r="C1225">
        <v>455.81</v>
      </c>
      <c r="D1225">
        <v>1760834</v>
      </c>
    </row>
    <row r="1226" spans="2:4" x14ac:dyDescent="0.3">
      <c r="B1226" s="109">
        <v>43598</v>
      </c>
      <c r="C1226">
        <v>454.12</v>
      </c>
      <c r="D1226">
        <v>1504817</v>
      </c>
    </row>
    <row r="1227" spans="2:4" x14ac:dyDescent="0.3">
      <c r="B1227" s="109">
        <v>43595</v>
      </c>
      <c r="C1227">
        <v>458.78</v>
      </c>
      <c r="D1227">
        <v>1131188</v>
      </c>
    </row>
    <row r="1228" spans="2:4" x14ac:dyDescent="0.3">
      <c r="B1228" s="109">
        <v>43594</v>
      </c>
      <c r="C1228">
        <v>458.4</v>
      </c>
      <c r="D1228">
        <v>2138657</v>
      </c>
    </row>
    <row r="1229" spans="2:4" x14ac:dyDescent="0.3">
      <c r="B1229" s="109">
        <v>43593</v>
      </c>
      <c r="C1229">
        <v>448.39</v>
      </c>
      <c r="D1229">
        <v>3009785</v>
      </c>
    </row>
    <row r="1230" spans="2:4" x14ac:dyDescent="0.3">
      <c r="B1230" s="109">
        <v>43592</v>
      </c>
      <c r="C1230">
        <v>467.22</v>
      </c>
      <c r="D1230">
        <v>1828542</v>
      </c>
    </row>
    <row r="1231" spans="2:4" x14ac:dyDescent="0.3">
      <c r="B1231" s="109">
        <v>43591</v>
      </c>
      <c r="C1231">
        <v>468.87</v>
      </c>
      <c r="D1231">
        <v>1380768</v>
      </c>
    </row>
    <row r="1232" spans="2:4" x14ac:dyDescent="0.3">
      <c r="B1232" s="109">
        <v>43588</v>
      </c>
      <c r="C1232">
        <v>470.61</v>
      </c>
      <c r="D1232">
        <v>1676483</v>
      </c>
    </row>
    <row r="1233" spans="2:4" x14ac:dyDescent="0.3">
      <c r="B1233" s="109">
        <v>43587</v>
      </c>
      <c r="C1233">
        <v>473.19</v>
      </c>
      <c r="D1233">
        <v>1361129</v>
      </c>
    </row>
    <row r="1234" spans="2:4" x14ac:dyDescent="0.3">
      <c r="B1234" s="109">
        <v>43585</v>
      </c>
      <c r="C1234">
        <v>486.84</v>
      </c>
      <c r="D1234">
        <v>2126339</v>
      </c>
    </row>
    <row r="1235" spans="2:4" x14ac:dyDescent="0.3">
      <c r="B1235" s="109">
        <v>43581</v>
      </c>
      <c r="C1235">
        <v>487.31</v>
      </c>
      <c r="D1235">
        <v>1194128</v>
      </c>
    </row>
    <row r="1236" spans="2:4" x14ac:dyDescent="0.3">
      <c r="B1236" s="109">
        <v>43580</v>
      </c>
      <c r="C1236">
        <v>488.11</v>
      </c>
      <c r="D1236">
        <v>2045696</v>
      </c>
    </row>
    <row r="1237" spans="2:4" x14ac:dyDescent="0.3">
      <c r="B1237" s="109">
        <v>43579</v>
      </c>
      <c r="C1237">
        <v>498.5</v>
      </c>
      <c r="D1237">
        <v>1141566</v>
      </c>
    </row>
    <row r="1238" spans="2:4" x14ac:dyDescent="0.3">
      <c r="B1238" s="109">
        <v>43578</v>
      </c>
      <c r="C1238">
        <v>492.1</v>
      </c>
      <c r="D1238">
        <v>3281951</v>
      </c>
    </row>
    <row r="1239" spans="2:4" x14ac:dyDescent="0.3">
      <c r="B1239" s="109">
        <v>43577</v>
      </c>
      <c r="C1239">
        <v>509.69</v>
      </c>
      <c r="D1239">
        <v>2264556</v>
      </c>
    </row>
    <row r="1240" spans="2:4" x14ac:dyDescent="0.3">
      <c r="B1240" s="109">
        <v>43573</v>
      </c>
      <c r="C1240">
        <v>498.71</v>
      </c>
      <c r="D1240">
        <v>1731483</v>
      </c>
    </row>
    <row r="1241" spans="2:4" x14ac:dyDescent="0.3">
      <c r="B1241" s="109">
        <v>43571</v>
      </c>
      <c r="C1241">
        <v>506.04</v>
      </c>
      <c r="D1241">
        <v>1295156</v>
      </c>
    </row>
    <row r="1242" spans="2:4" x14ac:dyDescent="0.3">
      <c r="B1242" s="109">
        <v>43570</v>
      </c>
      <c r="C1242">
        <v>503.71</v>
      </c>
      <c r="D1242">
        <v>1346350</v>
      </c>
    </row>
    <row r="1243" spans="2:4" x14ac:dyDescent="0.3">
      <c r="B1243" s="109">
        <v>43567</v>
      </c>
      <c r="C1243">
        <v>510.75</v>
      </c>
      <c r="D1243">
        <v>1568928</v>
      </c>
    </row>
    <row r="1244" spans="2:4" x14ac:dyDescent="0.3">
      <c r="B1244" s="109">
        <v>43566</v>
      </c>
      <c r="C1244">
        <v>508.04</v>
      </c>
      <c r="D1244">
        <v>2135526</v>
      </c>
    </row>
    <row r="1245" spans="2:4" x14ac:dyDescent="0.3">
      <c r="B1245" s="109">
        <v>43565</v>
      </c>
      <c r="C1245">
        <v>505.62</v>
      </c>
      <c r="D1245">
        <v>2412038</v>
      </c>
    </row>
    <row r="1246" spans="2:4" x14ac:dyDescent="0.3">
      <c r="B1246" s="109">
        <v>43564</v>
      </c>
      <c r="C1246">
        <v>517.66</v>
      </c>
      <c r="D1246">
        <v>2343318</v>
      </c>
    </row>
    <row r="1247" spans="2:4" x14ac:dyDescent="0.3">
      <c r="B1247" s="109">
        <v>43563</v>
      </c>
      <c r="C1247">
        <v>531.52</v>
      </c>
      <c r="D1247">
        <v>1576961</v>
      </c>
    </row>
    <row r="1248" spans="2:4" x14ac:dyDescent="0.3">
      <c r="B1248" s="109">
        <v>43560</v>
      </c>
      <c r="C1248">
        <v>541.35</v>
      </c>
      <c r="D1248">
        <v>1516938</v>
      </c>
    </row>
    <row r="1249" spans="2:4" x14ac:dyDescent="0.3">
      <c r="B1249" s="109">
        <v>43559</v>
      </c>
      <c r="C1249">
        <v>531.9</v>
      </c>
      <c r="D1249">
        <v>1684174</v>
      </c>
    </row>
    <row r="1250" spans="2:4" x14ac:dyDescent="0.3">
      <c r="B1250" s="109">
        <v>43558</v>
      </c>
      <c r="C1250">
        <v>534.53</v>
      </c>
      <c r="D1250">
        <v>2692539</v>
      </c>
    </row>
    <row r="1251" spans="2:4" x14ac:dyDescent="0.3">
      <c r="B1251" s="109">
        <v>43557</v>
      </c>
      <c r="C1251">
        <v>544.11</v>
      </c>
      <c r="D1251">
        <v>3404619</v>
      </c>
    </row>
    <row r="1252" spans="2:4" x14ac:dyDescent="0.3">
      <c r="B1252" s="109">
        <v>43556</v>
      </c>
      <c r="C1252">
        <v>533.67999999999995</v>
      </c>
      <c r="D1252">
        <v>2112250</v>
      </c>
    </row>
    <row r="1253" spans="2:4" x14ac:dyDescent="0.3">
      <c r="B1253" s="109">
        <v>43552</v>
      </c>
      <c r="C1253">
        <v>513.79999999999995</v>
      </c>
      <c r="D1253">
        <v>2830495</v>
      </c>
    </row>
    <row r="1254" spans="2:4" x14ac:dyDescent="0.3">
      <c r="B1254" s="109">
        <v>43551</v>
      </c>
      <c r="C1254">
        <v>499.56</v>
      </c>
      <c r="D1254">
        <v>2146256</v>
      </c>
    </row>
    <row r="1255" spans="2:4" x14ac:dyDescent="0.3">
      <c r="B1255" s="109">
        <v>43550</v>
      </c>
      <c r="C1255">
        <v>495.79</v>
      </c>
      <c r="D1255">
        <v>1545521</v>
      </c>
    </row>
    <row r="1256" spans="2:4" x14ac:dyDescent="0.3">
      <c r="B1256" s="109">
        <v>43549</v>
      </c>
      <c r="C1256">
        <v>491.59</v>
      </c>
      <c r="D1256">
        <v>2348575</v>
      </c>
    </row>
    <row r="1257" spans="2:4" x14ac:dyDescent="0.3">
      <c r="B1257" s="109">
        <v>43546</v>
      </c>
      <c r="C1257">
        <v>505.32</v>
      </c>
      <c r="D1257">
        <v>2108088</v>
      </c>
    </row>
    <row r="1258" spans="2:4" x14ac:dyDescent="0.3">
      <c r="B1258" s="109">
        <v>43544</v>
      </c>
      <c r="C1258">
        <v>522.70000000000005</v>
      </c>
      <c r="D1258">
        <v>1434900</v>
      </c>
    </row>
    <row r="1259" spans="2:4" x14ac:dyDescent="0.3">
      <c r="B1259" s="109">
        <v>43543</v>
      </c>
      <c r="C1259">
        <v>524.82000000000005</v>
      </c>
      <c r="D1259">
        <v>1994472</v>
      </c>
    </row>
    <row r="1260" spans="2:4" x14ac:dyDescent="0.3">
      <c r="B1260" s="109">
        <v>43542</v>
      </c>
      <c r="C1260">
        <v>523.89</v>
      </c>
      <c r="D1260">
        <v>1376894</v>
      </c>
    </row>
    <row r="1261" spans="2:4" x14ac:dyDescent="0.3">
      <c r="B1261" s="109">
        <v>43539</v>
      </c>
      <c r="C1261">
        <v>521.4</v>
      </c>
      <c r="D1261">
        <v>3455081</v>
      </c>
    </row>
    <row r="1262" spans="2:4" x14ac:dyDescent="0.3">
      <c r="B1262" s="109">
        <v>43538</v>
      </c>
      <c r="C1262">
        <v>519</v>
      </c>
      <c r="D1262">
        <v>2126244</v>
      </c>
    </row>
    <row r="1263" spans="2:4" x14ac:dyDescent="0.3">
      <c r="B1263" s="109">
        <v>43537</v>
      </c>
      <c r="C1263">
        <v>517.22</v>
      </c>
      <c r="D1263">
        <v>1481513</v>
      </c>
    </row>
    <row r="1264" spans="2:4" x14ac:dyDescent="0.3">
      <c r="B1264" s="109">
        <v>43536</v>
      </c>
      <c r="C1264">
        <v>521.45000000000005</v>
      </c>
      <c r="D1264">
        <v>2240423</v>
      </c>
    </row>
    <row r="1265" spans="2:4" x14ac:dyDescent="0.3">
      <c r="B1265" s="109">
        <v>43535</v>
      </c>
      <c r="C1265">
        <v>520.85</v>
      </c>
      <c r="D1265">
        <v>3036038</v>
      </c>
    </row>
    <row r="1266" spans="2:4" x14ac:dyDescent="0.3">
      <c r="B1266" s="109">
        <v>43532</v>
      </c>
      <c r="C1266">
        <v>502.95</v>
      </c>
      <c r="D1266">
        <v>2779842</v>
      </c>
    </row>
    <row r="1267" spans="2:4" x14ac:dyDescent="0.3">
      <c r="B1267" s="109">
        <v>43531</v>
      </c>
      <c r="C1267">
        <v>518.19000000000005</v>
      </c>
      <c r="D1267">
        <v>1821986</v>
      </c>
    </row>
    <row r="1268" spans="2:4" x14ac:dyDescent="0.3">
      <c r="B1268" s="109">
        <v>43530</v>
      </c>
      <c r="C1268">
        <v>524.99</v>
      </c>
      <c r="D1268">
        <v>2974338</v>
      </c>
    </row>
    <row r="1269" spans="2:4" x14ac:dyDescent="0.3">
      <c r="B1269" s="109">
        <v>43529</v>
      </c>
      <c r="C1269">
        <v>528.41</v>
      </c>
      <c r="D1269">
        <v>2057760</v>
      </c>
    </row>
    <row r="1270" spans="2:4" x14ac:dyDescent="0.3">
      <c r="B1270" s="109">
        <v>43525</v>
      </c>
      <c r="C1270">
        <v>520.04999999999995</v>
      </c>
      <c r="D1270">
        <v>2541891</v>
      </c>
    </row>
    <row r="1271" spans="2:4" x14ac:dyDescent="0.3">
      <c r="B1271" s="109">
        <v>43524</v>
      </c>
      <c r="C1271">
        <v>513.59</v>
      </c>
      <c r="D1271">
        <v>3597384</v>
      </c>
    </row>
    <row r="1272" spans="2:4" x14ac:dyDescent="0.3">
      <c r="B1272" s="109">
        <v>43523</v>
      </c>
      <c r="C1272">
        <v>501.31</v>
      </c>
      <c r="D1272">
        <v>4387981</v>
      </c>
    </row>
    <row r="1273" spans="2:4" x14ac:dyDescent="0.3">
      <c r="B1273" s="109">
        <v>43522</v>
      </c>
      <c r="C1273">
        <v>511.02</v>
      </c>
      <c r="D1273">
        <v>4706171</v>
      </c>
    </row>
    <row r="1274" spans="2:4" x14ac:dyDescent="0.3">
      <c r="B1274" s="109">
        <v>43521</v>
      </c>
      <c r="C1274">
        <v>495.69</v>
      </c>
      <c r="D1274">
        <v>1982254</v>
      </c>
    </row>
    <row r="1275" spans="2:4" x14ac:dyDescent="0.3">
      <c r="B1275" s="109">
        <v>43518</v>
      </c>
      <c r="C1275">
        <v>494.72</v>
      </c>
      <c r="D1275">
        <v>3254462</v>
      </c>
    </row>
    <row r="1276" spans="2:4" x14ac:dyDescent="0.3">
      <c r="B1276" s="109">
        <v>43517</v>
      </c>
      <c r="C1276">
        <v>496.16</v>
      </c>
      <c r="D1276">
        <v>2753833</v>
      </c>
    </row>
    <row r="1277" spans="2:4" x14ac:dyDescent="0.3">
      <c r="B1277" s="109">
        <v>43516</v>
      </c>
      <c r="C1277">
        <v>478.97</v>
      </c>
      <c r="D1277">
        <v>2587436</v>
      </c>
    </row>
    <row r="1278" spans="2:4" x14ac:dyDescent="0.3">
      <c r="B1278" s="109">
        <v>43515</v>
      </c>
      <c r="C1278">
        <v>470.87</v>
      </c>
      <c r="D1278">
        <v>3001178</v>
      </c>
    </row>
    <row r="1279" spans="2:4" x14ac:dyDescent="0.3">
      <c r="B1279" s="109">
        <v>43514</v>
      </c>
      <c r="C1279">
        <v>460.61</v>
      </c>
      <c r="D1279">
        <v>2613726</v>
      </c>
    </row>
    <row r="1280" spans="2:4" x14ac:dyDescent="0.3">
      <c r="B1280" s="109">
        <v>43511</v>
      </c>
      <c r="C1280">
        <v>461.87</v>
      </c>
      <c r="D1280">
        <v>3895244</v>
      </c>
    </row>
    <row r="1281" spans="2:4" x14ac:dyDescent="0.3">
      <c r="B1281" s="109">
        <v>43510</v>
      </c>
      <c r="C1281">
        <v>486.87</v>
      </c>
      <c r="D1281">
        <v>4102027</v>
      </c>
    </row>
    <row r="1282" spans="2:4" x14ac:dyDescent="0.3">
      <c r="B1282" s="109">
        <v>43508</v>
      </c>
      <c r="C1282">
        <v>471.48</v>
      </c>
      <c r="D1282">
        <v>4646752</v>
      </c>
    </row>
    <row r="1283" spans="2:4" x14ac:dyDescent="0.3">
      <c r="B1283" s="109">
        <v>43507</v>
      </c>
      <c r="C1283">
        <v>482.62</v>
      </c>
      <c r="D1283">
        <v>12331734</v>
      </c>
    </row>
    <row r="1284" spans="2:4" x14ac:dyDescent="0.3">
      <c r="B1284" s="109">
        <v>43504</v>
      </c>
      <c r="C1284">
        <v>438.02</v>
      </c>
      <c r="D1284">
        <v>1606621</v>
      </c>
    </row>
    <row r="1285" spans="2:4" x14ac:dyDescent="0.3">
      <c r="B1285" s="109">
        <v>43503</v>
      </c>
      <c r="C1285">
        <v>447.56</v>
      </c>
      <c r="D1285">
        <v>1745074</v>
      </c>
    </row>
    <row r="1286" spans="2:4" x14ac:dyDescent="0.3">
      <c r="B1286" s="109">
        <v>43502</v>
      </c>
      <c r="C1286">
        <v>456.98</v>
      </c>
      <c r="D1286">
        <v>1734832</v>
      </c>
    </row>
    <row r="1287" spans="2:4" x14ac:dyDescent="0.3">
      <c r="B1287" s="109">
        <v>43501</v>
      </c>
      <c r="C1287">
        <v>438.86</v>
      </c>
      <c r="D1287">
        <v>1066230</v>
      </c>
    </row>
    <row r="1288" spans="2:4" x14ac:dyDescent="0.3">
      <c r="B1288" s="109">
        <v>43500</v>
      </c>
      <c r="C1288">
        <v>440.63</v>
      </c>
      <c r="D1288">
        <v>1014065</v>
      </c>
    </row>
    <row r="1289" spans="2:4" x14ac:dyDescent="0.3">
      <c r="B1289" s="109">
        <v>43497</v>
      </c>
      <c r="C1289">
        <v>447.4</v>
      </c>
      <c r="D1289">
        <v>1629734</v>
      </c>
    </row>
    <row r="1290" spans="2:4" x14ac:dyDescent="0.3">
      <c r="B1290" s="109">
        <v>43496</v>
      </c>
      <c r="C1290">
        <v>445.67</v>
      </c>
      <c r="D1290">
        <v>1704334</v>
      </c>
    </row>
    <row r="1291" spans="2:4" x14ac:dyDescent="0.3">
      <c r="B1291" s="109">
        <v>43495</v>
      </c>
      <c r="C1291">
        <v>448.66</v>
      </c>
      <c r="D1291">
        <v>1604734</v>
      </c>
    </row>
    <row r="1292" spans="2:4" x14ac:dyDescent="0.3">
      <c r="B1292" s="109">
        <v>43494</v>
      </c>
      <c r="C1292">
        <v>448.49</v>
      </c>
      <c r="D1292">
        <v>2410506</v>
      </c>
    </row>
    <row r="1293" spans="2:4" x14ac:dyDescent="0.3">
      <c r="B1293" s="109">
        <v>43493</v>
      </c>
      <c r="C1293">
        <v>447.56</v>
      </c>
      <c r="D1293">
        <v>4524193</v>
      </c>
    </row>
    <row r="1294" spans="2:4" x14ac:dyDescent="0.3">
      <c r="B1294" s="109">
        <v>43490</v>
      </c>
      <c r="C1294">
        <v>425.28</v>
      </c>
      <c r="D1294">
        <v>3808529</v>
      </c>
    </row>
    <row r="1295" spans="2:4" x14ac:dyDescent="0.3">
      <c r="B1295" s="109">
        <v>43489</v>
      </c>
      <c r="C1295">
        <v>443.07</v>
      </c>
      <c r="D1295">
        <v>2113026</v>
      </c>
    </row>
    <row r="1296" spans="2:4" x14ac:dyDescent="0.3">
      <c r="B1296" s="109">
        <v>43488</v>
      </c>
      <c r="C1296">
        <v>445.13</v>
      </c>
      <c r="D1296">
        <v>3412724</v>
      </c>
    </row>
    <row r="1297" spans="2:4" x14ac:dyDescent="0.3">
      <c r="B1297" s="109">
        <v>43487</v>
      </c>
      <c r="C1297">
        <v>436.55</v>
      </c>
      <c r="D1297">
        <v>2492481</v>
      </c>
    </row>
    <row r="1298" spans="2:4" x14ac:dyDescent="0.3">
      <c r="B1298" s="109">
        <v>43486</v>
      </c>
      <c r="C1298">
        <v>430.54</v>
      </c>
      <c r="D1298">
        <v>4003904</v>
      </c>
    </row>
    <row r="1299" spans="2:4" x14ac:dyDescent="0.3">
      <c r="B1299" s="109">
        <v>43483</v>
      </c>
      <c r="C1299">
        <v>441.55</v>
      </c>
      <c r="D1299">
        <v>6658747</v>
      </c>
    </row>
    <row r="1300" spans="2:4" x14ac:dyDescent="0.3">
      <c r="B1300" s="109">
        <v>43482</v>
      </c>
      <c r="C1300">
        <v>474.97</v>
      </c>
      <c r="D1300">
        <v>1087914</v>
      </c>
    </row>
    <row r="1301" spans="2:4" x14ac:dyDescent="0.3">
      <c r="B1301" s="109">
        <v>43481</v>
      </c>
      <c r="C1301">
        <v>482.12</v>
      </c>
      <c r="D1301">
        <v>1265311</v>
      </c>
    </row>
    <row r="1302" spans="2:4" x14ac:dyDescent="0.3">
      <c r="B1302" s="109">
        <v>43480</v>
      </c>
      <c r="C1302">
        <v>487.25</v>
      </c>
      <c r="D1302">
        <v>1174492</v>
      </c>
    </row>
    <row r="1303" spans="2:4" x14ac:dyDescent="0.3">
      <c r="B1303" s="109">
        <v>43479</v>
      </c>
      <c r="C1303">
        <v>486.78</v>
      </c>
      <c r="D1303">
        <v>853454</v>
      </c>
    </row>
    <row r="1304" spans="2:4" x14ac:dyDescent="0.3">
      <c r="B1304" s="109">
        <v>43476</v>
      </c>
      <c r="C1304">
        <v>495.11</v>
      </c>
      <c r="D1304">
        <v>859286</v>
      </c>
    </row>
    <row r="1305" spans="2:4" x14ac:dyDescent="0.3">
      <c r="B1305" s="109">
        <v>43475</v>
      </c>
      <c r="C1305">
        <v>496.07</v>
      </c>
      <c r="D1305">
        <v>727989</v>
      </c>
    </row>
    <row r="1306" spans="2:4" x14ac:dyDescent="0.3">
      <c r="B1306" s="109">
        <v>43474</v>
      </c>
      <c r="C1306">
        <v>495.11</v>
      </c>
      <c r="D1306">
        <v>966892</v>
      </c>
    </row>
    <row r="1307" spans="2:4" x14ac:dyDescent="0.3">
      <c r="B1307" s="109">
        <v>43473</v>
      </c>
      <c r="C1307">
        <v>504.31</v>
      </c>
      <c r="D1307">
        <v>854643</v>
      </c>
    </row>
    <row r="1308" spans="2:4" x14ac:dyDescent="0.3">
      <c r="B1308" s="109">
        <v>43472</v>
      </c>
      <c r="C1308">
        <v>500.53</v>
      </c>
      <c r="D1308">
        <v>854838</v>
      </c>
    </row>
    <row r="1309" spans="2:4" x14ac:dyDescent="0.3">
      <c r="B1309" s="109">
        <v>43469</v>
      </c>
      <c r="C1309">
        <v>497.88</v>
      </c>
      <c r="D1309">
        <v>1195297</v>
      </c>
    </row>
    <row r="1310" spans="2:4" x14ac:dyDescent="0.3">
      <c r="B1310" s="109">
        <v>43468</v>
      </c>
      <c r="C1310">
        <v>491.91</v>
      </c>
      <c r="D1310">
        <v>1543898</v>
      </c>
    </row>
    <row r="1311" spans="2:4" x14ac:dyDescent="0.3">
      <c r="B1311" s="109">
        <v>43467</v>
      </c>
      <c r="C1311">
        <v>508.31</v>
      </c>
      <c r="D1311">
        <v>1205671</v>
      </c>
    </row>
    <row r="1312" spans="2:4" x14ac:dyDescent="0.3">
      <c r="B1312" s="109">
        <v>43466</v>
      </c>
      <c r="C1312">
        <v>511.04</v>
      </c>
      <c r="D1312">
        <v>1393145</v>
      </c>
    </row>
    <row r="1313" spans="2:4" x14ac:dyDescent="0.3">
      <c r="B1313" s="109">
        <v>43465</v>
      </c>
      <c r="C1313">
        <v>510.95</v>
      </c>
      <c r="D1313">
        <v>2495824</v>
      </c>
    </row>
    <row r="1314" spans="2:4" x14ac:dyDescent="0.3">
      <c r="B1314" s="109">
        <v>43462</v>
      </c>
      <c r="C1314">
        <v>517.29999999999995</v>
      </c>
      <c r="D1314">
        <v>3387769</v>
      </c>
    </row>
    <row r="1315" spans="2:4" x14ac:dyDescent="0.3">
      <c r="B1315" s="109">
        <v>43461</v>
      </c>
      <c r="C1315">
        <v>492.84</v>
      </c>
      <c r="D1315">
        <v>1479694</v>
      </c>
    </row>
    <row r="1316" spans="2:4" x14ac:dyDescent="0.3">
      <c r="B1316" s="109">
        <v>43460</v>
      </c>
      <c r="C1316">
        <v>483.67</v>
      </c>
      <c r="D1316">
        <v>2305953</v>
      </c>
    </row>
    <row r="1317" spans="2:4" x14ac:dyDescent="0.3">
      <c r="B1317" s="109">
        <v>43458</v>
      </c>
      <c r="C1317">
        <v>485.06</v>
      </c>
      <c r="D1317">
        <v>1228147</v>
      </c>
    </row>
    <row r="1318" spans="2:4" x14ac:dyDescent="0.3">
      <c r="B1318" s="109">
        <v>43455</v>
      </c>
      <c r="C1318">
        <v>496.79</v>
      </c>
      <c r="D1318">
        <v>1018579</v>
      </c>
    </row>
    <row r="1319" spans="2:4" x14ac:dyDescent="0.3">
      <c r="B1319" s="109">
        <v>43454</v>
      </c>
      <c r="C1319">
        <v>501.79</v>
      </c>
      <c r="D1319">
        <v>1388554</v>
      </c>
    </row>
    <row r="1320" spans="2:4" x14ac:dyDescent="0.3">
      <c r="B1320" s="109">
        <v>43453</v>
      </c>
      <c r="C1320">
        <v>501.83</v>
      </c>
      <c r="D1320">
        <v>1470396</v>
      </c>
    </row>
    <row r="1321" spans="2:4" x14ac:dyDescent="0.3">
      <c r="B1321" s="109">
        <v>43452</v>
      </c>
      <c r="C1321">
        <v>495.06</v>
      </c>
      <c r="D1321">
        <v>2031643</v>
      </c>
    </row>
    <row r="1322" spans="2:4" x14ac:dyDescent="0.3">
      <c r="B1322" s="109">
        <v>43451</v>
      </c>
      <c r="C1322">
        <v>482.92</v>
      </c>
      <c r="D1322">
        <v>1435521</v>
      </c>
    </row>
    <row r="1323" spans="2:4" x14ac:dyDescent="0.3">
      <c r="B1323" s="109">
        <v>43448</v>
      </c>
      <c r="C1323">
        <v>483.88</v>
      </c>
      <c r="D1323">
        <v>2321754</v>
      </c>
    </row>
    <row r="1324" spans="2:4" x14ac:dyDescent="0.3">
      <c r="B1324" s="109">
        <v>43447</v>
      </c>
      <c r="C1324">
        <v>471.4</v>
      </c>
      <c r="D1324">
        <v>1700878</v>
      </c>
    </row>
    <row r="1325" spans="2:4" x14ac:dyDescent="0.3">
      <c r="B1325" s="109">
        <v>43446</v>
      </c>
      <c r="C1325">
        <v>476.53</v>
      </c>
      <c r="D1325">
        <v>2017692</v>
      </c>
    </row>
    <row r="1326" spans="2:4" x14ac:dyDescent="0.3">
      <c r="B1326" s="109">
        <v>43445</v>
      </c>
      <c r="C1326">
        <v>470.6</v>
      </c>
      <c r="D1326">
        <v>2653942</v>
      </c>
    </row>
    <row r="1327" spans="2:4" x14ac:dyDescent="0.3">
      <c r="B1327" s="109">
        <v>43444</v>
      </c>
      <c r="C1327">
        <v>483.46</v>
      </c>
      <c r="D1327">
        <v>995614</v>
      </c>
    </row>
    <row r="1328" spans="2:4" x14ac:dyDescent="0.3">
      <c r="B1328" s="109">
        <v>43441</v>
      </c>
      <c r="C1328">
        <v>499.77</v>
      </c>
      <c r="D1328">
        <v>2028229</v>
      </c>
    </row>
    <row r="1329" spans="2:4" x14ac:dyDescent="0.3">
      <c r="B1329" s="109">
        <v>43440</v>
      </c>
      <c r="C1329">
        <v>496.62</v>
      </c>
      <c r="D1329">
        <v>2957408</v>
      </c>
    </row>
    <row r="1330" spans="2:4" x14ac:dyDescent="0.3">
      <c r="B1330" s="109">
        <v>43439</v>
      </c>
      <c r="C1330">
        <v>482.45</v>
      </c>
      <c r="D1330">
        <v>2056326</v>
      </c>
    </row>
    <row r="1331" spans="2:4" x14ac:dyDescent="0.3">
      <c r="B1331" s="109">
        <v>43438</v>
      </c>
      <c r="C1331">
        <v>496.07</v>
      </c>
      <c r="D1331">
        <v>1245127</v>
      </c>
    </row>
    <row r="1332" spans="2:4" x14ac:dyDescent="0.3">
      <c r="B1332" s="109">
        <v>43437</v>
      </c>
      <c r="C1332">
        <v>500.36</v>
      </c>
      <c r="D1332">
        <v>1216634</v>
      </c>
    </row>
    <row r="1333" spans="2:4" x14ac:dyDescent="0.3">
      <c r="B1333" s="109">
        <v>43434</v>
      </c>
      <c r="C1333">
        <v>497.33</v>
      </c>
      <c r="D1333">
        <v>3289607</v>
      </c>
    </row>
    <row r="1334" spans="2:4" x14ac:dyDescent="0.3">
      <c r="B1334" s="109">
        <v>43433</v>
      </c>
      <c r="C1334">
        <v>518.1</v>
      </c>
      <c r="D1334">
        <v>1524447</v>
      </c>
    </row>
    <row r="1335" spans="2:4" x14ac:dyDescent="0.3">
      <c r="B1335" s="109">
        <v>43432</v>
      </c>
      <c r="C1335">
        <v>513.39</v>
      </c>
      <c r="D1335">
        <v>1121991</v>
      </c>
    </row>
    <row r="1336" spans="2:4" x14ac:dyDescent="0.3">
      <c r="B1336" s="109">
        <v>43431</v>
      </c>
      <c r="C1336">
        <v>514.36</v>
      </c>
      <c r="D1336">
        <v>1510252</v>
      </c>
    </row>
    <row r="1337" spans="2:4" x14ac:dyDescent="0.3">
      <c r="B1337" s="109">
        <v>43430</v>
      </c>
      <c r="C1337">
        <v>506.46</v>
      </c>
      <c r="D1337">
        <v>1780157</v>
      </c>
    </row>
    <row r="1338" spans="2:4" x14ac:dyDescent="0.3">
      <c r="B1338" s="109">
        <v>43426</v>
      </c>
      <c r="C1338">
        <v>504.48</v>
      </c>
      <c r="D1338">
        <v>2196166</v>
      </c>
    </row>
    <row r="1339" spans="2:4" x14ac:dyDescent="0.3">
      <c r="B1339" s="109">
        <v>43425</v>
      </c>
      <c r="C1339">
        <v>522.39</v>
      </c>
      <c r="D1339">
        <v>1155435</v>
      </c>
    </row>
    <row r="1340" spans="2:4" x14ac:dyDescent="0.3">
      <c r="B1340" s="109">
        <v>43424</v>
      </c>
      <c r="C1340">
        <v>512.04999999999995</v>
      </c>
      <c r="D1340">
        <v>1519601</v>
      </c>
    </row>
    <row r="1341" spans="2:4" x14ac:dyDescent="0.3">
      <c r="B1341" s="109">
        <v>43423</v>
      </c>
      <c r="C1341">
        <v>518.77</v>
      </c>
      <c r="D1341">
        <v>1209850</v>
      </c>
    </row>
    <row r="1342" spans="2:4" x14ac:dyDescent="0.3">
      <c r="B1342" s="109">
        <v>43420</v>
      </c>
      <c r="C1342">
        <v>511.29</v>
      </c>
      <c r="D1342">
        <v>2642885</v>
      </c>
    </row>
    <row r="1343" spans="2:4" x14ac:dyDescent="0.3">
      <c r="B1343" s="109">
        <v>43419</v>
      </c>
      <c r="C1343">
        <v>501.58</v>
      </c>
      <c r="D1343">
        <v>1935051</v>
      </c>
    </row>
    <row r="1344" spans="2:4" x14ac:dyDescent="0.3">
      <c r="B1344" s="109">
        <v>43418</v>
      </c>
      <c r="C1344">
        <v>516</v>
      </c>
      <c r="D1344">
        <v>1803487</v>
      </c>
    </row>
    <row r="1345" spans="2:4" x14ac:dyDescent="0.3">
      <c r="B1345" s="109">
        <v>43417</v>
      </c>
      <c r="C1345">
        <v>511.84</v>
      </c>
      <c r="D1345">
        <v>1279624</v>
      </c>
    </row>
    <row r="1346" spans="2:4" x14ac:dyDescent="0.3">
      <c r="B1346" s="109">
        <v>43416</v>
      </c>
      <c r="C1346">
        <v>517.49</v>
      </c>
      <c r="D1346">
        <v>1036722</v>
      </c>
    </row>
    <row r="1347" spans="2:4" x14ac:dyDescent="0.3">
      <c r="B1347" s="109">
        <v>43413</v>
      </c>
      <c r="C1347">
        <v>522.29999999999995</v>
      </c>
      <c r="D1347">
        <v>2075753</v>
      </c>
    </row>
    <row r="1348" spans="2:4" x14ac:dyDescent="0.3">
      <c r="B1348" s="109">
        <v>43411</v>
      </c>
      <c r="C1348">
        <v>510.58</v>
      </c>
      <c r="D1348">
        <v>258661</v>
      </c>
    </row>
    <row r="1349" spans="2:4" x14ac:dyDescent="0.3">
      <c r="B1349" s="109">
        <v>43410</v>
      </c>
      <c r="C1349">
        <v>508.7</v>
      </c>
      <c r="D1349">
        <v>2368118</v>
      </c>
    </row>
    <row r="1350" spans="2:4" x14ac:dyDescent="0.3">
      <c r="B1350" s="109">
        <v>43409</v>
      </c>
      <c r="C1350">
        <v>517.45000000000005</v>
      </c>
      <c r="D1350">
        <v>4985520</v>
      </c>
    </row>
    <row r="1351" spans="2:4" x14ac:dyDescent="0.3">
      <c r="B1351" s="109">
        <v>43406</v>
      </c>
      <c r="C1351">
        <v>555.29</v>
      </c>
      <c r="D1351">
        <v>2037639</v>
      </c>
    </row>
    <row r="1352" spans="2:4" x14ac:dyDescent="0.3">
      <c r="B1352" s="109">
        <v>43405</v>
      </c>
      <c r="C1352">
        <v>562.91</v>
      </c>
      <c r="D1352">
        <v>1395195</v>
      </c>
    </row>
    <row r="1353" spans="2:4" x14ac:dyDescent="0.3">
      <c r="B1353" s="109">
        <v>43404</v>
      </c>
      <c r="C1353">
        <v>544.87</v>
      </c>
      <c r="D1353">
        <v>1470385</v>
      </c>
    </row>
    <row r="1354" spans="2:4" x14ac:dyDescent="0.3">
      <c r="B1354" s="109">
        <v>43403</v>
      </c>
      <c r="C1354">
        <v>545.45000000000005</v>
      </c>
      <c r="D1354">
        <v>1210908</v>
      </c>
    </row>
    <row r="1355" spans="2:4" x14ac:dyDescent="0.3">
      <c r="B1355" s="109">
        <v>43402</v>
      </c>
      <c r="C1355">
        <v>543.70000000000005</v>
      </c>
      <c r="D1355">
        <v>1361228</v>
      </c>
    </row>
    <row r="1356" spans="2:4" x14ac:dyDescent="0.3">
      <c r="B1356" s="109">
        <v>43399</v>
      </c>
      <c r="C1356">
        <v>519.21</v>
      </c>
      <c r="D1356">
        <v>1388966</v>
      </c>
    </row>
    <row r="1357" spans="2:4" x14ac:dyDescent="0.3">
      <c r="B1357" s="109">
        <v>43398</v>
      </c>
      <c r="C1357">
        <v>515.27</v>
      </c>
      <c r="D1357">
        <v>2397886</v>
      </c>
    </row>
    <row r="1358" spans="2:4" x14ac:dyDescent="0.3">
      <c r="B1358" s="109">
        <v>43397</v>
      </c>
      <c r="C1358">
        <v>542.86</v>
      </c>
      <c r="D1358">
        <v>1145474</v>
      </c>
    </row>
    <row r="1359" spans="2:4" x14ac:dyDescent="0.3">
      <c r="B1359" s="109">
        <v>43396</v>
      </c>
      <c r="C1359">
        <v>529.34</v>
      </c>
      <c r="D1359">
        <v>1104021</v>
      </c>
    </row>
    <row r="1360" spans="2:4" x14ac:dyDescent="0.3">
      <c r="B1360" s="109">
        <v>43395</v>
      </c>
      <c r="C1360">
        <v>536.96</v>
      </c>
      <c r="D1360">
        <v>1172851</v>
      </c>
    </row>
    <row r="1361" spans="2:4" x14ac:dyDescent="0.3">
      <c r="B1361" s="109">
        <v>43392</v>
      </c>
      <c r="C1361">
        <v>536.62</v>
      </c>
      <c r="D1361">
        <v>1387550</v>
      </c>
    </row>
    <row r="1362" spans="2:4" x14ac:dyDescent="0.3">
      <c r="B1362" s="109">
        <v>43390</v>
      </c>
      <c r="C1362">
        <v>547.66999999999996</v>
      </c>
      <c r="D1362">
        <v>1051869</v>
      </c>
    </row>
    <row r="1363" spans="2:4" x14ac:dyDescent="0.3">
      <c r="B1363" s="109">
        <v>43389</v>
      </c>
      <c r="C1363">
        <v>561.36</v>
      </c>
      <c r="D1363">
        <v>1303962</v>
      </c>
    </row>
    <row r="1364" spans="2:4" x14ac:dyDescent="0.3">
      <c r="B1364" s="109">
        <v>43388</v>
      </c>
      <c r="C1364">
        <v>543.78</v>
      </c>
      <c r="D1364">
        <v>1604860</v>
      </c>
    </row>
    <row r="1365" spans="2:4" x14ac:dyDescent="0.3">
      <c r="B1365" s="109">
        <v>43385</v>
      </c>
      <c r="C1365">
        <v>547.54999999999995</v>
      </c>
      <c r="D1365">
        <v>895866</v>
      </c>
    </row>
    <row r="1366" spans="2:4" x14ac:dyDescent="0.3">
      <c r="B1366" s="109">
        <v>43384</v>
      </c>
      <c r="C1366">
        <v>532.94000000000005</v>
      </c>
      <c r="D1366">
        <v>2237762</v>
      </c>
    </row>
    <row r="1367" spans="2:4" x14ac:dyDescent="0.3">
      <c r="B1367" s="109">
        <v>43383</v>
      </c>
      <c r="C1367">
        <v>538.84</v>
      </c>
      <c r="D1367">
        <v>1317224</v>
      </c>
    </row>
    <row r="1368" spans="2:4" x14ac:dyDescent="0.3">
      <c r="B1368" s="109">
        <v>43382</v>
      </c>
      <c r="C1368">
        <v>511.34</v>
      </c>
      <c r="D1368">
        <v>1459709</v>
      </c>
    </row>
    <row r="1369" spans="2:4" x14ac:dyDescent="0.3">
      <c r="B1369" s="109">
        <v>43381</v>
      </c>
      <c r="C1369">
        <v>518.83000000000004</v>
      </c>
      <c r="D1369">
        <v>1606358</v>
      </c>
    </row>
    <row r="1370" spans="2:4" x14ac:dyDescent="0.3">
      <c r="B1370" s="109">
        <v>43378</v>
      </c>
      <c r="C1370">
        <v>511.21</v>
      </c>
      <c r="D1370">
        <v>1817267</v>
      </c>
    </row>
    <row r="1371" spans="2:4" x14ac:dyDescent="0.3">
      <c r="B1371" s="109">
        <v>43377</v>
      </c>
      <c r="C1371">
        <v>534.70000000000005</v>
      </c>
      <c r="D1371">
        <v>1636830</v>
      </c>
    </row>
    <row r="1372" spans="2:4" x14ac:dyDescent="0.3">
      <c r="B1372" s="109">
        <v>43376</v>
      </c>
      <c r="C1372">
        <v>526.24</v>
      </c>
      <c r="D1372">
        <v>1678602</v>
      </c>
    </row>
    <row r="1373" spans="2:4" x14ac:dyDescent="0.3">
      <c r="B1373" s="109">
        <v>43374</v>
      </c>
      <c r="C1373">
        <v>547.29999999999995</v>
      </c>
      <c r="D1373">
        <v>1674675</v>
      </c>
    </row>
    <row r="1374" spans="2:4" x14ac:dyDescent="0.3">
      <c r="B1374" s="109">
        <v>43371</v>
      </c>
      <c r="C1374">
        <v>514.30999999999995</v>
      </c>
      <c r="D1374">
        <v>1835618</v>
      </c>
    </row>
    <row r="1375" spans="2:4" x14ac:dyDescent="0.3">
      <c r="B1375" s="109">
        <v>43370</v>
      </c>
      <c r="C1375">
        <v>519.12</v>
      </c>
      <c r="D1375">
        <v>1805574</v>
      </c>
    </row>
    <row r="1376" spans="2:4" x14ac:dyDescent="0.3">
      <c r="B1376" s="109">
        <v>43369</v>
      </c>
      <c r="C1376">
        <v>531.67999999999995</v>
      </c>
      <c r="D1376">
        <v>1198987</v>
      </c>
    </row>
    <row r="1377" spans="2:4" x14ac:dyDescent="0.3">
      <c r="B1377" s="109">
        <v>43368</v>
      </c>
      <c r="C1377">
        <v>535.78</v>
      </c>
      <c r="D1377">
        <v>1293877</v>
      </c>
    </row>
    <row r="1378" spans="2:4" x14ac:dyDescent="0.3">
      <c r="B1378" s="109">
        <v>43367</v>
      </c>
      <c r="C1378">
        <v>529.63</v>
      </c>
      <c r="D1378">
        <v>1279338</v>
      </c>
    </row>
    <row r="1379" spans="2:4" x14ac:dyDescent="0.3">
      <c r="B1379" s="109">
        <v>43364</v>
      </c>
      <c r="C1379">
        <v>556.04999999999995</v>
      </c>
      <c r="D1379">
        <v>2013841</v>
      </c>
    </row>
    <row r="1380" spans="2:4" x14ac:dyDescent="0.3">
      <c r="B1380" s="109">
        <v>43362</v>
      </c>
      <c r="C1380">
        <v>548.54999999999995</v>
      </c>
      <c r="D1380">
        <v>1840229</v>
      </c>
    </row>
    <row r="1381" spans="2:4" x14ac:dyDescent="0.3">
      <c r="B1381" s="109">
        <v>43361</v>
      </c>
      <c r="C1381">
        <v>563.08000000000004</v>
      </c>
      <c r="D1381">
        <v>918190</v>
      </c>
    </row>
    <row r="1382" spans="2:4" x14ac:dyDescent="0.3">
      <c r="B1382" s="109">
        <v>43360</v>
      </c>
      <c r="C1382">
        <v>565.04999999999995</v>
      </c>
      <c r="D1382">
        <v>1310606</v>
      </c>
    </row>
    <row r="1383" spans="2:4" x14ac:dyDescent="0.3">
      <c r="B1383" s="109">
        <v>43357</v>
      </c>
      <c r="C1383">
        <v>576.02</v>
      </c>
      <c r="D1383">
        <v>1096951</v>
      </c>
    </row>
    <row r="1384" spans="2:4" x14ac:dyDescent="0.3">
      <c r="B1384" s="109">
        <v>43355</v>
      </c>
      <c r="C1384">
        <v>569.65</v>
      </c>
      <c r="D1384">
        <v>2350925</v>
      </c>
    </row>
    <row r="1385" spans="2:4" x14ac:dyDescent="0.3">
      <c r="B1385" s="109">
        <v>43354</v>
      </c>
      <c r="C1385">
        <v>558.22</v>
      </c>
      <c r="D1385">
        <v>3409869</v>
      </c>
    </row>
    <row r="1386" spans="2:4" x14ac:dyDescent="0.3">
      <c r="B1386" s="109">
        <v>43353</v>
      </c>
      <c r="C1386">
        <v>578.86</v>
      </c>
      <c r="D1386">
        <v>1273816</v>
      </c>
    </row>
    <row r="1387" spans="2:4" x14ac:dyDescent="0.3">
      <c r="B1387" s="109">
        <v>43350</v>
      </c>
      <c r="C1387">
        <v>581.88</v>
      </c>
      <c r="D1387">
        <v>2542904</v>
      </c>
    </row>
    <row r="1388" spans="2:4" x14ac:dyDescent="0.3">
      <c r="B1388" s="109">
        <v>43349</v>
      </c>
      <c r="C1388">
        <v>584.26</v>
      </c>
      <c r="D1388">
        <v>4635427</v>
      </c>
    </row>
    <row r="1389" spans="2:4" x14ac:dyDescent="0.3">
      <c r="B1389" s="109">
        <v>43348</v>
      </c>
      <c r="C1389">
        <v>603.1</v>
      </c>
      <c r="D1389">
        <v>2182780</v>
      </c>
    </row>
    <row r="1390" spans="2:4" x14ac:dyDescent="0.3">
      <c r="B1390" s="109">
        <v>43347</v>
      </c>
      <c r="C1390">
        <v>605.82000000000005</v>
      </c>
      <c r="D1390">
        <v>2733473</v>
      </c>
    </row>
    <row r="1391" spans="2:4" x14ac:dyDescent="0.3">
      <c r="B1391" s="109">
        <v>43346</v>
      </c>
      <c r="C1391">
        <v>651.54</v>
      </c>
      <c r="D1391">
        <v>1371446</v>
      </c>
    </row>
    <row r="1392" spans="2:4" x14ac:dyDescent="0.3">
      <c r="B1392" s="109">
        <v>43343</v>
      </c>
      <c r="C1392">
        <v>641.53</v>
      </c>
      <c r="D1392">
        <v>951479</v>
      </c>
    </row>
    <row r="1393" spans="2:4" x14ac:dyDescent="0.3">
      <c r="B1393" s="109">
        <v>43342</v>
      </c>
      <c r="C1393">
        <v>640.53</v>
      </c>
      <c r="D1393">
        <v>1246447</v>
      </c>
    </row>
    <row r="1394" spans="2:4" x14ac:dyDescent="0.3">
      <c r="B1394" s="109">
        <v>43341</v>
      </c>
      <c r="C1394">
        <v>643.08000000000004</v>
      </c>
      <c r="D1394">
        <v>817913</v>
      </c>
    </row>
    <row r="1395" spans="2:4" x14ac:dyDescent="0.3">
      <c r="B1395" s="109">
        <v>43340</v>
      </c>
      <c r="C1395">
        <v>646.22</v>
      </c>
      <c r="D1395">
        <v>1772375</v>
      </c>
    </row>
    <row r="1396" spans="2:4" x14ac:dyDescent="0.3">
      <c r="B1396" s="109">
        <v>43339</v>
      </c>
      <c r="C1396">
        <v>643.75</v>
      </c>
      <c r="D1396">
        <v>1491964</v>
      </c>
    </row>
    <row r="1397" spans="2:4" x14ac:dyDescent="0.3">
      <c r="B1397" s="109">
        <v>43336</v>
      </c>
      <c r="C1397">
        <v>643.88</v>
      </c>
      <c r="D1397">
        <v>2693673</v>
      </c>
    </row>
    <row r="1398" spans="2:4" x14ac:dyDescent="0.3">
      <c r="B1398" s="109">
        <v>43335</v>
      </c>
      <c r="C1398">
        <v>666.61</v>
      </c>
      <c r="D1398">
        <v>1705339</v>
      </c>
    </row>
    <row r="1399" spans="2:4" x14ac:dyDescent="0.3">
      <c r="B1399" s="109">
        <v>43333</v>
      </c>
      <c r="C1399">
        <v>669.08</v>
      </c>
      <c r="D1399">
        <v>2370038</v>
      </c>
    </row>
    <row r="1400" spans="2:4" x14ac:dyDescent="0.3">
      <c r="B1400" s="109">
        <v>43332</v>
      </c>
      <c r="C1400">
        <v>663.68</v>
      </c>
      <c r="D1400">
        <v>1099298</v>
      </c>
    </row>
    <row r="1401" spans="2:4" x14ac:dyDescent="0.3">
      <c r="B1401" s="109">
        <v>43329</v>
      </c>
      <c r="C1401">
        <v>656.4</v>
      </c>
      <c r="D1401">
        <v>1402773</v>
      </c>
    </row>
    <row r="1402" spans="2:4" x14ac:dyDescent="0.3">
      <c r="B1402" s="109">
        <v>43328</v>
      </c>
      <c r="C1402">
        <v>653.32000000000005</v>
      </c>
      <c r="D1402">
        <v>1974728</v>
      </c>
    </row>
    <row r="1403" spans="2:4" x14ac:dyDescent="0.3">
      <c r="B1403" s="109">
        <v>43326</v>
      </c>
      <c r="C1403">
        <v>648.08000000000004</v>
      </c>
      <c r="D1403">
        <v>3588530</v>
      </c>
    </row>
    <row r="1404" spans="2:4" x14ac:dyDescent="0.3">
      <c r="B1404" s="109">
        <v>43325</v>
      </c>
      <c r="C1404">
        <v>634.55999999999995</v>
      </c>
      <c r="D1404">
        <v>7274698</v>
      </c>
    </row>
    <row r="1405" spans="2:4" x14ac:dyDescent="0.3">
      <c r="B1405" s="109">
        <v>43322</v>
      </c>
      <c r="C1405">
        <v>687.39</v>
      </c>
      <c r="D1405">
        <v>1403854</v>
      </c>
    </row>
    <row r="1406" spans="2:4" x14ac:dyDescent="0.3">
      <c r="B1406" s="109">
        <v>43321</v>
      </c>
      <c r="C1406">
        <v>691.01</v>
      </c>
      <c r="D1406">
        <v>879309</v>
      </c>
    </row>
    <row r="1407" spans="2:4" x14ac:dyDescent="0.3">
      <c r="B1407" s="109">
        <v>43320</v>
      </c>
      <c r="C1407">
        <v>681.52</v>
      </c>
      <c r="D1407">
        <v>1668217</v>
      </c>
    </row>
    <row r="1408" spans="2:4" x14ac:dyDescent="0.3">
      <c r="B1408" s="109">
        <v>43319</v>
      </c>
      <c r="C1408">
        <v>677.07</v>
      </c>
      <c r="D1408">
        <v>738689</v>
      </c>
    </row>
    <row r="1409" spans="2:4" x14ac:dyDescent="0.3">
      <c r="B1409" s="109">
        <v>43318</v>
      </c>
      <c r="C1409">
        <v>672.04</v>
      </c>
      <c r="D1409">
        <v>974388</v>
      </c>
    </row>
    <row r="1410" spans="2:4" x14ac:dyDescent="0.3">
      <c r="B1410" s="109">
        <v>43315</v>
      </c>
      <c r="C1410">
        <v>670.17</v>
      </c>
      <c r="D1410">
        <v>956430</v>
      </c>
    </row>
    <row r="1411" spans="2:4" x14ac:dyDescent="0.3">
      <c r="B1411" s="109">
        <v>43314</v>
      </c>
      <c r="C1411">
        <v>665.01</v>
      </c>
      <c r="D1411">
        <v>1835396</v>
      </c>
    </row>
    <row r="1412" spans="2:4" x14ac:dyDescent="0.3">
      <c r="B1412" s="109">
        <v>43313</v>
      </c>
      <c r="C1412">
        <v>659.43</v>
      </c>
      <c r="D1412">
        <v>1382661</v>
      </c>
    </row>
    <row r="1413" spans="2:4" x14ac:dyDescent="0.3">
      <c r="B1413" s="109">
        <v>43312</v>
      </c>
      <c r="C1413">
        <v>642.54</v>
      </c>
      <c r="D1413">
        <v>1419025</v>
      </c>
    </row>
    <row r="1414" spans="2:4" x14ac:dyDescent="0.3">
      <c r="B1414" s="109">
        <v>43311</v>
      </c>
      <c r="C1414">
        <v>644.37</v>
      </c>
      <c r="D1414">
        <v>1410274</v>
      </c>
    </row>
    <row r="1415" spans="2:4" x14ac:dyDescent="0.3">
      <c r="B1415" s="109">
        <v>43308</v>
      </c>
      <c r="C1415">
        <v>643.83000000000004</v>
      </c>
      <c r="D1415">
        <v>1183524</v>
      </c>
    </row>
    <row r="1416" spans="2:4" x14ac:dyDescent="0.3">
      <c r="B1416" s="109">
        <v>43307</v>
      </c>
      <c r="C1416">
        <v>637.92999999999995</v>
      </c>
      <c r="D1416">
        <v>1123004</v>
      </c>
    </row>
    <row r="1417" spans="2:4" x14ac:dyDescent="0.3">
      <c r="B1417" s="109">
        <v>43306</v>
      </c>
      <c r="C1417">
        <v>636.84</v>
      </c>
      <c r="D1417">
        <v>1771204</v>
      </c>
    </row>
    <row r="1418" spans="2:4" x14ac:dyDescent="0.3">
      <c r="B1418" s="109">
        <v>43305</v>
      </c>
      <c r="C1418">
        <v>655.27</v>
      </c>
      <c r="D1418">
        <v>1533807</v>
      </c>
    </row>
    <row r="1419" spans="2:4" x14ac:dyDescent="0.3">
      <c r="B1419" s="109">
        <v>43304</v>
      </c>
      <c r="C1419">
        <v>650.11</v>
      </c>
      <c r="D1419">
        <v>1397780</v>
      </c>
    </row>
    <row r="1420" spans="2:4" x14ac:dyDescent="0.3">
      <c r="B1420" s="109">
        <v>43301</v>
      </c>
      <c r="C1420">
        <v>633.48</v>
      </c>
      <c r="D1420">
        <v>921369</v>
      </c>
    </row>
    <row r="1421" spans="2:4" x14ac:dyDescent="0.3">
      <c r="B1421" s="109">
        <v>43300</v>
      </c>
      <c r="C1421">
        <v>627.53</v>
      </c>
      <c r="D1421">
        <v>1140240</v>
      </c>
    </row>
    <row r="1422" spans="2:4" x14ac:dyDescent="0.3">
      <c r="B1422" s="109">
        <v>43299</v>
      </c>
      <c r="C1422">
        <v>648.16</v>
      </c>
      <c r="D1422">
        <v>1915236</v>
      </c>
    </row>
    <row r="1423" spans="2:4" x14ac:dyDescent="0.3">
      <c r="B1423" s="109">
        <v>43298</v>
      </c>
      <c r="C1423">
        <v>635.79999999999995</v>
      </c>
      <c r="D1423">
        <v>1509119</v>
      </c>
    </row>
    <row r="1424" spans="2:4" x14ac:dyDescent="0.3">
      <c r="B1424" s="109">
        <v>43297</v>
      </c>
      <c r="C1424">
        <v>619</v>
      </c>
      <c r="D1424">
        <v>1496471</v>
      </c>
    </row>
    <row r="1425" spans="2:4" x14ac:dyDescent="0.3">
      <c r="B1425" s="109">
        <v>43294</v>
      </c>
      <c r="C1425">
        <v>653.73</v>
      </c>
      <c r="D1425">
        <v>937282</v>
      </c>
    </row>
    <row r="1426" spans="2:4" x14ac:dyDescent="0.3">
      <c r="B1426" s="109">
        <v>43293</v>
      </c>
      <c r="C1426">
        <v>655.44</v>
      </c>
      <c r="D1426">
        <v>952713</v>
      </c>
    </row>
    <row r="1427" spans="2:4" x14ac:dyDescent="0.3">
      <c r="B1427" s="109">
        <v>43292</v>
      </c>
      <c r="C1427">
        <v>665.84</v>
      </c>
      <c r="D1427">
        <v>1211003</v>
      </c>
    </row>
    <row r="1428" spans="2:4" x14ac:dyDescent="0.3">
      <c r="B1428" s="109">
        <v>43291</v>
      </c>
      <c r="C1428">
        <v>673.37</v>
      </c>
      <c r="D1428">
        <v>1039636</v>
      </c>
    </row>
    <row r="1429" spans="2:4" x14ac:dyDescent="0.3">
      <c r="B1429" s="109">
        <v>43290</v>
      </c>
      <c r="C1429">
        <v>676.32</v>
      </c>
      <c r="D1429">
        <v>1769175</v>
      </c>
    </row>
    <row r="1430" spans="2:4" x14ac:dyDescent="0.3">
      <c r="B1430" s="109">
        <v>43287</v>
      </c>
      <c r="C1430">
        <v>660.68</v>
      </c>
      <c r="D1430">
        <v>1753706</v>
      </c>
    </row>
    <row r="1431" spans="2:4" x14ac:dyDescent="0.3">
      <c r="B1431" s="109">
        <v>43286</v>
      </c>
      <c r="C1431">
        <v>641.29999999999995</v>
      </c>
      <c r="D1431">
        <v>1247504</v>
      </c>
    </row>
    <row r="1432" spans="2:4" x14ac:dyDescent="0.3">
      <c r="B1432" s="109">
        <v>43285</v>
      </c>
      <c r="C1432">
        <v>659.64</v>
      </c>
      <c r="D1432">
        <v>1328667</v>
      </c>
    </row>
    <row r="1433" spans="2:4" x14ac:dyDescent="0.3">
      <c r="B1433" s="109">
        <v>43284</v>
      </c>
      <c r="C1433">
        <v>659.85</v>
      </c>
      <c r="D1433">
        <v>1151034</v>
      </c>
    </row>
    <row r="1434" spans="2:4" x14ac:dyDescent="0.3">
      <c r="B1434" s="109">
        <v>43283</v>
      </c>
      <c r="C1434">
        <v>650.57000000000005</v>
      </c>
      <c r="D1434">
        <v>2225664</v>
      </c>
    </row>
    <row r="1435" spans="2:4" x14ac:dyDescent="0.3">
      <c r="B1435" s="109">
        <v>43280</v>
      </c>
      <c r="C1435">
        <v>650.86</v>
      </c>
      <c r="D1435">
        <v>1508172</v>
      </c>
    </row>
    <row r="1436" spans="2:4" x14ac:dyDescent="0.3">
      <c r="B1436" s="109">
        <v>43279</v>
      </c>
      <c r="C1436">
        <v>648.16</v>
      </c>
      <c r="D1436">
        <v>2098237</v>
      </c>
    </row>
    <row r="1437" spans="2:4" x14ac:dyDescent="0.3">
      <c r="B1437" s="109">
        <v>43278</v>
      </c>
      <c r="C1437">
        <v>666.46</v>
      </c>
      <c r="D1437">
        <v>2185435</v>
      </c>
    </row>
    <row r="1438" spans="2:4" x14ac:dyDescent="0.3">
      <c r="B1438" s="109">
        <v>43277</v>
      </c>
      <c r="C1438">
        <v>674.66</v>
      </c>
      <c r="D1438">
        <v>3073456</v>
      </c>
    </row>
    <row r="1439" spans="2:4" x14ac:dyDescent="0.3">
      <c r="B1439" s="109">
        <v>43276</v>
      </c>
      <c r="C1439">
        <v>669.46</v>
      </c>
      <c r="D1439">
        <v>2256991</v>
      </c>
    </row>
    <row r="1440" spans="2:4" x14ac:dyDescent="0.3">
      <c r="B1440" s="109">
        <v>43273</v>
      </c>
      <c r="C1440">
        <v>695.62</v>
      </c>
      <c r="D1440">
        <v>1999138</v>
      </c>
    </row>
    <row r="1441" spans="2:4" x14ac:dyDescent="0.3">
      <c r="B1441" s="109">
        <v>43272</v>
      </c>
      <c r="C1441">
        <v>699.04</v>
      </c>
      <c r="D1441">
        <v>4150664</v>
      </c>
    </row>
    <row r="1442" spans="2:4" x14ac:dyDescent="0.3">
      <c r="B1442" s="109">
        <v>43271</v>
      </c>
      <c r="C1442">
        <v>698.37</v>
      </c>
      <c r="D1442">
        <v>1602532</v>
      </c>
    </row>
    <row r="1443" spans="2:4" x14ac:dyDescent="0.3">
      <c r="B1443" s="109">
        <v>43270</v>
      </c>
      <c r="C1443">
        <v>717.09</v>
      </c>
      <c r="D1443">
        <v>1514817</v>
      </c>
    </row>
    <row r="1444" spans="2:4" x14ac:dyDescent="0.3">
      <c r="B1444" s="109">
        <v>43269</v>
      </c>
      <c r="C1444">
        <v>734.69</v>
      </c>
      <c r="D1444">
        <v>1373908</v>
      </c>
    </row>
    <row r="1445" spans="2:4" x14ac:dyDescent="0.3">
      <c r="B1445" s="109">
        <v>43266</v>
      </c>
      <c r="C1445">
        <v>755.65</v>
      </c>
      <c r="D1445">
        <v>959908</v>
      </c>
    </row>
    <row r="1446" spans="2:4" x14ac:dyDescent="0.3">
      <c r="B1446" s="109">
        <v>43265</v>
      </c>
      <c r="C1446">
        <v>758.98</v>
      </c>
      <c r="D1446">
        <v>1054505</v>
      </c>
    </row>
    <row r="1447" spans="2:4" x14ac:dyDescent="0.3">
      <c r="B1447" s="109">
        <v>43264</v>
      </c>
      <c r="C1447">
        <v>776.04</v>
      </c>
      <c r="D1447">
        <v>1125687</v>
      </c>
    </row>
    <row r="1448" spans="2:4" x14ac:dyDescent="0.3">
      <c r="B1448" s="109">
        <v>43263</v>
      </c>
      <c r="C1448">
        <v>780.49</v>
      </c>
      <c r="D1448">
        <v>957683</v>
      </c>
    </row>
    <row r="1449" spans="2:4" x14ac:dyDescent="0.3">
      <c r="B1449" s="109">
        <v>43262</v>
      </c>
      <c r="C1449">
        <v>763.85</v>
      </c>
      <c r="D1449">
        <v>721519</v>
      </c>
    </row>
    <row r="1450" spans="2:4" x14ac:dyDescent="0.3">
      <c r="B1450" s="109">
        <v>43259</v>
      </c>
      <c r="C1450">
        <v>766.38</v>
      </c>
      <c r="D1450">
        <v>1606003</v>
      </c>
    </row>
    <row r="1451" spans="2:4" x14ac:dyDescent="0.3">
      <c r="B1451" s="109">
        <v>43258</v>
      </c>
      <c r="C1451">
        <v>772.83</v>
      </c>
      <c r="D1451">
        <v>1126381</v>
      </c>
    </row>
    <row r="1452" spans="2:4" x14ac:dyDescent="0.3">
      <c r="B1452" s="109">
        <v>43257</v>
      </c>
      <c r="C1452">
        <v>749.99</v>
      </c>
      <c r="D1452">
        <v>1573889</v>
      </c>
    </row>
    <row r="1453" spans="2:4" x14ac:dyDescent="0.3">
      <c r="B1453" s="109">
        <v>43256</v>
      </c>
      <c r="C1453">
        <v>750.87</v>
      </c>
      <c r="D1453">
        <v>1313360</v>
      </c>
    </row>
    <row r="1454" spans="2:4" x14ac:dyDescent="0.3">
      <c r="B1454" s="109">
        <v>43255</v>
      </c>
      <c r="C1454">
        <v>765.84</v>
      </c>
      <c r="D1454">
        <v>3220041</v>
      </c>
    </row>
    <row r="1455" spans="2:4" x14ac:dyDescent="0.3">
      <c r="B1455" s="109">
        <v>43252</v>
      </c>
      <c r="C1455">
        <v>737.6</v>
      </c>
      <c r="D1455">
        <v>1602686</v>
      </c>
    </row>
    <row r="1456" spans="2:4" x14ac:dyDescent="0.3">
      <c r="B1456" s="109">
        <v>43251</v>
      </c>
      <c r="C1456">
        <v>763.43</v>
      </c>
      <c r="D1456">
        <v>891362</v>
      </c>
    </row>
    <row r="1457" spans="2:4" x14ac:dyDescent="0.3">
      <c r="B1457" s="109">
        <v>43250</v>
      </c>
      <c r="C1457">
        <v>778.95</v>
      </c>
      <c r="D1457">
        <v>718883</v>
      </c>
    </row>
    <row r="1458" spans="2:4" x14ac:dyDescent="0.3">
      <c r="B1458" s="109">
        <v>43249</v>
      </c>
      <c r="C1458">
        <v>782.23</v>
      </c>
      <c r="D1458">
        <v>964670</v>
      </c>
    </row>
    <row r="1459" spans="2:4" x14ac:dyDescent="0.3">
      <c r="B1459" s="109">
        <v>43248</v>
      </c>
      <c r="C1459">
        <v>783.86</v>
      </c>
      <c r="D1459">
        <v>1028036</v>
      </c>
    </row>
    <row r="1460" spans="2:4" x14ac:dyDescent="0.3">
      <c r="B1460" s="109">
        <v>43245</v>
      </c>
      <c r="C1460">
        <v>790.43</v>
      </c>
      <c r="D1460">
        <v>887884</v>
      </c>
    </row>
    <row r="1461" spans="2:4" x14ac:dyDescent="0.3">
      <c r="B1461" s="109">
        <v>43244</v>
      </c>
      <c r="C1461">
        <v>777.95</v>
      </c>
      <c r="D1461">
        <v>688541</v>
      </c>
    </row>
    <row r="1462" spans="2:4" x14ac:dyDescent="0.3">
      <c r="B1462" s="109">
        <v>43243</v>
      </c>
      <c r="C1462">
        <v>779.45</v>
      </c>
      <c r="D1462">
        <v>952170</v>
      </c>
    </row>
    <row r="1463" spans="2:4" x14ac:dyDescent="0.3">
      <c r="B1463" s="109">
        <v>43242</v>
      </c>
      <c r="C1463">
        <v>787.85</v>
      </c>
      <c r="D1463">
        <v>1132120</v>
      </c>
    </row>
    <row r="1464" spans="2:4" x14ac:dyDescent="0.3">
      <c r="B1464" s="109">
        <v>43241</v>
      </c>
      <c r="C1464">
        <v>781.94</v>
      </c>
      <c r="D1464">
        <v>1415004</v>
      </c>
    </row>
    <row r="1465" spans="2:4" x14ac:dyDescent="0.3">
      <c r="B1465" s="109">
        <v>43238</v>
      </c>
      <c r="C1465">
        <v>792.3</v>
      </c>
      <c r="D1465">
        <v>1308284</v>
      </c>
    </row>
    <row r="1466" spans="2:4" x14ac:dyDescent="0.3">
      <c r="B1466" s="109">
        <v>43237</v>
      </c>
      <c r="C1466">
        <v>811.06</v>
      </c>
      <c r="D1466">
        <v>2860709</v>
      </c>
    </row>
    <row r="1467" spans="2:4" x14ac:dyDescent="0.3">
      <c r="B1467" s="109">
        <v>43236</v>
      </c>
      <c r="C1467">
        <v>813.89</v>
      </c>
      <c r="D1467">
        <v>2201404</v>
      </c>
    </row>
    <row r="1468" spans="2:4" x14ac:dyDescent="0.3">
      <c r="B1468" s="109">
        <v>43235</v>
      </c>
      <c r="C1468">
        <v>804.66</v>
      </c>
      <c r="D1468">
        <v>4248695</v>
      </c>
    </row>
    <row r="1469" spans="2:4" x14ac:dyDescent="0.3">
      <c r="B1469" s="109">
        <v>43234</v>
      </c>
      <c r="C1469">
        <v>801.41</v>
      </c>
      <c r="D1469">
        <v>11010934</v>
      </c>
    </row>
    <row r="1470" spans="2:4" x14ac:dyDescent="0.3">
      <c r="B1470" s="109">
        <v>43231</v>
      </c>
      <c r="C1470">
        <v>722.58</v>
      </c>
      <c r="D1470">
        <v>1693466</v>
      </c>
    </row>
    <row r="1471" spans="2:4" x14ac:dyDescent="0.3">
      <c r="B1471" s="109">
        <v>43230</v>
      </c>
      <c r="C1471">
        <v>711.52</v>
      </c>
      <c r="D1471">
        <v>733478</v>
      </c>
    </row>
    <row r="1472" spans="2:4" x14ac:dyDescent="0.3">
      <c r="B1472" s="109">
        <v>43229</v>
      </c>
      <c r="C1472">
        <v>723.87</v>
      </c>
      <c r="D1472">
        <v>831099</v>
      </c>
    </row>
    <row r="1473" spans="2:4" x14ac:dyDescent="0.3">
      <c r="B1473" s="109">
        <v>43228</v>
      </c>
      <c r="C1473">
        <v>727.28</v>
      </c>
      <c r="D1473">
        <v>664193</v>
      </c>
    </row>
    <row r="1474" spans="2:4" x14ac:dyDescent="0.3">
      <c r="B1474" s="109">
        <v>43227</v>
      </c>
      <c r="C1474">
        <v>734.77</v>
      </c>
      <c r="D1474">
        <v>1027583</v>
      </c>
    </row>
    <row r="1475" spans="2:4" x14ac:dyDescent="0.3">
      <c r="B1475" s="109">
        <v>43224</v>
      </c>
      <c r="C1475">
        <v>718.42</v>
      </c>
      <c r="D1475">
        <v>710447</v>
      </c>
    </row>
    <row r="1476" spans="2:4" x14ac:dyDescent="0.3">
      <c r="B1476" s="109">
        <v>43223</v>
      </c>
      <c r="C1476">
        <v>714.55</v>
      </c>
      <c r="D1476">
        <v>1188472</v>
      </c>
    </row>
    <row r="1477" spans="2:4" x14ac:dyDescent="0.3">
      <c r="B1477" s="109">
        <v>43222</v>
      </c>
      <c r="C1477">
        <v>725.33</v>
      </c>
      <c r="D1477">
        <v>1858861</v>
      </c>
    </row>
    <row r="1478" spans="2:4" x14ac:dyDescent="0.3">
      <c r="B1478" s="109">
        <v>43220</v>
      </c>
      <c r="C1478">
        <v>731.98</v>
      </c>
      <c r="D1478">
        <v>502573</v>
      </c>
    </row>
    <row r="1479" spans="2:4" x14ac:dyDescent="0.3">
      <c r="B1479" s="109">
        <v>43217</v>
      </c>
      <c r="C1479">
        <v>725.2</v>
      </c>
      <c r="D1479">
        <v>889800</v>
      </c>
    </row>
    <row r="1480" spans="2:4" x14ac:dyDescent="0.3">
      <c r="B1480" s="109">
        <v>43216</v>
      </c>
      <c r="C1480">
        <v>728.28</v>
      </c>
      <c r="D1480">
        <v>1118526</v>
      </c>
    </row>
    <row r="1481" spans="2:4" x14ac:dyDescent="0.3">
      <c r="B1481" s="109">
        <v>43215</v>
      </c>
      <c r="C1481">
        <v>719.21</v>
      </c>
      <c r="D1481">
        <v>962446</v>
      </c>
    </row>
    <row r="1482" spans="2:4" x14ac:dyDescent="0.3">
      <c r="B1482" s="109">
        <v>43214</v>
      </c>
      <c r="C1482">
        <v>722.33</v>
      </c>
      <c r="D1482">
        <v>1161997</v>
      </c>
    </row>
    <row r="1483" spans="2:4" x14ac:dyDescent="0.3">
      <c r="B1483" s="109">
        <v>43213</v>
      </c>
      <c r="C1483">
        <v>731.65</v>
      </c>
      <c r="D1483">
        <v>920163</v>
      </c>
    </row>
    <row r="1484" spans="2:4" x14ac:dyDescent="0.3">
      <c r="B1484" s="109">
        <v>43210</v>
      </c>
      <c r="C1484">
        <v>736.64</v>
      </c>
      <c r="D1484">
        <v>1274126</v>
      </c>
    </row>
    <row r="1485" spans="2:4" x14ac:dyDescent="0.3">
      <c r="B1485" s="109">
        <v>43209</v>
      </c>
      <c r="C1485">
        <v>761.56</v>
      </c>
      <c r="D1485">
        <v>2467766</v>
      </c>
    </row>
    <row r="1486" spans="2:4" x14ac:dyDescent="0.3">
      <c r="B1486" s="109">
        <v>43208</v>
      </c>
      <c r="C1486">
        <v>748.41</v>
      </c>
      <c r="D1486">
        <v>2886581</v>
      </c>
    </row>
    <row r="1487" spans="2:4" x14ac:dyDescent="0.3">
      <c r="B1487" s="109">
        <v>43207</v>
      </c>
      <c r="C1487">
        <v>731.44</v>
      </c>
      <c r="D1487">
        <v>1047147</v>
      </c>
    </row>
    <row r="1488" spans="2:4" x14ac:dyDescent="0.3">
      <c r="B1488" s="109">
        <v>43206</v>
      </c>
      <c r="C1488">
        <v>739.55</v>
      </c>
      <c r="D1488">
        <v>1194190</v>
      </c>
    </row>
    <row r="1489" spans="2:4" x14ac:dyDescent="0.3">
      <c r="B1489" s="109">
        <v>43203</v>
      </c>
      <c r="C1489">
        <v>731.98</v>
      </c>
      <c r="D1489">
        <v>1560005</v>
      </c>
    </row>
    <row r="1490" spans="2:4" x14ac:dyDescent="0.3">
      <c r="B1490" s="109">
        <v>43202</v>
      </c>
      <c r="C1490">
        <v>717.34</v>
      </c>
      <c r="D1490">
        <v>1407226</v>
      </c>
    </row>
    <row r="1491" spans="2:4" x14ac:dyDescent="0.3">
      <c r="B1491" s="109">
        <v>43201</v>
      </c>
      <c r="C1491">
        <v>727.03</v>
      </c>
      <c r="D1491">
        <v>823764</v>
      </c>
    </row>
    <row r="1492" spans="2:4" x14ac:dyDescent="0.3">
      <c r="B1492" s="109">
        <v>43200</v>
      </c>
      <c r="C1492">
        <v>730.53</v>
      </c>
      <c r="D1492">
        <v>903949</v>
      </c>
    </row>
    <row r="1493" spans="2:4" x14ac:dyDescent="0.3">
      <c r="B1493" s="109">
        <v>43199</v>
      </c>
      <c r="C1493">
        <v>731.19</v>
      </c>
      <c r="D1493">
        <v>1430752</v>
      </c>
    </row>
    <row r="1494" spans="2:4" x14ac:dyDescent="0.3">
      <c r="B1494" s="109">
        <v>43196</v>
      </c>
      <c r="C1494">
        <v>740.3</v>
      </c>
      <c r="D1494">
        <v>1559116</v>
      </c>
    </row>
    <row r="1495" spans="2:4" x14ac:dyDescent="0.3">
      <c r="B1495" s="109">
        <v>43195</v>
      </c>
      <c r="C1495">
        <v>726.37</v>
      </c>
      <c r="D1495">
        <v>1284847</v>
      </c>
    </row>
    <row r="1496" spans="2:4" x14ac:dyDescent="0.3">
      <c r="B1496" s="109">
        <v>43194</v>
      </c>
      <c r="C1496">
        <v>716.3</v>
      </c>
      <c r="D1496">
        <v>1438630</v>
      </c>
    </row>
    <row r="1497" spans="2:4" x14ac:dyDescent="0.3">
      <c r="B1497" s="109">
        <v>43193</v>
      </c>
      <c r="C1497">
        <v>743.8</v>
      </c>
      <c r="D1497">
        <v>2855127</v>
      </c>
    </row>
    <row r="1498" spans="2:4" x14ac:dyDescent="0.3">
      <c r="B1498" s="109">
        <v>43192</v>
      </c>
      <c r="C1498">
        <v>715.51</v>
      </c>
      <c r="D1498">
        <v>919291</v>
      </c>
    </row>
    <row r="1499" spans="2:4" x14ac:dyDescent="0.3">
      <c r="B1499" s="109">
        <v>43187</v>
      </c>
      <c r="C1499">
        <v>706.02</v>
      </c>
      <c r="D1499">
        <v>1538269</v>
      </c>
    </row>
    <row r="1500" spans="2:4" x14ac:dyDescent="0.3">
      <c r="B1500" s="109">
        <v>43186</v>
      </c>
      <c r="C1500">
        <v>718</v>
      </c>
      <c r="D1500">
        <v>1690585</v>
      </c>
    </row>
    <row r="1501" spans="2:4" x14ac:dyDescent="0.3">
      <c r="B1501" s="109">
        <v>43185</v>
      </c>
      <c r="C1501">
        <v>719.59</v>
      </c>
      <c r="D1501">
        <v>1632356</v>
      </c>
    </row>
    <row r="1502" spans="2:4" x14ac:dyDescent="0.3">
      <c r="B1502" s="109">
        <v>43182</v>
      </c>
      <c r="C1502">
        <v>691.59</v>
      </c>
      <c r="D1502">
        <v>1422906</v>
      </c>
    </row>
    <row r="1503" spans="2:4" x14ac:dyDescent="0.3">
      <c r="B1503" s="109">
        <v>43181</v>
      </c>
      <c r="C1503">
        <v>705.73</v>
      </c>
      <c r="D1503">
        <v>1767625</v>
      </c>
    </row>
    <row r="1504" spans="2:4" x14ac:dyDescent="0.3">
      <c r="B1504" s="109">
        <v>43180</v>
      </c>
      <c r="C1504">
        <v>724.12</v>
      </c>
      <c r="D1504">
        <v>1666802</v>
      </c>
    </row>
    <row r="1505" spans="2:4" x14ac:dyDescent="0.3">
      <c r="B1505" s="109">
        <v>43179</v>
      </c>
      <c r="C1505">
        <v>740.17</v>
      </c>
      <c r="D1505">
        <v>1006750</v>
      </c>
    </row>
    <row r="1506" spans="2:4" x14ac:dyDescent="0.3">
      <c r="B1506" s="109">
        <v>43178</v>
      </c>
      <c r="C1506">
        <v>752.7</v>
      </c>
      <c r="D1506">
        <v>1271551</v>
      </c>
    </row>
    <row r="1507" spans="2:4" x14ac:dyDescent="0.3">
      <c r="B1507" s="109">
        <v>43175</v>
      </c>
      <c r="C1507">
        <v>749.26</v>
      </c>
      <c r="D1507">
        <v>2564212</v>
      </c>
    </row>
    <row r="1508" spans="2:4" x14ac:dyDescent="0.3">
      <c r="B1508" s="109">
        <v>43174</v>
      </c>
      <c r="C1508">
        <v>763.82</v>
      </c>
      <c r="D1508">
        <v>1665722</v>
      </c>
    </row>
    <row r="1509" spans="2:4" x14ac:dyDescent="0.3">
      <c r="B1509" s="109">
        <v>43173</v>
      </c>
      <c r="C1509">
        <v>772.86</v>
      </c>
      <c r="D1509">
        <v>2102164</v>
      </c>
    </row>
    <row r="1510" spans="2:4" x14ac:dyDescent="0.3">
      <c r="B1510" s="109">
        <v>43172</v>
      </c>
      <c r="C1510">
        <v>746.85</v>
      </c>
      <c r="D1510">
        <v>1310159</v>
      </c>
    </row>
    <row r="1511" spans="2:4" x14ac:dyDescent="0.3">
      <c r="B1511" s="109">
        <v>43171</v>
      </c>
      <c r="C1511">
        <v>740.84</v>
      </c>
      <c r="D1511">
        <v>1531117</v>
      </c>
    </row>
    <row r="1512" spans="2:4" x14ac:dyDescent="0.3">
      <c r="B1512" s="109">
        <v>43168</v>
      </c>
      <c r="C1512">
        <v>729.47</v>
      </c>
      <c r="D1512">
        <v>1641001</v>
      </c>
    </row>
    <row r="1513" spans="2:4" x14ac:dyDescent="0.3">
      <c r="B1513" s="109">
        <v>43167</v>
      </c>
      <c r="C1513">
        <v>745.32</v>
      </c>
      <c r="D1513">
        <v>1771894</v>
      </c>
    </row>
    <row r="1514" spans="2:4" x14ac:dyDescent="0.3">
      <c r="B1514" s="109">
        <v>43166</v>
      </c>
      <c r="C1514">
        <v>738.8</v>
      </c>
      <c r="D1514">
        <v>1549813</v>
      </c>
    </row>
    <row r="1515" spans="2:4" x14ac:dyDescent="0.3">
      <c r="B1515" s="109">
        <v>43165</v>
      </c>
      <c r="C1515">
        <v>768.88</v>
      </c>
      <c r="D1515">
        <v>1701591</v>
      </c>
    </row>
    <row r="1516" spans="2:4" x14ac:dyDescent="0.3">
      <c r="B1516" s="109">
        <v>43164</v>
      </c>
      <c r="C1516">
        <v>756.81</v>
      </c>
      <c r="D1516">
        <v>624119</v>
      </c>
    </row>
    <row r="1517" spans="2:4" x14ac:dyDescent="0.3">
      <c r="B1517" s="109">
        <v>43160</v>
      </c>
      <c r="C1517">
        <v>760.46</v>
      </c>
      <c r="D1517">
        <v>732700</v>
      </c>
    </row>
    <row r="1518" spans="2:4" x14ac:dyDescent="0.3">
      <c r="B1518" s="109">
        <v>43159</v>
      </c>
      <c r="C1518">
        <v>769.71</v>
      </c>
      <c r="D1518">
        <v>1038261</v>
      </c>
    </row>
    <row r="1519" spans="2:4" x14ac:dyDescent="0.3">
      <c r="B1519" s="109">
        <v>43158</v>
      </c>
      <c r="C1519">
        <v>788.54</v>
      </c>
      <c r="D1519">
        <v>935091</v>
      </c>
    </row>
    <row r="1520" spans="2:4" x14ac:dyDescent="0.3">
      <c r="B1520" s="109">
        <v>43157</v>
      </c>
      <c r="C1520">
        <v>786.55</v>
      </c>
      <c r="D1520">
        <v>1210962</v>
      </c>
    </row>
    <row r="1521" spans="2:4" x14ac:dyDescent="0.3">
      <c r="B1521" s="109">
        <v>43154</v>
      </c>
      <c r="C1521">
        <v>770.33</v>
      </c>
      <c r="D1521">
        <v>852264</v>
      </c>
    </row>
    <row r="1522" spans="2:4" x14ac:dyDescent="0.3">
      <c r="B1522" s="109">
        <v>43153</v>
      </c>
      <c r="C1522">
        <v>753.53</v>
      </c>
      <c r="D1522">
        <v>1563651</v>
      </c>
    </row>
    <row r="1523" spans="2:4" x14ac:dyDescent="0.3">
      <c r="B1523" s="109">
        <v>43152</v>
      </c>
      <c r="C1523">
        <v>773.9</v>
      </c>
      <c r="D1523">
        <v>1671516</v>
      </c>
    </row>
    <row r="1524" spans="2:4" x14ac:dyDescent="0.3">
      <c r="B1524" s="109">
        <v>43151</v>
      </c>
      <c r="C1524">
        <v>754.15</v>
      </c>
      <c r="D1524">
        <v>1907738</v>
      </c>
    </row>
    <row r="1525" spans="2:4" x14ac:dyDescent="0.3">
      <c r="B1525" s="109">
        <v>43150</v>
      </c>
      <c r="C1525">
        <v>736.52</v>
      </c>
      <c r="D1525">
        <v>2692590</v>
      </c>
    </row>
    <row r="1526" spans="2:4" x14ac:dyDescent="0.3">
      <c r="B1526" s="109">
        <v>43147</v>
      </c>
      <c r="C1526">
        <v>767.47</v>
      </c>
      <c r="D1526">
        <v>1996290</v>
      </c>
    </row>
    <row r="1527" spans="2:4" x14ac:dyDescent="0.3">
      <c r="B1527" s="109">
        <v>43146</v>
      </c>
      <c r="C1527">
        <v>810.56</v>
      </c>
      <c r="D1527">
        <v>929208</v>
      </c>
    </row>
    <row r="1528" spans="2:4" x14ac:dyDescent="0.3">
      <c r="B1528" s="109">
        <v>43145</v>
      </c>
      <c r="C1528">
        <v>826.16</v>
      </c>
      <c r="D1528">
        <v>1579126</v>
      </c>
    </row>
    <row r="1529" spans="2:4" x14ac:dyDescent="0.3">
      <c r="B1529" s="109">
        <v>43143</v>
      </c>
      <c r="C1529">
        <v>815.16</v>
      </c>
      <c r="D1529">
        <v>1436715</v>
      </c>
    </row>
    <row r="1530" spans="2:4" x14ac:dyDescent="0.3">
      <c r="B1530" s="109">
        <v>43140</v>
      </c>
      <c r="C1530">
        <v>805.6</v>
      </c>
      <c r="D1530">
        <v>1086075</v>
      </c>
    </row>
    <row r="1531" spans="2:4" x14ac:dyDescent="0.3">
      <c r="B1531" s="109">
        <v>43139</v>
      </c>
      <c r="C1531">
        <v>832.91</v>
      </c>
      <c r="D1531">
        <v>1927256</v>
      </c>
    </row>
    <row r="1532" spans="2:4" x14ac:dyDescent="0.3">
      <c r="B1532" s="109">
        <v>43138</v>
      </c>
      <c r="C1532">
        <v>772.13</v>
      </c>
      <c r="D1532">
        <v>557855</v>
      </c>
    </row>
    <row r="1533" spans="2:4" x14ac:dyDescent="0.3">
      <c r="B1533" s="109">
        <v>43137</v>
      </c>
      <c r="C1533">
        <v>774.32</v>
      </c>
      <c r="D1533">
        <v>1007848</v>
      </c>
    </row>
    <row r="1534" spans="2:4" x14ac:dyDescent="0.3">
      <c r="B1534" s="109">
        <v>43136</v>
      </c>
      <c r="C1534">
        <v>789.09</v>
      </c>
      <c r="D1534">
        <v>822601</v>
      </c>
    </row>
    <row r="1535" spans="2:4" x14ac:dyDescent="0.3">
      <c r="B1535" s="109">
        <v>43133</v>
      </c>
      <c r="C1535">
        <v>788.72</v>
      </c>
      <c r="D1535">
        <v>1040044</v>
      </c>
    </row>
    <row r="1536" spans="2:4" x14ac:dyDescent="0.3">
      <c r="B1536" s="109">
        <v>43132</v>
      </c>
      <c r="C1536">
        <v>837.75</v>
      </c>
      <c r="D1536">
        <v>651336</v>
      </c>
    </row>
    <row r="1537" spans="2:4" x14ac:dyDescent="0.3">
      <c r="B1537" s="109">
        <v>43131</v>
      </c>
      <c r="C1537">
        <v>847.68</v>
      </c>
      <c r="D1537">
        <v>491600</v>
      </c>
    </row>
    <row r="1538" spans="2:4" x14ac:dyDescent="0.3">
      <c r="B1538" s="109">
        <v>43130</v>
      </c>
      <c r="C1538">
        <v>850.28</v>
      </c>
      <c r="D1538">
        <v>479265</v>
      </c>
    </row>
    <row r="1539" spans="2:4" x14ac:dyDescent="0.3">
      <c r="B1539" s="109">
        <v>43129</v>
      </c>
      <c r="C1539">
        <v>844.95</v>
      </c>
      <c r="D1539">
        <v>431187</v>
      </c>
    </row>
    <row r="1540" spans="2:4" x14ac:dyDescent="0.3">
      <c r="B1540" s="109">
        <v>43125</v>
      </c>
      <c r="C1540">
        <v>855.37</v>
      </c>
      <c r="D1540">
        <v>1019610</v>
      </c>
    </row>
    <row r="1541" spans="2:4" x14ac:dyDescent="0.3">
      <c r="B1541" s="109">
        <v>43124</v>
      </c>
      <c r="C1541">
        <v>855.29</v>
      </c>
      <c r="D1541">
        <v>491618</v>
      </c>
    </row>
    <row r="1542" spans="2:4" x14ac:dyDescent="0.3">
      <c r="B1542" s="109">
        <v>43123</v>
      </c>
      <c r="C1542">
        <v>860.92</v>
      </c>
      <c r="D1542">
        <v>547311</v>
      </c>
    </row>
    <row r="1543" spans="2:4" x14ac:dyDescent="0.3">
      <c r="B1543" s="109">
        <v>43122</v>
      </c>
      <c r="C1543">
        <v>855.33</v>
      </c>
      <c r="D1543">
        <v>482950</v>
      </c>
    </row>
    <row r="1544" spans="2:4" x14ac:dyDescent="0.3">
      <c r="B1544" s="109">
        <v>43119</v>
      </c>
      <c r="C1544">
        <v>869.03</v>
      </c>
      <c r="D1544">
        <v>1066033</v>
      </c>
    </row>
    <row r="1545" spans="2:4" x14ac:dyDescent="0.3">
      <c r="B1545" s="109">
        <v>43118</v>
      </c>
      <c r="C1545">
        <v>859.76</v>
      </c>
      <c r="D1545">
        <v>646908</v>
      </c>
    </row>
    <row r="1546" spans="2:4" x14ac:dyDescent="0.3">
      <c r="B1546" s="109">
        <v>43117</v>
      </c>
      <c r="C1546">
        <v>875.61</v>
      </c>
      <c r="D1546">
        <v>986876</v>
      </c>
    </row>
    <row r="1547" spans="2:4" x14ac:dyDescent="0.3">
      <c r="B1547" s="109">
        <v>43116</v>
      </c>
      <c r="C1547">
        <v>892.98</v>
      </c>
      <c r="D1547">
        <v>1403769</v>
      </c>
    </row>
    <row r="1548" spans="2:4" x14ac:dyDescent="0.3">
      <c r="B1548" s="109">
        <v>43115</v>
      </c>
      <c r="C1548">
        <v>888.31</v>
      </c>
      <c r="D1548">
        <v>864427</v>
      </c>
    </row>
    <row r="1549" spans="2:4" x14ac:dyDescent="0.3">
      <c r="B1549" s="109">
        <v>43112</v>
      </c>
      <c r="C1549">
        <v>891.29</v>
      </c>
      <c r="D1549">
        <v>1978981</v>
      </c>
    </row>
    <row r="1550" spans="2:4" x14ac:dyDescent="0.3">
      <c r="B1550" s="109">
        <v>43111</v>
      </c>
      <c r="C1550">
        <v>863.57</v>
      </c>
      <c r="D1550">
        <v>663460</v>
      </c>
    </row>
    <row r="1551" spans="2:4" x14ac:dyDescent="0.3">
      <c r="B1551" s="109">
        <v>43110</v>
      </c>
      <c r="C1551">
        <v>845.82</v>
      </c>
      <c r="D1551">
        <v>829545</v>
      </c>
    </row>
    <row r="1552" spans="2:4" x14ac:dyDescent="0.3">
      <c r="B1552" s="109">
        <v>43109</v>
      </c>
      <c r="C1552">
        <v>854.59</v>
      </c>
      <c r="D1552">
        <v>717350</v>
      </c>
    </row>
    <row r="1553" spans="2:4" x14ac:dyDescent="0.3">
      <c r="B1553" s="109">
        <v>43108</v>
      </c>
      <c r="C1553">
        <v>864.27</v>
      </c>
      <c r="D1553">
        <v>812859</v>
      </c>
    </row>
    <row r="1554" spans="2:4" x14ac:dyDescent="0.3">
      <c r="B1554" s="109">
        <v>43105</v>
      </c>
      <c r="C1554">
        <v>858.89</v>
      </c>
      <c r="D1554">
        <v>1065076</v>
      </c>
    </row>
    <row r="1555" spans="2:4" x14ac:dyDescent="0.3">
      <c r="B1555" s="109">
        <v>43104</v>
      </c>
      <c r="C1555">
        <v>850.82</v>
      </c>
      <c r="D1555">
        <v>1460645</v>
      </c>
    </row>
    <row r="1556" spans="2:4" x14ac:dyDescent="0.3">
      <c r="B1556" s="109">
        <v>43103</v>
      </c>
      <c r="C1556">
        <v>831.38</v>
      </c>
      <c r="D1556">
        <v>779309</v>
      </c>
    </row>
    <row r="1557" spans="2:4" x14ac:dyDescent="0.3">
      <c r="B1557" s="109">
        <v>43102</v>
      </c>
      <c r="C1557">
        <v>823.51</v>
      </c>
      <c r="D1557">
        <v>723049</v>
      </c>
    </row>
    <row r="1558" spans="2:4" x14ac:dyDescent="0.3">
      <c r="B1558" s="109">
        <v>43101</v>
      </c>
      <c r="C1558">
        <v>825.83</v>
      </c>
      <c r="D1558">
        <v>743452</v>
      </c>
    </row>
    <row r="1559" spans="2:4" x14ac:dyDescent="0.3">
      <c r="B1559" s="109">
        <v>43098</v>
      </c>
      <c r="C1559">
        <v>819.34</v>
      </c>
      <c r="D1559">
        <v>660611</v>
      </c>
    </row>
    <row r="1560" spans="2:4" x14ac:dyDescent="0.3">
      <c r="B1560" s="109">
        <v>43097</v>
      </c>
      <c r="C1560">
        <v>827.16</v>
      </c>
      <c r="D1560">
        <v>939043</v>
      </c>
    </row>
    <row r="1561" spans="2:4" x14ac:dyDescent="0.3">
      <c r="B1561" s="109">
        <v>43096</v>
      </c>
      <c r="C1561">
        <v>831.83</v>
      </c>
      <c r="D1561">
        <v>1558799</v>
      </c>
    </row>
    <row r="1562" spans="2:4" x14ac:dyDescent="0.3">
      <c r="B1562" s="109">
        <v>43095</v>
      </c>
      <c r="C1562">
        <v>827.03</v>
      </c>
      <c r="D1562">
        <v>2444017</v>
      </c>
    </row>
    <row r="1563" spans="2:4" x14ac:dyDescent="0.3">
      <c r="B1563" s="109">
        <v>43091</v>
      </c>
      <c r="C1563">
        <v>827.07</v>
      </c>
      <c r="D1563">
        <v>3398360</v>
      </c>
    </row>
    <row r="1564" spans="2:4" x14ac:dyDescent="0.3">
      <c r="B1564" s="109">
        <v>43090</v>
      </c>
      <c r="C1564">
        <v>813.34</v>
      </c>
      <c r="D1564">
        <v>6615016</v>
      </c>
    </row>
    <row r="1565" spans="2:4" x14ac:dyDescent="0.3">
      <c r="B1565" s="109">
        <v>43089</v>
      </c>
      <c r="C1565">
        <v>774.94</v>
      </c>
      <c r="D1565">
        <v>1615208</v>
      </c>
    </row>
    <row r="1566" spans="2:4" x14ac:dyDescent="0.3">
      <c r="B1566" s="109">
        <v>43088</v>
      </c>
      <c r="C1566">
        <v>778.83</v>
      </c>
      <c r="D1566">
        <v>2436571</v>
      </c>
    </row>
    <row r="1567" spans="2:4" x14ac:dyDescent="0.3">
      <c r="B1567" s="109">
        <v>43087</v>
      </c>
      <c r="C1567">
        <v>787.15</v>
      </c>
      <c r="D1567">
        <v>2142777</v>
      </c>
    </row>
    <row r="1568" spans="2:4" x14ac:dyDescent="0.3">
      <c r="B1568" s="109">
        <v>43084</v>
      </c>
      <c r="C1568">
        <v>773.29</v>
      </c>
      <c r="D1568">
        <v>1355024</v>
      </c>
    </row>
    <row r="1569" spans="2:4" x14ac:dyDescent="0.3">
      <c r="B1569" s="109">
        <v>43083</v>
      </c>
      <c r="C1569">
        <v>755.5</v>
      </c>
      <c r="D1569">
        <v>1934187</v>
      </c>
    </row>
    <row r="1570" spans="2:4" x14ac:dyDescent="0.3">
      <c r="B1570" s="109">
        <v>43082</v>
      </c>
      <c r="C1570">
        <v>758.18</v>
      </c>
      <c r="D1570">
        <v>3924204</v>
      </c>
    </row>
    <row r="1571" spans="2:4" x14ac:dyDescent="0.3">
      <c r="B1571" s="109">
        <v>43081</v>
      </c>
      <c r="C1571">
        <v>737.75</v>
      </c>
      <c r="D1571">
        <v>839961</v>
      </c>
    </row>
    <row r="1572" spans="2:4" x14ac:dyDescent="0.3">
      <c r="B1572" s="109">
        <v>43080</v>
      </c>
      <c r="C1572">
        <v>749.87</v>
      </c>
      <c r="D1572">
        <v>1683039</v>
      </c>
    </row>
    <row r="1573" spans="2:4" x14ac:dyDescent="0.3">
      <c r="B1573" s="109">
        <v>43077</v>
      </c>
      <c r="C1573">
        <v>746.19</v>
      </c>
      <c r="D1573">
        <v>1852664</v>
      </c>
    </row>
    <row r="1574" spans="2:4" x14ac:dyDescent="0.3">
      <c r="B1574" s="109">
        <v>43076</v>
      </c>
      <c r="C1574">
        <v>709.65</v>
      </c>
      <c r="D1574">
        <v>1196478</v>
      </c>
    </row>
    <row r="1575" spans="2:4" x14ac:dyDescent="0.3">
      <c r="B1575" s="109">
        <v>43075</v>
      </c>
      <c r="C1575">
        <v>696.95</v>
      </c>
      <c r="D1575">
        <v>630614</v>
      </c>
    </row>
    <row r="1576" spans="2:4" x14ac:dyDescent="0.3">
      <c r="B1576" s="109">
        <v>43074</v>
      </c>
      <c r="C1576">
        <v>709.82</v>
      </c>
      <c r="D1576">
        <v>759829</v>
      </c>
    </row>
    <row r="1577" spans="2:4" x14ac:dyDescent="0.3">
      <c r="B1577" s="109">
        <v>43073</v>
      </c>
      <c r="C1577">
        <v>704.77</v>
      </c>
      <c r="D1577">
        <v>1337118</v>
      </c>
    </row>
    <row r="1578" spans="2:4" x14ac:dyDescent="0.3">
      <c r="B1578" s="109">
        <v>43070</v>
      </c>
      <c r="C1578">
        <v>707.05</v>
      </c>
      <c r="D1578">
        <v>1326174</v>
      </c>
    </row>
    <row r="1579" spans="2:4" x14ac:dyDescent="0.3">
      <c r="B1579" s="109">
        <v>43069</v>
      </c>
      <c r="C1579">
        <v>719.58</v>
      </c>
      <c r="D1579">
        <v>634354</v>
      </c>
    </row>
    <row r="1580" spans="2:4" x14ac:dyDescent="0.3">
      <c r="B1580" s="109">
        <v>43068</v>
      </c>
      <c r="C1580">
        <v>730.17</v>
      </c>
      <c r="D1580">
        <v>590545</v>
      </c>
    </row>
    <row r="1581" spans="2:4" x14ac:dyDescent="0.3">
      <c r="B1581" s="109">
        <v>43067</v>
      </c>
      <c r="C1581">
        <v>734.27</v>
      </c>
      <c r="D1581">
        <v>1395602</v>
      </c>
    </row>
    <row r="1582" spans="2:4" x14ac:dyDescent="0.3">
      <c r="B1582" s="109">
        <v>43066</v>
      </c>
      <c r="C1582">
        <v>731.58</v>
      </c>
      <c r="D1582">
        <v>982950</v>
      </c>
    </row>
    <row r="1583" spans="2:4" x14ac:dyDescent="0.3">
      <c r="B1583" s="109">
        <v>43063</v>
      </c>
      <c r="C1583">
        <v>726</v>
      </c>
      <c r="D1583">
        <v>652002</v>
      </c>
    </row>
    <row r="1584" spans="2:4" x14ac:dyDescent="0.3">
      <c r="B1584" s="109">
        <v>43062</v>
      </c>
      <c r="C1584">
        <v>727.48</v>
      </c>
      <c r="D1584">
        <v>1592211</v>
      </c>
    </row>
    <row r="1585" spans="2:4" x14ac:dyDescent="0.3">
      <c r="B1585" s="109">
        <v>43061</v>
      </c>
      <c r="C1585">
        <v>723.64</v>
      </c>
      <c r="D1585">
        <v>2409739</v>
      </c>
    </row>
    <row r="1586" spans="2:4" x14ac:dyDescent="0.3">
      <c r="B1586" s="109">
        <v>43060</v>
      </c>
      <c r="C1586">
        <v>702.41</v>
      </c>
      <c r="D1586">
        <v>1288479</v>
      </c>
    </row>
    <row r="1587" spans="2:4" x14ac:dyDescent="0.3">
      <c r="B1587" s="109">
        <v>43059</v>
      </c>
      <c r="C1587">
        <v>691.45</v>
      </c>
      <c r="D1587">
        <v>598348</v>
      </c>
    </row>
    <row r="1588" spans="2:4" x14ac:dyDescent="0.3">
      <c r="B1588" s="109">
        <v>43056</v>
      </c>
      <c r="C1588">
        <v>697.2</v>
      </c>
      <c r="D1588">
        <v>550164</v>
      </c>
    </row>
    <row r="1589" spans="2:4" x14ac:dyDescent="0.3">
      <c r="B1589" s="109">
        <v>43055</v>
      </c>
      <c r="C1589">
        <v>697.61</v>
      </c>
      <c r="D1589">
        <v>771052</v>
      </c>
    </row>
    <row r="1590" spans="2:4" x14ac:dyDescent="0.3">
      <c r="B1590" s="109">
        <v>43054</v>
      </c>
      <c r="C1590">
        <v>686.02</v>
      </c>
      <c r="D1590">
        <v>731657</v>
      </c>
    </row>
    <row r="1591" spans="2:4" x14ac:dyDescent="0.3">
      <c r="B1591" s="109">
        <v>43053</v>
      </c>
      <c r="C1591">
        <v>702.77</v>
      </c>
      <c r="D1591">
        <v>697674</v>
      </c>
    </row>
    <row r="1592" spans="2:4" x14ac:dyDescent="0.3">
      <c r="B1592" s="109">
        <v>43052</v>
      </c>
      <c r="C1592">
        <v>706.81</v>
      </c>
      <c r="D1592">
        <v>1027809</v>
      </c>
    </row>
    <row r="1593" spans="2:4" x14ac:dyDescent="0.3">
      <c r="B1593" s="109">
        <v>43049</v>
      </c>
      <c r="C1593">
        <v>719.81</v>
      </c>
      <c r="D1593">
        <v>982654</v>
      </c>
    </row>
    <row r="1594" spans="2:4" x14ac:dyDescent="0.3">
      <c r="B1594" s="109">
        <v>43048</v>
      </c>
      <c r="C1594">
        <v>728.02</v>
      </c>
      <c r="D1594">
        <v>954037</v>
      </c>
    </row>
    <row r="1595" spans="2:4" x14ac:dyDescent="0.3">
      <c r="B1595" s="109">
        <v>43047</v>
      </c>
      <c r="C1595">
        <v>719.56</v>
      </c>
      <c r="D1595">
        <v>686062</v>
      </c>
    </row>
    <row r="1596" spans="2:4" x14ac:dyDescent="0.3">
      <c r="B1596" s="109">
        <v>43046</v>
      </c>
      <c r="C1596">
        <v>725</v>
      </c>
      <c r="D1596">
        <v>1114376</v>
      </c>
    </row>
    <row r="1597" spans="2:4" x14ac:dyDescent="0.3">
      <c r="B1597" s="109">
        <v>43045</v>
      </c>
      <c r="C1597">
        <v>745.71</v>
      </c>
      <c r="D1597">
        <v>2296474</v>
      </c>
    </row>
    <row r="1598" spans="2:4" x14ac:dyDescent="0.3">
      <c r="B1598" s="109">
        <v>43042</v>
      </c>
      <c r="C1598">
        <v>727.31</v>
      </c>
      <c r="D1598">
        <v>1707335</v>
      </c>
    </row>
    <row r="1599" spans="2:4" x14ac:dyDescent="0.3">
      <c r="B1599" s="109">
        <v>43041</v>
      </c>
      <c r="C1599">
        <v>705.2</v>
      </c>
      <c r="D1599">
        <v>509044</v>
      </c>
    </row>
    <row r="1600" spans="2:4" x14ac:dyDescent="0.3">
      <c r="B1600" s="109">
        <v>43040</v>
      </c>
      <c r="C1600">
        <v>704.01</v>
      </c>
      <c r="D1600">
        <v>1189898</v>
      </c>
    </row>
    <row r="1601" spans="2:4" x14ac:dyDescent="0.3">
      <c r="B1601" s="109">
        <v>43039</v>
      </c>
      <c r="C1601">
        <v>706.65</v>
      </c>
      <c r="D1601">
        <v>1707119</v>
      </c>
    </row>
    <row r="1602" spans="2:4" x14ac:dyDescent="0.3">
      <c r="B1602" s="109">
        <v>43038</v>
      </c>
      <c r="C1602">
        <v>688.21</v>
      </c>
      <c r="D1602">
        <v>792812</v>
      </c>
    </row>
    <row r="1603" spans="2:4" x14ac:dyDescent="0.3">
      <c r="B1603" s="109">
        <v>43035</v>
      </c>
      <c r="C1603">
        <v>695.88</v>
      </c>
      <c r="D1603">
        <v>1358801</v>
      </c>
    </row>
    <row r="1604" spans="2:4" x14ac:dyDescent="0.3">
      <c r="B1604" s="109">
        <v>43034</v>
      </c>
      <c r="C1604">
        <v>673.15</v>
      </c>
      <c r="D1604">
        <v>1012270</v>
      </c>
    </row>
    <row r="1605" spans="2:4" x14ac:dyDescent="0.3">
      <c r="B1605" s="109">
        <v>43033</v>
      </c>
      <c r="C1605">
        <v>666.47</v>
      </c>
      <c r="D1605">
        <v>475248</v>
      </c>
    </row>
    <row r="1606" spans="2:4" x14ac:dyDescent="0.3">
      <c r="B1606" s="109">
        <v>43032</v>
      </c>
      <c r="C1606">
        <v>664.12</v>
      </c>
      <c r="D1606">
        <v>507655</v>
      </c>
    </row>
    <row r="1607" spans="2:4" x14ac:dyDescent="0.3">
      <c r="B1607" s="109">
        <v>43031</v>
      </c>
      <c r="C1607">
        <v>663.21</v>
      </c>
      <c r="D1607">
        <v>641254</v>
      </c>
    </row>
    <row r="1608" spans="2:4" x14ac:dyDescent="0.3">
      <c r="B1608" s="109">
        <v>43027</v>
      </c>
      <c r="C1608">
        <v>666.88</v>
      </c>
      <c r="D1608">
        <v>112449</v>
      </c>
    </row>
    <row r="1609" spans="2:4" x14ac:dyDescent="0.3">
      <c r="B1609" s="109">
        <v>43026</v>
      </c>
      <c r="C1609">
        <v>671.38</v>
      </c>
      <c r="D1609">
        <v>743518</v>
      </c>
    </row>
    <row r="1610" spans="2:4" x14ac:dyDescent="0.3">
      <c r="B1610" s="109">
        <v>43025</v>
      </c>
      <c r="C1610">
        <v>673.07</v>
      </c>
      <c r="D1610">
        <v>700019</v>
      </c>
    </row>
    <row r="1611" spans="2:4" x14ac:dyDescent="0.3">
      <c r="B1611" s="109">
        <v>43024</v>
      </c>
      <c r="C1611">
        <v>674.06</v>
      </c>
      <c r="D1611">
        <v>1407593</v>
      </c>
    </row>
    <row r="1612" spans="2:4" x14ac:dyDescent="0.3">
      <c r="B1612" s="109">
        <v>43021</v>
      </c>
      <c r="C1612">
        <v>659.87</v>
      </c>
      <c r="D1612">
        <v>671444</v>
      </c>
    </row>
    <row r="1613" spans="2:4" x14ac:dyDescent="0.3">
      <c r="B1613" s="109">
        <v>43020</v>
      </c>
      <c r="C1613">
        <v>655.12</v>
      </c>
      <c r="D1613">
        <v>801867</v>
      </c>
    </row>
    <row r="1614" spans="2:4" x14ac:dyDescent="0.3">
      <c r="B1614" s="109">
        <v>43019</v>
      </c>
      <c r="C1614">
        <v>646.46</v>
      </c>
      <c r="D1614">
        <v>1804332</v>
      </c>
    </row>
    <row r="1615" spans="2:4" x14ac:dyDescent="0.3">
      <c r="B1615" s="109">
        <v>43018</v>
      </c>
      <c r="C1615">
        <v>674.64</v>
      </c>
      <c r="D1615">
        <v>1870830</v>
      </c>
    </row>
    <row r="1616" spans="2:4" x14ac:dyDescent="0.3">
      <c r="B1616" s="109">
        <v>43017</v>
      </c>
      <c r="C1616">
        <v>654.83000000000004</v>
      </c>
      <c r="D1616">
        <v>1080642</v>
      </c>
    </row>
    <row r="1617" spans="2:4" x14ac:dyDescent="0.3">
      <c r="B1617" s="109">
        <v>43014</v>
      </c>
      <c r="C1617">
        <v>647.53</v>
      </c>
      <c r="D1617">
        <v>844932</v>
      </c>
    </row>
    <row r="1618" spans="2:4" x14ac:dyDescent="0.3">
      <c r="B1618" s="109">
        <v>43013</v>
      </c>
      <c r="C1618">
        <v>644.15</v>
      </c>
      <c r="D1618">
        <v>1023700</v>
      </c>
    </row>
    <row r="1619" spans="2:4" x14ac:dyDescent="0.3">
      <c r="B1619" s="109">
        <v>43012</v>
      </c>
      <c r="C1619">
        <v>633.96</v>
      </c>
      <c r="D1619">
        <v>770646</v>
      </c>
    </row>
    <row r="1620" spans="2:4" x14ac:dyDescent="0.3">
      <c r="B1620" s="109">
        <v>43011</v>
      </c>
      <c r="C1620">
        <v>632.48</v>
      </c>
      <c r="D1620">
        <v>957349</v>
      </c>
    </row>
    <row r="1621" spans="2:4" x14ac:dyDescent="0.3">
      <c r="B1621" s="109">
        <v>43007</v>
      </c>
      <c r="C1621">
        <v>628.72</v>
      </c>
      <c r="D1621">
        <v>1731092</v>
      </c>
    </row>
    <row r="1622" spans="2:4" x14ac:dyDescent="0.3">
      <c r="B1622" s="109">
        <v>43006</v>
      </c>
      <c r="C1622">
        <v>605.33000000000004</v>
      </c>
      <c r="D1622">
        <v>2597410</v>
      </c>
    </row>
    <row r="1623" spans="2:4" x14ac:dyDescent="0.3">
      <c r="B1623" s="109">
        <v>43005</v>
      </c>
      <c r="C1623">
        <v>613.71</v>
      </c>
      <c r="D1623">
        <v>1311763</v>
      </c>
    </row>
    <row r="1624" spans="2:4" x14ac:dyDescent="0.3">
      <c r="B1624" s="109">
        <v>43004</v>
      </c>
      <c r="C1624">
        <v>636.52</v>
      </c>
      <c r="D1624">
        <v>2439743</v>
      </c>
    </row>
    <row r="1625" spans="2:4" x14ac:dyDescent="0.3">
      <c r="B1625" s="109">
        <v>43003</v>
      </c>
      <c r="C1625">
        <v>646.38</v>
      </c>
      <c r="D1625">
        <v>1638011</v>
      </c>
    </row>
    <row r="1626" spans="2:4" x14ac:dyDescent="0.3">
      <c r="B1626" s="109">
        <v>43000</v>
      </c>
      <c r="C1626">
        <v>676.33</v>
      </c>
      <c r="D1626">
        <v>2079777</v>
      </c>
    </row>
    <row r="1627" spans="2:4" x14ac:dyDescent="0.3">
      <c r="B1627" s="109">
        <v>42999</v>
      </c>
      <c r="C1627">
        <v>684.41</v>
      </c>
      <c r="D1627">
        <v>800734</v>
      </c>
    </row>
    <row r="1628" spans="2:4" x14ac:dyDescent="0.3">
      <c r="B1628" s="109">
        <v>42998</v>
      </c>
      <c r="C1628">
        <v>694.4</v>
      </c>
      <c r="D1628">
        <v>694476</v>
      </c>
    </row>
    <row r="1629" spans="2:4" x14ac:dyDescent="0.3">
      <c r="B1629" s="109">
        <v>42997</v>
      </c>
      <c r="C1629">
        <v>701.57</v>
      </c>
      <c r="D1629">
        <v>1737374</v>
      </c>
    </row>
    <row r="1630" spans="2:4" x14ac:dyDescent="0.3">
      <c r="B1630" s="109">
        <v>42996</v>
      </c>
      <c r="C1630">
        <v>701.04</v>
      </c>
      <c r="D1630">
        <v>1820741</v>
      </c>
    </row>
    <row r="1631" spans="2:4" x14ac:dyDescent="0.3">
      <c r="B1631" s="109">
        <v>42993</v>
      </c>
      <c r="C1631">
        <v>679.92</v>
      </c>
      <c r="D1631">
        <v>1210009</v>
      </c>
    </row>
    <row r="1632" spans="2:4" x14ac:dyDescent="0.3">
      <c r="B1632" s="109">
        <v>42992</v>
      </c>
      <c r="C1632">
        <v>690.06</v>
      </c>
      <c r="D1632">
        <v>1521241</v>
      </c>
    </row>
    <row r="1633" spans="2:4" x14ac:dyDescent="0.3">
      <c r="B1633" s="109">
        <v>42991</v>
      </c>
      <c r="C1633">
        <v>670.35</v>
      </c>
      <c r="D1633">
        <v>786333</v>
      </c>
    </row>
    <row r="1634" spans="2:4" x14ac:dyDescent="0.3">
      <c r="B1634" s="109">
        <v>42990</v>
      </c>
      <c r="C1634">
        <v>681.69</v>
      </c>
      <c r="D1634">
        <v>792563</v>
      </c>
    </row>
    <row r="1635" spans="2:4" x14ac:dyDescent="0.3">
      <c r="B1635" s="109">
        <v>42989</v>
      </c>
      <c r="C1635">
        <v>683.46</v>
      </c>
      <c r="D1635">
        <v>1234361</v>
      </c>
    </row>
    <row r="1636" spans="2:4" x14ac:dyDescent="0.3">
      <c r="B1636" s="109">
        <v>42986</v>
      </c>
      <c r="C1636">
        <v>665.77</v>
      </c>
      <c r="D1636">
        <v>1976105</v>
      </c>
    </row>
    <row r="1637" spans="2:4" x14ac:dyDescent="0.3">
      <c r="B1637" s="109">
        <v>42985</v>
      </c>
      <c r="C1637">
        <v>687.38</v>
      </c>
      <c r="D1637">
        <v>1207476</v>
      </c>
    </row>
    <row r="1638" spans="2:4" x14ac:dyDescent="0.3">
      <c r="B1638" s="109">
        <v>42984</v>
      </c>
      <c r="C1638">
        <v>686.89</v>
      </c>
      <c r="D1638">
        <v>2312131</v>
      </c>
    </row>
    <row r="1639" spans="2:4" x14ac:dyDescent="0.3">
      <c r="B1639" s="109">
        <v>42983</v>
      </c>
      <c r="C1639">
        <v>681.65</v>
      </c>
      <c r="D1639">
        <v>4700287</v>
      </c>
    </row>
    <row r="1640" spans="2:4" x14ac:dyDescent="0.3">
      <c r="B1640" s="109">
        <v>42982</v>
      </c>
      <c r="C1640">
        <v>666.14</v>
      </c>
      <c r="D1640">
        <v>5820546</v>
      </c>
    </row>
    <row r="1641" spans="2:4" x14ac:dyDescent="0.3">
      <c r="B1641" s="109">
        <v>42979</v>
      </c>
      <c r="C1641">
        <v>633.88</v>
      </c>
      <c r="D1641">
        <v>6404704</v>
      </c>
    </row>
    <row r="1642" spans="2:4" x14ac:dyDescent="0.3">
      <c r="B1642" s="109">
        <v>42978</v>
      </c>
      <c r="C1642">
        <v>574.6</v>
      </c>
      <c r="D1642">
        <v>788332</v>
      </c>
    </row>
    <row r="1643" spans="2:4" x14ac:dyDescent="0.3">
      <c r="B1643" s="109">
        <v>42977</v>
      </c>
      <c r="C1643">
        <v>580.95000000000005</v>
      </c>
      <c r="D1643">
        <v>797134</v>
      </c>
    </row>
    <row r="1644" spans="2:4" x14ac:dyDescent="0.3">
      <c r="B1644" s="109">
        <v>42976</v>
      </c>
      <c r="C1644">
        <v>578.67999999999995</v>
      </c>
      <c r="D1644">
        <v>642314</v>
      </c>
    </row>
    <row r="1645" spans="2:4" x14ac:dyDescent="0.3">
      <c r="B1645" s="109">
        <v>42975</v>
      </c>
      <c r="C1645">
        <v>590.32000000000005</v>
      </c>
      <c r="D1645">
        <v>547833</v>
      </c>
    </row>
    <row r="1646" spans="2:4" x14ac:dyDescent="0.3">
      <c r="B1646" s="109">
        <v>42971</v>
      </c>
      <c r="C1646">
        <v>587.79999999999995</v>
      </c>
      <c r="D1646">
        <v>749708</v>
      </c>
    </row>
    <row r="1647" spans="2:4" x14ac:dyDescent="0.3">
      <c r="B1647" s="109">
        <v>42970</v>
      </c>
      <c r="C1647">
        <v>589.62</v>
      </c>
      <c r="D1647">
        <v>1148207</v>
      </c>
    </row>
    <row r="1648" spans="2:4" x14ac:dyDescent="0.3">
      <c r="B1648" s="109">
        <v>42969</v>
      </c>
      <c r="C1648">
        <v>576</v>
      </c>
      <c r="D1648">
        <v>2082592</v>
      </c>
    </row>
    <row r="1649" spans="2:4" x14ac:dyDescent="0.3">
      <c r="B1649" s="109">
        <v>42968</v>
      </c>
      <c r="C1649">
        <v>593.41</v>
      </c>
      <c r="D1649">
        <v>1144055</v>
      </c>
    </row>
    <row r="1650" spans="2:4" x14ac:dyDescent="0.3">
      <c r="B1650" s="109">
        <v>42965</v>
      </c>
      <c r="C1650">
        <v>610.45000000000005</v>
      </c>
      <c r="D1650">
        <v>684046</v>
      </c>
    </row>
    <row r="1651" spans="2:4" x14ac:dyDescent="0.3">
      <c r="B1651" s="109">
        <v>42964</v>
      </c>
      <c r="C1651">
        <v>619</v>
      </c>
      <c r="D1651">
        <v>1000983</v>
      </c>
    </row>
    <row r="1652" spans="2:4" x14ac:dyDescent="0.3">
      <c r="B1652" s="109">
        <v>42963</v>
      </c>
      <c r="C1652">
        <v>615.41999999999996</v>
      </c>
      <c r="D1652">
        <v>714027</v>
      </c>
    </row>
    <row r="1653" spans="2:4" x14ac:dyDescent="0.3">
      <c r="B1653" s="109">
        <v>42961</v>
      </c>
      <c r="C1653">
        <v>617.27</v>
      </c>
      <c r="D1653">
        <v>2204323</v>
      </c>
    </row>
    <row r="1654" spans="2:4" x14ac:dyDescent="0.3">
      <c r="B1654" s="109">
        <v>42958</v>
      </c>
      <c r="C1654">
        <v>581.26</v>
      </c>
      <c r="D1654">
        <v>1691825</v>
      </c>
    </row>
    <row r="1655" spans="2:4" x14ac:dyDescent="0.3">
      <c r="B1655" s="109">
        <v>42957</v>
      </c>
      <c r="C1655">
        <v>559.79999999999995</v>
      </c>
      <c r="D1655">
        <v>1126577</v>
      </c>
    </row>
    <row r="1656" spans="2:4" x14ac:dyDescent="0.3">
      <c r="B1656" s="109">
        <v>42956</v>
      </c>
      <c r="C1656">
        <v>580.15</v>
      </c>
      <c r="D1656">
        <v>1648664</v>
      </c>
    </row>
    <row r="1657" spans="2:4" x14ac:dyDescent="0.3">
      <c r="B1657" s="109">
        <v>42955</v>
      </c>
      <c r="C1657">
        <v>596.63</v>
      </c>
      <c r="D1657">
        <v>1470821</v>
      </c>
    </row>
    <row r="1658" spans="2:4" x14ac:dyDescent="0.3">
      <c r="B1658" s="109">
        <v>42954</v>
      </c>
      <c r="C1658">
        <v>620.48</v>
      </c>
      <c r="D1658">
        <v>1869755</v>
      </c>
    </row>
    <row r="1659" spans="2:4" x14ac:dyDescent="0.3">
      <c r="B1659" s="109">
        <v>42951</v>
      </c>
      <c r="C1659">
        <v>646.54</v>
      </c>
      <c r="D1659">
        <v>508339</v>
      </c>
    </row>
    <row r="1660" spans="2:4" x14ac:dyDescent="0.3">
      <c r="B1660" s="109">
        <v>42950</v>
      </c>
      <c r="C1660">
        <v>654.92999999999995</v>
      </c>
      <c r="D1660">
        <v>882736</v>
      </c>
    </row>
    <row r="1661" spans="2:4" x14ac:dyDescent="0.3">
      <c r="B1661" s="109">
        <v>42949</v>
      </c>
      <c r="C1661">
        <v>656.58</v>
      </c>
      <c r="D1661">
        <v>608808</v>
      </c>
    </row>
    <row r="1662" spans="2:4" x14ac:dyDescent="0.3">
      <c r="B1662" s="109">
        <v>42948</v>
      </c>
      <c r="C1662">
        <v>643.38</v>
      </c>
      <c r="D1662">
        <v>1079849</v>
      </c>
    </row>
    <row r="1663" spans="2:4" x14ac:dyDescent="0.3">
      <c r="B1663" s="109">
        <v>42947</v>
      </c>
      <c r="C1663">
        <v>641.65</v>
      </c>
      <c r="D1663">
        <v>690147</v>
      </c>
    </row>
    <row r="1664" spans="2:4" x14ac:dyDescent="0.3">
      <c r="B1664" s="109">
        <v>42944</v>
      </c>
      <c r="C1664">
        <v>655.42</v>
      </c>
      <c r="D1664">
        <v>453447</v>
      </c>
    </row>
    <row r="1665" spans="2:4" x14ac:dyDescent="0.3">
      <c r="B1665" s="109">
        <v>42943</v>
      </c>
      <c r="C1665">
        <v>653.41</v>
      </c>
      <c r="D1665">
        <v>512775</v>
      </c>
    </row>
    <row r="1666" spans="2:4" x14ac:dyDescent="0.3">
      <c r="B1666" s="109">
        <v>42942</v>
      </c>
      <c r="C1666">
        <v>661.39</v>
      </c>
      <c r="D1666">
        <v>437994</v>
      </c>
    </row>
    <row r="1667" spans="2:4" x14ac:dyDescent="0.3">
      <c r="B1667" s="109">
        <v>42941</v>
      </c>
      <c r="C1667">
        <v>668.91</v>
      </c>
      <c r="D1667">
        <v>731782</v>
      </c>
    </row>
    <row r="1668" spans="2:4" x14ac:dyDescent="0.3">
      <c r="B1668" s="109">
        <v>42940</v>
      </c>
      <c r="C1668">
        <v>666.53</v>
      </c>
      <c r="D1668">
        <v>721563</v>
      </c>
    </row>
    <row r="1669" spans="2:4" x14ac:dyDescent="0.3">
      <c r="B1669" s="109">
        <v>42937</v>
      </c>
      <c r="C1669">
        <v>662.99</v>
      </c>
      <c r="D1669">
        <v>1702883</v>
      </c>
    </row>
    <row r="1670" spans="2:4" x14ac:dyDescent="0.3">
      <c r="B1670" s="109">
        <v>42936</v>
      </c>
      <c r="C1670">
        <v>678.98</v>
      </c>
      <c r="D1670">
        <v>627323</v>
      </c>
    </row>
    <row r="1671" spans="2:4" x14ac:dyDescent="0.3">
      <c r="B1671" s="109">
        <v>42935</v>
      </c>
      <c r="C1671">
        <v>687.9</v>
      </c>
      <c r="D1671">
        <v>1112241</v>
      </c>
    </row>
    <row r="1672" spans="2:4" x14ac:dyDescent="0.3">
      <c r="B1672" s="109">
        <v>42934</v>
      </c>
      <c r="C1672">
        <v>680.42</v>
      </c>
      <c r="D1672">
        <v>1277675</v>
      </c>
    </row>
    <row r="1673" spans="2:4" x14ac:dyDescent="0.3">
      <c r="B1673" s="109">
        <v>42933</v>
      </c>
      <c r="C1673">
        <v>684.08</v>
      </c>
      <c r="D1673">
        <v>855970</v>
      </c>
    </row>
    <row r="1674" spans="2:4" x14ac:dyDescent="0.3">
      <c r="B1674" s="109">
        <v>42930</v>
      </c>
      <c r="C1674">
        <v>683.26</v>
      </c>
      <c r="D1674">
        <v>1150827</v>
      </c>
    </row>
    <row r="1675" spans="2:4" x14ac:dyDescent="0.3">
      <c r="B1675" s="109">
        <v>42929</v>
      </c>
      <c r="C1675">
        <v>681.82</v>
      </c>
      <c r="D1675">
        <v>889313</v>
      </c>
    </row>
    <row r="1676" spans="2:4" x14ac:dyDescent="0.3">
      <c r="B1676" s="109">
        <v>42928</v>
      </c>
      <c r="C1676">
        <v>679.52</v>
      </c>
      <c r="D1676">
        <v>488691</v>
      </c>
    </row>
    <row r="1677" spans="2:4" x14ac:dyDescent="0.3">
      <c r="B1677" s="109">
        <v>42927</v>
      </c>
      <c r="C1677">
        <v>673.47</v>
      </c>
      <c r="D1677">
        <v>644855</v>
      </c>
    </row>
    <row r="1678" spans="2:4" x14ac:dyDescent="0.3">
      <c r="B1678" s="109">
        <v>42926</v>
      </c>
      <c r="C1678">
        <v>682.48</v>
      </c>
      <c r="D1678">
        <v>249337</v>
      </c>
    </row>
    <row r="1679" spans="2:4" x14ac:dyDescent="0.3">
      <c r="B1679" s="109">
        <v>42923</v>
      </c>
      <c r="C1679">
        <v>680.83</v>
      </c>
      <c r="D1679">
        <v>946311</v>
      </c>
    </row>
    <row r="1680" spans="2:4" x14ac:dyDescent="0.3">
      <c r="B1680" s="109">
        <v>42922</v>
      </c>
      <c r="C1680">
        <v>678.78</v>
      </c>
      <c r="D1680">
        <v>535313</v>
      </c>
    </row>
    <row r="1681" spans="2:4" x14ac:dyDescent="0.3">
      <c r="B1681" s="109">
        <v>42921</v>
      </c>
      <c r="C1681">
        <v>678.32</v>
      </c>
      <c r="D1681">
        <v>503279</v>
      </c>
    </row>
    <row r="1682" spans="2:4" x14ac:dyDescent="0.3">
      <c r="B1682" s="109">
        <v>42920</v>
      </c>
      <c r="C1682">
        <v>670.55</v>
      </c>
      <c r="D1682">
        <v>798634</v>
      </c>
    </row>
    <row r="1683" spans="2:4" x14ac:dyDescent="0.3">
      <c r="B1683" s="109">
        <v>42919</v>
      </c>
      <c r="C1683">
        <v>679.6</v>
      </c>
      <c r="D1683">
        <v>879044</v>
      </c>
    </row>
    <row r="1684" spans="2:4" x14ac:dyDescent="0.3">
      <c r="B1684" s="109">
        <v>42916</v>
      </c>
      <c r="C1684">
        <v>671.29</v>
      </c>
      <c r="D1684">
        <v>742834</v>
      </c>
    </row>
    <row r="1685" spans="2:4" x14ac:dyDescent="0.3">
      <c r="B1685" s="109">
        <v>42915</v>
      </c>
      <c r="C1685">
        <v>663.4</v>
      </c>
      <c r="D1685">
        <v>929631</v>
      </c>
    </row>
    <row r="1686" spans="2:4" x14ac:dyDescent="0.3">
      <c r="B1686" s="109">
        <v>42914</v>
      </c>
      <c r="C1686">
        <v>664.43</v>
      </c>
      <c r="D1686">
        <v>1113431</v>
      </c>
    </row>
    <row r="1687" spans="2:4" x14ac:dyDescent="0.3">
      <c r="B1687" s="109">
        <v>42913</v>
      </c>
      <c r="C1687">
        <v>651.4</v>
      </c>
      <c r="D1687">
        <v>839963</v>
      </c>
    </row>
    <row r="1688" spans="2:4" x14ac:dyDescent="0.3">
      <c r="B1688" s="109">
        <v>42909</v>
      </c>
      <c r="C1688">
        <v>665.42</v>
      </c>
      <c r="D1688">
        <v>797264</v>
      </c>
    </row>
    <row r="1689" spans="2:4" x14ac:dyDescent="0.3">
      <c r="B1689" s="109">
        <v>42908</v>
      </c>
      <c r="C1689">
        <v>684.62</v>
      </c>
      <c r="D1689">
        <v>579345</v>
      </c>
    </row>
    <row r="1690" spans="2:4" x14ac:dyDescent="0.3">
      <c r="B1690" s="109">
        <v>42907</v>
      </c>
      <c r="C1690">
        <v>697.52</v>
      </c>
      <c r="D1690">
        <v>789946</v>
      </c>
    </row>
    <row r="1691" spans="2:4" x14ac:dyDescent="0.3">
      <c r="B1691" s="109">
        <v>42906</v>
      </c>
      <c r="C1691">
        <v>695.14</v>
      </c>
      <c r="D1691">
        <v>901402</v>
      </c>
    </row>
    <row r="1692" spans="2:4" x14ac:dyDescent="0.3">
      <c r="B1692" s="109">
        <v>42905</v>
      </c>
      <c r="C1692">
        <v>706.69</v>
      </c>
      <c r="D1692">
        <v>1578452</v>
      </c>
    </row>
    <row r="1693" spans="2:4" x14ac:dyDescent="0.3">
      <c r="B1693" s="109">
        <v>42902</v>
      </c>
      <c r="C1693">
        <v>689.88</v>
      </c>
      <c r="D1693">
        <v>1352925</v>
      </c>
    </row>
    <row r="1694" spans="2:4" x14ac:dyDescent="0.3">
      <c r="B1694" s="109">
        <v>42901</v>
      </c>
      <c r="C1694">
        <v>678.16</v>
      </c>
      <c r="D1694">
        <v>1081690</v>
      </c>
    </row>
    <row r="1695" spans="2:4" x14ac:dyDescent="0.3">
      <c r="B1695" s="109">
        <v>42900</v>
      </c>
      <c r="C1695">
        <v>679.97</v>
      </c>
      <c r="D1695">
        <v>1058937</v>
      </c>
    </row>
    <row r="1696" spans="2:4" x14ac:dyDescent="0.3">
      <c r="B1696" s="109">
        <v>42899</v>
      </c>
      <c r="C1696">
        <v>668.5</v>
      </c>
      <c r="D1696">
        <v>845617</v>
      </c>
    </row>
    <row r="1697" spans="2:4" x14ac:dyDescent="0.3">
      <c r="B1697" s="109">
        <v>42898</v>
      </c>
      <c r="C1697">
        <v>664.88</v>
      </c>
      <c r="D1697">
        <v>1435923</v>
      </c>
    </row>
    <row r="1698" spans="2:4" x14ac:dyDescent="0.3">
      <c r="B1698" s="109">
        <v>42895</v>
      </c>
      <c r="C1698">
        <v>654.27</v>
      </c>
      <c r="D1698">
        <v>1724424</v>
      </c>
    </row>
    <row r="1699" spans="2:4" x14ac:dyDescent="0.3">
      <c r="B1699" s="109">
        <v>42894</v>
      </c>
      <c r="C1699">
        <v>673.14</v>
      </c>
      <c r="D1699">
        <v>889642</v>
      </c>
    </row>
    <row r="1700" spans="2:4" x14ac:dyDescent="0.3">
      <c r="B1700" s="109">
        <v>42893</v>
      </c>
      <c r="C1700">
        <v>678.61</v>
      </c>
      <c r="D1700">
        <v>805638</v>
      </c>
    </row>
    <row r="1701" spans="2:4" x14ac:dyDescent="0.3">
      <c r="B1701" s="109">
        <v>42892</v>
      </c>
      <c r="C1701">
        <v>669.24</v>
      </c>
      <c r="D1701">
        <v>1601229</v>
      </c>
    </row>
    <row r="1702" spans="2:4" x14ac:dyDescent="0.3">
      <c r="B1702" s="109">
        <v>42891</v>
      </c>
      <c r="C1702">
        <v>690.66</v>
      </c>
      <c r="D1702">
        <v>1607276</v>
      </c>
    </row>
    <row r="1703" spans="2:4" x14ac:dyDescent="0.3">
      <c r="B1703" s="109">
        <v>42888</v>
      </c>
      <c r="C1703">
        <v>686.05</v>
      </c>
      <c r="D1703">
        <v>1889892</v>
      </c>
    </row>
    <row r="1704" spans="2:4" x14ac:dyDescent="0.3">
      <c r="B1704" s="109">
        <v>42887</v>
      </c>
      <c r="C1704">
        <v>660.85</v>
      </c>
      <c r="D1704">
        <v>946980</v>
      </c>
    </row>
    <row r="1705" spans="2:4" x14ac:dyDescent="0.3">
      <c r="B1705" s="109">
        <v>42886</v>
      </c>
      <c r="C1705">
        <v>656.16</v>
      </c>
      <c r="D1705">
        <v>3353867</v>
      </c>
    </row>
    <row r="1706" spans="2:4" x14ac:dyDescent="0.3">
      <c r="B1706" s="109">
        <v>42885</v>
      </c>
      <c r="C1706">
        <v>656</v>
      </c>
      <c r="D1706">
        <v>1140494</v>
      </c>
    </row>
    <row r="1707" spans="2:4" x14ac:dyDescent="0.3">
      <c r="B1707" s="109">
        <v>42884</v>
      </c>
      <c r="C1707">
        <v>642.55999999999995</v>
      </c>
      <c r="D1707">
        <v>1085310</v>
      </c>
    </row>
    <row r="1708" spans="2:4" x14ac:dyDescent="0.3">
      <c r="B1708" s="109">
        <v>42881</v>
      </c>
      <c r="C1708">
        <v>665.13</v>
      </c>
      <c r="D1708">
        <v>1007416</v>
      </c>
    </row>
    <row r="1709" spans="2:4" x14ac:dyDescent="0.3">
      <c r="B1709" s="109">
        <v>42880</v>
      </c>
      <c r="C1709">
        <v>651.67999999999995</v>
      </c>
      <c r="D1709">
        <v>1615153</v>
      </c>
    </row>
    <row r="1710" spans="2:4" x14ac:dyDescent="0.3">
      <c r="B1710" s="109">
        <v>42879</v>
      </c>
      <c r="C1710">
        <v>644.08000000000004</v>
      </c>
      <c r="D1710">
        <v>1590566</v>
      </c>
    </row>
    <row r="1711" spans="2:4" x14ac:dyDescent="0.3">
      <c r="B1711" s="109">
        <v>42878</v>
      </c>
      <c r="C1711">
        <v>668.91</v>
      </c>
      <c r="D1711">
        <v>1768982</v>
      </c>
    </row>
    <row r="1712" spans="2:4" x14ac:dyDescent="0.3">
      <c r="B1712" s="109">
        <v>42877</v>
      </c>
      <c r="C1712">
        <v>694.69</v>
      </c>
      <c r="D1712">
        <v>1969975</v>
      </c>
    </row>
    <row r="1713" spans="2:4" x14ac:dyDescent="0.3">
      <c r="B1713" s="109">
        <v>42874</v>
      </c>
      <c r="C1713">
        <v>700.9</v>
      </c>
      <c r="D1713">
        <v>4223048</v>
      </c>
    </row>
    <row r="1714" spans="2:4" x14ac:dyDescent="0.3">
      <c r="B1714" s="109">
        <v>42873</v>
      </c>
      <c r="C1714">
        <v>716.48</v>
      </c>
      <c r="D1714">
        <v>2436703</v>
      </c>
    </row>
    <row r="1715" spans="2:4" x14ac:dyDescent="0.3">
      <c r="B1715" s="109">
        <v>42872</v>
      </c>
      <c r="C1715">
        <v>729.39</v>
      </c>
      <c r="D1715">
        <v>500545</v>
      </c>
    </row>
    <row r="1716" spans="2:4" x14ac:dyDescent="0.3">
      <c r="B1716" s="109">
        <v>42871</v>
      </c>
      <c r="C1716">
        <v>735.68</v>
      </c>
      <c r="D1716">
        <v>1110184</v>
      </c>
    </row>
    <row r="1717" spans="2:4" x14ac:dyDescent="0.3">
      <c r="B1717" s="109">
        <v>42870</v>
      </c>
      <c r="C1717">
        <v>750.07</v>
      </c>
      <c r="D1717">
        <v>2193488</v>
      </c>
    </row>
    <row r="1718" spans="2:4" x14ac:dyDescent="0.3">
      <c r="B1718" s="109">
        <v>42867</v>
      </c>
      <c r="C1718">
        <v>726.63</v>
      </c>
      <c r="D1718">
        <v>1077613</v>
      </c>
    </row>
    <row r="1719" spans="2:4" x14ac:dyDescent="0.3">
      <c r="B1719" s="109">
        <v>42866</v>
      </c>
      <c r="C1719">
        <v>746.78</v>
      </c>
      <c r="D1719">
        <v>3057817</v>
      </c>
    </row>
    <row r="1720" spans="2:4" x14ac:dyDescent="0.3">
      <c r="B1720" s="109">
        <v>42865</v>
      </c>
      <c r="C1720">
        <v>709.2</v>
      </c>
      <c r="D1720">
        <v>614581</v>
      </c>
    </row>
    <row r="1721" spans="2:4" x14ac:dyDescent="0.3">
      <c r="B1721" s="109">
        <v>42864</v>
      </c>
      <c r="C1721">
        <v>706.24</v>
      </c>
      <c r="D1721">
        <v>585202</v>
      </c>
    </row>
    <row r="1722" spans="2:4" x14ac:dyDescent="0.3">
      <c r="B1722" s="109">
        <v>42863</v>
      </c>
      <c r="C1722">
        <v>704.31</v>
      </c>
      <c r="D1722">
        <v>1057509</v>
      </c>
    </row>
    <row r="1723" spans="2:4" x14ac:dyDescent="0.3">
      <c r="B1723" s="109">
        <v>42860</v>
      </c>
      <c r="C1723">
        <v>701.18</v>
      </c>
      <c r="D1723">
        <v>1320656</v>
      </c>
    </row>
    <row r="1724" spans="2:4" x14ac:dyDescent="0.3">
      <c r="B1724" s="109">
        <v>42859</v>
      </c>
      <c r="C1724">
        <v>731.73</v>
      </c>
      <c r="D1724">
        <v>1224522</v>
      </c>
    </row>
    <row r="1725" spans="2:4" x14ac:dyDescent="0.3">
      <c r="B1725" s="109">
        <v>42858</v>
      </c>
      <c r="C1725">
        <v>724.17</v>
      </c>
      <c r="D1725">
        <v>2199508</v>
      </c>
    </row>
    <row r="1726" spans="2:4" x14ac:dyDescent="0.3">
      <c r="B1726" s="109">
        <v>42857</v>
      </c>
      <c r="C1726">
        <v>759.73</v>
      </c>
      <c r="D1726">
        <v>640362</v>
      </c>
    </row>
    <row r="1727" spans="2:4" x14ac:dyDescent="0.3">
      <c r="B1727" s="109">
        <v>42853</v>
      </c>
      <c r="C1727">
        <v>757.92</v>
      </c>
      <c r="D1727">
        <v>702274</v>
      </c>
    </row>
    <row r="1728" spans="2:4" x14ac:dyDescent="0.3">
      <c r="B1728" s="109">
        <v>42852</v>
      </c>
      <c r="C1728">
        <v>759.65</v>
      </c>
      <c r="D1728">
        <v>1336379</v>
      </c>
    </row>
    <row r="1729" spans="2:4" x14ac:dyDescent="0.3">
      <c r="B1729" s="109">
        <v>42851</v>
      </c>
      <c r="C1729">
        <v>760.06</v>
      </c>
      <c r="D1729">
        <v>2204238</v>
      </c>
    </row>
    <row r="1730" spans="2:4" x14ac:dyDescent="0.3">
      <c r="B1730" s="109">
        <v>42850</v>
      </c>
      <c r="C1730">
        <v>762.15</v>
      </c>
      <c r="D1730">
        <v>1728513</v>
      </c>
    </row>
    <row r="1731" spans="2:4" x14ac:dyDescent="0.3">
      <c r="B1731" s="109">
        <v>42849</v>
      </c>
      <c r="C1731">
        <v>764.29</v>
      </c>
      <c r="D1731">
        <v>1707457</v>
      </c>
    </row>
    <row r="1732" spans="2:4" x14ac:dyDescent="0.3">
      <c r="B1732" s="109">
        <v>42846</v>
      </c>
      <c r="C1732">
        <v>770.25</v>
      </c>
      <c r="D1732">
        <v>4930680</v>
      </c>
    </row>
    <row r="1733" spans="2:4" x14ac:dyDescent="0.3">
      <c r="B1733" s="109">
        <v>42845</v>
      </c>
      <c r="C1733">
        <v>737.73</v>
      </c>
      <c r="D1733">
        <v>5272933</v>
      </c>
    </row>
    <row r="1734" spans="2:4" x14ac:dyDescent="0.3">
      <c r="B1734" s="109">
        <v>42844</v>
      </c>
      <c r="C1734">
        <v>693.54</v>
      </c>
      <c r="D1734">
        <v>4168936</v>
      </c>
    </row>
    <row r="1735" spans="2:4" x14ac:dyDescent="0.3">
      <c r="B1735" s="109">
        <v>42843</v>
      </c>
      <c r="C1735">
        <v>658.34</v>
      </c>
      <c r="D1735">
        <v>1561055</v>
      </c>
    </row>
    <row r="1736" spans="2:4" x14ac:dyDescent="0.3">
      <c r="B1736" s="109">
        <v>42842</v>
      </c>
      <c r="C1736">
        <v>648.92999999999995</v>
      </c>
      <c r="D1736">
        <v>377102</v>
      </c>
    </row>
    <row r="1737" spans="2:4" x14ac:dyDescent="0.3">
      <c r="B1737" s="109">
        <v>42838</v>
      </c>
      <c r="C1737">
        <v>642.79999999999995</v>
      </c>
      <c r="D1737">
        <v>721651</v>
      </c>
    </row>
    <row r="1738" spans="2:4" x14ac:dyDescent="0.3">
      <c r="B1738" s="109">
        <v>42837</v>
      </c>
      <c r="C1738">
        <v>645.15</v>
      </c>
      <c r="D1738">
        <v>721069</v>
      </c>
    </row>
    <row r="1739" spans="2:4" x14ac:dyDescent="0.3">
      <c r="B1739" s="109">
        <v>42836</v>
      </c>
      <c r="C1739">
        <v>652.46</v>
      </c>
      <c r="D1739">
        <v>605561</v>
      </c>
    </row>
    <row r="1740" spans="2:4" x14ac:dyDescent="0.3">
      <c r="B1740" s="109">
        <v>42835</v>
      </c>
      <c r="C1740">
        <v>646.5</v>
      </c>
      <c r="D1740">
        <v>819867</v>
      </c>
    </row>
    <row r="1741" spans="2:4" x14ac:dyDescent="0.3">
      <c r="B1741" s="109">
        <v>42832</v>
      </c>
      <c r="C1741">
        <v>636.1</v>
      </c>
      <c r="D1741">
        <v>724581</v>
      </c>
    </row>
    <row r="1742" spans="2:4" x14ac:dyDescent="0.3">
      <c r="B1742" s="109">
        <v>42831</v>
      </c>
      <c r="C1742">
        <v>646.91</v>
      </c>
      <c r="D1742">
        <v>1096960</v>
      </c>
    </row>
    <row r="1743" spans="2:4" x14ac:dyDescent="0.3">
      <c r="B1743" s="109">
        <v>42830</v>
      </c>
      <c r="C1743">
        <v>654.32000000000005</v>
      </c>
      <c r="D1743">
        <v>1028046</v>
      </c>
    </row>
    <row r="1744" spans="2:4" x14ac:dyDescent="0.3">
      <c r="B1744" s="109">
        <v>42828</v>
      </c>
      <c r="C1744">
        <v>653.9</v>
      </c>
      <c r="D1744">
        <v>618986</v>
      </c>
    </row>
    <row r="1745" spans="2:4" x14ac:dyDescent="0.3">
      <c r="B1745" s="109">
        <v>42825</v>
      </c>
      <c r="C1745">
        <v>650.12</v>
      </c>
      <c r="D1745">
        <v>628659</v>
      </c>
    </row>
    <row r="1746" spans="2:4" x14ac:dyDescent="0.3">
      <c r="B1746" s="109">
        <v>42824</v>
      </c>
      <c r="C1746">
        <v>648.15</v>
      </c>
      <c r="D1746">
        <v>1282392</v>
      </c>
    </row>
    <row r="1747" spans="2:4" x14ac:dyDescent="0.3">
      <c r="B1747" s="109">
        <v>42823</v>
      </c>
      <c r="C1747">
        <v>649.09</v>
      </c>
      <c r="D1747">
        <v>1628004</v>
      </c>
    </row>
    <row r="1748" spans="2:4" x14ac:dyDescent="0.3">
      <c r="B1748" s="109">
        <v>42822</v>
      </c>
      <c r="C1748">
        <v>642.52</v>
      </c>
      <c r="D1748">
        <v>2104017</v>
      </c>
    </row>
    <row r="1749" spans="2:4" x14ac:dyDescent="0.3">
      <c r="B1749" s="109">
        <v>42821</v>
      </c>
      <c r="C1749">
        <v>625.21</v>
      </c>
      <c r="D1749">
        <v>777498</v>
      </c>
    </row>
    <row r="1750" spans="2:4" x14ac:dyDescent="0.3">
      <c r="B1750" s="109">
        <v>42818</v>
      </c>
      <c r="C1750">
        <v>621.54999999999995</v>
      </c>
      <c r="D1750">
        <v>594422</v>
      </c>
    </row>
    <row r="1751" spans="2:4" x14ac:dyDescent="0.3">
      <c r="B1751" s="109">
        <v>42817</v>
      </c>
      <c r="C1751">
        <v>617.19000000000005</v>
      </c>
      <c r="D1751">
        <v>547053</v>
      </c>
    </row>
    <row r="1752" spans="2:4" x14ac:dyDescent="0.3">
      <c r="B1752" s="109">
        <v>42816</v>
      </c>
      <c r="C1752">
        <v>610.69000000000005</v>
      </c>
      <c r="D1752">
        <v>778374</v>
      </c>
    </row>
    <row r="1753" spans="2:4" x14ac:dyDescent="0.3">
      <c r="B1753" s="109">
        <v>42815</v>
      </c>
      <c r="C1753">
        <v>618.66999999999996</v>
      </c>
      <c r="D1753">
        <v>1034750</v>
      </c>
    </row>
    <row r="1754" spans="2:4" x14ac:dyDescent="0.3">
      <c r="B1754" s="109">
        <v>42814</v>
      </c>
      <c r="C1754">
        <v>621.57000000000005</v>
      </c>
      <c r="D1754">
        <v>1266945</v>
      </c>
    </row>
    <row r="1755" spans="2:4" x14ac:dyDescent="0.3">
      <c r="B1755" s="109">
        <v>42811</v>
      </c>
      <c r="C1755">
        <v>613.61</v>
      </c>
      <c r="D1755">
        <v>901485</v>
      </c>
    </row>
    <row r="1756" spans="2:4" x14ac:dyDescent="0.3">
      <c r="B1756" s="109">
        <v>42810</v>
      </c>
      <c r="C1756">
        <v>623.78</v>
      </c>
      <c r="D1756">
        <v>1273326</v>
      </c>
    </row>
    <row r="1757" spans="2:4" x14ac:dyDescent="0.3">
      <c r="B1757" s="109">
        <v>42809</v>
      </c>
      <c r="C1757">
        <v>612.14</v>
      </c>
      <c r="D1757">
        <v>969982</v>
      </c>
    </row>
    <row r="1758" spans="2:4" x14ac:dyDescent="0.3">
      <c r="B1758" s="109">
        <v>42808</v>
      </c>
      <c r="C1758">
        <v>604.91</v>
      </c>
      <c r="D1758">
        <v>910855</v>
      </c>
    </row>
    <row r="1759" spans="2:4" x14ac:dyDescent="0.3">
      <c r="B1759" s="109">
        <v>42804</v>
      </c>
      <c r="C1759">
        <v>609.03</v>
      </c>
      <c r="D1759">
        <v>1753934</v>
      </c>
    </row>
    <row r="1760" spans="2:4" x14ac:dyDescent="0.3">
      <c r="B1760" s="109">
        <v>42803</v>
      </c>
      <c r="C1760">
        <v>606.01</v>
      </c>
      <c r="D1760">
        <v>998097</v>
      </c>
    </row>
    <row r="1761" spans="2:4" x14ac:dyDescent="0.3">
      <c r="B1761" s="109">
        <v>42802</v>
      </c>
      <c r="C1761">
        <v>603.07000000000005</v>
      </c>
      <c r="D1761">
        <v>1114606</v>
      </c>
    </row>
    <row r="1762" spans="2:4" x14ac:dyDescent="0.3">
      <c r="B1762" s="109">
        <v>42801</v>
      </c>
      <c r="C1762">
        <v>607.15</v>
      </c>
      <c r="D1762">
        <v>1768914</v>
      </c>
    </row>
    <row r="1763" spans="2:4" x14ac:dyDescent="0.3">
      <c r="B1763" s="109">
        <v>42800</v>
      </c>
      <c r="C1763">
        <v>601.11</v>
      </c>
      <c r="D1763">
        <v>1528384</v>
      </c>
    </row>
    <row r="1764" spans="2:4" x14ac:dyDescent="0.3">
      <c r="B1764" s="109">
        <v>42797</v>
      </c>
      <c r="C1764">
        <v>593.17999999999995</v>
      </c>
      <c r="D1764">
        <v>2134131</v>
      </c>
    </row>
    <row r="1765" spans="2:4" x14ac:dyDescent="0.3">
      <c r="B1765" s="109">
        <v>42796</v>
      </c>
      <c r="C1765">
        <v>578.03</v>
      </c>
      <c r="D1765">
        <v>1236859</v>
      </c>
    </row>
    <row r="1766" spans="2:4" x14ac:dyDescent="0.3">
      <c r="B1766" s="109">
        <v>42795</v>
      </c>
      <c r="C1766">
        <v>591.39</v>
      </c>
      <c r="D1766">
        <v>930696</v>
      </c>
    </row>
    <row r="1767" spans="2:4" x14ac:dyDescent="0.3">
      <c r="B1767" s="109">
        <v>42794</v>
      </c>
      <c r="C1767">
        <v>582.57000000000005</v>
      </c>
      <c r="D1767">
        <v>1620592</v>
      </c>
    </row>
    <row r="1768" spans="2:4" x14ac:dyDescent="0.3">
      <c r="B1768" s="109">
        <v>42793</v>
      </c>
      <c r="C1768">
        <v>579.04999999999995</v>
      </c>
      <c r="D1768">
        <v>1449244</v>
      </c>
    </row>
    <row r="1769" spans="2:4" x14ac:dyDescent="0.3">
      <c r="B1769" s="109">
        <v>42789</v>
      </c>
      <c r="C1769">
        <v>575.91</v>
      </c>
      <c r="D1769">
        <v>1756629</v>
      </c>
    </row>
    <row r="1770" spans="2:4" x14ac:dyDescent="0.3">
      <c r="B1770" s="109">
        <v>42788</v>
      </c>
      <c r="C1770">
        <v>569.46</v>
      </c>
      <c r="D1770">
        <v>1865835</v>
      </c>
    </row>
    <row r="1771" spans="2:4" x14ac:dyDescent="0.3">
      <c r="B1771" s="109">
        <v>42787</v>
      </c>
      <c r="C1771">
        <v>574.11</v>
      </c>
      <c r="D1771">
        <v>2455514</v>
      </c>
    </row>
    <row r="1772" spans="2:4" x14ac:dyDescent="0.3">
      <c r="B1772" s="109">
        <v>42786</v>
      </c>
      <c r="C1772">
        <v>570.4</v>
      </c>
      <c r="D1772">
        <v>5079112</v>
      </c>
    </row>
    <row r="1773" spans="2:4" x14ac:dyDescent="0.3">
      <c r="B1773" s="109">
        <v>42783</v>
      </c>
      <c r="C1773">
        <v>574.23</v>
      </c>
      <c r="D1773">
        <v>1839076</v>
      </c>
    </row>
    <row r="1774" spans="2:4" x14ac:dyDescent="0.3">
      <c r="B1774" s="109">
        <v>42782</v>
      </c>
      <c r="C1774">
        <v>586.9</v>
      </c>
      <c r="D1774">
        <v>2598251</v>
      </c>
    </row>
    <row r="1775" spans="2:4" x14ac:dyDescent="0.3">
      <c r="B1775" s="109">
        <v>42781</v>
      </c>
      <c r="C1775">
        <v>584.79</v>
      </c>
      <c r="D1775">
        <v>1667848</v>
      </c>
    </row>
    <row r="1776" spans="2:4" x14ac:dyDescent="0.3">
      <c r="B1776" s="109">
        <v>42780</v>
      </c>
      <c r="C1776">
        <v>594.79999999999995</v>
      </c>
      <c r="D1776">
        <v>7005925</v>
      </c>
    </row>
    <row r="1777" spans="2:4" x14ac:dyDescent="0.3">
      <c r="B1777" s="109">
        <v>42779</v>
      </c>
      <c r="C1777">
        <v>578.13</v>
      </c>
      <c r="D1777">
        <v>2915711</v>
      </c>
    </row>
    <row r="1778" spans="2:4" x14ac:dyDescent="0.3">
      <c r="B1778" s="109">
        <v>42776</v>
      </c>
      <c r="C1778">
        <v>587.58000000000004</v>
      </c>
      <c r="D1778">
        <v>3516652</v>
      </c>
    </row>
    <row r="1779" spans="2:4" x14ac:dyDescent="0.3">
      <c r="B1779" s="109">
        <v>42775</v>
      </c>
      <c r="C1779">
        <v>598.37</v>
      </c>
      <c r="D1779">
        <v>7885759</v>
      </c>
    </row>
    <row r="1780" spans="2:4" x14ac:dyDescent="0.3">
      <c r="B1780" s="109">
        <v>42774</v>
      </c>
      <c r="C1780">
        <v>571.85</v>
      </c>
      <c r="D1780">
        <v>5455376</v>
      </c>
    </row>
    <row r="1781" spans="2:4" x14ac:dyDescent="0.3">
      <c r="B1781" s="109">
        <v>42773</v>
      </c>
      <c r="C1781">
        <v>562.19000000000005</v>
      </c>
      <c r="D1781">
        <v>3006476</v>
      </c>
    </row>
    <row r="1782" spans="2:4" x14ac:dyDescent="0.3">
      <c r="B1782" s="109">
        <v>42772</v>
      </c>
      <c r="C1782">
        <v>559.11</v>
      </c>
      <c r="D1782">
        <v>7073587</v>
      </c>
    </row>
    <row r="1783" spans="2:4" x14ac:dyDescent="0.3">
      <c r="B1783" s="109">
        <v>42769</v>
      </c>
      <c r="C1783">
        <v>554.33000000000004</v>
      </c>
      <c r="D1783">
        <v>25957860</v>
      </c>
    </row>
    <row r="1784" spans="2:4" x14ac:dyDescent="0.3">
      <c r="B1784" s="109">
        <v>42768</v>
      </c>
      <c r="C1784">
        <v>447.49</v>
      </c>
      <c r="D1784">
        <v>1509668</v>
      </c>
    </row>
    <row r="1785" spans="2:4" x14ac:dyDescent="0.3">
      <c r="B1785" s="109">
        <v>42767</v>
      </c>
      <c r="C1785">
        <v>446.48</v>
      </c>
      <c r="D1785">
        <v>1107148</v>
      </c>
    </row>
    <row r="1786" spans="2:4" x14ac:dyDescent="0.3">
      <c r="B1786" s="109">
        <v>42766</v>
      </c>
      <c r="C1786">
        <v>429.61</v>
      </c>
      <c r="D1786">
        <v>1183197</v>
      </c>
    </row>
    <row r="1787" spans="2:4" x14ac:dyDescent="0.3">
      <c r="B1787" s="109">
        <v>42765</v>
      </c>
      <c r="C1787">
        <v>432.65</v>
      </c>
      <c r="D1787">
        <v>706806</v>
      </c>
    </row>
    <row r="1788" spans="2:4" x14ac:dyDescent="0.3">
      <c r="B1788" s="109">
        <v>42762</v>
      </c>
      <c r="C1788">
        <v>436.18</v>
      </c>
      <c r="D1788">
        <v>843435</v>
      </c>
    </row>
    <row r="1789" spans="2:4" x14ac:dyDescent="0.3">
      <c r="B1789" s="109">
        <v>42760</v>
      </c>
      <c r="C1789">
        <v>436.7</v>
      </c>
      <c r="D1789">
        <v>2088689</v>
      </c>
    </row>
    <row r="1790" spans="2:4" x14ac:dyDescent="0.3">
      <c r="B1790" s="109">
        <v>42759</v>
      </c>
      <c r="C1790">
        <v>425.71</v>
      </c>
      <c r="D1790">
        <v>928265</v>
      </c>
    </row>
    <row r="1791" spans="2:4" x14ac:dyDescent="0.3">
      <c r="B1791" s="109">
        <v>42758</v>
      </c>
      <c r="C1791">
        <v>421.33</v>
      </c>
      <c r="D1791">
        <v>881714</v>
      </c>
    </row>
    <row r="1792" spans="2:4" x14ac:dyDescent="0.3">
      <c r="B1792" s="109">
        <v>42755</v>
      </c>
      <c r="C1792">
        <v>420.03</v>
      </c>
      <c r="D1792">
        <v>1686119</v>
      </c>
    </row>
    <row r="1793" spans="2:4" x14ac:dyDescent="0.3">
      <c r="B1793" s="109">
        <v>42754</v>
      </c>
      <c r="C1793">
        <v>429.81</v>
      </c>
      <c r="D1793">
        <v>959478</v>
      </c>
    </row>
    <row r="1794" spans="2:4" x14ac:dyDescent="0.3">
      <c r="B1794" s="109">
        <v>42753</v>
      </c>
      <c r="C1794">
        <v>427.01</v>
      </c>
      <c r="D1794">
        <v>1059881</v>
      </c>
    </row>
    <row r="1795" spans="2:4" x14ac:dyDescent="0.3">
      <c r="B1795" s="109">
        <v>42752</v>
      </c>
      <c r="C1795">
        <v>426.12</v>
      </c>
      <c r="D1795">
        <v>965613</v>
      </c>
    </row>
    <row r="1796" spans="2:4" x14ac:dyDescent="0.3">
      <c r="B1796" s="109">
        <v>42751</v>
      </c>
      <c r="C1796">
        <v>427.58</v>
      </c>
      <c r="D1796">
        <v>1121785</v>
      </c>
    </row>
    <row r="1797" spans="2:4" x14ac:dyDescent="0.3">
      <c r="B1797" s="109">
        <v>42748</v>
      </c>
      <c r="C1797">
        <v>430.82</v>
      </c>
      <c r="D1797">
        <v>1191775</v>
      </c>
    </row>
    <row r="1798" spans="2:4" x14ac:dyDescent="0.3">
      <c r="B1798" s="109">
        <v>42747</v>
      </c>
      <c r="C1798">
        <v>437.43</v>
      </c>
      <c r="D1798">
        <v>1291545</v>
      </c>
    </row>
    <row r="1799" spans="2:4" x14ac:dyDescent="0.3">
      <c r="B1799" s="109">
        <v>42746</v>
      </c>
      <c r="C1799">
        <v>435</v>
      </c>
      <c r="D1799">
        <v>913951</v>
      </c>
    </row>
    <row r="1800" spans="2:4" x14ac:dyDescent="0.3">
      <c r="B1800" s="109">
        <v>42745</v>
      </c>
      <c r="C1800">
        <v>433.13</v>
      </c>
      <c r="D1800">
        <v>1554649</v>
      </c>
    </row>
    <row r="1801" spans="2:4" x14ac:dyDescent="0.3">
      <c r="B1801" s="109">
        <v>42744</v>
      </c>
      <c r="C1801">
        <v>437.35</v>
      </c>
      <c r="D1801">
        <v>1740385</v>
      </c>
    </row>
    <row r="1802" spans="2:4" x14ac:dyDescent="0.3">
      <c r="B1802" s="109">
        <v>42741</v>
      </c>
      <c r="C1802">
        <v>431.59</v>
      </c>
      <c r="D1802">
        <v>1644288</v>
      </c>
    </row>
    <row r="1803" spans="2:4" x14ac:dyDescent="0.3">
      <c r="B1803" s="109">
        <v>42740</v>
      </c>
      <c r="C1803">
        <v>431.76</v>
      </c>
      <c r="D1803">
        <v>3285801</v>
      </c>
    </row>
    <row r="1804" spans="2:4" x14ac:dyDescent="0.3">
      <c r="B1804" s="109">
        <v>42739</v>
      </c>
      <c r="C1804">
        <v>424.98</v>
      </c>
      <c r="D1804">
        <v>2823509</v>
      </c>
    </row>
    <row r="1805" spans="2:4" x14ac:dyDescent="0.3">
      <c r="B1805" s="109">
        <v>42738</v>
      </c>
      <c r="C1805">
        <v>424.7</v>
      </c>
      <c r="D1805">
        <v>2866014</v>
      </c>
    </row>
    <row r="1806" spans="2:4" x14ac:dyDescent="0.3">
      <c r="B1806" s="109">
        <v>42737</v>
      </c>
      <c r="C1806">
        <v>406.89</v>
      </c>
      <c r="D1806">
        <v>975535</v>
      </c>
    </row>
    <row r="1807" spans="2:4" x14ac:dyDescent="0.3">
      <c r="B1807" s="109">
        <v>42734</v>
      </c>
      <c r="C1807">
        <v>399.43</v>
      </c>
      <c r="D1807">
        <v>1129114</v>
      </c>
    </row>
    <row r="1808" spans="2:4" x14ac:dyDescent="0.3">
      <c r="B1808" s="109">
        <v>42733</v>
      </c>
      <c r="C1808">
        <v>396.59</v>
      </c>
      <c r="D1808">
        <v>2266969</v>
      </c>
    </row>
    <row r="1809" spans="2:4" x14ac:dyDescent="0.3">
      <c r="B1809" s="109">
        <v>42732</v>
      </c>
      <c r="C1809">
        <v>388.72</v>
      </c>
      <c r="D1809">
        <v>1219602</v>
      </c>
    </row>
    <row r="1810" spans="2:4" x14ac:dyDescent="0.3">
      <c r="B1810" s="109">
        <v>42731</v>
      </c>
      <c r="C1810">
        <v>391.2</v>
      </c>
      <c r="D1810">
        <v>2403695</v>
      </c>
    </row>
    <row r="1811" spans="2:4" x14ac:dyDescent="0.3">
      <c r="B1811" s="109">
        <v>42730</v>
      </c>
      <c r="C1811">
        <v>382.43</v>
      </c>
      <c r="D1811">
        <v>1035206</v>
      </c>
    </row>
    <row r="1812" spans="2:4" x14ac:dyDescent="0.3">
      <c r="B1812" s="109">
        <v>42727</v>
      </c>
      <c r="C1812">
        <v>396.79</v>
      </c>
      <c r="D1812">
        <v>1552722</v>
      </c>
    </row>
    <row r="1813" spans="2:4" x14ac:dyDescent="0.3">
      <c r="B1813" s="109">
        <v>42726</v>
      </c>
      <c r="C1813">
        <v>395.94</v>
      </c>
      <c r="D1813">
        <v>1925524</v>
      </c>
    </row>
    <row r="1814" spans="2:4" x14ac:dyDescent="0.3">
      <c r="B1814" s="109">
        <v>42725</v>
      </c>
      <c r="C1814">
        <v>396.87</v>
      </c>
      <c r="D1814">
        <v>1352847</v>
      </c>
    </row>
    <row r="1815" spans="2:4" x14ac:dyDescent="0.3">
      <c r="B1815" s="109">
        <v>42724</v>
      </c>
      <c r="C1815">
        <v>399.83</v>
      </c>
      <c r="D1815">
        <v>3268083</v>
      </c>
    </row>
    <row r="1816" spans="2:4" x14ac:dyDescent="0.3">
      <c r="B1816" s="109">
        <v>42723</v>
      </c>
      <c r="C1816">
        <v>393.75</v>
      </c>
      <c r="D1816">
        <v>1626335</v>
      </c>
    </row>
    <row r="1817" spans="2:4" x14ac:dyDescent="0.3">
      <c r="B1817" s="109">
        <v>42720</v>
      </c>
      <c r="C1817">
        <v>400.97</v>
      </c>
      <c r="D1817">
        <v>1490510</v>
      </c>
    </row>
    <row r="1818" spans="2:4" x14ac:dyDescent="0.3">
      <c r="B1818" s="109">
        <v>42719</v>
      </c>
      <c r="C1818">
        <v>402.31</v>
      </c>
      <c r="D1818">
        <v>1886137</v>
      </c>
    </row>
    <row r="1819" spans="2:4" x14ac:dyDescent="0.3">
      <c r="B1819" s="109">
        <v>42718</v>
      </c>
      <c r="C1819">
        <v>404.9</v>
      </c>
      <c r="D1819">
        <v>2487435</v>
      </c>
    </row>
    <row r="1820" spans="2:4" x14ac:dyDescent="0.3">
      <c r="B1820" s="109">
        <v>42717</v>
      </c>
      <c r="C1820">
        <v>403.08</v>
      </c>
      <c r="D1820">
        <v>2897850</v>
      </c>
    </row>
    <row r="1821" spans="2:4" x14ac:dyDescent="0.3">
      <c r="B1821" s="109">
        <v>42716</v>
      </c>
      <c r="C1821">
        <v>404.86</v>
      </c>
      <c r="D1821">
        <v>5155723</v>
      </c>
    </row>
    <row r="1822" spans="2:4" x14ac:dyDescent="0.3">
      <c r="B1822" s="109">
        <v>42713</v>
      </c>
      <c r="C1822">
        <v>419.71</v>
      </c>
      <c r="D1822">
        <v>9975348</v>
      </c>
    </row>
    <row r="1823" spans="2:4" x14ac:dyDescent="0.3">
      <c r="B1823" s="109">
        <v>42712</v>
      </c>
      <c r="C1823">
        <v>390.34</v>
      </c>
      <c r="D1823">
        <v>2189619</v>
      </c>
    </row>
    <row r="1824" spans="2:4" x14ac:dyDescent="0.3">
      <c r="B1824" s="109">
        <v>42711</v>
      </c>
      <c r="C1824">
        <v>381.3</v>
      </c>
      <c r="D1824">
        <v>3013800</v>
      </c>
    </row>
    <row r="1825" spans="2:4" x14ac:dyDescent="0.3">
      <c r="B1825" s="109">
        <v>42710</v>
      </c>
      <c r="C1825">
        <v>384.58</v>
      </c>
      <c r="D1825">
        <v>9650153</v>
      </c>
    </row>
    <row r="1826" spans="2:4" x14ac:dyDescent="0.3">
      <c r="B1826" s="109">
        <v>42709</v>
      </c>
      <c r="C1826">
        <v>399.59</v>
      </c>
      <c r="D1826">
        <v>11644194</v>
      </c>
    </row>
    <row r="1827" spans="2:4" x14ac:dyDescent="0.3">
      <c r="B1827" s="109">
        <v>42706</v>
      </c>
      <c r="C1827">
        <v>354.25</v>
      </c>
      <c r="D1827">
        <v>1620218</v>
      </c>
    </row>
    <row r="1828" spans="2:4" x14ac:dyDescent="0.3">
      <c r="B1828" s="109">
        <v>42705</v>
      </c>
      <c r="C1828">
        <v>374.61</v>
      </c>
      <c r="D1828">
        <v>828448</v>
      </c>
    </row>
    <row r="1829" spans="2:4" x14ac:dyDescent="0.3">
      <c r="B1829" s="109">
        <v>42704</v>
      </c>
      <c r="C1829">
        <v>381.91</v>
      </c>
      <c r="D1829">
        <v>1042622</v>
      </c>
    </row>
    <row r="1830" spans="2:4" x14ac:dyDescent="0.3">
      <c r="B1830" s="109">
        <v>42703</v>
      </c>
      <c r="C1830">
        <v>377</v>
      </c>
      <c r="D1830">
        <v>1207382</v>
      </c>
    </row>
    <row r="1831" spans="2:4" x14ac:dyDescent="0.3">
      <c r="B1831" s="109">
        <v>42702</v>
      </c>
      <c r="C1831">
        <v>373.71</v>
      </c>
      <c r="D1831">
        <v>868048</v>
      </c>
    </row>
    <row r="1832" spans="2:4" x14ac:dyDescent="0.3">
      <c r="B1832" s="109">
        <v>42699</v>
      </c>
      <c r="C1832">
        <v>373.03</v>
      </c>
      <c r="D1832">
        <v>1288564</v>
      </c>
    </row>
    <row r="1833" spans="2:4" x14ac:dyDescent="0.3">
      <c r="B1833" s="109">
        <v>42698</v>
      </c>
      <c r="C1833">
        <v>360.49</v>
      </c>
      <c r="D1833">
        <v>1986595</v>
      </c>
    </row>
    <row r="1834" spans="2:4" x14ac:dyDescent="0.3">
      <c r="B1834" s="109">
        <v>42697</v>
      </c>
      <c r="C1834">
        <v>363.09</v>
      </c>
      <c r="D1834">
        <v>1569489</v>
      </c>
    </row>
    <row r="1835" spans="2:4" x14ac:dyDescent="0.3">
      <c r="B1835" s="109">
        <v>42696</v>
      </c>
      <c r="C1835">
        <v>366.17</v>
      </c>
      <c r="D1835">
        <v>1366608</v>
      </c>
    </row>
    <row r="1836" spans="2:4" x14ac:dyDescent="0.3">
      <c r="B1836" s="109">
        <v>42695</v>
      </c>
      <c r="C1836">
        <v>355.95</v>
      </c>
      <c r="D1836">
        <v>2017622</v>
      </c>
    </row>
    <row r="1837" spans="2:4" x14ac:dyDescent="0.3">
      <c r="B1837" s="109">
        <v>42692</v>
      </c>
      <c r="C1837">
        <v>372.21</v>
      </c>
      <c r="D1837">
        <v>1625788</v>
      </c>
    </row>
    <row r="1838" spans="2:4" x14ac:dyDescent="0.3">
      <c r="B1838" s="109">
        <v>42691</v>
      </c>
      <c r="C1838">
        <v>388.92</v>
      </c>
      <c r="D1838">
        <v>933386</v>
      </c>
    </row>
    <row r="1839" spans="2:4" x14ac:dyDescent="0.3">
      <c r="B1839" s="109">
        <v>42690</v>
      </c>
      <c r="C1839">
        <v>398.21</v>
      </c>
      <c r="D1839">
        <v>894790</v>
      </c>
    </row>
    <row r="1840" spans="2:4" x14ac:dyDescent="0.3">
      <c r="B1840" s="109">
        <v>42689</v>
      </c>
      <c r="C1840">
        <v>396.51</v>
      </c>
      <c r="D1840">
        <v>1570574</v>
      </c>
    </row>
    <row r="1841" spans="2:4" x14ac:dyDescent="0.3">
      <c r="B1841" s="109">
        <v>42685</v>
      </c>
      <c r="C1841">
        <v>405.8</v>
      </c>
      <c r="D1841">
        <v>1083494</v>
      </c>
    </row>
    <row r="1842" spans="2:4" x14ac:dyDescent="0.3">
      <c r="B1842" s="109">
        <v>42684</v>
      </c>
      <c r="C1842">
        <v>432.08</v>
      </c>
      <c r="D1842">
        <v>1609726</v>
      </c>
    </row>
    <row r="1843" spans="2:4" x14ac:dyDescent="0.3">
      <c r="B1843" s="109">
        <v>42683</v>
      </c>
      <c r="C1843">
        <v>408.84</v>
      </c>
      <c r="D1843">
        <v>1668045</v>
      </c>
    </row>
    <row r="1844" spans="2:4" x14ac:dyDescent="0.3">
      <c r="B1844" s="109">
        <v>42682</v>
      </c>
      <c r="C1844">
        <v>426.44</v>
      </c>
      <c r="D1844">
        <v>744554</v>
      </c>
    </row>
    <row r="1845" spans="2:4" x14ac:dyDescent="0.3">
      <c r="B1845" s="109">
        <v>42681</v>
      </c>
      <c r="C1845">
        <v>428.63</v>
      </c>
      <c r="D1845">
        <v>923076</v>
      </c>
    </row>
    <row r="1846" spans="2:4" x14ac:dyDescent="0.3">
      <c r="B1846" s="109">
        <v>42678</v>
      </c>
      <c r="C1846">
        <v>422.67</v>
      </c>
      <c r="D1846">
        <v>1177487</v>
      </c>
    </row>
    <row r="1847" spans="2:4" x14ac:dyDescent="0.3">
      <c r="B1847" s="109">
        <v>42677</v>
      </c>
      <c r="C1847">
        <v>429.04</v>
      </c>
      <c r="D1847">
        <v>929825</v>
      </c>
    </row>
    <row r="1848" spans="2:4" x14ac:dyDescent="0.3">
      <c r="B1848" s="109">
        <v>42676</v>
      </c>
      <c r="C1848">
        <v>433.5</v>
      </c>
      <c r="D1848">
        <v>1167366</v>
      </c>
    </row>
    <row r="1849" spans="2:4" x14ac:dyDescent="0.3">
      <c r="B1849" s="109">
        <v>42675</v>
      </c>
      <c r="C1849">
        <v>440.48</v>
      </c>
      <c r="D1849">
        <v>1276384</v>
      </c>
    </row>
    <row r="1850" spans="2:4" x14ac:dyDescent="0.3">
      <c r="B1850" s="109">
        <v>42671</v>
      </c>
      <c r="C1850">
        <v>443.72</v>
      </c>
      <c r="D1850">
        <v>1611813</v>
      </c>
    </row>
    <row r="1851" spans="2:4" x14ac:dyDescent="0.3">
      <c r="B1851" s="109">
        <v>42670</v>
      </c>
      <c r="C1851">
        <v>433.82</v>
      </c>
      <c r="D1851">
        <v>1536117</v>
      </c>
    </row>
    <row r="1852" spans="2:4" x14ac:dyDescent="0.3">
      <c r="B1852" s="109">
        <v>42669</v>
      </c>
      <c r="C1852">
        <v>437.84</v>
      </c>
      <c r="D1852">
        <v>2035099</v>
      </c>
    </row>
    <row r="1853" spans="2:4" x14ac:dyDescent="0.3">
      <c r="B1853" s="109">
        <v>42668</v>
      </c>
      <c r="C1853">
        <v>431.84</v>
      </c>
      <c r="D1853">
        <v>894105</v>
      </c>
    </row>
    <row r="1854" spans="2:4" x14ac:dyDescent="0.3">
      <c r="B1854" s="109">
        <v>42667</v>
      </c>
      <c r="C1854">
        <v>433.26</v>
      </c>
      <c r="D1854">
        <v>1273414</v>
      </c>
    </row>
    <row r="1855" spans="2:4" x14ac:dyDescent="0.3">
      <c r="B1855" s="109">
        <v>42664</v>
      </c>
      <c r="C1855">
        <v>431.39</v>
      </c>
      <c r="D1855">
        <v>1067374</v>
      </c>
    </row>
    <row r="1856" spans="2:4" x14ac:dyDescent="0.3">
      <c r="B1856" s="109">
        <v>42663</v>
      </c>
      <c r="C1856">
        <v>435.85</v>
      </c>
      <c r="D1856">
        <v>1815730</v>
      </c>
    </row>
    <row r="1857" spans="2:4" x14ac:dyDescent="0.3">
      <c r="B1857" s="109">
        <v>42662</v>
      </c>
      <c r="C1857">
        <v>432.53</v>
      </c>
      <c r="D1857">
        <v>1523273</v>
      </c>
    </row>
    <row r="1858" spans="2:4" x14ac:dyDescent="0.3">
      <c r="B1858" s="109">
        <v>42661</v>
      </c>
      <c r="C1858">
        <v>440.72</v>
      </c>
      <c r="D1858">
        <v>1708916</v>
      </c>
    </row>
    <row r="1859" spans="2:4" x14ac:dyDescent="0.3">
      <c r="B1859" s="109">
        <v>42660</v>
      </c>
      <c r="C1859">
        <v>426.08</v>
      </c>
      <c r="D1859">
        <v>995047</v>
      </c>
    </row>
    <row r="1860" spans="2:4" x14ac:dyDescent="0.3">
      <c r="B1860" s="109">
        <v>42657</v>
      </c>
      <c r="C1860">
        <v>439.62</v>
      </c>
      <c r="D1860">
        <v>1394236</v>
      </c>
    </row>
    <row r="1861" spans="2:4" x14ac:dyDescent="0.3">
      <c r="B1861" s="109">
        <v>42656</v>
      </c>
      <c r="C1861">
        <v>435.04</v>
      </c>
      <c r="D1861">
        <v>2655510</v>
      </c>
    </row>
    <row r="1862" spans="2:4" x14ac:dyDescent="0.3">
      <c r="B1862" s="109">
        <v>42653</v>
      </c>
      <c r="C1862">
        <v>452.28</v>
      </c>
      <c r="D1862">
        <v>2342105</v>
      </c>
    </row>
    <row r="1863" spans="2:4" x14ac:dyDescent="0.3">
      <c r="B1863" s="109">
        <v>42650</v>
      </c>
      <c r="C1863">
        <v>456.58</v>
      </c>
      <c r="D1863">
        <v>3770810</v>
      </c>
    </row>
    <row r="1864" spans="2:4" x14ac:dyDescent="0.3">
      <c r="B1864" s="109">
        <v>42649</v>
      </c>
      <c r="C1864">
        <v>425.27</v>
      </c>
      <c r="D1864">
        <v>1319397</v>
      </c>
    </row>
    <row r="1865" spans="2:4" x14ac:dyDescent="0.3">
      <c r="B1865" s="109">
        <v>42648</v>
      </c>
      <c r="C1865">
        <v>427.82</v>
      </c>
      <c r="D1865">
        <v>764743</v>
      </c>
    </row>
    <row r="1866" spans="2:4" x14ac:dyDescent="0.3">
      <c r="B1866" s="109">
        <v>42647</v>
      </c>
      <c r="C1866">
        <v>424.98</v>
      </c>
      <c r="D1866">
        <v>1075509</v>
      </c>
    </row>
    <row r="1867" spans="2:4" x14ac:dyDescent="0.3">
      <c r="B1867" s="109">
        <v>42646</v>
      </c>
      <c r="C1867">
        <v>430.94</v>
      </c>
      <c r="D1867">
        <v>2381563</v>
      </c>
    </row>
    <row r="1868" spans="2:4" x14ac:dyDescent="0.3">
      <c r="B1868" s="109">
        <v>42643</v>
      </c>
      <c r="C1868">
        <v>409.77</v>
      </c>
      <c r="D1868">
        <v>1042348</v>
      </c>
    </row>
    <row r="1869" spans="2:4" x14ac:dyDescent="0.3">
      <c r="B1869" s="109">
        <v>42642</v>
      </c>
      <c r="C1869">
        <v>390.3</v>
      </c>
      <c r="D1869">
        <v>2643146</v>
      </c>
    </row>
    <row r="1870" spans="2:4" x14ac:dyDescent="0.3">
      <c r="B1870" s="109">
        <v>42641</v>
      </c>
      <c r="C1870">
        <v>408.43</v>
      </c>
      <c r="D1870">
        <v>1263764</v>
      </c>
    </row>
    <row r="1871" spans="2:4" x14ac:dyDescent="0.3">
      <c r="B1871" s="109">
        <v>42640</v>
      </c>
      <c r="C1871">
        <v>401.25</v>
      </c>
      <c r="D1871">
        <v>2865514</v>
      </c>
    </row>
    <row r="1872" spans="2:4" x14ac:dyDescent="0.3">
      <c r="B1872" s="109">
        <v>42639</v>
      </c>
      <c r="C1872">
        <v>403.2</v>
      </c>
      <c r="D1872">
        <v>1656526</v>
      </c>
    </row>
    <row r="1873" spans="2:4" x14ac:dyDescent="0.3">
      <c r="B1873" s="109">
        <v>42636</v>
      </c>
      <c r="C1873">
        <v>402.59</v>
      </c>
      <c r="D1873">
        <v>1081488</v>
      </c>
    </row>
    <row r="1874" spans="2:4" x14ac:dyDescent="0.3">
      <c r="B1874" s="109">
        <v>42635</v>
      </c>
      <c r="C1874">
        <v>412.29</v>
      </c>
      <c r="D1874">
        <v>1451645</v>
      </c>
    </row>
    <row r="1875" spans="2:4" x14ac:dyDescent="0.3">
      <c r="B1875" s="109">
        <v>42634</v>
      </c>
      <c r="C1875">
        <v>396.39</v>
      </c>
      <c r="D1875">
        <v>1137891</v>
      </c>
    </row>
    <row r="1876" spans="2:4" x14ac:dyDescent="0.3">
      <c r="B1876" s="109">
        <v>42633</v>
      </c>
      <c r="C1876">
        <v>395.45</v>
      </c>
      <c r="D1876">
        <v>1144561</v>
      </c>
    </row>
    <row r="1877" spans="2:4" x14ac:dyDescent="0.3">
      <c r="B1877" s="109">
        <v>42632</v>
      </c>
      <c r="C1877">
        <v>397.93</v>
      </c>
      <c r="D1877">
        <v>1476011</v>
      </c>
    </row>
    <row r="1878" spans="2:4" x14ac:dyDescent="0.3">
      <c r="B1878" s="109">
        <v>42629</v>
      </c>
      <c r="C1878">
        <v>401.9</v>
      </c>
      <c r="D1878">
        <v>2882379</v>
      </c>
    </row>
    <row r="1879" spans="2:4" x14ac:dyDescent="0.3">
      <c r="B1879" s="109">
        <v>42628</v>
      </c>
      <c r="C1879">
        <v>412.61</v>
      </c>
      <c r="D1879">
        <v>3622448</v>
      </c>
    </row>
    <row r="1880" spans="2:4" x14ac:dyDescent="0.3">
      <c r="B1880" s="109">
        <v>42627</v>
      </c>
      <c r="C1880">
        <v>390.79</v>
      </c>
      <c r="D1880">
        <v>1761310</v>
      </c>
    </row>
    <row r="1881" spans="2:4" x14ac:dyDescent="0.3">
      <c r="B1881" s="109">
        <v>42625</v>
      </c>
      <c r="C1881">
        <v>367.14</v>
      </c>
      <c r="D1881">
        <v>849052</v>
      </c>
    </row>
    <row r="1882" spans="2:4" x14ac:dyDescent="0.3">
      <c r="B1882" s="109">
        <v>42622</v>
      </c>
      <c r="C1882">
        <v>385.88</v>
      </c>
      <c r="D1882">
        <v>813227</v>
      </c>
    </row>
    <row r="1883" spans="2:4" x14ac:dyDescent="0.3">
      <c r="B1883" s="109">
        <v>42621</v>
      </c>
      <c r="C1883">
        <v>392.66</v>
      </c>
      <c r="D1883">
        <v>909941</v>
      </c>
    </row>
    <row r="1884" spans="2:4" x14ac:dyDescent="0.3">
      <c r="B1884" s="109">
        <v>42620</v>
      </c>
      <c r="C1884">
        <v>396.55</v>
      </c>
      <c r="D1884">
        <v>1018488</v>
      </c>
    </row>
    <row r="1885" spans="2:4" x14ac:dyDescent="0.3">
      <c r="B1885" s="109">
        <v>42619</v>
      </c>
      <c r="C1885">
        <v>389.45</v>
      </c>
      <c r="D1885">
        <v>1445827</v>
      </c>
    </row>
    <row r="1886" spans="2:4" x14ac:dyDescent="0.3">
      <c r="B1886" s="109">
        <v>42615</v>
      </c>
      <c r="C1886">
        <v>381.34</v>
      </c>
      <c r="D1886">
        <v>696913</v>
      </c>
    </row>
    <row r="1887" spans="2:4" x14ac:dyDescent="0.3">
      <c r="B1887" s="109">
        <v>42614</v>
      </c>
      <c r="C1887">
        <v>378.66</v>
      </c>
      <c r="D1887">
        <v>664779</v>
      </c>
    </row>
    <row r="1888" spans="2:4" x14ac:dyDescent="0.3">
      <c r="B1888" s="109">
        <v>42613</v>
      </c>
      <c r="C1888">
        <v>383.21</v>
      </c>
      <c r="D1888">
        <v>1077276</v>
      </c>
    </row>
    <row r="1889" spans="2:4" x14ac:dyDescent="0.3">
      <c r="B1889" s="109">
        <v>42612</v>
      </c>
      <c r="C1889">
        <v>384.83</v>
      </c>
      <c r="D1889">
        <v>1000974</v>
      </c>
    </row>
    <row r="1890" spans="2:4" x14ac:dyDescent="0.3">
      <c r="B1890" s="109">
        <v>42611</v>
      </c>
      <c r="C1890">
        <v>378.91</v>
      </c>
      <c r="D1890">
        <v>808224</v>
      </c>
    </row>
    <row r="1891" spans="2:4" x14ac:dyDescent="0.3">
      <c r="B1891" s="109">
        <v>42608</v>
      </c>
      <c r="C1891">
        <v>380.97</v>
      </c>
      <c r="D1891">
        <v>895389</v>
      </c>
    </row>
    <row r="1892" spans="2:4" x14ac:dyDescent="0.3">
      <c r="B1892" s="109">
        <v>42607</v>
      </c>
      <c r="C1892">
        <v>379.27</v>
      </c>
      <c r="D1892">
        <v>1171073</v>
      </c>
    </row>
    <row r="1893" spans="2:4" x14ac:dyDescent="0.3">
      <c r="B1893" s="109">
        <v>42606</v>
      </c>
      <c r="C1893">
        <v>376.15</v>
      </c>
      <c r="D1893">
        <v>826079</v>
      </c>
    </row>
    <row r="1894" spans="2:4" x14ac:dyDescent="0.3">
      <c r="B1894" s="109">
        <v>42605</v>
      </c>
      <c r="C1894">
        <v>376.96</v>
      </c>
      <c r="D1894">
        <v>1361993</v>
      </c>
    </row>
    <row r="1895" spans="2:4" x14ac:dyDescent="0.3">
      <c r="B1895" s="109">
        <v>42604</v>
      </c>
      <c r="C1895">
        <v>372.21</v>
      </c>
      <c r="D1895">
        <v>5025105</v>
      </c>
    </row>
    <row r="1896" spans="2:4" x14ac:dyDescent="0.3">
      <c r="B1896" s="109">
        <v>42601</v>
      </c>
      <c r="C1896">
        <v>390.91</v>
      </c>
      <c r="D1896">
        <v>2798534</v>
      </c>
    </row>
    <row r="1897" spans="2:4" x14ac:dyDescent="0.3">
      <c r="B1897" s="109">
        <v>42600</v>
      </c>
      <c r="C1897">
        <v>392.66</v>
      </c>
      <c r="D1897">
        <v>3774233</v>
      </c>
    </row>
    <row r="1898" spans="2:4" x14ac:dyDescent="0.3">
      <c r="B1898" s="109">
        <v>42599</v>
      </c>
      <c r="C1898">
        <v>374.57</v>
      </c>
      <c r="D1898">
        <v>2231915</v>
      </c>
    </row>
    <row r="1899" spans="2:4" x14ac:dyDescent="0.3">
      <c r="B1899" s="109">
        <v>42598</v>
      </c>
      <c r="C1899">
        <v>371.28</v>
      </c>
      <c r="D1899">
        <v>1143660</v>
      </c>
    </row>
    <row r="1900" spans="2:4" x14ac:dyDescent="0.3">
      <c r="B1900" s="109">
        <v>42594</v>
      </c>
      <c r="C1900">
        <v>371.97</v>
      </c>
      <c r="D1900">
        <v>800007</v>
      </c>
    </row>
    <row r="1901" spans="2:4" x14ac:dyDescent="0.3">
      <c r="B1901" s="109">
        <v>42593</v>
      </c>
      <c r="C1901">
        <v>372.09</v>
      </c>
      <c r="D1901">
        <v>1246039</v>
      </c>
    </row>
    <row r="1902" spans="2:4" x14ac:dyDescent="0.3">
      <c r="B1902" s="109">
        <v>42592</v>
      </c>
      <c r="C1902">
        <v>373.76</v>
      </c>
      <c r="D1902">
        <v>1433800</v>
      </c>
    </row>
    <row r="1903" spans="2:4" x14ac:dyDescent="0.3">
      <c r="B1903" s="109">
        <v>42591</v>
      </c>
      <c r="C1903">
        <v>374.04</v>
      </c>
      <c r="D1903">
        <v>1259169</v>
      </c>
    </row>
    <row r="1904" spans="2:4" x14ac:dyDescent="0.3">
      <c r="B1904" s="109">
        <v>42590</v>
      </c>
      <c r="C1904">
        <v>377.93</v>
      </c>
      <c r="D1904">
        <v>1227384</v>
      </c>
    </row>
    <row r="1905" spans="2:4" x14ac:dyDescent="0.3">
      <c r="B1905" s="109">
        <v>42587</v>
      </c>
      <c r="C1905">
        <v>374.85</v>
      </c>
      <c r="D1905">
        <v>1041617</v>
      </c>
    </row>
    <row r="1906" spans="2:4" x14ac:dyDescent="0.3">
      <c r="B1906" s="109">
        <v>42586</v>
      </c>
      <c r="C1906">
        <v>374.04</v>
      </c>
      <c r="D1906">
        <v>1919766</v>
      </c>
    </row>
    <row r="1907" spans="2:4" x14ac:dyDescent="0.3">
      <c r="B1907" s="109">
        <v>42585</v>
      </c>
      <c r="C1907">
        <v>365.36</v>
      </c>
      <c r="D1907">
        <v>1896648</v>
      </c>
    </row>
    <row r="1908" spans="2:4" x14ac:dyDescent="0.3">
      <c r="B1908" s="109">
        <v>42584</v>
      </c>
      <c r="C1908">
        <v>370.83</v>
      </c>
      <c r="D1908">
        <v>1613886</v>
      </c>
    </row>
    <row r="1909" spans="2:4" x14ac:dyDescent="0.3">
      <c r="B1909" s="109">
        <v>42583</v>
      </c>
      <c r="C1909">
        <v>383.85</v>
      </c>
      <c r="D1909">
        <v>6474412</v>
      </c>
    </row>
    <row r="1910" spans="2:4" x14ac:dyDescent="0.3">
      <c r="B1910" s="109">
        <v>42580</v>
      </c>
      <c r="C1910">
        <v>364.22</v>
      </c>
      <c r="D1910">
        <v>1628546</v>
      </c>
    </row>
    <row r="1911" spans="2:4" x14ac:dyDescent="0.3">
      <c r="B1911" s="109">
        <v>42579</v>
      </c>
      <c r="C1911">
        <v>362.76</v>
      </c>
      <c r="D1911">
        <v>4048546</v>
      </c>
    </row>
    <row r="1912" spans="2:4" x14ac:dyDescent="0.3">
      <c r="B1912" s="109">
        <v>42578</v>
      </c>
      <c r="C1912">
        <v>350.03</v>
      </c>
      <c r="D1912">
        <v>1728892</v>
      </c>
    </row>
    <row r="1913" spans="2:4" x14ac:dyDescent="0.3">
      <c r="B1913" s="109">
        <v>42577</v>
      </c>
      <c r="C1913">
        <v>349.22</v>
      </c>
      <c r="D1913">
        <v>3532158</v>
      </c>
    </row>
    <row r="1914" spans="2:4" x14ac:dyDescent="0.3">
      <c r="B1914" s="109">
        <v>42576</v>
      </c>
      <c r="C1914">
        <v>352.06</v>
      </c>
      <c r="D1914">
        <v>2340469</v>
      </c>
    </row>
    <row r="1915" spans="2:4" x14ac:dyDescent="0.3">
      <c r="B1915" s="109">
        <v>42573</v>
      </c>
      <c r="C1915">
        <v>345.2</v>
      </c>
      <c r="D1915">
        <v>3132538</v>
      </c>
    </row>
    <row r="1916" spans="2:4" x14ac:dyDescent="0.3">
      <c r="B1916" s="109">
        <v>42572</v>
      </c>
      <c r="C1916">
        <v>330.56</v>
      </c>
      <c r="D1916">
        <v>5963673</v>
      </c>
    </row>
    <row r="1917" spans="2:4" x14ac:dyDescent="0.3">
      <c r="B1917" s="109">
        <v>42571</v>
      </c>
      <c r="C1917">
        <v>324.92</v>
      </c>
      <c r="D1917">
        <v>2139290</v>
      </c>
    </row>
    <row r="1918" spans="2:4" x14ac:dyDescent="0.3">
      <c r="B1918" s="109">
        <v>42570</v>
      </c>
      <c r="C1918">
        <v>310.56</v>
      </c>
      <c r="D1918">
        <v>575073</v>
      </c>
    </row>
    <row r="1919" spans="2:4" x14ac:dyDescent="0.3">
      <c r="B1919" s="109">
        <v>42569</v>
      </c>
      <c r="C1919">
        <v>309.63</v>
      </c>
      <c r="D1919">
        <v>611279</v>
      </c>
    </row>
    <row r="1920" spans="2:4" x14ac:dyDescent="0.3">
      <c r="B1920" s="109">
        <v>42566</v>
      </c>
      <c r="C1920">
        <v>316.77</v>
      </c>
      <c r="D1920">
        <v>1505819</v>
      </c>
    </row>
    <row r="1921" spans="2:4" x14ac:dyDescent="0.3">
      <c r="B1921" s="109">
        <v>42565</v>
      </c>
      <c r="C1921">
        <v>316.69</v>
      </c>
      <c r="D1921">
        <v>1473758</v>
      </c>
    </row>
    <row r="1922" spans="2:4" x14ac:dyDescent="0.3">
      <c r="B1922" s="109">
        <v>42564</v>
      </c>
      <c r="C1922">
        <v>302.86</v>
      </c>
      <c r="D1922">
        <v>565994</v>
      </c>
    </row>
    <row r="1923" spans="2:4" x14ac:dyDescent="0.3">
      <c r="B1923" s="109">
        <v>42563</v>
      </c>
      <c r="C1923">
        <v>305.57</v>
      </c>
      <c r="D1923">
        <v>816547</v>
      </c>
    </row>
    <row r="1924" spans="2:4" x14ac:dyDescent="0.3">
      <c r="B1924" s="109">
        <v>42562</v>
      </c>
      <c r="C1924">
        <v>311.08999999999997</v>
      </c>
      <c r="D1924">
        <v>715095</v>
      </c>
    </row>
    <row r="1925" spans="2:4" x14ac:dyDescent="0.3">
      <c r="B1925" s="109">
        <v>42559</v>
      </c>
      <c r="C1925">
        <v>307.44</v>
      </c>
      <c r="D1925">
        <v>890390</v>
      </c>
    </row>
    <row r="1926" spans="2:4" x14ac:dyDescent="0.3">
      <c r="B1926" s="109">
        <v>42558</v>
      </c>
      <c r="C1926">
        <v>309.55</v>
      </c>
      <c r="D1926">
        <v>1233849</v>
      </c>
    </row>
    <row r="1927" spans="2:4" x14ac:dyDescent="0.3">
      <c r="B1927" s="109">
        <v>42556</v>
      </c>
      <c r="C1927">
        <v>300.75</v>
      </c>
      <c r="D1927">
        <v>1001799</v>
      </c>
    </row>
    <row r="1928" spans="2:4" x14ac:dyDescent="0.3">
      <c r="B1928" s="109">
        <v>42555</v>
      </c>
      <c r="C1928">
        <v>302.52999999999997</v>
      </c>
      <c r="D1928">
        <v>763037</v>
      </c>
    </row>
    <row r="1929" spans="2:4" x14ac:dyDescent="0.3">
      <c r="B1929" s="109">
        <v>42552</v>
      </c>
      <c r="C1929">
        <v>300.26</v>
      </c>
      <c r="D1929">
        <v>1057654</v>
      </c>
    </row>
    <row r="1930" spans="2:4" x14ac:dyDescent="0.3">
      <c r="B1930" s="109">
        <v>42551</v>
      </c>
      <c r="C1930">
        <v>295.23</v>
      </c>
      <c r="D1930">
        <v>1191866</v>
      </c>
    </row>
    <row r="1931" spans="2:4" x14ac:dyDescent="0.3">
      <c r="B1931" s="109">
        <v>42550</v>
      </c>
      <c r="C1931">
        <v>288.95</v>
      </c>
      <c r="D1931">
        <v>946655</v>
      </c>
    </row>
    <row r="1932" spans="2:4" x14ac:dyDescent="0.3">
      <c r="B1932" s="109">
        <v>42549</v>
      </c>
      <c r="C1932">
        <v>288.26</v>
      </c>
      <c r="D1932">
        <v>493087</v>
      </c>
    </row>
    <row r="1933" spans="2:4" x14ac:dyDescent="0.3">
      <c r="B1933" s="109">
        <v>42548</v>
      </c>
      <c r="C1933">
        <v>287.81</v>
      </c>
      <c r="D1933">
        <v>705661</v>
      </c>
    </row>
    <row r="1934" spans="2:4" x14ac:dyDescent="0.3">
      <c r="B1934" s="109">
        <v>42545</v>
      </c>
      <c r="C1934">
        <v>283.51</v>
      </c>
      <c r="D1934">
        <v>703791</v>
      </c>
    </row>
    <row r="1935" spans="2:4" x14ac:dyDescent="0.3">
      <c r="B1935" s="109">
        <v>42544</v>
      </c>
      <c r="C1935">
        <v>294.26</v>
      </c>
      <c r="D1935">
        <v>534290</v>
      </c>
    </row>
    <row r="1936" spans="2:4" x14ac:dyDescent="0.3">
      <c r="B1936" s="109">
        <v>42543</v>
      </c>
      <c r="C1936">
        <v>297.06</v>
      </c>
      <c r="D1936">
        <v>453609</v>
      </c>
    </row>
    <row r="1937" spans="2:4" x14ac:dyDescent="0.3">
      <c r="B1937" s="109">
        <v>42542</v>
      </c>
      <c r="C1937">
        <v>296.20999999999998</v>
      </c>
      <c r="D1937">
        <v>1098266</v>
      </c>
    </row>
    <row r="1938" spans="2:4" x14ac:dyDescent="0.3">
      <c r="B1938" s="109">
        <v>42541</v>
      </c>
      <c r="C1938">
        <v>300.91000000000003</v>
      </c>
      <c r="D1938">
        <v>769610</v>
      </c>
    </row>
    <row r="1939" spans="2:4" x14ac:dyDescent="0.3">
      <c r="B1939" s="109">
        <v>42538</v>
      </c>
      <c r="C1939">
        <v>300.22000000000003</v>
      </c>
      <c r="D1939">
        <v>943684</v>
      </c>
    </row>
    <row r="1940" spans="2:4" x14ac:dyDescent="0.3">
      <c r="B1940" s="109">
        <v>42537</v>
      </c>
      <c r="C1940">
        <v>303.95</v>
      </c>
      <c r="D1940">
        <v>1526857</v>
      </c>
    </row>
    <row r="1941" spans="2:4" x14ac:dyDescent="0.3">
      <c r="B1941" s="109">
        <v>42536</v>
      </c>
      <c r="C1941">
        <v>308.66000000000003</v>
      </c>
      <c r="D1941">
        <v>2268193</v>
      </c>
    </row>
    <row r="1942" spans="2:4" x14ac:dyDescent="0.3">
      <c r="B1942" s="109">
        <v>42535</v>
      </c>
      <c r="C1942">
        <v>303.02</v>
      </c>
      <c r="D1942">
        <v>1123087</v>
      </c>
    </row>
    <row r="1943" spans="2:4" x14ac:dyDescent="0.3">
      <c r="B1943" s="109">
        <v>42534</v>
      </c>
      <c r="C1943">
        <v>296</v>
      </c>
      <c r="D1943">
        <v>487652</v>
      </c>
    </row>
    <row r="1944" spans="2:4" x14ac:dyDescent="0.3">
      <c r="B1944" s="109">
        <v>42531</v>
      </c>
      <c r="C1944">
        <v>299.69</v>
      </c>
      <c r="D1944">
        <v>1880280</v>
      </c>
    </row>
    <row r="1945" spans="2:4" x14ac:dyDescent="0.3">
      <c r="B1945" s="109">
        <v>42530</v>
      </c>
      <c r="C1945">
        <v>290.64999999999998</v>
      </c>
      <c r="D1945">
        <v>380680</v>
      </c>
    </row>
    <row r="1946" spans="2:4" x14ac:dyDescent="0.3">
      <c r="B1946" s="109">
        <v>42529</v>
      </c>
      <c r="C1946">
        <v>291.01</v>
      </c>
      <c r="D1946">
        <v>652689</v>
      </c>
    </row>
    <row r="1947" spans="2:4" x14ac:dyDescent="0.3">
      <c r="B1947" s="109">
        <v>42528</v>
      </c>
      <c r="C1947">
        <v>292.31</v>
      </c>
      <c r="D1947">
        <v>459273</v>
      </c>
    </row>
    <row r="1948" spans="2:4" x14ac:dyDescent="0.3">
      <c r="B1948" s="109">
        <v>42527</v>
      </c>
      <c r="C1948">
        <v>294.26</v>
      </c>
      <c r="D1948">
        <v>398505</v>
      </c>
    </row>
    <row r="1949" spans="2:4" x14ac:dyDescent="0.3">
      <c r="B1949" s="109">
        <v>42524</v>
      </c>
      <c r="C1949">
        <v>294.3</v>
      </c>
      <c r="D1949">
        <v>735857</v>
      </c>
    </row>
    <row r="1950" spans="2:4" x14ac:dyDescent="0.3">
      <c r="B1950" s="109">
        <v>42523</v>
      </c>
      <c r="C1950">
        <v>299.33</v>
      </c>
      <c r="D1950">
        <v>1280725</v>
      </c>
    </row>
    <row r="1951" spans="2:4" x14ac:dyDescent="0.3">
      <c r="B1951" s="109">
        <v>42522</v>
      </c>
      <c r="C1951">
        <v>295.35000000000002</v>
      </c>
      <c r="D1951">
        <v>1219125</v>
      </c>
    </row>
    <row r="1952" spans="2:4" x14ac:dyDescent="0.3">
      <c r="B1952" s="109">
        <v>42521</v>
      </c>
      <c r="C1952">
        <v>304.16000000000003</v>
      </c>
      <c r="D1952">
        <v>915344</v>
      </c>
    </row>
    <row r="1953" spans="2:4" x14ac:dyDescent="0.3">
      <c r="B1953" s="109">
        <v>42520</v>
      </c>
      <c r="C1953">
        <v>307.27999999999997</v>
      </c>
      <c r="D1953">
        <v>791088</v>
      </c>
    </row>
    <row r="1954" spans="2:4" x14ac:dyDescent="0.3">
      <c r="B1954" s="109">
        <v>42517</v>
      </c>
      <c r="C1954">
        <v>310.12</v>
      </c>
      <c r="D1954">
        <v>1128671</v>
      </c>
    </row>
    <row r="1955" spans="2:4" x14ac:dyDescent="0.3">
      <c r="B1955" s="109">
        <v>42516</v>
      </c>
      <c r="C1955">
        <v>306.70999999999998</v>
      </c>
      <c r="D1955">
        <v>1281137</v>
      </c>
    </row>
    <row r="1956" spans="2:4" x14ac:dyDescent="0.3">
      <c r="B1956" s="109">
        <v>42515</v>
      </c>
      <c r="C1956">
        <v>299.61</v>
      </c>
      <c r="D1956">
        <v>1183114</v>
      </c>
    </row>
    <row r="1957" spans="2:4" x14ac:dyDescent="0.3">
      <c r="B1957" s="109">
        <v>42514</v>
      </c>
      <c r="C1957">
        <v>291.91000000000003</v>
      </c>
      <c r="D1957">
        <v>1128503</v>
      </c>
    </row>
    <row r="1958" spans="2:4" x14ac:dyDescent="0.3">
      <c r="B1958" s="109">
        <v>42513</v>
      </c>
      <c r="C1958">
        <v>296.85000000000002</v>
      </c>
      <c r="D1958">
        <v>1543420</v>
      </c>
    </row>
    <row r="1959" spans="2:4" x14ac:dyDescent="0.3">
      <c r="B1959" s="109">
        <v>42510</v>
      </c>
      <c r="C1959">
        <v>303.95</v>
      </c>
      <c r="D1959">
        <v>3560086</v>
      </c>
    </row>
    <row r="1960" spans="2:4" x14ac:dyDescent="0.3">
      <c r="B1960" s="109">
        <v>42509</v>
      </c>
      <c r="C1960">
        <v>300.95</v>
      </c>
      <c r="D1960">
        <v>10755477</v>
      </c>
    </row>
    <row r="1961" spans="2:4" x14ac:dyDescent="0.3">
      <c r="B1961" s="109">
        <v>42508</v>
      </c>
      <c r="C1961">
        <v>346.74</v>
      </c>
      <c r="D1961">
        <v>2664017</v>
      </c>
    </row>
    <row r="1962" spans="2:4" x14ac:dyDescent="0.3">
      <c r="B1962" s="109">
        <v>42507</v>
      </c>
      <c r="C1962">
        <v>351.24</v>
      </c>
      <c r="D1962">
        <v>7074966</v>
      </c>
    </row>
    <row r="1963" spans="2:4" x14ac:dyDescent="0.3">
      <c r="B1963" s="109">
        <v>42506</v>
      </c>
      <c r="C1963">
        <v>319.64999999999998</v>
      </c>
      <c r="D1963">
        <v>1006692</v>
      </c>
    </row>
    <row r="1964" spans="2:4" x14ac:dyDescent="0.3">
      <c r="B1964" s="109">
        <v>42503</v>
      </c>
      <c r="C1964">
        <v>317.3</v>
      </c>
      <c r="D1964">
        <v>1657974</v>
      </c>
    </row>
    <row r="1965" spans="2:4" x14ac:dyDescent="0.3">
      <c r="B1965" s="109">
        <v>42502</v>
      </c>
      <c r="C1965">
        <v>309.70999999999998</v>
      </c>
      <c r="D1965">
        <v>711909</v>
      </c>
    </row>
    <row r="1966" spans="2:4" x14ac:dyDescent="0.3">
      <c r="B1966" s="109">
        <v>42501</v>
      </c>
      <c r="C1966">
        <v>300.06</v>
      </c>
      <c r="D1966">
        <v>690738</v>
      </c>
    </row>
    <row r="1967" spans="2:4" x14ac:dyDescent="0.3">
      <c r="B1967" s="109">
        <v>42500</v>
      </c>
      <c r="C1967">
        <v>292.56</v>
      </c>
      <c r="D1967">
        <v>338382</v>
      </c>
    </row>
    <row r="1968" spans="2:4" x14ac:dyDescent="0.3">
      <c r="B1968" s="109">
        <v>42499</v>
      </c>
      <c r="C1968">
        <v>295.14999999999998</v>
      </c>
      <c r="D1968">
        <v>416500</v>
      </c>
    </row>
    <row r="1969" spans="2:4" x14ac:dyDescent="0.3">
      <c r="B1969" s="109">
        <v>42496</v>
      </c>
      <c r="C1969">
        <v>285.05</v>
      </c>
      <c r="D1969">
        <v>275430</v>
      </c>
    </row>
    <row r="1970" spans="2:4" x14ac:dyDescent="0.3">
      <c r="B1970" s="109">
        <v>42495</v>
      </c>
      <c r="C1970">
        <v>288.26</v>
      </c>
      <c r="D1970">
        <v>394315</v>
      </c>
    </row>
    <row r="1971" spans="2:4" x14ac:dyDescent="0.3">
      <c r="B1971" s="109">
        <v>42494</v>
      </c>
      <c r="C1971">
        <v>285.86</v>
      </c>
      <c r="D1971">
        <v>484755</v>
      </c>
    </row>
    <row r="1972" spans="2:4" x14ac:dyDescent="0.3">
      <c r="B1972" s="109">
        <v>42493</v>
      </c>
      <c r="C1972">
        <v>295.68</v>
      </c>
      <c r="D1972">
        <v>373179</v>
      </c>
    </row>
    <row r="1973" spans="2:4" x14ac:dyDescent="0.3">
      <c r="B1973" s="109">
        <v>42492</v>
      </c>
      <c r="C1973">
        <v>299.86</v>
      </c>
      <c r="D1973">
        <v>587924</v>
      </c>
    </row>
    <row r="1974" spans="2:4" x14ac:dyDescent="0.3">
      <c r="B1974" s="109">
        <v>42489</v>
      </c>
      <c r="C1974">
        <v>302.13</v>
      </c>
      <c r="D1974">
        <v>1384338</v>
      </c>
    </row>
    <row r="1975" spans="2:4" x14ac:dyDescent="0.3">
      <c r="B1975" s="109">
        <v>42488</v>
      </c>
      <c r="C1975">
        <v>288.05</v>
      </c>
      <c r="D1975">
        <v>408133</v>
      </c>
    </row>
    <row r="1976" spans="2:4" x14ac:dyDescent="0.3">
      <c r="B1976" s="109">
        <v>42487</v>
      </c>
      <c r="C1976">
        <v>289.14999999999998</v>
      </c>
      <c r="D1976">
        <v>284333</v>
      </c>
    </row>
    <row r="1977" spans="2:4" x14ac:dyDescent="0.3">
      <c r="B1977" s="109">
        <v>42486</v>
      </c>
      <c r="C1977">
        <v>289.31</v>
      </c>
      <c r="D1977">
        <v>226794</v>
      </c>
    </row>
    <row r="1978" spans="2:4" x14ac:dyDescent="0.3">
      <c r="B1978" s="109">
        <v>42485</v>
      </c>
      <c r="C1978">
        <v>288.99</v>
      </c>
      <c r="D1978">
        <v>313039</v>
      </c>
    </row>
    <row r="1979" spans="2:4" x14ac:dyDescent="0.3">
      <c r="B1979" s="109">
        <v>42482</v>
      </c>
      <c r="C1979">
        <v>289.88</v>
      </c>
      <c r="D1979">
        <v>369556</v>
      </c>
    </row>
    <row r="1980" spans="2:4" x14ac:dyDescent="0.3">
      <c r="B1980" s="109">
        <v>42481</v>
      </c>
      <c r="C1980">
        <v>286.55</v>
      </c>
      <c r="D1980">
        <v>450797</v>
      </c>
    </row>
    <row r="1981" spans="2:4" x14ac:dyDescent="0.3">
      <c r="B1981" s="109">
        <v>42480</v>
      </c>
      <c r="C1981">
        <v>289.31</v>
      </c>
      <c r="D1981">
        <v>324021</v>
      </c>
    </row>
    <row r="1982" spans="2:4" x14ac:dyDescent="0.3">
      <c r="B1982" s="109">
        <v>42478</v>
      </c>
      <c r="C1982">
        <v>293.12</v>
      </c>
      <c r="D1982">
        <v>437880</v>
      </c>
    </row>
    <row r="1983" spans="2:4" x14ac:dyDescent="0.3">
      <c r="B1983" s="109">
        <v>42473</v>
      </c>
      <c r="C1983">
        <v>291.14</v>
      </c>
      <c r="D1983">
        <v>367340</v>
      </c>
    </row>
    <row r="1984" spans="2:4" x14ac:dyDescent="0.3">
      <c r="B1984" s="109">
        <v>42472</v>
      </c>
      <c r="C1984">
        <v>291.91000000000003</v>
      </c>
      <c r="D1984">
        <v>754458</v>
      </c>
    </row>
    <row r="1985" spans="2:4" x14ac:dyDescent="0.3">
      <c r="B1985" s="109">
        <v>42471</v>
      </c>
      <c r="C1985">
        <v>288.13</v>
      </c>
      <c r="D1985">
        <v>317882</v>
      </c>
    </row>
    <row r="1986" spans="2:4" x14ac:dyDescent="0.3">
      <c r="B1986" s="109">
        <v>42468</v>
      </c>
      <c r="C1986">
        <v>288.77999999999997</v>
      </c>
      <c r="D1986">
        <v>166971</v>
      </c>
    </row>
    <row r="1987" spans="2:4" x14ac:dyDescent="0.3">
      <c r="B1987" s="109">
        <v>42467</v>
      </c>
      <c r="C1987">
        <v>286.95999999999998</v>
      </c>
      <c r="D1987">
        <v>299773</v>
      </c>
    </row>
    <row r="1988" spans="2:4" x14ac:dyDescent="0.3">
      <c r="B1988" s="109">
        <v>42466</v>
      </c>
      <c r="C1988">
        <v>291.7</v>
      </c>
      <c r="D1988">
        <v>317082</v>
      </c>
    </row>
    <row r="1989" spans="2:4" x14ac:dyDescent="0.3">
      <c r="B1989" s="109">
        <v>42465</v>
      </c>
      <c r="C1989">
        <v>291.77999999999997</v>
      </c>
      <c r="D1989">
        <v>505678</v>
      </c>
    </row>
    <row r="1990" spans="2:4" x14ac:dyDescent="0.3">
      <c r="B1990" s="109">
        <v>42464</v>
      </c>
      <c r="C1990">
        <v>304.07</v>
      </c>
      <c r="D1990">
        <v>286600</v>
      </c>
    </row>
    <row r="1991" spans="2:4" x14ac:dyDescent="0.3">
      <c r="B1991" s="109">
        <v>42461</v>
      </c>
      <c r="C1991">
        <v>306.35000000000002</v>
      </c>
      <c r="D1991">
        <v>353922</v>
      </c>
    </row>
    <row r="1992" spans="2:4" x14ac:dyDescent="0.3">
      <c r="B1992" s="109">
        <v>42460</v>
      </c>
      <c r="C1992">
        <v>306.18</v>
      </c>
      <c r="D1992">
        <v>1092415</v>
      </c>
    </row>
    <row r="1993" spans="2:4" x14ac:dyDescent="0.3">
      <c r="B1993" s="109">
        <v>42459</v>
      </c>
      <c r="C1993">
        <v>300.95</v>
      </c>
      <c r="D1993">
        <v>438252</v>
      </c>
    </row>
    <row r="1994" spans="2:4" x14ac:dyDescent="0.3">
      <c r="B1994" s="109">
        <v>42458</v>
      </c>
      <c r="C1994">
        <v>297.58</v>
      </c>
      <c r="D1994">
        <v>560864</v>
      </c>
    </row>
    <row r="1995" spans="2:4" x14ac:dyDescent="0.3">
      <c r="B1995" s="109">
        <v>42457</v>
      </c>
      <c r="C1995">
        <v>295.11</v>
      </c>
      <c r="D1995">
        <v>646438</v>
      </c>
    </row>
    <row r="1996" spans="2:4" x14ac:dyDescent="0.3">
      <c r="B1996" s="109">
        <v>42452</v>
      </c>
      <c r="C1996">
        <v>300.5</v>
      </c>
      <c r="D1996">
        <v>805852</v>
      </c>
    </row>
    <row r="1997" spans="2:4" x14ac:dyDescent="0.3">
      <c r="B1997" s="109">
        <v>42451</v>
      </c>
      <c r="C1997">
        <v>296.45</v>
      </c>
      <c r="D1997">
        <v>436562</v>
      </c>
    </row>
    <row r="1998" spans="2:4" x14ac:dyDescent="0.3">
      <c r="B1998" s="109">
        <v>42450</v>
      </c>
      <c r="C1998">
        <v>295.64</v>
      </c>
      <c r="D1998">
        <v>495018</v>
      </c>
    </row>
    <row r="1999" spans="2:4" x14ac:dyDescent="0.3">
      <c r="B1999" s="109">
        <v>42447</v>
      </c>
      <c r="C1999">
        <v>293.81</v>
      </c>
      <c r="D1999">
        <v>405613</v>
      </c>
    </row>
    <row r="2000" spans="2:4" x14ac:dyDescent="0.3">
      <c r="B2000" s="109">
        <v>42446</v>
      </c>
      <c r="C2000">
        <v>290.55</v>
      </c>
      <c r="D2000">
        <v>636906</v>
      </c>
    </row>
    <row r="2001" spans="2:4" x14ac:dyDescent="0.3">
      <c r="B2001" s="109">
        <v>42445</v>
      </c>
      <c r="C2001">
        <v>288.29000000000002</v>
      </c>
      <c r="D2001">
        <v>1125121</v>
      </c>
    </row>
    <row r="2002" spans="2:4" x14ac:dyDescent="0.3">
      <c r="B2002" s="109">
        <v>42444</v>
      </c>
      <c r="C2002">
        <v>289.04000000000002</v>
      </c>
      <c r="D2002">
        <v>733704</v>
      </c>
    </row>
    <row r="2003" spans="2:4" x14ac:dyDescent="0.3">
      <c r="B2003" s="109">
        <v>42443</v>
      </c>
      <c r="C2003">
        <v>293.18</v>
      </c>
      <c r="D2003">
        <v>1952627</v>
      </c>
    </row>
    <row r="2004" spans="2:4" x14ac:dyDescent="0.3">
      <c r="B2004" s="109">
        <v>42440</v>
      </c>
      <c r="C2004">
        <v>273.39</v>
      </c>
      <c r="D2004">
        <v>637943</v>
      </c>
    </row>
    <row r="2005" spans="2:4" x14ac:dyDescent="0.3">
      <c r="B2005" s="109">
        <v>42439</v>
      </c>
      <c r="C2005">
        <v>271.64</v>
      </c>
      <c r="D2005">
        <v>418915</v>
      </c>
    </row>
    <row r="2006" spans="2:4" x14ac:dyDescent="0.3">
      <c r="B2006" s="109">
        <v>42438</v>
      </c>
      <c r="C2006">
        <v>274.54000000000002</v>
      </c>
      <c r="D2006">
        <v>678807</v>
      </c>
    </row>
    <row r="2007" spans="2:4" x14ac:dyDescent="0.3">
      <c r="B2007" s="109">
        <v>42437</v>
      </c>
      <c r="C2007">
        <v>270.13</v>
      </c>
      <c r="D2007">
        <v>837664</v>
      </c>
    </row>
    <row r="2008" spans="2:4" x14ac:dyDescent="0.3">
      <c r="B2008" s="109">
        <v>42433</v>
      </c>
      <c r="C2008">
        <v>275.89</v>
      </c>
      <c r="D2008">
        <v>590004</v>
      </c>
    </row>
    <row r="2009" spans="2:4" x14ac:dyDescent="0.3">
      <c r="B2009" s="109">
        <v>42432</v>
      </c>
      <c r="C2009">
        <v>276.29000000000002</v>
      </c>
      <c r="D2009">
        <v>600544</v>
      </c>
    </row>
    <row r="2010" spans="2:4" x14ac:dyDescent="0.3">
      <c r="B2010" s="109">
        <v>42431</v>
      </c>
      <c r="C2010">
        <v>281.93</v>
      </c>
      <c r="D2010">
        <v>1073267</v>
      </c>
    </row>
    <row r="2011" spans="2:4" x14ac:dyDescent="0.3">
      <c r="B2011" s="109">
        <v>42430</v>
      </c>
      <c r="C2011">
        <v>268.66000000000003</v>
      </c>
      <c r="D2011">
        <v>691294</v>
      </c>
    </row>
    <row r="2012" spans="2:4" x14ac:dyDescent="0.3">
      <c r="B2012" s="109">
        <v>42429</v>
      </c>
      <c r="C2012">
        <v>254.87</v>
      </c>
      <c r="D2012">
        <v>732701</v>
      </c>
    </row>
    <row r="2013" spans="2:4" x14ac:dyDescent="0.3">
      <c r="B2013" s="109">
        <v>42426</v>
      </c>
      <c r="C2013">
        <v>254</v>
      </c>
      <c r="D2013">
        <v>543710</v>
      </c>
    </row>
    <row r="2014" spans="2:4" x14ac:dyDescent="0.3">
      <c r="B2014" s="109">
        <v>42425</v>
      </c>
      <c r="C2014">
        <v>252.13</v>
      </c>
      <c r="D2014">
        <v>1447990</v>
      </c>
    </row>
    <row r="2015" spans="2:4" x14ac:dyDescent="0.3">
      <c r="B2015" s="109">
        <v>42424</v>
      </c>
      <c r="C2015">
        <v>257.45</v>
      </c>
      <c r="D2015">
        <v>806587</v>
      </c>
    </row>
    <row r="2016" spans="2:4" x14ac:dyDescent="0.3">
      <c r="B2016" s="109">
        <v>42423</v>
      </c>
      <c r="C2016">
        <v>260.70999999999998</v>
      </c>
      <c r="D2016">
        <v>690714</v>
      </c>
    </row>
    <row r="2017" spans="2:4" x14ac:dyDescent="0.3">
      <c r="B2017" s="109">
        <v>42422</v>
      </c>
      <c r="C2017">
        <v>261.51</v>
      </c>
      <c r="D2017">
        <v>430856</v>
      </c>
    </row>
    <row r="2018" spans="2:4" x14ac:dyDescent="0.3">
      <c r="B2018" s="109">
        <v>42419</v>
      </c>
      <c r="C2018">
        <v>260.83</v>
      </c>
      <c r="D2018">
        <v>789453</v>
      </c>
    </row>
    <row r="2019" spans="2:4" x14ac:dyDescent="0.3">
      <c r="B2019" s="109">
        <v>42418</v>
      </c>
      <c r="C2019">
        <v>265.32</v>
      </c>
      <c r="D2019">
        <v>804270</v>
      </c>
    </row>
    <row r="2020" spans="2:4" x14ac:dyDescent="0.3">
      <c r="B2020" s="109">
        <v>42417</v>
      </c>
      <c r="C2020">
        <v>264.77</v>
      </c>
      <c r="D2020">
        <v>756389</v>
      </c>
    </row>
    <row r="2021" spans="2:4" x14ac:dyDescent="0.3">
      <c r="B2021" s="109">
        <v>42416</v>
      </c>
      <c r="C2021">
        <v>267.27</v>
      </c>
      <c r="D2021">
        <v>822067</v>
      </c>
    </row>
    <row r="2022" spans="2:4" x14ac:dyDescent="0.3">
      <c r="B2022" s="109">
        <v>42415</v>
      </c>
      <c r="C2022">
        <v>273.43</v>
      </c>
      <c r="D2022">
        <v>863372</v>
      </c>
    </row>
    <row r="2023" spans="2:4" x14ac:dyDescent="0.3">
      <c r="B2023" s="109">
        <v>42412</v>
      </c>
      <c r="C2023">
        <v>260.70999999999998</v>
      </c>
      <c r="D2023">
        <v>1421935</v>
      </c>
    </row>
    <row r="2024" spans="2:4" x14ac:dyDescent="0.3">
      <c r="B2024" s="109">
        <v>42411</v>
      </c>
      <c r="C2024">
        <v>258.14</v>
      </c>
      <c r="D2024">
        <v>881187</v>
      </c>
    </row>
    <row r="2025" spans="2:4" x14ac:dyDescent="0.3">
      <c r="B2025" s="109">
        <v>42410</v>
      </c>
      <c r="C2025">
        <v>270.19</v>
      </c>
      <c r="D2025">
        <v>1038904</v>
      </c>
    </row>
    <row r="2026" spans="2:4" x14ac:dyDescent="0.3">
      <c r="B2026" s="109">
        <v>42409</v>
      </c>
      <c r="C2026">
        <v>274.54000000000002</v>
      </c>
      <c r="D2026">
        <v>746515</v>
      </c>
    </row>
    <row r="2027" spans="2:4" x14ac:dyDescent="0.3">
      <c r="B2027" s="109">
        <v>42408</v>
      </c>
      <c r="C2027">
        <v>275.76</v>
      </c>
      <c r="D2027">
        <v>576671</v>
      </c>
    </row>
    <row r="2028" spans="2:4" x14ac:dyDescent="0.3">
      <c r="B2028" s="109">
        <v>42405</v>
      </c>
      <c r="C2028">
        <v>277.26</v>
      </c>
      <c r="D2028">
        <v>526990</v>
      </c>
    </row>
    <row r="2029" spans="2:4" x14ac:dyDescent="0.3">
      <c r="B2029" s="109">
        <v>42404</v>
      </c>
      <c r="C2029">
        <v>267.19</v>
      </c>
      <c r="D2029">
        <v>1153104</v>
      </c>
    </row>
    <row r="2030" spans="2:4" x14ac:dyDescent="0.3">
      <c r="B2030" s="109">
        <v>42403</v>
      </c>
      <c r="C2030">
        <v>277.62</v>
      </c>
      <c r="D2030">
        <v>827214</v>
      </c>
    </row>
    <row r="2031" spans="2:4" x14ac:dyDescent="0.3">
      <c r="B2031" s="109">
        <v>42402</v>
      </c>
      <c r="C2031">
        <v>282.60000000000002</v>
      </c>
      <c r="D2031">
        <v>916991</v>
      </c>
    </row>
    <row r="2032" spans="2:4" x14ac:dyDescent="0.3">
      <c r="B2032" s="109">
        <v>42401</v>
      </c>
      <c r="C2032">
        <v>296.77999999999997</v>
      </c>
      <c r="D2032">
        <v>802029</v>
      </c>
    </row>
    <row r="2033" spans="2:4" x14ac:dyDescent="0.3">
      <c r="B2033" s="109">
        <v>42398</v>
      </c>
      <c r="C2033">
        <v>299.58</v>
      </c>
      <c r="D2033">
        <v>1635962</v>
      </c>
    </row>
    <row r="2034" spans="2:4" x14ac:dyDescent="0.3">
      <c r="B2034" s="109">
        <v>42397</v>
      </c>
      <c r="C2034">
        <v>279.67</v>
      </c>
      <c r="D2034">
        <v>1302849</v>
      </c>
    </row>
    <row r="2035" spans="2:4" x14ac:dyDescent="0.3">
      <c r="B2035" s="109">
        <v>42396</v>
      </c>
      <c r="C2035">
        <v>278.88</v>
      </c>
      <c r="D2035">
        <v>662794</v>
      </c>
    </row>
    <row r="2036" spans="2:4" x14ac:dyDescent="0.3">
      <c r="B2036" s="109">
        <v>42394</v>
      </c>
      <c r="C2036">
        <v>280.54000000000002</v>
      </c>
      <c r="D2036">
        <v>748038</v>
      </c>
    </row>
    <row r="2037" spans="2:4" x14ac:dyDescent="0.3">
      <c r="B2037" s="109">
        <v>42391</v>
      </c>
      <c r="C2037">
        <v>276.51</v>
      </c>
      <c r="D2037">
        <v>741387</v>
      </c>
    </row>
    <row r="2038" spans="2:4" x14ac:dyDescent="0.3">
      <c r="B2038" s="109">
        <v>42390</v>
      </c>
      <c r="C2038">
        <v>274.66000000000003</v>
      </c>
      <c r="D2038">
        <v>952909</v>
      </c>
    </row>
    <row r="2039" spans="2:4" x14ac:dyDescent="0.3">
      <c r="B2039" s="109">
        <v>42389</v>
      </c>
      <c r="C2039">
        <v>270.23</v>
      </c>
      <c r="D2039">
        <v>2302597</v>
      </c>
    </row>
    <row r="2040" spans="2:4" x14ac:dyDescent="0.3">
      <c r="B2040" s="109">
        <v>42388</v>
      </c>
      <c r="C2040">
        <v>292.12</v>
      </c>
      <c r="D2040">
        <v>1084457</v>
      </c>
    </row>
    <row r="2041" spans="2:4" x14ac:dyDescent="0.3">
      <c r="B2041" s="109">
        <v>42387</v>
      </c>
      <c r="C2041">
        <v>289.27</v>
      </c>
      <c r="D2041">
        <v>624698</v>
      </c>
    </row>
    <row r="2042" spans="2:4" x14ac:dyDescent="0.3">
      <c r="B2042" s="109">
        <v>42384</v>
      </c>
      <c r="C2042">
        <v>298.47000000000003</v>
      </c>
      <c r="D2042">
        <v>476749</v>
      </c>
    </row>
    <row r="2043" spans="2:4" x14ac:dyDescent="0.3">
      <c r="B2043" s="109">
        <v>42383</v>
      </c>
      <c r="C2043">
        <v>310.56</v>
      </c>
      <c r="D2043">
        <v>1020122</v>
      </c>
    </row>
    <row r="2044" spans="2:4" x14ac:dyDescent="0.3">
      <c r="B2044" s="109">
        <v>42382</v>
      </c>
      <c r="C2044">
        <v>319.20999999999998</v>
      </c>
      <c r="D2044">
        <v>1455388</v>
      </c>
    </row>
    <row r="2045" spans="2:4" x14ac:dyDescent="0.3">
      <c r="B2045" s="109">
        <v>42381</v>
      </c>
      <c r="C2045">
        <v>326.27999999999997</v>
      </c>
      <c r="D2045">
        <v>804463</v>
      </c>
    </row>
    <row r="2046" spans="2:4" x14ac:dyDescent="0.3">
      <c r="B2046" s="109">
        <v>42380</v>
      </c>
      <c r="C2046">
        <v>321.98</v>
      </c>
      <c r="D2046">
        <v>2502129</v>
      </c>
    </row>
    <row r="2047" spans="2:4" x14ac:dyDescent="0.3">
      <c r="B2047" s="109">
        <v>42377</v>
      </c>
      <c r="C2047">
        <v>334.86</v>
      </c>
      <c r="D2047">
        <v>719627</v>
      </c>
    </row>
    <row r="2048" spans="2:4" x14ac:dyDescent="0.3">
      <c r="B2048" s="109">
        <v>42376</v>
      </c>
      <c r="C2048">
        <v>323.72000000000003</v>
      </c>
      <c r="D2048">
        <v>953740</v>
      </c>
    </row>
    <row r="2049" spans="2:4" x14ac:dyDescent="0.3">
      <c r="B2049" s="109">
        <v>42375</v>
      </c>
      <c r="C2049">
        <v>333.16</v>
      </c>
      <c r="D2049">
        <v>423078</v>
      </c>
    </row>
    <row r="2050" spans="2:4" x14ac:dyDescent="0.3">
      <c r="B2050" s="109">
        <v>42374</v>
      </c>
      <c r="C2050">
        <v>336.51</v>
      </c>
      <c r="D2050">
        <v>597243</v>
      </c>
    </row>
    <row r="2051" spans="2:4" x14ac:dyDescent="0.3">
      <c r="B2051" s="109">
        <v>42373</v>
      </c>
      <c r="C2051">
        <v>332.76</v>
      </c>
      <c r="D2051">
        <v>577750</v>
      </c>
    </row>
    <row r="2052" spans="2:4" x14ac:dyDescent="0.3">
      <c r="B2052" s="109">
        <v>42370</v>
      </c>
      <c r="C2052">
        <v>340.47</v>
      </c>
      <c r="D2052">
        <v>645348</v>
      </c>
    </row>
    <row r="2053" spans="2:4" x14ac:dyDescent="0.3">
      <c r="B2053" s="109">
        <v>42369</v>
      </c>
      <c r="C2053">
        <v>336.87</v>
      </c>
      <c r="D2053">
        <v>1641899</v>
      </c>
    </row>
    <row r="2054" spans="2:4" x14ac:dyDescent="0.3">
      <c r="B2054" s="109">
        <v>42368</v>
      </c>
      <c r="C2054">
        <v>327.02999999999997</v>
      </c>
      <c r="D2054">
        <v>556454</v>
      </c>
    </row>
    <row r="2055" spans="2:4" x14ac:dyDescent="0.3">
      <c r="B2055" s="109">
        <v>42367</v>
      </c>
      <c r="C2055">
        <v>327.11</v>
      </c>
      <c r="D2055">
        <v>447441</v>
      </c>
    </row>
    <row r="2056" spans="2:4" x14ac:dyDescent="0.3">
      <c r="B2056" s="109">
        <v>42366</v>
      </c>
      <c r="C2056">
        <v>329.96</v>
      </c>
      <c r="D2056">
        <v>1046231</v>
      </c>
    </row>
    <row r="2057" spans="2:4" x14ac:dyDescent="0.3">
      <c r="B2057" s="109">
        <v>42362</v>
      </c>
      <c r="C2057">
        <v>327</v>
      </c>
      <c r="D2057">
        <v>1731256</v>
      </c>
    </row>
    <row r="2058" spans="2:4" x14ac:dyDescent="0.3">
      <c r="B2058" s="109">
        <v>42361</v>
      </c>
      <c r="C2058">
        <v>310.95999999999998</v>
      </c>
      <c r="D2058">
        <v>489106</v>
      </c>
    </row>
    <row r="2059" spans="2:4" x14ac:dyDescent="0.3">
      <c r="B2059" s="109">
        <v>42360</v>
      </c>
      <c r="C2059">
        <v>306.3</v>
      </c>
      <c r="D2059">
        <v>1095751</v>
      </c>
    </row>
    <row r="2060" spans="2:4" x14ac:dyDescent="0.3">
      <c r="B2060" s="109">
        <v>42359</v>
      </c>
      <c r="C2060">
        <v>304.36</v>
      </c>
      <c r="D2060">
        <v>705360</v>
      </c>
    </row>
    <row r="2061" spans="2:4" x14ac:dyDescent="0.3">
      <c r="B2061" s="109">
        <v>42356</v>
      </c>
      <c r="C2061">
        <v>306.22000000000003</v>
      </c>
      <c r="D2061">
        <v>790723</v>
      </c>
    </row>
    <row r="2062" spans="2:4" x14ac:dyDescent="0.3">
      <c r="B2062" s="109">
        <v>42355</v>
      </c>
      <c r="C2062">
        <v>312.38</v>
      </c>
      <c r="D2062">
        <v>993929</v>
      </c>
    </row>
    <row r="2063" spans="2:4" x14ac:dyDescent="0.3">
      <c r="B2063" s="109">
        <v>42354</v>
      </c>
      <c r="C2063">
        <v>307.83999999999997</v>
      </c>
      <c r="D2063">
        <v>1383290</v>
      </c>
    </row>
    <row r="2064" spans="2:4" x14ac:dyDescent="0.3">
      <c r="B2064" s="109">
        <v>42353</v>
      </c>
      <c r="C2064">
        <v>302.58</v>
      </c>
      <c r="D2064">
        <v>640418</v>
      </c>
    </row>
    <row r="2065" spans="2:4" x14ac:dyDescent="0.3">
      <c r="B2065" s="109">
        <v>42352</v>
      </c>
      <c r="C2065">
        <v>300.29000000000002</v>
      </c>
      <c r="D2065">
        <v>569038</v>
      </c>
    </row>
    <row r="2066" spans="2:4" x14ac:dyDescent="0.3">
      <c r="B2066" s="109">
        <v>42349</v>
      </c>
      <c r="C2066">
        <v>299.98</v>
      </c>
      <c r="D2066">
        <v>800576</v>
      </c>
    </row>
    <row r="2067" spans="2:4" x14ac:dyDescent="0.3">
      <c r="B2067" s="109">
        <v>42348</v>
      </c>
      <c r="C2067">
        <v>305.7</v>
      </c>
      <c r="D2067">
        <v>821998</v>
      </c>
    </row>
    <row r="2068" spans="2:4" x14ac:dyDescent="0.3">
      <c r="B2068" s="109">
        <v>42347</v>
      </c>
      <c r="C2068">
        <v>298</v>
      </c>
      <c r="D2068">
        <v>1019414</v>
      </c>
    </row>
    <row r="2069" spans="2:4" x14ac:dyDescent="0.3">
      <c r="B2069" s="109">
        <v>42346</v>
      </c>
      <c r="C2069">
        <v>302.62</v>
      </c>
      <c r="D2069">
        <v>833901</v>
      </c>
    </row>
    <row r="2070" spans="2:4" x14ac:dyDescent="0.3">
      <c r="B2070" s="109">
        <v>42345</v>
      </c>
      <c r="C2070">
        <v>299.07</v>
      </c>
      <c r="D2070">
        <v>1003227</v>
      </c>
    </row>
    <row r="2071" spans="2:4" x14ac:dyDescent="0.3">
      <c r="B2071" s="109">
        <v>42342</v>
      </c>
      <c r="C2071">
        <v>309.77</v>
      </c>
      <c r="D2071">
        <v>767853</v>
      </c>
    </row>
    <row r="2072" spans="2:4" x14ac:dyDescent="0.3">
      <c r="B2072" s="109">
        <v>42341</v>
      </c>
      <c r="C2072">
        <v>312.33999999999997</v>
      </c>
      <c r="D2072">
        <v>745443</v>
      </c>
    </row>
    <row r="2073" spans="2:4" x14ac:dyDescent="0.3">
      <c r="B2073" s="109">
        <v>42340</v>
      </c>
      <c r="C2073">
        <v>315.93</v>
      </c>
      <c r="D2073">
        <v>2157067</v>
      </c>
    </row>
    <row r="2074" spans="2:4" x14ac:dyDescent="0.3">
      <c r="B2074" s="109">
        <v>42339</v>
      </c>
      <c r="C2074">
        <v>316.01</v>
      </c>
      <c r="D2074">
        <v>1015301</v>
      </c>
    </row>
    <row r="2075" spans="2:4" x14ac:dyDescent="0.3">
      <c r="B2075" s="109">
        <v>42338</v>
      </c>
      <c r="C2075">
        <v>318.58</v>
      </c>
      <c r="D2075">
        <v>3007741</v>
      </c>
    </row>
    <row r="2076" spans="2:4" x14ac:dyDescent="0.3">
      <c r="B2076" s="109">
        <v>42335</v>
      </c>
      <c r="C2076">
        <v>311.55</v>
      </c>
      <c r="D2076">
        <v>840238</v>
      </c>
    </row>
    <row r="2077" spans="2:4" x14ac:dyDescent="0.3">
      <c r="B2077" s="109">
        <v>42334</v>
      </c>
      <c r="C2077">
        <v>307.95999999999998</v>
      </c>
      <c r="D2077">
        <v>1733104</v>
      </c>
    </row>
    <row r="2078" spans="2:4" x14ac:dyDescent="0.3">
      <c r="B2078" s="109">
        <v>42332</v>
      </c>
      <c r="C2078">
        <v>302.23</v>
      </c>
      <c r="D2078">
        <v>636242</v>
      </c>
    </row>
    <row r="2079" spans="2:4" x14ac:dyDescent="0.3">
      <c r="B2079" s="109">
        <v>42331</v>
      </c>
      <c r="C2079">
        <v>303.61</v>
      </c>
      <c r="D2079">
        <v>765339</v>
      </c>
    </row>
    <row r="2080" spans="2:4" x14ac:dyDescent="0.3">
      <c r="B2080" s="109">
        <v>42328</v>
      </c>
      <c r="C2080">
        <v>301.04000000000002</v>
      </c>
      <c r="D2080">
        <v>876564</v>
      </c>
    </row>
    <row r="2081" spans="2:4" x14ac:dyDescent="0.3">
      <c r="B2081" s="109">
        <v>42327</v>
      </c>
      <c r="C2081">
        <v>301.24</v>
      </c>
      <c r="D2081">
        <v>439681</v>
      </c>
    </row>
    <row r="2082" spans="2:4" x14ac:dyDescent="0.3">
      <c r="B2082" s="109">
        <v>42326</v>
      </c>
      <c r="C2082">
        <v>296.74</v>
      </c>
      <c r="D2082">
        <v>594057</v>
      </c>
    </row>
    <row r="2083" spans="2:4" x14ac:dyDescent="0.3">
      <c r="B2083" s="109">
        <v>42325</v>
      </c>
      <c r="C2083">
        <v>303.57</v>
      </c>
      <c r="D2083">
        <v>1073668</v>
      </c>
    </row>
    <row r="2084" spans="2:4" x14ac:dyDescent="0.3">
      <c r="B2084" s="109">
        <v>42324</v>
      </c>
      <c r="C2084">
        <v>299.89999999999998</v>
      </c>
      <c r="D2084">
        <v>750958</v>
      </c>
    </row>
    <row r="2085" spans="2:4" x14ac:dyDescent="0.3">
      <c r="B2085" s="109">
        <v>42321</v>
      </c>
      <c r="C2085">
        <v>296.89</v>
      </c>
      <c r="D2085">
        <v>832136</v>
      </c>
    </row>
    <row r="2086" spans="2:4" x14ac:dyDescent="0.3">
      <c r="B2086" s="109">
        <v>42318</v>
      </c>
      <c r="C2086">
        <v>292.91000000000003</v>
      </c>
      <c r="D2086">
        <v>679411</v>
      </c>
    </row>
    <row r="2087" spans="2:4" x14ac:dyDescent="0.3">
      <c r="B2087" s="109">
        <v>42317</v>
      </c>
      <c r="C2087">
        <v>293.97000000000003</v>
      </c>
      <c r="D2087">
        <v>897510</v>
      </c>
    </row>
    <row r="2088" spans="2:4" x14ac:dyDescent="0.3">
      <c r="B2088" s="109">
        <v>42314</v>
      </c>
      <c r="C2088">
        <v>287.45</v>
      </c>
      <c r="D2088">
        <v>1252285</v>
      </c>
    </row>
    <row r="2089" spans="2:4" x14ac:dyDescent="0.3">
      <c r="B2089" s="109">
        <v>42313</v>
      </c>
      <c r="C2089">
        <v>301.99</v>
      </c>
      <c r="D2089">
        <v>2731878</v>
      </c>
    </row>
    <row r="2090" spans="2:4" x14ac:dyDescent="0.3">
      <c r="B2090" s="109">
        <v>42312</v>
      </c>
      <c r="C2090">
        <v>303.37</v>
      </c>
      <c r="D2090">
        <v>861249</v>
      </c>
    </row>
    <row r="2091" spans="2:4" x14ac:dyDescent="0.3">
      <c r="B2091" s="109">
        <v>42311</v>
      </c>
      <c r="C2091">
        <v>302.02999999999997</v>
      </c>
      <c r="D2091">
        <v>1227254</v>
      </c>
    </row>
    <row r="2092" spans="2:4" x14ac:dyDescent="0.3">
      <c r="B2092" s="109">
        <v>42310</v>
      </c>
      <c r="C2092">
        <v>305.74</v>
      </c>
      <c r="D2092">
        <v>1101360</v>
      </c>
    </row>
    <row r="2093" spans="2:4" x14ac:dyDescent="0.3">
      <c r="B2093" s="109">
        <v>42307</v>
      </c>
      <c r="C2093">
        <v>313.52</v>
      </c>
      <c r="D2093">
        <v>3590377</v>
      </c>
    </row>
    <row r="2094" spans="2:4" x14ac:dyDescent="0.3">
      <c r="B2094" s="109">
        <v>42306</v>
      </c>
      <c r="C2094">
        <v>297.83999999999997</v>
      </c>
      <c r="D2094">
        <v>1091510</v>
      </c>
    </row>
    <row r="2095" spans="2:4" x14ac:dyDescent="0.3">
      <c r="B2095" s="109">
        <v>42305</v>
      </c>
      <c r="C2095">
        <v>300.64999999999998</v>
      </c>
      <c r="D2095">
        <v>4017948</v>
      </c>
    </row>
    <row r="2096" spans="2:4" x14ac:dyDescent="0.3">
      <c r="B2096" s="109">
        <v>42304</v>
      </c>
      <c r="C2096">
        <v>304.32</v>
      </c>
      <c r="D2096">
        <v>592432</v>
      </c>
    </row>
    <row r="2097" spans="2:4" x14ac:dyDescent="0.3">
      <c r="B2097" s="109">
        <v>42303</v>
      </c>
      <c r="C2097">
        <v>301.67</v>
      </c>
      <c r="D2097">
        <v>608563</v>
      </c>
    </row>
    <row r="2098" spans="2:4" x14ac:dyDescent="0.3">
      <c r="B2098" s="109">
        <v>42300</v>
      </c>
      <c r="C2098">
        <v>298.2</v>
      </c>
      <c r="D2098">
        <v>1646910</v>
      </c>
    </row>
    <row r="2099" spans="2:4" x14ac:dyDescent="0.3">
      <c r="B2099" s="109">
        <v>42298</v>
      </c>
      <c r="C2099">
        <v>304.48</v>
      </c>
      <c r="D2099">
        <v>1933556</v>
      </c>
    </row>
    <row r="2100" spans="2:4" x14ac:dyDescent="0.3">
      <c r="B2100" s="109">
        <v>42297</v>
      </c>
      <c r="C2100">
        <v>297.17</v>
      </c>
      <c r="D2100">
        <v>568719</v>
      </c>
    </row>
    <row r="2101" spans="2:4" x14ac:dyDescent="0.3">
      <c r="B2101" s="109">
        <v>42296</v>
      </c>
      <c r="C2101">
        <v>294.08999999999997</v>
      </c>
      <c r="D2101">
        <v>526579</v>
      </c>
    </row>
    <row r="2102" spans="2:4" x14ac:dyDescent="0.3">
      <c r="B2102" s="109">
        <v>42293</v>
      </c>
      <c r="C2102">
        <v>291.52</v>
      </c>
      <c r="D2102">
        <v>765404</v>
      </c>
    </row>
    <row r="2103" spans="2:4" x14ac:dyDescent="0.3">
      <c r="B2103" s="109">
        <v>42292</v>
      </c>
      <c r="C2103">
        <v>291.29000000000002</v>
      </c>
      <c r="D2103">
        <v>961571</v>
      </c>
    </row>
    <row r="2104" spans="2:4" x14ac:dyDescent="0.3">
      <c r="B2104" s="109">
        <v>42291</v>
      </c>
      <c r="C2104">
        <v>284.61</v>
      </c>
      <c r="D2104">
        <v>899237</v>
      </c>
    </row>
    <row r="2105" spans="2:4" x14ac:dyDescent="0.3">
      <c r="B2105" s="109">
        <v>42290</v>
      </c>
      <c r="C2105">
        <v>289.35000000000002</v>
      </c>
      <c r="D2105">
        <v>983918</v>
      </c>
    </row>
    <row r="2106" spans="2:4" x14ac:dyDescent="0.3">
      <c r="B2106" s="109">
        <v>42289</v>
      </c>
      <c r="C2106">
        <v>280.02999999999997</v>
      </c>
      <c r="D2106">
        <v>524462</v>
      </c>
    </row>
    <row r="2107" spans="2:4" x14ac:dyDescent="0.3">
      <c r="B2107" s="109">
        <v>42286</v>
      </c>
      <c r="C2107">
        <v>278.57</v>
      </c>
      <c r="D2107">
        <v>509796</v>
      </c>
    </row>
    <row r="2108" spans="2:4" x14ac:dyDescent="0.3">
      <c r="B2108" s="109">
        <v>42285</v>
      </c>
      <c r="C2108">
        <v>281.45</v>
      </c>
      <c r="D2108">
        <v>860956</v>
      </c>
    </row>
    <row r="2109" spans="2:4" x14ac:dyDescent="0.3">
      <c r="B2109" s="109">
        <v>42284</v>
      </c>
      <c r="C2109">
        <v>278.20999999999998</v>
      </c>
      <c r="D2109">
        <v>935523</v>
      </c>
    </row>
    <row r="2110" spans="2:4" x14ac:dyDescent="0.3">
      <c r="B2110" s="109">
        <v>42283</v>
      </c>
      <c r="C2110">
        <v>282.75</v>
      </c>
      <c r="D2110">
        <v>1029053</v>
      </c>
    </row>
    <row r="2111" spans="2:4" x14ac:dyDescent="0.3">
      <c r="B2111" s="109">
        <v>42282</v>
      </c>
      <c r="C2111">
        <v>289.43</v>
      </c>
      <c r="D2111">
        <v>789755</v>
      </c>
    </row>
    <row r="2112" spans="2:4" x14ac:dyDescent="0.3">
      <c r="B2112" s="109">
        <v>42278</v>
      </c>
      <c r="C2112">
        <v>289.51</v>
      </c>
      <c r="D2112">
        <v>919106</v>
      </c>
    </row>
    <row r="2113" spans="2:4" x14ac:dyDescent="0.3">
      <c r="B2113" s="109">
        <v>42277</v>
      </c>
      <c r="C2113">
        <v>283.82</v>
      </c>
      <c r="D2113">
        <v>765222</v>
      </c>
    </row>
    <row r="2114" spans="2:4" x14ac:dyDescent="0.3">
      <c r="B2114" s="109">
        <v>42276</v>
      </c>
      <c r="C2114">
        <v>282.79000000000002</v>
      </c>
      <c r="D2114">
        <v>1528064</v>
      </c>
    </row>
    <row r="2115" spans="2:4" x14ac:dyDescent="0.3">
      <c r="B2115" s="109">
        <v>42275</v>
      </c>
      <c r="C2115">
        <v>282.08</v>
      </c>
      <c r="D2115">
        <v>1381739</v>
      </c>
    </row>
    <row r="2116" spans="2:4" x14ac:dyDescent="0.3">
      <c r="B2116" s="109">
        <v>42271</v>
      </c>
      <c r="C2116">
        <v>297.17</v>
      </c>
      <c r="D2116">
        <v>2661504</v>
      </c>
    </row>
    <row r="2117" spans="2:4" x14ac:dyDescent="0.3">
      <c r="B2117" s="109">
        <v>42270</v>
      </c>
      <c r="C2117">
        <v>289.11</v>
      </c>
      <c r="D2117">
        <v>1161150</v>
      </c>
    </row>
    <row r="2118" spans="2:4" x14ac:dyDescent="0.3">
      <c r="B2118" s="109">
        <v>42269</v>
      </c>
      <c r="C2118">
        <v>284.93</v>
      </c>
      <c r="D2118">
        <v>2275089</v>
      </c>
    </row>
    <row r="2119" spans="2:4" x14ac:dyDescent="0.3">
      <c r="B2119" s="109">
        <v>42268</v>
      </c>
      <c r="C2119">
        <v>281.17</v>
      </c>
      <c r="D2119">
        <v>1840418</v>
      </c>
    </row>
    <row r="2120" spans="2:4" x14ac:dyDescent="0.3">
      <c r="B2120" s="109">
        <v>42265</v>
      </c>
      <c r="C2120">
        <v>274.97000000000003</v>
      </c>
      <c r="D2120">
        <v>1497750</v>
      </c>
    </row>
    <row r="2121" spans="2:4" x14ac:dyDescent="0.3">
      <c r="B2121" s="109">
        <v>42263</v>
      </c>
      <c r="C2121">
        <v>272.29000000000002</v>
      </c>
      <c r="D2121">
        <v>1097821</v>
      </c>
    </row>
    <row r="2122" spans="2:4" x14ac:dyDescent="0.3">
      <c r="B2122" s="109">
        <v>42262</v>
      </c>
      <c r="C2122">
        <v>270.55</v>
      </c>
      <c r="D2122">
        <v>1722883</v>
      </c>
    </row>
    <row r="2123" spans="2:4" x14ac:dyDescent="0.3">
      <c r="B2123" s="109">
        <v>42261</v>
      </c>
      <c r="C2123">
        <v>272.20999999999998</v>
      </c>
      <c r="D2123">
        <v>1798681</v>
      </c>
    </row>
    <row r="2124" spans="2:4" x14ac:dyDescent="0.3">
      <c r="B2124" s="109">
        <v>42258</v>
      </c>
      <c r="C2124">
        <v>270.02999999999997</v>
      </c>
      <c r="D2124">
        <v>3198979</v>
      </c>
    </row>
    <row r="2125" spans="2:4" x14ac:dyDescent="0.3">
      <c r="B2125" s="109">
        <v>42257</v>
      </c>
      <c r="C2125">
        <v>272.05</v>
      </c>
      <c r="D2125">
        <v>3216026</v>
      </c>
    </row>
    <row r="2126" spans="2:4" x14ac:dyDescent="0.3">
      <c r="B2126" s="109">
        <v>42256</v>
      </c>
      <c r="C2126">
        <v>292.87</v>
      </c>
      <c r="D2126">
        <v>1567870</v>
      </c>
    </row>
    <row r="2127" spans="2:4" x14ac:dyDescent="0.3">
      <c r="B2127" s="109">
        <v>42255</v>
      </c>
      <c r="C2127">
        <v>297.25</v>
      </c>
      <c r="D2127">
        <v>1993285</v>
      </c>
    </row>
    <row r="2128" spans="2:4" x14ac:dyDescent="0.3">
      <c r="B2128" s="109">
        <v>42254</v>
      </c>
      <c r="C2128">
        <v>292</v>
      </c>
      <c r="D2128">
        <v>2859787</v>
      </c>
    </row>
    <row r="2129" spans="2:4" x14ac:dyDescent="0.3">
      <c r="B2129" s="109">
        <v>42251</v>
      </c>
      <c r="C2129">
        <v>306.26</v>
      </c>
      <c r="D2129">
        <v>2435335</v>
      </c>
    </row>
    <row r="2130" spans="2:4" x14ac:dyDescent="0.3">
      <c r="B2130" s="109">
        <v>42250</v>
      </c>
      <c r="C2130">
        <v>294.37</v>
      </c>
      <c r="D2130">
        <v>1990609</v>
      </c>
    </row>
    <row r="2131" spans="2:4" x14ac:dyDescent="0.3">
      <c r="B2131" s="109">
        <v>42249</v>
      </c>
      <c r="C2131">
        <v>293.73</v>
      </c>
      <c r="D2131">
        <v>2797661</v>
      </c>
    </row>
    <row r="2132" spans="2:4" x14ac:dyDescent="0.3">
      <c r="B2132" s="109">
        <v>42248</v>
      </c>
      <c r="C2132">
        <v>273.55</v>
      </c>
      <c r="D2132">
        <v>2273702</v>
      </c>
    </row>
    <row r="2133" spans="2:4" x14ac:dyDescent="0.3">
      <c r="B2133" s="109">
        <v>42247</v>
      </c>
      <c r="C2133">
        <v>270.82</v>
      </c>
      <c r="D2133">
        <v>2587101</v>
      </c>
    </row>
    <row r="2134" spans="2:4" x14ac:dyDescent="0.3">
      <c r="B2134" s="109">
        <v>42244</v>
      </c>
      <c r="C2134">
        <v>264.38</v>
      </c>
      <c r="D2134">
        <v>1459445</v>
      </c>
    </row>
    <row r="2135" spans="2:4" x14ac:dyDescent="0.3">
      <c r="B2135" s="109">
        <v>42243</v>
      </c>
      <c r="C2135">
        <v>268.93</v>
      </c>
      <c r="D2135">
        <v>2339393</v>
      </c>
    </row>
    <row r="2136" spans="2:4" x14ac:dyDescent="0.3">
      <c r="B2136" s="109">
        <v>42242</v>
      </c>
      <c r="C2136">
        <v>257.27</v>
      </c>
      <c r="D2136">
        <v>1342997</v>
      </c>
    </row>
    <row r="2137" spans="2:4" x14ac:dyDescent="0.3">
      <c r="B2137" s="109">
        <v>42241</v>
      </c>
      <c r="C2137">
        <v>254.63</v>
      </c>
      <c r="D2137">
        <v>2978969</v>
      </c>
    </row>
    <row r="2138" spans="2:4" x14ac:dyDescent="0.3">
      <c r="B2138" s="109">
        <v>42240</v>
      </c>
      <c r="C2138">
        <v>235.9</v>
      </c>
      <c r="D2138">
        <v>2151426</v>
      </c>
    </row>
    <row r="2139" spans="2:4" x14ac:dyDescent="0.3">
      <c r="B2139" s="109">
        <v>42237</v>
      </c>
      <c r="C2139">
        <v>267.07</v>
      </c>
      <c r="D2139">
        <v>2477436</v>
      </c>
    </row>
    <row r="2140" spans="2:4" x14ac:dyDescent="0.3">
      <c r="B2140" s="109">
        <v>42236</v>
      </c>
      <c r="C2140">
        <v>272.52</v>
      </c>
      <c r="D2140">
        <v>2219812</v>
      </c>
    </row>
    <row r="2141" spans="2:4" x14ac:dyDescent="0.3">
      <c r="B2141" s="109">
        <v>42235</v>
      </c>
      <c r="C2141">
        <v>278.33</v>
      </c>
      <c r="D2141">
        <v>1846104</v>
      </c>
    </row>
    <row r="2142" spans="2:4" x14ac:dyDescent="0.3">
      <c r="B2142" s="109">
        <v>42234</v>
      </c>
      <c r="C2142">
        <v>274.33999999999997</v>
      </c>
      <c r="D2142">
        <v>3370991</v>
      </c>
    </row>
    <row r="2143" spans="2:4" x14ac:dyDescent="0.3">
      <c r="B2143" s="109">
        <v>42233</v>
      </c>
      <c r="C2143">
        <v>287.45</v>
      </c>
      <c r="D2143">
        <v>2933508</v>
      </c>
    </row>
    <row r="2144" spans="2:4" x14ac:dyDescent="0.3">
      <c r="B2144" s="109">
        <v>42230</v>
      </c>
      <c r="C2144">
        <v>276.67</v>
      </c>
      <c r="D2144">
        <v>3088429</v>
      </c>
    </row>
    <row r="2145" spans="2:4" x14ac:dyDescent="0.3">
      <c r="B2145" s="109">
        <v>42229</v>
      </c>
      <c r="C2145">
        <v>262.37</v>
      </c>
      <c r="D2145">
        <v>1451976</v>
      </c>
    </row>
    <row r="2146" spans="2:4" x14ac:dyDescent="0.3">
      <c r="B2146" s="109">
        <v>42228</v>
      </c>
      <c r="C2146">
        <v>258.38</v>
      </c>
      <c r="D2146">
        <v>2676248</v>
      </c>
    </row>
    <row r="2147" spans="2:4" x14ac:dyDescent="0.3">
      <c r="B2147" s="109">
        <v>42227</v>
      </c>
      <c r="C2147">
        <v>270.51</v>
      </c>
      <c r="D2147">
        <v>4466634</v>
      </c>
    </row>
    <row r="2148" spans="2:4" x14ac:dyDescent="0.3">
      <c r="B2148" s="109">
        <v>42226</v>
      </c>
      <c r="C2148">
        <v>269.56</v>
      </c>
      <c r="D2148">
        <v>3260259</v>
      </c>
    </row>
    <row r="2149" spans="2:4" x14ac:dyDescent="0.3">
      <c r="B2149" s="109">
        <v>42223</v>
      </c>
      <c r="C2149">
        <v>266.52</v>
      </c>
      <c r="D2149">
        <v>2566991</v>
      </c>
    </row>
    <row r="2150" spans="2:4" x14ac:dyDescent="0.3">
      <c r="B2150" s="109">
        <v>42222</v>
      </c>
      <c r="C2150">
        <v>275.56</v>
      </c>
      <c r="D2150">
        <v>2115940</v>
      </c>
    </row>
    <row r="2151" spans="2:4" x14ac:dyDescent="0.3">
      <c r="B2151" s="109">
        <v>42221</v>
      </c>
      <c r="C2151">
        <v>278.92</v>
      </c>
      <c r="D2151">
        <v>4510412</v>
      </c>
    </row>
    <row r="2152" spans="2:4" x14ac:dyDescent="0.3">
      <c r="B2152" s="109">
        <v>42220</v>
      </c>
      <c r="C2152">
        <v>278.83999999999997</v>
      </c>
      <c r="D2152">
        <v>4642925</v>
      </c>
    </row>
    <row r="2153" spans="2:4" x14ac:dyDescent="0.3">
      <c r="B2153" s="109">
        <v>42219</v>
      </c>
      <c r="C2153">
        <v>295.47000000000003</v>
      </c>
      <c r="D2153">
        <v>9421342</v>
      </c>
    </row>
    <row r="2154" spans="2:4" x14ac:dyDescent="0.3">
      <c r="B2154" s="109">
        <v>42216</v>
      </c>
      <c r="C2154">
        <v>266.08</v>
      </c>
      <c r="D2154">
        <v>10256417</v>
      </c>
    </row>
    <row r="2155" spans="2:4" x14ac:dyDescent="0.3">
      <c r="B2155" s="109">
        <v>42215</v>
      </c>
      <c r="C2155">
        <v>244.32</v>
      </c>
      <c r="D2155">
        <v>6824893</v>
      </c>
    </row>
    <row r="2156" spans="2:4" x14ac:dyDescent="0.3">
      <c r="B2156" s="109">
        <v>42214</v>
      </c>
      <c r="C2156">
        <v>239.89</v>
      </c>
      <c r="D2156">
        <v>3828528</v>
      </c>
    </row>
    <row r="2157" spans="2:4" x14ac:dyDescent="0.3">
      <c r="B2157" s="109">
        <v>42213</v>
      </c>
      <c r="C2157">
        <v>217.26</v>
      </c>
      <c r="D2157">
        <v>2794100</v>
      </c>
    </row>
    <row r="2158" spans="2:4" x14ac:dyDescent="0.3">
      <c r="B2158" s="109">
        <v>42212</v>
      </c>
      <c r="C2158">
        <v>230.97</v>
      </c>
      <c r="D2158">
        <v>3958563</v>
      </c>
    </row>
    <row r="2159" spans="2:4" x14ac:dyDescent="0.3">
      <c r="B2159" s="109">
        <v>42209</v>
      </c>
      <c r="C2159">
        <v>220.97</v>
      </c>
      <c r="D2159">
        <v>2450568</v>
      </c>
    </row>
    <row r="2160" spans="2:4" x14ac:dyDescent="0.3">
      <c r="B2160" s="109">
        <v>42208</v>
      </c>
      <c r="C2160">
        <v>216.59</v>
      </c>
      <c r="D2160">
        <v>4107748</v>
      </c>
    </row>
    <row r="2161" spans="2:4" x14ac:dyDescent="0.3">
      <c r="B2161" s="109">
        <v>42207</v>
      </c>
      <c r="C2161">
        <v>203.87</v>
      </c>
      <c r="D2161">
        <v>2451626</v>
      </c>
    </row>
    <row r="2162" spans="2:4" x14ac:dyDescent="0.3">
      <c r="B2162" s="109">
        <v>42206</v>
      </c>
      <c r="C2162">
        <v>207.3</v>
      </c>
      <c r="D2162">
        <v>1379547</v>
      </c>
    </row>
    <row r="2163" spans="2:4" x14ac:dyDescent="0.3">
      <c r="B2163" s="109">
        <v>42205</v>
      </c>
      <c r="C2163">
        <v>209.12</v>
      </c>
      <c r="D2163">
        <v>1538707</v>
      </c>
    </row>
    <row r="2164" spans="2:4" x14ac:dyDescent="0.3">
      <c r="B2164" s="109">
        <v>42202</v>
      </c>
      <c r="C2164">
        <v>211.53</v>
      </c>
      <c r="D2164">
        <v>1784305</v>
      </c>
    </row>
    <row r="2165" spans="2:4" x14ac:dyDescent="0.3">
      <c r="B2165" s="109">
        <v>42201</v>
      </c>
      <c r="C2165">
        <v>213.19</v>
      </c>
      <c r="D2165">
        <v>1872493</v>
      </c>
    </row>
    <row r="2166" spans="2:4" x14ac:dyDescent="0.3">
      <c r="B2166" s="109">
        <v>42200</v>
      </c>
      <c r="C2166">
        <v>211.14</v>
      </c>
      <c r="D2166">
        <v>3074257</v>
      </c>
    </row>
    <row r="2167" spans="2:4" x14ac:dyDescent="0.3">
      <c r="B2167" s="109">
        <v>42199</v>
      </c>
      <c r="C2167">
        <v>220.46</v>
      </c>
      <c r="D2167">
        <v>1066556</v>
      </c>
    </row>
    <row r="2168" spans="2:4" x14ac:dyDescent="0.3">
      <c r="B2168" s="109">
        <v>42198</v>
      </c>
      <c r="C2168">
        <v>219.35</v>
      </c>
      <c r="D2168">
        <v>1814852</v>
      </c>
    </row>
    <row r="2169" spans="2:4" x14ac:dyDescent="0.3">
      <c r="B2169" s="109">
        <v>42195</v>
      </c>
      <c r="C2169">
        <v>217.46</v>
      </c>
      <c r="D2169">
        <v>3063871</v>
      </c>
    </row>
    <row r="2170" spans="2:4" x14ac:dyDescent="0.3">
      <c r="B2170" s="109">
        <v>42194</v>
      </c>
      <c r="C2170">
        <v>219.79</v>
      </c>
      <c r="D2170">
        <v>1152247</v>
      </c>
    </row>
    <row r="2171" spans="2:4" x14ac:dyDescent="0.3">
      <c r="B2171" s="109">
        <v>42193</v>
      </c>
      <c r="C2171">
        <v>220.58</v>
      </c>
      <c r="D2171">
        <v>1088645</v>
      </c>
    </row>
    <row r="2172" spans="2:4" x14ac:dyDescent="0.3">
      <c r="B2172" s="109">
        <v>42192</v>
      </c>
      <c r="C2172">
        <v>226.66</v>
      </c>
      <c r="D2172">
        <v>1306984</v>
      </c>
    </row>
    <row r="2173" spans="2:4" x14ac:dyDescent="0.3">
      <c r="B2173" s="109">
        <v>42191</v>
      </c>
      <c r="C2173">
        <v>227.06</v>
      </c>
      <c r="D2173">
        <v>2693767</v>
      </c>
    </row>
    <row r="2174" spans="2:4" x14ac:dyDescent="0.3">
      <c r="B2174" s="109">
        <v>42188</v>
      </c>
      <c r="C2174">
        <v>223.3</v>
      </c>
      <c r="D2174">
        <v>1294338</v>
      </c>
    </row>
    <row r="2175" spans="2:4" x14ac:dyDescent="0.3">
      <c r="B2175" s="109">
        <v>42187</v>
      </c>
      <c r="C2175">
        <v>223.66</v>
      </c>
      <c r="D2175">
        <v>3550140</v>
      </c>
    </row>
    <row r="2176" spans="2:4" x14ac:dyDescent="0.3">
      <c r="B2176" s="109">
        <v>42186</v>
      </c>
      <c r="C2176">
        <v>221.37</v>
      </c>
      <c r="D2176">
        <v>1987771</v>
      </c>
    </row>
    <row r="2177" spans="2:4" x14ac:dyDescent="0.3">
      <c r="B2177" s="109">
        <v>42185</v>
      </c>
      <c r="C2177">
        <v>223.18</v>
      </c>
      <c r="D2177">
        <v>6176591</v>
      </c>
    </row>
    <row r="2178" spans="2:4" x14ac:dyDescent="0.3">
      <c r="B2178" s="109">
        <v>42184</v>
      </c>
      <c r="C2178">
        <v>221.21</v>
      </c>
      <c r="D2178">
        <v>3388726</v>
      </c>
    </row>
    <row r="2179" spans="2:4" x14ac:dyDescent="0.3">
      <c r="B2179" s="109">
        <v>42181</v>
      </c>
      <c r="C2179">
        <v>228.64</v>
      </c>
      <c r="D2179">
        <v>3757835</v>
      </c>
    </row>
    <row r="2180" spans="2:4" x14ac:dyDescent="0.3">
      <c r="B2180" s="109">
        <v>42180</v>
      </c>
      <c r="C2180">
        <v>229.78</v>
      </c>
      <c r="D2180">
        <v>5369656</v>
      </c>
    </row>
    <row r="2181" spans="2:4" x14ac:dyDescent="0.3">
      <c r="B2181" s="109">
        <v>42179</v>
      </c>
      <c r="C2181">
        <v>231.6</v>
      </c>
      <c r="D2181">
        <v>11428933</v>
      </c>
    </row>
    <row r="2182" spans="2:4" x14ac:dyDescent="0.3">
      <c r="B2182" s="109">
        <v>42178</v>
      </c>
      <c r="C2182">
        <v>254.39</v>
      </c>
      <c r="D2182">
        <v>2350764</v>
      </c>
    </row>
    <row r="2183" spans="2:4" x14ac:dyDescent="0.3">
      <c r="B2183" s="109">
        <v>42177</v>
      </c>
      <c r="C2183">
        <v>263.2</v>
      </c>
      <c r="D2183">
        <v>2004039</v>
      </c>
    </row>
    <row r="2184" spans="2:4" x14ac:dyDescent="0.3">
      <c r="B2184" s="109">
        <v>42174</v>
      </c>
      <c r="C2184">
        <v>263.79000000000002</v>
      </c>
      <c r="D2184">
        <v>4327609</v>
      </c>
    </row>
    <row r="2185" spans="2:4" x14ac:dyDescent="0.3">
      <c r="B2185" s="109">
        <v>42173</v>
      </c>
      <c r="C2185">
        <v>244.52</v>
      </c>
      <c r="D2185">
        <v>570246</v>
      </c>
    </row>
    <row r="2186" spans="2:4" x14ac:dyDescent="0.3">
      <c r="B2186" s="109">
        <v>42172</v>
      </c>
      <c r="C2186">
        <v>246.57</v>
      </c>
      <c r="D2186">
        <v>1056297</v>
      </c>
    </row>
    <row r="2187" spans="2:4" x14ac:dyDescent="0.3">
      <c r="B2187" s="109">
        <v>42171</v>
      </c>
      <c r="C2187">
        <v>245.07</v>
      </c>
      <c r="D2187">
        <v>1518303</v>
      </c>
    </row>
    <row r="2188" spans="2:4" x14ac:dyDescent="0.3">
      <c r="B2188" s="109">
        <v>42170</v>
      </c>
      <c r="C2188">
        <v>239.97</v>
      </c>
      <c r="D2188">
        <v>5056227</v>
      </c>
    </row>
    <row r="2189" spans="2:4" x14ac:dyDescent="0.3">
      <c r="B2189" s="109">
        <v>42167</v>
      </c>
      <c r="C2189">
        <v>226.74</v>
      </c>
      <c r="D2189">
        <v>2639802</v>
      </c>
    </row>
    <row r="2190" spans="2:4" x14ac:dyDescent="0.3">
      <c r="B2190" s="109">
        <v>42166</v>
      </c>
      <c r="C2190">
        <v>227.41</v>
      </c>
      <c r="D2190">
        <v>2551222</v>
      </c>
    </row>
    <row r="2191" spans="2:4" x14ac:dyDescent="0.3">
      <c r="B2191" s="109">
        <v>42165</v>
      </c>
      <c r="C2191">
        <v>233.3</v>
      </c>
      <c r="D2191">
        <v>4062518</v>
      </c>
    </row>
    <row r="2192" spans="2:4" x14ac:dyDescent="0.3">
      <c r="B2192" s="109">
        <v>42164</v>
      </c>
      <c r="C2192">
        <v>229.9</v>
      </c>
      <c r="D2192">
        <v>4631656</v>
      </c>
    </row>
    <row r="2193" spans="2:4" x14ac:dyDescent="0.3">
      <c r="B2193" s="109">
        <v>42163</v>
      </c>
      <c r="C2193">
        <v>220.14</v>
      </c>
      <c r="D2193">
        <v>14851790</v>
      </c>
    </row>
    <row r="2194" spans="2:4" x14ac:dyDescent="0.3">
      <c r="B2194" s="109">
        <v>42160</v>
      </c>
      <c r="C2194">
        <v>281.57</v>
      </c>
      <c r="D2194">
        <v>481314</v>
      </c>
    </row>
    <row r="2195" spans="2:4" x14ac:dyDescent="0.3">
      <c r="B2195" s="109">
        <v>42159</v>
      </c>
      <c r="C2195">
        <v>283.94</v>
      </c>
      <c r="D2195">
        <v>465552</v>
      </c>
    </row>
    <row r="2196" spans="2:4" x14ac:dyDescent="0.3">
      <c r="B2196" s="109">
        <v>42158</v>
      </c>
      <c r="C2196">
        <v>276.08</v>
      </c>
      <c r="D2196">
        <v>390233</v>
      </c>
    </row>
    <row r="2197" spans="2:4" x14ac:dyDescent="0.3">
      <c r="B2197" s="109">
        <v>42157</v>
      </c>
      <c r="C2197">
        <v>280.94</v>
      </c>
      <c r="D2197">
        <v>380037</v>
      </c>
    </row>
    <row r="2198" spans="2:4" x14ac:dyDescent="0.3">
      <c r="B2198" s="109">
        <v>42156</v>
      </c>
      <c r="C2198">
        <v>286.7</v>
      </c>
      <c r="D2198">
        <v>449446</v>
      </c>
    </row>
    <row r="2199" spans="2:4" x14ac:dyDescent="0.3">
      <c r="B2199" s="109">
        <v>42153</v>
      </c>
      <c r="C2199">
        <v>299.58</v>
      </c>
      <c r="D2199">
        <v>421126</v>
      </c>
    </row>
    <row r="2200" spans="2:4" x14ac:dyDescent="0.3">
      <c r="B2200" s="109">
        <v>42152</v>
      </c>
      <c r="C2200">
        <v>305.77999999999997</v>
      </c>
      <c r="D2200">
        <v>783386</v>
      </c>
    </row>
    <row r="2201" spans="2:4" x14ac:dyDescent="0.3">
      <c r="B2201" s="109">
        <v>42151</v>
      </c>
      <c r="C2201">
        <v>300.05</v>
      </c>
      <c r="D2201">
        <v>617802</v>
      </c>
    </row>
    <row r="2202" spans="2:4" x14ac:dyDescent="0.3">
      <c r="B2202" s="109">
        <v>42150</v>
      </c>
      <c r="C2202">
        <v>293.22000000000003</v>
      </c>
      <c r="D2202">
        <v>441901</v>
      </c>
    </row>
    <row r="2203" spans="2:4" x14ac:dyDescent="0.3">
      <c r="B2203" s="109">
        <v>42149</v>
      </c>
      <c r="C2203">
        <v>287.06</v>
      </c>
      <c r="D2203">
        <v>354435</v>
      </c>
    </row>
    <row r="2204" spans="2:4" x14ac:dyDescent="0.3">
      <c r="B2204" s="109">
        <v>42146</v>
      </c>
      <c r="C2204">
        <v>282.60000000000002</v>
      </c>
      <c r="D2204">
        <v>619077</v>
      </c>
    </row>
    <row r="2205" spans="2:4" x14ac:dyDescent="0.3">
      <c r="B2205" s="109">
        <v>42145</v>
      </c>
      <c r="C2205">
        <v>284.10000000000002</v>
      </c>
      <c r="D2205">
        <v>442040</v>
      </c>
    </row>
    <row r="2206" spans="2:4" x14ac:dyDescent="0.3">
      <c r="B2206" s="109">
        <v>42144</v>
      </c>
      <c r="C2206">
        <v>279.95</v>
      </c>
      <c r="D2206">
        <v>345253</v>
      </c>
    </row>
    <row r="2207" spans="2:4" x14ac:dyDescent="0.3">
      <c r="B2207" s="109">
        <v>42143</v>
      </c>
      <c r="C2207">
        <v>277.06</v>
      </c>
      <c r="D2207">
        <v>650425</v>
      </c>
    </row>
    <row r="2208" spans="2:4" x14ac:dyDescent="0.3">
      <c r="B2208" s="109">
        <v>42142</v>
      </c>
      <c r="C2208">
        <v>286.7</v>
      </c>
      <c r="D2208">
        <v>449670</v>
      </c>
    </row>
    <row r="2209" spans="2:4" x14ac:dyDescent="0.3">
      <c r="B2209" s="109">
        <v>42139</v>
      </c>
      <c r="C2209">
        <v>274.42</v>
      </c>
      <c r="D2209">
        <v>479470</v>
      </c>
    </row>
    <row r="2210" spans="2:4" x14ac:dyDescent="0.3">
      <c r="B2210" s="109">
        <v>42138</v>
      </c>
      <c r="C2210">
        <v>280.86</v>
      </c>
      <c r="D2210">
        <v>357412</v>
      </c>
    </row>
    <row r="2211" spans="2:4" x14ac:dyDescent="0.3">
      <c r="B2211" s="109">
        <v>42137</v>
      </c>
      <c r="C2211">
        <v>276.95</v>
      </c>
      <c r="D2211">
        <v>516474</v>
      </c>
    </row>
    <row r="2212" spans="2:4" x14ac:dyDescent="0.3">
      <c r="B2212" s="109">
        <v>42136</v>
      </c>
      <c r="C2212">
        <v>282.83</v>
      </c>
      <c r="D2212">
        <v>474896</v>
      </c>
    </row>
    <row r="2213" spans="2:4" x14ac:dyDescent="0.3">
      <c r="B2213" s="109">
        <v>42135</v>
      </c>
      <c r="C2213">
        <v>289.98</v>
      </c>
      <c r="D2213">
        <v>315240</v>
      </c>
    </row>
    <row r="2214" spans="2:4" x14ac:dyDescent="0.3">
      <c r="B2214" s="109">
        <v>42132</v>
      </c>
      <c r="C2214">
        <v>286.11</v>
      </c>
      <c r="D2214">
        <v>617206</v>
      </c>
    </row>
    <row r="2215" spans="2:4" x14ac:dyDescent="0.3">
      <c r="B2215" s="109">
        <v>42131</v>
      </c>
      <c r="C2215">
        <v>279.83</v>
      </c>
      <c r="D2215">
        <v>980775</v>
      </c>
    </row>
    <row r="2216" spans="2:4" x14ac:dyDescent="0.3">
      <c r="B2216" s="109">
        <v>42130</v>
      </c>
      <c r="C2216">
        <v>270.94</v>
      </c>
      <c r="D2216">
        <v>524515</v>
      </c>
    </row>
    <row r="2217" spans="2:4" x14ac:dyDescent="0.3">
      <c r="B2217" s="109">
        <v>42129</v>
      </c>
      <c r="C2217">
        <v>282.27999999999997</v>
      </c>
      <c r="D2217">
        <v>341360</v>
      </c>
    </row>
    <row r="2218" spans="2:4" x14ac:dyDescent="0.3">
      <c r="B2218" s="109">
        <v>42128</v>
      </c>
      <c r="C2218">
        <v>287.10000000000002</v>
      </c>
      <c r="D2218">
        <v>589508</v>
      </c>
    </row>
    <row r="2219" spans="2:4" x14ac:dyDescent="0.3">
      <c r="B2219" s="109">
        <v>42124</v>
      </c>
      <c r="C2219">
        <v>269.77</v>
      </c>
      <c r="D2219">
        <v>1028605</v>
      </c>
    </row>
    <row r="2220" spans="2:4" x14ac:dyDescent="0.3">
      <c r="B2220" s="109">
        <v>42123</v>
      </c>
      <c r="C2220">
        <v>270.66000000000003</v>
      </c>
      <c r="D2220">
        <v>413954</v>
      </c>
    </row>
    <row r="2221" spans="2:4" x14ac:dyDescent="0.3">
      <c r="B2221" s="109">
        <v>42122</v>
      </c>
      <c r="C2221">
        <v>271.79000000000002</v>
      </c>
      <c r="D2221">
        <v>700646</v>
      </c>
    </row>
    <row r="2222" spans="2:4" x14ac:dyDescent="0.3">
      <c r="B2222" s="109">
        <v>42121</v>
      </c>
      <c r="C2222">
        <v>275.20999999999998</v>
      </c>
      <c r="D2222">
        <v>536569</v>
      </c>
    </row>
    <row r="2223" spans="2:4" x14ac:dyDescent="0.3">
      <c r="B2223" s="109">
        <v>42118</v>
      </c>
      <c r="C2223">
        <v>275.87</v>
      </c>
      <c r="D2223">
        <v>412527</v>
      </c>
    </row>
    <row r="2224" spans="2:4" x14ac:dyDescent="0.3">
      <c r="B2224" s="109">
        <v>42117</v>
      </c>
      <c r="C2224">
        <v>276.64999999999998</v>
      </c>
      <c r="D2224">
        <v>593500</v>
      </c>
    </row>
    <row r="2225" spans="2:4" x14ac:dyDescent="0.3">
      <c r="B2225" s="109">
        <v>42116</v>
      </c>
      <c r="C2225">
        <v>279.60000000000002</v>
      </c>
      <c r="D2225">
        <v>628152</v>
      </c>
    </row>
    <row r="2226" spans="2:4" x14ac:dyDescent="0.3">
      <c r="B2226" s="109">
        <v>42115</v>
      </c>
      <c r="C2226">
        <v>279.44</v>
      </c>
      <c r="D2226">
        <v>666740</v>
      </c>
    </row>
    <row r="2227" spans="2:4" x14ac:dyDescent="0.3">
      <c r="B2227" s="109">
        <v>42114</v>
      </c>
      <c r="C2227">
        <v>279.37</v>
      </c>
      <c r="D2227">
        <v>561262</v>
      </c>
    </row>
    <row r="2228" spans="2:4" x14ac:dyDescent="0.3">
      <c r="B2228" s="109">
        <v>42111</v>
      </c>
      <c r="C2228">
        <v>289.58999999999997</v>
      </c>
      <c r="D2228">
        <v>415092</v>
      </c>
    </row>
    <row r="2229" spans="2:4" x14ac:dyDescent="0.3">
      <c r="B2229" s="109">
        <v>42110</v>
      </c>
      <c r="C2229">
        <v>287.88</v>
      </c>
      <c r="D2229">
        <v>1152544</v>
      </c>
    </row>
    <row r="2230" spans="2:4" x14ac:dyDescent="0.3">
      <c r="B2230" s="109">
        <v>42109</v>
      </c>
      <c r="C2230">
        <v>297.08999999999997</v>
      </c>
      <c r="D2230">
        <v>1130261</v>
      </c>
    </row>
    <row r="2231" spans="2:4" x14ac:dyDescent="0.3">
      <c r="B2231" s="109">
        <v>42107</v>
      </c>
      <c r="C2231">
        <v>305.05</v>
      </c>
      <c r="D2231">
        <v>1084644</v>
      </c>
    </row>
    <row r="2232" spans="2:4" x14ac:dyDescent="0.3">
      <c r="B2232" s="109">
        <v>42104</v>
      </c>
      <c r="C2232">
        <v>304.08</v>
      </c>
      <c r="D2232">
        <v>953951</v>
      </c>
    </row>
    <row r="2233" spans="2:4" x14ac:dyDescent="0.3">
      <c r="B2233" s="109">
        <v>42103</v>
      </c>
      <c r="C2233">
        <v>300.66000000000003</v>
      </c>
      <c r="D2233">
        <v>1577648</v>
      </c>
    </row>
    <row r="2234" spans="2:4" x14ac:dyDescent="0.3">
      <c r="B2234" s="109">
        <v>42102</v>
      </c>
      <c r="C2234">
        <v>299.61</v>
      </c>
      <c r="D2234">
        <v>2704661</v>
      </c>
    </row>
    <row r="2235" spans="2:4" x14ac:dyDescent="0.3">
      <c r="B2235" s="109">
        <v>42101</v>
      </c>
      <c r="C2235">
        <v>315.51</v>
      </c>
      <c r="D2235">
        <v>1513897</v>
      </c>
    </row>
    <row r="2236" spans="2:4" x14ac:dyDescent="0.3">
      <c r="B2236" s="109">
        <v>42100</v>
      </c>
      <c r="C2236">
        <v>319.47000000000003</v>
      </c>
      <c r="D2236">
        <v>3279710</v>
      </c>
    </row>
    <row r="2237" spans="2:4" x14ac:dyDescent="0.3">
      <c r="B2237" s="109">
        <v>42095</v>
      </c>
      <c r="C2237">
        <v>354.4</v>
      </c>
      <c r="D2237">
        <v>943497</v>
      </c>
    </row>
    <row r="2238" spans="2:4" x14ac:dyDescent="0.3">
      <c r="B2238" s="109">
        <v>42094</v>
      </c>
      <c r="C2238">
        <v>343.41</v>
      </c>
      <c r="D2238">
        <v>387218</v>
      </c>
    </row>
    <row r="2239" spans="2:4" x14ac:dyDescent="0.3">
      <c r="B2239" s="109">
        <v>42093</v>
      </c>
      <c r="C2239">
        <v>330.27</v>
      </c>
      <c r="D2239">
        <v>214437</v>
      </c>
    </row>
    <row r="2240" spans="2:4" x14ac:dyDescent="0.3">
      <c r="B2240" s="109">
        <v>42090</v>
      </c>
      <c r="C2240">
        <v>327.98</v>
      </c>
      <c r="D2240">
        <v>247706</v>
      </c>
    </row>
    <row r="2241" spans="2:4" x14ac:dyDescent="0.3">
      <c r="B2241" s="109">
        <v>42089</v>
      </c>
      <c r="C2241">
        <v>334.94</v>
      </c>
      <c r="D2241">
        <v>531262</v>
      </c>
    </row>
    <row r="2242" spans="2:4" x14ac:dyDescent="0.3">
      <c r="B2242" s="109">
        <v>42088</v>
      </c>
      <c r="C2242">
        <v>325.69</v>
      </c>
      <c r="D2242">
        <v>229296</v>
      </c>
    </row>
    <row r="2243" spans="2:4" x14ac:dyDescent="0.3">
      <c r="B2243" s="109">
        <v>42087</v>
      </c>
      <c r="C2243">
        <v>321.99</v>
      </c>
      <c r="D2243">
        <v>417226</v>
      </c>
    </row>
    <row r="2244" spans="2:4" x14ac:dyDescent="0.3">
      <c r="B2244" s="109">
        <v>42086</v>
      </c>
      <c r="C2244">
        <v>320.48</v>
      </c>
      <c r="D2244">
        <v>279688</v>
      </c>
    </row>
    <row r="2245" spans="2:4" x14ac:dyDescent="0.3">
      <c r="B2245" s="109">
        <v>42083</v>
      </c>
      <c r="C2245">
        <v>331.36</v>
      </c>
      <c r="D2245">
        <v>1562126</v>
      </c>
    </row>
    <row r="2246" spans="2:4" x14ac:dyDescent="0.3">
      <c r="B2246" s="109">
        <v>42082</v>
      </c>
      <c r="C2246">
        <v>340.61</v>
      </c>
      <c r="D2246">
        <v>468365</v>
      </c>
    </row>
    <row r="2247" spans="2:4" x14ac:dyDescent="0.3">
      <c r="B2247" s="109">
        <v>42081</v>
      </c>
      <c r="C2247">
        <v>339.75</v>
      </c>
      <c r="D2247">
        <v>214902</v>
      </c>
    </row>
    <row r="2248" spans="2:4" x14ac:dyDescent="0.3">
      <c r="B2248" s="109">
        <v>42080</v>
      </c>
      <c r="C2248">
        <v>339.05</v>
      </c>
      <c r="D2248">
        <v>408127</v>
      </c>
    </row>
    <row r="2249" spans="2:4" x14ac:dyDescent="0.3">
      <c r="B2249" s="109">
        <v>42079</v>
      </c>
      <c r="C2249">
        <v>324.29000000000002</v>
      </c>
      <c r="D2249">
        <v>740151</v>
      </c>
    </row>
    <row r="2250" spans="2:4" x14ac:dyDescent="0.3">
      <c r="B2250" s="109">
        <v>42076</v>
      </c>
      <c r="C2250">
        <v>324.64</v>
      </c>
      <c r="D2250">
        <v>520744</v>
      </c>
    </row>
    <row r="2251" spans="2:4" x14ac:dyDescent="0.3">
      <c r="B2251" s="109">
        <v>42075</v>
      </c>
      <c r="C2251">
        <v>323.98</v>
      </c>
      <c r="D2251">
        <v>519717</v>
      </c>
    </row>
    <row r="2252" spans="2:4" x14ac:dyDescent="0.3">
      <c r="B2252" s="109">
        <v>42074</v>
      </c>
      <c r="C2252">
        <v>315.16000000000003</v>
      </c>
      <c r="D2252">
        <v>504116</v>
      </c>
    </row>
    <row r="2253" spans="2:4" x14ac:dyDescent="0.3">
      <c r="B2253" s="109">
        <v>42073</v>
      </c>
      <c r="C2253">
        <v>339.68</v>
      </c>
      <c r="D2253">
        <v>241621</v>
      </c>
    </row>
    <row r="2254" spans="2:4" x14ac:dyDescent="0.3">
      <c r="B2254" s="109">
        <v>42072</v>
      </c>
      <c r="C2254">
        <v>338.9</v>
      </c>
      <c r="D2254">
        <v>399432</v>
      </c>
    </row>
    <row r="2255" spans="2:4" x14ac:dyDescent="0.3">
      <c r="B2255" s="109">
        <v>42068</v>
      </c>
      <c r="C2255">
        <v>337.15</v>
      </c>
      <c r="D2255">
        <v>348879</v>
      </c>
    </row>
    <row r="2256" spans="2:4" x14ac:dyDescent="0.3">
      <c r="B2256" s="109">
        <v>42067</v>
      </c>
      <c r="C2256">
        <v>327.75</v>
      </c>
      <c r="D2256">
        <v>425526</v>
      </c>
    </row>
    <row r="2257" spans="2:4" x14ac:dyDescent="0.3">
      <c r="B2257" s="109">
        <v>42066</v>
      </c>
      <c r="C2257">
        <v>328.83</v>
      </c>
      <c r="D2257">
        <v>532423</v>
      </c>
    </row>
    <row r="2258" spans="2:4" x14ac:dyDescent="0.3">
      <c r="B2258" s="109">
        <v>42065</v>
      </c>
      <c r="C2258">
        <v>325.64999999999998</v>
      </c>
      <c r="D2258">
        <v>641089</v>
      </c>
    </row>
    <row r="2259" spans="2:4" x14ac:dyDescent="0.3">
      <c r="B2259" s="109">
        <v>42062</v>
      </c>
      <c r="C2259">
        <v>332.06</v>
      </c>
      <c r="D2259">
        <v>392795</v>
      </c>
    </row>
    <row r="2260" spans="2:4" x14ac:dyDescent="0.3">
      <c r="B2260" s="109">
        <v>42061</v>
      </c>
      <c r="C2260">
        <v>334.43</v>
      </c>
      <c r="D2260">
        <v>510906</v>
      </c>
    </row>
    <row r="2261" spans="2:4" x14ac:dyDescent="0.3">
      <c r="B2261" s="109">
        <v>42060</v>
      </c>
      <c r="C2261">
        <v>340.1</v>
      </c>
      <c r="D2261">
        <v>951615</v>
      </c>
    </row>
    <row r="2262" spans="2:4" x14ac:dyDescent="0.3">
      <c r="B2262" s="109">
        <v>42059</v>
      </c>
      <c r="C2262">
        <v>346.44</v>
      </c>
      <c r="D2262">
        <v>796318</v>
      </c>
    </row>
    <row r="2263" spans="2:4" x14ac:dyDescent="0.3">
      <c r="B2263" s="109">
        <v>42058</v>
      </c>
      <c r="C2263">
        <v>335.01</v>
      </c>
      <c r="D2263">
        <v>476386</v>
      </c>
    </row>
    <row r="2264" spans="2:4" x14ac:dyDescent="0.3">
      <c r="B2264" s="109">
        <v>42055</v>
      </c>
      <c r="C2264">
        <v>334.27</v>
      </c>
      <c r="D2264">
        <v>543367</v>
      </c>
    </row>
    <row r="2265" spans="2:4" x14ac:dyDescent="0.3">
      <c r="B2265" s="109">
        <v>42054</v>
      </c>
      <c r="C2265">
        <v>338.63</v>
      </c>
      <c r="D2265">
        <v>561944</v>
      </c>
    </row>
    <row r="2266" spans="2:4" x14ac:dyDescent="0.3">
      <c r="B2266" s="109">
        <v>42053</v>
      </c>
      <c r="C2266">
        <v>335.21</v>
      </c>
      <c r="D2266">
        <v>575764</v>
      </c>
    </row>
    <row r="2267" spans="2:4" x14ac:dyDescent="0.3">
      <c r="B2267" s="109">
        <v>42051</v>
      </c>
      <c r="C2267">
        <v>334.9</v>
      </c>
      <c r="D2267">
        <v>318961</v>
      </c>
    </row>
    <row r="2268" spans="2:4" x14ac:dyDescent="0.3">
      <c r="B2268" s="109">
        <v>42048</v>
      </c>
      <c r="C2268">
        <v>340.18</v>
      </c>
      <c r="D2268">
        <v>456675</v>
      </c>
    </row>
    <row r="2269" spans="2:4" x14ac:dyDescent="0.3">
      <c r="B2269" s="109">
        <v>42047</v>
      </c>
      <c r="C2269">
        <v>336.45</v>
      </c>
      <c r="D2269">
        <v>1007312</v>
      </c>
    </row>
    <row r="2270" spans="2:4" x14ac:dyDescent="0.3">
      <c r="B2270" s="109">
        <v>42046</v>
      </c>
      <c r="C2270">
        <v>336.61</v>
      </c>
      <c r="D2270">
        <v>805993</v>
      </c>
    </row>
    <row r="2271" spans="2:4" x14ac:dyDescent="0.3">
      <c r="B2271" s="109">
        <v>42045</v>
      </c>
      <c r="C2271">
        <v>322.31</v>
      </c>
      <c r="D2271">
        <v>872042</v>
      </c>
    </row>
    <row r="2272" spans="2:4" x14ac:dyDescent="0.3">
      <c r="B2272" s="109">
        <v>42044</v>
      </c>
      <c r="C2272">
        <v>318.83</v>
      </c>
      <c r="D2272">
        <v>2939887</v>
      </c>
    </row>
    <row r="2273" spans="2:4" x14ac:dyDescent="0.3">
      <c r="B2273" s="109">
        <v>42041</v>
      </c>
      <c r="C2273">
        <v>291.41000000000003</v>
      </c>
      <c r="D2273">
        <v>1233239</v>
      </c>
    </row>
    <row r="2274" spans="2:4" x14ac:dyDescent="0.3">
      <c r="B2274" s="109">
        <v>42040</v>
      </c>
      <c r="C2274">
        <v>309.5</v>
      </c>
      <c r="D2274">
        <v>368125</v>
      </c>
    </row>
    <row r="2275" spans="2:4" x14ac:dyDescent="0.3">
      <c r="B2275" s="109">
        <v>42039</v>
      </c>
      <c r="C2275">
        <v>316.57</v>
      </c>
      <c r="D2275">
        <v>444791</v>
      </c>
    </row>
    <row r="2276" spans="2:4" x14ac:dyDescent="0.3">
      <c r="B2276" s="109">
        <v>42038</v>
      </c>
      <c r="C2276">
        <v>317.49</v>
      </c>
      <c r="D2276">
        <v>519288</v>
      </c>
    </row>
    <row r="2277" spans="2:4" x14ac:dyDescent="0.3">
      <c r="B2277" s="109">
        <v>42037</v>
      </c>
      <c r="C2277">
        <v>313.47000000000003</v>
      </c>
      <c r="D2277">
        <v>495819</v>
      </c>
    </row>
    <row r="2278" spans="2:4" x14ac:dyDescent="0.3">
      <c r="B2278" s="109">
        <v>42034</v>
      </c>
      <c r="C2278">
        <v>311.60000000000002</v>
      </c>
      <c r="D2278">
        <v>611384</v>
      </c>
    </row>
    <row r="2279" spans="2:4" x14ac:dyDescent="0.3">
      <c r="B2279" s="109">
        <v>42033</v>
      </c>
      <c r="C2279">
        <v>317.26</v>
      </c>
      <c r="D2279">
        <v>1348849</v>
      </c>
    </row>
    <row r="2280" spans="2:4" x14ac:dyDescent="0.3">
      <c r="B2280" s="109">
        <v>42032</v>
      </c>
      <c r="C2280">
        <v>309.33999999999997</v>
      </c>
      <c r="D2280">
        <v>2361688</v>
      </c>
    </row>
    <row r="2281" spans="2:4" x14ac:dyDescent="0.3">
      <c r="B2281" s="109">
        <v>42031</v>
      </c>
      <c r="C2281">
        <v>307.58</v>
      </c>
      <c r="D2281">
        <v>1176910</v>
      </c>
    </row>
    <row r="2282" spans="2:4" x14ac:dyDescent="0.3">
      <c r="B2282" s="109">
        <v>42027</v>
      </c>
      <c r="C2282">
        <v>304.33</v>
      </c>
      <c r="D2282">
        <v>1030541</v>
      </c>
    </row>
    <row r="2283" spans="2:4" x14ac:dyDescent="0.3">
      <c r="B2283" s="109">
        <v>42026</v>
      </c>
      <c r="C2283">
        <v>299.39999999999998</v>
      </c>
      <c r="D2283">
        <v>2822934</v>
      </c>
    </row>
    <row r="2284" spans="2:4" x14ac:dyDescent="0.3">
      <c r="B2284" s="109">
        <v>42025</v>
      </c>
      <c r="C2284">
        <v>315.35000000000002</v>
      </c>
      <c r="D2284">
        <v>2122750</v>
      </c>
    </row>
    <row r="2285" spans="2:4" x14ac:dyDescent="0.3">
      <c r="B2285" s="109">
        <v>42024</v>
      </c>
      <c r="C2285">
        <v>313.32</v>
      </c>
      <c r="D2285">
        <v>555772</v>
      </c>
    </row>
    <row r="2286" spans="2:4" x14ac:dyDescent="0.3">
      <c r="B2286" s="109">
        <v>42023</v>
      </c>
      <c r="C2286">
        <v>309.64999999999998</v>
      </c>
      <c r="D2286">
        <v>1081386</v>
      </c>
    </row>
    <row r="2287" spans="2:4" x14ac:dyDescent="0.3">
      <c r="B2287" s="109">
        <v>42020</v>
      </c>
      <c r="C2287">
        <v>319.77999999999997</v>
      </c>
      <c r="D2287">
        <v>4644769</v>
      </c>
    </row>
    <row r="2288" spans="2:4" x14ac:dyDescent="0.3">
      <c r="B2288" s="109">
        <v>42019</v>
      </c>
      <c r="C2288">
        <v>287.05</v>
      </c>
      <c r="D2288">
        <v>354045</v>
      </c>
    </row>
    <row r="2289" spans="2:4" x14ac:dyDescent="0.3">
      <c r="B2289" s="109">
        <v>42018</v>
      </c>
      <c r="C2289">
        <v>279.63</v>
      </c>
      <c r="D2289">
        <v>505696</v>
      </c>
    </row>
    <row r="2290" spans="2:4" x14ac:dyDescent="0.3">
      <c r="B2290" s="109">
        <v>42017</v>
      </c>
      <c r="C2290">
        <v>283.72000000000003</v>
      </c>
      <c r="D2290">
        <v>352194</v>
      </c>
    </row>
    <row r="2291" spans="2:4" x14ac:dyDescent="0.3">
      <c r="B2291" s="109">
        <v>42016</v>
      </c>
      <c r="C2291">
        <v>288.73</v>
      </c>
      <c r="D2291">
        <v>1420289</v>
      </c>
    </row>
    <row r="2292" spans="2:4" x14ac:dyDescent="0.3">
      <c r="B2292" s="109">
        <v>42013</v>
      </c>
      <c r="C2292">
        <v>270.45999999999998</v>
      </c>
      <c r="D2292">
        <v>1419141</v>
      </c>
    </row>
    <row r="2293" spans="2:4" x14ac:dyDescent="0.3">
      <c r="B2293" s="109">
        <v>42012</v>
      </c>
      <c r="C2293">
        <v>265.94</v>
      </c>
      <c r="D2293">
        <v>1563077</v>
      </c>
    </row>
    <row r="2294" spans="2:4" x14ac:dyDescent="0.3">
      <c r="B2294" s="109">
        <v>42011</v>
      </c>
      <c r="C2294">
        <v>261.81</v>
      </c>
      <c r="D2294">
        <v>710010</v>
      </c>
    </row>
    <row r="2295" spans="2:4" x14ac:dyDescent="0.3">
      <c r="B2295" s="109">
        <v>42010</v>
      </c>
      <c r="C2295">
        <v>267.7</v>
      </c>
      <c r="D2295">
        <v>843509</v>
      </c>
    </row>
    <row r="2296" spans="2:4" x14ac:dyDescent="0.3">
      <c r="B2296" s="109">
        <v>42009</v>
      </c>
      <c r="C2296">
        <v>282.95999999999998</v>
      </c>
      <c r="D2296">
        <v>420774</v>
      </c>
    </row>
    <row r="2297" spans="2:4" x14ac:dyDescent="0.3">
      <c r="B2297" s="109">
        <v>42006</v>
      </c>
      <c r="C2297">
        <v>287.32</v>
      </c>
      <c r="D2297">
        <v>405229</v>
      </c>
    </row>
    <row r="2298" spans="2:4" x14ac:dyDescent="0.3">
      <c r="B2298" s="109">
        <v>42005</v>
      </c>
      <c r="C2298">
        <v>289.54000000000002</v>
      </c>
      <c r="D2298">
        <v>465381</v>
      </c>
    </row>
    <row r="2299" spans="2:4" x14ac:dyDescent="0.3">
      <c r="B2299" s="109">
        <v>42004</v>
      </c>
      <c r="C2299">
        <v>291.37</v>
      </c>
      <c r="D2299">
        <v>1193010</v>
      </c>
    </row>
    <row r="2300" spans="2:4" x14ac:dyDescent="0.3">
      <c r="B2300" s="109">
        <v>42003</v>
      </c>
      <c r="C2300">
        <v>295.16000000000003</v>
      </c>
      <c r="D2300">
        <v>810134</v>
      </c>
    </row>
    <row r="2301" spans="2:4" x14ac:dyDescent="0.3">
      <c r="B2301" s="109">
        <v>42002</v>
      </c>
      <c r="C2301">
        <v>297.3</v>
      </c>
      <c r="D2301">
        <v>736006</v>
      </c>
    </row>
    <row r="2302" spans="2:4" x14ac:dyDescent="0.3">
      <c r="B2302" s="109">
        <v>41999</v>
      </c>
      <c r="C2302">
        <v>293.77999999999997</v>
      </c>
      <c r="D2302">
        <v>1180640</v>
      </c>
    </row>
    <row r="2303" spans="2:4" x14ac:dyDescent="0.3">
      <c r="B2303" s="109">
        <v>41997</v>
      </c>
      <c r="C2303">
        <v>285.60000000000002</v>
      </c>
      <c r="D2303">
        <v>1169432</v>
      </c>
    </row>
    <row r="2304" spans="2:4" x14ac:dyDescent="0.3">
      <c r="B2304" s="109">
        <v>41996</v>
      </c>
      <c r="C2304">
        <v>278.26</v>
      </c>
      <c r="D2304">
        <v>1022074</v>
      </c>
    </row>
    <row r="2305" spans="2:4" x14ac:dyDescent="0.3">
      <c r="B2305" s="109">
        <v>41995</v>
      </c>
      <c r="C2305">
        <v>274.62</v>
      </c>
      <c r="D2305">
        <v>918541</v>
      </c>
    </row>
    <row r="2306" spans="2:4" x14ac:dyDescent="0.3">
      <c r="B2306" s="109">
        <v>41992</v>
      </c>
      <c r="C2306">
        <v>265.52</v>
      </c>
      <c r="D2306">
        <v>923204</v>
      </c>
    </row>
    <row r="2307" spans="2:4" x14ac:dyDescent="0.3">
      <c r="B2307" s="109">
        <v>41991</v>
      </c>
      <c r="C2307">
        <v>273.70999999999998</v>
      </c>
      <c r="D2307">
        <v>1340074</v>
      </c>
    </row>
    <row r="2308" spans="2:4" x14ac:dyDescent="0.3">
      <c r="B2308" s="109">
        <v>41990</v>
      </c>
      <c r="C2308">
        <v>262.5</v>
      </c>
      <c r="D2308">
        <v>1380340</v>
      </c>
    </row>
    <row r="2309" spans="2:4" x14ac:dyDescent="0.3">
      <c r="B2309" s="109">
        <v>41989</v>
      </c>
      <c r="C2309">
        <v>257.72000000000003</v>
      </c>
      <c r="D2309">
        <v>1398464</v>
      </c>
    </row>
    <row r="2310" spans="2:4" x14ac:dyDescent="0.3">
      <c r="B2310" s="109">
        <v>41988</v>
      </c>
      <c r="C2310">
        <v>267.39999999999998</v>
      </c>
      <c r="D2310">
        <v>769174</v>
      </c>
    </row>
    <row r="2311" spans="2:4" x14ac:dyDescent="0.3">
      <c r="B2311" s="109">
        <v>41985</v>
      </c>
      <c r="C2311">
        <v>263.61</v>
      </c>
      <c r="D2311">
        <v>2150608</v>
      </c>
    </row>
    <row r="2312" spans="2:4" x14ac:dyDescent="0.3">
      <c r="B2312" s="109">
        <v>41984</v>
      </c>
      <c r="C2312">
        <v>287.82</v>
      </c>
      <c r="D2312">
        <v>793149</v>
      </c>
    </row>
    <row r="2313" spans="2:4" x14ac:dyDescent="0.3">
      <c r="B2313" s="109">
        <v>41983</v>
      </c>
      <c r="C2313">
        <v>287.77999999999997</v>
      </c>
      <c r="D2313">
        <v>1213725</v>
      </c>
    </row>
    <row r="2314" spans="2:4" x14ac:dyDescent="0.3">
      <c r="B2314" s="109">
        <v>41982</v>
      </c>
      <c r="C2314">
        <v>282.92</v>
      </c>
      <c r="D2314">
        <v>1227865</v>
      </c>
    </row>
    <row r="2315" spans="2:4" x14ac:dyDescent="0.3">
      <c r="B2315" s="109">
        <v>41981</v>
      </c>
      <c r="C2315">
        <v>290.45</v>
      </c>
      <c r="D2315">
        <v>1264880</v>
      </c>
    </row>
    <row r="2316" spans="2:4" x14ac:dyDescent="0.3">
      <c r="B2316" s="109">
        <v>41978</v>
      </c>
      <c r="C2316">
        <v>285.79000000000002</v>
      </c>
      <c r="D2316">
        <v>1093073</v>
      </c>
    </row>
    <row r="2317" spans="2:4" x14ac:dyDescent="0.3">
      <c r="B2317" s="109">
        <v>41977</v>
      </c>
      <c r="C2317">
        <v>286.67</v>
      </c>
      <c r="D2317">
        <v>3009759</v>
      </c>
    </row>
    <row r="2318" spans="2:4" x14ac:dyDescent="0.3">
      <c r="B2318" s="109">
        <v>41976</v>
      </c>
      <c r="C2318">
        <v>273.86</v>
      </c>
      <c r="D2318">
        <v>4809333</v>
      </c>
    </row>
    <row r="2319" spans="2:4" x14ac:dyDescent="0.3">
      <c r="B2319" s="109">
        <v>41975</v>
      </c>
      <c r="C2319">
        <v>243.27</v>
      </c>
      <c r="D2319">
        <v>1497722</v>
      </c>
    </row>
    <row r="2320" spans="2:4" x14ac:dyDescent="0.3">
      <c r="B2320" s="109">
        <v>41974</v>
      </c>
      <c r="C2320">
        <v>238.03</v>
      </c>
      <c r="D2320">
        <v>1110259</v>
      </c>
    </row>
    <row r="2321" spans="2:4" x14ac:dyDescent="0.3">
      <c r="B2321" s="109">
        <v>41971</v>
      </c>
      <c r="C2321">
        <v>245.49</v>
      </c>
      <c r="D2321">
        <v>1192289</v>
      </c>
    </row>
    <row r="2322" spans="2:4" x14ac:dyDescent="0.3">
      <c r="B2322" s="109">
        <v>41970</v>
      </c>
      <c r="C2322">
        <v>243.5</v>
      </c>
      <c r="D2322">
        <v>1536236</v>
      </c>
    </row>
    <row r="2323" spans="2:4" x14ac:dyDescent="0.3">
      <c r="B2323" s="109">
        <v>41969</v>
      </c>
      <c r="C2323">
        <v>245.6</v>
      </c>
      <c r="D2323">
        <v>394329</v>
      </c>
    </row>
    <row r="2324" spans="2:4" x14ac:dyDescent="0.3">
      <c r="B2324" s="109">
        <v>41968</v>
      </c>
      <c r="C2324">
        <v>244.15</v>
      </c>
      <c r="D2324">
        <v>706861</v>
      </c>
    </row>
    <row r="2325" spans="2:4" x14ac:dyDescent="0.3">
      <c r="B2325" s="109">
        <v>41967</v>
      </c>
      <c r="C2325">
        <v>248.77</v>
      </c>
      <c r="D2325">
        <v>553655</v>
      </c>
    </row>
    <row r="2326" spans="2:4" x14ac:dyDescent="0.3">
      <c r="B2326" s="109">
        <v>41964</v>
      </c>
      <c r="C2326">
        <v>243.38</v>
      </c>
      <c r="D2326">
        <v>577212</v>
      </c>
    </row>
    <row r="2327" spans="2:4" x14ac:dyDescent="0.3">
      <c r="B2327" s="109">
        <v>41963</v>
      </c>
      <c r="C2327">
        <v>237.23</v>
      </c>
      <c r="D2327">
        <v>403422</v>
      </c>
    </row>
    <row r="2328" spans="2:4" x14ac:dyDescent="0.3">
      <c r="B2328" s="109">
        <v>41962</v>
      </c>
      <c r="C2328">
        <v>241.62</v>
      </c>
      <c r="D2328">
        <v>585034</v>
      </c>
    </row>
    <row r="2329" spans="2:4" x14ac:dyDescent="0.3">
      <c r="B2329" s="109">
        <v>41961</v>
      </c>
      <c r="C2329">
        <v>244.68</v>
      </c>
      <c r="D2329">
        <v>675520</v>
      </c>
    </row>
    <row r="2330" spans="2:4" x14ac:dyDescent="0.3">
      <c r="B2330" s="109">
        <v>41960</v>
      </c>
      <c r="C2330">
        <v>242.01</v>
      </c>
      <c r="D2330">
        <v>803203</v>
      </c>
    </row>
    <row r="2331" spans="2:4" x14ac:dyDescent="0.3">
      <c r="B2331" s="109">
        <v>41957</v>
      </c>
      <c r="C2331">
        <v>242.08</v>
      </c>
      <c r="D2331">
        <v>568559</v>
      </c>
    </row>
    <row r="2332" spans="2:4" x14ac:dyDescent="0.3">
      <c r="B2332" s="109">
        <v>41956</v>
      </c>
      <c r="C2332">
        <v>249.16</v>
      </c>
      <c r="D2332">
        <v>458478</v>
      </c>
    </row>
    <row r="2333" spans="2:4" x14ac:dyDescent="0.3">
      <c r="B2333" s="109">
        <v>41955</v>
      </c>
      <c r="C2333">
        <v>249</v>
      </c>
      <c r="D2333">
        <v>554566</v>
      </c>
    </row>
    <row r="2334" spans="2:4" x14ac:dyDescent="0.3">
      <c r="B2334" s="109">
        <v>41954</v>
      </c>
      <c r="C2334">
        <v>246.08</v>
      </c>
      <c r="D2334">
        <v>342148</v>
      </c>
    </row>
    <row r="2335" spans="2:4" x14ac:dyDescent="0.3">
      <c r="B2335" s="109">
        <v>41953</v>
      </c>
      <c r="C2335">
        <v>246.12</v>
      </c>
      <c r="D2335">
        <v>1209346</v>
      </c>
    </row>
    <row r="2336" spans="2:4" x14ac:dyDescent="0.3">
      <c r="B2336" s="109">
        <v>41950</v>
      </c>
      <c r="C2336">
        <v>246.57</v>
      </c>
      <c r="D2336">
        <v>435058</v>
      </c>
    </row>
    <row r="2337" spans="2:4" x14ac:dyDescent="0.3">
      <c r="B2337" s="109">
        <v>41948</v>
      </c>
      <c r="C2337">
        <v>251.47</v>
      </c>
      <c r="D2337">
        <v>361770</v>
      </c>
    </row>
    <row r="2338" spans="2:4" x14ac:dyDescent="0.3">
      <c r="B2338" s="109">
        <v>41946</v>
      </c>
      <c r="C2338">
        <v>250.83</v>
      </c>
      <c r="D2338">
        <v>389291</v>
      </c>
    </row>
    <row r="2339" spans="2:4" x14ac:dyDescent="0.3">
      <c r="B2339" s="109">
        <v>41943</v>
      </c>
      <c r="C2339">
        <v>248.02</v>
      </c>
      <c r="D2339">
        <v>311123</v>
      </c>
    </row>
    <row r="2340" spans="2:4" x14ac:dyDescent="0.3">
      <c r="B2340" s="109">
        <v>41942</v>
      </c>
      <c r="C2340">
        <v>242.47</v>
      </c>
      <c r="D2340">
        <v>1168026</v>
      </c>
    </row>
    <row r="2341" spans="2:4" x14ac:dyDescent="0.3">
      <c r="B2341" s="109">
        <v>41941</v>
      </c>
      <c r="C2341">
        <v>242.62</v>
      </c>
      <c r="D2341">
        <v>1522965</v>
      </c>
    </row>
    <row r="2342" spans="2:4" x14ac:dyDescent="0.3">
      <c r="B2342" s="109">
        <v>41940</v>
      </c>
      <c r="C2342">
        <v>235.26</v>
      </c>
      <c r="D2342">
        <v>396174</v>
      </c>
    </row>
    <row r="2343" spans="2:4" x14ac:dyDescent="0.3">
      <c r="B2343" s="109">
        <v>41939</v>
      </c>
      <c r="C2343">
        <v>239.02</v>
      </c>
      <c r="D2343">
        <v>435267</v>
      </c>
    </row>
    <row r="2344" spans="2:4" x14ac:dyDescent="0.3">
      <c r="B2344" s="109">
        <v>41934</v>
      </c>
      <c r="C2344">
        <v>234.8</v>
      </c>
      <c r="D2344">
        <v>854389</v>
      </c>
    </row>
    <row r="2345" spans="2:4" x14ac:dyDescent="0.3">
      <c r="B2345" s="109">
        <v>41933</v>
      </c>
      <c r="C2345">
        <v>235.41</v>
      </c>
      <c r="D2345">
        <v>750362</v>
      </c>
    </row>
    <row r="2346" spans="2:4" x14ac:dyDescent="0.3">
      <c r="B2346" s="109">
        <v>41932</v>
      </c>
      <c r="C2346">
        <v>235.56</v>
      </c>
      <c r="D2346">
        <v>483468</v>
      </c>
    </row>
    <row r="2347" spans="2:4" x14ac:dyDescent="0.3">
      <c r="B2347" s="109">
        <v>41929</v>
      </c>
      <c r="C2347">
        <v>233.78</v>
      </c>
      <c r="D2347">
        <v>468440</v>
      </c>
    </row>
    <row r="2348" spans="2:4" x14ac:dyDescent="0.3">
      <c r="B2348" s="109">
        <v>41928</v>
      </c>
      <c r="C2348">
        <v>232.48</v>
      </c>
      <c r="D2348">
        <v>794848</v>
      </c>
    </row>
    <row r="2349" spans="2:4" x14ac:dyDescent="0.3">
      <c r="B2349" s="109">
        <v>41927</v>
      </c>
      <c r="C2349">
        <v>233.74</v>
      </c>
      <c r="D2349">
        <v>0</v>
      </c>
    </row>
    <row r="2350" spans="2:4" x14ac:dyDescent="0.3">
      <c r="B2350" s="109">
        <v>41926</v>
      </c>
      <c r="C2350">
        <v>233.74</v>
      </c>
      <c r="D2350">
        <v>971416</v>
      </c>
    </row>
    <row r="2351" spans="2:4" x14ac:dyDescent="0.3">
      <c r="B2351" s="109">
        <v>41925</v>
      </c>
      <c r="C2351">
        <v>247.75</v>
      </c>
      <c r="D2351">
        <v>614142</v>
      </c>
    </row>
    <row r="2352" spans="2:4" x14ac:dyDescent="0.3">
      <c r="B2352" s="109">
        <v>41922</v>
      </c>
      <c r="C2352">
        <v>254.21</v>
      </c>
      <c r="D2352">
        <v>589826</v>
      </c>
    </row>
    <row r="2353" spans="2:4" x14ac:dyDescent="0.3">
      <c r="B2353" s="109">
        <v>41921</v>
      </c>
      <c r="C2353">
        <v>258.31</v>
      </c>
      <c r="D2353">
        <v>470662</v>
      </c>
    </row>
    <row r="2354" spans="2:4" x14ac:dyDescent="0.3">
      <c r="B2354" s="109">
        <v>41920</v>
      </c>
      <c r="C2354">
        <v>259.56</v>
      </c>
      <c r="D2354">
        <v>509191</v>
      </c>
    </row>
    <row r="2355" spans="2:4" x14ac:dyDescent="0.3">
      <c r="B2355" s="109">
        <v>41919</v>
      </c>
      <c r="C2355">
        <v>254.81</v>
      </c>
      <c r="D2355">
        <v>519327</v>
      </c>
    </row>
    <row r="2356" spans="2:4" x14ac:dyDescent="0.3">
      <c r="B2356" s="109">
        <v>41913</v>
      </c>
      <c r="C2356">
        <v>260.32</v>
      </c>
      <c r="D2356">
        <v>664193</v>
      </c>
    </row>
    <row r="2357" spans="2:4" x14ac:dyDescent="0.3">
      <c r="B2357" s="109">
        <v>41912</v>
      </c>
      <c r="C2357">
        <v>256.83</v>
      </c>
      <c r="D2357">
        <v>457852</v>
      </c>
    </row>
    <row r="2358" spans="2:4" x14ac:dyDescent="0.3">
      <c r="B2358" s="109">
        <v>41911</v>
      </c>
      <c r="C2358">
        <v>252.73</v>
      </c>
      <c r="D2358">
        <v>856080</v>
      </c>
    </row>
    <row r="2359" spans="2:4" x14ac:dyDescent="0.3">
      <c r="B2359" s="109">
        <v>41908</v>
      </c>
      <c r="C2359">
        <v>245.13</v>
      </c>
      <c r="D2359">
        <v>633440</v>
      </c>
    </row>
    <row r="2360" spans="2:4" x14ac:dyDescent="0.3">
      <c r="B2360" s="109">
        <v>41907</v>
      </c>
      <c r="C2360">
        <v>244.29</v>
      </c>
      <c r="D2360">
        <v>1018710</v>
      </c>
    </row>
    <row r="2361" spans="2:4" x14ac:dyDescent="0.3">
      <c r="B2361" s="109">
        <v>41906</v>
      </c>
      <c r="C2361">
        <v>244.6</v>
      </c>
      <c r="D2361">
        <v>338543</v>
      </c>
    </row>
    <row r="2362" spans="2:4" x14ac:dyDescent="0.3">
      <c r="B2362" s="109">
        <v>41905</v>
      </c>
      <c r="C2362">
        <v>251.85</v>
      </c>
      <c r="D2362">
        <v>543251</v>
      </c>
    </row>
    <row r="2363" spans="2:4" x14ac:dyDescent="0.3">
      <c r="B2363" s="109">
        <v>41904</v>
      </c>
      <c r="C2363">
        <v>252.76</v>
      </c>
      <c r="D2363">
        <v>1457852</v>
      </c>
    </row>
    <row r="2364" spans="2:4" x14ac:dyDescent="0.3">
      <c r="B2364" s="109">
        <v>41901</v>
      </c>
      <c r="C2364">
        <v>260.97000000000003</v>
      </c>
      <c r="D2364">
        <v>1485302</v>
      </c>
    </row>
    <row r="2365" spans="2:4" x14ac:dyDescent="0.3">
      <c r="B2365" s="109">
        <v>41900</v>
      </c>
      <c r="C2365">
        <v>259.64</v>
      </c>
      <c r="D2365">
        <v>1076149</v>
      </c>
    </row>
    <row r="2366" spans="2:4" x14ac:dyDescent="0.3">
      <c r="B2366" s="109">
        <v>41899</v>
      </c>
      <c r="C2366">
        <v>258.92</v>
      </c>
      <c r="D2366">
        <v>794495</v>
      </c>
    </row>
    <row r="2367" spans="2:4" x14ac:dyDescent="0.3">
      <c r="B2367" s="109">
        <v>41898</v>
      </c>
      <c r="C2367">
        <v>262.60000000000002</v>
      </c>
      <c r="D2367">
        <v>518660</v>
      </c>
    </row>
    <row r="2368" spans="2:4" x14ac:dyDescent="0.3">
      <c r="B2368" s="109">
        <v>41897</v>
      </c>
      <c r="C2368">
        <v>271.31</v>
      </c>
      <c r="D2368">
        <v>872967</v>
      </c>
    </row>
    <row r="2369" spans="2:4" x14ac:dyDescent="0.3">
      <c r="B2369" s="109">
        <v>41894</v>
      </c>
      <c r="C2369">
        <v>263.05</v>
      </c>
      <c r="D2369">
        <v>509842</v>
      </c>
    </row>
    <row r="2370" spans="2:4" x14ac:dyDescent="0.3">
      <c r="B2370" s="109">
        <v>41893</v>
      </c>
      <c r="C2370">
        <v>261.73</v>
      </c>
      <c r="D2370">
        <v>564450</v>
      </c>
    </row>
    <row r="2371" spans="2:4" x14ac:dyDescent="0.3">
      <c r="B2371" s="109">
        <v>41892</v>
      </c>
      <c r="C2371">
        <v>265.2</v>
      </c>
      <c r="D2371">
        <v>2417759</v>
      </c>
    </row>
    <row r="2372" spans="2:4" x14ac:dyDescent="0.3">
      <c r="B2372" s="109">
        <v>41891</v>
      </c>
      <c r="C2372">
        <v>264.11</v>
      </c>
      <c r="D2372">
        <v>1038650</v>
      </c>
    </row>
    <row r="2373" spans="2:4" x14ac:dyDescent="0.3">
      <c r="B2373" s="109">
        <v>41890</v>
      </c>
      <c r="C2373">
        <v>266.52</v>
      </c>
      <c r="D2373">
        <v>1546988</v>
      </c>
    </row>
    <row r="2374" spans="2:4" x14ac:dyDescent="0.3">
      <c r="B2374" s="109">
        <v>41887</v>
      </c>
      <c r="C2374">
        <v>273.31</v>
      </c>
      <c r="D2374">
        <v>543117</v>
      </c>
    </row>
    <row r="2375" spans="2:4" x14ac:dyDescent="0.3">
      <c r="B2375" s="109">
        <v>41886</v>
      </c>
      <c r="C2375">
        <v>275.77</v>
      </c>
      <c r="D2375">
        <v>1855372</v>
      </c>
    </row>
    <row r="2376" spans="2:4" x14ac:dyDescent="0.3">
      <c r="B2376" s="109">
        <v>41885</v>
      </c>
      <c r="C2376">
        <v>280.22000000000003</v>
      </c>
      <c r="D2376">
        <v>1229802</v>
      </c>
    </row>
    <row r="2377" spans="2:4" x14ac:dyDescent="0.3">
      <c r="B2377" s="109">
        <v>41884</v>
      </c>
      <c r="C2377">
        <v>274.97000000000003</v>
      </c>
      <c r="D2377">
        <v>799835</v>
      </c>
    </row>
    <row r="2378" spans="2:4" x14ac:dyDescent="0.3">
      <c r="B2378" s="109">
        <v>41883</v>
      </c>
      <c r="C2378">
        <v>277.73</v>
      </c>
      <c r="D2378">
        <v>1574092</v>
      </c>
    </row>
    <row r="2379" spans="2:4" x14ac:dyDescent="0.3">
      <c r="B2379" s="109">
        <v>41879</v>
      </c>
      <c r="C2379">
        <v>265.77</v>
      </c>
      <c r="D2379">
        <v>2622943</v>
      </c>
    </row>
    <row r="2380" spans="2:4" x14ac:dyDescent="0.3">
      <c r="B2380" s="109">
        <v>41878</v>
      </c>
      <c r="C2380">
        <v>267.54000000000002</v>
      </c>
      <c r="D2380">
        <v>1005419</v>
      </c>
    </row>
    <row r="2381" spans="2:4" x14ac:dyDescent="0.3">
      <c r="B2381" s="109">
        <v>41877</v>
      </c>
      <c r="C2381">
        <v>271.27999999999997</v>
      </c>
      <c r="D2381">
        <v>771894</v>
      </c>
    </row>
    <row r="2382" spans="2:4" x14ac:dyDescent="0.3">
      <c r="B2382" s="109">
        <v>41876</v>
      </c>
      <c r="C2382">
        <v>273.24</v>
      </c>
      <c r="D2382">
        <v>464125</v>
      </c>
    </row>
    <row r="2383" spans="2:4" x14ac:dyDescent="0.3">
      <c r="B2383" s="109">
        <v>41873</v>
      </c>
      <c r="C2383">
        <v>275.24</v>
      </c>
      <c r="D2383">
        <v>931460</v>
      </c>
    </row>
    <row r="2384" spans="2:4" x14ac:dyDescent="0.3">
      <c r="B2384" s="109">
        <v>41872</v>
      </c>
      <c r="C2384">
        <v>278.14</v>
      </c>
      <c r="D2384">
        <v>1376930</v>
      </c>
    </row>
    <row r="2385" spans="2:4" x14ac:dyDescent="0.3">
      <c r="B2385" s="109">
        <v>41871</v>
      </c>
      <c r="C2385">
        <v>281.43</v>
      </c>
      <c r="D2385">
        <v>1940519</v>
      </c>
    </row>
    <row r="2386" spans="2:4" x14ac:dyDescent="0.3">
      <c r="B2386" s="109">
        <v>41870</v>
      </c>
      <c r="C2386">
        <v>275.58</v>
      </c>
      <c r="D2386">
        <v>1491477</v>
      </c>
    </row>
    <row r="2387" spans="2:4" x14ac:dyDescent="0.3">
      <c r="B2387" s="109">
        <v>41869</v>
      </c>
      <c r="C2387">
        <v>279.16000000000003</v>
      </c>
      <c r="D2387">
        <v>1435949</v>
      </c>
    </row>
    <row r="2388" spans="2:4" x14ac:dyDescent="0.3">
      <c r="B2388" s="109">
        <v>41865</v>
      </c>
      <c r="C2388">
        <v>278.70999999999998</v>
      </c>
      <c r="D2388">
        <v>1096361</v>
      </c>
    </row>
    <row r="2389" spans="2:4" x14ac:dyDescent="0.3">
      <c r="B2389" s="109">
        <v>41864</v>
      </c>
      <c r="C2389">
        <v>282.02999999999997</v>
      </c>
      <c r="D2389">
        <v>716239</v>
      </c>
    </row>
    <row r="2390" spans="2:4" x14ac:dyDescent="0.3">
      <c r="B2390" s="109">
        <v>41863</v>
      </c>
      <c r="C2390">
        <v>297.01</v>
      </c>
      <c r="D2390">
        <v>719496</v>
      </c>
    </row>
    <row r="2391" spans="2:4" x14ac:dyDescent="0.3">
      <c r="B2391" s="109">
        <v>41862</v>
      </c>
      <c r="C2391">
        <v>298.43</v>
      </c>
      <c r="D2391">
        <v>593047</v>
      </c>
    </row>
    <row r="2392" spans="2:4" x14ac:dyDescent="0.3">
      <c r="B2392" s="109">
        <v>41859</v>
      </c>
      <c r="C2392">
        <v>314.52999999999997</v>
      </c>
      <c r="D2392">
        <v>752553</v>
      </c>
    </row>
    <row r="2393" spans="2:4" x14ac:dyDescent="0.3">
      <c r="B2393" s="109">
        <v>41858</v>
      </c>
      <c r="C2393">
        <v>316.93</v>
      </c>
      <c r="D2393">
        <v>634423</v>
      </c>
    </row>
    <row r="2394" spans="2:4" x14ac:dyDescent="0.3">
      <c r="B2394" s="109">
        <v>41857</v>
      </c>
      <c r="C2394">
        <v>314.38</v>
      </c>
      <c r="D2394">
        <v>490652</v>
      </c>
    </row>
    <row r="2395" spans="2:4" x14ac:dyDescent="0.3">
      <c r="B2395" s="109">
        <v>41856</v>
      </c>
      <c r="C2395">
        <v>312.92</v>
      </c>
      <c r="D2395">
        <v>502158</v>
      </c>
    </row>
    <row r="2396" spans="2:4" x14ac:dyDescent="0.3">
      <c r="B2396" s="109">
        <v>41855</v>
      </c>
      <c r="C2396">
        <v>306.31</v>
      </c>
      <c r="D2396">
        <v>461234</v>
      </c>
    </row>
    <row r="2397" spans="2:4" x14ac:dyDescent="0.3">
      <c r="B2397" s="109">
        <v>41852</v>
      </c>
      <c r="C2397">
        <v>304.55</v>
      </c>
      <c r="D2397">
        <v>621950</v>
      </c>
    </row>
    <row r="2398" spans="2:4" x14ac:dyDescent="0.3">
      <c r="B2398" s="109">
        <v>41851</v>
      </c>
      <c r="C2398">
        <v>318.69</v>
      </c>
      <c r="D2398">
        <v>1663858</v>
      </c>
    </row>
    <row r="2399" spans="2:4" x14ac:dyDescent="0.3">
      <c r="B2399" s="109">
        <v>41850</v>
      </c>
      <c r="C2399">
        <v>304.47000000000003</v>
      </c>
      <c r="D2399">
        <v>1007905</v>
      </c>
    </row>
    <row r="2400" spans="2:4" x14ac:dyDescent="0.3">
      <c r="B2400" s="109">
        <v>41848</v>
      </c>
      <c r="C2400">
        <v>301.36</v>
      </c>
      <c r="D2400">
        <v>593865</v>
      </c>
    </row>
    <row r="2401" spans="2:4" x14ac:dyDescent="0.3">
      <c r="B2401" s="109">
        <v>41845</v>
      </c>
      <c r="C2401">
        <v>307.95999999999998</v>
      </c>
      <c r="D2401">
        <v>1447046</v>
      </c>
    </row>
    <row r="2402" spans="2:4" x14ac:dyDescent="0.3">
      <c r="B2402" s="109">
        <v>41844</v>
      </c>
      <c r="C2402">
        <v>305.41000000000003</v>
      </c>
      <c r="D2402">
        <v>2293924</v>
      </c>
    </row>
    <row r="2403" spans="2:4" x14ac:dyDescent="0.3">
      <c r="B2403" s="109">
        <v>41843</v>
      </c>
      <c r="C2403">
        <v>319.97000000000003</v>
      </c>
      <c r="D2403">
        <v>3773290</v>
      </c>
    </row>
    <row r="2404" spans="2:4" x14ac:dyDescent="0.3">
      <c r="B2404" s="109">
        <v>41842</v>
      </c>
      <c r="C2404">
        <v>346.12</v>
      </c>
      <c r="D2404">
        <v>258060</v>
      </c>
    </row>
    <row r="2405" spans="2:4" x14ac:dyDescent="0.3">
      <c r="B2405" s="109">
        <v>41841</v>
      </c>
      <c r="C2405">
        <v>347.95</v>
      </c>
      <c r="D2405">
        <v>228365</v>
      </c>
    </row>
    <row r="2406" spans="2:4" x14ac:dyDescent="0.3">
      <c r="B2406" s="109">
        <v>41838</v>
      </c>
      <c r="C2406">
        <v>335.76</v>
      </c>
      <c r="D2406">
        <v>135927</v>
      </c>
    </row>
    <row r="2407" spans="2:4" x14ac:dyDescent="0.3">
      <c r="B2407" s="109">
        <v>41837</v>
      </c>
      <c r="C2407">
        <v>339.4</v>
      </c>
      <c r="D2407">
        <v>289132</v>
      </c>
    </row>
    <row r="2408" spans="2:4" x14ac:dyDescent="0.3">
      <c r="B2408" s="109">
        <v>41836</v>
      </c>
      <c r="C2408">
        <v>336.59</v>
      </c>
      <c r="D2408">
        <v>433223</v>
      </c>
    </row>
    <row r="2409" spans="2:4" x14ac:dyDescent="0.3">
      <c r="B2409" s="109">
        <v>41835</v>
      </c>
      <c r="C2409">
        <v>329.68</v>
      </c>
      <c r="D2409">
        <v>199274</v>
      </c>
    </row>
    <row r="2410" spans="2:4" x14ac:dyDescent="0.3">
      <c r="B2410" s="109">
        <v>41834</v>
      </c>
      <c r="C2410">
        <v>324.08999999999997</v>
      </c>
      <c r="D2410">
        <v>298332</v>
      </c>
    </row>
    <row r="2411" spans="2:4" x14ac:dyDescent="0.3">
      <c r="B2411" s="109">
        <v>41831</v>
      </c>
      <c r="C2411">
        <v>332.16</v>
      </c>
      <c r="D2411">
        <v>339118</v>
      </c>
    </row>
    <row r="2412" spans="2:4" x14ac:dyDescent="0.3">
      <c r="B2412" s="109">
        <v>41830</v>
      </c>
      <c r="C2412">
        <v>337.45</v>
      </c>
      <c r="D2412">
        <v>240250</v>
      </c>
    </row>
    <row r="2413" spans="2:4" x14ac:dyDescent="0.3">
      <c r="B2413" s="109">
        <v>41829</v>
      </c>
      <c r="C2413">
        <v>341.99</v>
      </c>
      <c r="D2413">
        <v>503974</v>
      </c>
    </row>
    <row r="2414" spans="2:4" x14ac:dyDescent="0.3">
      <c r="B2414" s="109">
        <v>41828</v>
      </c>
      <c r="C2414">
        <v>349.46</v>
      </c>
      <c r="D2414">
        <v>395907</v>
      </c>
    </row>
    <row r="2415" spans="2:4" x14ac:dyDescent="0.3">
      <c r="B2415" s="109">
        <v>41827</v>
      </c>
      <c r="C2415">
        <v>352.91</v>
      </c>
      <c r="D2415">
        <v>333492</v>
      </c>
    </row>
    <row r="2416" spans="2:4" x14ac:dyDescent="0.3">
      <c r="B2416" s="109">
        <v>41824</v>
      </c>
      <c r="C2416">
        <v>351.86</v>
      </c>
      <c r="D2416">
        <v>566527</v>
      </c>
    </row>
    <row r="2417" spans="2:4" x14ac:dyDescent="0.3">
      <c r="B2417" s="109">
        <v>41823</v>
      </c>
      <c r="C2417">
        <v>347.24</v>
      </c>
      <c r="D2417">
        <v>289286</v>
      </c>
    </row>
    <row r="2418" spans="2:4" x14ac:dyDescent="0.3">
      <c r="B2418" s="109">
        <v>41822</v>
      </c>
      <c r="C2418">
        <v>348.44</v>
      </c>
      <c r="D2418">
        <v>277266</v>
      </c>
    </row>
    <row r="2419" spans="2:4" x14ac:dyDescent="0.3">
      <c r="B2419" s="109">
        <v>41821</v>
      </c>
      <c r="C2419">
        <v>346.15</v>
      </c>
      <c r="D2419">
        <v>304116</v>
      </c>
    </row>
    <row r="2420" spans="2:4" x14ac:dyDescent="0.3">
      <c r="B2420" s="109">
        <v>41820</v>
      </c>
      <c r="C2420">
        <v>344.35</v>
      </c>
      <c r="D2420">
        <v>196700</v>
      </c>
    </row>
    <row r="2421" spans="2:4" x14ac:dyDescent="0.3">
      <c r="B2421" s="109">
        <v>41817</v>
      </c>
      <c r="C2421">
        <v>339.81</v>
      </c>
      <c r="D2421">
        <v>678974</v>
      </c>
    </row>
    <row r="2422" spans="2:4" x14ac:dyDescent="0.3">
      <c r="B2422" s="109">
        <v>41816</v>
      </c>
      <c r="C2422">
        <v>339.55</v>
      </c>
      <c r="D2422">
        <v>875975</v>
      </c>
    </row>
    <row r="2423" spans="2:4" x14ac:dyDescent="0.3">
      <c r="B2423" s="109">
        <v>41815</v>
      </c>
      <c r="C2423">
        <v>331.19</v>
      </c>
      <c r="D2423">
        <v>338247</v>
      </c>
    </row>
    <row r="2424" spans="2:4" x14ac:dyDescent="0.3">
      <c r="B2424" s="109">
        <v>41814</v>
      </c>
      <c r="C2424">
        <v>330.21</v>
      </c>
      <c r="D2424">
        <v>504415</v>
      </c>
    </row>
    <row r="2425" spans="2:4" x14ac:dyDescent="0.3">
      <c r="B2425" s="109">
        <v>41813</v>
      </c>
      <c r="C2425">
        <v>331.94</v>
      </c>
      <c r="D2425">
        <v>736071</v>
      </c>
    </row>
    <row r="2426" spans="2:4" x14ac:dyDescent="0.3">
      <c r="B2426" s="109">
        <v>41810</v>
      </c>
      <c r="C2426">
        <v>322.56</v>
      </c>
      <c r="D2426">
        <v>714643</v>
      </c>
    </row>
    <row r="2427" spans="2:4" x14ac:dyDescent="0.3">
      <c r="B2427" s="109">
        <v>41809</v>
      </c>
      <c r="C2427">
        <v>315.08999999999997</v>
      </c>
      <c r="D2427">
        <v>601434</v>
      </c>
    </row>
    <row r="2428" spans="2:4" x14ac:dyDescent="0.3">
      <c r="B2428" s="109">
        <v>41808</v>
      </c>
      <c r="C2428">
        <v>316.25</v>
      </c>
      <c r="D2428">
        <v>884031</v>
      </c>
    </row>
    <row r="2429" spans="2:4" x14ac:dyDescent="0.3">
      <c r="B2429" s="109">
        <v>41807</v>
      </c>
      <c r="C2429">
        <v>326.08</v>
      </c>
      <c r="D2429">
        <v>489311</v>
      </c>
    </row>
    <row r="2430" spans="2:4" x14ac:dyDescent="0.3">
      <c r="B2430" s="109">
        <v>41806</v>
      </c>
      <c r="C2430">
        <v>332.99</v>
      </c>
      <c r="D2430">
        <v>273271</v>
      </c>
    </row>
    <row r="2431" spans="2:4" x14ac:dyDescent="0.3">
      <c r="B2431" s="109">
        <v>41803</v>
      </c>
      <c r="C2431">
        <v>332.95</v>
      </c>
      <c r="D2431">
        <v>509067</v>
      </c>
    </row>
    <row r="2432" spans="2:4" x14ac:dyDescent="0.3">
      <c r="B2432" s="109">
        <v>41802</v>
      </c>
      <c r="C2432">
        <v>336.21</v>
      </c>
      <c r="D2432">
        <v>367399</v>
      </c>
    </row>
    <row r="2433" spans="2:4" x14ac:dyDescent="0.3">
      <c r="B2433" s="109">
        <v>41801</v>
      </c>
      <c r="C2433">
        <v>334.19</v>
      </c>
      <c r="D2433">
        <v>562331</v>
      </c>
    </row>
    <row r="2434" spans="2:4" x14ac:dyDescent="0.3">
      <c r="B2434" s="109">
        <v>41800</v>
      </c>
      <c r="C2434">
        <v>345.03</v>
      </c>
      <c r="D2434">
        <v>904864</v>
      </c>
    </row>
    <row r="2435" spans="2:4" x14ac:dyDescent="0.3">
      <c r="B2435" s="109">
        <v>41799</v>
      </c>
      <c r="C2435">
        <v>348.67</v>
      </c>
      <c r="D2435">
        <v>2029779</v>
      </c>
    </row>
    <row r="2436" spans="2:4" x14ac:dyDescent="0.3">
      <c r="B2436" s="109">
        <v>41796</v>
      </c>
      <c r="C2436">
        <v>320.57</v>
      </c>
      <c r="D2436">
        <v>569477</v>
      </c>
    </row>
    <row r="2437" spans="2:4" x14ac:dyDescent="0.3">
      <c r="B2437" s="109">
        <v>41795</v>
      </c>
      <c r="C2437">
        <v>323.68</v>
      </c>
      <c r="D2437">
        <v>723911</v>
      </c>
    </row>
    <row r="2438" spans="2:4" x14ac:dyDescent="0.3">
      <c r="B2438" s="109">
        <v>41794</v>
      </c>
      <c r="C2438">
        <v>319.52</v>
      </c>
      <c r="D2438">
        <v>615430</v>
      </c>
    </row>
    <row r="2439" spans="2:4" x14ac:dyDescent="0.3">
      <c r="B2439" s="109">
        <v>41793</v>
      </c>
      <c r="C2439">
        <v>318.83999999999997</v>
      </c>
      <c r="D2439">
        <v>692939</v>
      </c>
    </row>
    <row r="2440" spans="2:4" x14ac:dyDescent="0.3">
      <c r="B2440" s="109">
        <v>41792</v>
      </c>
      <c r="C2440">
        <v>314.42</v>
      </c>
      <c r="D2440">
        <v>661362</v>
      </c>
    </row>
    <row r="2441" spans="2:4" x14ac:dyDescent="0.3">
      <c r="B2441" s="109">
        <v>41789</v>
      </c>
      <c r="C2441">
        <v>310.06</v>
      </c>
      <c r="D2441">
        <v>647439</v>
      </c>
    </row>
    <row r="2442" spans="2:4" x14ac:dyDescent="0.3">
      <c r="B2442" s="109">
        <v>41788</v>
      </c>
      <c r="C2442">
        <v>312.01</v>
      </c>
      <c r="D2442">
        <v>735759</v>
      </c>
    </row>
    <row r="2443" spans="2:4" x14ac:dyDescent="0.3">
      <c r="B2443" s="109">
        <v>41787</v>
      </c>
      <c r="C2443">
        <v>307.85000000000002</v>
      </c>
      <c r="D2443">
        <v>211155</v>
      </c>
    </row>
    <row r="2444" spans="2:4" x14ac:dyDescent="0.3">
      <c r="B2444" s="109">
        <v>41786</v>
      </c>
      <c r="C2444">
        <v>310.36</v>
      </c>
      <c r="D2444">
        <v>264963</v>
      </c>
    </row>
    <row r="2445" spans="2:4" x14ac:dyDescent="0.3">
      <c r="B2445" s="109">
        <v>41785</v>
      </c>
      <c r="C2445">
        <v>310.55</v>
      </c>
      <c r="D2445">
        <v>1462857</v>
      </c>
    </row>
    <row r="2446" spans="2:4" x14ac:dyDescent="0.3">
      <c r="B2446" s="109">
        <v>41782</v>
      </c>
      <c r="C2446">
        <v>319.70999999999998</v>
      </c>
      <c r="D2446">
        <v>596295</v>
      </c>
    </row>
    <row r="2447" spans="2:4" x14ac:dyDescent="0.3">
      <c r="B2447" s="109">
        <v>41781</v>
      </c>
      <c r="C2447">
        <v>326.08</v>
      </c>
      <c r="D2447">
        <v>600078</v>
      </c>
    </row>
    <row r="2448" spans="2:4" x14ac:dyDescent="0.3">
      <c r="B2448" s="109">
        <v>41780</v>
      </c>
      <c r="C2448">
        <v>309.31</v>
      </c>
      <c r="D2448">
        <v>308004</v>
      </c>
    </row>
    <row r="2449" spans="2:4" x14ac:dyDescent="0.3">
      <c r="B2449" s="109">
        <v>41779</v>
      </c>
      <c r="C2449">
        <v>319.56</v>
      </c>
      <c r="D2449">
        <v>844182</v>
      </c>
    </row>
    <row r="2450" spans="2:4" x14ac:dyDescent="0.3">
      <c r="B2450" s="109">
        <v>41778</v>
      </c>
      <c r="C2450">
        <v>302.33999999999997</v>
      </c>
      <c r="D2450">
        <v>850254</v>
      </c>
    </row>
    <row r="2451" spans="2:4" x14ac:dyDescent="0.3">
      <c r="B2451" s="109">
        <v>41775</v>
      </c>
      <c r="C2451">
        <v>291.27</v>
      </c>
      <c r="D2451">
        <v>921952</v>
      </c>
    </row>
    <row r="2452" spans="2:4" x14ac:dyDescent="0.3">
      <c r="B2452" s="109">
        <v>41774</v>
      </c>
      <c r="C2452">
        <v>278.10000000000002</v>
      </c>
      <c r="D2452">
        <v>783798</v>
      </c>
    </row>
    <row r="2453" spans="2:4" x14ac:dyDescent="0.3">
      <c r="B2453" s="109">
        <v>41773</v>
      </c>
      <c r="C2453">
        <v>278.48</v>
      </c>
      <c r="D2453">
        <v>641807</v>
      </c>
    </row>
    <row r="2454" spans="2:4" x14ac:dyDescent="0.3">
      <c r="B2454" s="109">
        <v>41772</v>
      </c>
      <c r="C2454">
        <v>284.33</v>
      </c>
      <c r="D2454">
        <v>954281</v>
      </c>
    </row>
    <row r="2455" spans="2:4" x14ac:dyDescent="0.3">
      <c r="B2455" s="109">
        <v>41771</v>
      </c>
      <c r="C2455">
        <v>270.19</v>
      </c>
      <c r="D2455">
        <v>823943</v>
      </c>
    </row>
    <row r="2456" spans="2:4" x14ac:dyDescent="0.3">
      <c r="B2456" s="109">
        <v>41768</v>
      </c>
      <c r="C2456">
        <v>272.81</v>
      </c>
      <c r="D2456">
        <v>338326</v>
      </c>
    </row>
    <row r="2457" spans="2:4" x14ac:dyDescent="0.3">
      <c r="B2457" s="109">
        <v>41767</v>
      </c>
      <c r="C2457">
        <v>272.92</v>
      </c>
      <c r="D2457">
        <v>267364</v>
      </c>
    </row>
    <row r="2458" spans="2:4" x14ac:dyDescent="0.3">
      <c r="B2458" s="109">
        <v>41766</v>
      </c>
      <c r="C2458">
        <v>273</v>
      </c>
      <c r="D2458">
        <v>246554</v>
      </c>
    </row>
    <row r="2459" spans="2:4" x14ac:dyDescent="0.3">
      <c r="B2459" s="109">
        <v>41765</v>
      </c>
      <c r="C2459">
        <v>275.10000000000002</v>
      </c>
      <c r="D2459">
        <v>169442</v>
      </c>
    </row>
    <row r="2460" spans="2:4" x14ac:dyDescent="0.3">
      <c r="B2460" s="109">
        <v>41764</v>
      </c>
      <c r="C2460">
        <v>276.45</v>
      </c>
      <c r="D2460">
        <v>406989</v>
      </c>
    </row>
    <row r="2461" spans="2:4" x14ac:dyDescent="0.3">
      <c r="B2461" s="109">
        <v>41761</v>
      </c>
      <c r="C2461">
        <v>283.24</v>
      </c>
      <c r="D2461">
        <v>332507</v>
      </c>
    </row>
    <row r="2462" spans="2:4" x14ac:dyDescent="0.3">
      <c r="B2462" s="109">
        <v>41759</v>
      </c>
      <c r="C2462">
        <v>282.12</v>
      </c>
      <c r="D2462">
        <v>498409</v>
      </c>
    </row>
    <row r="2463" spans="2:4" x14ac:dyDescent="0.3">
      <c r="B2463" s="109">
        <v>41758</v>
      </c>
      <c r="C2463">
        <v>283.83999999999997</v>
      </c>
      <c r="D2463">
        <v>485074</v>
      </c>
    </row>
    <row r="2464" spans="2:4" x14ac:dyDescent="0.3">
      <c r="B2464" s="109">
        <v>41757</v>
      </c>
      <c r="C2464">
        <v>294.87</v>
      </c>
      <c r="D2464">
        <v>267694</v>
      </c>
    </row>
    <row r="2465" spans="2:4" x14ac:dyDescent="0.3">
      <c r="B2465" s="109">
        <v>41754</v>
      </c>
      <c r="C2465">
        <v>298.39999999999998</v>
      </c>
      <c r="D2465">
        <v>730665</v>
      </c>
    </row>
    <row r="2466" spans="2:4" x14ac:dyDescent="0.3">
      <c r="B2466" s="109">
        <v>41753</v>
      </c>
      <c r="C2466">
        <v>296.33</v>
      </c>
      <c r="D2466">
        <v>0</v>
      </c>
    </row>
    <row r="2467" spans="2:4" x14ac:dyDescent="0.3">
      <c r="B2467" s="109">
        <v>41752</v>
      </c>
      <c r="C2467">
        <v>296.33</v>
      </c>
      <c r="D2467">
        <v>561113</v>
      </c>
    </row>
    <row r="2468" spans="2:4" x14ac:dyDescent="0.3">
      <c r="B2468" s="109">
        <v>41751</v>
      </c>
      <c r="C2468">
        <v>291.61</v>
      </c>
      <c r="D2468">
        <v>516082</v>
      </c>
    </row>
    <row r="2469" spans="2:4" x14ac:dyDescent="0.3">
      <c r="B2469" s="109">
        <v>41750</v>
      </c>
      <c r="C2469">
        <v>294.31</v>
      </c>
      <c r="D2469">
        <v>206839</v>
      </c>
    </row>
    <row r="2470" spans="2:4" x14ac:dyDescent="0.3">
      <c r="B2470" s="109">
        <v>41746</v>
      </c>
      <c r="C2470">
        <v>300.23</v>
      </c>
      <c r="D2470">
        <v>252856</v>
      </c>
    </row>
    <row r="2471" spans="2:4" x14ac:dyDescent="0.3">
      <c r="B2471" s="109">
        <v>41745</v>
      </c>
      <c r="C2471">
        <v>296.22000000000003</v>
      </c>
      <c r="D2471">
        <v>199849</v>
      </c>
    </row>
    <row r="2472" spans="2:4" x14ac:dyDescent="0.3">
      <c r="B2472" s="109">
        <v>41744</v>
      </c>
      <c r="C2472">
        <v>299.70999999999998</v>
      </c>
      <c r="D2472">
        <v>327997</v>
      </c>
    </row>
    <row r="2473" spans="2:4" x14ac:dyDescent="0.3">
      <c r="B2473" s="109">
        <v>41740</v>
      </c>
      <c r="C2473">
        <v>297.08</v>
      </c>
      <c r="D2473">
        <v>379675</v>
      </c>
    </row>
    <row r="2474" spans="2:4" x14ac:dyDescent="0.3">
      <c r="B2474" s="109">
        <v>41739</v>
      </c>
      <c r="C2474">
        <v>299.97000000000003</v>
      </c>
      <c r="D2474">
        <v>396593</v>
      </c>
    </row>
    <row r="2475" spans="2:4" x14ac:dyDescent="0.3">
      <c r="B2475" s="109">
        <v>41738</v>
      </c>
      <c r="C2475">
        <v>302.79000000000002</v>
      </c>
      <c r="D2475">
        <v>428031</v>
      </c>
    </row>
    <row r="2476" spans="2:4" x14ac:dyDescent="0.3">
      <c r="B2476" s="109">
        <v>41736</v>
      </c>
      <c r="C2476">
        <v>300.8</v>
      </c>
      <c r="D2476">
        <v>262145</v>
      </c>
    </row>
    <row r="2477" spans="2:4" x14ac:dyDescent="0.3">
      <c r="B2477" s="109">
        <v>41733</v>
      </c>
      <c r="C2477">
        <v>303.83999999999997</v>
      </c>
      <c r="D2477">
        <v>359630</v>
      </c>
    </row>
    <row r="2478" spans="2:4" x14ac:dyDescent="0.3">
      <c r="B2478" s="109">
        <v>41732</v>
      </c>
      <c r="C2478">
        <v>297.76</v>
      </c>
      <c r="D2478">
        <v>1139115</v>
      </c>
    </row>
    <row r="2479" spans="2:4" x14ac:dyDescent="0.3">
      <c r="B2479" s="109">
        <v>41731</v>
      </c>
      <c r="C2479">
        <v>304.55</v>
      </c>
      <c r="D2479">
        <v>275552</v>
      </c>
    </row>
    <row r="2480" spans="2:4" x14ac:dyDescent="0.3">
      <c r="B2480" s="109">
        <v>41730</v>
      </c>
      <c r="C2480">
        <v>304.17</v>
      </c>
      <c r="D2480">
        <v>696152</v>
      </c>
    </row>
    <row r="2481" spans="2:4" x14ac:dyDescent="0.3">
      <c r="B2481" s="109">
        <v>41729</v>
      </c>
      <c r="C2481">
        <v>301.44</v>
      </c>
      <c r="D2481">
        <v>1124405</v>
      </c>
    </row>
    <row r="2482" spans="2:4" x14ac:dyDescent="0.3">
      <c r="B2482" s="109">
        <v>41726</v>
      </c>
      <c r="C2482">
        <v>292.92</v>
      </c>
      <c r="D2482">
        <v>992090</v>
      </c>
    </row>
    <row r="2483" spans="2:4" x14ac:dyDescent="0.3">
      <c r="B2483" s="109">
        <v>41725</v>
      </c>
      <c r="C2483">
        <v>298.39999999999998</v>
      </c>
      <c r="D2483">
        <v>818887</v>
      </c>
    </row>
    <row r="2484" spans="2:4" x14ac:dyDescent="0.3">
      <c r="B2484" s="109">
        <v>41724</v>
      </c>
      <c r="C2484">
        <v>293.33</v>
      </c>
      <c r="D2484">
        <v>422086</v>
      </c>
    </row>
    <row r="2485" spans="2:4" x14ac:dyDescent="0.3">
      <c r="B2485" s="109">
        <v>41723</v>
      </c>
      <c r="C2485">
        <v>293.11</v>
      </c>
      <c r="D2485">
        <v>286466</v>
      </c>
    </row>
    <row r="2486" spans="2:4" x14ac:dyDescent="0.3">
      <c r="B2486" s="109">
        <v>41722</v>
      </c>
      <c r="C2486">
        <v>283.99</v>
      </c>
      <c r="D2486">
        <v>464640</v>
      </c>
    </row>
    <row r="2487" spans="2:4" x14ac:dyDescent="0.3">
      <c r="B2487" s="109">
        <v>41719</v>
      </c>
      <c r="C2487">
        <v>285.04000000000002</v>
      </c>
      <c r="D2487">
        <v>561742</v>
      </c>
    </row>
    <row r="2488" spans="2:4" x14ac:dyDescent="0.3">
      <c r="B2488" s="109">
        <v>41718</v>
      </c>
      <c r="C2488">
        <v>289.69</v>
      </c>
      <c r="D2488">
        <v>557655</v>
      </c>
    </row>
    <row r="2489" spans="2:4" x14ac:dyDescent="0.3">
      <c r="B2489" s="109">
        <v>41717</v>
      </c>
      <c r="C2489">
        <v>284.25</v>
      </c>
      <c r="D2489">
        <v>754229</v>
      </c>
    </row>
    <row r="2490" spans="2:4" x14ac:dyDescent="0.3">
      <c r="B2490" s="109">
        <v>41716</v>
      </c>
      <c r="C2490">
        <v>291.23</v>
      </c>
      <c r="D2490">
        <v>665555</v>
      </c>
    </row>
    <row r="2491" spans="2:4" x14ac:dyDescent="0.3">
      <c r="B2491" s="109">
        <v>41712</v>
      </c>
      <c r="C2491">
        <v>282.75</v>
      </c>
      <c r="D2491">
        <v>341245</v>
      </c>
    </row>
    <row r="2492" spans="2:4" x14ac:dyDescent="0.3">
      <c r="B2492" s="109">
        <v>41711</v>
      </c>
      <c r="C2492">
        <v>285.75</v>
      </c>
      <c r="D2492">
        <v>493057</v>
      </c>
    </row>
    <row r="2493" spans="2:4" x14ac:dyDescent="0.3">
      <c r="B2493" s="109">
        <v>41710</v>
      </c>
      <c r="C2493">
        <v>296.3</v>
      </c>
      <c r="D2493">
        <v>569186</v>
      </c>
    </row>
    <row r="2494" spans="2:4" x14ac:dyDescent="0.3">
      <c r="B2494" s="109">
        <v>41709</v>
      </c>
      <c r="C2494">
        <v>293.86</v>
      </c>
      <c r="D2494">
        <v>470117</v>
      </c>
    </row>
    <row r="2495" spans="2:4" x14ac:dyDescent="0.3">
      <c r="B2495" s="109">
        <v>41708</v>
      </c>
      <c r="C2495">
        <v>290.97000000000003</v>
      </c>
      <c r="D2495">
        <v>395118</v>
      </c>
    </row>
    <row r="2496" spans="2:4" x14ac:dyDescent="0.3">
      <c r="B2496" s="109">
        <v>41705</v>
      </c>
      <c r="C2496">
        <v>293.22000000000003</v>
      </c>
      <c r="D2496">
        <v>511990</v>
      </c>
    </row>
    <row r="2497" spans="2:4" x14ac:dyDescent="0.3">
      <c r="B2497" s="109">
        <v>41704</v>
      </c>
      <c r="C2497">
        <v>289.66000000000003</v>
      </c>
      <c r="D2497">
        <v>879076</v>
      </c>
    </row>
    <row r="2498" spans="2:4" x14ac:dyDescent="0.3">
      <c r="B2498" s="109">
        <v>41703</v>
      </c>
      <c r="C2498">
        <v>281.66000000000003</v>
      </c>
      <c r="D2498">
        <v>580809</v>
      </c>
    </row>
    <row r="2499" spans="2:4" x14ac:dyDescent="0.3">
      <c r="B2499" s="109">
        <v>41702</v>
      </c>
      <c r="C2499">
        <v>277.64999999999998</v>
      </c>
      <c r="D2499">
        <v>302911</v>
      </c>
    </row>
    <row r="2500" spans="2:4" x14ac:dyDescent="0.3">
      <c r="B2500" s="109">
        <v>41701</v>
      </c>
      <c r="C2500">
        <v>273.94</v>
      </c>
      <c r="D2500">
        <v>342305</v>
      </c>
    </row>
    <row r="2501" spans="2:4" x14ac:dyDescent="0.3">
      <c r="B2501" s="109">
        <v>41698</v>
      </c>
      <c r="C2501">
        <v>278.06</v>
      </c>
      <c r="D2501">
        <v>940171</v>
      </c>
    </row>
    <row r="2502" spans="2:4" x14ac:dyDescent="0.3">
      <c r="B2502" s="109">
        <v>41696</v>
      </c>
      <c r="C2502">
        <v>268.76</v>
      </c>
      <c r="D2502">
        <v>1057523</v>
      </c>
    </row>
    <row r="2503" spans="2:4" x14ac:dyDescent="0.3">
      <c r="B2503" s="109">
        <v>41695</v>
      </c>
      <c r="C2503">
        <v>276.94</v>
      </c>
      <c r="D2503">
        <v>444649</v>
      </c>
    </row>
    <row r="2504" spans="2:4" x14ac:dyDescent="0.3">
      <c r="B2504" s="109">
        <v>41694</v>
      </c>
      <c r="C2504">
        <v>273.79000000000002</v>
      </c>
      <c r="D2504">
        <v>1142451</v>
      </c>
    </row>
    <row r="2505" spans="2:4" x14ac:dyDescent="0.3">
      <c r="B2505" s="109">
        <v>41691</v>
      </c>
      <c r="C2505">
        <v>265.01</v>
      </c>
      <c r="D2505">
        <v>2492760</v>
      </c>
    </row>
    <row r="2506" spans="2:4" x14ac:dyDescent="0.3">
      <c r="B2506" s="109">
        <v>41690</v>
      </c>
      <c r="C2506">
        <v>255.18</v>
      </c>
      <c r="D2506">
        <v>1343539</v>
      </c>
    </row>
    <row r="2507" spans="2:4" x14ac:dyDescent="0.3">
      <c r="B2507" s="109">
        <v>41689</v>
      </c>
      <c r="C2507">
        <v>252.89</v>
      </c>
      <c r="D2507">
        <v>1121644</v>
      </c>
    </row>
    <row r="2508" spans="2:4" x14ac:dyDescent="0.3">
      <c r="B2508" s="109">
        <v>41688</v>
      </c>
      <c r="C2508">
        <v>244.64</v>
      </c>
      <c r="D2508">
        <v>626550</v>
      </c>
    </row>
    <row r="2509" spans="2:4" x14ac:dyDescent="0.3">
      <c r="B2509" s="109">
        <v>41687</v>
      </c>
      <c r="C2509">
        <v>248.35</v>
      </c>
      <c r="D2509">
        <v>535691</v>
      </c>
    </row>
    <row r="2510" spans="2:4" x14ac:dyDescent="0.3">
      <c r="B2510" s="109">
        <v>41684</v>
      </c>
      <c r="C2510">
        <v>247</v>
      </c>
      <c r="D2510">
        <v>999382</v>
      </c>
    </row>
    <row r="2511" spans="2:4" x14ac:dyDescent="0.3">
      <c r="B2511" s="109">
        <v>41683</v>
      </c>
      <c r="C2511">
        <v>252.14</v>
      </c>
      <c r="D2511">
        <v>536284</v>
      </c>
    </row>
    <row r="2512" spans="2:4" x14ac:dyDescent="0.3">
      <c r="B2512" s="109">
        <v>41682</v>
      </c>
      <c r="C2512">
        <v>261.41000000000003</v>
      </c>
      <c r="D2512">
        <v>277815</v>
      </c>
    </row>
    <row r="2513" spans="2:4" x14ac:dyDescent="0.3">
      <c r="B2513" s="109">
        <v>41681</v>
      </c>
      <c r="C2513">
        <v>262.70999999999998</v>
      </c>
      <c r="D2513">
        <v>288795</v>
      </c>
    </row>
    <row r="2514" spans="2:4" x14ac:dyDescent="0.3">
      <c r="B2514" s="109">
        <v>41680</v>
      </c>
      <c r="C2514">
        <v>267.14</v>
      </c>
      <c r="D2514">
        <v>302346</v>
      </c>
    </row>
    <row r="2515" spans="2:4" x14ac:dyDescent="0.3">
      <c r="B2515" s="109">
        <v>41677</v>
      </c>
      <c r="C2515">
        <v>270.27</v>
      </c>
      <c r="D2515">
        <v>417851</v>
      </c>
    </row>
    <row r="2516" spans="2:4" x14ac:dyDescent="0.3">
      <c r="B2516" s="109">
        <v>41676</v>
      </c>
      <c r="C2516">
        <v>270.76</v>
      </c>
      <c r="D2516">
        <v>262091</v>
      </c>
    </row>
    <row r="2517" spans="2:4" x14ac:dyDescent="0.3">
      <c r="B2517" s="109">
        <v>41675</v>
      </c>
      <c r="C2517">
        <v>271.05</v>
      </c>
      <c r="D2517">
        <v>563694</v>
      </c>
    </row>
    <row r="2518" spans="2:4" x14ac:dyDescent="0.3">
      <c r="B2518" s="109">
        <v>41674</v>
      </c>
      <c r="C2518">
        <v>265.02</v>
      </c>
      <c r="D2518">
        <v>240408</v>
      </c>
    </row>
    <row r="2519" spans="2:4" x14ac:dyDescent="0.3">
      <c r="B2519" s="109">
        <v>41673</v>
      </c>
      <c r="C2519">
        <v>268.74</v>
      </c>
      <c r="D2519">
        <v>649236</v>
      </c>
    </row>
    <row r="2520" spans="2:4" x14ac:dyDescent="0.3">
      <c r="B2520" s="109">
        <v>41670</v>
      </c>
      <c r="C2520">
        <v>268.56</v>
      </c>
      <c r="D2520">
        <v>243576</v>
      </c>
    </row>
    <row r="2521" spans="2:4" x14ac:dyDescent="0.3">
      <c r="B2521" s="109">
        <v>41669</v>
      </c>
      <c r="C2521">
        <v>264.24</v>
      </c>
      <c r="D2521">
        <v>1327565</v>
      </c>
    </row>
    <row r="2522" spans="2:4" x14ac:dyDescent="0.3">
      <c r="B2522" s="109">
        <v>41668</v>
      </c>
      <c r="C2522">
        <v>265.08999999999997</v>
      </c>
      <c r="D2522">
        <v>342633</v>
      </c>
    </row>
    <row r="2523" spans="2:4" x14ac:dyDescent="0.3">
      <c r="B2523" s="109">
        <v>41667</v>
      </c>
      <c r="C2523">
        <v>260.85000000000002</v>
      </c>
      <c r="D2523">
        <v>1238894</v>
      </c>
    </row>
    <row r="2524" spans="2:4" x14ac:dyDescent="0.3">
      <c r="B2524" s="109">
        <v>41666</v>
      </c>
      <c r="C2524">
        <v>261.93</v>
      </c>
      <c r="D2524">
        <v>764991</v>
      </c>
    </row>
    <row r="2525" spans="2:4" x14ac:dyDescent="0.3">
      <c r="B2525" s="109">
        <v>41663</v>
      </c>
      <c r="C2525">
        <v>265.73</v>
      </c>
      <c r="D2525">
        <v>353175</v>
      </c>
    </row>
    <row r="2526" spans="2:4" x14ac:dyDescent="0.3">
      <c r="B2526" s="109">
        <v>41662</v>
      </c>
      <c r="C2526">
        <v>270.01</v>
      </c>
      <c r="D2526">
        <v>115580</v>
      </c>
    </row>
    <row r="2527" spans="2:4" x14ac:dyDescent="0.3">
      <c r="B2527" s="109">
        <v>41661</v>
      </c>
      <c r="C2527">
        <v>272.99</v>
      </c>
      <c r="D2527">
        <v>318224</v>
      </c>
    </row>
    <row r="2528" spans="2:4" x14ac:dyDescent="0.3">
      <c r="B2528" s="109">
        <v>41660</v>
      </c>
      <c r="C2528">
        <v>272.43</v>
      </c>
      <c r="D2528">
        <v>344737</v>
      </c>
    </row>
    <row r="2529" spans="2:4" x14ac:dyDescent="0.3">
      <c r="B2529" s="109">
        <v>41659</v>
      </c>
      <c r="C2529">
        <v>270.01</v>
      </c>
      <c r="D2529">
        <v>255261</v>
      </c>
    </row>
    <row r="2530" spans="2:4" x14ac:dyDescent="0.3">
      <c r="B2530" s="109">
        <v>41656</v>
      </c>
      <c r="C2530">
        <v>266.55</v>
      </c>
      <c r="D2530">
        <v>415850</v>
      </c>
    </row>
    <row r="2531" spans="2:4" x14ac:dyDescent="0.3">
      <c r="B2531" s="109">
        <v>41655</v>
      </c>
      <c r="C2531">
        <v>271.31</v>
      </c>
      <c r="D2531">
        <v>328709</v>
      </c>
    </row>
    <row r="2532" spans="2:4" x14ac:dyDescent="0.3">
      <c r="B2532" s="109">
        <v>41654</v>
      </c>
      <c r="C2532">
        <v>268.77999999999997</v>
      </c>
      <c r="D2532">
        <v>423067</v>
      </c>
    </row>
    <row r="2533" spans="2:4" x14ac:dyDescent="0.3">
      <c r="B2533" s="109">
        <v>41653</v>
      </c>
      <c r="C2533">
        <v>269.97000000000003</v>
      </c>
      <c r="D2533">
        <v>369836</v>
      </c>
    </row>
    <row r="2534" spans="2:4" x14ac:dyDescent="0.3">
      <c r="B2534" s="109">
        <v>41652</v>
      </c>
      <c r="C2534">
        <v>272.02</v>
      </c>
      <c r="D2534">
        <v>201869</v>
      </c>
    </row>
    <row r="2535" spans="2:4" x14ac:dyDescent="0.3">
      <c r="B2535" s="109">
        <v>41649</v>
      </c>
      <c r="C2535">
        <v>271.95</v>
      </c>
      <c r="D2535">
        <v>415588</v>
      </c>
    </row>
    <row r="2536" spans="2:4" x14ac:dyDescent="0.3">
      <c r="B2536" s="109">
        <v>41648</v>
      </c>
      <c r="C2536">
        <v>276.79000000000002</v>
      </c>
      <c r="D2536">
        <v>962960</v>
      </c>
    </row>
    <row r="2537" spans="2:4" x14ac:dyDescent="0.3">
      <c r="B2537" s="109">
        <v>41647</v>
      </c>
      <c r="C2537">
        <v>277.31</v>
      </c>
      <c r="D2537">
        <v>465927</v>
      </c>
    </row>
    <row r="2538" spans="2:4" x14ac:dyDescent="0.3">
      <c r="B2538" s="109">
        <v>41646</v>
      </c>
      <c r="C2538">
        <v>278.73</v>
      </c>
      <c r="D2538">
        <v>786321</v>
      </c>
    </row>
    <row r="2539" spans="2:4" x14ac:dyDescent="0.3">
      <c r="B2539" s="109">
        <v>41645</v>
      </c>
      <c r="C2539">
        <v>280.92</v>
      </c>
      <c r="D2539">
        <v>615387</v>
      </c>
    </row>
    <row r="2540" spans="2:4" x14ac:dyDescent="0.3">
      <c r="B2540" s="109">
        <v>41642</v>
      </c>
      <c r="C2540">
        <v>275.82</v>
      </c>
      <c r="D2540">
        <v>491780</v>
      </c>
    </row>
    <row r="2541" spans="2:4" x14ac:dyDescent="0.3">
      <c r="B2541" s="109">
        <v>41641</v>
      </c>
      <c r="C2541">
        <v>273.58999999999997</v>
      </c>
      <c r="D2541">
        <v>1025525</v>
      </c>
    </row>
    <row r="2542" spans="2:4" x14ac:dyDescent="0.3">
      <c r="B2542" s="109">
        <v>41640</v>
      </c>
      <c r="C2542">
        <v>286.51</v>
      </c>
      <c r="D2542">
        <v>761958</v>
      </c>
    </row>
    <row r="2543" spans="2:4" x14ac:dyDescent="0.3">
      <c r="B2543" s="109">
        <v>41639</v>
      </c>
      <c r="C2543">
        <v>283.31</v>
      </c>
      <c r="D2543">
        <v>413186</v>
      </c>
    </row>
    <row r="2544" spans="2:4" x14ac:dyDescent="0.3">
      <c r="B2544" s="109">
        <v>41638</v>
      </c>
      <c r="C2544">
        <v>278.5</v>
      </c>
      <c r="D2544">
        <v>182433</v>
      </c>
    </row>
    <row r="2545" spans="2:4" x14ac:dyDescent="0.3">
      <c r="B2545" s="109">
        <v>41635</v>
      </c>
      <c r="C2545">
        <v>280.37</v>
      </c>
      <c r="D2545">
        <v>450923</v>
      </c>
    </row>
    <row r="2546" spans="2:4" x14ac:dyDescent="0.3">
      <c r="B2546" s="109">
        <v>41634</v>
      </c>
      <c r="C2546">
        <v>278.8</v>
      </c>
      <c r="D2546">
        <v>878147</v>
      </c>
    </row>
    <row r="2547" spans="2:4" x14ac:dyDescent="0.3">
      <c r="B2547" s="109">
        <v>41632</v>
      </c>
      <c r="C2547">
        <v>279.92</v>
      </c>
      <c r="D2547">
        <v>835320</v>
      </c>
    </row>
    <row r="2548" spans="2:4" x14ac:dyDescent="0.3">
      <c r="B2548" s="109">
        <v>41631</v>
      </c>
      <c r="C2548">
        <v>275.60000000000002</v>
      </c>
      <c r="D2548">
        <v>413668</v>
      </c>
    </row>
    <row r="2549" spans="2:4" x14ac:dyDescent="0.3">
      <c r="B2549" s="109">
        <v>41628</v>
      </c>
      <c r="C2549">
        <v>277.91000000000003</v>
      </c>
      <c r="D2549">
        <v>497969</v>
      </c>
    </row>
    <row r="2550" spans="2:4" x14ac:dyDescent="0.3">
      <c r="B2550" s="109">
        <v>41627</v>
      </c>
      <c r="C2550">
        <v>273.47000000000003</v>
      </c>
      <c r="D2550">
        <v>558652</v>
      </c>
    </row>
    <row r="2551" spans="2:4" x14ac:dyDescent="0.3">
      <c r="B2551" s="109">
        <v>41626</v>
      </c>
      <c r="C2551">
        <v>269.27</v>
      </c>
      <c r="D2551">
        <v>353759</v>
      </c>
    </row>
    <row r="2552" spans="2:4" x14ac:dyDescent="0.3">
      <c r="B2552" s="109">
        <v>41625</v>
      </c>
      <c r="C2552">
        <v>268.56</v>
      </c>
      <c r="D2552">
        <v>375870</v>
      </c>
    </row>
    <row r="2553" spans="2:4" x14ac:dyDescent="0.3">
      <c r="B2553" s="109">
        <v>41624</v>
      </c>
      <c r="C2553">
        <v>270.72000000000003</v>
      </c>
      <c r="D2553">
        <v>349722</v>
      </c>
    </row>
    <row r="2554" spans="2:4" x14ac:dyDescent="0.3">
      <c r="B2554" s="109">
        <v>41621</v>
      </c>
      <c r="C2554">
        <v>271.35000000000002</v>
      </c>
      <c r="D2554">
        <v>729821</v>
      </c>
    </row>
    <row r="2555" spans="2:4" x14ac:dyDescent="0.3">
      <c r="B2555" s="109">
        <v>41620</v>
      </c>
      <c r="C2555">
        <v>272.20999999999998</v>
      </c>
      <c r="D2555">
        <v>701174</v>
      </c>
    </row>
    <row r="2556" spans="2:4" x14ac:dyDescent="0.3">
      <c r="B2556" s="109">
        <v>41619</v>
      </c>
      <c r="C2556">
        <v>276.68</v>
      </c>
      <c r="D2556">
        <v>421815</v>
      </c>
    </row>
    <row r="2557" spans="2:4" x14ac:dyDescent="0.3">
      <c r="B2557" s="109">
        <v>41618</v>
      </c>
      <c r="C2557">
        <v>280.25</v>
      </c>
      <c r="D2557">
        <v>616557</v>
      </c>
    </row>
    <row r="2558" spans="2:4" x14ac:dyDescent="0.3">
      <c r="B2558" s="109">
        <v>41617</v>
      </c>
      <c r="C2558">
        <v>281.97000000000003</v>
      </c>
      <c r="D2558">
        <v>415737</v>
      </c>
    </row>
    <row r="2559" spans="2:4" x14ac:dyDescent="0.3">
      <c r="B2559" s="109">
        <v>41614</v>
      </c>
      <c r="C2559">
        <v>276.86</v>
      </c>
      <c r="D2559">
        <v>753124</v>
      </c>
    </row>
    <row r="2560" spans="2:4" x14ac:dyDescent="0.3">
      <c r="B2560" s="109">
        <v>41613</v>
      </c>
      <c r="C2560">
        <v>278.32</v>
      </c>
      <c r="D2560">
        <v>547697</v>
      </c>
    </row>
    <row r="2561" spans="2:4" x14ac:dyDescent="0.3">
      <c r="B2561" s="109">
        <v>41612</v>
      </c>
      <c r="C2561">
        <v>282.08</v>
      </c>
      <c r="D2561">
        <v>1358339</v>
      </c>
    </row>
    <row r="2562" spans="2:4" x14ac:dyDescent="0.3">
      <c r="B2562" s="109">
        <v>41611</v>
      </c>
      <c r="C2562">
        <v>287.14</v>
      </c>
      <c r="D2562">
        <v>3140305</v>
      </c>
    </row>
    <row r="2563" spans="2:4" x14ac:dyDescent="0.3">
      <c r="B2563" s="109">
        <v>41610</v>
      </c>
      <c r="C2563">
        <v>273.7</v>
      </c>
      <c r="D2563">
        <v>1152822</v>
      </c>
    </row>
    <row r="2564" spans="2:4" x14ac:dyDescent="0.3">
      <c r="B2564" s="109">
        <v>41607</v>
      </c>
      <c r="C2564">
        <v>275.64</v>
      </c>
      <c r="D2564">
        <v>841344</v>
      </c>
    </row>
    <row r="2565" spans="2:4" x14ac:dyDescent="0.3">
      <c r="B2565" s="109">
        <v>41606</v>
      </c>
      <c r="C2565">
        <v>275.67</v>
      </c>
      <c r="D2565">
        <v>2282404</v>
      </c>
    </row>
    <row r="2566" spans="2:4" x14ac:dyDescent="0.3">
      <c r="B2566" s="109">
        <v>41605</v>
      </c>
      <c r="C2566">
        <v>272.92</v>
      </c>
      <c r="D2566">
        <v>926542</v>
      </c>
    </row>
    <row r="2567" spans="2:4" x14ac:dyDescent="0.3">
      <c r="B2567" s="109">
        <v>41604</v>
      </c>
      <c r="C2567">
        <v>279.77</v>
      </c>
      <c r="D2567">
        <v>770944</v>
      </c>
    </row>
    <row r="2568" spans="2:4" x14ac:dyDescent="0.3">
      <c r="B2568" s="109">
        <v>41603</v>
      </c>
      <c r="C2568">
        <v>285.47000000000003</v>
      </c>
      <c r="D2568">
        <v>1011008</v>
      </c>
    </row>
    <row r="2569" spans="2:4" x14ac:dyDescent="0.3">
      <c r="B2569" s="109">
        <v>41600</v>
      </c>
      <c r="C2569">
        <v>281.37</v>
      </c>
      <c r="D2569">
        <v>472685</v>
      </c>
    </row>
    <row r="2570" spans="2:4" x14ac:dyDescent="0.3">
      <c r="B2570" s="109">
        <v>41599</v>
      </c>
      <c r="C2570">
        <v>278.54000000000002</v>
      </c>
      <c r="D2570">
        <v>645937</v>
      </c>
    </row>
    <row r="2571" spans="2:4" x14ac:dyDescent="0.3">
      <c r="B2571" s="109">
        <v>41598</v>
      </c>
      <c r="C2571">
        <v>284.76</v>
      </c>
      <c r="D2571">
        <v>691272</v>
      </c>
    </row>
    <row r="2572" spans="2:4" x14ac:dyDescent="0.3">
      <c r="B2572" s="109">
        <v>41597</v>
      </c>
      <c r="C2572">
        <v>285.83999999999997</v>
      </c>
      <c r="D2572">
        <v>870610</v>
      </c>
    </row>
    <row r="2573" spans="2:4" x14ac:dyDescent="0.3">
      <c r="B2573" s="109">
        <v>41596</v>
      </c>
      <c r="C2573">
        <v>283.01</v>
      </c>
      <c r="D2573">
        <v>1079458</v>
      </c>
    </row>
    <row r="2574" spans="2:4" x14ac:dyDescent="0.3">
      <c r="B2574" s="109">
        <v>41592</v>
      </c>
      <c r="C2574">
        <v>290.63</v>
      </c>
      <c r="D2574">
        <v>525805</v>
      </c>
    </row>
    <row r="2575" spans="2:4" x14ac:dyDescent="0.3">
      <c r="B2575" s="109">
        <v>41591</v>
      </c>
      <c r="C2575">
        <v>283.86</v>
      </c>
      <c r="D2575">
        <v>433134</v>
      </c>
    </row>
    <row r="2576" spans="2:4" x14ac:dyDescent="0.3">
      <c r="B2576" s="109">
        <v>41590</v>
      </c>
      <c r="C2576">
        <v>285.60000000000002</v>
      </c>
      <c r="D2576">
        <v>1936803</v>
      </c>
    </row>
    <row r="2577" spans="2:4" x14ac:dyDescent="0.3">
      <c r="B2577" s="109">
        <v>41589</v>
      </c>
      <c r="C2577">
        <v>293.63</v>
      </c>
      <c r="D2577">
        <v>1399746</v>
      </c>
    </row>
    <row r="2578" spans="2:4" x14ac:dyDescent="0.3">
      <c r="B2578" s="109">
        <v>41586</v>
      </c>
      <c r="C2578">
        <v>305.99</v>
      </c>
      <c r="D2578">
        <v>1446633</v>
      </c>
    </row>
    <row r="2579" spans="2:4" x14ac:dyDescent="0.3">
      <c r="B2579" s="109">
        <v>41585</v>
      </c>
      <c r="C2579">
        <v>325.82</v>
      </c>
      <c r="D2579">
        <v>687419</v>
      </c>
    </row>
    <row r="2580" spans="2:4" x14ac:dyDescent="0.3">
      <c r="B2580" s="109">
        <v>41584</v>
      </c>
      <c r="C2580">
        <v>332.82</v>
      </c>
      <c r="D2580">
        <v>384788</v>
      </c>
    </row>
    <row r="2581" spans="2:4" x14ac:dyDescent="0.3">
      <c r="B2581" s="109">
        <v>41583</v>
      </c>
      <c r="C2581">
        <v>332.74</v>
      </c>
      <c r="D2581">
        <v>765359</v>
      </c>
    </row>
    <row r="2582" spans="2:4" x14ac:dyDescent="0.3">
      <c r="B2582" s="109">
        <v>41579</v>
      </c>
      <c r="C2582">
        <v>318.68</v>
      </c>
      <c r="D2582">
        <v>1314422</v>
      </c>
    </row>
    <row r="2583" spans="2:4" x14ac:dyDescent="0.3">
      <c r="B2583" s="109">
        <v>41578</v>
      </c>
      <c r="C2583">
        <v>310.95</v>
      </c>
      <c r="D2583">
        <v>350627</v>
      </c>
    </row>
    <row r="2584" spans="2:4" x14ac:dyDescent="0.3">
      <c r="B2584" s="109">
        <v>41577</v>
      </c>
      <c r="C2584">
        <v>313.24</v>
      </c>
      <c r="D2584">
        <v>175594</v>
      </c>
    </row>
    <row r="2585" spans="2:4" x14ac:dyDescent="0.3">
      <c r="B2585" s="109">
        <v>41576</v>
      </c>
      <c r="C2585">
        <v>313.43</v>
      </c>
      <c r="D2585">
        <v>214923</v>
      </c>
    </row>
    <row r="2586" spans="2:4" x14ac:dyDescent="0.3">
      <c r="B2586" s="109">
        <v>41575</v>
      </c>
      <c r="C2586">
        <v>311.69</v>
      </c>
      <c r="D2586">
        <v>128290</v>
      </c>
    </row>
    <row r="2587" spans="2:4" x14ac:dyDescent="0.3">
      <c r="B2587" s="109">
        <v>41572</v>
      </c>
      <c r="C2587">
        <v>314.58</v>
      </c>
      <c r="D2587">
        <v>229198</v>
      </c>
    </row>
    <row r="2588" spans="2:4" x14ac:dyDescent="0.3">
      <c r="B2588" s="109">
        <v>41571</v>
      </c>
      <c r="C2588">
        <v>313.91000000000003</v>
      </c>
      <c r="D2588">
        <v>340063</v>
      </c>
    </row>
    <row r="2589" spans="2:4" x14ac:dyDescent="0.3">
      <c r="B2589" s="109">
        <v>41570</v>
      </c>
      <c r="C2589">
        <v>315.72000000000003</v>
      </c>
      <c r="D2589">
        <v>449750</v>
      </c>
    </row>
    <row r="2590" spans="2:4" x14ac:dyDescent="0.3">
      <c r="B2590" s="109">
        <v>41569</v>
      </c>
      <c r="C2590">
        <v>314.58</v>
      </c>
      <c r="D2590">
        <v>698362</v>
      </c>
    </row>
    <row r="2591" spans="2:4" x14ac:dyDescent="0.3">
      <c r="B2591" s="109">
        <v>41568</v>
      </c>
      <c r="C2591">
        <v>309.8</v>
      </c>
      <c r="D2591">
        <v>227550</v>
      </c>
    </row>
    <row r="2592" spans="2:4" x14ac:dyDescent="0.3">
      <c r="B2592" s="109">
        <v>41565</v>
      </c>
      <c r="C2592">
        <v>312.43</v>
      </c>
      <c r="D2592">
        <v>279984</v>
      </c>
    </row>
    <row r="2593" spans="2:4" x14ac:dyDescent="0.3">
      <c r="B2593" s="109">
        <v>41564</v>
      </c>
      <c r="C2593">
        <v>311.27999999999997</v>
      </c>
      <c r="D2593">
        <v>330286</v>
      </c>
    </row>
    <row r="2594" spans="2:4" x14ac:dyDescent="0.3">
      <c r="B2594" s="109">
        <v>41562</v>
      </c>
      <c r="C2594">
        <v>309.83999999999997</v>
      </c>
      <c r="D2594">
        <v>319334</v>
      </c>
    </row>
    <row r="2595" spans="2:4" x14ac:dyDescent="0.3">
      <c r="B2595" s="109">
        <v>41561</v>
      </c>
      <c r="C2595">
        <v>312.32</v>
      </c>
      <c r="D2595">
        <v>186259</v>
      </c>
    </row>
    <row r="2596" spans="2:4" x14ac:dyDescent="0.3">
      <c r="B2596" s="109">
        <v>41558</v>
      </c>
      <c r="C2596">
        <v>316.91000000000003</v>
      </c>
      <c r="D2596">
        <v>441915</v>
      </c>
    </row>
    <row r="2597" spans="2:4" x14ac:dyDescent="0.3">
      <c r="B2597" s="109">
        <v>41557</v>
      </c>
      <c r="C2597">
        <v>313.54000000000002</v>
      </c>
      <c r="D2597">
        <v>427990</v>
      </c>
    </row>
    <row r="2598" spans="2:4" x14ac:dyDescent="0.3">
      <c r="B2598" s="109">
        <v>41556</v>
      </c>
      <c r="C2598">
        <v>314.95</v>
      </c>
      <c r="D2598">
        <v>1113711</v>
      </c>
    </row>
    <row r="2599" spans="2:4" x14ac:dyDescent="0.3">
      <c r="B2599" s="109">
        <v>41555</v>
      </c>
      <c r="C2599">
        <v>315.83</v>
      </c>
      <c r="D2599">
        <v>1074056</v>
      </c>
    </row>
    <row r="2600" spans="2:4" x14ac:dyDescent="0.3">
      <c r="B2600" s="109">
        <v>41554</v>
      </c>
      <c r="C2600">
        <v>319.61</v>
      </c>
      <c r="D2600">
        <v>1371758</v>
      </c>
    </row>
    <row r="2601" spans="2:4" x14ac:dyDescent="0.3">
      <c r="B2601" s="109">
        <v>41551</v>
      </c>
      <c r="C2601">
        <v>302.44</v>
      </c>
      <c r="D2601">
        <v>357451</v>
      </c>
    </row>
    <row r="2602" spans="2:4" x14ac:dyDescent="0.3">
      <c r="B2602" s="109">
        <v>41550</v>
      </c>
      <c r="C2602">
        <v>303.36</v>
      </c>
      <c r="D2602">
        <v>1489905</v>
      </c>
    </row>
    <row r="2603" spans="2:4" x14ac:dyDescent="0.3">
      <c r="B2603" s="109">
        <v>41548</v>
      </c>
      <c r="C2603">
        <v>298.52</v>
      </c>
      <c r="D2603">
        <v>1193809</v>
      </c>
    </row>
    <row r="2604" spans="2:4" x14ac:dyDescent="0.3">
      <c r="B2604" s="109">
        <v>41547</v>
      </c>
      <c r="C2604">
        <v>291</v>
      </c>
      <c r="D2604">
        <v>210310</v>
      </c>
    </row>
    <row r="2605" spans="2:4" x14ac:dyDescent="0.3">
      <c r="B2605" s="109">
        <v>41544</v>
      </c>
      <c r="C2605">
        <v>295.93</v>
      </c>
      <c r="D2605">
        <v>452206</v>
      </c>
    </row>
    <row r="2606" spans="2:4" x14ac:dyDescent="0.3">
      <c r="B2606" s="109">
        <v>41543</v>
      </c>
      <c r="C2606">
        <v>295.3</v>
      </c>
      <c r="D2606">
        <v>559554</v>
      </c>
    </row>
    <row r="2607" spans="2:4" x14ac:dyDescent="0.3">
      <c r="B2607" s="109">
        <v>41542</v>
      </c>
      <c r="C2607">
        <v>294.63</v>
      </c>
      <c r="D2607">
        <v>381624</v>
      </c>
    </row>
    <row r="2608" spans="2:4" x14ac:dyDescent="0.3">
      <c r="B2608" s="109">
        <v>41541</v>
      </c>
      <c r="C2608">
        <v>295.37</v>
      </c>
      <c r="D2608">
        <v>1198478</v>
      </c>
    </row>
    <row r="2609" spans="2:4" x14ac:dyDescent="0.3">
      <c r="B2609" s="109">
        <v>41540</v>
      </c>
      <c r="C2609">
        <v>296.07</v>
      </c>
      <c r="D2609">
        <v>1406434</v>
      </c>
    </row>
    <row r="2610" spans="2:4" x14ac:dyDescent="0.3">
      <c r="B2610" s="109">
        <v>41537</v>
      </c>
      <c r="C2610">
        <v>296.52</v>
      </c>
      <c r="D2610">
        <v>577894</v>
      </c>
    </row>
    <row r="2611" spans="2:4" x14ac:dyDescent="0.3">
      <c r="B2611" s="109">
        <v>41536</v>
      </c>
      <c r="C2611">
        <v>298.02999999999997</v>
      </c>
      <c r="D2611">
        <v>1929093</v>
      </c>
    </row>
    <row r="2612" spans="2:4" x14ac:dyDescent="0.3">
      <c r="B2612" s="109">
        <v>41535</v>
      </c>
      <c r="C2612">
        <v>300.11</v>
      </c>
      <c r="D2612">
        <v>434543</v>
      </c>
    </row>
    <row r="2613" spans="2:4" x14ac:dyDescent="0.3">
      <c r="B2613" s="109">
        <v>41534</v>
      </c>
      <c r="C2613">
        <v>301.29000000000002</v>
      </c>
      <c r="D2613">
        <v>1607985</v>
      </c>
    </row>
    <row r="2614" spans="2:4" x14ac:dyDescent="0.3">
      <c r="B2614" s="109">
        <v>41533</v>
      </c>
      <c r="C2614">
        <v>293.37</v>
      </c>
      <c r="D2614">
        <v>1211750</v>
      </c>
    </row>
    <row r="2615" spans="2:4" x14ac:dyDescent="0.3">
      <c r="B2615" s="109">
        <v>41530</v>
      </c>
      <c r="C2615">
        <v>289.26</v>
      </c>
      <c r="D2615">
        <v>466922</v>
      </c>
    </row>
    <row r="2616" spans="2:4" x14ac:dyDescent="0.3">
      <c r="B2616" s="109">
        <v>41529</v>
      </c>
      <c r="C2616">
        <v>288.67</v>
      </c>
      <c r="D2616">
        <v>751852</v>
      </c>
    </row>
    <row r="2617" spans="2:4" x14ac:dyDescent="0.3">
      <c r="B2617" s="109">
        <v>41528</v>
      </c>
      <c r="C2617">
        <v>290.70999999999998</v>
      </c>
      <c r="D2617">
        <v>928492</v>
      </c>
    </row>
    <row r="2618" spans="2:4" x14ac:dyDescent="0.3">
      <c r="B2618" s="109">
        <v>41527</v>
      </c>
      <c r="C2618">
        <v>296.49</v>
      </c>
      <c r="D2618">
        <v>666295</v>
      </c>
    </row>
    <row r="2619" spans="2:4" x14ac:dyDescent="0.3">
      <c r="B2619" s="109">
        <v>41523</v>
      </c>
      <c r="C2619">
        <v>286.18</v>
      </c>
      <c r="D2619">
        <v>886338</v>
      </c>
    </row>
    <row r="2620" spans="2:4" x14ac:dyDescent="0.3">
      <c r="B2620" s="109">
        <v>41522</v>
      </c>
      <c r="C2620">
        <v>295.52999999999997</v>
      </c>
      <c r="D2620">
        <v>608040</v>
      </c>
    </row>
    <row r="2621" spans="2:4" x14ac:dyDescent="0.3">
      <c r="B2621" s="109">
        <v>41521</v>
      </c>
      <c r="C2621">
        <v>287.20999999999998</v>
      </c>
      <c r="D2621">
        <v>687579</v>
      </c>
    </row>
    <row r="2622" spans="2:4" x14ac:dyDescent="0.3">
      <c r="B2622" s="109">
        <v>41520</v>
      </c>
      <c r="C2622">
        <v>290.45</v>
      </c>
      <c r="D2622">
        <v>763747</v>
      </c>
    </row>
    <row r="2623" spans="2:4" x14ac:dyDescent="0.3">
      <c r="B2623" s="109">
        <v>41519</v>
      </c>
      <c r="C2623">
        <v>308.56</v>
      </c>
      <c r="D2623">
        <v>794187</v>
      </c>
    </row>
    <row r="2624" spans="2:4" x14ac:dyDescent="0.3">
      <c r="B2624" s="109">
        <v>41516</v>
      </c>
      <c r="C2624">
        <v>287.10000000000002</v>
      </c>
      <c r="D2624">
        <v>652059</v>
      </c>
    </row>
    <row r="2625" spans="2:4" x14ac:dyDescent="0.3">
      <c r="B2625" s="109">
        <v>41515</v>
      </c>
      <c r="C2625">
        <v>286.55</v>
      </c>
      <c r="D2625">
        <v>1502869</v>
      </c>
    </row>
    <row r="2626" spans="2:4" x14ac:dyDescent="0.3">
      <c r="B2626" s="109">
        <v>41514</v>
      </c>
      <c r="C2626">
        <v>267.7</v>
      </c>
      <c r="D2626">
        <v>781523</v>
      </c>
    </row>
    <row r="2627" spans="2:4" x14ac:dyDescent="0.3">
      <c r="B2627" s="109">
        <v>41513</v>
      </c>
      <c r="C2627">
        <v>276.79000000000002</v>
      </c>
      <c r="D2627">
        <v>523099</v>
      </c>
    </row>
    <row r="2628" spans="2:4" x14ac:dyDescent="0.3">
      <c r="B2628" s="109">
        <v>41512</v>
      </c>
      <c r="C2628">
        <v>277.01</v>
      </c>
      <c r="D2628">
        <v>342727</v>
      </c>
    </row>
    <row r="2629" spans="2:4" x14ac:dyDescent="0.3">
      <c r="B2629" s="109">
        <v>41509</v>
      </c>
      <c r="C2629">
        <v>273.55</v>
      </c>
      <c r="D2629">
        <v>526898</v>
      </c>
    </row>
    <row r="2630" spans="2:4" x14ac:dyDescent="0.3">
      <c r="B2630" s="109">
        <v>41508</v>
      </c>
      <c r="C2630">
        <v>274.88</v>
      </c>
      <c r="D2630">
        <v>1140567</v>
      </c>
    </row>
    <row r="2631" spans="2:4" x14ac:dyDescent="0.3">
      <c r="B2631" s="109">
        <v>41507</v>
      </c>
      <c r="C2631">
        <v>280.99</v>
      </c>
      <c r="D2631">
        <v>868255</v>
      </c>
    </row>
    <row r="2632" spans="2:4" x14ac:dyDescent="0.3">
      <c r="B2632" s="109">
        <v>41506</v>
      </c>
      <c r="C2632">
        <v>279.66000000000003</v>
      </c>
      <c r="D2632">
        <v>946825</v>
      </c>
    </row>
    <row r="2633" spans="2:4" x14ac:dyDescent="0.3">
      <c r="B2633" s="109">
        <v>41505</v>
      </c>
      <c r="C2633">
        <v>280.69</v>
      </c>
      <c r="D2633">
        <v>805799</v>
      </c>
    </row>
    <row r="2634" spans="2:4" x14ac:dyDescent="0.3">
      <c r="B2634" s="109">
        <v>41502</v>
      </c>
      <c r="C2634">
        <v>283.60000000000002</v>
      </c>
      <c r="D2634">
        <v>1034029</v>
      </c>
    </row>
    <row r="2635" spans="2:4" x14ac:dyDescent="0.3">
      <c r="B2635" s="109">
        <v>41500</v>
      </c>
      <c r="C2635">
        <v>312.72000000000003</v>
      </c>
      <c r="D2635">
        <v>535597</v>
      </c>
    </row>
    <row r="2636" spans="2:4" x14ac:dyDescent="0.3">
      <c r="B2636" s="109">
        <v>41499</v>
      </c>
      <c r="C2636">
        <v>312.72000000000003</v>
      </c>
      <c r="D2636">
        <v>792265</v>
      </c>
    </row>
    <row r="2637" spans="2:4" x14ac:dyDescent="0.3">
      <c r="B2637" s="109">
        <v>41498</v>
      </c>
      <c r="C2637">
        <v>298.33</v>
      </c>
      <c r="D2637">
        <v>775945</v>
      </c>
    </row>
    <row r="2638" spans="2:4" x14ac:dyDescent="0.3">
      <c r="B2638" s="109">
        <v>41494</v>
      </c>
      <c r="C2638">
        <v>303.3</v>
      </c>
      <c r="D2638">
        <v>253587</v>
      </c>
    </row>
    <row r="2639" spans="2:4" x14ac:dyDescent="0.3">
      <c r="B2639" s="109">
        <v>41493</v>
      </c>
      <c r="C2639">
        <v>307.24</v>
      </c>
      <c r="D2639">
        <v>1035047</v>
      </c>
    </row>
    <row r="2640" spans="2:4" x14ac:dyDescent="0.3">
      <c r="B2640" s="109">
        <v>41492</v>
      </c>
      <c r="C2640">
        <v>303.11</v>
      </c>
      <c r="D2640">
        <v>616049</v>
      </c>
    </row>
    <row r="2641" spans="2:4" x14ac:dyDescent="0.3">
      <c r="B2641" s="109">
        <v>41491</v>
      </c>
      <c r="C2641">
        <v>314.27999999999997</v>
      </c>
      <c r="D2641">
        <v>760234</v>
      </c>
    </row>
    <row r="2642" spans="2:4" x14ac:dyDescent="0.3">
      <c r="B2642" s="109">
        <v>41488</v>
      </c>
      <c r="C2642">
        <v>311.35000000000002</v>
      </c>
      <c r="D2642">
        <v>2392796</v>
      </c>
    </row>
    <row r="2643" spans="2:4" x14ac:dyDescent="0.3">
      <c r="B2643" s="109">
        <v>41487</v>
      </c>
      <c r="C2643">
        <v>300.26</v>
      </c>
      <c r="D2643">
        <v>1387337</v>
      </c>
    </row>
    <row r="2644" spans="2:4" x14ac:dyDescent="0.3">
      <c r="B2644" s="109">
        <v>41486</v>
      </c>
      <c r="C2644">
        <v>296.49</v>
      </c>
      <c r="D2644">
        <v>1804308</v>
      </c>
    </row>
    <row r="2645" spans="2:4" x14ac:dyDescent="0.3">
      <c r="B2645" s="109">
        <v>41485</v>
      </c>
      <c r="C2645">
        <v>273.60000000000002</v>
      </c>
      <c r="D2645">
        <v>836331</v>
      </c>
    </row>
    <row r="2646" spans="2:4" x14ac:dyDescent="0.3">
      <c r="B2646" s="109">
        <v>41484</v>
      </c>
      <c r="C2646">
        <v>276.52999999999997</v>
      </c>
      <c r="D2646">
        <v>240627</v>
      </c>
    </row>
    <row r="2647" spans="2:4" x14ac:dyDescent="0.3">
      <c r="B2647" s="109">
        <v>41481</v>
      </c>
      <c r="C2647">
        <v>276.52999999999997</v>
      </c>
      <c r="D2647">
        <v>485192</v>
      </c>
    </row>
    <row r="2648" spans="2:4" x14ac:dyDescent="0.3">
      <c r="B2648" s="109">
        <v>41480</v>
      </c>
      <c r="C2648">
        <v>282.98</v>
      </c>
      <c r="D2648">
        <v>1013187</v>
      </c>
    </row>
    <row r="2649" spans="2:4" x14ac:dyDescent="0.3">
      <c r="B2649" s="109">
        <v>41479</v>
      </c>
      <c r="C2649">
        <v>280.19</v>
      </c>
      <c r="D2649">
        <v>935834</v>
      </c>
    </row>
    <row r="2650" spans="2:4" x14ac:dyDescent="0.3">
      <c r="B2650" s="109">
        <v>41478</v>
      </c>
      <c r="C2650">
        <v>300.62</v>
      </c>
      <c r="D2650">
        <v>712253</v>
      </c>
    </row>
    <row r="2651" spans="2:4" x14ac:dyDescent="0.3">
      <c r="B2651" s="109">
        <v>41477</v>
      </c>
      <c r="C2651">
        <v>289.93</v>
      </c>
      <c r="D2651">
        <v>661411</v>
      </c>
    </row>
    <row r="2652" spans="2:4" x14ac:dyDescent="0.3">
      <c r="B2652" s="109">
        <v>41474</v>
      </c>
      <c r="C2652">
        <v>293.3</v>
      </c>
      <c r="D2652">
        <v>810660</v>
      </c>
    </row>
    <row r="2653" spans="2:4" x14ac:dyDescent="0.3">
      <c r="B2653" s="109">
        <v>41473</v>
      </c>
      <c r="C2653">
        <v>296.16000000000003</v>
      </c>
      <c r="D2653">
        <v>541728</v>
      </c>
    </row>
    <row r="2654" spans="2:4" x14ac:dyDescent="0.3">
      <c r="B2654" s="109">
        <v>41472</v>
      </c>
      <c r="C2654">
        <v>290.81</v>
      </c>
      <c r="D2654">
        <v>1263556</v>
      </c>
    </row>
    <row r="2655" spans="2:4" x14ac:dyDescent="0.3">
      <c r="B2655" s="109">
        <v>41471</v>
      </c>
      <c r="C2655">
        <v>290.37</v>
      </c>
      <c r="D2655">
        <v>1801494</v>
      </c>
    </row>
    <row r="2656" spans="2:4" x14ac:dyDescent="0.3">
      <c r="B2656" s="109">
        <v>41470</v>
      </c>
      <c r="C2656">
        <v>306.56</v>
      </c>
      <c r="D2656">
        <v>763879</v>
      </c>
    </row>
    <row r="2657" spans="2:4" x14ac:dyDescent="0.3">
      <c r="B2657" s="109">
        <v>41467</v>
      </c>
      <c r="C2657">
        <v>302.79000000000002</v>
      </c>
      <c r="D2657">
        <v>632154</v>
      </c>
    </row>
    <row r="2658" spans="2:4" x14ac:dyDescent="0.3">
      <c r="B2658" s="109">
        <v>41466</v>
      </c>
      <c r="C2658">
        <v>293.05</v>
      </c>
      <c r="D2658">
        <v>487528</v>
      </c>
    </row>
    <row r="2659" spans="2:4" x14ac:dyDescent="0.3">
      <c r="B2659" s="109">
        <v>41465</v>
      </c>
      <c r="C2659">
        <v>285.76</v>
      </c>
      <c r="D2659">
        <v>450216</v>
      </c>
    </row>
    <row r="2660" spans="2:4" x14ac:dyDescent="0.3">
      <c r="B2660" s="109">
        <v>41464</v>
      </c>
      <c r="C2660">
        <v>287.26</v>
      </c>
      <c r="D2660">
        <v>295183</v>
      </c>
    </row>
    <row r="2661" spans="2:4" x14ac:dyDescent="0.3">
      <c r="B2661" s="109">
        <v>41463</v>
      </c>
      <c r="C2661">
        <v>287.08</v>
      </c>
      <c r="D2661">
        <v>659610</v>
      </c>
    </row>
    <row r="2662" spans="2:4" x14ac:dyDescent="0.3">
      <c r="B2662" s="109">
        <v>41460</v>
      </c>
      <c r="C2662">
        <v>282.87</v>
      </c>
      <c r="D2662">
        <v>280441</v>
      </c>
    </row>
    <row r="2663" spans="2:4" x14ac:dyDescent="0.3">
      <c r="B2663" s="109">
        <v>41459</v>
      </c>
      <c r="C2663">
        <v>282.35000000000002</v>
      </c>
      <c r="D2663">
        <v>328539</v>
      </c>
    </row>
    <row r="2664" spans="2:4" x14ac:dyDescent="0.3">
      <c r="B2664" s="109">
        <v>41458</v>
      </c>
      <c r="C2664">
        <v>278.39999999999998</v>
      </c>
      <c r="D2664">
        <v>700119</v>
      </c>
    </row>
    <row r="2665" spans="2:4" x14ac:dyDescent="0.3">
      <c r="B2665" s="109">
        <v>41457</v>
      </c>
      <c r="C2665">
        <v>280.01</v>
      </c>
      <c r="D2665">
        <v>505901</v>
      </c>
    </row>
    <row r="2666" spans="2:4" x14ac:dyDescent="0.3">
      <c r="B2666" s="109">
        <v>41456</v>
      </c>
      <c r="C2666">
        <v>286.33999999999997</v>
      </c>
      <c r="D2666">
        <v>635502</v>
      </c>
    </row>
    <row r="2667" spans="2:4" x14ac:dyDescent="0.3">
      <c r="B2667" s="109">
        <v>41453</v>
      </c>
      <c r="C2667">
        <v>278</v>
      </c>
      <c r="D2667">
        <v>997801</v>
      </c>
    </row>
    <row r="2668" spans="2:4" x14ac:dyDescent="0.3">
      <c r="B2668" s="109">
        <v>41452</v>
      </c>
      <c r="C2668">
        <v>270.12</v>
      </c>
      <c r="D2668">
        <v>1332577</v>
      </c>
    </row>
    <row r="2669" spans="2:4" x14ac:dyDescent="0.3">
      <c r="B2669" s="109">
        <v>41451</v>
      </c>
      <c r="C2669">
        <v>270.08999999999997</v>
      </c>
      <c r="D2669">
        <v>818164</v>
      </c>
    </row>
    <row r="2670" spans="2:4" x14ac:dyDescent="0.3">
      <c r="B2670" s="109">
        <v>41450</v>
      </c>
      <c r="C2670">
        <v>264.92</v>
      </c>
      <c r="D2670">
        <v>664645</v>
      </c>
    </row>
    <row r="2671" spans="2:4" x14ac:dyDescent="0.3">
      <c r="B2671" s="109">
        <v>41449</v>
      </c>
      <c r="C2671">
        <v>259.54000000000002</v>
      </c>
      <c r="D2671">
        <v>982139</v>
      </c>
    </row>
    <row r="2672" spans="2:4" x14ac:dyDescent="0.3">
      <c r="B2672" s="109">
        <v>41446</v>
      </c>
      <c r="C2672">
        <v>268.55</v>
      </c>
      <c r="D2672">
        <v>728210</v>
      </c>
    </row>
    <row r="2673" spans="2:4" x14ac:dyDescent="0.3">
      <c r="B2673" s="109">
        <v>41445</v>
      </c>
      <c r="C2673">
        <v>263.79000000000002</v>
      </c>
      <c r="D2673">
        <v>885580</v>
      </c>
    </row>
    <row r="2674" spans="2:4" x14ac:dyDescent="0.3">
      <c r="B2674" s="109">
        <v>41444</v>
      </c>
      <c r="C2674">
        <v>263.08999999999997</v>
      </c>
      <c r="D2674">
        <v>1045985</v>
      </c>
    </row>
    <row r="2675" spans="2:4" x14ac:dyDescent="0.3">
      <c r="B2675" s="109">
        <v>41443</v>
      </c>
      <c r="C2675">
        <v>264.74</v>
      </c>
      <c r="D2675">
        <v>1436362</v>
      </c>
    </row>
    <row r="2676" spans="2:4" x14ac:dyDescent="0.3">
      <c r="B2676" s="109">
        <v>41442</v>
      </c>
      <c r="C2676">
        <v>256.68</v>
      </c>
      <c r="D2676">
        <v>2282653</v>
      </c>
    </row>
    <row r="2677" spans="2:4" x14ac:dyDescent="0.3">
      <c r="B2677" s="109">
        <v>41439</v>
      </c>
      <c r="C2677">
        <v>254.16</v>
      </c>
      <c r="D2677">
        <v>8811309</v>
      </c>
    </row>
    <row r="2678" spans="2:4" x14ac:dyDescent="0.3">
      <c r="B2678" s="109">
        <v>41438</v>
      </c>
      <c r="C2678">
        <v>255.59</v>
      </c>
      <c r="D2678">
        <v>4014983</v>
      </c>
    </row>
    <row r="2679" spans="2:4" x14ac:dyDescent="0.3">
      <c r="B2679" s="109">
        <v>41437</v>
      </c>
      <c r="C2679">
        <v>292.89999999999998</v>
      </c>
      <c r="D2679">
        <v>2129231</v>
      </c>
    </row>
    <row r="2680" spans="2:4" x14ac:dyDescent="0.3">
      <c r="B2680" s="109">
        <v>41436</v>
      </c>
      <c r="C2680">
        <v>305.64</v>
      </c>
      <c r="D2680">
        <v>299512</v>
      </c>
    </row>
    <row r="2681" spans="2:4" x14ac:dyDescent="0.3">
      <c r="B2681" s="109">
        <v>41435</v>
      </c>
      <c r="C2681">
        <v>309.63</v>
      </c>
      <c r="D2681">
        <v>307891</v>
      </c>
    </row>
    <row r="2682" spans="2:4" x14ac:dyDescent="0.3">
      <c r="B2682" s="109">
        <v>41432</v>
      </c>
      <c r="C2682">
        <v>312.31</v>
      </c>
      <c r="D2682">
        <v>393842</v>
      </c>
    </row>
    <row r="2683" spans="2:4" x14ac:dyDescent="0.3">
      <c r="B2683" s="109">
        <v>41431</v>
      </c>
      <c r="C2683">
        <v>318.52999999999997</v>
      </c>
      <c r="D2683">
        <v>617654</v>
      </c>
    </row>
    <row r="2684" spans="2:4" x14ac:dyDescent="0.3">
      <c r="B2684" s="109">
        <v>41430</v>
      </c>
      <c r="C2684">
        <v>318.08999999999997</v>
      </c>
      <c r="D2684">
        <v>581492</v>
      </c>
    </row>
    <row r="2685" spans="2:4" x14ac:dyDescent="0.3">
      <c r="B2685" s="109">
        <v>41429</v>
      </c>
      <c r="C2685">
        <v>313.22000000000003</v>
      </c>
      <c r="D2685">
        <v>762220</v>
      </c>
    </row>
    <row r="2686" spans="2:4" x14ac:dyDescent="0.3">
      <c r="B2686" s="109">
        <v>41428</v>
      </c>
      <c r="C2686">
        <v>309.60000000000002</v>
      </c>
      <c r="D2686">
        <v>399440</v>
      </c>
    </row>
    <row r="2687" spans="2:4" x14ac:dyDescent="0.3">
      <c r="B2687" s="109">
        <v>41425</v>
      </c>
      <c r="C2687">
        <v>304.83999999999997</v>
      </c>
      <c r="D2687">
        <v>796510</v>
      </c>
    </row>
    <row r="2688" spans="2:4" x14ac:dyDescent="0.3">
      <c r="B2688" s="109">
        <v>41424</v>
      </c>
      <c r="C2688">
        <v>308.35000000000002</v>
      </c>
      <c r="D2688">
        <v>2438850</v>
      </c>
    </row>
    <row r="2689" spans="2:4" x14ac:dyDescent="0.3">
      <c r="B2689" s="109">
        <v>41423</v>
      </c>
      <c r="C2689">
        <v>313.66000000000003</v>
      </c>
      <c r="D2689">
        <v>3057433</v>
      </c>
    </row>
    <row r="2690" spans="2:4" x14ac:dyDescent="0.3">
      <c r="B2690" s="109">
        <v>41422</v>
      </c>
      <c r="C2690">
        <v>301.02999999999997</v>
      </c>
      <c r="D2690">
        <v>796940</v>
      </c>
    </row>
    <row r="2691" spans="2:4" x14ac:dyDescent="0.3">
      <c r="B2691" s="109">
        <v>41421</v>
      </c>
      <c r="C2691">
        <v>306.67</v>
      </c>
      <c r="D2691">
        <v>449055</v>
      </c>
    </row>
    <row r="2692" spans="2:4" x14ac:dyDescent="0.3">
      <c r="B2692" s="109">
        <v>41418</v>
      </c>
      <c r="C2692">
        <v>301.61</v>
      </c>
      <c r="D2692">
        <v>381146</v>
      </c>
    </row>
    <row r="2693" spans="2:4" x14ac:dyDescent="0.3">
      <c r="B2693" s="109">
        <v>41417</v>
      </c>
      <c r="C2693">
        <v>300.08</v>
      </c>
      <c r="D2693">
        <v>893060</v>
      </c>
    </row>
    <row r="2694" spans="2:4" x14ac:dyDescent="0.3">
      <c r="B2694" s="109">
        <v>41416</v>
      </c>
      <c r="C2694">
        <v>306.45</v>
      </c>
      <c r="D2694">
        <v>602300</v>
      </c>
    </row>
    <row r="2695" spans="2:4" x14ac:dyDescent="0.3">
      <c r="B2695" s="109">
        <v>41415</v>
      </c>
      <c r="C2695">
        <v>310.36</v>
      </c>
      <c r="D2695">
        <v>1347399</v>
      </c>
    </row>
    <row r="2696" spans="2:4" x14ac:dyDescent="0.3">
      <c r="B2696" s="109">
        <v>41414</v>
      </c>
      <c r="C2696">
        <v>309.41000000000003</v>
      </c>
      <c r="D2696">
        <v>575987</v>
      </c>
    </row>
    <row r="2697" spans="2:4" x14ac:dyDescent="0.3">
      <c r="B2697" s="109">
        <v>41411</v>
      </c>
      <c r="C2697">
        <v>313.33</v>
      </c>
      <c r="D2697">
        <v>1920048</v>
      </c>
    </row>
    <row r="2698" spans="2:4" x14ac:dyDescent="0.3">
      <c r="B2698" s="109">
        <v>41410</v>
      </c>
      <c r="C2698">
        <v>324.43</v>
      </c>
      <c r="D2698">
        <v>623416</v>
      </c>
    </row>
    <row r="2699" spans="2:4" x14ac:dyDescent="0.3">
      <c r="B2699" s="109">
        <v>41409</v>
      </c>
      <c r="C2699">
        <v>320.14</v>
      </c>
      <c r="D2699">
        <v>858170</v>
      </c>
    </row>
    <row r="2700" spans="2:4" x14ac:dyDescent="0.3">
      <c r="B2700" s="109">
        <v>41408</v>
      </c>
      <c r="C2700">
        <v>309.85000000000002</v>
      </c>
      <c r="D2700">
        <v>375003</v>
      </c>
    </row>
    <row r="2701" spans="2:4" x14ac:dyDescent="0.3">
      <c r="B2701" s="109">
        <v>41407</v>
      </c>
      <c r="C2701">
        <v>304.32</v>
      </c>
      <c r="D2701">
        <v>487849</v>
      </c>
    </row>
    <row r="2702" spans="2:4" x14ac:dyDescent="0.3">
      <c r="B2702" s="109">
        <v>41404</v>
      </c>
      <c r="C2702">
        <v>309.38</v>
      </c>
      <c r="D2702">
        <v>497939</v>
      </c>
    </row>
    <row r="2703" spans="2:4" x14ac:dyDescent="0.3">
      <c r="B2703" s="109">
        <v>41403</v>
      </c>
      <c r="C2703">
        <v>309.45</v>
      </c>
      <c r="D2703">
        <v>667570</v>
      </c>
    </row>
    <row r="2704" spans="2:4" x14ac:dyDescent="0.3">
      <c r="B2704" s="109">
        <v>41402</v>
      </c>
      <c r="C2704">
        <v>322.12</v>
      </c>
      <c r="D2704">
        <v>600722</v>
      </c>
    </row>
    <row r="2705" spans="2:4" x14ac:dyDescent="0.3">
      <c r="B2705" s="109">
        <v>41401</v>
      </c>
      <c r="C2705">
        <v>317.43</v>
      </c>
      <c r="D2705">
        <v>497217</v>
      </c>
    </row>
    <row r="2706" spans="2:4" x14ac:dyDescent="0.3">
      <c r="B2706" s="109">
        <v>41400</v>
      </c>
      <c r="C2706">
        <v>312.45</v>
      </c>
      <c r="D2706">
        <v>228876</v>
      </c>
    </row>
    <row r="2707" spans="2:4" x14ac:dyDescent="0.3">
      <c r="B2707" s="109">
        <v>41397</v>
      </c>
      <c r="C2707">
        <v>309.89</v>
      </c>
      <c r="D2707">
        <v>529346</v>
      </c>
    </row>
    <row r="2708" spans="2:4" x14ac:dyDescent="0.3">
      <c r="B2708" s="109">
        <v>41396</v>
      </c>
      <c r="C2708">
        <v>314.69</v>
      </c>
      <c r="D2708">
        <v>642126</v>
      </c>
    </row>
    <row r="2709" spans="2:4" x14ac:dyDescent="0.3">
      <c r="B2709" s="109">
        <v>41394</v>
      </c>
      <c r="C2709">
        <v>305.31</v>
      </c>
      <c r="D2709">
        <v>630300</v>
      </c>
    </row>
    <row r="2710" spans="2:4" x14ac:dyDescent="0.3">
      <c r="B2710" s="109">
        <v>41393</v>
      </c>
      <c r="C2710">
        <v>309.74</v>
      </c>
      <c r="D2710">
        <v>692700</v>
      </c>
    </row>
    <row r="2711" spans="2:4" x14ac:dyDescent="0.3">
      <c r="B2711" s="109">
        <v>41390</v>
      </c>
      <c r="C2711">
        <v>308.27999999999997</v>
      </c>
      <c r="D2711">
        <v>807451</v>
      </c>
    </row>
    <row r="2712" spans="2:4" x14ac:dyDescent="0.3">
      <c r="B2712" s="109">
        <v>41389</v>
      </c>
      <c r="C2712">
        <v>304.18</v>
      </c>
      <c r="D2712">
        <v>1968026</v>
      </c>
    </row>
    <row r="2713" spans="2:4" x14ac:dyDescent="0.3">
      <c r="B2713" s="109">
        <v>41387</v>
      </c>
      <c r="C2713">
        <v>295.32</v>
      </c>
      <c r="D2713">
        <v>1204410</v>
      </c>
    </row>
    <row r="2714" spans="2:4" x14ac:dyDescent="0.3">
      <c r="B2714" s="109">
        <v>41386</v>
      </c>
      <c r="C2714">
        <v>300.26</v>
      </c>
      <c r="D2714">
        <v>3026985</v>
      </c>
    </row>
    <row r="2715" spans="2:4" x14ac:dyDescent="0.3">
      <c r="B2715" s="109">
        <v>41382</v>
      </c>
      <c r="C2715">
        <v>286.33999999999997</v>
      </c>
      <c r="D2715">
        <v>3055358</v>
      </c>
    </row>
    <row r="2716" spans="2:4" x14ac:dyDescent="0.3">
      <c r="B2716" s="109">
        <v>41381</v>
      </c>
      <c r="C2716">
        <v>276.86</v>
      </c>
      <c r="D2716">
        <v>2884867</v>
      </c>
    </row>
    <row r="2717" spans="2:4" x14ac:dyDescent="0.3">
      <c r="B2717" s="109">
        <v>41380</v>
      </c>
      <c r="C2717">
        <v>270.42</v>
      </c>
      <c r="D2717">
        <v>2574823</v>
      </c>
    </row>
    <row r="2718" spans="2:4" x14ac:dyDescent="0.3">
      <c r="B2718" s="109">
        <v>41379</v>
      </c>
      <c r="C2718">
        <v>257.60000000000002</v>
      </c>
      <c r="D2718">
        <v>1140683</v>
      </c>
    </row>
    <row r="2719" spans="2:4" x14ac:dyDescent="0.3">
      <c r="B2719" s="109">
        <v>41376</v>
      </c>
      <c r="C2719">
        <v>264.58999999999997</v>
      </c>
      <c r="D2719">
        <v>623551</v>
      </c>
    </row>
    <row r="2720" spans="2:4" x14ac:dyDescent="0.3">
      <c r="B2720" s="109">
        <v>41375</v>
      </c>
      <c r="C2720">
        <v>265.77</v>
      </c>
      <c r="D2720">
        <v>877795</v>
      </c>
    </row>
    <row r="2721" spans="2:4" x14ac:dyDescent="0.3">
      <c r="B2721" s="109">
        <v>41374</v>
      </c>
      <c r="C2721">
        <v>268.83999999999997</v>
      </c>
      <c r="D2721">
        <v>1215620</v>
      </c>
    </row>
    <row r="2722" spans="2:4" x14ac:dyDescent="0.3">
      <c r="B2722" s="109">
        <v>41373</v>
      </c>
      <c r="C2722">
        <v>264.48</v>
      </c>
      <c r="D2722">
        <v>1085065</v>
      </c>
    </row>
    <row r="2723" spans="2:4" x14ac:dyDescent="0.3">
      <c r="B2723" s="109">
        <v>41372</v>
      </c>
      <c r="C2723">
        <v>265.55</v>
      </c>
      <c r="D2723">
        <v>1209341</v>
      </c>
    </row>
    <row r="2724" spans="2:4" x14ac:dyDescent="0.3">
      <c r="B2724" s="109">
        <v>41369</v>
      </c>
      <c r="C2724">
        <v>275.29000000000002</v>
      </c>
      <c r="D2724">
        <v>647592</v>
      </c>
    </row>
    <row r="2725" spans="2:4" x14ac:dyDescent="0.3">
      <c r="B2725" s="109">
        <v>41368</v>
      </c>
      <c r="C2725">
        <v>272.20999999999998</v>
      </c>
      <c r="D2725">
        <v>1050070</v>
      </c>
    </row>
    <row r="2726" spans="2:4" x14ac:dyDescent="0.3">
      <c r="B2726" s="109">
        <v>41367</v>
      </c>
      <c r="C2726">
        <v>278.91000000000003</v>
      </c>
      <c r="D2726">
        <v>1054070</v>
      </c>
    </row>
    <row r="2727" spans="2:4" x14ac:dyDescent="0.3">
      <c r="B2727" s="109">
        <v>41366</v>
      </c>
      <c r="C2727">
        <v>287.95999999999998</v>
      </c>
      <c r="D2727">
        <v>906071</v>
      </c>
    </row>
    <row r="2728" spans="2:4" x14ac:dyDescent="0.3">
      <c r="B2728" s="109">
        <v>41365</v>
      </c>
      <c r="C2728">
        <v>285.17</v>
      </c>
      <c r="D2728">
        <v>909539</v>
      </c>
    </row>
    <row r="2729" spans="2:4" x14ac:dyDescent="0.3">
      <c r="B2729" s="109">
        <v>41361</v>
      </c>
      <c r="C2729">
        <v>285.98</v>
      </c>
      <c r="D2729">
        <v>1684175</v>
      </c>
    </row>
    <row r="2730" spans="2:4" x14ac:dyDescent="0.3">
      <c r="B2730" s="109">
        <v>41359</v>
      </c>
      <c r="C2730">
        <v>277.12</v>
      </c>
      <c r="D2730">
        <v>1972186</v>
      </c>
    </row>
    <row r="2731" spans="2:4" x14ac:dyDescent="0.3">
      <c r="B2731" s="109">
        <v>41358</v>
      </c>
      <c r="C2731">
        <v>289.31</v>
      </c>
      <c r="D2731">
        <v>1422682</v>
      </c>
    </row>
    <row r="2732" spans="2:4" x14ac:dyDescent="0.3">
      <c r="B2732" s="109">
        <v>41355</v>
      </c>
      <c r="C2732">
        <v>283.89</v>
      </c>
      <c r="D2732">
        <v>2352556</v>
      </c>
    </row>
    <row r="2733" spans="2:4" x14ac:dyDescent="0.3">
      <c r="B2733" s="109">
        <v>41354</v>
      </c>
      <c r="C2733">
        <v>281.36</v>
      </c>
      <c r="D2733">
        <v>3499190</v>
      </c>
    </row>
    <row r="2734" spans="2:4" x14ac:dyDescent="0.3">
      <c r="B2734" s="109">
        <v>41353</v>
      </c>
      <c r="C2734">
        <v>306.19</v>
      </c>
      <c r="D2734">
        <v>1704989</v>
      </c>
    </row>
    <row r="2735" spans="2:4" x14ac:dyDescent="0.3">
      <c r="B2735" s="109">
        <v>41352</v>
      </c>
      <c r="C2735">
        <v>302.02</v>
      </c>
      <c r="D2735">
        <v>1507201</v>
      </c>
    </row>
    <row r="2736" spans="2:4" x14ac:dyDescent="0.3">
      <c r="B2736" s="109">
        <v>41351</v>
      </c>
      <c r="C2736">
        <v>320.39999999999998</v>
      </c>
      <c r="D2736">
        <v>599693</v>
      </c>
    </row>
    <row r="2737" spans="2:4" x14ac:dyDescent="0.3">
      <c r="B2737" s="109">
        <v>41348</v>
      </c>
      <c r="C2737">
        <v>326.55</v>
      </c>
      <c r="D2737">
        <v>1221604</v>
      </c>
    </row>
    <row r="2738" spans="2:4" x14ac:dyDescent="0.3">
      <c r="B2738" s="109">
        <v>41347</v>
      </c>
      <c r="C2738">
        <v>329.19</v>
      </c>
      <c r="D2738">
        <v>1240884</v>
      </c>
    </row>
    <row r="2739" spans="2:4" x14ac:dyDescent="0.3">
      <c r="B2739" s="109">
        <v>41346</v>
      </c>
      <c r="C2739">
        <v>315.52999999999997</v>
      </c>
      <c r="D2739">
        <v>1321231</v>
      </c>
    </row>
    <row r="2740" spans="2:4" x14ac:dyDescent="0.3">
      <c r="B2740" s="109">
        <v>41345</v>
      </c>
      <c r="C2740">
        <v>312.49</v>
      </c>
      <c r="D2740">
        <v>432304</v>
      </c>
    </row>
    <row r="2741" spans="2:4" x14ac:dyDescent="0.3">
      <c r="B2741" s="109">
        <v>41344</v>
      </c>
      <c r="C2741">
        <v>310.39999999999998</v>
      </c>
      <c r="D2741">
        <v>599862</v>
      </c>
    </row>
    <row r="2742" spans="2:4" x14ac:dyDescent="0.3">
      <c r="B2742" s="109">
        <v>41341</v>
      </c>
      <c r="C2742">
        <v>315.02</v>
      </c>
      <c r="D2742">
        <v>573607</v>
      </c>
    </row>
    <row r="2743" spans="2:4" x14ac:dyDescent="0.3">
      <c r="B2743" s="109">
        <v>41340</v>
      </c>
      <c r="C2743">
        <v>314.14</v>
      </c>
      <c r="D2743">
        <v>973782</v>
      </c>
    </row>
    <row r="2744" spans="2:4" x14ac:dyDescent="0.3">
      <c r="B2744" s="109">
        <v>41339</v>
      </c>
      <c r="C2744">
        <v>308.64</v>
      </c>
      <c r="D2744">
        <v>1418658</v>
      </c>
    </row>
    <row r="2745" spans="2:4" x14ac:dyDescent="0.3">
      <c r="B2745" s="109">
        <v>41338</v>
      </c>
      <c r="C2745">
        <v>315.70999999999998</v>
      </c>
      <c r="D2745">
        <v>869957</v>
      </c>
    </row>
    <row r="2746" spans="2:4" x14ac:dyDescent="0.3">
      <c r="B2746" s="109">
        <v>41337</v>
      </c>
      <c r="C2746">
        <v>316.22000000000003</v>
      </c>
      <c r="D2746">
        <v>1249352</v>
      </c>
    </row>
    <row r="2747" spans="2:4" x14ac:dyDescent="0.3">
      <c r="B2747" s="109">
        <v>41334</v>
      </c>
      <c r="C2747">
        <v>321.27999999999997</v>
      </c>
      <c r="D2747">
        <v>2017072</v>
      </c>
    </row>
    <row r="2748" spans="2:4" x14ac:dyDescent="0.3">
      <c r="B2748" s="109">
        <v>41333</v>
      </c>
      <c r="C2748">
        <v>301.02999999999997</v>
      </c>
      <c r="D2748">
        <v>2041338</v>
      </c>
    </row>
    <row r="2749" spans="2:4" x14ac:dyDescent="0.3">
      <c r="B2749" s="109">
        <v>41332</v>
      </c>
      <c r="C2749">
        <v>310.69</v>
      </c>
      <c r="D2749">
        <v>1620142</v>
      </c>
    </row>
    <row r="2750" spans="2:4" x14ac:dyDescent="0.3">
      <c r="B2750" s="109">
        <v>41331</v>
      </c>
      <c r="C2750">
        <v>309.77999999999997</v>
      </c>
      <c r="D2750">
        <v>1046997</v>
      </c>
    </row>
    <row r="2751" spans="2:4" x14ac:dyDescent="0.3">
      <c r="B2751" s="109">
        <v>41330</v>
      </c>
      <c r="C2751">
        <v>312.74</v>
      </c>
      <c r="D2751">
        <v>1928298</v>
      </c>
    </row>
    <row r="2752" spans="2:4" x14ac:dyDescent="0.3">
      <c r="B2752" s="109">
        <v>41327</v>
      </c>
      <c r="C2752">
        <v>300.55</v>
      </c>
      <c r="D2752">
        <v>2284294</v>
      </c>
    </row>
    <row r="2753" spans="2:4" x14ac:dyDescent="0.3">
      <c r="B2753" s="109">
        <v>41326</v>
      </c>
      <c r="C2753">
        <v>301.20999999999998</v>
      </c>
      <c r="D2753">
        <v>1957682</v>
      </c>
    </row>
    <row r="2754" spans="2:4" x14ac:dyDescent="0.3">
      <c r="B2754" s="109">
        <v>41325</v>
      </c>
      <c r="C2754">
        <v>324.89999999999998</v>
      </c>
      <c r="D2754">
        <v>554573</v>
      </c>
    </row>
    <row r="2755" spans="2:4" x14ac:dyDescent="0.3">
      <c r="B2755" s="109">
        <v>41324</v>
      </c>
      <c r="C2755">
        <v>325.89</v>
      </c>
      <c r="D2755">
        <v>796878</v>
      </c>
    </row>
    <row r="2756" spans="2:4" x14ac:dyDescent="0.3">
      <c r="B2756" s="109">
        <v>41323</v>
      </c>
      <c r="C2756">
        <v>322.27</v>
      </c>
      <c r="D2756">
        <v>1213281</v>
      </c>
    </row>
    <row r="2757" spans="2:4" x14ac:dyDescent="0.3">
      <c r="B2757" s="109">
        <v>41320</v>
      </c>
      <c r="C2757">
        <v>324.24</v>
      </c>
      <c r="D2757">
        <v>617793</v>
      </c>
    </row>
    <row r="2758" spans="2:4" x14ac:dyDescent="0.3">
      <c r="B2758" s="109">
        <v>41319</v>
      </c>
      <c r="C2758">
        <v>327.54000000000002</v>
      </c>
      <c r="D2758">
        <v>774357</v>
      </c>
    </row>
    <row r="2759" spans="2:4" x14ac:dyDescent="0.3">
      <c r="B2759" s="109">
        <v>41318</v>
      </c>
      <c r="C2759">
        <v>321.08999999999997</v>
      </c>
      <c r="D2759">
        <v>1116092</v>
      </c>
    </row>
    <row r="2760" spans="2:4" x14ac:dyDescent="0.3">
      <c r="B2760" s="109">
        <v>41317</v>
      </c>
      <c r="C2760">
        <v>333.62</v>
      </c>
      <c r="D2760">
        <v>1779548</v>
      </c>
    </row>
    <row r="2761" spans="2:4" x14ac:dyDescent="0.3">
      <c r="B2761" s="109">
        <v>41316</v>
      </c>
      <c r="C2761">
        <v>341.2</v>
      </c>
      <c r="D2761">
        <v>2243520</v>
      </c>
    </row>
    <row r="2762" spans="2:4" x14ac:dyDescent="0.3">
      <c r="B2762" s="109">
        <v>41313</v>
      </c>
      <c r="C2762">
        <v>343.06</v>
      </c>
      <c r="D2762">
        <v>1222967</v>
      </c>
    </row>
    <row r="2763" spans="2:4" x14ac:dyDescent="0.3">
      <c r="B2763" s="109">
        <v>41312</v>
      </c>
      <c r="C2763">
        <v>342.19</v>
      </c>
      <c r="D2763">
        <v>979628</v>
      </c>
    </row>
    <row r="2764" spans="2:4" x14ac:dyDescent="0.3">
      <c r="B2764" s="109">
        <v>41311</v>
      </c>
      <c r="C2764">
        <v>351.34</v>
      </c>
      <c r="D2764">
        <v>650394</v>
      </c>
    </row>
    <row r="2765" spans="2:4" x14ac:dyDescent="0.3">
      <c r="B2765" s="109">
        <v>41310</v>
      </c>
      <c r="C2765">
        <v>347.86</v>
      </c>
      <c r="D2765">
        <v>1422967</v>
      </c>
    </row>
    <row r="2766" spans="2:4" x14ac:dyDescent="0.3">
      <c r="B2766" s="109">
        <v>41309</v>
      </c>
      <c r="C2766">
        <v>360.31</v>
      </c>
      <c r="D2766">
        <v>1893672</v>
      </c>
    </row>
    <row r="2767" spans="2:4" x14ac:dyDescent="0.3">
      <c r="B2767" s="109">
        <v>41306</v>
      </c>
      <c r="C2767">
        <v>351.49</v>
      </c>
      <c r="D2767">
        <v>1237829</v>
      </c>
    </row>
    <row r="2768" spans="2:4" x14ac:dyDescent="0.3">
      <c r="B2768" s="109">
        <v>41305</v>
      </c>
      <c r="C2768">
        <v>345.74</v>
      </c>
      <c r="D2768">
        <v>1114755</v>
      </c>
    </row>
    <row r="2769" spans="2:4" x14ac:dyDescent="0.3">
      <c r="B2769" s="109">
        <v>41304</v>
      </c>
      <c r="C2769">
        <v>343.8</v>
      </c>
      <c r="D2769">
        <v>1526760</v>
      </c>
    </row>
    <row r="2770" spans="2:4" x14ac:dyDescent="0.3">
      <c r="B2770" s="109">
        <v>41303</v>
      </c>
      <c r="C2770">
        <v>343.94</v>
      </c>
      <c r="D2770">
        <v>2735530</v>
      </c>
    </row>
    <row r="2771" spans="2:4" x14ac:dyDescent="0.3">
      <c r="B2771" s="109">
        <v>41302</v>
      </c>
      <c r="C2771">
        <v>333.91</v>
      </c>
      <c r="D2771">
        <v>1118390</v>
      </c>
    </row>
    <row r="2772" spans="2:4" x14ac:dyDescent="0.3">
      <c r="B2772" s="109">
        <v>41299</v>
      </c>
      <c r="C2772">
        <v>323.99</v>
      </c>
      <c r="D2772">
        <v>707836</v>
      </c>
    </row>
    <row r="2773" spans="2:4" x14ac:dyDescent="0.3">
      <c r="B2773" s="109">
        <v>41298</v>
      </c>
      <c r="C2773">
        <v>314.12</v>
      </c>
      <c r="D2773">
        <v>1382757</v>
      </c>
    </row>
    <row r="2774" spans="2:4" x14ac:dyDescent="0.3">
      <c r="B2774" s="109">
        <v>41297</v>
      </c>
      <c r="C2774">
        <v>319.83999999999997</v>
      </c>
      <c r="D2774">
        <v>2085250</v>
      </c>
    </row>
    <row r="2775" spans="2:4" x14ac:dyDescent="0.3">
      <c r="B2775" s="109">
        <v>41296</v>
      </c>
      <c r="C2775">
        <v>308.83999999999997</v>
      </c>
      <c r="D2775">
        <v>557571</v>
      </c>
    </row>
    <row r="2776" spans="2:4" x14ac:dyDescent="0.3">
      <c r="B2776" s="109">
        <v>41295</v>
      </c>
      <c r="C2776">
        <v>308.73</v>
      </c>
      <c r="D2776">
        <v>231891</v>
      </c>
    </row>
    <row r="2777" spans="2:4" x14ac:dyDescent="0.3">
      <c r="B2777" s="109">
        <v>41292</v>
      </c>
      <c r="C2777">
        <v>305.42</v>
      </c>
      <c r="D2777">
        <v>698420</v>
      </c>
    </row>
    <row r="2778" spans="2:4" x14ac:dyDescent="0.3">
      <c r="B2778" s="109">
        <v>41291</v>
      </c>
      <c r="C2778">
        <v>310.51</v>
      </c>
      <c r="D2778">
        <v>361229</v>
      </c>
    </row>
    <row r="2779" spans="2:4" x14ac:dyDescent="0.3">
      <c r="B2779" s="109">
        <v>41290</v>
      </c>
      <c r="C2779">
        <v>303.92</v>
      </c>
      <c r="D2779">
        <v>781592</v>
      </c>
    </row>
    <row r="2780" spans="2:4" x14ac:dyDescent="0.3">
      <c r="B2780" s="109">
        <v>41289</v>
      </c>
      <c r="C2780">
        <v>316.95999999999998</v>
      </c>
      <c r="D2780">
        <v>413804</v>
      </c>
    </row>
    <row r="2781" spans="2:4" x14ac:dyDescent="0.3">
      <c r="B2781" s="109">
        <v>41288</v>
      </c>
      <c r="C2781">
        <v>318.42</v>
      </c>
      <c r="D2781">
        <v>692755</v>
      </c>
    </row>
    <row r="2782" spans="2:4" x14ac:dyDescent="0.3">
      <c r="B2782" s="109">
        <v>41285</v>
      </c>
      <c r="C2782">
        <v>308.55</v>
      </c>
      <c r="D2782">
        <v>615863</v>
      </c>
    </row>
    <row r="2783" spans="2:4" x14ac:dyDescent="0.3">
      <c r="B2783" s="109">
        <v>41284</v>
      </c>
      <c r="C2783">
        <v>312.99</v>
      </c>
      <c r="D2783">
        <v>706354</v>
      </c>
    </row>
    <row r="2784" spans="2:4" x14ac:dyDescent="0.3">
      <c r="B2784" s="109">
        <v>41283</v>
      </c>
      <c r="C2784">
        <v>317.43</v>
      </c>
      <c r="D2784">
        <v>693827</v>
      </c>
    </row>
    <row r="2785" spans="2:4" x14ac:dyDescent="0.3">
      <c r="B2785" s="109">
        <v>41282</v>
      </c>
      <c r="C2785">
        <v>321.98</v>
      </c>
      <c r="D2785">
        <v>1258752</v>
      </c>
    </row>
    <row r="2786" spans="2:4" x14ac:dyDescent="0.3">
      <c r="B2786" s="109">
        <v>41281</v>
      </c>
      <c r="C2786">
        <v>318.12</v>
      </c>
      <c r="D2786">
        <v>523046</v>
      </c>
    </row>
    <row r="2787" spans="2:4" x14ac:dyDescent="0.3">
      <c r="B2787" s="109">
        <v>41278</v>
      </c>
      <c r="C2787">
        <v>319.8</v>
      </c>
      <c r="D2787">
        <v>553018</v>
      </c>
    </row>
    <row r="2788" spans="2:4" x14ac:dyDescent="0.3">
      <c r="B2788" s="109">
        <v>41277</v>
      </c>
      <c r="C2788">
        <v>322.35000000000002</v>
      </c>
      <c r="D2788">
        <v>694207</v>
      </c>
    </row>
    <row r="2789" spans="2:4" x14ac:dyDescent="0.3">
      <c r="B2789" s="109">
        <v>41276</v>
      </c>
      <c r="C2789">
        <v>320.42</v>
      </c>
      <c r="D2789">
        <v>884873</v>
      </c>
    </row>
    <row r="2790" spans="2:4" x14ac:dyDescent="0.3">
      <c r="B2790" s="109">
        <v>41275</v>
      </c>
      <c r="C2790">
        <v>313.75</v>
      </c>
      <c r="D2790">
        <v>458857</v>
      </c>
    </row>
    <row r="2791" spans="2:4" x14ac:dyDescent="0.3">
      <c r="B2791" s="109">
        <v>41274</v>
      </c>
      <c r="C2791">
        <v>311.02</v>
      </c>
      <c r="D2791">
        <v>990505</v>
      </c>
    </row>
    <row r="2792" spans="2:4" x14ac:dyDescent="0.3">
      <c r="B2792" s="109">
        <v>41271</v>
      </c>
      <c r="C2792">
        <v>306.36</v>
      </c>
      <c r="D2792">
        <v>478350</v>
      </c>
    </row>
    <row r="2793" spans="2:4" x14ac:dyDescent="0.3">
      <c r="B2793" s="109">
        <v>41270</v>
      </c>
      <c r="C2793">
        <v>307.24</v>
      </c>
      <c r="D2793">
        <v>1168196</v>
      </c>
    </row>
    <row r="2794" spans="2:4" x14ac:dyDescent="0.3">
      <c r="B2794" s="109">
        <v>41269</v>
      </c>
      <c r="C2794">
        <v>313.27999999999997</v>
      </c>
      <c r="D2794">
        <v>1180711</v>
      </c>
    </row>
    <row r="2795" spans="2:4" x14ac:dyDescent="0.3">
      <c r="B2795" s="109">
        <v>41267</v>
      </c>
      <c r="C2795">
        <v>304.87</v>
      </c>
      <c r="D2795">
        <v>883795</v>
      </c>
    </row>
    <row r="2796" spans="2:4" x14ac:dyDescent="0.3">
      <c r="B2796" s="109">
        <v>41264</v>
      </c>
      <c r="C2796">
        <v>298.32</v>
      </c>
      <c r="D2796">
        <v>924320</v>
      </c>
    </row>
    <row r="2797" spans="2:4" x14ac:dyDescent="0.3">
      <c r="B2797" s="109">
        <v>41263</v>
      </c>
      <c r="C2797">
        <v>309.02</v>
      </c>
      <c r="D2797">
        <v>1216113</v>
      </c>
    </row>
    <row r="2798" spans="2:4" x14ac:dyDescent="0.3">
      <c r="B2798" s="109">
        <v>41262</v>
      </c>
      <c r="C2798">
        <v>301.16000000000003</v>
      </c>
      <c r="D2798">
        <v>1055616</v>
      </c>
    </row>
    <row r="2799" spans="2:4" x14ac:dyDescent="0.3">
      <c r="B2799" s="109">
        <v>41261</v>
      </c>
      <c r="C2799">
        <v>301.56</v>
      </c>
      <c r="D2799">
        <v>1206204</v>
      </c>
    </row>
    <row r="2800" spans="2:4" x14ac:dyDescent="0.3">
      <c r="B2800" s="109">
        <v>41260</v>
      </c>
      <c r="C2800">
        <v>296.93</v>
      </c>
      <c r="D2800">
        <v>573363</v>
      </c>
    </row>
    <row r="2801" spans="2:4" x14ac:dyDescent="0.3">
      <c r="B2801" s="109">
        <v>41257</v>
      </c>
      <c r="C2801">
        <v>293.83999999999997</v>
      </c>
      <c r="D2801">
        <v>1473571</v>
      </c>
    </row>
    <row r="2802" spans="2:4" x14ac:dyDescent="0.3">
      <c r="B2802" s="109">
        <v>41256</v>
      </c>
      <c r="C2802">
        <v>291.73</v>
      </c>
      <c r="D2802">
        <v>887453</v>
      </c>
    </row>
    <row r="2803" spans="2:4" x14ac:dyDescent="0.3">
      <c r="B2803" s="109">
        <v>41255</v>
      </c>
      <c r="C2803">
        <v>294.64</v>
      </c>
      <c r="D2803">
        <v>858033</v>
      </c>
    </row>
    <row r="2804" spans="2:4" x14ac:dyDescent="0.3">
      <c r="B2804" s="109">
        <v>41254</v>
      </c>
      <c r="C2804">
        <v>295.11</v>
      </c>
      <c r="D2804">
        <v>2161078</v>
      </c>
    </row>
    <row r="2805" spans="2:4" x14ac:dyDescent="0.3">
      <c r="B2805" s="109">
        <v>41253</v>
      </c>
      <c r="C2805">
        <v>300.57</v>
      </c>
      <c r="D2805">
        <v>1475866</v>
      </c>
    </row>
    <row r="2806" spans="2:4" x14ac:dyDescent="0.3">
      <c r="B2806" s="109">
        <v>41250</v>
      </c>
      <c r="C2806">
        <v>305.45</v>
      </c>
      <c r="D2806">
        <v>969477</v>
      </c>
    </row>
    <row r="2807" spans="2:4" x14ac:dyDescent="0.3">
      <c r="B2807" s="109">
        <v>41249</v>
      </c>
      <c r="C2807">
        <v>309.17</v>
      </c>
      <c r="D2807">
        <v>1320763</v>
      </c>
    </row>
    <row r="2808" spans="2:4" x14ac:dyDescent="0.3">
      <c r="B2808" s="109">
        <v>41248</v>
      </c>
      <c r="C2808">
        <v>305.42</v>
      </c>
      <c r="D2808">
        <v>1085812</v>
      </c>
    </row>
    <row r="2809" spans="2:4" x14ac:dyDescent="0.3">
      <c r="B2809" s="109">
        <v>41247</v>
      </c>
      <c r="C2809">
        <v>300.68</v>
      </c>
      <c r="D2809">
        <v>1250845</v>
      </c>
    </row>
    <row r="2810" spans="2:4" x14ac:dyDescent="0.3">
      <c r="B2810" s="109">
        <v>41246</v>
      </c>
      <c r="C2810">
        <v>298.54000000000002</v>
      </c>
      <c r="D2810">
        <v>548172</v>
      </c>
    </row>
    <row r="2811" spans="2:4" x14ac:dyDescent="0.3">
      <c r="B2811" s="109">
        <v>41243</v>
      </c>
      <c r="C2811">
        <v>297.7</v>
      </c>
      <c r="D2811">
        <v>1849781</v>
      </c>
    </row>
    <row r="2812" spans="2:4" x14ac:dyDescent="0.3">
      <c r="B2812" s="109">
        <v>41242</v>
      </c>
      <c r="C2812">
        <v>296.39</v>
      </c>
      <c r="D2812">
        <v>2521780</v>
      </c>
    </row>
    <row r="2813" spans="2:4" x14ac:dyDescent="0.3">
      <c r="B2813" s="109">
        <v>41240</v>
      </c>
      <c r="C2813">
        <v>282.88</v>
      </c>
      <c r="D2813">
        <v>2066961</v>
      </c>
    </row>
    <row r="2814" spans="2:4" x14ac:dyDescent="0.3">
      <c r="B2814" s="109">
        <v>41239</v>
      </c>
      <c r="C2814">
        <v>276.39999999999998</v>
      </c>
      <c r="D2814">
        <v>1815837</v>
      </c>
    </row>
    <row r="2815" spans="2:4" x14ac:dyDescent="0.3">
      <c r="B2815" s="109">
        <v>41236</v>
      </c>
      <c r="C2815">
        <v>279.45999999999998</v>
      </c>
      <c r="D2815">
        <v>877799</v>
      </c>
    </row>
    <row r="2816" spans="2:4" x14ac:dyDescent="0.3">
      <c r="B2816" s="109">
        <v>41235</v>
      </c>
      <c r="C2816">
        <v>275.33999999999997</v>
      </c>
      <c r="D2816">
        <v>980654</v>
      </c>
    </row>
    <row r="2817" spans="2:4" x14ac:dyDescent="0.3">
      <c r="B2817" s="109">
        <v>41234</v>
      </c>
      <c r="C2817">
        <v>278.73</v>
      </c>
      <c r="D2817">
        <v>2271452</v>
      </c>
    </row>
    <row r="2818" spans="2:4" x14ac:dyDescent="0.3">
      <c r="B2818" s="109">
        <v>41233</v>
      </c>
      <c r="C2818">
        <v>272.27999999999997</v>
      </c>
      <c r="D2818">
        <v>2848564</v>
      </c>
    </row>
    <row r="2819" spans="2:4" x14ac:dyDescent="0.3">
      <c r="B2819" s="109">
        <v>41232</v>
      </c>
      <c r="C2819">
        <v>265.66000000000003</v>
      </c>
      <c r="D2819">
        <v>1471864</v>
      </c>
    </row>
    <row r="2820" spans="2:4" x14ac:dyDescent="0.3">
      <c r="B2820" s="109">
        <v>41229</v>
      </c>
      <c r="C2820">
        <v>258.36</v>
      </c>
      <c r="D2820">
        <v>1109859</v>
      </c>
    </row>
    <row r="2821" spans="2:4" x14ac:dyDescent="0.3">
      <c r="B2821" s="109">
        <v>41228</v>
      </c>
      <c r="C2821">
        <v>266.89</v>
      </c>
      <c r="D2821">
        <v>2664172</v>
      </c>
    </row>
    <row r="2822" spans="2:4" x14ac:dyDescent="0.3">
      <c r="B2822" s="109">
        <v>41225</v>
      </c>
      <c r="C2822">
        <v>243.85</v>
      </c>
      <c r="D2822">
        <v>1535287</v>
      </c>
    </row>
    <row r="2823" spans="2:4" x14ac:dyDescent="0.3">
      <c r="B2823" s="109">
        <v>41222</v>
      </c>
      <c r="C2823">
        <v>237.45</v>
      </c>
      <c r="D2823">
        <v>920996</v>
      </c>
    </row>
    <row r="2824" spans="2:4" x14ac:dyDescent="0.3">
      <c r="B2824" s="109">
        <v>41221</v>
      </c>
      <c r="C2824">
        <v>240.2</v>
      </c>
      <c r="D2824">
        <v>658752</v>
      </c>
    </row>
    <row r="2825" spans="2:4" x14ac:dyDescent="0.3">
      <c r="B2825" s="109">
        <v>41220</v>
      </c>
      <c r="C2825">
        <v>247.25</v>
      </c>
      <c r="D2825">
        <v>560889</v>
      </c>
    </row>
    <row r="2826" spans="2:4" x14ac:dyDescent="0.3">
      <c r="B2826" s="109">
        <v>41219</v>
      </c>
      <c r="C2826">
        <v>248.12</v>
      </c>
      <c r="D2826">
        <v>594778</v>
      </c>
    </row>
    <row r="2827" spans="2:4" x14ac:dyDescent="0.3">
      <c r="B2827" s="109">
        <v>41218</v>
      </c>
      <c r="C2827">
        <v>244.97</v>
      </c>
      <c r="D2827">
        <v>330319</v>
      </c>
    </row>
    <row r="2828" spans="2:4" x14ac:dyDescent="0.3">
      <c r="B2828" s="109">
        <v>41215</v>
      </c>
      <c r="C2828">
        <v>248.19</v>
      </c>
      <c r="D2828">
        <v>1989087</v>
      </c>
    </row>
    <row r="2829" spans="2:4" x14ac:dyDescent="0.3">
      <c r="B2829" s="109">
        <v>41214</v>
      </c>
      <c r="C2829">
        <v>238.68</v>
      </c>
      <c r="D2829">
        <v>1129269</v>
      </c>
    </row>
    <row r="2830" spans="2:4" x14ac:dyDescent="0.3">
      <c r="B2830" s="109">
        <v>41213</v>
      </c>
      <c r="C2830">
        <v>238.21</v>
      </c>
      <c r="D2830">
        <v>2443071</v>
      </c>
    </row>
    <row r="2831" spans="2:4" x14ac:dyDescent="0.3">
      <c r="B2831" s="109">
        <v>41212</v>
      </c>
      <c r="C2831">
        <v>230.54</v>
      </c>
      <c r="D2831">
        <v>2187867</v>
      </c>
    </row>
    <row r="2832" spans="2:4" x14ac:dyDescent="0.3">
      <c r="B2832" s="109">
        <v>41211</v>
      </c>
      <c r="C2832">
        <v>227.98</v>
      </c>
      <c r="D2832">
        <v>1981687</v>
      </c>
    </row>
    <row r="2833" spans="2:4" x14ac:dyDescent="0.3">
      <c r="B2833" s="109">
        <v>41207</v>
      </c>
      <c r="C2833">
        <v>248.45</v>
      </c>
      <c r="D2833">
        <v>2335094</v>
      </c>
    </row>
    <row r="2834" spans="2:4" x14ac:dyDescent="0.3">
      <c r="B2834" s="109">
        <v>41205</v>
      </c>
      <c r="C2834">
        <v>257.95999999999998</v>
      </c>
      <c r="D2834">
        <v>189411</v>
      </c>
    </row>
    <row r="2835" spans="2:4" x14ac:dyDescent="0.3">
      <c r="B2835" s="109">
        <v>41204</v>
      </c>
      <c r="C2835">
        <v>259.91000000000003</v>
      </c>
      <c r="D2835">
        <v>240477</v>
      </c>
    </row>
    <row r="2836" spans="2:4" x14ac:dyDescent="0.3">
      <c r="B2836" s="109">
        <v>41201</v>
      </c>
      <c r="C2836">
        <v>262.3</v>
      </c>
      <c r="D2836">
        <v>810544</v>
      </c>
    </row>
    <row r="2837" spans="2:4" x14ac:dyDescent="0.3">
      <c r="B2837" s="109">
        <v>41200</v>
      </c>
      <c r="C2837">
        <v>261.89999999999998</v>
      </c>
      <c r="D2837">
        <v>508183</v>
      </c>
    </row>
    <row r="2838" spans="2:4" x14ac:dyDescent="0.3">
      <c r="B2838" s="109">
        <v>41199</v>
      </c>
      <c r="C2838">
        <v>260.74</v>
      </c>
      <c r="D2838">
        <v>491494</v>
      </c>
    </row>
    <row r="2839" spans="2:4" x14ac:dyDescent="0.3">
      <c r="B2839" s="109">
        <v>41198</v>
      </c>
      <c r="C2839">
        <v>262.7</v>
      </c>
      <c r="D2839">
        <v>833352</v>
      </c>
    </row>
    <row r="2840" spans="2:4" x14ac:dyDescent="0.3">
      <c r="B2840" s="109">
        <v>41197</v>
      </c>
      <c r="C2840">
        <v>263.60000000000002</v>
      </c>
      <c r="D2840">
        <v>907230</v>
      </c>
    </row>
    <row r="2841" spans="2:4" x14ac:dyDescent="0.3">
      <c r="B2841" s="109">
        <v>41194</v>
      </c>
      <c r="C2841">
        <v>254.49</v>
      </c>
      <c r="D2841">
        <v>536791</v>
      </c>
    </row>
    <row r="2842" spans="2:4" x14ac:dyDescent="0.3">
      <c r="B2842" s="109">
        <v>41193</v>
      </c>
      <c r="C2842">
        <v>253.33</v>
      </c>
      <c r="D2842">
        <v>859164</v>
      </c>
    </row>
    <row r="2843" spans="2:4" x14ac:dyDescent="0.3">
      <c r="B2843" s="109">
        <v>41192</v>
      </c>
      <c r="C2843">
        <v>246.35</v>
      </c>
      <c r="D2843">
        <v>800801</v>
      </c>
    </row>
    <row r="2844" spans="2:4" x14ac:dyDescent="0.3">
      <c r="B2844" s="109">
        <v>41191</v>
      </c>
      <c r="C2844">
        <v>254.74</v>
      </c>
      <c r="D2844">
        <v>523847</v>
      </c>
    </row>
    <row r="2845" spans="2:4" x14ac:dyDescent="0.3">
      <c r="B2845" s="109">
        <v>41190</v>
      </c>
      <c r="C2845">
        <v>253.62</v>
      </c>
      <c r="D2845">
        <v>952063</v>
      </c>
    </row>
    <row r="2846" spans="2:4" x14ac:dyDescent="0.3">
      <c r="B2846" s="109">
        <v>41187</v>
      </c>
      <c r="C2846">
        <v>256.44</v>
      </c>
      <c r="D2846">
        <v>844747</v>
      </c>
    </row>
    <row r="2847" spans="2:4" x14ac:dyDescent="0.3">
      <c r="B2847" s="109">
        <v>41186</v>
      </c>
      <c r="C2847">
        <v>263.93</v>
      </c>
      <c r="D2847">
        <v>724990</v>
      </c>
    </row>
    <row r="2848" spans="2:4" x14ac:dyDescent="0.3">
      <c r="B2848" s="109">
        <v>41185</v>
      </c>
      <c r="C2848">
        <v>263.95999999999998</v>
      </c>
      <c r="D2848">
        <v>1098910</v>
      </c>
    </row>
    <row r="2849" spans="2:4" x14ac:dyDescent="0.3">
      <c r="B2849" s="109">
        <v>41183</v>
      </c>
      <c r="C2849">
        <v>259.62</v>
      </c>
      <c r="D2849">
        <v>1901905</v>
      </c>
    </row>
    <row r="2850" spans="2:4" x14ac:dyDescent="0.3">
      <c r="B2850" s="109">
        <v>41180</v>
      </c>
      <c r="C2850">
        <v>252.5</v>
      </c>
      <c r="D2850">
        <v>2198127</v>
      </c>
    </row>
    <row r="2851" spans="2:4" x14ac:dyDescent="0.3">
      <c r="B2851" s="109">
        <v>41179</v>
      </c>
      <c r="C2851">
        <v>244.69</v>
      </c>
      <c r="D2851">
        <v>1992692</v>
      </c>
    </row>
    <row r="2852" spans="2:4" x14ac:dyDescent="0.3">
      <c r="B2852" s="109">
        <v>41178</v>
      </c>
      <c r="C2852">
        <v>236.8</v>
      </c>
      <c r="D2852">
        <v>1186781</v>
      </c>
    </row>
    <row r="2853" spans="2:4" x14ac:dyDescent="0.3">
      <c r="B2853" s="109">
        <v>41177</v>
      </c>
      <c r="C2853">
        <v>233.55</v>
      </c>
      <c r="D2853">
        <v>587111</v>
      </c>
    </row>
    <row r="2854" spans="2:4" x14ac:dyDescent="0.3">
      <c r="B2854" s="109">
        <v>41176</v>
      </c>
      <c r="C2854">
        <v>237.2</v>
      </c>
      <c r="D2854">
        <v>635271</v>
      </c>
    </row>
    <row r="2855" spans="2:4" x14ac:dyDescent="0.3">
      <c r="B2855" s="109">
        <v>41173</v>
      </c>
      <c r="C2855">
        <v>235.21</v>
      </c>
      <c r="D2855">
        <v>704879</v>
      </c>
    </row>
    <row r="2856" spans="2:4" x14ac:dyDescent="0.3">
      <c r="B2856" s="109">
        <v>41172</v>
      </c>
      <c r="C2856">
        <v>230.76</v>
      </c>
      <c r="D2856">
        <v>549701</v>
      </c>
    </row>
    <row r="2857" spans="2:4" x14ac:dyDescent="0.3">
      <c r="B2857" s="109">
        <v>41170</v>
      </c>
      <c r="C2857">
        <v>238.61</v>
      </c>
      <c r="D2857">
        <v>1004529</v>
      </c>
    </row>
    <row r="2858" spans="2:4" x14ac:dyDescent="0.3">
      <c r="B2858" s="109">
        <v>41169</v>
      </c>
      <c r="C2858">
        <v>234.52</v>
      </c>
      <c r="D2858">
        <v>1400580</v>
      </c>
    </row>
    <row r="2859" spans="2:4" x14ac:dyDescent="0.3">
      <c r="B2859" s="109">
        <v>41166</v>
      </c>
      <c r="C2859">
        <v>222.73</v>
      </c>
      <c r="D2859">
        <v>407583</v>
      </c>
    </row>
    <row r="2860" spans="2:4" x14ac:dyDescent="0.3">
      <c r="B2860" s="109">
        <v>41165</v>
      </c>
      <c r="C2860">
        <v>221.72</v>
      </c>
      <c r="D2860">
        <v>1269351</v>
      </c>
    </row>
    <row r="2861" spans="2:4" x14ac:dyDescent="0.3">
      <c r="B2861" s="109">
        <v>41164</v>
      </c>
      <c r="C2861">
        <v>223.78</v>
      </c>
      <c r="D2861">
        <v>798434</v>
      </c>
    </row>
    <row r="2862" spans="2:4" x14ac:dyDescent="0.3">
      <c r="B2862" s="109">
        <v>41163</v>
      </c>
      <c r="C2862">
        <v>220.03</v>
      </c>
      <c r="D2862">
        <v>344861</v>
      </c>
    </row>
    <row r="2863" spans="2:4" x14ac:dyDescent="0.3">
      <c r="B2863" s="109">
        <v>41162</v>
      </c>
      <c r="C2863">
        <v>221.43</v>
      </c>
      <c r="D2863">
        <v>417148</v>
      </c>
    </row>
    <row r="2864" spans="2:4" x14ac:dyDescent="0.3">
      <c r="B2864" s="109">
        <v>41159</v>
      </c>
      <c r="C2864">
        <v>222.3</v>
      </c>
      <c r="D2864">
        <v>708726</v>
      </c>
    </row>
    <row r="2865" spans="2:4" x14ac:dyDescent="0.3">
      <c r="B2865" s="109">
        <v>41158</v>
      </c>
      <c r="C2865">
        <v>219.34</v>
      </c>
      <c r="D2865">
        <v>703081</v>
      </c>
    </row>
    <row r="2866" spans="2:4" x14ac:dyDescent="0.3">
      <c r="B2866" s="109">
        <v>41157</v>
      </c>
      <c r="C2866">
        <v>214.72</v>
      </c>
      <c r="D2866">
        <v>231358</v>
      </c>
    </row>
    <row r="2867" spans="2:4" x14ac:dyDescent="0.3">
      <c r="B2867" s="109">
        <v>41156</v>
      </c>
      <c r="C2867">
        <v>213.1</v>
      </c>
      <c r="D2867">
        <v>274327</v>
      </c>
    </row>
    <row r="2868" spans="2:4" x14ac:dyDescent="0.3">
      <c r="B2868" s="109">
        <v>41155</v>
      </c>
      <c r="C2868">
        <v>211.37</v>
      </c>
      <c r="D2868">
        <v>187761</v>
      </c>
    </row>
    <row r="2869" spans="2:4" x14ac:dyDescent="0.3">
      <c r="B2869" s="109">
        <v>41152</v>
      </c>
      <c r="C2869">
        <v>209.71</v>
      </c>
      <c r="D2869">
        <v>676998</v>
      </c>
    </row>
    <row r="2870" spans="2:4" x14ac:dyDescent="0.3">
      <c r="B2870" s="109">
        <v>41151</v>
      </c>
      <c r="C2870">
        <v>213.17</v>
      </c>
      <c r="D2870">
        <v>411154</v>
      </c>
    </row>
    <row r="2871" spans="2:4" x14ac:dyDescent="0.3">
      <c r="B2871" s="109">
        <v>41150</v>
      </c>
      <c r="C2871">
        <v>205.38</v>
      </c>
      <c r="D2871">
        <v>184970</v>
      </c>
    </row>
    <row r="2872" spans="2:4" x14ac:dyDescent="0.3">
      <c r="B2872" s="109">
        <v>41149</v>
      </c>
      <c r="C2872">
        <v>207.54</v>
      </c>
      <c r="D2872">
        <v>270907</v>
      </c>
    </row>
    <row r="2873" spans="2:4" x14ac:dyDescent="0.3">
      <c r="B2873" s="109">
        <v>41148</v>
      </c>
      <c r="C2873">
        <v>212.74</v>
      </c>
      <c r="D2873">
        <v>327449</v>
      </c>
    </row>
    <row r="2874" spans="2:4" x14ac:dyDescent="0.3">
      <c r="B2874" s="109">
        <v>41145</v>
      </c>
      <c r="C2874">
        <v>215.34</v>
      </c>
      <c r="D2874">
        <v>285065</v>
      </c>
    </row>
    <row r="2875" spans="2:4" x14ac:dyDescent="0.3">
      <c r="B2875" s="109">
        <v>41144</v>
      </c>
      <c r="C2875">
        <v>216.13</v>
      </c>
      <c r="D2875">
        <v>462482</v>
      </c>
    </row>
    <row r="2876" spans="2:4" x14ac:dyDescent="0.3">
      <c r="B2876" s="109">
        <v>41143</v>
      </c>
      <c r="C2876">
        <v>219.88</v>
      </c>
      <c r="D2876">
        <v>649992</v>
      </c>
    </row>
    <row r="2877" spans="2:4" x14ac:dyDescent="0.3">
      <c r="B2877" s="109">
        <v>41142</v>
      </c>
      <c r="C2877">
        <v>217.68</v>
      </c>
      <c r="D2877">
        <v>404062</v>
      </c>
    </row>
    <row r="2878" spans="2:4" x14ac:dyDescent="0.3">
      <c r="B2878" s="109">
        <v>41138</v>
      </c>
      <c r="C2878">
        <v>217.75</v>
      </c>
      <c r="D2878">
        <v>335840</v>
      </c>
    </row>
    <row r="2879" spans="2:4" x14ac:dyDescent="0.3">
      <c r="B2879" s="109">
        <v>41137</v>
      </c>
      <c r="C2879">
        <v>220.1</v>
      </c>
      <c r="D2879">
        <v>475216</v>
      </c>
    </row>
    <row r="2880" spans="2:4" x14ac:dyDescent="0.3">
      <c r="B2880" s="109">
        <v>41135</v>
      </c>
      <c r="C2880">
        <v>222.05</v>
      </c>
      <c r="D2880">
        <v>440100</v>
      </c>
    </row>
    <row r="2881" spans="2:4" x14ac:dyDescent="0.3">
      <c r="B2881" s="109">
        <v>41134</v>
      </c>
      <c r="C2881">
        <v>217.9</v>
      </c>
      <c r="D2881">
        <v>795644</v>
      </c>
    </row>
    <row r="2882" spans="2:4" x14ac:dyDescent="0.3">
      <c r="B2882" s="109">
        <v>41131</v>
      </c>
      <c r="C2882">
        <v>224.28</v>
      </c>
      <c r="D2882">
        <v>1099609</v>
      </c>
    </row>
    <row r="2883" spans="2:4" x14ac:dyDescent="0.3">
      <c r="B2883" s="109">
        <v>41130</v>
      </c>
      <c r="C2883">
        <v>218.3</v>
      </c>
      <c r="D2883">
        <v>1184350</v>
      </c>
    </row>
    <row r="2884" spans="2:4" x14ac:dyDescent="0.3">
      <c r="B2884" s="109">
        <v>41129</v>
      </c>
      <c r="C2884">
        <v>212.52</v>
      </c>
      <c r="D2884">
        <v>1239512</v>
      </c>
    </row>
    <row r="2885" spans="2:4" x14ac:dyDescent="0.3">
      <c r="B2885" s="109">
        <v>41128</v>
      </c>
      <c r="C2885">
        <v>207.51</v>
      </c>
      <c r="D2885">
        <v>1706414</v>
      </c>
    </row>
    <row r="2886" spans="2:4" x14ac:dyDescent="0.3">
      <c r="B2886" s="109">
        <v>41127</v>
      </c>
      <c r="C2886">
        <v>201.86</v>
      </c>
      <c r="D2886">
        <v>1568472</v>
      </c>
    </row>
    <row r="2887" spans="2:4" x14ac:dyDescent="0.3">
      <c r="B2887" s="109">
        <v>41124</v>
      </c>
      <c r="C2887">
        <v>194.02</v>
      </c>
      <c r="D2887">
        <v>1937125</v>
      </c>
    </row>
    <row r="2888" spans="2:4" x14ac:dyDescent="0.3">
      <c r="B2888" s="109">
        <v>41123</v>
      </c>
      <c r="C2888">
        <v>194.45</v>
      </c>
      <c r="D2888">
        <v>732219</v>
      </c>
    </row>
    <row r="2889" spans="2:4" x14ac:dyDescent="0.3">
      <c r="B2889" s="109">
        <v>41122</v>
      </c>
      <c r="C2889">
        <v>194.7</v>
      </c>
      <c r="D2889">
        <v>1411848</v>
      </c>
    </row>
    <row r="2890" spans="2:4" x14ac:dyDescent="0.3">
      <c r="B2890" s="109">
        <v>41121</v>
      </c>
      <c r="C2890">
        <v>188.87</v>
      </c>
      <c r="D2890">
        <v>7435923</v>
      </c>
    </row>
    <row r="2891" spans="2:4" x14ac:dyDescent="0.3">
      <c r="B2891" s="109">
        <v>41120</v>
      </c>
      <c r="C2891">
        <v>183.58</v>
      </c>
      <c r="D2891">
        <v>2397024</v>
      </c>
    </row>
    <row r="2892" spans="2:4" x14ac:dyDescent="0.3">
      <c r="B2892" s="109">
        <v>41117</v>
      </c>
      <c r="C2892">
        <v>187.01</v>
      </c>
      <c r="D2892">
        <v>10278905</v>
      </c>
    </row>
    <row r="2893" spans="2:4" x14ac:dyDescent="0.3">
      <c r="B2893" s="109">
        <v>41116</v>
      </c>
      <c r="C2893">
        <v>211.73</v>
      </c>
      <c r="D2893">
        <v>1117203</v>
      </c>
    </row>
    <row r="2894" spans="2:4" x14ac:dyDescent="0.3">
      <c r="B2894" s="109">
        <v>41115</v>
      </c>
      <c r="C2894">
        <v>204.72</v>
      </c>
      <c r="D2894">
        <v>1030516</v>
      </c>
    </row>
    <row r="2895" spans="2:4" x14ac:dyDescent="0.3">
      <c r="B2895" s="109">
        <v>41114</v>
      </c>
      <c r="C2895">
        <v>205.51</v>
      </c>
      <c r="D2895">
        <v>365911</v>
      </c>
    </row>
    <row r="2896" spans="2:4" x14ac:dyDescent="0.3">
      <c r="B2896" s="109">
        <v>41113</v>
      </c>
      <c r="C2896">
        <v>200.82</v>
      </c>
      <c r="D2896">
        <v>385348</v>
      </c>
    </row>
    <row r="2897" spans="2:4" x14ac:dyDescent="0.3">
      <c r="B2897" s="109">
        <v>41110</v>
      </c>
      <c r="C2897">
        <v>206.4</v>
      </c>
      <c r="D2897">
        <v>340893</v>
      </c>
    </row>
    <row r="2898" spans="2:4" x14ac:dyDescent="0.3">
      <c r="B2898" s="109">
        <v>41109</v>
      </c>
      <c r="C2898">
        <v>211.95</v>
      </c>
      <c r="D2898">
        <v>378427</v>
      </c>
    </row>
    <row r="2899" spans="2:4" x14ac:dyDescent="0.3">
      <c r="B2899" s="109">
        <v>41108</v>
      </c>
      <c r="C2899">
        <v>210.12</v>
      </c>
      <c r="D2899">
        <v>243998</v>
      </c>
    </row>
    <row r="2900" spans="2:4" x14ac:dyDescent="0.3">
      <c r="B2900" s="109">
        <v>41107</v>
      </c>
      <c r="C2900">
        <v>214.35</v>
      </c>
      <c r="D2900">
        <v>609485</v>
      </c>
    </row>
    <row r="2901" spans="2:4" x14ac:dyDescent="0.3">
      <c r="B2901" s="109">
        <v>41106</v>
      </c>
      <c r="C2901">
        <v>215.17</v>
      </c>
      <c r="D2901">
        <v>666366</v>
      </c>
    </row>
    <row r="2902" spans="2:4" x14ac:dyDescent="0.3">
      <c r="B2902" s="109">
        <v>41103</v>
      </c>
      <c r="C2902">
        <v>212.38</v>
      </c>
      <c r="D2902">
        <v>664842</v>
      </c>
    </row>
    <row r="2903" spans="2:4" x14ac:dyDescent="0.3">
      <c r="B2903" s="109">
        <v>41102</v>
      </c>
      <c r="C2903">
        <v>215.6</v>
      </c>
      <c r="D2903">
        <v>305729</v>
      </c>
    </row>
    <row r="2904" spans="2:4" x14ac:dyDescent="0.3">
      <c r="B2904" s="109">
        <v>41101</v>
      </c>
      <c r="C2904">
        <v>213.13</v>
      </c>
      <c r="D2904">
        <v>573964</v>
      </c>
    </row>
    <row r="2905" spans="2:4" x14ac:dyDescent="0.3">
      <c r="B2905" s="109">
        <v>41100</v>
      </c>
      <c r="C2905">
        <v>216.64</v>
      </c>
      <c r="D2905">
        <v>719983</v>
      </c>
    </row>
    <row r="2906" spans="2:4" x14ac:dyDescent="0.3">
      <c r="B2906" s="109">
        <v>41099</v>
      </c>
      <c r="C2906">
        <v>218.93</v>
      </c>
      <c r="D2906">
        <v>488642</v>
      </c>
    </row>
    <row r="2907" spans="2:4" x14ac:dyDescent="0.3">
      <c r="B2907" s="109">
        <v>41096</v>
      </c>
      <c r="C2907">
        <v>224.72</v>
      </c>
      <c r="D2907">
        <v>670238</v>
      </c>
    </row>
    <row r="2908" spans="2:4" x14ac:dyDescent="0.3">
      <c r="B2908" s="109">
        <v>41095</v>
      </c>
      <c r="C2908">
        <v>227.44</v>
      </c>
      <c r="D2908">
        <v>1081918</v>
      </c>
    </row>
    <row r="2909" spans="2:4" x14ac:dyDescent="0.3">
      <c r="B2909" s="109">
        <v>41094</v>
      </c>
      <c r="C2909">
        <v>224.9</v>
      </c>
      <c r="D2909">
        <v>963703</v>
      </c>
    </row>
    <row r="2910" spans="2:4" x14ac:dyDescent="0.3">
      <c r="B2910" s="109">
        <v>41093</v>
      </c>
      <c r="C2910">
        <v>232.16</v>
      </c>
      <c r="D2910">
        <v>2515510</v>
      </c>
    </row>
    <row r="2911" spans="2:4" x14ac:dyDescent="0.3">
      <c r="B2911" s="109">
        <v>41092</v>
      </c>
      <c r="C2911">
        <v>217.67</v>
      </c>
      <c r="D2911">
        <v>2455896</v>
      </c>
    </row>
    <row r="2912" spans="2:4" x14ac:dyDescent="0.3">
      <c r="B2912" s="109">
        <v>41089</v>
      </c>
      <c r="C2912">
        <v>215.96</v>
      </c>
      <c r="D2912">
        <v>1053289</v>
      </c>
    </row>
    <row r="2913" spans="2:4" x14ac:dyDescent="0.3">
      <c r="B2913" s="109">
        <v>41088</v>
      </c>
      <c r="C2913">
        <v>213.49</v>
      </c>
      <c r="D2913">
        <v>2305474</v>
      </c>
    </row>
    <row r="2914" spans="2:4" x14ac:dyDescent="0.3">
      <c r="B2914" s="109">
        <v>41087</v>
      </c>
      <c r="C2914">
        <v>216.56</v>
      </c>
      <c r="D2914">
        <v>798304</v>
      </c>
    </row>
    <row r="2915" spans="2:4" x14ac:dyDescent="0.3">
      <c r="B2915" s="109">
        <v>41086</v>
      </c>
      <c r="C2915">
        <v>215.35</v>
      </c>
      <c r="D2915">
        <v>2388934</v>
      </c>
    </row>
    <row r="2916" spans="2:4" x14ac:dyDescent="0.3">
      <c r="B2916" s="109">
        <v>41085</v>
      </c>
      <c r="C2916">
        <v>209.62</v>
      </c>
      <c r="D2916">
        <v>2421443</v>
      </c>
    </row>
    <row r="2917" spans="2:4" x14ac:dyDescent="0.3">
      <c r="B2917" s="109">
        <v>41082</v>
      </c>
      <c r="C2917">
        <v>201.32</v>
      </c>
      <c r="D2917">
        <v>1069656</v>
      </c>
    </row>
    <row r="2918" spans="2:4" x14ac:dyDescent="0.3">
      <c r="B2918" s="109">
        <v>41081</v>
      </c>
      <c r="C2918">
        <v>199.46</v>
      </c>
      <c r="D2918">
        <v>1147010</v>
      </c>
    </row>
    <row r="2919" spans="2:4" x14ac:dyDescent="0.3">
      <c r="B2919" s="109">
        <v>41080</v>
      </c>
      <c r="C2919">
        <v>199.46</v>
      </c>
      <c r="D2919">
        <v>942552</v>
      </c>
    </row>
    <row r="2920" spans="2:4" x14ac:dyDescent="0.3">
      <c r="B2920" s="109">
        <v>41079</v>
      </c>
      <c r="C2920">
        <v>192.34</v>
      </c>
      <c r="D2920">
        <v>2521008</v>
      </c>
    </row>
    <row r="2921" spans="2:4" x14ac:dyDescent="0.3">
      <c r="B2921" s="109">
        <v>41078</v>
      </c>
      <c r="C2921">
        <v>189.66</v>
      </c>
      <c r="D2921">
        <v>692723</v>
      </c>
    </row>
    <row r="2922" spans="2:4" x14ac:dyDescent="0.3">
      <c r="B2922" s="109">
        <v>41075</v>
      </c>
      <c r="C2922">
        <v>189.09</v>
      </c>
      <c r="D2922">
        <v>1480166</v>
      </c>
    </row>
    <row r="2923" spans="2:4" x14ac:dyDescent="0.3">
      <c r="B2923" s="109">
        <v>41074</v>
      </c>
      <c r="C2923">
        <v>187.62</v>
      </c>
      <c r="D2923">
        <v>1813635</v>
      </c>
    </row>
    <row r="2924" spans="2:4" x14ac:dyDescent="0.3">
      <c r="B2924" s="109">
        <v>41073</v>
      </c>
      <c r="C2924">
        <v>182.18</v>
      </c>
      <c r="D2924">
        <v>669224</v>
      </c>
    </row>
    <row r="2925" spans="2:4" x14ac:dyDescent="0.3">
      <c r="B2925" s="109">
        <v>41072</v>
      </c>
      <c r="C2925">
        <v>182.43</v>
      </c>
      <c r="D2925">
        <v>1221070</v>
      </c>
    </row>
    <row r="2926" spans="2:4" x14ac:dyDescent="0.3">
      <c r="B2926" s="109">
        <v>41071</v>
      </c>
      <c r="C2926">
        <v>177.35</v>
      </c>
      <c r="D2926">
        <v>1396606</v>
      </c>
    </row>
    <row r="2927" spans="2:4" x14ac:dyDescent="0.3">
      <c r="B2927" s="109">
        <v>41068</v>
      </c>
      <c r="C2927">
        <v>184.47</v>
      </c>
      <c r="D2927">
        <v>2801391</v>
      </c>
    </row>
    <row r="2928" spans="2:4" x14ac:dyDescent="0.3">
      <c r="B2928" s="109">
        <v>41067</v>
      </c>
      <c r="C2928">
        <v>169.3</v>
      </c>
      <c r="D2928">
        <v>609221</v>
      </c>
    </row>
    <row r="2929" spans="2:4" x14ac:dyDescent="0.3">
      <c r="B2929" s="109">
        <v>41066</v>
      </c>
      <c r="C2929">
        <v>167.98</v>
      </c>
      <c r="D2929">
        <v>1067898</v>
      </c>
    </row>
    <row r="2930" spans="2:4" x14ac:dyDescent="0.3">
      <c r="B2930" s="109">
        <v>41065</v>
      </c>
      <c r="C2930">
        <v>162.65</v>
      </c>
      <c r="D2930">
        <v>1106448</v>
      </c>
    </row>
    <row r="2931" spans="2:4" x14ac:dyDescent="0.3">
      <c r="B2931" s="109">
        <v>41064</v>
      </c>
      <c r="C2931">
        <v>160.61000000000001</v>
      </c>
      <c r="D2931">
        <v>1283579</v>
      </c>
    </row>
    <row r="2932" spans="2:4" x14ac:dyDescent="0.3">
      <c r="B2932" s="109">
        <v>41061</v>
      </c>
      <c r="C2932">
        <v>162.47</v>
      </c>
      <c r="D2932">
        <v>1347127</v>
      </c>
    </row>
    <row r="2933" spans="2:4" x14ac:dyDescent="0.3">
      <c r="B2933" s="109">
        <v>41060</v>
      </c>
      <c r="C2933">
        <v>171.02</v>
      </c>
      <c r="D2933">
        <v>1473492</v>
      </c>
    </row>
    <row r="2934" spans="2:4" x14ac:dyDescent="0.3">
      <c r="B2934" s="109">
        <v>41059</v>
      </c>
      <c r="C2934">
        <v>174.56</v>
      </c>
      <c r="D2934">
        <v>731472</v>
      </c>
    </row>
    <row r="2935" spans="2:4" x14ac:dyDescent="0.3">
      <c r="B2935" s="109">
        <v>41058</v>
      </c>
      <c r="C2935">
        <v>176.85</v>
      </c>
      <c r="D2935">
        <v>765434</v>
      </c>
    </row>
    <row r="2936" spans="2:4" x14ac:dyDescent="0.3">
      <c r="B2936" s="109">
        <v>41057</v>
      </c>
      <c r="C2936">
        <v>176.89</v>
      </c>
      <c r="D2936">
        <v>1203258</v>
      </c>
    </row>
    <row r="2937" spans="2:4" x14ac:dyDescent="0.3">
      <c r="B2937" s="109">
        <v>41054</v>
      </c>
      <c r="C2937">
        <v>179.57</v>
      </c>
      <c r="D2937">
        <v>768041</v>
      </c>
    </row>
    <row r="2938" spans="2:4" x14ac:dyDescent="0.3">
      <c r="B2938" s="109">
        <v>41053</v>
      </c>
      <c r="C2938">
        <v>178.78</v>
      </c>
      <c r="D2938">
        <v>662861</v>
      </c>
    </row>
    <row r="2939" spans="2:4" x14ac:dyDescent="0.3">
      <c r="B2939" s="109">
        <v>41052</v>
      </c>
      <c r="C2939">
        <v>179.14</v>
      </c>
      <c r="D2939">
        <v>630910</v>
      </c>
    </row>
    <row r="2940" spans="2:4" x14ac:dyDescent="0.3">
      <c r="B2940" s="109">
        <v>41051</v>
      </c>
      <c r="C2940">
        <v>181.25</v>
      </c>
      <c r="D2940">
        <v>783245</v>
      </c>
    </row>
    <row r="2941" spans="2:4" x14ac:dyDescent="0.3">
      <c r="B2941" s="109">
        <v>41050</v>
      </c>
      <c r="C2941">
        <v>184.33</v>
      </c>
      <c r="D2941">
        <v>972601</v>
      </c>
    </row>
    <row r="2942" spans="2:4" x14ac:dyDescent="0.3">
      <c r="B2942" s="109">
        <v>41047</v>
      </c>
      <c r="C2942">
        <v>190.88</v>
      </c>
      <c r="D2942">
        <v>746019</v>
      </c>
    </row>
    <row r="2943" spans="2:4" x14ac:dyDescent="0.3">
      <c r="B2943" s="109">
        <v>41046</v>
      </c>
      <c r="C2943">
        <v>188.66</v>
      </c>
      <c r="D2943">
        <v>695419</v>
      </c>
    </row>
    <row r="2944" spans="2:4" x14ac:dyDescent="0.3">
      <c r="B2944" s="109">
        <v>41045</v>
      </c>
      <c r="C2944">
        <v>196.17</v>
      </c>
      <c r="D2944">
        <v>555919</v>
      </c>
    </row>
    <row r="2945" spans="2:4" x14ac:dyDescent="0.3">
      <c r="B2945" s="109">
        <v>41044</v>
      </c>
      <c r="C2945">
        <v>205.87</v>
      </c>
      <c r="D2945">
        <v>1344066</v>
      </c>
    </row>
    <row r="2946" spans="2:4" x14ac:dyDescent="0.3">
      <c r="B2946" s="109">
        <v>41043</v>
      </c>
      <c r="C2946">
        <v>206.4</v>
      </c>
      <c r="D2946">
        <v>333321</v>
      </c>
    </row>
    <row r="2947" spans="2:4" x14ac:dyDescent="0.3">
      <c r="B2947" s="109">
        <v>41040</v>
      </c>
      <c r="C2947">
        <v>211.27</v>
      </c>
      <c r="D2947">
        <v>130241</v>
      </c>
    </row>
    <row r="2948" spans="2:4" x14ac:dyDescent="0.3">
      <c r="B2948" s="109">
        <v>41039</v>
      </c>
      <c r="C2948">
        <v>210.41</v>
      </c>
      <c r="D2948">
        <v>167184</v>
      </c>
    </row>
    <row r="2949" spans="2:4" x14ac:dyDescent="0.3">
      <c r="B2949" s="109">
        <v>41038</v>
      </c>
      <c r="C2949">
        <v>208.51</v>
      </c>
      <c r="D2949">
        <v>119431</v>
      </c>
    </row>
    <row r="2950" spans="2:4" x14ac:dyDescent="0.3">
      <c r="B2950" s="109">
        <v>41037</v>
      </c>
      <c r="C2950">
        <v>211.91</v>
      </c>
      <c r="D2950">
        <v>366197</v>
      </c>
    </row>
    <row r="2951" spans="2:4" x14ac:dyDescent="0.3">
      <c r="B2951" s="109">
        <v>41036</v>
      </c>
      <c r="C2951">
        <v>212.2</v>
      </c>
      <c r="D2951">
        <v>192381</v>
      </c>
    </row>
    <row r="2952" spans="2:4" x14ac:dyDescent="0.3">
      <c r="B2952" s="109">
        <v>41033</v>
      </c>
      <c r="C2952">
        <v>206.48</v>
      </c>
      <c r="D2952">
        <v>435484</v>
      </c>
    </row>
    <row r="2953" spans="2:4" x14ac:dyDescent="0.3">
      <c r="B2953" s="109">
        <v>41032</v>
      </c>
      <c r="C2953">
        <v>209.66</v>
      </c>
      <c r="D2953">
        <v>476860</v>
      </c>
    </row>
    <row r="2954" spans="2:4" x14ac:dyDescent="0.3">
      <c r="B2954" s="109">
        <v>41031</v>
      </c>
      <c r="C2954">
        <v>215.6</v>
      </c>
      <c r="D2954">
        <v>1217569</v>
      </c>
    </row>
    <row r="2955" spans="2:4" x14ac:dyDescent="0.3">
      <c r="B2955" s="109">
        <v>41029</v>
      </c>
      <c r="C2955">
        <v>204.94</v>
      </c>
      <c r="D2955">
        <v>184008</v>
      </c>
    </row>
    <row r="2956" spans="2:4" x14ac:dyDescent="0.3">
      <c r="B2956" s="109">
        <v>41026</v>
      </c>
      <c r="C2956">
        <v>201.9</v>
      </c>
      <c r="D2956">
        <v>525079</v>
      </c>
    </row>
    <row r="2957" spans="2:4" x14ac:dyDescent="0.3">
      <c r="B2957" s="109">
        <v>41025</v>
      </c>
      <c r="C2957">
        <v>198.43</v>
      </c>
      <c r="D2957">
        <v>510709</v>
      </c>
    </row>
    <row r="2958" spans="2:4" x14ac:dyDescent="0.3">
      <c r="B2958" s="109">
        <v>41024</v>
      </c>
      <c r="C2958">
        <v>198.75</v>
      </c>
      <c r="D2958">
        <v>374077</v>
      </c>
    </row>
    <row r="2959" spans="2:4" x14ac:dyDescent="0.3">
      <c r="B2959" s="109">
        <v>41023</v>
      </c>
      <c r="C2959">
        <v>203.4</v>
      </c>
      <c r="D2959">
        <v>183817</v>
      </c>
    </row>
    <row r="2960" spans="2:4" x14ac:dyDescent="0.3">
      <c r="B2960" s="109">
        <v>41022</v>
      </c>
      <c r="C2960">
        <v>206.37</v>
      </c>
      <c r="D2960">
        <v>325620</v>
      </c>
    </row>
    <row r="2961" spans="2:4" x14ac:dyDescent="0.3">
      <c r="B2961" s="109">
        <v>41019</v>
      </c>
      <c r="C2961">
        <v>216.17</v>
      </c>
      <c r="D2961">
        <v>317517</v>
      </c>
    </row>
    <row r="2962" spans="2:4" x14ac:dyDescent="0.3">
      <c r="B2962" s="109">
        <v>41018</v>
      </c>
      <c r="C2962">
        <v>216.89</v>
      </c>
      <c r="D2962">
        <v>458563</v>
      </c>
    </row>
    <row r="2963" spans="2:4" x14ac:dyDescent="0.3">
      <c r="B2963" s="109">
        <v>41017</v>
      </c>
      <c r="C2963">
        <v>216.99</v>
      </c>
      <c r="D2963">
        <v>1426781</v>
      </c>
    </row>
    <row r="2964" spans="2:4" x14ac:dyDescent="0.3">
      <c r="B2964" s="109">
        <v>41016</v>
      </c>
      <c r="C2964">
        <v>202.5</v>
      </c>
      <c r="D2964">
        <v>201074</v>
      </c>
    </row>
    <row r="2965" spans="2:4" x14ac:dyDescent="0.3">
      <c r="B2965" s="109">
        <v>41015</v>
      </c>
      <c r="C2965">
        <v>203.61</v>
      </c>
      <c r="D2965">
        <v>107193</v>
      </c>
    </row>
    <row r="2966" spans="2:4" x14ac:dyDescent="0.3">
      <c r="B2966" s="109">
        <v>41012</v>
      </c>
      <c r="C2966">
        <v>205.12</v>
      </c>
      <c r="D2966">
        <v>1216289</v>
      </c>
    </row>
    <row r="2967" spans="2:4" x14ac:dyDescent="0.3">
      <c r="B2967" s="109">
        <v>41011</v>
      </c>
      <c r="C2967">
        <v>208.84</v>
      </c>
      <c r="D2967">
        <v>160035</v>
      </c>
    </row>
    <row r="2968" spans="2:4" x14ac:dyDescent="0.3">
      <c r="B2968" s="109">
        <v>41010</v>
      </c>
      <c r="C2968">
        <v>207.3</v>
      </c>
      <c r="D2968">
        <v>1167579</v>
      </c>
    </row>
    <row r="2969" spans="2:4" x14ac:dyDescent="0.3">
      <c r="B2969" s="109">
        <v>41009</v>
      </c>
      <c r="C2969">
        <v>206.87</v>
      </c>
      <c r="D2969">
        <v>550854</v>
      </c>
    </row>
    <row r="2970" spans="2:4" x14ac:dyDescent="0.3">
      <c r="B2970" s="109">
        <v>41008</v>
      </c>
      <c r="C2970">
        <v>213.27</v>
      </c>
      <c r="D2970">
        <v>247174</v>
      </c>
    </row>
    <row r="2971" spans="2:4" x14ac:dyDescent="0.3">
      <c r="B2971" s="109">
        <v>41003</v>
      </c>
      <c r="C2971">
        <v>217.71</v>
      </c>
      <c r="D2971">
        <v>162034</v>
      </c>
    </row>
    <row r="2972" spans="2:4" x14ac:dyDescent="0.3">
      <c r="B2972" s="109">
        <v>41002</v>
      </c>
      <c r="C2972">
        <v>218.25</v>
      </c>
      <c r="D2972">
        <v>478025</v>
      </c>
    </row>
    <row r="2973" spans="2:4" x14ac:dyDescent="0.3">
      <c r="B2973" s="109">
        <v>41001</v>
      </c>
      <c r="C2973">
        <v>218.39</v>
      </c>
      <c r="D2973">
        <v>272289</v>
      </c>
    </row>
    <row r="2974" spans="2:4" x14ac:dyDescent="0.3">
      <c r="B2974" s="109">
        <v>40998</v>
      </c>
      <c r="C2974">
        <v>217.64</v>
      </c>
      <c r="D2974">
        <v>304868</v>
      </c>
    </row>
    <row r="2975" spans="2:4" x14ac:dyDescent="0.3">
      <c r="B2975" s="109">
        <v>40997</v>
      </c>
      <c r="C2975">
        <v>217.03</v>
      </c>
      <c r="D2975">
        <v>227912</v>
      </c>
    </row>
    <row r="2976" spans="2:4" x14ac:dyDescent="0.3">
      <c r="B2976" s="109">
        <v>40996</v>
      </c>
      <c r="C2976">
        <v>215.81</v>
      </c>
      <c r="D2976">
        <v>139769</v>
      </c>
    </row>
    <row r="2977" spans="2:4" x14ac:dyDescent="0.3">
      <c r="B2977" s="109">
        <v>40995</v>
      </c>
      <c r="C2977">
        <v>221.14</v>
      </c>
      <c r="D2977">
        <v>384210</v>
      </c>
    </row>
    <row r="2978" spans="2:4" x14ac:dyDescent="0.3">
      <c r="B2978" s="109">
        <v>40994</v>
      </c>
      <c r="C2978">
        <v>218.28</v>
      </c>
      <c r="D2978">
        <v>257356</v>
      </c>
    </row>
    <row r="2979" spans="2:4" x14ac:dyDescent="0.3">
      <c r="B2979" s="109">
        <v>40991</v>
      </c>
      <c r="C2979">
        <v>224.69</v>
      </c>
      <c r="D2979">
        <v>219285</v>
      </c>
    </row>
    <row r="2980" spans="2:4" x14ac:dyDescent="0.3">
      <c r="B2980" s="109">
        <v>40990</v>
      </c>
      <c r="C2980">
        <v>224.08</v>
      </c>
      <c r="D2980">
        <v>203541</v>
      </c>
    </row>
    <row r="2981" spans="2:4" x14ac:dyDescent="0.3">
      <c r="B2981" s="109">
        <v>40989</v>
      </c>
      <c r="C2981">
        <v>229.87</v>
      </c>
      <c r="D2981">
        <v>1247415</v>
      </c>
    </row>
    <row r="2982" spans="2:4" x14ac:dyDescent="0.3">
      <c r="B2982" s="109">
        <v>40988</v>
      </c>
      <c r="C2982">
        <v>225.19</v>
      </c>
      <c r="D2982">
        <v>178051</v>
      </c>
    </row>
    <row r="2983" spans="2:4" x14ac:dyDescent="0.3">
      <c r="B2983" s="109">
        <v>40987</v>
      </c>
      <c r="C2983">
        <v>224.76</v>
      </c>
      <c r="D2983">
        <v>235891</v>
      </c>
    </row>
    <row r="2984" spans="2:4" x14ac:dyDescent="0.3">
      <c r="B2984" s="109">
        <v>40984</v>
      </c>
      <c r="C2984">
        <v>226.15</v>
      </c>
      <c r="D2984">
        <v>226058</v>
      </c>
    </row>
    <row r="2985" spans="2:4" x14ac:dyDescent="0.3">
      <c r="B2985" s="109">
        <v>40983</v>
      </c>
      <c r="C2985">
        <v>226.69</v>
      </c>
      <c r="D2985">
        <v>711324</v>
      </c>
    </row>
    <row r="2986" spans="2:4" x14ac:dyDescent="0.3">
      <c r="B2986" s="109">
        <v>40982</v>
      </c>
      <c r="C2986">
        <v>232.92</v>
      </c>
      <c r="D2986">
        <v>736374</v>
      </c>
    </row>
    <row r="2987" spans="2:4" x14ac:dyDescent="0.3">
      <c r="B2987" s="109">
        <v>40981</v>
      </c>
      <c r="C2987">
        <v>224.9</v>
      </c>
      <c r="D2987">
        <v>226177</v>
      </c>
    </row>
    <row r="2988" spans="2:4" x14ac:dyDescent="0.3">
      <c r="B2988" s="109">
        <v>40980</v>
      </c>
      <c r="C2988">
        <v>223.4</v>
      </c>
      <c r="D2988">
        <v>219512</v>
      </c>
    </row>
    <row r="2989" spans="2:4" x14ac:dyDescent="0.3">
      <c r="B2989" s="109">
        <v>40977</v>
      </c>
      <c r="C2989">
        <v>226.87</v>
      </c>
      <c r="D2989">
        <v>295910</v>
      </c>
    </row>
    <row r="2990" spans="2:4" x14ac:dyDescent="0.3">
      <c r="B2990" s="109">
        <v>40975</v>
      </c>
      <c r="C2990">
        <v>223.22</v>
      </c>
      <c r="D2990">
        <v>611064</v>
      </c>
    </row>
    <row r="2991" spans="2:4" x14ac:dyDescent="0.3">
      <c r="B2991" s="109">
        <v>40974</v>
      </c>
      <c r="C2991">
        <v>220.25</v>
      </c>
      <c r="D2991">
        <v>327221</v>
      </c>
    </row>
    <row r="2992" spans="2:4" x14ac:dyDescent="0.3">
      <c r="B2992" s="109">
        <v>40973</v>
      </c>
      <c r="C2992">
        <v>227.16</v>
      </c>
      <c r="D2992">
        <v>454432</v>
      </c>
    </row>
    <row r="2993" spans="2:4" x14ac:dyDescent="0.3">
      <c r="B2993" s="109">
        <v>40970</v>
      </c>
      <c r="C2993">
        <v>230.52</v>
      </c>
      <c r="D2993">
        <v>732270</v>
      </c>
    </row>
    <row r="2994" spans="2:4" x14ac:dyDescent="0.3">
      <c r="B2994" s="109">
        <v>40969</v>
      </c>
      <c r="C2994">
        <v>221.4</v>
      </c>
      <c r="D2994">
        <v>297524</v>
      </c>
    </row>
    <row r="2995" spans="2:4" x14ac:dyDescent="0.3">
      <c r="B2995" s="109">
        <v>40968</v>
      </c>
      <c r="C2995">
        <v>222.5</v>
      </c>
      <c r="D2995">
        <v>181633</v>
      </c>
    </row>
    <row r="2996" spans="2:4" x14ac:dyDescent="0.3">
      <c r="B2996" s="109">
        <v>40967</v>
      </c>
      <c r="C2996">
        <v>221.36</v>
      </c>
      <c r="D2996">
        <v>252494</v>
      </c>
    </row>
    <row r="2997" spans="2:4" x14ac:dyDescent="0.3">
      <c r="B2997" s="109">
        <v>40966</v>
      </c>
      <c r="C2997">
        <v>217.75</v>
      </c>
      <c r="D2997">
        <v>387483</v>
      </c>
    </row>
    <row r="2998" spans="2:4" x14ac:dyDescent="0.3">
      <c r="B2998" s="109">
        <v>40963</v>
      </c>
      <c r="C2998">
        <v>227.76</v>
      </c>
      <c r="D2998">
        <v>323883</v>
      </c>
    </row>
    <row r="2999" spans="2:4" x14ac:dyDescent="0.3">
      <c r="B2999" s="109">
        <v>40962</v>
      </c>
      <c r="C2999">
        <v>224.97</v>
      </c>
      <c r="D2999">
        <v>988512</v>
      </c>
    </row>
    <row r="3000" spans="2:4" x14ac:dyDescent="0.3">
      <c r="B3000" s="109">
        <v>40961</v>
      </c>
      <c r="C3000">
        <v>236.96</v>
      </c>
      <c r="D3000">
        <v>1494402</v>
      </c>
    </row>
    <row r="3001" spans="2:4" x14ac:dyDescent="0.3">
      <c r="B3001" s="109">
        <v>40960</v>
      </c>
      <c r="C3001">
        <v>230.59</v>
      </c>
      <c r="D3001">
        <v>752589</v>
      </c>
    </row>
    <row r="3002" spans="2:4" x14ac:dyDescent="0.3">
      <c r="B3002" s="109">
        <v>40956</v>
      </c>
      <c r="C3002">
        <v>231.45</v>
      </c>
      <c r="D3002">
        <v>740836</v>
      </c>
    </row>
    <row r="3003" spans="2:4" x14ac:dyDescent="0.3">
      <c r="B3003" s="109">
        <v>40955</v>
      </c>
      <c r="C3003">
        <v>230.55</v>
      </c>
      <c r="D3003">
        <v>534291</v>
      </c>
    </row>
    <row r="3004" spans="2:4" x14ac:dyDescent="0.3">
      <c r="B3004" s="109">
        <v>40954</v>
      </c>
      <c r="C3004">
        <v>230.8</v>
      </c>
      <c r="D3004">
        <v>1551434</v>
      </c>
    </row>
    <row r="3005" spans="2:4" x14ac:dyDescent="0.3">
      <c r="B3005" s="109">
        <v>40953</v>
      </c>
      <c r="C3005">
        <v>222.92</v>
      </c>
      <c r="D3005">
        <v>785748</v>
      </c>
    </row>
    <row r="3006" spans="2:4" x14ac:dyDescent="0.3">
      <c r="B3006" s="109">
        <v>40952</v>
      </c>
      <c r="C3006">
        <v>225</v>
      </c>
      <c r="D3006">
        <v>1063176</v>
      </c>
    </row>
    <row r="3007" spans="2:4" x14ac:dyDescent="0.3">
      <c r="B3007" s="109">
        <v>40949</v>
      </c>
      <c r="C3007">
        <v>240.08</v>
      </c>
      <c r="D3007">
        <v>1699651</v>
      </c>
    </row>
    <row r="3008" spans="2:4" x14ac:dyDescent="0.3">
      <c r="B3008" s="109">
        <v>40948</v>
      </c>
      <c r="C3008">
        <v>232.47</v>
      </c>
      <c r="D3008">
        <v>1298406</v>
      </c>
    </row>
    <row r="3009" spans="2:4" x14ac:dyDescent="0.3">
      <c r="B3009" s="109">
        <v>40947</v>
      </c>
      <c r="C3009">
        <v>222.71</v>
      </c>
      <c r="D3009">
        <v>1432685</v>
      </c>
    </row>
    <row r="3010" spans="2:4" x14ac:dyDescent="0.3">
      <c r="B3010" s="109">
        <v>40946</v>
      </c>
      <c r="C3010">
        <v>226.94</v>
      </c>
      <c r="D3010">
        <v>1490815</v>
      </c>
    </row>
    <row r="3011" spans="2:4" x14ac:dyDescent="0.3">
      <c r="B3011" s="109">
        <v>40945</v>
      </c>
      <c r="C3011">
        <v>226.73</v>
      </c>
      <c r="D3011">
        <v>1925280</v>
      </c>
    </row>
    <row r="3012" spans="2:4" x14ac:dyDescent="0.3">
      <c r="B3012" s="109">
        <v>40942</v>
      </c>
      <c r="C3012">
        <v>217.08</v>
      </c>
      <c r="D3012">
        <v>1329296</v>
      </c>
    </row>
    <row r="3013" spans="2:4" x14ac:dyDescent="0.3">
      <c r="B3013" s="109">
        <v>40941</v>
      </c>
      <c r="C3013">
        <v>212.6</v>
      </c>
      <c r="D3013">
        <v>2018633</v>
      </c>
    </row>
    <row r="3014" spans="2:4" x14ac:dyDescent="0.3">
      <c r="B3014" s="109">
        <v>40940</v>
      </c>
      <c r="C3014">
        <v>225.56</v>
      </c>
      <c r="D3014">
        <v>5016792</v>
      </c>
    </row>
    <row r="3015" spans="2:4" x14ac:dyDescent="0.3">
      <c r="B3015" s="109">
        <v>40939</v>
      </c>
      <c r="C3015">
        <v>214.89</v>
      </c>
      <c r="D3015">
        <v>2243189</v>
      </c>
    </row>
    <row r="3016" spans="2:4" x14ac:dyDescent="0.3">
      <c r="B3016" s="109">
        <v>40938</v>
      </c>
      <c r="C3016">
        <v>205.1</v>
      </c>
      <c r="D3016">
        <v>1083090</v>
      </c>
    </row>
    <row r="3017" spans="2:4" x14ac:dyDescent="0.3">
      <c r="B3017" s="109">
        <v>40935</v>
      </c>
      <c r="C3017">
        <v>209.19</v>
      </c>
      <c r="D3017">
        <v>2877998</v>
      </c>
    </row>
    <row r="3018" spans="2:4" x14ac:dyDescent="0.3">
      <c r="B3018" s="109">
        <v>40933</v>
      </c>
      <c r="C3018">
        <v>199.57</v>
      </c>
      <c r="D3018">
        <v>653994</v>
      </c>
    </row>
    <row r="3019" spans="2:4" x14ac:dyDescent="0.3">
      <c r="B3019" s="109">
        <v>40932</v>
      </c>
      <c r="C3019">
        <v>201.3</v>
      </c>
      <c r="D3019">
        <v>655311</v>
      </c>
    </row>
    <row r="3020" spans="2:4" x14ac:dyDescent="0.3">
      <c r="B3020" s="109">
        <v>40931</v>
      </c>
      <c r="C3020">
        <v>196.15</v>
      </c>
      <c r="D3020">
        <v>655050</v>
      </c>
    </row>
    <row r="3021" spans="2:4" x14ac:dyDescent="0.3">
      <c r="B3021" s="109">
        <v>40928</v>
      </c>
      <c r="C3021">
        <v>196.82</v>
      </c>
      <c r="D3021">
        <v>1070329</v>
      </c>
    </row>
    <row r="3022" spans="2:4" x14ac:dyDescent="0.3">
      <c r="B3022" s="109">
        <v>40927</v>
      </c>
      <c r="C3022">
        <v>209.15</v>
      </c>
      <c r="D3022">
        <v>2221222</v>
      </c>
    </row>
    <row r="3023" spans="2:4" x14ac:dyDescent="0.3">
      <c r="B3023" s="109">
        <v>40926</v>
      </c>
      <c r="C3023">
        <v>201.86</v>
      </c>
      <c r="D3023">
        <v>758508</v>
      </c>
    </row>
    <row r="3024" spans="2:4" x14ac:dyDescent="0.3">
      <c r="B3024" s="109">
        <v>40925</v>
      </c>
      <c r="C3024">
        <v>205.35</v>
      </c>
      <c r="D3024">
        <v>436966</v>
      </c>
    </row>
    <row r="3025" spans="2:4" x14ac:dyDescent="0.3">
      <c r="B3025" s="109">
        <v>40924</v>
      </c>
      <c r="C3025">
        <v>202.81</v>
      </c>
      <c r="D3025">
        <v>337311</v>
      </c>
    </row>
    <row r="3026" spans="2:4" x14ac:dyDescent="0.3">
      <c r="B3026" s="109">
        <v>40921</v>
      </c>
      <c r="C3026">
        <v>202.81</v>
      </c>
      <c r="D3026">
        <v>847190</v>
      </c>
    </row>
    <row r="3027" spans="2:4" x14ac:dyDescent="0.3">
      <c r="B3027" s="109">
        <v>40920</v>
      </c>
      <c r="C3027">
        <v>209.75</v>
      </c>
      <c r="D3027">
        <v>1540379</v>
      </c>
    </row>
    <row r="3028" spans="2:4" x14ac:dyDescent="0.3">
      <c r="B3028" s="109">
        <v>40919</v>
      </c>
      <c r="C3028">
        <v>197.18</v>
      </c>
      <c r="D3028">
        <v>230487</v>
      </c>
    </row>
    <row r="3029" spans="2:4" x14ac:dyDescent="0.3">
      <c r="B3029" s="109">
        <v>40918</v>
      </c>
      <c r="C3029">
        <v>196.89</v>
      </c>
      <c r="D3029">
        <v>548791</v>
      </c>
    </row>
    <row r="3030" spans="2:4" x14ac:dyDescent="0.3">
      <c r="B3030" s="109">
        <v>40917</v>
      </c>
      <c r="C3030">
        <v>193.48</v>
      </c>
      <c r="D3030">
        <v>479261</v>
      </c>
    </row>
    <row r="3031" spans="2:4" x14ac:dyDescent="0.3">
      <c r="B3031" s="109">
        <v>40914</v>
      </c>
      <c r="C3031">
        <v>194.89</v>
      </c>
      <c r="D3031">
        <v>359466</v>
      </c>
    </row>
    <row r="3032" spans="2:4" x14ac:dyDescent="0.3">
      <c r="B3032" s="109">
        <v>40913</v>
      </c>
      <c r="C3032">
        <v>198.65</v>
      </c>
      <c r="D3032">
        <v>526528</v>
      </c>
    </row>
    <row r="3033" spans="2:4" x14ac:dyDescent="0.3">
      <c r="B3033" s="109">
        <v>40912</v>
      </c>
      <c r="C3033">
        <v>197.7</v>
      </c>
      <c r="D3033">
        <v>199228</v>
      </c>
    </row>
    <row r="3034" spans="2:4" x14ac:dyDescent="0.3">
      <c r="B3034" s="109">
        <v>40911</v>
      </c>
      <c r="C3034">
        <v>202.21</v>
      </c>
      <c r="D3034">
        <v>359429</v>
      </c>
    </row>
    <row r="3035" spans="2:4" x14ac:dyDescent="0.3">
      <c r="B3035" s="109">
        <v>40910</v>
      </c>
      <c r="C3035">
        <v>198.02</v>
      </c>
      <c r="D3035">
        <v>178695</v>
      </c>
    </row>
    <row r="3036" spans="2:4" x14ac:dyDescent="0.3">
      <c r="B3036" s="109">
        <v>40907</v>
      </c>
      <c r="C3036">
        <v>193.2</v>
      </c>
      <c r="D3036">
        <v>394456</v>
      </c>
    </row>
    <row r="3037" spans="2:4" x14ac:dyDescent="0.3">
      <c r="B3037" s="109">
        <v>40906</v>
      </c>
      <c r="C3037">
        <v>187.07</v>
      </c>
      <c r="D3037">
        <v>737778</v>
      </c>
    </row>
    <row r="3038" spans="2:4" x14ac:dyDescent="0.3">
      <c r="B3038" s="109">
        <v>40905</v>
      </c>
      <c r="C3038">
        <v>198.34</v>
      </c>
      <c r="D3038">
        <v>155786</v>
      </c>
    </row>
    <row r="3039" spans="2:4" x14ac:dyDescent="0.3">
      <c r="B3039" s="109">
        <v>40904</v>
      </c>
      <c r="C3039">
        <v>202.11</v>
      </c>
      <c r="D3039">
        <v>194614</v>
      </c>
    </row>
    <row r="3040" spans="2:4" x14ac:dyDescent="0.3">
      <c r="B3040" s="109">
        <v>40903</v>
      </c>
      <c r="C3040">
        <v>206.83</v>
      </c>
      <c r="D3040">
        <v>305910</v>
      </c>
    </row>
    <row r="3041" spans="2:4" x14ac:dyDescent="0.3">
      <c r="B3041" s="109">
        <v>40900</v>
      </c>
      <c r="C3041">
        <v>205.52</v>
      </c>
      <c r="D3041">
        <v>708918</v>
      </c>
    </row>
    <row r="3042" spans="2:4" x14ac:dyDescent="0.3">
      <c r="B3042" s="109">
        <v>40899</v>
      </c>
      <c r="C3042">
        <v>194.39</v>
      </c>
      <c r="D3042">
        <v>387670</v>
      </c>
    </row>
    <row r="3043" spans="2:4" x14ac:dyDescent="0.3">
      <c r="B3043" s="109">
        <v>40898</v>
      </c>
      <c r="C3043">
        <v>185.34</v>
      </c>
      <c r="D3043">
        <v>374622</v>
      </c>
    </row>
    <row r="3044" spans="2:4" x14ac:dyDescent="0.3">
      <c r="B3044" s="109">
        <v>40897</v>
      </c>
      <c r="C3044">
        <v>181.92</v>
      </c>
      <c r="D3044">
        <v>247675</v>
      </c>
    </row>
    <row r="3045" spans="2:4" x14ac:dyDescent="0.3">
      <c r="B3045" s="109">
        <v>40896</v>
      </c>
      <c r="C3045">
        <v>187.38</v>
      </c>
      <c r="D3045">
        <v>333261</v>
      </c>
    </row>
    <row r="3046" spans="2:4" x14ac:dyDescent="0.3">
      <c r="B3046" s="109">
        <v>40893</v>
      </c>
      <c r="C3046">
        <v>188.09</v>
      </c>
      <c r="D3046">
        <v>262131</v>
      </c>
    </row>
    <row r="3047" spans="2:4" x14ac:dyDescent="0.3">
      <c r="B3047" s="109">
        <v>40892</v>
      </c>
      <c r="C3047">
        <v>194.89</v>
      </c>
      <c r="D3047">
        <v>508385</v>
      </c>
    </row>
    <row r="3048" spans="2:4" x14ac:dyDescent="0.3">
      <c r="B3048" s="109">
        <v>40891</v>
      </c>
      <c r="C3048">
        <v>194.67</v>
      </c>
      <c r="D3048">
        <v>1047980</v>
      </c>
    </row>
    <row r="3049" spans="2:4" x14ac:dyDescent="0.3">
      <c r="B3049" s="109">
        <v>40890</v>
      </c>
      <c r="C3049">
        <v>184.88</v>
      </c>
      <c r="D3049">
        <v>589187</v>
      </c>
    </row>
    <row r="3050" spans="2:4" x14ac:dyDescent="0.3">
      <c r="B3050" s="109">
        <v>40889</v>
      </c>
      <c r="C3050">
        <v>186.78</v>
      </c>
      <c r="D3050">
        <v>544461</v>
      </c>
    </row>
    <row r="3051" spans="2:4" x14ac:dyDescent="0.3">
      <c r="B3051" s="109">
        <v>40886</v>
      </c>
      <c r="C3051">
        <v>198.73</v>
      </c>
      <c r="D3051">
        <v>659079</v>
      </c>
    </row>
    <row r="3052" spans="2:4" x14ac:dyDescent="0.3">
      <c r="B3052" s="109">
        <v>40885</v>
      </c>
      <c r="C3052">
        <v>197.14</v>
      </c>
      <c r="D3052">
        <v>750109</v>
      </c>
    </row>
    <row r="3053" spans="2:4" x14ac:dyDescent="0.3">
      <c r="B3053" s="109">
        <v>40884</v>
      </c>
      <c r="C3053">
        <v>206.23</v>
      </c>
      <c r="D3053">
        <v>1668829</v>
      </c>
    </row>
    <row r="3054" spans="2:4" x14ac:dyDescent="0.3">
      <c r="B3054" s="109">
        <v>40882</v>
      </c>
      <c r="C3054">
        <v>206.37</v>
      </c>
      <c r="D3054">
        <v>3629141</v>
      </c>
    </row>
    <row r="3055" spans="2:4" x14ac:dyDescent="0.3">
      <c r="B3055" s="109">
        <v>40879</v>
      </c>
      <c r="C3055">
        <v>198.37</v>
      </c>
      <c r="D3055">
        <v>790539</v>
      </c>
    </row>
    <row r="3056" spans="2:4" x14ac:dyDescent="0.3">
      <c r="B3056" s="109">
        <v>40878</v>
      </c>
      <c r="C3056">
        <v>186.93</v>
      </c>
      <c r="D3056">
        <v>474222</v>
      </c>
    </row>
    <row r="3057" spans="2:4" x14ac:dyDescent="0.3">
      <c r="B3057" s="109">
        <v>40877</v>
      </c>
      <c r="C3057">
        <v>186.54</v>
      </c>
      <c r="D3057">
        <v>588201</v>
      </c>
    </row>
    <row r="3058" spans="2:4" x14ac:dyDescent="0.3">
      <c r="B3058" s="109">
        <v>40876</v>
      </c>
      <c r="C3058">
        <v>191.96</v>
      </c>
      <c r="D3058">
        <v>1539608</v>
      </c>
    </row>
    <row r="3059" spans="2:4" x14ac:dyDescent="0.3">
      <c r="B3059" s="109">
        <v>40875</v>
      </c>
      <c r="C3059">
        <v>189.18</v>
      </c>
      <c r="D3059">
        <v>1597984</v>
      </c>
    </row>
    <row r="3060" spans="2:4" x14ac:dyDescent="0.3">
      <c r="B3060" s="109">
        <v>40872</v>
      </c>
      <c r="C3060">
        <v>192.49</v>
      </c>
      <c r="D3060">
        <v>1284467</v>
      </c>
    </row>
    <row r="3061" spans="2:4" x14ac:dyDescent="0.3">
      <c r="B3061" s="109">
        <v>40871</v>
      </c>
      <c r="C3061">
        <v>190.13</v>
      </c>
      <c r="D3061">
        <v>870346</v>
      </c>
    </row>
    <row r="3062" spans="2:4" x14ac:dyDescent="0.3">
      <c r="B3062" s="109">
        <v>40870</v>
      </c>
      <c r="C3062">
        <v>175.65</v>
      </c>
      <c r="D3062">
        <v>1128102</v>
      </c>
    </row>
    <row r="3063" spans="2:4" x14ac:dyDescent="0.3">
      <c r="B3063" s="109">
        <v>40869</v>
      </c>
      <c r="C3063">
        <v>173.58</v>
      </c>
      <c r="D3063">
        <v>396587</v>
      </c>
    </row>
    <row r="3064" spans="2:4" x14ac:dyDescent="0.3">
      <c r="B3064" s="109">
        <v>40868</v>
      </c>
      <c r="C3064">
        <v>174.63</v>
      </c>
      <c r="D3064">
        <v>385101</v>
      </c>
    </row>
    <row r="3065" spans="2:4" x14ac:dyDescent="0.3">
      <c r="B3065" s="109">
        <v>40865</v>
      </c>
      <c r="C3065">
        <v>185.8</v>
      </c>
      <c r="D3065">
        <v>341722</v>
      </c>
    </row>
    <row r="3066" spans="2:4" x14ac:dyDescent="0.3">
      <c r="B3066" s="109">
        <v>40864</v>
      </c>
      <c r="C3066">
        <v>188.23</v>
      </c>
      <c r="D3066">
        <v>574458</v>
      </c>
    </row>
    <row r="3067" spans="2:4" x14ac:dyDescent="0.3">
      <c r="B3067" s="109">
        <v>40863</v>
      </c>
      <c r="C3067">
        <v>191.26</v>
      </c>
      <c r="D3067">
        <v>295542</v>
      </c>
    </row>
    <row r="3068" spans="2:4" x14ac:dyDescent="0.3">
      <c r="B3068" s="109">
        <v>40862</v>
      </c>
      <c r="C3068">
        <v>192.07</v>
      </c>
      <c r="D3068">
        <v>402067</v>
      </c>
    </row>
    <row r="3069" spans="2:4" x14ac:dyDescent="0.3">
      <c r="B3069" s="109">
        <v>40861</v>
      </c>
      <c r="C3069">
        <v>201.72</v>
      </c>
      <c r="D3069">
        <v>883526</v>
      </c>
    </row>
    <row r="3070" spans="2:4" x14ac:dyDescent="0.3">
      <c r="B3070" s="109">
        <v>40858</v>
      </c>
      <c r="C3070">
        <v>194.18</v>
      </c>
      <c r="D3070">
        <v>298517</v>
      </c>
    </row>
    <row r="3071" spans="2:4" x14ac:dyDescent="0.3">
      <c r="B3071" s="109">
        <v>40856</v>
      </c>
      <c r="C3071">
        <v>198.27</v>
      </c>
      <c r="D3071">
        <v>239287</v>
      </c>
    </row>
    <row r="3072" spans="2:4" x14ac:dyDescent="0.3">
      <c r="B3072" s="109">
        <v>40855</v>
      </c>
      <c r="C3072">
        <v>204.22</v>
      </c>
      <c r="D3072">
        <v>885692</v>
      </c>
    </row>
    <row r="3073" spans="2:4" x14ac:dyDescent="0.3">
      <c r="B3073" s="109">
        <v>40851</v>
      </c>
      <c r="C3073">
        <v>200.63</v>
      </c>
      <c r="D3073">
        <v>1993600</v>
      </c>
    </row>
    <row r="3074" spans="2:4" x14ac:dyDescent="0.3">
      <c r="B3074" s="109">
        <v>40850</v>
      </c>
      <c r="C3074">
        <v>190.37</v>
      </c>
      <c r="D3074">
        <v>2567122</v>
      </c>
    </row>
    <row r="3075" spans="2:4" x14ac:dyDescent="0.3">
      <c r="B3075" s="109">
        <v>40849</v>
      </c>
      <c r="C3075">
        <v>180.15</v>
      </c>
      <c r="D3075">
        <v>477436</v>
      </c>
    </row>
    <row r="3076" spans="2:4" x14ac:dyDescent="0.3">
      <c r="B3076" s="109">
        <v>40848</v>
      </c>
      <c r="C3076">
        <v>177.93</v>
      </c>
      <c r="D3076">
        <v>185319</v>
      </c>
    </row>
    <row r="3077" spans="2:4" x14ac:dyDescent="0.3">
      <c r="B3077" s="109">
        <v>40847</v>
      </c>
      <c r="C3077">
        <v>180.88</v>
      </c>
      <c r="D3077">
        <v>448226</v>
      </c>
    </row>
    <row r="3078" spans="2:4" x14ac:dyDescent="0.3">
      <c r="B3078" s="109">
        <v>40844</v>
      </c>
      <c r="C3078">
        <v>176.43</v>
      </c>
      <c r="D3078">
        <v>1249052</v>
      </c>
    </row>
    <row r="3079" spans="2:4" x14ac:dyDescent="0.3">
      <c r="B3079" s="109">
        <v>40841</v>
      </c>
      <c r="C3079">
        <v>174.1</v>
      </c>
      <c r="D3079">
        <v>950662</v>
      </c>
    </row>
    <row r="3080" spans="2:4" x14ac:dyDescent="0.3">
      <c r="B3080" s="109">
        <v>40840</v>
      </c>
      <c r="C3080">
        <v>179.87</v>
      </c>
      <c r="D3080">
        <v>1505751</v>
      </c>
    </row>
    <row r="3081" spans="2:4" x14ac:dyDescent="0.3">
      <c r="B3081" s="109">
        <v>40837</v>
      </c>
      <c r="C3081">
        <v>184.11</v>
      </c>
      <c r="D3081">
        <v>303656</v>
      </c>
    </row>
    <row r="3082" spans="2:4" x14ac:dyDescent="0.3">
      <c r="B3082" s="109">
        <v>40836</v>
      </c>
      <c r="C3082">
        <v>188.49</v>
      </c>
      <c r="D3082">
        <v>290653</v>
      </c>
    </row>
    <row r="3083" spans="2:4" x14ac:dyDescent="0.3">
      <c r="B3083" s="109">
        <v>40835</v>
      </c>
      <c r="C3083">
        <v>187.17</v>
      </c>
      <c r="D3083">
        <v>812165</v>
      </c>
    </row>
    <row r="3084" spans="2:4" x14ac:dyDescent="0.3">
      <c r="B3084" s="109">
        <v>40834</v>
      </c>
      <c r="C3084">
        <v>188.42</v>
      </c>
      <c r="D3084">
        <v>309009</v>
      </c>
    </row>
    <row r="3085" spans="2:4" x14ac:dyDescent="0.3">
      <c r="B3085" s="109">
        <v>40833</v>
      </c>
      <c r="C3085">
        <v>193.99</v>
      </c>
      <c r="D3085">
        <v>475378</v>
      </c>
    </row>
    <row r="3086" spans="2:4" x14ac:dyDescent="0.3">
      <c r="B3086" s="109">
        <v>40830</v>
      </c>
      <c r="C3086">
        <v>192.39</v>
      </c>
      <c r="D3086">
        <v>716550</v>
      </c>
    </row>
    <row r="3087" spans="2:4" x14ac:dyDescent="0.3">
      <c r="B3087" s="109">
        <v>40829</v>
      </c>
      <c r="C3087">
        <v>189.12</v>
      </c>
      <c r="D3087">
        <v>787618</v>
      </c>
    </row>
    <row r="3088" spans="2:4" x14ac:dyDescent="0.3">
      <c r="B3088" s="109">
        <v>40828</v>
      </c>
      <c r="C3088">
        <v>191.73</v>
      </c>
      <c r="D3088">
        <v>1662234</v>
      </c>
    </row>
    <row r="3089" spans="2:4" x14ac:dyDescent="0.3">
      <c r="B3089" s="109">
        <v>40827</v>
      </c>
      <c r="C3089">
        <v>197.88</v>
      </c>
      <c r="D3089">
        <v>4860868</v>
      </c>
    </row>
    <row r="3090" spans="2:4" x14ac:dyDescent="0.3">
      <c r="B3090" s="109">
        <v>40826</v>
      </c>
      <c r="C3090">
        <v>200.24</v>
      </c>
      <c r="D3090">
        <v>8822470</v>
      </c>
    </row>
    <row r="3091" spans="2:4" x14ac:dyDescent="0.3">
      <c r="B3091" s="109">
        <v>40823</v>
      </c>
      <c r="C3091">
        <v>182.79</v>
      </c>
      <c r="D3091">
        <v>2945490</v>
      </c>
    </row>
    <row r="3092" spans="2:4" x14ac:dyDescent="0.3">
      <c r="B3092" s="109">
        <v>40821</v>
      </c>
      <c r="C3092">
        <v>160.82</v>
      </c>
      <c r="D3092">
        <v>997064</v>
      </c>
    </row>
    <row r="3093" spans="2:4" x14ac:dyDescent="0.3">
      <c r="B3093" s="109">
        <v>40820</v>
      </c>
      <c r="C3093">
        <v>152.79</v>
      </c>
      <c r="D3093">
        <v>960762</v>
      </c>
    </row>
    <row r="3094" spans="2:4" x14ac:dyDescent="0.3">
      <c r="B3094" s="109">
        <v>40819</v>
      </c>
      <c r="C3094">
        <v>156.51</v>
      </c>
      <c r="D3094">
        <v>672767</v>
      </c>
    </row>
    <row r="3095" spans="2:4" x14ac:dyDescent="0.3">
      <c r="B3095" s="109">
        <v>40816</v>
      </c>
      <c r="C3095">
        <v>161.41</v>
      </c>
      <c r="D3095">
        <v>792872</v>
      </c>
    </row>
    <row r="3096" spans="2:4" x14ac:dyDescent="0.3">
      <c r="B3096" s="109">
        <v>40815</v>
      </c>
      <c r="C3096">
        <v>169.93</v>
      </c>
      <c r="D3096">
        <v>1901537</v>
      </c>
    </row>
    <row r="3097" spans="2:4" x14ac:dyDescent="0.3">
      <c r="B3097" s="109">
        <v>40814</v>
      </c>
      <c r="C3097">
        <v>182.55</v>
      </c>
      <c r="D3097">
        <v>1273643</v>
      </c>
    </row>
    <row r="3098" spans="2:4" x14ac:dyDescent="0.3">
      <c r="B3098" s="109">
        <v>40813</v>
      </c>
      <c r="C3098">
        <v>191.8</v>
      </c>
      <c r="D3098">
        <v>890824</v>
      </c>
    </row>
    <row r="3099" spans="2:4" x14ac:dyDescent="0.3">
      <c r="B3099" s="109">
        <v>40812</v>
      </c>
      <c r="C3099">
        <v>198.05</v>
      </c>
      <c r="D3099">
        <v>202168</v>
      </c>
    </row>
    <row r="3100" spans="2:4" x14ac:dyDescent="0.3">
      <c r="B3100" s="109">
        <v>40809</v>
      </c>
      <c r="C3100">
        <v>201.64</v>
      </c>
      <c r="D3100">
        <v>232713</v>
      </c>
    </row>
    <row r="3101" spans="2:4" x14ac:dyDescent="0.3">
      <c r="B3101" s="109">
        <v>40808</v>
      </c>
      <c r="C3101">
        <v>203.79</v>
      </c>
      <c r="D3101">
        <v>244661</v>
      </c>
    </row>
    <row r="3102" spans="2:4" x14ac:dyDescent="0.3">
      <c r="B3102" s="109">
        <v>40807</v>
      </c>
      <c r="C3102">
        <v>208.1</v>
      </c>
      <c r="D3102">
        <v>386240</v>
      </c>
    </row>
    <row r="3103" spans="2:4" x14ac:dyDescent="0.3">
      <c r="B3103" s="109">
        <v>40806</v>
      </c>
      <c r="C3103">
        <v>209.6</v>
      </c>
      <c r="D3103">
        <v>431318</v>
      </c>
    </row>
    <row r="3104" spans="2:4" x14ac:dyDescent="0.3">
      <c r="B3104" s="109">
        <v>40805</v>
      </c>
      <c r="C3104">
        <v>209.77</v>
      </c>
      <c r="D3104">
        <v>579195</v>
      </c>
    </row>
    <row r="3105" spans="2:4" x14ac:dyDescent="0.3">
      <c r="B3105" s="109">
        <v>40802</v>
      </c>
      <c r="C3105">
        <v>205.56</v>
      </c>
      <c r="D3105">
        <v>663179</v>
      </c>
    </row>
    <row r="3106" spans="2:4" x14ac:dyDescent="0.3">
      <c r="B3106" s="109">
        <v>40801</v>
      </c>
      <c r="C3106">
        <v>195.31</v>
      </c>
      <c r="D3106">
        <v>2040069</v>
      </c>
    </row>
    <row r="3107" spans="2:4" x14ac:dyDescent="0.3">
      <c r="B3107" s="109">
        <v>40800</v>
      </c>
      <c r="C3107">
        <v>202.02</v>
      </c>
      <c r="D3107">
        <v>315089</v>
      </c>
    </row>
    <row r="3108" spans="2:4" x14ac:dyDescent="0.3">
      <c r="B3108" s="109">
        <v>40799</v>
      </c>
      <c r="C3108">
        <v>202.64</v>
      </c>
      <c r="D3108">
        <v>194173</v>
      </c>
    </row>
    <row r="3109" spans="2:4" x14ac:dyDescent="0.3">
      <c r="B3109" s="109">
        <v>40798</v>
      </c>
      <c r="C3109">
        <v>200.63</v>
      </c>
      <c r="D3109">
        <v>421783</v>
      </c>
    </row>
    <row r="3110" spans="2:4" x14ac:dyDescent="0.3">
      <c r="B3110" s="109">
        <v>40795</v>
      </c>
      <c r="C3110">
        <v>207.41</v>
      </c>
      <c r="D3110">
        <v>345486</v>
      </c>
    </row>
    <row r="3111" spans="2:4" x14ac:dyDescent="0.3">
      <c r="B3111" s="109">
        <v>40794</v>
      </c>
      <c r="C3111">
        <v>206.09</v>
      </c>
      <c r="D3111">
        <v>219956</v>
      </c>
    </row>
    <row r="3112" spans="2:4" x14ac:dyDescent="0.3">
      <c r="B3112" s="109">
        <v>40793</v>
      </c>
      <c r="C3112">
        <v>206.88</v>
      </c>
      <c r="D3112">
        <v>220679</v>
      </c>
    </row>
    <row r="3113" spans="2:4" x14ac:dyDescent="0.3">
      <c r="B3113" s="109">
        <v>40792</v>
      </c>
      <c r="C3113">
        <v>206.16</v>
      </c>
      <c r="D3113">
        <v>153513</v>
      </c>
    </row>
    <row r="3114" spans="2:4" x14ac:dyDescent="0.3">
      <c r="B3114" s="109">
        <v>40791</v>
      </c>
      <c r="C3114">
        <v>208.05</v>
      </c>
      <c r="D3114">
        <v>380401</v>
      </c>
    </row>
    <row r="3115" spans="2:4" x14ac:dyDescent="0.3">
      <c r="B3115" s="109">
        <v>40788</v>
      </c>
      <c r="C3115">
        <v>208.4</v>
      </c>
      <c r="D3115">
        <v>2796986</v>
      </c>
    </row>
    <row r="3116" spans="2:4" x14ac:dyDescent="0.3">
      <c r="B3116" s="109">
        <v>40785</v>
      </c>
      <c r="C3116">
        <v>206.92</v>
      </c>
      <c r="D3116">
        <v>163615</v>
      </c>
    </row>
    <row r="3117" spans="2:4" x14ac:dyDescent="0.3">
      <c r="B3117" s="109">
        <v>40784</v>
      </c>
      <c r="C3117">
        <v>206.68</v>
      </c>
      <c r="D3117">
        <v>152104</v>
      </c>
    </row>
    <row r="3118" spans="2:4" x14ac:dyDescent="0.3">
      <c r="B3118" s="109">
        <v>40781</v>
      </c>
      <c r="C3118">
        <v>202.8</v>
      </c>
      <c r="D3118">
        <v>139099</v>
      </c>
    </row>
    <row r="3119" spans="2:4" x14ac:dyDescent="0.3">
      <c r="B3119" s="109">
        <v>40780</v>
      </c>
      <c r="C3119">
        <v>208.77</v>
      </c>
      <c r="D3119">
        <v>633622</v>
      </c>
    </row>
    <row r="3120" spans="2:4" x14ac:dyDescent="0.3">
      <c r="B3120" s="109">
        <v>40779</v>
      </c>
      <c r="C3120">
        <v>206.16</v>
      </c>
      <c r="D3120">
        <v>184179</v>
      </c>
    </row>
    <row r="3121" spans="2:4" x14ac:dyDescent="0.3">
      <c r="B3121" s="109">
        <v>40778</v>
      </c>
      <c r="C3121">
        <v>206.51</v>
      </c>
      <c r="D3121">
        <v>154494</v>
      </c>
    </row>
    <row r="3122" spans="2:4" x14ac:dyDescent="0.3">
      <c r="B3122" s="109">
        <v>40777</v>
      </c>
      <c r="C3122">
        <v>207.61</v>
      </c>
      <c r="D3122">
        <v>161037</v>
      </c>
    </row>
    <row r="3123" spans="2:4" x14ac:dyDescent="0.3">
      <c r="B3123" s="109">
        <v>40774</v>
      </c>
      <c r="C3123">
        <v>206.23</v>
      </c>
      <c r="D3123">
        <v>646012</v>
      </c>
    </row>
    <row r="3124" spans="2:4" x14ac:dyDescent="0.3">
      <c r="B3124" s="109">
        <v>40773</v>
      </c>
      <c r="C3124">
        <v>209.15</v>
      </c>
      <c r="D3124">
        <v>1298522</v>
      </c>
    </row>
    <row r="3125" spans="2:4" x14ac:dyDescent="0.3">
      <c r="B3125" s="109">
        <v>40772</v>
      </c>
      <c r="C3125">
        <v>208.46</v>
      </c>
      <c r="D3125">
        <v>462640</v>
      </c>
    </row>
    <row r="3126" spans="2:4" x14ac:dyDescent="0.3">
      <c r="B3126" s="109">
        <v>40771</v>
      </c>
      <c r="C3126">
        <v>206.27</v>
      </c>
      <c r="D3126">
        <v>390369</v>
      </c>
    </row>
    <row r="3127" spans="2:4" x14ac:dyDescent="0.3">
      <c r="B3127" s="109">
        <v>40767</v>
      </c>
      <c r="C3127">
        <v>202.39</v>
      </c>
      <c r="D3127">
        <v>270683</v>
      </c>
    </row>
    <row r="3128" spans="2:4" x14ac:dyDescent="0.3">
      <c r="B3128" s="109">
        <v>40766</v>
      </c>
      <c r="C3128">
        <v>203.31</v>
      </c>
      <c r="D3128">
        <v>268795</v>
      </c>
    </row>
    <row r="3129" spans="2:4" x14ac:dyDescent="0.3">
      <c r="B3129" s="109">
        <v>40765</v>
      </c>
      <c r="C3129">
        <v>206.37</v>
      </c>
      <c r="D3129">
        <v>349332</v>
      </c>
    </row>
    <row r="3130" spans="2:4" x14ac:dyDescent="0.3">
      <c r="B3130" s="109">
        <v>40764</v>
      </c>
      <c r="C3130">
        <v>206.75</v>
      </c>
      <c r="D3130">
        <v>490296</v>
      </c>
    </row>
    <row r="3131" spans="2:4" x14ac:dyDescent="0.3">
      <c r="B3131" s="109">
        <v>40763</v>
      </c>
      <c r="C3131">
        <v>207.19</v>
      </c>
      <c r="D3131">
        <v>616231</v>
      </c>
    </row>
    <row r="3132" spans="2:4" x14ac:dyDescent="0.3">
      <c r="B3132" s="109">
        <v>40760</v>
      </c>
      <c r="C3132">
        <v>207.95</v>
      </c>
      <c r="D3132">
        <v>774727</v>
      </c>
    </row>
    <row r="3133" spans="2:4" x14ac:dyDescent="0.3">
      <c r="B3133" s="109">
        <v>40759</v>
      </c>
      <c r="C3133">
        <v>208.88</v>
      </c>
      <c r="D3133">
        <v>868948</v>
      </c>
    </row>
    <row r="3134" spans="2:4" x14ac:dyDescent="0.3">
      <c r="B3134" s="109">
        <v>40758</v>
      </c>
      <c r="C3134">
        <v>208.71</v>
      </c>
      <c r="D3134">
        <v>929664</v>
      </c>
    </row>
    <row r="3135" spans="2:4" x14ac:dyDescent="0.3">
      <c r="B3135" s="109">
        <v>40757</v>
      </c>
      <c r="C3135">
        <v>207.41</v>
      </c>
      <c r="D3135">
        <v>1934517</v>
      </c>
    </row>
    <row r="3136" spans="2:4" x14ac:dyDescent="0.3">
      <c r="B3136" s="109">
        <v>40756</v>
      </c>
      <c r="C3136">
        <v>210.92</v>
      </c>
      <c r="D3136">
        <v>2210182</v>
      </c>
    </row>
    <row r="3137" spans="2:4" x14ac:dyDescent="0.3">
      <c r="B3137" s="109">
        <v>40753</v>
      </c>
      <c r="C3137">
        <v>219.09</v>
      </c>
      <c r="D3137">
        <v>678947</v>
      </c>
    </row>
    <row r="3138" spans="2:4" x14ac:dyDescent="0.3">
      <c r="B3138" s="109">
        <v>40752</v>
      </c>
      <c r="C3138">
        <v>231.79</v>
      </c>
      <c r="D3138">
        <v>2100924</v>
      </c>
    </row>
    <row r="3139" spans="2:4" x14ac:dyDescent="0.3">
      <c r="B3139" s="109">
        <v>40751</v>
      </c>
      <c r="C3139">
        <v>216.95</v>
      </c>
      <c r="D3139">
        <v>493739</v>
      </c>
    </row>
    <row r="3140" spans="2:4" x14ac:dyDescent="0.3">
      <c r="B3140" s="109">
        <v>40750</v>
      </c>
      <c r="C3140">
        <v>215.65</v>
      </c>
      <c r="D3140">
        <v>749970</v>
      </c>
    </row>
    <row r="3141" spans="2:4" x14ac:dyDescent="0.3">
      <c r="B3141" s="109">
        <v>40749</v>
      </c>
      <c r="C3141">
        <v>219.02</v>
      </c>
      <c r="D3141">
        <v>415100</v>
      </c>
    </row>
    <row r="3142" spans="2:4" x14ac:dyDescent="0.3">
      <c r="B3142" s="109">
        <v>40746</v>
      </c>
      <c r="C3142">
        <v>221.13</v>
      </c>
      <c r="D3142">
        <v>459229</v>
      </c>
    </row>
    <row r="3143" spans="2:4" x14ac:dyDescent="0.3">
      <c r="B3143" s="109">
        <v>40745</v>
      </c>
      <c r="C3143">
        <v>220.35</v>
      </c>
      <c r="D3143">
        <v>641734</v>
      </c>
    </row>
    <row r="3144" spans="2:4" x14ac:dyDescent="0.3">
      <c r="B3144" s="109">
        <v>40744</v>
      </c>
      <c r="C3144">
        <v>222.77</v>
      </c>
      <c r="D3144">
        <v>1127590</v>
      </c>
    </row>
    <row r="3145" spans="2:4" x14ac:dyDescent="0.3">
      <c r="B3145" s="109">
        <v>40743</v>
      </c>
      <c r="C3145">
        <v>223.82</v>
      </c>
      <c r="D3145">
        <v>1482295</v>
      </c>
    </row>
    <row r="3146" spans="2:4" x14ac:dyDescent="0.3">
      <c r="B3146" s="109">
        <v>40742</v>
      </c>
      <c r="C3146">
        <v>235.74</v>
      </c>
      <c r="D3146">
        <v>2033388</v>
      </c>
    </row>
    <row r="3147" spans="2:4" x14ac:dyDescent="0.3">
      <c r="B3147" s="109">
        <v>40739</v>
      </c>
      <c r="C3147">
        <v>231.01</v>
      </c>
      <c r="D3147">
        <v>2536946</v>
      </c>
    </row>
    <row r="3148" spans="2:4" x14ac:dyDescent="0.3">
      <c r="B3148" s="109">
        <v>40738</v>
      </c>
      <c r="C3148">
        <v>225.87</v>
      </c>
      <c r="D3148">
        <v>3498869</v>
      </c>
    </row>
    <row r="3149" spans="2:4" x14ac:dyDescent="0.3">
      <c r="B3149" s="109">
        <v>40737</v>
      </c>
      <c r="C3149">
        <v>214.77</v>
      </c>
      <c r="D3149">
        <v>3500607</v>
      </c>
    </row>
    <row r="3150" spans="2:4" x14ac:dyDescent="0.3">
      <c r="B3150" s="109">
        <v>40736</v>
      </c>
      <c r="C3150">
        <v>208.88</v>
      </c>
      <c r="D3150">
        <v>975215</v>
      </c>
    </row>
    <row r="3151" spans="2:4" x14ac:dyDescent="0.3">
      <c r="B3151" s="109">
        <v>40735</v>
      </c>
      <c r="C3151">
        <v>210.41</v>
      </c>
      <c r="D3151">
        <v>1131504</v>
      </c>
    </row>
    <row r="3152" spans="2:4" x14ac:dyDescent="0.3">
      <c r="B3152" s="109">
        <v>40732</v>
      </c>
      <c r="C3152">
        <v>215.89</v>
      </c>
      <c r="D3152">
        <v>2946226</v>
      </c>
    </row>
    <row r="3153" spans="2:4" x14ac:dyDescent="0.3">
      <c r="B3153" s="109">
        <v>40731</v>
      </c>
      <c r="C3153">
        <v>219.26</v>
      </c>
      <c r="D3153">
        <v>8520490</v>
      </c>
    </row>
    <row r="3154" spans="2:4" x14ac:dyDescent="0.3">
      <c r="B3154" s="109">
        <v>40730</v>
      </c>
      <c r="C3154">
        <v>227.03</v>
      </c>
      <c r="D3154">
        <v>1180500</v>
      </c>
    </row>
    <row r="3155" spans="2:4" x14ac:dyDescent="0.3">
      <c r="B3155" s="109">
        <v>40729</v>
      </c>
      <c r="C3155">
        <v>225.97</v>
      </c>
      <c r="D3155">
        <v>1656198</v>
      </c>
    </row>
    <row r="3156" spans="2:4" x14ac:dyDescent="0.3">
      <c r="B3156" s="109">
        <v>40728</v>
      </c>
      <c r="C3156">
        <v>232.54</v>
      </c>
      <c r="D3156">
        <v>2068035</v>
      </c>
    </row>
    <row r="3157" spans="2:4" x14ac:dyDescent="0.3">
      <c r="B3157" s="109">
        <v>40725</v>
      </c>
      <c r="C3157">
        <v>244.22</v>
      </c>
      <c r="D3157">
        <v>1888979</v>
      </c>
    </row>
    <row r="3158" spans="2:4" x14ac:dyDescent="0.3">
      <c r="B3158" s="109">
        <v>40724</v>
      </c>
      <c r="C3158">
        <v>236.39</v>
      </c>
      <c r="D3158">
        <v>3964299</v>
      </c>
    </row>
    <row r="3159" spans="2:4" x14ac:dyDescent="0.3">
      <c r="B3159" s="109">
        <v>40723</v>
      </c>
      <c r="C3159">
        <v>233.43</v>
      </c>
      <c r="D3159">
        <v>696476</v>
      </c>
    </row>
    <row r="3160" spans="2:4" x14ac:dyDescent="0.3">
      <c r="B3160" s="109">
        <v>40722</v>
      </c>
      <c r="C3160">
        <v>237.58</v>
      </c>
      <c r="D3160">
        <v>955098</v>
      </c>
    </row>
    <row r="3161" spans="2:4" x14ac:dyDescent="0.3">
      <c r="B3161" s="109">
        <v>40721</v>
      </c>
      <c r="C3161">
        <v>244.43</v>
      </c>
      <c r="D3161">
        <v>842484</v>
      </c>
    </row>
    <row r="3162" spans="2:4" x14ac:dyDescent="0.3">
      <c r="B3162" s="109">
        <v>40718</v>
      </c>
      <c r="C3162">
        <v>247.15</v>
      </c>
      <c r="D3162">
        <v>1614652</v>
      </c>
    </row>
    <row r="3163" spans="2:4" x14ac:dyDescent="0.3">
      <c r="B3163" s="109">
        <v>40717</v>
      </c>
      <c r="C3163">
        <v>240.1</v>
      </c>
      <c r="D3163">
        <v>928694</v>
      </c>
    </row>
    <row r="3164" spans="2:4" x14ac:dyDescent="0.3">
      <c r="B3164" s="109">
        <v>40716</v>
      </c>
      <c r="C3164">
        <v>235.91</v>
      </c>
      <c r="D3164">
        <v>975808</v>
      </c>
    </row>
    <row r="3165" spans="2:4" x14ac:dyDescent="0.3">
      <c r="B3165" s="109">
        <v>40715</v>
      </c>
      <c r="C3165">
        <v>236.53</v>
      </c>
      <c r="D3165">
        <v>1967466</v>
      </c>
    </row>
    <row r="3166" spans="2:4" x14ac:dyDescent="0.3">
      <c r="B3166" s="109">
        <v>40714</v>
      </c>
      <c r="C3166">
        <v>233.9</v>
      </c>
      <c r="D3166">
        <v>4207755</v>
      </c>
    </row>
    <row r="3167" spans="2:4" x14ac:dyDescent="0.3">
      <c r="B3167" s="109">
        <v>40711</v>
      </c>
      <c r="C3167">
        <v>234.07</v>
      </c>
      <c r="D3167">
        <v>8138885</v>
      </c>
    </row>
    <row r="3168" spans="2:4" x14ac:dyDescent="0.3">
      <c r="B3168" s="109">
        <v>40710</v>
      </c>
      <c r="C3168">
        <v>244.15</v>
      </c>
      <c r="D3168">
        <v>15380506</v>
      </c>
    </row>
    <row r="3169" spans="2:4" x14ac:dyDescent="0.3">
      <c r="B3169" s="109">
        <v>40709</v>
      </c>
      <c r="C3169">
        <v>220.25</v>
      </c>
      <c r="D3169">
        <v>4850645</v>
      </c>
    </row>
    <row r="3170" spans="2:4" x14ac:dyDescent="0.3">
      <c r="B3170" s="109">
        <v>40708</v>
      </c>
      <c r="C3170">
        <v>209.63</v>
      </c>
      <c r="D3170">
        <v>801492</v>
      </c>
    </row>
    <row r="3171" spans="2:4" x14ac:dyDescent="0.3">
      <c r="B3171" s="109">
        <v>40707</v>
      </c>
      <c r="C3171">
        <v>209.32</v>
      </c>
      <c r="D3171">
        <v>1690377</v>
      </c>
    </row>
    <row r="3172" spans="2:4" x14ac:dyDescent="0.3">
      <c r="B3172" s="109">
        <v>40704</v>
      </c>
      <c r="C3172">
        <v>209.49</v>
      </c>
      <c r="D3172">
        <v>3920448</v>
      </c>
    </row>
    <row r="3173" spans="2:4" x14ac:dyDescent="0.3">
      <c r="B3173" s="109">
        <v>40703</v>
      </c>
      <c r="C3173">
        <v>207.96</v>
      </c>
      <c r="D3173">
        <v>3482351</v>
      </c>
    </row>
    <row r="3174" spans="2:4" x14ac:dyDescent="0.3">
      <c r="B3174" s="109">
        <v>40702</v>
      </c>
      <c r="C3174">
        <v>208.84</v>
      </c>
      <c r="D3174">
        <v>6877115</v>
      </c>
    </row>
    <row r="3175" spans="2:4" x14ac:dyDescent="0.3">
      <c r="B3175" s="109">
        <v>40701</v>
      </c>
      <c r="C3175">
        <v>213.54</v>
      </c>
      <c r="D3175">
        <v>10210374</v>
      </c>
    </row>
    <row r="3176" spans="2:4" x14ac:dyDescent="0.3">
      <c r="B3176" s="109">
        <v>40700</v>
      </c>
      <c r="C3176">
        <v>207.55</v>
      </c>
      <c r="D3176">
        <v>13957000</v>
      </c>
    </row>
    <row r="3177" spans="2:4" x14ac:dyDescent="0.3">
      <c r="B3177" s="109">
        <v>40697</v>
      </c>
      <c r="C3177">
        <v>193.25</v>
      </c>
      <c r="D3177">
        <v>28107818</v>
      </c>
    </row>
    <row r="3178" spans="2:4" x14ac:dyDescent="0.3">
      <c r="B3178" s="109">
        <v>40696</v>
      </c>
      <c r="C3178">
        <v>185.62</v>
      </c>
      <c r="D3178">
        <v>31967246</v>
      </c>
    </row>
    <row r="3179" spans="2:4" x14ac:dyDescent="0.3">
      <c r="B3179" s="109">
        <v>40695</v>
      </c>
      <c r="C3179">
        <v>257.26</v>
      </c>
      <c r="D3179">
        <v>647389</v>
      </c>
    </row>
    <row r="3180" spans="2:4" x14ac:dyDescent="0.3">
      <c r="B3180" s="109">
        <v>40694</v>
      </c>
      <c r="C3180">
        <v>265.64</v>
      </c>
      <c r="D3180">
        <v>400394</v>
      </c>
    </row>
    <row r="3181" spans="2:4" x14ac:dyDescent="0.3">
      <c r="B3181" s="109">
        <v>40693</v>
      </c>
      <c r="C3181">
        <v>266.83</v>
      </c>
      <c r="D3181">
        <v>176491</v>
      </c>
    </row>
    <row r="3182" spans="2:4" x14ac:dyDescent="0.3">
      <c r="B3182" s="109">
        <v>40690</v>
      </c>
      <c r="C3182">
        <v>264.48</v>
      </c>
      <c r="D3182">
        <v>289896</v>
      </c>
    </row>
    <row r="3183" spans="2:4" x14ac:dyDescent="0.3">
      <c r="B3183" s="109">
        <v>40689</v>
      </c>
      <c r="C3183">
        <v>259.61</v>
      </c>
      <c r="D3183">
        <v>871992</v>
      </c>
    </row>
    <row r="3184" spans="2:4" x14ac:dyDescent="0.3">
      <c r="B3184" s="109">
        <v>40688</v>
      </c>
      <c r="C3184">
        <v>263.89999999999998</v>
      </c>
      <c r="D3184">
        <v>75193</v>
      </c>
    </row>
    <row r="3185" spans="2:4" x14ac:dyDescent="0.3">
      <c r="B3185" s="109">
        <v>40687</v>
      </c>
      <c r="C3185">
        <v>261.86</v>
      </c>
      <c r="D3185">
        <v>267493</v>
      </c>
    </row>
    <row r="3186" spans="2:4" x14ac:dyDescent="0.3">
      <c r="B3186" s="109">
        <v>40686</v>
      </c>
      <c r="C3186">
        <v>258.8</v>
      </c>
      <c r="D3186">
        <v>197679</v>
      </c>
    </row>
    <row r="3187" spans="2:4" x14ac:dyDescent="0.3">
      <c r="B3187" s="109">
        <v>40683</v>
      </c>
      <c r="C3187">
        <v>263.5</v>
      </c>
      <c r="D3187">
        <v>322902</v>
      </c>
    </row>
    <row r="3188" spans="2:4" x14ac:dyDescent="0.3">
      <c r="B3188" s="109">
        <v>40682</v>
      </c>
      <c r="C3188">
        <v>270.70999999999998</v>
      </c>
      <c r="D3188">
        <v>113876</v>
      </c>
    </row>
    <row r="3189" spans="2:4" x14ac:dyDescent="0.3">
      <c r="B3189" s="109">
        <v>40681</v>
      </c>
      <c r="C3189">
        <v>270.33999999999997</v>
      </c>
      <c r="D3189">
        <v>98980</v>
      </c>
    </row>
    <row r="3190" spans="2:4" x14ac:dyDescent="0.3">
      <c r="B3190" s="109">
        <v>40680</v>
      </c>
      <c r="C3190">
        <v>268.94</v>
      </c>
      <c r="D3190">
        <v>210080</v>
      </c>
    </row>
    <row r="3191" spans="2:4" x14ac:dyDescent="0.3">
      <c r="B3191" s="109">
        <v>40679</v>
      </c>
      <c r="C3191">
        <v>268.54000000000002</v>
      </c>
      <c r="D3191">
        <v>379552</v>
      </c>
    </row>
    <row r="3192" spans="2:4" x14ac:dyDescent="0.3">
      <c r="B3192" s="109">
        <v>40676</v>
      </c>
      <c r="C3192">
        <v>278.82</v>
      </c>
      <c r="D3192">
        <v>2600654</v>
      </c>
    </row>
    <row r="3193" spans="2:4" x14ac:dyDescent="0.3">
      <c r="B3193" s="109">
        <v>40675</v>
      </c>
      <c r="C3193">
        <v>268.60000000000002</v>
      </c>
      <c r="D3193">
        <v>434622</v>
      </c>
    </row>
    <row r="3194" spans="2:4" x14ac:dyDescent="0.3">
      <c r="B3194" s="109">
        <v>40674</v>
      </c>
      <c r="C3194">
        <v>273.75</v>
      </c>
      <c r="D3194">
        <v>363569</v>
      </c>
    </row>
    <row r="3195" spans="2:4" x14ac:dyDescent="0.3">
      <c r="B3195" s="109">
        <v>40673</v>
      </c>
      <c r="C3195">
        <v>274.49</v>
      </c>
      <c r="D3195">
        <v>83218</v>
      </c>
    </row>
    <row r="3196" spans="2:4" x14ac:dyDescent="0.3">
      <c r="B3196" s="109">
        <v>40672</v>
      </c>
      <c r="C3196">
        <v>274.89999999999998</v>
      </c>
      <c r="D3196">
        <v>212309</v>
      </c>
    </row>
    <row r="3197" spans="2:4" x14ac:dyDescent="0.3">
      <c r="B3197" s="109">
        <v>40669</v>
      </c>
      <c r="C3197">
        <v>277.01</v>
      </c>
      <c r="D3197">
        <v>71408</v>
      </c>
    </row>
    <row r="3198" spans="2:4" x14ac:dyDescent="0.3">
      <c r="B3198" s="109">
        <v>40668</v>
      </c>
      <c r="C3198">
        <v>275.89</v>
      </c>
      <c r="D3198">
        <v>77172</v>
      </c>
    </row>
    <row r="3199" spans="2:4" x14ac:dyDescent="0.3">
      <c r="B3199" s="109">
        <v>40667</v>
      </c>
      <c r="C3199">
        <v>284.06</v>
      </c>
      <c r="D3199">
        <v>656665</v>
      </c>
    </row>
    <row r="3200" spans="2:4" x14ac:dyDescent="0.3">
      <c r="B3200" s="109">
        <v>40666</v>
      </c>
      <c r="C3200">
        <v>286.58</v>
      </c>
      <c r="D3200">
        <v>25987</v>
      </c>
    </row>
    <row r="3201" spans="2:4" x14ac:dyDescent="0.3">
      <c r="B3201" s="109">
        <v>40665</v>
      </c>
      <c r="C3201">
        <v>291.76</v>
      </c>
      <c r="D3201">
        <v>170491</v>
      </c>
    </row>
    <row r="3202" spans="2:4" x14ac:dyDescent="0.3">
      <c r="B3202" s="109">
        <v>40662</v>
      </c>
      <c r="C3202">
        <v>290.52999999999997</v>
      </c>
      <c r="D3202">
        <v>238552</v>
      </c>
    </row>
    <row r="3203" spans="2:4" x14ac:dyDescent="0.3">
      <c r="B3203" s="109">
        <v>40661</v>
      </c>
      <c r="C3203">
        <v>289.33999999999997</v>
      </c>
      <c r="D3203">
        <v>706683</v>
      </c>
    </row>
    <row r="3204" spans="2:4" x14ac:dyDescent="0.3">
      <c r="B3204" s="109">
        <v>40660</v>
      </c>
      <c r="C3204">
        <v>291.72000000000003</v>
      </c>
      <c r="D3204">
        <v>110196</v>
      </c>
    </row>
    <row r="3205" spans="2:4" x14ac:dyDescent="0.3">
      <c r="B3205" s="109">
        <v>40659</v>
      </c>
      <c r="C3205">
        <v>293.56</v>
      </c>
      <c r="D3205">
        <v>129821</v>
      </c>
    </row>
    <row r="3206" spans="2:4" x14ac:dyDescent="0.3">
      <c r="B3206" s="109">
        <v>40658</v>
      </c>
      <c r="C3206">
        <v>287.98</v>
      </c>
      <c r="D3206">
        <v>131567</v>
      </c>
    </row>
    <row r="3207" spans="2:4" x14ac:dyDescent="0.3">
      <c r="B3207" s="109">
        <v>40654</v>
      </c>
      <c r="C3207">
        <v>295.3</v>
      </c>
      <c r="D3207">
        <v>436611</v>
      </c>
    </row>
    <row r="3208" spans="2:4" x14ac:dyDescent="0.3">
      <c r="B3208" s="109">
        <v>40653</v>
      </c>
      <c r="C3208">
        <v>287.98</v>
      </c>
      <c r="D3208">
        <v>114042</v>
      </c>
    </row>
    <row r="3209" spans="2:4" x14ac:dyDescent="0.3">
      <c r="B3209" s="109">
        <v>40652</v>
      </c>
      <c r="C3209">
        <v>286.17</v>
      </c>
      <c r="D3209">
        <v>137053</v>
      </c>
    </row>
    <row r="3210" spans="2:4" x14ac:dyDescent="0.3">
      <c r="B3210" s="109">
        <v>40651</v>
      </c>
      <c r="C3210">
        <v>286.92</v>
      </c>
      <c r="D3210">
        <v>93365</v>
      </c>
    </row>
    <row r="3211" spans="2:4" x14ac:dyDescent="0.3">
      <c r="B3211" s="109">
        <v>40648</v>
      </c>
      <c r="C3211">
        <v>288.66000000000003</v>
      </c>
      <c r="D3211">
        <v>121736</v>
      </c>
    </row>
    <row r="3212" spans="2:4" x14ac:dyDescent="0.3">
      <c r="B3212" s="109">
        <v>40646</v>
      </c>
      <c r="C3212">
        <v>291.58999999999997</v>
      </c>
      <c r="D3212">
        <v>79282</v>
      </c>
    </row>
    <row r="3213" spans="2:4" x14ac:dyDescent="0.3">
      <c r="B3213" s="109">
        <v>40644</v>
      </c>
      <c r="C3213">
        <v>294.69</v>
      </c>
      <c r="D3213">
        <v>64958</v>
      </c>
    </row>
    <row r="3214" spans="2:4" x14ac:dyDescent="0.3">
      <c r="B3214" s="109">
        <v>40641</v>
      </c>
      <c r="C3214">
        <v>300.07</v>
      </c>
      <c r="D3214">
        <v>80896</v>
      </c>
    </row>
    <row r="3215" spans="2:4" x14ac:dyDescent="0.3">
      <c r="B3215" s="109">
        <v>40640</v>
      </c>
      <c r="C3215">
        <v>305.64999999999998</v>
      </c>
      <c r="D3215">
        <v>175817</v>
      </c>
    </row>
    <row r="3216" spans="2:4" x14ac:dyDescent="0.3">
      <c r="B3216" s="109">
        <v>40639</v>
      </c>
      <c r="C3216">
        <v>300.68</v>
      </c>
      <c r="D3216">
        <v>59565</v>
      </c>
    </row>
    <row r="3217" spans="2:4" x14ac:dyDescent="0.3">
      <c r="B3217" s="109">
        <v>40638</v>
      </c>
      <c r="C3217">
        <v>301.74</v>
      </c>
      <c r="D3217">
        <v>64301</v>
      </c>
    </row>
    <row r="3218" spans="2:4" x14ac:dyDescent="0.3">
      <c r="B3218" s="109">
        <v>40637</v>
      </c>
      <c r="C3218">
        <v>299.32</v>
      </c>
      <c r="D3218">
        <v>118554</v>
      </c>
    </row>
    <row r="3219" spans="2:4" x14ac:dyDescent="0.3">
      <c r="B3219" s="109">
        <v>40634</v>
      </c>
      <c r="C3219">
        <v>303.33999999999997</v>
      </c>
      <c r="D3219">
        <v>50029</v>
      </c>
    </row>
    <row r="3220" spans="2:4" x14ac:dyDescent="0.3">
      <c r="B3220" s="109">
        <v>40633</v>
      </c>
      <c r="C3220">
        <v>305.95999999999998</v>
      </c>
      <c r="D3220">
        <v>332618</v>
      </c>
    </row>
    <row r="3221" spans="2:4" x14ac:dyDescent="0.3">
      <c r="B3221" s="109">
        <v>40632</v>
      </c>
      <c r="C3221">
        <v>296.05</v>
      </c>
      <c r="D3221">
        <v>45175</v>
      </c>
    </row>
    <row r="3222" spans="2:4" x14ac:dyDescent="0.3">
      <c r="B3222" s="109">
        <v>40631</v>
      </c>
      <c r="C3222">
        <v>295.10000000000002</v>
      </c>
      <c r="D3222">
        <v>79241</v>
      </c>
    </row>
    <row r="3223" spans="2:4" x14ac:dyDescent="0.3">
      <c r="B3223" s="109">
        <v>40630</v>
      </c>
      <c r="C3223">
        <v>294.01</v>
      </c>
      <c r="D3223">
        <v>93676</v>
      </c>
    </row>
    <row r="3224" spans="2:4" x14ac:dyDescent="0.3">
      <c r="B3224" s="109">
        <v>40627</v>
      </c>
      <c r="C3224">
        <v>295.39999999999998</v>
      </c>
      <c r="D3224">
        <v>578095</v>
      </c>
    </row>
    <row r="3225" spans="2:4" x14ac:dyDescent="0.3">
      <c r="B3225" s="109">
        <v>40626</v>
      </c>
      <c r="C3225">
        <v>299.35000000000002</v>
      </c>
      <c r="D3225">
        <v>42048</v>
      </c>
    </row>
    <row r="3226" spans="2:4" x14ac:dyDescent="0.3">
      <c r="B3226" s="109">
        <v>40625</v>
      </c>
      <c r="C3226">
        <v>303.3</v>
      </c>
      <c r="D3226">
        <v>75501</v>
      </c>
    </row>
    <row r="3227" spans="2:4" x14ac:dyDescent="0.3">
      <c r="B3227" s="109">
        <v>40624</v>
      </c>
      <c r="C3227">
        <v>296.36</v>
      </c>
      <c r="D3227">
        <v>29120</v>
      </c>
    </row>
    <row r="3228" spans="2:4" x14ac:dyDescent="0.3">
      <c r="B3228" s="109">
        <v>40623</v>
      </c>
      <c r="C3228">
        <v>299.89999999999998</v>
      </c>
      <c r="D3228">
        <v>79922</v>
      </c>
    </row>
    <row r="3229" spans="2:4" x14ac:dyDescent="0.3">
      <c r="B3229" s="109">
        <v>40620</v>
      </c>
      <c r="C3229">
        <v>299.86</v>
      </c>
      <c r="D3229">
        <v>228286</v>
      </c>
    </row>
    <row r="3230" spans="2:4" x14ac:dyDescent="0.3">
      <c r="B3230" s="109">
        <v>40619</v>
      </c>
      <c r="C3230">
        <v>296.29000000000002</v>
      </c>
      <c r="D3230">
        <v>87391</v>
      </c>
    </row>
    <row r="3231" spans="2:4" x14ac:dyDescent="0.3">
      <c r="B3231" s="109">
        <v>40618</v>
      </c>
      <c r="C3231">
        <v>298.83999999999997</v>
      </c>
      <c r="D3231">
        <v>59660</v>
      </c>
    </row>
    <row r="3232" spans="2:4" x14ac:dyDescent="0.3">
      <c r="B3232" s="109">
        <v>40617</v>
      </c>
      <c r="C3232">
        <v>294.89</v>
      </c>
      <c r="D3232">
        <v>153247</v>
      </c>
    </row>
    <row r="3233" spans="2:4" x14ac:dyDescent="0.3">
      <c r="B3233" s="109">
        <v>40616</v>
      </c>
      <c r="C3233">
        <v>293.33</v>
      </c>
      <c r="D3233">
        <v>172631</v>
      </c>
    </row>
    <row r="3234" spans="2:4" x14ac:dyDescent="0.3">
      <c r="B3234" s="109">
        <v>40613</v>
      </c>
      <c r="C3234">
        <v>290.64</v>
      </c>
      <c r="D3234">
        <v>137670</v>
      </c>
    </row>
    <row r="3235" spans="2:4" x14ac:dyDescent="0.3">
      <c r="B3235" s="109">
        <v>40612</v>
      </c>
      <c r="C3235">
        <v>291.69</v>
      </c>
      <c r="D3235">
        <v>40376</v>
      </c>
    </row>
    <row r="3236" spans="2:4" x14ac:dyDescent="0.3">
      <c r="B3236" s="109">
        <v>40611</v>
      </c>
      <c r="C3236">
        <v>290.7</v>
      </c>
      <c r="D3236">
        <v>195770</v>
      </c>
    </row>
    <row r="3237" spans="2:4" x14ac:dyDescent="0.3">
      <c r="B3237" s="109">
        <v>40610</v>
      </c>
      <c r="C3237">
        <v>285.19</v>
      </c>
      <c r="D3237">
        <v>189719</v>
      </c>
    </row>
    <row r="3238" spans="2:4" x14ac:dyDescent="0.3">
      <c r="B3238" s="109">
        <v>40609</v>
      </c>
      <c r="C3238">
        <v>281.54000000000002</v>
      </c>
      <c r="D3238">
        <v>438932</v>
      </c>
    </row>
    <row r="3239" spans="2:4" x14ac:dyDescent="0.3">
      <c r="B3239" s="109">
        <v>40606</v>
      </c>
      <c r="C3239">
        <v>285.73</v>
      </c>
      <c r="D3239">
        <v>79389</v>
      </c>
    </row>
    <row r="3240" spans="2:4" x14ac:dyDescent="0.3">
      <c r="B3240" s="109">
        <v>40605</v>
      </c>
      <c r="C3240">
        <v>285.19</v>
      </c>
      <c r="D3240">
        <v>135965</v>
      </c>
    </row>
    <row r="3241" spans="2:4" x14ac:dyDescent="0.3">
      <c r="B3241" s="109">
        <v>40603</v>
      </c>
      <c r="C3241">
        <v>281.31</v>
      </c>
      <c r="D3241">
        <v>181878</v>
      </c>
    </row>
    <row r="3242" spans="2:4" x14ac:dyDescent="0.3">
      <c r="B3242" s="109">
        <v>40602</v>
      </c>
      <c r="C3242">
        <v>276.33</v>
      </c>
      <c r="D3242">
        <v>407631</v>
      </c>
    </row>
    <row r="3243" spans="2:4" x14ac:dyDescent="0.3">
      <c r="B3243" s="109">
        <v>40599</v>
      </c>
      <c r="C3243">
        <v>269.39</v>
      </c>
      <c r="D3243">
        <v>188855</v>
      </c>
    </row>
    <row r="3244" spans="2:4" x14ac:dyDescent="0.3">
      <c r="B3244" s="109">
        <v>40598</v>
      </c>
      <c r="C3244">
        <v>260.19</v>
      </c>
      <c r="D3244">
        <v>583861</v>
      </c>
    </row>
    <row r="3245" spans="2:4" x14ac:dyDescent="0.3">
      <c r="B3245" s="109">
        <v>40597</v>
      </c>
      <c r="C3245">
        <v>266.97000000000003</v>
      </c>
      <c r="D3245">
        <v>342371</v>
      </c>
    </row>
    <row r="3246" spans="2:4" x14ac:dyDescent="0.3">
      <c r="B3246" s="109">
        <v>40596</v>
      </c>
      <c r="C3246">
        <v>266.97000000000003</v>
      </c>
      <c r="D3246">
        <v>385573</v>
      </c>
    </row>
    <row r="3247" spans="2:4" x14ac:dyDescent="0.3">
      <c r="B3247" s="109">
        <v>40595</v>
      </c>
      <c r="C3247">
        <v>277.32</v>
      </c>
      <c r="D3247">
        <v>273314</v>
      </c>
    </row>
    <row r="3248" spans="2:4" x14ac:dyDescent="0.3">
      <c r="B3248" s="109">
        <v>40592</v>
      </c>
      <c r="C3248">
        <v>276.64</v>
      </c>
      <c r="D3248">
        <v>533876</v>
      </c>
    </row>
    <row r="3249" spans="2:4" x14ac:dyDescent="0.3">
      <c r="B3249" s="109">
        <v>40591</v>
      </c>
      <c r="C3249">
        <v>280.79000000000002</v>
      </c>
      <c r="D3249">
        <v>2123417</v>
      </c>
    </row>
    <row r="3250" spans="2:4" x14ac:dyDescent="0.3">
      <c r="B3250" s="109">
        <v>40590</v>
      </c>
      <c r="C3250">
        <v>289.72000000000003</v>
      </c>
      <c r="D3250">
        <v>3453098</v>
      </c>
    </row>
    <row r="3251" spans="2:4" x14ac:dyDescent="0.3">
      <c r="B3251" s="109">
        <v>40589</v>
      </c>
      <c r="C3251">
        <v>276.13</v>
      </c>
      <c r="D3251">
        <v>2802522</v>
      </c>
    </row>
    <row r="3252" spans="2:4" x14ac:dyDescent="0.3">
      <c r="B3252" s="109">
        <v>40588</v>
      </c>
      <c r="C3252">
        <v>287.26</v>
      </c>
      <c r="D3252">
        <v>216209</v>
      </c>
    </row>
    <row r="3253" spans="2:4" x14ac:dyDescent="0.3">
      <c r="B3253" s="109">
        <v>40585</v>
      </c>
      <c r="C3253">
        <v>285.43</v>
      </c>
      <c r="D3253">
        <v>274159</v>
      </c>
    </row>
    <row r="3254" spans="2:4" x14ac:dyDescent="0.3">
      <c r="B3254" s="109">
        <v>40584</v>
      </c>
      <c r="C3254">
        <v>277.22000000000003</v>
      </c>
      <c r="D3254">
        <v>586769</v>
      </c>
    </row>
    <row r="3255" spans="2:4" x14ac:dyDescent="0.3">
      <c r="B3255" s="109">
        <v>40583</v>
      </c>
      <c r="C3255">
        <v>279.7</v>
      </c>
      <c r="D3255">
        <v>1105954</v>
      </c>
    </row>
    <row r="3256" spans="2:4" x14ac:dyDescent="0.3">
      <c r="B3256" s="109">
        <v>40582</v>
      </c>
      <c r="C3256">
        <v>279.33</v>
      </c>
      <c r="D3256">
        <v>3676088</v>
      </c>
    </row>
    <row r="3257" spans="2:4" x14ac:dyDescent="0.3">
      <c r="B3257" s="109">
        <v>40581</v>
      </c>
      <c r="C3257">
        <v>280.42</v>
      </c>
      <c r="D3257">
        <v>10456708</v>
      </c>
    </row>
    <row r="3258" spans="2:4" x14ac:dyDescent="0.3">
      <c r="B3258" s="109">
        <v>40578</v>
      </c>
      <c r="C3258">
        <v>316</v>
      </c>
      <c r="D3258">
        <v>771524</v>
      </c>
    </row>
    <row r="3259" spans="2:4" x14ac:dyDescent="0.3">
      <c r="B3259" s="109">
        <v>40577</v>
      </c>
      <c r="C3259">
        <v>340.9</v>
      </c>
      <c r="D3259">
        <v>78235</v>
      </c>
    </row>
    <row r="3260" spans="2:4" x14ac:dyDescent="0.3">
      <c r="B3260" s="109">
        <v>40576</v>
      </c>
      <c r="C3260">
        <v>337.01</v>
      </c>
      <c r="D3260">
        <v>87075</v>
      </c>
    </row>
    <row r="3261" spans="2:4" x14ac:dyDescent="0.3">
      <c r="B3261" s="109">
        <v>40575</v>
      </c>
      <c r="C3261">
        <v>333.4</v>
      </c>
      <c r="D3261">
        <v>114888</v>
      </c>
    </row>
    <row r="3262" spans="2:4" x14ac:dyDescent="0.3">
      <c r="B3262" s="109">
        <v>40574</v>
      </c>
      <c r="C3262">
        <v>329.12</v>
      </c>
      <c r="D3262">
        <v>254945</v>
      </c>
    </row>
    <row r="3263" spans="2:4" x14ac:dyDescent="0.3">
      <c r="B3263" s="109">
        <v>40571</v>
      </c>
      <c r="C3263">
        <v>325.31</v>
      </c>
      <c r="D3263">
        <v>518096</v>
      </c>
    </row>
    <row r="3264" spans="2:4" x14ac:dyDescent="0.3">
      <c r="B3264" s="109">
        <v>40570</v>
      </c>
      <c r="C3264">
        <v>335.76</v>
      </c>
      <c r="D3264">
        <v>152988</v>
      </c>
    </row>
    <row r="3265" spans="2:4" x14ac:dyDescent="0.3">
      <c r="B3265" s="109">
        <v>40568</v>
      </c>
      <c r="C3265">
        <v>339.91</v>
      </c>
      <c r="D3265">
        <v>361767</v>
      </c>
    </row>
    <row r="3266" spans="2:4" x14ac:dyDescent="0.3">
      <c r="B3266" s="109">
        <v>40567</v>
      </c>
      <c r="C3266">
        <v>338.19</v>
      </c>
      <c r="D3266">
        <v>37572</v>
      </c>
    </row>
    <row r="3267" spans="2:4" x14ac:dyDescent="0.3">
      <c r="B3267" s="109">
        <v>40564</v>
      </c>
      <c r="C3267">
        <v>335.93</v>
      </c>
      <c r="D3267">
        <v>495239</v>
      </c>
    </row>
    <row r="3268" spans="2:4" x14ac:dyDescent="0.3">
      <c r="B3268" s="109">
        <v>40563</v>
      </c>
      <c r="C3268">
        <v>338.06</v>
      </c>
      <c r="D3268">
        <v>52381</v>
      </c>
    </row>
    <row r="3269" spans="2:4" x14ac:dyDescent="0.3">
      <c r="B3269" s="109">
        <v>40562</v>
      </c>
      <c r="C3269">
        <v>341.46</v>
      </c>
      <c r="D3269">
        <v>51984</v>
      </c>
    </row>
    <row r="3270" spans="2:4" x14ac:dyDescent="0.3">
      <c r="B3270" s="109">
        <v>40561</v>
      </c>
      <c r="C3270">
        <v>349.35</v>
      </c>
      <c r="D3270">
        <v>97440</v>
      </c>
    </row>
    <row r="3271" spans="2:4" x14ac:dyDescent="0.3">
      <c r="B3271" s="109">
        <v>40560</v>
      </c>
      <c r="C3271">
        <v>340.96</v>
      </c>
      <c r="D3271">
        <v>21976</v>
      </c>
    </row>
    <row r="3272" spans="2:4" x14ac:dyDescent="0.3">
      <c r="B3272" s="109">
        <v>40557</v>
      </c>
      <c r="C3272">
        <v>339.37</v>
      </c>
      <c r="D3272">
        <v>42817</v>
      </c>
    </row>
    <row r="3273" spans="2:4" x14ac:dyDescent="0.3">
      <c r="B3273" s="109">
        <v>40556</v>
      </c>
      <c r="C3273">
        <v>338.23</v>
      </c>
      <c r="D3273">
        <v>19602</v>
      </c>
    </row>
    <row r="3274" spans="2:4" x14ac:dyDescent="0.3">
      <c r="B3274" s="109">
        <v>40555</v>
      </c>
      <c r="C3274">
        <v>340.01</v>
      </c>
      <c r="D3274">
        <v>76450</v>
      </c>
    </row>
    <row r="3275" spans="2:4" x14ac:dyDescent="0.3">
      <c r="B3275" s="109">
        <v>40554</v>
      </c>
      <c r="C3275">
        <v>334.08</v>
      </c>
      <c r="D3275">
        <v>95037</v>
      </c>
    </row>
    <row r="3276" spans="2:4" x14ac:dyDescent="0.3">
      <c r="B3276" s="109">
        <v>40553</v>
      </c>
      <c r="C3276">
        <v>341.8</v>
      </c>
      <c r="D3276">
        <v>109583</v>
      </c>
    </row>
    <row r="3277" spans="2:4" x14ac:dyDescent="0.3">
      <c r="B3277" s="109">
        <v>40550</v>
      </c>
      <c r="C3277">
        <v>355.72</v>
      </c>
      <c r="D3277">
        <v>66798</v>
      </c>
    </row>
    <row r="3278" spans="2:4" x14ac:dyDescent="0.3">
      <c r="B3278" s="109">
        <v>40549</v>
      </c>
      <c r="C3278">
        <v>367.38</v>
      </c>
      <c r="D3278">
        <v>84433</v>
      </c>
    </row>
    <row r="3279" spans="2:4" x14ac:dyDescent="0.3">
      <c r="B3279" s="109">
        <v>40548</v>
      </c>
      <c r="C3279">
        <v>368.09</v>
      </c>
      <c r="D3279">
        <v>467566</v>
      </c>
    </row>
    <row r="3280" spans="2:4" x14ac:dyDescent="0.3">
      <c r="B3280" s="109">
        <v>40547</v>
      </c>
      <c r="C3280">
        <v>363.74</v>
      </c>
      <c r="D3280">
        <v>195779</v>
      </c>
    </row>
    <row r="3281" spans="2:4" x14ac:dyDescent="0.3">
      <c r="B3281" s="109">
        <v>40546</v>
      </c>
      <c r="C3281">
        <v>363.81</v>
      </c>
      <c r="D3281">
        <v>167653</v>
      </c>
    </row>
    <row r="3282" spans="2:4" x14ac:dyDescent="0.3">
      <c r="B3282" s="109">
        <v>40543</v>
      </c>
      <c r="C3282">
        <v>354.54</v>
      </c>
      <c r="D3282">
        <v>49278</v>
      </c>
    </row>
    <row r="3283" spans="2:4" x14ac:dyDescent="0.3">
      <c r="B3283" s="109">
        <v>40542</v>
      </c>
      <c r="C3283">
        <v>353.53</v>
      </c>
      <c r="D3283">
        <v>111497</v>
      </c>
    </row>
    <row r="3284" spans="2:4" x14ac:dyDescent="0.3">
      <c r="B3284" s="109">
        <v>40541</v>
      </c>
      <c r="C3284">
        <v>352.65</v>
      </c>
      <c r="D3284">
        <v>316392</v>
      </c>
    </row>
    <row r="3285" spans="2:4" x14ac:dyDescent="0.3">
      <c r="B3285" s="109">
        <v>40540</v>
      </c>
      <c r="C3285">
        <v>355.25</v>
      </c>
      <c r="D3285">
        <v>20081</v>
      </c>
    </row>
    <row r="3286" spans="2:4" x14ac:dyDescent="0.3">
      <c r="B3286" s="109">
        <v>40539</v>
      </c>
      <c r="C3286">
        <v>353.97</v>
      </c>
      <c r="D3286">
        <v>47234</v>
      </c>
    </row>
    <row r="3287" spans="2:4" x14ac:dyDescent="0.3">
      <c r="B3287" s="109">
        <v>40536</v>
      </c>
      <c r="C3287">
        <v>356.46</v>
      </c>
      <c r="D3287">
        <v>32297</v>
      </c>
    </row>
    <row r="3288" spans="2:4" x14ac:dyDescent="0.3">
      <c r="B3288" s="109">
        <v>40535</v>
      </c>
      <c r="C3288">
        <v>355.85</v>
      </c>
      <c r="D3288">
        <v>20238</v>
      </c>
    </row>
    <row r="3289" spans="2:4" x14ac:dyDescent="0.3">
      <c r="B3289" s="109">
        <v>40534</v>
      </c>
      <c r="C3289">
        <v>356.73</v>
      </c>
      <c r="D3289">
        <v>56043</v>
      </c>
    </row>
    <row r="3290" spans="2:4" x14ac:dyDescent="0.3">
      <c r="B3290" s="109">
        <v>40533</v>
      </c>
      <c r="C3290">
        <v>356.63</v>
      </c>
      <c r="D3290">
        <v>229544</v>
      </c>
    </row>
    <row r="3291" spans="2:4" x14ac:dyDescent="0.3">
      <c r="B3291" s="109">
        <v>40532</v>
      </c>
      <c r="C3291">
        <v>364.48</v>
      </c>
      <c r="D3291">
        <v>116748</v>
      </c>
    </row>
    <row r="3292" spans="2:4" x14ac:dyDescent="0.3">
      <c r="B3292" s="109">
        <v>40528</v>
      </c>
      <c r="C3292">
        <v>358.85</v>
      </c>
      <c r="D3292">
        <v>104308</v>
      </c>
    </row>
    <row r="3293" spans="2:4" x14ac:dyDescent="0.3">
      <c r="B3293" s="109">
        <v>40527</v>
      </c>
      <c r="C3293">
        <v>361.31</v>
      </c>
      <c r="D3293">
        <v>188097</v>
      </c>
    </row>
    <row r="3294" spans="2:4" x14ac:dyDescent="0.3">
      <c r="B3294" s="109">
        <v>40526</v>
      </c>
      <c r="C3294">
        <v>362.7</v>
      </c>
      <c r="D3294">
        <v>391388</v>
      </c>
    </row>
    <row r="3295" spans="2:4" x14ac:dyDescent="0.3">
      <c r="B3295" s="109">
        <v>40525</v>
      </c>
      <c r="C3295">
        <v>352.52</v>
      </c>
      <c r="D3295">
        <v>88551</v>
      </c>
    </row>
    <row r="3296" spans="2:4" x14ac:dyDescent="0.3">
      <c r="B3296" s="109">
        <v>40522</v>
      </c>
      <c r="C3296">
        <v>356.29</v>
      </c>
      <c r="D3296">
        <v>336219</v>
      </c>
    </row>
    <row r="3297" spans="2:4" x14ac:dyDescent="0.3">
      <c r="B3297" s="109">
        <v>40521</v>
      </c>
      <c r="C3297">
        <v>348.47</v>
      </c>
      <c r="D3297">
        <v>68972</v>
      </c>
    </row>
    <row r="3298" spans="2:4" x14ac:dyDescent="0.3">
      <c r="B3298" s="109">
        <v>40520</v>
      </c>
      <c r="C3298">
        <v>353.93</v>
      </c>
      <c r="D3298">
        <v>149500</v>
      </c>
    </row>
    <row r="3299" spans="2:4" x14ac:dyDescent="0.3">
      <c r="B3299" s="109">
        <v>40519</v>
      </c>
      <c r="C3299">
        <v>355.38</v>
      </c>
      <c r="D3299">
        <v>63958</v>
      </c>
    </row>
    <row r="3300" spans="2:4" x14ac:dyDescent="0.3">
      <c r="B3300" s="109">
        <v>40518</v>
      </c>
      <c r="C3300">
        <v>355.31</v>
      </c>
      <c r="D3300">
        <v>154053</v>
      </c>
    </row>
    <row r="3301" spans="2:4" x14ac:dyDescent="0.3">
      <c r="B3301" s="109">
        <v>40515</v>
      </c>
      <c r="C3301">
        <v>350.6</v>
      </c>
      <c r="D3301">
        <v>60311</v>
      </c>
    </row>
    <row r="3302" spans="2:4" x14ac:dyDescent="0.3">
      <c r="B3302" s="109">
        <v>40514</v>
      </c>
      <c r="C3302">
        <v>352.62</v>
      </c>
      <c r="D3302">
        <v>54498</v>
      </c>
    </row>
    <row r="3303" spans="2:4" x14ac:dyDescent="0.3">
      <c r="B3303" s="109">
        <v>40513</v>
      </c>
      <c r="C3303">
        <v>350.33</v>
      </c>
      <c r="D3303">
        <v>240950</v>
      </c>
    </row>
    <row r="3304" spans="2:4" x14ac:dyDescent="0.3">
      <c r="B3304" s="109">
        <v>40512</v>
      </c>
      <c r="C3304">
        <v>340.38</v>
      </c>
      <c r="D3304">
        <v>71102</v>
      </c>
    </row>
    <row r="3305" spans="2:4" x14ac:dyDescent="0.3">
      <c r="B3305" s="109">
        <v>40511</v>
      </c>
      <c r="C3305">
        <v>333.71</v>
      </c>
      <c r="D3305">
        <v>408524</v>
      </c>
    </row>
    <row r="3306" spans="2:4" x14ac:dyDescent="0.3">
      <c r="B3306" s="109">
        <v>40508</v>
      </c>
      <c r="C3306">
        <v>330.81</v>
      </c>
      <c r="D3306">
        <v>117304</v>
      </c>
    </row>
    <row r="3307" spans="2:4" x14ac:dyDescent="0.3">
      <c r="B3307" s="109">
        <v>40507</v>
      </c>
      <c r="C3307">
        <v>329.76</v>
      </c>
      <c r="D3307">
        <v>283618</v>
      </c>
    </row>
    <row r="3308" spans="2:4" x14ac:dyDescent="0.3">
      <c r="B3308" s="109">
        <v>40506</v>
      </c>
      <c r="C3308">
        <v>330.34</v>
      </c>
      <c r="D3308">
        <v>102936</v>
      </c>
    </row>
    <row r="3309" spans="2:4" x14ac:dyDescent="0.3">
      <c r="B3309" s="109">
        <v>40505</v>
      </c>
      <c r="C3309">
        <v>327.24</v>
      </c>
      <c r="D3309">
        <v>704924</v>
      </c>
    </row>
    <row r="3310" spans="2:4" x14ac:dyDescent="0.3">
      <c r="B3310" s="109">
        <v>40504</v>
      </c>
      <c r="C3310">
        <v>335.66</v>
      </c>
      <c r="D3310">
        <v>84246</v>
      </c>
    </row>
    <row r="3311" spans="2:4" x14ac:dyDescent="0.3">
      <c r="B3311" s="109">
        <v>40501</v>
      </c>
      <c r="C3311">
        <v>340.15</v>
      </c>
      <c r="D3311">
        <v>31539</v>
      </c>
    </row>
    <row r="3312" spans="2:4" x14ac:dyDescent="0.3">
      <c r="B3312" s="109">
        <v>40500</v>
      </c>
      <c r="C3312">
        <v>342.71</v>
      </c>
      <c r="D3312">
        <v>170458</v>
      </c>
    </row>
    <row r="3313" spans="2:4" x14ac:dyDescent="0.3">
      <c r="B3313" s="109">
        <v>40498</v>
      </c>
      <c r="C3313">
        <v>344.8</v>
      </c>
      <c r="D3313">
        <v>189228</v>
      </c>
    </row>
    <row r="3314" spans="2:4" x14ac:dyDescent="0.3">
      <c r="B3314" s="109">
        <v>40497</v>
      </c>
      <c r="C3314">
        <v>349.62</v>
      </c>
      <c r="D3314">
        <v>76411</v>
      </c>
    </row>
    <row r="3315" spans="2:4" x14ac:dyDescent="0.3">
      <c r="B3315" s="109">
        <v>40494</v>
      </c>
      <c r="C3315">
        <v>349.79</v>
      </c>
      <c r="D3315">
        <v>112100</v>
      </c>
    </row>
    <row r="3316" spans="2:4" x14ac:dyDescent="0.3">
      <c r="B3316" s="109">
        <v>40493</v>
      </c>
      <c r="C3316">
        <v>357.88</v>
      </c>
      <c r="D3316">
        <v>149966</v>
      </c>
    </row>
    <row r="3317" spans="2:4" x14ac:dyDescent="0.3">
      <c r="B3317" s="109">
        <v>40492</v>
      </c>
      <c r="C3317">
        <v>362.16</v>
      </c>
      <c r="D3317">
        <v>407914</v>
      </c>
    </row>
    <row r="3318" spans="2:4" x14ac:dyDescent="0.3">
      <c r="B3318" s="109">
        <v>40491</v>
      </c>
      <c r="C3318">
        <v>347.16</v>
      </c>
      <c r="D3318">
        <v>260397</v>
      </c>
    </row>
    <row r="3319" spans="2:4" x14ac:dyDescent="0.3">
      <c r="B3319" s="109">
        <v>40490</v>
      </c>
      <c r="C3319">
        <v>349.11</v>
      </c>
      <c r="D3319">
        <v>64604</v>
      </c>
    </row>
    <row r="3320" spans="2:4" x14ac:dyDescent="0.3">
      <c r="B3320" s="109">
        <v>40486</v>
      </c>
      <c r="C3320">
        <v>351.57</v>
      </c>
      <c r="D3320">
        <v>155389</v>
      </c>
    </row>
    <row r="3321" spans="2:4" x14ac:dyDescent="0.3">
      <c r="B3321" s="109">
        <v>40485</v>
      </c>
      <c r="C3321">
        <v>351.81</v>
      </c>
      <c r="D3321">
        <v>192807</v>
      </c>
    </row>
    <row r="3322" spans="2:4" x14ac:dyDescent="0.3">
      <c r="B3322" s="109">
        <v>40484</v>
      </c>
      <c r="C3322">
        <v>348.37</v>
      </c>
      <c r="D3322">
        <v>216743</v>
      </c>
    </row>
    <row r="3323" spans="2:4" x14ac:dyDescent="0.3">
      <c r="B3323" s="109">
        <v>40483</v>
      </c>
      <c r="C3323">
        <v>338.6</v>
      </c>
      <c r="D3323">
        <v>54537</v>
      </c>
    </row>
    <row r="3324" spans="2:4" x14ac:dyDescent="0.3">
      <c r="B3324" s="109">
        <v>40480</v>
      </c>
      <c r="C3324">
        <v>336.61</v>
      </c>
      <c r="D3324">
        <v>98871</v>
      </c>
    </row>
    <row r="3325" spans="2:4" x14ac:dyDescent="0.3">
      <c r="B3325" s="109">
        <v>40479</v>
      </c>
      <c r="C3325">
        <v>334.89</v>
      </c>
      <c r="D3325">
        <v>709001</v>
      </c>
    </row>
    <row r="3326" spans="2:4" x14ac:dyDescent="0.3">
      <c r="B3326" s="109">
        <v>40478</v>
      </c>
      <c r="C3326">
        <v>347.53</v>
      </c>
      <c r="D3326">
        <v>113528</v>
      </c>
    </row>
    <row r="3327" spans="2:4" x14ac:dyDescent="0.3">
      <c r="B3327" s="109">
        <v>40477</v>
      </c>
      <c r="C3327">
        <v>345.84</v>
      </c>
      <c r="D3327">
        <v>63199</v>
      </c>
    </row>
    <row r="3328" spans="2:4" x14ac:dyDescent="0.3">
      <c r="B3328" s="109">
        <v>40476</v>
      </c>
      <c r="C3328">
        <v>348.84</v>
      </c>
      <c r="D3328">
        <v>48431</v>
      </c>
    </row>
    <row r="3329" spans="2:4" x14ac:dyDescent="0.3">
      <c r="B3329" s="109">
        <v>40473</v>
      </c>
      <c r="C3329">
        <v>347.97</v>
      </c>
      <c r="D3329">
        <v>304411</v>
      </c>
    </row>
    <row r="3330" spans="2:4" x14ac:dyDescent="0.3">
      <c r="B3330" s="109">
        <v>40472</v>
      </c>
      <c r="C3330">
        <v>342.81</v>
      </c>
      <c r="D3330">
        <v>52122</v>
      </c>
    </row>
    <row r="3331" spans="2:4" x14ac:dyDescent="0.3">
      <c r="B3331" s="109">
        <v>40471</v>
      </c>
      <c r="C3331">
        <v>340.01</v>
      </c>
      <c r="D3331">
        <v>39739</v>
      </c>
    </row>
    <row r="3332" spans="2:4" x14ac:dyDescent="0.3">
      <c r="B3332" s="109">
        <v>40470</v>
      </c>
      <c r="C3332">
        <v>344.02</v>
      </c>
      <c r="D3332">
        <v>67744</v>
      </c>
    </row>
    <row r="3333" spans="2:4" x14ac:dyDescent="0.3">
      <c r="B3333" s="109">
        <v>40469</v>
      </c>
      <c r="C3333">
        <v>344.19</v>
      </c>
      <c r="D3333">
        <v>88509</v>
      </c>
    </row>
    <row r="3334" spans="2:4" x14ac:dyDescent="0.3">
      <c r="B3334" s="109">
        <v>40466</v>
      </c>
      <c r="C3334">
        <v>345.64</v>
      </c>
      <c r="D3334">
        <v>199783</v>
      </c>
    </row>
    <row r="3335" spans="2:4" x14ac:dyDescent="0.3">
      <c r="B3335" s="109">
        <v>40465</v>
      </c>
      <c r="C3335">
        <v>346.08</v>
      </c>
      <c r="D3335">
        <v>105011</v>
      </c>
    </row>
    <row r="3336" spans="2:4" x14ac:dyDescent="0.3">
      <c r="B3336" s="109">
        <v>40464</v>
      </c>
      <c r="C3336">
        <v>350.49</v>
      </c>
      <c r="D3336">
        <v>80682</v>
      </c>
    </row>
    <row r="3337" spans="2:4" x14ac:dyDescent="0.3">
      <c r="B3337" s="109">
        <v>40463</v>
      </c>
      <c r="C3337">
        <v>351.74</v>
      </c>
      <c r="D3337">
        <v>96923</v>
      </c>
    </row>
    <row r="3338" spans="2:4" x14ac:dyDescent="0.3">
      <c r="B3338" s="109">
        <v>40462</v>
      </c>
      <c r="C3338">
        <v>355.45</v>
      </c>
      <c r="D3338">
        <v>184687</v>
      </c>
    </row>
    <row r="3339" spans="2:4" x14ac:dyDescent="0.3">
      <c r="B3339" s="109">
        <v>40459</v>
      </c>
      <c r="C3339">
        <v>352.82</v>
      </c>
      <c r="D3339">
        <v>229477</v>
      </c>
    </row>
    <row r="3340" spans="2:4" x14ac:dyDescent="0.3">
      <c r="B3340" s="109">
        <v>40458</v>
      </c>
      <c r="C3340">
        <v>350.97</v>
      </c>
      <c r="D3340">
        <v>218805</v>
      </c>
    </row>
    <row r="3341" spans="2:4" x14ac:dyDescent="0.3">
      <c r="B3341" s="109">
        <v>40457</v>
      </c>
      <c r="C3341">
        <v>351.51</v>
      </c>
      <c r="D3341">
        <v>360881</v>
      </c>
    </row>
    <row r="3342" spans="2:4" x14ac:dyDescent="0.3">
      <c r="B3342" s="109">
        <v>40456</v>
      </c>
      <c r="C3342">
        <v>349.11</v>
      </c>
      <c r="D3342">
        <v>261667</v>
      </c>
    </row>
    <row r="3343" spans="2:4" x14ac:dyDescent="0.3">
      <c r="B3343" s="109">
        <v>40455</v>
      </c>
      <c r="C3343">
        <v>355.21</v>
      </c>
      <c r="D3343">
        <v>398286</v>
      </c>
    </row>
    <row r="3344" spans="2:4" x14ac:dyDescent="0.3">
      <c r="B3344" s="109">
        <v>40452</v>
      </c>
      <c r="C3344">
        <v>357.03</v>
      </c>
      <c r="D3344">
        <v>846732</v>
      </c>
    </row>
    <row r="3345" spans="2:4" x14ac:dyDescent="0.3">
      <c r="B3345" s="109">
        <v>40451</v>
      </c>
      <c r="C3345">
        <v>349.89</v>
      </c>
      <c r="D3345">
        <v>293389</v>
      </c>
    </row>
    <row r="3346" spans="2:4" x14ac:dyDescent="0.3">
      <c r="B3346" s="109">
        <v>40450</v>
      </c>
      <c r="C3346">
        <v>346.18</v>
      </c>
      <c r="D3346">
        <v>250782</v>
      </c>
    </row>
    <row r="3347" spans="2:4" x14ac:dyDescent="0.3">
      <c r="B3347" s="109">
        <v>40449</v>
      </c>
      <c r="C3347">
        <v>354.98</v>
      </c>
      <c r="D3347">
        <v>235131</v>
      </c>
    </row>
    <row r="3348" spans="2:4" x14ac:dyDescent="0.3">
      <c r="B3348" s="109">
        <v>40448</v>
      </c>
      <c r="C3348">
        <v>357.98</v>
      </c>
      <c r="D3348">
        <v>754288</v>
      </c>
    </row>
    <row r="3349" spans="2:4" x14ac:dyDescent="0.3">
      <c r="B3349" s="109">
        <v>40445</v>
      </c>
      <c r="C3349">
        <v>349.62</v>
      </c>
      <c r="D3349">
        <v>312844</v>
      </c>
    </row>
    <row r="3350" spans="2:4" x14ac:dyDescent="0.3">
      <c r="B3350" s="109">
        <v>40444</v>
      </c>
      <c r="C3350">
        <v>341.97</v>
      </c>
      <c r="D3350">
        <v>289176</v>
      </c>
    </row>
    <row r="3351" spans="2:4" x14ac:dyDescent="0.3">
      <c r="B3351" s="109">
        <v>40443</v>
      </c>
      <c r="C3351">
        <v>342.67</v>
      </c>
      <c r="D3351">
        <v>202916</v>
      </c>
    </row>
    <row r="3352" spans="2:4" x14ac:dyDescent="0.3">
      <c r="B3352" s="109">
        <v>40442</v>
      </c>
      <c r="C3352">
        <v>346.05</v>
      </c>
      <c r="D3352">
        <v>176562</v>
      </c>
    </row>
    <row r="3353" spans="2:4" x14ac:dyDescent="0.3">
      <c r="B3353" s="109">
        <v>40441</v>
      </c>
      <c r="C3353">
        <v>349.65</v>
      </c>
      <c r="D3353">
        <v>355958</v>
      </c>
    </row>
    <row r="3354" spans="2:4" x14ac:dyDescent="0.3">
      <c r="B3354" s="109">
        <v>40438</v>
      </c>
      <c r="C3354">
        <v>341.56</v>
      </c>
      <c r="D3354">
        <v>752035</v>
      </c>
    </row>
    <row r="3355" spans="2:4" x14ac:dyDescent="0.3">
      <c r="B3355" s="109">
        <v>40437</v>
      </c>
      <c r="C3355">
        <v>334.72</v>
      </c>
      <c r="D3355">
        <v>426589</v>
      </c>
    </row>
    <row r="3356" spans="2:4" x14ac:dyDescent="0.3">
      <c r="B3356" s="109">
        <v>40436</v>
      </c>
      <c r="C3356">
        <v>332.73</v>
      </c>
      <c r="D3356">
        <v>303618</v>
      </c>
    </row>
    <row r="3357" spans="2:4" x14ac:dyDescent="0.3">
      <c r="B3357" s="109">
        <v>40435</v>
      </c>
      <c r="C3357">
        <v>338.7</v>
      </c>
      <c r="D3357">
        <v>161576</v>
      </c>
    </row>
    <row r="3358" spans="2:4" x14ac:dyDescent="0.3">
      <c r="B3358" s="109">
        <v>40434</v>
      </c>
      <c r="C3358">
        <v>342.88</v>
      </c>
      <c r="D3358">
        <v>195291</v>
      </c>
    </row>
    <row r="3359" spans="2:4" x14ac:dyDescent="0.3">
      <c r="B3359" s="109">
        <v>40430</v>
      </c>
      <c r="C3359">
        <v>342.81</v>
      </c>
      <c r="D3359">
        <v>169453</v>
      </c>
    </row>
    <row r="3360" spans="2:4" x14ac:dyDescent="0.3">
      <c r="B3360" s="109">
        <v>40429</v>
      </c>
      <c r="C3360">
        <v>343.52</v>
      </c>
      <c r="D3360">
        <v>206236</v>
      </c>
    </row>
    <row r="3361" spans="2:4" x14ac:dyDescent="0.3">
      <c r="B3361" s="109">
        <v>40428</v>
      </c>
      <c r="C3361">
        <v>341.93</v>
      </c>
      <c r="D3361">
        <v>277600</v>
      </c>
    </row>
    <row r="3362" spans="2:4" x14ac:dyDescent="0.3">
      <c r="B3362" s="109">
        <v>40427</v>
      </c>
      <c r="C3362">
        <v>332.97</v>
      </c>
      <c r="D3362">
        <v>91356</v>
      </c>
    </row>
    <row r="3363" spans="2:4" x14ac:dyDescent="0.3">
      <c r="B3363" s="109">
        <v>40424</v>
      </c>
      <c r="C3363">
        <v>331.92</v>
      </c>
      <c r="D3363">
        <v>130161</v>
      </c>
    </row>
    <row r="3364" spans="2:4" x14ac:dyDescent="0.3">
      <c r="B3364" s="109">
        <v>40423</v>
      </c>
      <c r="C3364">
        <v>331.18</v>
      </c>
      <c r="D3364">
        <v>259363</v>
      </c>
    </row>
    <row r="3365" spans="2:4" x14ac:dyDescent="0.3">
      <c r="B3365" s="109">
        <v>40422</v>
      </c>
      <c r="C3365">
        <v>324.94</v>
      </c>
      <c r="D3365">
        <v>296255</v>
      </c>
    </row>
    <row r="3366" spans="2:4" x14ac:dyDescent="0.3">
      <c r="B3366" s="109">
        <v>40421</v>
      </c>
      <c r="C3366">
        <v>322.05</v>
      </c>
      <c r="D3366">
        <v>461078</v>
      </c>
    </row>
    <row r="3367" spans="2:4" x14ac:dyDescent="0.3">
      <c r="B3367" s="109">
        <v>40420</v>
      </c>
      <c r="C3367">
        <v>318.37</v>
      </c>
      <c r="D3367">
        <v>215224</v>
      </c>
    </row>
    <row r="3368" spans="2:4" x14ac:dyDescent="0.3">
      <c r="B3368" s="109">
        <v>40417</v>
      </c>
      <c r="C3368">
        <v>314.33</v>
      </c>
      <c r="D3368">
        <v>199259</v>
      </c>
    </row>
    <row r="3369" spans="2:4" x14ac:dyDescent="0.3">
      <c r="B3369" s="109">
        <v>40416</v>
      </c>
      <c r="C3369">
        <v>314.45999999999998</v>
      </c>
      <c r="D3369">
        <v>183986</v>
      </c>
    </row>
    <row r="3370" spans="2:4" x14ac:dyDescent="0.3">
      <c r="B3370" s="109">
        <v>40415</v>
      </c>
      <c r="C3370">
        <v>314.43</v>
      </c>
      <c r="D3370">
        <v>144858</v>
      </c>
    </row>
    <row r="3371" spans="2:4" x14ac:dyDescent="0.3">
      <c r="B3371" s="109">
        <v>40414</v>
      </c>
      <c r="C3371">
        <v>319.18</v>
      </c>
      <c r="D3371">
        <v>249965</v>
      </c>
    </row>
    <row r="3372" spans="2:4" x14ac:dyDescent="0.3">
      <c r="B3372" s="109">
        <v>40413</v>
      </c>
      <c r="C3372">
        <v>323.29000000000002</v>
      </c>
      <c r="D3372">
        <v>934324</v>
      </c>
    </row>
    <row r="3373" spans="2:4" x14ac:dyDescent="0.3">
      <c r="B3373" s="109">
        <v>40410</v>
      </c>
      <c r="C3373">
        <v>326.45999999999998</v>
      </c>
      <c r="D3373">
        <v>69936</v>
      </c>
    </row>
    <row r="3374" spans="2:4" x14ac:dyDescent="0.3">
      <c r="B3374" s="109">
        <v>40409</v>
      </c>
      <c r="C3374">
        <v>327.07</v>
      </c>
      <c r="D3374">
        <v>121734</v>
      </c>
    </row>
    <row r="3375" spans="2:4" x14ac:dyDescent="0.3">
      <c r="B3375" s="109">
        <v>40408</v>
      </c>
      <c r="C3375">
        <v>325.52</v>
      </c>
      <c r="D3375">
        <v>147671</v>
      </c>
    </row>
    <row r="3376" spans="2:4" x14ac:dyDescent="0.3">
      <c r="B3376" s="109">
        <v>40407</v>
      </c>
      <c r="C3376">
        <v>325.79000000000002</v>
      </c>
      <c r="D3376">
        <v>310449</v>
      </c>
    </row>
    <row r="3377" spans="2:4" x14ac:dyDescent="0.3">
      <c r="B3377" s="109">
        <v>40406</v>
      </c>
      <c r="C3377">
        <v>329.02</v>
      </c>
      <c r="D3377">
        <v>481259</v>
      </c>
    </row>
    <row r="3378" spans="2:4" x14ac:dyDescent="0.3">
      <c r="B3378" s="109">
        <v>40403</v>
      </c>
      <c r="C3378">
        <v>343.42</v>
      </c>
      <c r="D3378">
        <v>1226001</v>
      </c>
    </row>
    <row r="3379" spans="2:4" x14ac:dyDescent="0.3">
      <c r="B3379" s="109">
        <v>40402</v>
      </c>
      <c r="C3379">
        <v>328.96</v>
      </c>
      <c r="D3379">
        <v>387536</v>
      </c>
    </row>
    <row r="3380" spans="2:4" x14ac:dyDescent="0.3">
      <c r="B3380" s="109">
        <v>40401</v>
      </c>
      <c r="C3380">
        <v>321.37</v>
      </c>
      <c r="D3380">
        <v>241946</v>
      </c>
    </row>
    <row r="3381" spans="2:4" x14ac:dyDescent="0.3">
      <c r="B3381" s="109">
        <v>40400</v>
      </c>
      <c r="C3381">
        <v>317.56</v>
      </c>
      <c r="D3381">
        <v>196883</v>
      </c>
    </row>
    <row r="3382" spans="2:4" x14ac:dyDescent="0.3">
      <c r="B3382" s="109">
        <v>40399</v>
      </c>
      <c r="C3382">
        <v>317.8</v>
      </c>
      <c r="D3382">
        <v>94702</v>
      </c>
    </row>
    <row r="3383" spans="2:4" x14ac:dyDescent="0.3">
      <c r="B3383" s="109">
        <v>40396</v>
      </c>
      <c r="C3383">
        <v>312.70999999999998</v>
      </c>
      <c r="D3383">
        <v>441739</v>
      </c>
    </row>
    <row r="3384" spans="2:4" x14ac:dyDescent="0.3">
      <c r="B3384" s="109">
        <v>40395</v>
      </c>
      <c r="C3384">
        <v>310.69</v>
      </c>
      <c r="D3384">
        <v>122688</v>
      </c>
    </row>
    <row r="3385" spans="2:4" x14ac:dyDescent="0.3">
      <c r="B3385" s="109">
        <v>40394</v>
      </c>
      <c r="C3385">
        <v>317.08999999999997</v>
      </c>
      <c r="D3385">
        <v>161009</v>
      </c>
    </row>
    <row r="3386" spans="2:4" x14ac:dyDescent="0.3">
      <c r="B3386" s="109">
        <v>40393</v>
      </c>
      <c r="C3386">
        <v>319.14999999999998</v>
      </c>
      <c r="D3386">
        <v>305451</v>
      </c>
    </row>
    <row r="3387" spans="2:4" x14ac:dyDescent="0.3">
      <c r="B3387" s="109">
        <v>40392</v>
      </c>
      <c r="C3387">
        <v>306.47000000000003</v>
      </c>
      <c r="D3387">
        <v>47275</v>
      </c>
    </row>
    <row r="3388" spans="2:4" x14ac:dyDescent="0.3">
      <c r="B3388" s="109">
        <v>40389</v>
      </c>
      <c r="C3388">
        <v>306.39999999999998</v>
      </c>
      <c r="D3388">
        <v>127056</v>
      </c>
    </row>
    <row r="3389" spans="2:4" x14ac:dyDescent="0.3">
      <c r="B3389" s="109">
        <v>40388</v>
      </c>
      <c r="C3389">
        <v>307.20999999999998</v>
      </c>
      <c r="D3389">
        <v>291877</v>
      </c>
    </row>
    <row r="3390" spans="2:4" x14ac:dyDescent="0.3">
      <c r="B3390" s="109">
        <v>40387</v>
      </c>
      <c r="C3390">
        <v>310.18</v>
      </c>
      <c r="D3390">
        <v>449431</v>
      </c>
    </row>
    <row r="3391" spans="2:4" x14ac:dyDescent="0.3">
      <c r="B3391" s="109">
        <v>40386</v>
      </c>
      <c r="C3391">
        <v>301.31</v>
      </c>
      <c r="D3391">
        <v>181044</v>
      </c>
    </row>
    <row r="3392" spans="2:4" x14ac:dyDescent="0.3">
      <c r="B3392" s="109">
        <v>40385</v>
      </c>
      <c r="C3392">
        <v>295.08</v>
      </c>
      <c r="D3392">
        <v>111585</v>
      </c>
    </row>
    <row r="3393" spans="2:4" x14ac:dyDescent="0.3">
      <c r="B3393" s="109">
        <v>40382</v>
      </c>
      <c r="C3393">
        <v>293.19</v>
      </c>
      <c r="D3393">
        <v>173673</v>
      </c>
    </row>
    <row r="3394" spans="2:4" x14ac:dyDescent="0.3">
      <c r="B3394" s="109">
        <v>40381</v>
      </c>
      <c r="C3394">
        <v>298.45</v>
      </c>
      <c r="D3394">
        <v>110771</v>
      </c>
    </row>
    <row r="3395" spans="2:4" x14ac:dyDescent="0.3">
      <c r="B3395" s="109">
        <v>40380</v>
      </c>
      <c r="C3395">
        <v>300.51</v>
      </c>
      <c r="D3395">
        <v>396656</v>
      </c>
    </row>
    <row r="3396" spans="2:4" x14ac:dyDescent="0.3">
      <c r="B3396" s="109">
        <v>40379</v>
      </c>
      <c r="C3396">
        <v>309.55</v>
      </c>
      <c r="D3396">
        <v>313059</v>
      </c>
    </row>
    <row r="3397" spans="2:4" x14ac:dyDescent="0.3">
      <c r="B3397" s="109">
        <v>40378</v>
      </c>
      <c r="C3397">
        <v>303.47000000000003</v>
      </c>
      <c r="D3397">
        <v>245982</v>
      </c>
    </row>
    <row r="3398" spans="2:4" x14ac:dyDescent="0.3">
      <c r="B3398" s="109">
        <v>40375</v>
      </c>
      <c r="C3398">
        <v>298.77999999999997</v>
      </c>
      <c r="D3398">
        <v>141060</v>
      </c>
    </row>
    <row r="3399" spans="2:4" x14ac:dyDescent="0.3">
      <c r="B3399" s="109">
        <v>40374</v>
      </c>
      <c r="C3399">
        <v>293.36</v>
      </c>
      <c r="D3399">
        <v>118685</v>
      </c>
    </row>
    <row r="3400" spans="2:4" x14ac:dyDescent="0.3">
      <c r="B3400" s="109">
        <v>40373</v>
      </c>
      <c r="C3400">
        <v>293.72000000000003</v>
      </c>
      <c r="D3400">
        <v>146466</v>
      </c>
    </row>
    <row r="3401" spans="2:4" x14ac:dyDescent="0.3">
      <c r="B3401" s="109">
        <v>40372</v>
      </c>
      <c r="C3401">
        <v>290.06</v>
      </c>
      <c r="D3401">
        <v>360897</v>
      </c>
    </row>
    <row r="3402" spans="2:4" x14ac:dyDescent="0.3">
      <c r="B3402" s="109">
        <v>40371</v>
      </c>
      <c r="C3402">
        <v>285.07</v>
      </c>
      <c r="D3402">
        <v>21605</v>
      </c>
    </row>
    <row r="3403" spans="2:4" x14ac:dyDescent="0.3">
      <c r="B3403" s="109">
        <v>40368</v>
      </c>
      <c r="C3403">
        <v>286.10000000000002</v>
      </c>
      <c r="D3403">
        <v>73463</v>
      </c>
    </row>
    <row r="3404" spans="2:4" x14ac:dyDescent="0.3">
      <c r="B3404" s="109">
        <v>40367</v>
      </c>
      <c r="C3404">
        <v>286.67</v>
      </c>
      <c r="D3404">
        <v>44786</v>
      </c>
    </row>
    <row r="3405" spans="2:4" x14ac:dyDescent="0.3">
      <c r="B3405" s="109">
        <v>40366</v>
      </c>
      <c r="C3405">
        <v>285.20999999999998</v>
      </c>
      <c r="D3405">
        <v>64328</v>
      </c>
    </row>
    <row r="3406" spans="2:4" x14ac:dyDescent="0.3">
      <c r="B3406" s="109">
        <v>40365</v>
      </c>
      <c r="C3406">
        <v>284.54000000000002</v>
      </c>
      <c r="D3406">
        <v>41374</v>
      </c>
    </row>
    <row r="3407" spans="2:4" x14ac:dyDescent="0.3">
      <c r="B3407" s="109">
        <v>40364</v>
      </c>
      <c r="C3407">
        <v>286.14</v>
      </c>
      <c r="D3407">
        <v>29063</v>
      </c>
    </row>
    <row r="3408" spans="2:4" x14ac:dyDescent="0.3">
      <c r="B3408" s="109">
        <v>40361</v>
      </c>
      <c r="C3408">
        <v>285.87</v>
      </c>
      <c r="D3408">
        <v>120764</v>
      </c>
    </row>
    <row r="3409" spans="2:4" x14ac:dyDescent="0.3">
      <c r="B3409" s="109">
        <v>40360</v>
      </c>
      <c r="C3409">
        <v>286.74</v>
      </c>
      <c r="D3409">
        <v>113519</v>
      </c>
    </row>
    <row r="3410" spans="2:4" x14ac:dyDescent="0.3">
      <c r="B3410" s="109">
        <v>40359</v>
      </c>
      <c r="C3410">
        <v>290.69</v>
      </c>
      <c r="D3410">
        <v>380830</v>
      </c>
    </row>
    <row r="3411" spans="2:4" x14ac:dyDescent="0.3">
      <c r="B3411" s="109">
        <v>40358</v>
      </c>
      <c r="C3411">
        <v>281.08</v>
      </c>
      <c r="D3411">
        <v>281332</v>
      </c>
    </row>
    <row r="3412" spans="2:4" x14ac:dyDescent="0.3">
      <c r="B3412" s="109">
        <v>40357</v>
      </c>
      <c r="C3412">
        <v>279.92</v>
      </c>
      <c r="D3412">
        <v>184307</v>
      </c>
    </row>
    <row r="3413" spans="2:4" x14ac:dyDescent="0.3">
      <c r="B3413" s="109">
        <v>40354</v>
      </c>
      <c r="C3413">
        <v>273.76</v>
      </c>
      <c r="D3413">
        <v>259509</v>
      </c>
    </row>
    <row r="3414" spans="2:4" x14ac:dyDescent="0.3">
      <c r="B3414" s="109">
        <v>40353</v>
      </c>
      <c r="C3414">
        <v>270.07</v>
      </c>
      <c r="D3414">
        <v>278597</v>
      </c>
    </row>
    <row r="3415" spans="2:4" x14ac:dyDescent="0.3">
      <c r="B3415" s="109">
        <v>40352</v>
      </c>
      <c r="C3415">
        <v>269.31</v>
      </c>
      <c r="D3415">
        <v>126318</v>
      </c>
    </row>
    <row r="3416" spans="2:4" x14ac:dyDescent="0.3">
      <c r="B3416" s="109">
        <v>40351</v>
      </c>
      <c r="C3416">
        <v>267.77999999999997</v>
      </c>
      <c r="D3416">
        <v>131962</v>
      </c>
    </row>
    <row r="3417" spans="2:4" x14ac:dyDescent="0.3">
      <c r="B3417" s="109">
        <v>40350</v>
      </c>
      <c r="C3417">
        <v>268.74</v>
      </c>
      <c r="D3417">
        <v>196680</v>
      </c>
    </row>
    <row r="3418" spans="2:4" x14ac:dyDescent="0.3">
      <c r="B3418" s="109">
        <v>40347</v>
      </c>
      <c r="C3418">
        <v>268.11</v>
      </c>
      <c r="D3418">
        <v>370963</v>
      </c>
    </row>
    <row r="3419" spans="2:4" x14ac:dyDescent="0.3">
      <c r="B3419" s="109">
        <v>40346</v>
      </c>
      <c r="C3419">
        <v>267.68</v>
      </c>
      <c r="D3419">
        <v>319550</v>
      </c>
    </row>
    <row r="3420" spans="2:4" x14ac:dyDescent="0.3">
      <c r="B3420" s="109">
        <v>40345</v>
      </c>
      <c r="C3420">
        <v>267.77999999999997</v>
      </c>
      <c r="D3420">
        <v>319878</v>
      </c>
    </row>
    <row r="3421" spans="2:4" x14ac:dyDescent="0.3">
      <c r="B3421" s="109">
        <v>40344</v>
      </c>
      <c r="C3421">
        <v>274.2</v>
      </c>
      <c r="D3421">
        <v>125254</v>
      </c>
    </row>
    <row r="3422" spans="2:4" x14ac:dyDescent="0.3">
      <c r="B3422" s="109">
        <v>40343</v>
      </c>
      <c r="C3422">
        <v>271.39999999999998</v>
      </c>
      <c r="D3422">
        <v>105392</v>
      </c>
    </row>
    <row r="3423" spans="2:4" x14ac:dyDescent="0.3">
      <c r="B3423" s="109">
        <v>40340</v>
      </c>
      <c r="C3423">
        <v>271.5</v>
      </c>
      <c r="D3423">
        <v>326991</v>
      </c>
    </row>
    <row r="3424" spans="2:4" x14ac:dyDescent="0.3">
      <c r="B3424" s="109">
        <v>40339</v>
      </c>
      <c r="C3424">
        <v>277.06</v>
      </c>
      <c r="D3424">
        <v>597143</v>
      </c>
    </row>
    <row r="3425" spans="2:4" x14ac:dyDescent="0.3">
      <c r="B3425" s="109">
        <v>40338</v>
      </c>
      <c r="C3425">
        <v>261.43</v>
      </c>
      <c r="D3425">
        <v>40190</v>
      </c>
    </row>
    <row r="3426" spans="2:4" x14ac:dyDescent="0.3">
      <c r="B3426" s="109">
        <v>40337</v>
      </c>
      <c r="C3426">
        <v>258.73</v>
      </c>
      <c r="D3426">
        <v>87223</v>
      </c>
    </row>
    <row r="3427" spans="2:4" x14ac:dyDescent="0.3">
      <c r="B3427" s="109">
        <v>40336</v>
      </c>
      <c r="C3427">
        <v>262.58999999999997</v>
      </c>
      <c r="D3427">
        <v>108406</v>
      </c>
    </row>
    <row r="3428" spans="2:4" x14ac:dyDescent="0.3">
      <c r="B3428" s="109">
        <v>40333</v>
      </c>
      <c r="C3428">
        <v>264.49</v>
      </c>
      <c r="D3428">
        <v>235386</v>
      </c>
    </row>
    <row r="3429" spans="2:4" x14ac:dyDescent="0.3">
      <c r="B3429" s="109">
        <v>40332</v>
      </c>
      <c r="C3429">
        <v>268.18</v>
      </c>
      <c r="D3429">
        <v>68295</v>
      </c>
    </row>
    <row r="3430" spans="2:4" x14ac:dyDescent="0.3">
      <c r="B3430" s="109">
        <v>40331</v>
      </c>
      <c r="C3430">
        <v>265.85000000000002</v>
      </c>
      <c r="D3430">
        <v>212674</v>
      </c>
    </row>
    <row r="3431" spans="2:4" x14ac:dyDescent="0.3">
      <c r="B3431" s="109">
        <v>40330</v>
      </c>
      <c r="C3431">
        <v>268.20999999999998</v>
      </c>
      <c r="D3431">
        <v>84357</v>
      </c>
    </row>
    <row r="3432" spans="2:4" x14ac:dyDescent="0.3">
      <c r="B3432" s="109">
        <v>40329</v>
      </c>
      <c r="C3432">
        <v>269.81</v>
      </c>
      <c r="D3432">
        <v>51675</v>
      </c>
    </row>
    <row r="3433" spans="2:4" x14ac:dyDescent="0.3">
      <c r="B3433" s="109">
        <v>40326</v>
      </c>
      <c r="C3433">
        <v>272.27</v>
      </c>
      <c r="D3433">
        <v>749394</v>
      </c>
    </row>
    <row r="3434" spans="2:4" x14ac:dyDescent="0.3">
      <c r="B3434" s="109">
        <v>40325</v>
      </c>
      <c r="C3434">
        <v>267.35000000000002</v>
      </c>
      <c r="D3434">
        <v>79162</v>
      </c>
    </row>
    <row r="3435" spans="2:4" x14ac:dyDescent="0.3">
      <c r="B3435" s="109">
        <v>40324</v>
      </c>
      <c r="C3435">
        <v>265.68</v>
      </c>
      <c r="D3435">
        <v>215519</v>
      </c>
    </row>
    <row r="3436" spans="2:4" x14ac:dyDescent="0.3">
      <c r="B3436" s="109">
        <v>40323</v>
      </c>
      <c r="C3436">
        <v>268.61</v>
      </c>
      <c r="D3436">
        <v>98561</v>
      </c>
    </row>
    <row r="3437" spans="2:4" x14ac:dyDescent="0.3">
      <c r="B3437" s="109">
        <v>40322</v>
      </c>
      <c r="C3437">
        <v>270.51</v>
      </c>
      <c r="D3437">
        <v>134415</v>
      </c>
    </row>
    <row r="3438" spans="2:4" x14ac:dyDescent="0.3">
      <c r="B3438" s="109">
        <v>40319</v>
      </c>
      <c r="C3438">
        <v>270.87</v>
      </c>
      <c r="D3438">
        <v>119448</v>
      </c>
    </row>
    <row r="3439" spans="2:4" x14ac:dyDescent="0.3">
      <c r="B3439" s="109">
        <v>40318</v>
      </c>
      <c r="C3439">
        <v>276.29000000000002</v>
      </c>
      <c r="D3439">
        <v>81529</v>
      </c>
    </row>
    <row r="3440" spans="2:4" x14ac:dyDescent="0.3">
      <c r="B3440" s="109">
        <v>40317</v>
      </c>
      <c r="C3440">
        <v>275.95999999999998</v>
      </c>
      <c r="D3440">
        <v>140150</v>
      </c>
    </row>
    <row r="3441" spans="2:4" x14ac:dyDescent="0.3">
      <c r="B3441" s="109">
        <v>40316</v>
      </c>
      <c r="C3441">
        <v>282.48</v>
      </c>
      <c r="D3441">
        <v>333270</v>
      </c>
    </row>
    <row r="3442" spans="2:4" x14ac:dyDescent="0.3">
      <c r="B3442" s="109">
        <v>40315</v>
      </c>
      <c r="C3442">
        <v>290.89</v>
      </c>
      <c r="D3442">
        <v>81691</v>
      </c>
    </row>
    <row r="3443" spans="2:4" x14ac:dyDescent="0.3">
      <c r="B3443" s="109">
        <v>40312</v>
      </c>
      <c r="C3443">
        <v>292.58999999999997</v>
      </c>
      <c r="D3443">
        <v>258189</v>
      </c>
    </row>
    <row r="3444" spans="2:4" x14ac:dyDescent="0.3">
      <c r="B3444" s="109">
        <v>40311</v>
      </c>
      <c r="C3444">
        <v>282.81</v>
      </c>
      <c r="D3444">
        <v>24355</v>
      </c>
    </row>
    <row r="3445" spans="2:4" x14ac:dyDescent="0.3">
      <c r="B3445" s="109">
        <v>40310</v>
      </c>
      <c r="C3445">
        <v>282.68</v>
      </c>
      <c r="D3445">
        <v>128791</v>
      </c>
    </row>
    <row r="3446" spans="2:4" x14ac:dyDescent="0.3">
      <c r="B3446" s="109">
        <v>40309</v>
      </c>
      <c r="C3446">
        <v>282.98</v>
      </c>
      <c r="D3446">
        <v>52262</v>
      </c>
    </row>
    <row r="3447" spans="2:4" x14ac:dyDescent="0.3">
      <c r="B3447" s="109">
        <v>40308</v>
      </c>
      <c r="C3447">
        <v>281.08</v>
      </c>
      <c r="D3447">
        <v>161136</v>
      </c>
    </row>
    <row r="3448" spans="2:4" x14ac:dyDescent="0.3">
      <c r="B3448" s="109">
        <v>40305</v>
      </c>
      <c r="C3448">
        <v>272.3</v>
      </c>
      <c r="D3448">
        <v>64333</v>
      </c>
    </row>
    <row r="3449" spans="2:4" x14ac:dyDescent="0.3">
      <c r="B3449" s="109">
        <v>40304</v>
      </c>
      <c r="C3449">
        <v>275</v>
      </c>
      <c r="D3449">
        <v>68460</v>
      </c>
    </row>
    <row r="3450" spans="2:4" x14ac:dyDescent="0.3">
      <c r="B3450" s="109">
        <v>40303</v>
      </c>
      <c r="C3450">
        <v>275.10000000000002</v>
      </c>
      <c r="D3450">
        <v>108619</v>
      </c>
    </row>
    <row r="3451" spans="2:4" x14ac:dyDescent="0.3">
      <c r="B3451" s="109">
        <v>40302</v>
      </c>
      <c r="C3451">
        <v>279.98</v>
      </c>
      <c r="D3451">
        <v>237674</v>
      </c>
    </row>
    <row r="3452" spans="2:4" x14ac:dyDescent="0.3">
      <c r="B3452" s="109">
        <v>40301</v>
      </c>
      <c r="C3452">
        <v>282.51</v>
      </c>
      <c r="D3452">
        <v>21718</v>
      </c>
    </row>
    <row r="3453" spans="2:4" x14ac:dyDescent="0.3">
      <c r="B3453" s="109">
        <v>40298</v>
      </c>
      <c r="C3453">
        <v>280.62</v>
      </c>
      <c r="D3453">
        <v>23406</v>
      </c>
    </row>
    <row r="3454" spans="2:4" x14ac:dyDescent="0.3">
      <c r="B3454" s="109">
        <v>40297</v>
      </c>
      <c r="C3454">
        <v>278.45</v>
      </c>
      <c r="D3454">
        <v>147991</v>
      </c>
    </row>
    <row r="3455" spans="2:4" x14ac:dyDescent="0.3">
      <c r="B3455" s="109">
        <v>40296</v>
      </c>
      <c r="C3455">
        <v>279.75</v>
      </c>
      <c r="D3455">
        <v>39195</v>
      </c>
    </row>
    <row r="3456" spans="2:4" x14ac:dyDescent="0.3">
      <c r="B3456" s="109">
        <v>40295</v>
      </c>
      <c r="C3456">
        <v>283.31</v>
      </c>
      <c r="D3456">
        <v>53271</v>
      </c>
    </row>
    <row r="3457" spans="2:4" x14ac:dyDescent="0.3">
      <c r="B3457" s="109">
        <v>40294</v>
      </c>
      <c r="C3457">
        <v>284.01</v>
      </c>
      <c r="D3457">
        <v>42436</v>
      </c>
    </row>
    <row r="3458" spans="2:4" x14ac:dyDescent="0.3">
      <c r="B3458" s="109">
        <v>40291</v>
      </c>
      <c r="C3458">
        <v>288.33</v>
      </c>
      <c r="D3458">
        <v>402301</v>
      </c>
    </row>
    <row r="3459" spans="2:4" x14ac:dyDescent="0.3">
      <c r="B3459" s="109">
        <v>40290</v>
      </c>
      <c r="C3459">
        <v>286.60000000000002</v>
      </c>
      <c r="D3459">
        <v>195002</v>
      </c>
    </row>
    <row r="3460" spans="2:4" x14ac:dyDescent="0.3">
      <c r="B3460" s="109">
        <v>40289</v>
      </c>
      <c r="C3460">
        <v>282.38</v>
      </c>
      <c r="D3460">
        <v>232856</v>
      </c>
    </row>
    <row r="3461" spans="2:4" x14ac:dyDescent="0.3">
      <c r="B3461" s="109">
        <v>40288</v>
      </c>
      <c r="C3461">
        <v>279.55</v>
      </c>
      <c r="D3461">
        <v>33854</v>
      </c>
    </row>
    <row r="3462" spans="2:4" x14ac:dyDescent="0.3">
      <c r="B3462" s="109">
        <v>40287</v>
      </c>
      <c r="C3462">
        <v>277.95999999999998</v>
      </c>
      <c r="D3462">
        <v>116088</v>
      </c>
    </row>
    <row r="3463" spans="2:4" x14ac:dyDescent="0.3">
      <c r="B3463" s="109">
        <v>40284</v>
      </c>
      <c r="C3463">
        <v>281.35000000000002</v>
      </c>
      <c r="D3463">
        <v>61942</v>
      </c>
    </row>
    <row r="3464" spans="2:4" x14ac:dyDescent="0.3">
      <c r="B3464" s="109">
        <v>40283</v>
      </c>
      <c r="C3464">
        <v>281.55</v>
      </c>
      <c r="D3464">
        <v>91877</v>
      </c>
    </row>
    <row r="3465" spans="2:4" x14ac:dyDescent="0.3">
      <c r="B3465" s="109">
        <v>40281</v>
      </c>
      <c r="C3465">
        <v>282.20999999999998</v>
      </c>
      <c r="D3465">
        <v>31217</v>
      </c>
    </row>
    <row r="3466" spans="2:4" x14ac:dyDescent="0.3">
      <c r="B3466" s="109">
        <v>40280</v>
      </c>
      <c r="C3466">
        <v>282.25</v>
      </c>
      <c r="D3466">
        <v>129650</v>
      </c>
    </row>
    <row r="3467" spans="2:4" x14ac:dyDescent="0.3">
      <c r="B3467" s="109">
        <v>40277</v>
      </c>
      <c r="C3467">
        <v>283.54000000000002</v>
      </c>
      <c r="D3467">
        <v>53569</v>
      </c>
    </row>
    <row r="3468" spans="2:4" x14ac:dyDescent="0.3">
      <c r="B3468" s="109">
        <v>40276</v>
      </c>
      <c r="C3468">
        <v>285.07</v>
      </c>
      <c r="D3468">
        <v>54354</v>
      </c>
    </row>
    <row r="3469" spans="2:4" x14ac:dyDescent="0.3">
      <c r="B3469" s="109">
        <v>40275</v>
      </c>
      <c r="C3469">
        <v>286.10000000000002</v>
      </c>
      <c r="D3469">
        <v>118565</v>
      </c>
    </row>
    <row r="3470" spans="2:4" x14ac:dyDescent="0.3">
      <c r="B3470" s="109">
        <v>40274</v>
      </c>
      <c r="C3470">
        <v>288.47000000000003</v>
      </c>
      <c r="D3470">
        <v>261458</v>
      </c>
    </row>
    <row r="3471" spans="2:4" x14ac:dyDescent="0.3">
      <c r="B3471" s="109">
        <v>40273</v>
      </c>
      <c r="C3471">
        <v>285.74</v>
      </c>
      <c r="D3471">
        <v>77947</v>
      </c>
    </row>
    <row r="3472" spans="2:4" x14ac:dyDescent="0.3">
      <c r="B3472" s="109">
        <v>40269</v>
      </c>
      <c r="C3472">
        <v>285.94</v>
      </c>
      <c r="D3472">
        <v>279728</v>
      </c>
    </row>
    <row r="3473" spans="2:4" x14ac:dyDescent="0.3">
      <c r="B3473" s="109">
        <v>40268</v>
      </c>
      <c r="C3473">
        <v>284.70999999999998</v>
      </c>
      <c r="D3473">
        <v>199994</v>
      </c>
    </row>
    <row r="3474" spans="2:4" x14ac:dyDescent="0.3">
      <c r="B3474" s="109">
        <v>40267</v>
      </c>
      <c r="C3474">
        <v>280.05</v>
      </c>
      <c r="D3474">
        <v>168975</v>
      </c>
    </row>
    <row r="3475" spans="2:4" x14ac:dyDescent="0.3">
      <c r="B3475" s="109">
        <v>40266</v>
      </c>
      <c r="C3475">
        <v>283.01</v>
      </c>
      <c r="D3475">
        <v>162636</v>
      </c>
    </row>
    <row r="3476" spans="2:4" x14ac:dyDescent="0.3">
      <c r="B3476" s="109">
        <v>40263</v>
      </c>
      <c r="C3476">
        <v>284.94</v>
      </c>
      <c r="D3476">
        <v>326704</v>
      </c>
    </row>
    <row r="3477" spans="2:4" x14ac:dyDescent="0.3">
      <c r="B3477" s="109">
        <v>40262</v>
      </c>
      <c r="C3477">
        <v>273.63</v>
      </c>
      <c r="D3477">
        <v>83570</v>
      </c>
    </row>
    <row r="3478" spans="2:4" x14ac:dyDescent="0.3">
      <c r="B3478" s="109">
        <v>40260</v>
      </c>
      <c r="C3478">
        <v>276.26</v>
      </c>
      <c r="D3478">
        <v>101921</v>
      </c>
    </row>
    <row r="3479" spans="2:4" x14ac:dyDescent="0.3">
      <c r="B3479" s="109">
        <v>40259</v>
      </c>
      <c r="C3479">
        <v>275.58999999999997</v>
      </c>
      <c r="D3479">
        <v>54975</v>
      </c>
    </row>
    <row r="3480" spans="2:4" x14ac:dyDescent="0.3">
      <c r="B3480" s="109">
        <v>40256</v>
      </c>
      <c r="C3480">
        <v>279.22000000000003</v>
      </c>
      <c r="D3480">
        <v>180987</v>
      </c>
    </row>
    <row r="3481" spans="2:4" x14ac:dyDescent="0.3">
      <c r="B3481" s="109">
        <v>40255</v>
      </c>
      <c r="C3481">
        <v>276.33</v>
      </c>
      <c r="D3481">
        <v>120177</v>
      </c>
    </row>
    <row r="3482" spans="2:4" x14ac:dyDescent="0.3">
      <c r="B3482" s="109">
        <v>40254</v>
      </c>
      <c r="C3482">
        <v>278.62</v>
      </c>
      <c r="D3482">
        <v>438310</v>
      </c>
    </row>
    <row r="3483" spans="2:4" x14ac:dyDescent="0.3">
      <c r="B3483" s="109">
        <v>40253</v>
      </c>
      <c r="C3483">
        <v>284.37</v>
      </c>
      <c r="D3483">
        <v>476537</v>
      </c>
    </row>
    <row r="3484" spans="2:4" x14ac:dyDescent="0.3">
      <c r="B3484" s="109">
        <v>40252</v>
      </c>
      <c r="C3484">
        <v>274.93</v>
      </c>
      <c r="D3484">
        <v>231841</v>
      </c>
    </row>
    <row r="3485" spans="2:4" x14ac:dyDescent="0.3">
      <c r="B3485" s="109">
        <v>40249</v>
      </c>
      <c r="C3485">
        <v>272</v>
      </c>
      <c r="D3485">
        <v>209912</v>
      </c>
    </row>
    <row r="3486" spans="2:4" x14ac:dyDescent="0.3">
      <c r="B3486" s="109">
        <v>40248</v>
      </c>
      <c r="C3486">
        <v>274.89999999999998</v>
      </c>
      <c r="D3486">
        <v>215348</v>
      </c>
    </row>
    <row r="3487" spans="2:4" x14ac:dyDescent="0.3">
      <c r="B3487" s="109">
        <v>40247</v>
      </c>
      <c r="C3487">
        <v>272.39999999999998</v>
      </c>
      <c r="D3487">
        <v>482129</v>
      </c>
    </row>
    <row r="3488" spans="2:4" x14ac:dyDescent="0.3">
      <c r="B3488" s="109">
        <v>40246</v>
      </c>
      <c r="C3488">
        <v>272.57</v>
      </c>
      <c r="D3488">
        <v>228524</v>
      </c>
    </row>
    <row r="3489" spans="2:4" x14ac:dyDescent="0.3">
      <c r="B3489" s="109">
        <v>40245</v>
      </c>
      <c r="C3489">
        <v>272.10000000000002</v>
      </c>
      <c r="D3489">
        <v>1339339</v>
      </c>
    </row>
    <row r="3490" spans="2:4" x14ac:dyDescent="0.3">
      <c r="B3490" s="109">
        <v>40242</v>
      </c>
      <c r="C3490">
        <v>278.69</v>
      </c>
      <c r="D3490">
        <v>2456044</v>
      </c>
    </row>
    <row r="3491" spans="2:4" x14ac:dyDescent="0.3">
      <c r="B3491" s="109">
        <v>40241</v>
      </c>
      <c r="C3491">
        <v>256.83999999999997</v>
      </c>
      <c r="D3491">
        <v>70550</v>
      </c>
    </row>
    <row r="3492" spans="2:4" x14ac:dyDescent="0.3">
      <c r="B3492" s="109">
        <v>40240</v>
      </c>
      <c r="C3492">
        <v>256.04000000000002</v>
      </c>
      <c r="D3492">
        <v>129081</v>
      </c>
    </row>
    <row r="3493" spans="2:4" x14ac:dyDescent="0.3">
      <c r="B3493" s="109">
        <v>40239</v>
      </c>
      <c r="C3493">
        <v>250.15</v>
      </c>
      <c r="D3493">
        <v>124905</v>
      </c>
    </row>
    <row r="3494" spans="2:4" x14ac:dyDescent="0.3">
      <c r="B3494" s="109">
        <v>40235</v>
      </c>
      <c r="C3494">
        <v>245.59</v>
      </c>
      <c r="D3494">
        <v>302121</v>
      </c>
    </row>
    <row r="3495" spans="2:4" x14ac:dyDescent="0.3">
      <c r="B3495" s="109">
        <v>40234</v>
      </c>
      <c r="C3495">
        <v>237.05</v>
      </c>
      <c r="D3495">
        <v>142507</v>
      </c>
    </row>
    <row r="3496" spans="2:4" x14ac:dyDescent="0.3">
      <c r="B3496" s="109">
        <v>40233</v>
      </c>
      <c r="C3496">
        <v>242.63</v>
      </c>
      <c r="D3496">
        <v>216583</v>
      </c>
    </row>
    <row r="3497" spans="2:4" x14ac:dyDescent="0.3">
      <c r="B3497" s="109">
        <v>40232</v>
      </c>
      <c r="C3497">
        <v>244.86</v>
      </c>
      <c r="D3497">
        <v>117286</v>
      </c>
    </row>
    <row r="3498" spans="2:4" x14ac:dyDescent="0.3">
      <c r="B3498" s="109">
        <v>40231</v>
      </c>
      <c r="C3498">
        <v>246.16</v>
      </c>
      <c r="D3498">
        <v>185167</v>
      </c>
    </row>
    <row r="3499" spans="2:4" x14ac:dyDescent="0.3">
      <c r="B3499" s="109">
        <v>40228</v>
      </c>
      <c r="C3499">
        <v>247.56</v>
      </c>
      <c r="D3499">
        <v>118823</v>
      </c>
    </row>
    <row r="3500" spans="2:4" x14ac:dyDescent="0.3">
      <c r="B3500" s="109">
        <v>40227</v>
      </c>
      <c r="C3500">
        <v>246.99</v>
      </c>
      <c r="D3500">
        <v>119364</v>
      </c>
    </row>
    <row r="3501" spans="2:4" x14ac:dyDescent="0.3">
      <c r="B3501" s="109">
        <v>40226</v>
      </c>
      <c r="C3501">
        <v>251.15</v>
      </c>
      <c r="D3501">
        <v>201529</v>
      </c>
    </row>
    <row r="3502" spans="2:4" x14ac:dyDescent="0.3">
      <c r="B3502" s="109">
        <v>40225</v>
      </c>
      <c r="C3502">
        <v>248.65</v>
      </c>
      <c r="D3502">
        <v>132656</v>
      </c>
    </row>
    <row r="3503" spans="2:4" x14ac:dyDescent="0.3">
      <c r="B3503" s="109">
        <v>40224</v>
      </c>
      <c r="C3503">
        <v>248.29</v>
      </c>
      <c r="D3503">
        <v>366694</v>
      </c>
    </row>
    <row r="3504" spans="2:4" x14ac:dyDescent="0.3">
      <c r="B3504" s="109">
        <v>40220</v>
      </c>
      <c r="C3504">
        <v>252.44</v>
      </c>
      <c r="D3504">
        <v>907437</v>
      </c>
    </row>
    <row r="3505" spans="2:4" x14ac:dyDescent="0.3">
      <c r="B3505" s="109">
        <v>40219</v>
      </c>
      <c r="C3505">
        <v>246.56</v>
      </c>
      <c r="D3505">
        <v>1684577</v>
      </c>
    </row>
    <row r="3506" spans="2:4" x14ac:dyDescent="0.3">
      <c r="B3506" s="109">
        <v>40218</v>
      </c>
      <c r="C3506">
        <v>269.01</v>
      </c>
      <c r="D3506">
        <v>493890</v>
      </c>
    </row>
    <row r="3507" spans="2:4" x14ac:dyDescent="0.3">
      <c r="B3507" s="109">
        <v>40217</v>
      </c>
      <c r="C3507">
        <v>262.89</v>
      </c>
      <c r="D3507">
        <v>117420</v>
      </c>
    </row>
    <row r="3508" spans="2:4" x14ac:dyDescent="0.3">
      <c r="B3508" s="109">
        <v>40214</v>
      </c>
      <c r="C3508">
        <v>255.17</v>
      </c>
      <c r="D3508">
        <v>147414</v>
      </c>
    </row>
    <row r="3509" spans="2:4" x14ac:dyDescent="0.3">
      <c r="B3509" s="109">
        <v>40213</v>
      </c>
      <c r="C3509">
        <v>259.5</v>
      </c>
      <c r="D3509">
        <v>128175</v>
      </c>
    </row>
    <row r="3510" spans="2:4" x14ac:dyDescent="0.3">
      <c r="B3510" s="109">
        <v>40212</v>
      </c>
      <c r="C3510">
        <v>263.85000000000002</v>
      </c>
      <c r="D3510">
        <v>175929</v>
      </c>
    </row>
    <row r="3511" spans="2:4" x14ac:dyDescent="0.3">
      <c r="B3511" s="109">
        <v>40211</v>
      </c>
      <c r="C3511">
        <v>258.3</v>
      </c>
      <c r="D3511">
        <v>348768</v>
      </c>
    </row>
    <row r="3512" spans="2:4" x14ac:dyDescent="0.3">
      <c r="B3512" s="109">
        <v>40210</v>
      </c>
      <c r="C3512">
        <v>266.38</v>
      </c>
      <c r="D3512">
        <v>172565</v>
      </c>
    </row>
    <row r="3513" spans="2:4" x14ac:dyDescent="0.3">
      <c r="B3513" s="109">
        <v>40207</v>
      </c>
      <c r="C3513">
        <v>257.10000000000002</v>
      </c>
      <c r="D3513">
        <v>143004</v>
      </c>
    </row>
    <row r="3514" spans="2:4" x14ac:dyDescent="0.3">
      <c r="B3514" s="109">
        <v>40206</v>
      </c>
      <c r="C3514">
        <v>257.13</v>
      </c>
      <c r="D3514">
        <v>220318</v>
      </c>
    </row>
    <row r="3515" spans="2:4" x14ac:dyDescent="0.3">
      <c r="B3515" s="109">
        <v>40205</v>
      </c>
      <c r="C3515">
        <v>245.19</v>
      </c>
      <c r="D3515">
        <v>151608</v>
      </c>
    </row>
    <row r="3516" spans="2:4" x14ac:dyDescent="0.3">
      <c r="B3516" s="109">
        <v>40203</v>
      </c>
      <c r="C3516">
        <v>251.75</v>
      </c>
      <c r="D3516">
        <v>266000</v>
      </c>
    </row>
    <row r="3517" spans="2:4" x14ac:dyDescent="0.3">
      <c r="B3517" s="109">
        <v>40200</v>
      </c>
      <c r="C3517">
        <v>251.92</v>
      </c>
      <c r="D3517">
        <v>977010</v>
      </c>
    </row>
    <row r="3518" spans="2:4" x14ac:dyDescent="0.3">
      <c r="B3518" s="109">
        <v>40199</v>
      </c>
      <c r="C3518">
        <v>260.10000000000002</v>
      </c>
      <c r="D3518">
        <v>581575</v>
      </c>
    </row>
    <row r="3519" spans="2:4" x14ac:dyDescent="0.3">
      <c r="B3519" s="109">
        <v>40198</v>
      </c>
      <c r="C3519">
        <v>270.7</v>
      </c>
      <c r="D3519">
        <v>2525943</v>
      </c>
    </row>
    <row r="3520" spans="2:4" x14ac:dyDescent="0.3">
      <c r="B3520" s="109">
        <v>40197</v>
      </c>
      <c r="C3520">
        <v>245.53</v>
      </c>
      <c r="D3520">
        <v>172605</v>
      </c>
    </row>
    <row r="3521" spans="2:4" x14ac:dyDescent="0.3">
      <c r="B3521" s="109">
        <v>40196</v>
      </c>
      <c r="C3521">
        <v>246.59</v>
      </c>
      <c r="D3521">
        <v>183273</v>
      </c>
    </row>
    <row r="3522" spans="2:4" x14ac:dyDescent="0.3">
      <c r="B3522" s="109">
        <v>40193</v>
      </c>
      <c r="C3522">
        <v>245.16</v>
      </c>
      <c r="D3522">
        <v>444387</v>
      </c>
    </row>
    <row r="3523" spans="2:4" x14ac:dyDescent="0.3">
      <c r="B3523" s="109">
        <v>40192</v>
      </c>
      <c r="C3523">
        <v>242.01</v>
      </c>
      <c r="D3523">
        <v>111782</v>
      </c>
    </row>
    <row r="3524" spans="2:4" x14ac:dyDescent="0.3">
      <c r="B3524" s="109">
        <v>40191</v>
      </c>
      <c r="C3524">
        <v>244.43</v>
      </c>
      <c r="D3524">
        <v>140815</v>
      </c>
    </row>
    <row r="3525" spans="2:4" x14ac:dyDescent="0.3">
      <c r="B3525" s="109">
        <v>40190</v>
      </c>
      <c r="C3525">
        <v>243.64</v>
      </c>
      <c r="D3525">
        <v>311285</v>
      </c>
    </row>
    <row r="3526" spans="2:4" x14ac:dyDescent="0.3">
      <c r="B3526" s="109">
        <v>40189</v>
      </c>
      <c r="C3526">
        <v>245.62</v>
      </c>
      <c r="D3526">
        <v>493602</v>
      </c>
    </row>
    <row r="3527" spans="2:4" x14ac:dyDescent="0.3">
      <c r="B3527" s="109">
        <v>40186</v>
      </c>
      <c r="C3527">
        <v>237.81</v>
      </c>
      <c r="D3527">
        <v>224908</v>
      </c>
    </row>
    <row r="3528" spans="2:4" x14ac:dyDescent="0.3">
      <c r="B3528" s="109">
        <v>40185</v>
      </c>
      <c r="C3528">
        <v>230.69</v>
      </c>
      <c r="D3528">
        <v>85619</v>
      </c>
    </row>
    <row r="3529" spans="2:4" x14ac:dyDescent="0.3">
      <c r="B3529" s="109">
        <v>40184</v>
      </c>
      <c r="C3529">
        <v>230.19</v>
      </c>
      <c r="D3529">
        <v>94172</v>
      </c>
    </row>
    <row r="3530" spans="2:4" x14ac:dyDescent="0.3">
      <c r="B3530" s="109">
        <v>40183</v>
      </c>
      <c r="C3530">
        <v>231.84</v>
      </c>
      <c r="D3530">
        <v>281910</v>
      </c>
    </row>
    <row r="3531" spans="2:4" x14ac:dyDescent="0.3">
      <c r="B3531" s="109">
        <v>40182</v>
      </c>
      <c r="C3531">
        <v>231.45</v>
      </c>
      <c r="D3531">
        <v>97817</v>
      </c>
    </row>
    <row r="3532" spans="2:4" x14ac:dyDescent="0.3">
      <c r="B3532" s="109">
        <v>40178</v>
      </c>
      <c r="C3532">
        <v>227.77</v>
      </c>
      <c r="D3532">
        <v>126042</v>
      </c>
    </row>
    <row r="3533" spans="2:4" x14ac:dyDescent="0.3">
      <c r="B3533" s="109">
        <v>40177</v>
      </c>
      <c r="C3533">
        <v>224.19</v>
      </c>
      <c r="D3533">
        <v>255606</v>
      </c>
    </row>
    <row r="3534" spans="2:4" x14ac:dyDescent="0.3">
      <c r="B3534" s="109">
        <v>40176</v>
      </c>
      <c r="C3534">
        <v>222.3</v>
      </c>
      <c r="D3534">
        <v>58083</v>
      </c>
    </row>
    <row r="3535" spans="2:4" x14ac:dyDescent="0.3">
      <c r="B3535" s="109">
        <v>40171</v>
      </c>
      <c r="C3535">
        <v>222.77</v>
      </c>
      <c r="D3535">
        <v>75020</v>
      </c>
    </row>
    <row r="3536" spans="2:4" x14ac:dyDescent="0.3">
      <c r="B3536" s="109">
        <v>40170</v>
      </c>
      <c r="C3536">
        <v>221.24</v>
      </c>
      <c r="D3536">
        <v>68564</v>
      </c>
    </row>
    <row r="3537" spans="2:4" x14ac:dyDescent="0.3">
      <c r="B3537" s="109">
        <v>40169</v>
      </c>
      <c r="C3537">
        <v>220.32</v>
      </c>
      <c r="D3537">
        <v>189005</v>
      </c>
    </row>
    <row r="3538" spans="2:4" x14ac:dyDescent="0.3">
      <c r="B3538" s="109">
        <v>40168</v>
      </c>
      <c r="C3538">
        <v>218.06</v>
      </c>
      <c r="D3538">
        <v>60646</v>
      </c>
    </row>
    <row r="3539" spans="2:4" x14ac:dyDescent="0.3">
      <c r="B3539" s="109">
        <v>40165</v>
      </c>
      <c r="C3539">
        <v>216.91</v>
      </c>
      <c r="D3539">
        <v>80626</v>
      </c>
    </row>
    <row r="3540" spans="2:4" x14ac:dyDescent="0.3">
      <c r="B3540" s="109">
        <v>40164</v>
      </c>
      <c r="C3540">
        <v>214.06</v>
      </c>
      <c r="D3540">
        <v>51163</v>
      </c>
    </row>
    <row r="3541" spans="2:4" x14ac:dyDescent="0.3">
      <c r="B3541" s="109">
        <v>40163</v>
      </c>
      <c r="C3541">
        <v>214.02</v>
      </c>
      <c r="D3541">
        <v>40691</v>
      </c>
    </row>
    <row r="3542" spans="2:4" x14ac:dyDescent="0.3">
      <c r="B3542" s="109">
        <v>40162</v>
      </c>
      <c r="C3542">
        <v>216.44</v>
      </c>
      <c r="D3542">
        <v>42020</v>
      </c>
    </row>
    <row r="3543" spans="2:4" x14ac:dyDescent="0.3">
      <c r="B3543" s="109">
        <v>40161</v>
      </c>
      <c r="C3543">
        <v>217.37</v>
      </c>
      <c r="D3543">
        <v>34875</v>
      </c>
    </row>
    <row r="3544" spans="2:4" x14ac:dyDescent="0.3">
      <c r="B3544" s="109">
        <v>40158</v>
      </c>
      <c r="C3544">
        <v>217.27</v>
      </c>
      <c r="D3544">
        <v>107377</v>
      </c>
    </row>
    <row r="3545" spans="2:4" x14ac:dyDescent="0.3">
      <c r="B3545" s="109">
        <v>40157</v>
      </c>
      <c r="C3545">
        <v>217.07</v>
      </c>
      <c r="D3545">
        <v>36060</v>
      </c>
    </row>
    <row r="3546" spans="2:4" x14ac:dyDescent="0.3">
      <c r="B3546" s="109">
        <v>40156</v>
      </c>
      <c r="C3546">
        <v>218.03</v>
      </c>
      <c r="D3546">
        <v>86058</v>
      </c>
    </row>
    <row r="3547" spans="2:4" x14ac:dyDescent="0.3">
      <c r="B3547" s="109">
        <v>40155</v>
      </c>
      <c r="C3547">
        <v>216.91</v>
      </c>
      <c r="D3547">
        <v>115480</v>
      </c>
    </row>
    <row r="3548" spans="2:4" x14ac:dyDescent="0.3">
      <c r="B3548" s="109">
        <v>40154</v>
      </c>
      <c r="C3548">
        <v>215.05</v>
      </c>
      <c r="D3548">
        <v>277615</v>
      </c>
    </row>
    <row r="3549" spans="2:4" x14ac:dyDescent="0.3">
      <c r="B3549" s="109">
        <v>40151</v>
      </c>
      <c r="C3549">
        <v>218.86</v>
      </c>
      <c r="D3549">
        <v>192600</v>
      </c>
    </row>
    <row r="3550" spans="2:4" x14ac:dyDescent="0.3">
      <c r="B3550" s="109">
        <v>40150</v>
      </c>
      <c r="C3550">
        <v>223.66</v>
      </c>
      <c r="D3550">
        <v>95099</v>
      </c>
    </row>
    <row r="3551" spans="2:4" x14ac:dyDescent="0.3">
      <c r="B3551" s="109">
        <v>40149</v>
      </c>
      <c r="C3551">
        <v>222.07</v>
      </c>
      <c r="D3551">
        <v>92890</v>
      </c>
    </row>
    <row r="3552" spans="2:4" x14ac:dyDescent="0.3">
      <c r="B3552" s="109">
        <v>40148</v>
      </c>
      <c r="C3552">
        <v>227.97</v>
      </c>
      <c r="D3552">
        <v>204628</v>
      </c>
    </row>
    <row r="3553" spans="2:4" x14ac:dyDescent="0.3">
      <c r="B3553" s="109">
        <v>40147</v>
      </c>
      <c r="C3553">
        <v>220.45</v>
      </c>
      <c r="D3553">
        <v>98967</v>
      </c>
    </row>
    <row r="3554" spans="2:4" x14ac:dyDescent="0.3">
      <c r="B3554" s="109">
        <v>40144</v>
      </c>
      <c r="C3554">
        <v>213.82</v>
      </c>
      <c r="D3554">
        <v>90417</v>
      </c>
    </row>
    <row r="3555" spans="2:4" x14ac:dyDescent="0.3">
      <c r="B3555" s="109">
        <v>40143</v>
      </c>
      <c r="C3555">
        <v>216.47</v>
      </c>
      <c r="D3555">
        <v>267213</v>
      </c>
    </row>
    <row r="3556" spans="2:4" x14ac:dyDescent="0.3">
      <c r="B3556" s="109">
        <v>40142</v>
      </c>
      <c r="C3556">
        <v>220.75</v>
      </c>
      <c r="D3556">
        <v>100398</v>
      </c>
    </row>
    <row r="3557" spans="2:4" x14ac:dyDescent="0.3">
      <c r="B3557" s="109">
        <v>40141</v>
      </c>
      <c r="C3557">
        <v>223.2</v>
      </c>
      <c r="D3557">
        <v>421652</v>
      </c>
    </row>
    <row r="3558" spans="2:4" x14ac:dyDescent="0.3">
      <c r="B3558" s="109">
        <v>40140</v>
      </c>
      <c r="C3558">
        <v>220.75</v>
      </c>
      <c r="D3558">
        <v>478886</v>
      </c>
    </row>
    <row r="3559" spans="2:4" x14ac:dyDescent="0.3">
      <c r="B3559" s="109">
        <v>40137</v>
      </c>
      <c r="C3559">
        <v>216.94</v>
      </c>
      <c r="D3559">
        <v>188291</v>
      </c>
    </row>
    <row r="3560" spans="2:4" x14ac:dyDescent="0.3">
      <c r="B3560" s="109">
        <v>40136</v>
      </c>
      <c r="C3560">
        <v>209.95</v>
      </c>
      <c r="D3560">
        <v>300113</v>
      </c>
    </row>
    <row r="3561" spans="2:4" x14ac:dyDescent="0.3">
      <c r="B3561" s="109">
        <v>40135</v>
      </c>
      <c r="C3561">
        <v>211.61</v>
      </c>
      <c r="D3561">
        <v>214420</v>
      </c>
    </row>
    <row r="3562" spans="2:4" x14ac:dyDescent="0.3">
      <c r="B3562" s="109">
        <v>40134</v>
      </c>
      <c r="C3562">
        <v>205.18</v>
      </c>
      <c r="D3562">
        <v>253766</v>
      </c>
    </row>
    <row r="3563" spans="2:4" x14ac:dyDescent="0.3">
      <c r="B3563" s="109">
        <v>40133</v>
      </c>
      <c r="C3563">
        <v>206.57</v>
      </c>
      <c r="D3563">
        <v>299518</v>
      </c>
    </row>
    <row r="3564" spans="2:4" x14ac:dyDescent="0.3">
      <c r="B3564" s="109">
        <v>40130</v>
      </c>
      <c r="C3564">
        <v>206.7</v>
      </c>
      <c r="D3564">
        <v>360354</v>
      </c>
    </row>
    <row r="3565" spans="2:4" x14ac:dyDescent="0.3">
      <c r="B3565" s="109">
        <v>40129</v>
      </c>
      <c r="C3565">
        <v>208.59</v>
      </c>
      <c r="D3565">
        <v>432258</v>
      </c>
    </row>
    <row r="3566" spans="2:4" x14ac:dyDescent="0.3">
      <c r="B3566" s="109">
        <v>40128</v>
      </c>
      <c r="C3566">
        <v>205.54</v>
      </c>
      <c r="D3566">
        <v>1302010</v>
      </c>
    </row>
    <row r="3567" spans="2:4" x14ac:dyDescent="0.3">
      <c r="B3567" s="109">
        <v>40127</v>
      </c>
      <c r="C3567">
        <v>210.74</v>
      </c>
      <c r="D3567">
        <v>111315</v>
      </c>
    </row>
    <row r="3568" spans="2:4" x14ac:dyDescent="0.3">
      <c r="B3568" s="109">
        <v>40126</v>
      </c>
      <c r="C3568">
        <v>217.27</v>
      </c>
      <c r="D3568">
        <v>105920</v>
      </c>
    </row>
    <row r="3569" spans="2:4" x14ac:dyDescent="0.3">
      <c r="B3569" s="109">
        <v>40123</v>
      </c>
      <c r="C3569">
        <v>215.91</v>
      </c>
      <c r="D3569">
        <v>59091</v>
      </c>
    </row>
    <row r="3570" spans="2:4" x14ac:dyDescent="0.3">
      <c r="B3570" s="109">
        <v>40122</v>
      </c>
      <c r="C3570">
        <v>214.95</v>
      </c>
      <c r="D3570">
        <v>75510</v>
      </c>
    </row>
    <row r="3571" spans="2:4" x14ac:dyDescent="0.3">
      <c r="B3571" s="109">
        <v>40121</v>
      </c>
      <c r="C3571">
        <v>208.69</v>
      </c>
      <c r="D3571">
        <v>61063</v>
      </c>
    </row>
    <row r="3572" spans="2:4" x14ac:dyDescent="0.3">
      <c r="B3572" s="109">
        <v>40120</v>
      </c>
      <c r="C3572">
        <v>208.09</v>
      </c>
      <c r="D3572">
        <v>84986</v>
      </c>
    </row>
    <row r="3573" spans="2:4" x14ac:dyDescent="0.3">
      <c r="B3573" s="109">
        <v>40116</v>
      </c>
      <c r="C3573">
        <v>208.46</v>
      </c>
      <c r="D3573">
        <v>59546</v>
      </c>
    </row>
    <row r="3574" spans="2:4" x14ac:dyDescent="0.3">
      <c r="B3574" s="109">
        <v>40115</v>
      </c>
      <c r="C3574">
        <v>211.97</v>
      </c>
      <c r="D3574">
        <v>83331</v>
      </c>
    </row>
    <row r="3575" spans="2:4" x14ac:dyDescent="0.3">
      <c r="B3575" s="109">
        <v>40114</v>
      </c>
      <c r="C3575">
        <v>220.62</v>
      </c>
      <c r="D3575">
        <v>388537</v>
      </c>
    </row>
    <row r="3576" spans="2:4" x14ac:dyDescent="0.3">
      <c r="B3576" s="109">
        <v>40113</v>
      </c>
      <c r="C3576">
        <v>213.76</v>
      </c>
      <c r="D3576">
        <v>54040</v>
      </c>
    </row>
    <row r="3577" spans="2:4" x14ac:dyDescent="0.3">
      <c r="B3577" s="109">
        <v>40112</v>
      </c>
      <c r="C3577">
        <v>218.53</v>
      </c>
      <c r="D3577">
        <v>41339</v>
      </c>
    </row>
    <row r="3578" spans="2:4" x14ac:dyDescent="0.3">
      <c r="B3578" s="109">
        <v>40109</v>
      </c>
      <c r="C3578">
        <v>218.2</v>
      </c>
      <c r="D3578">
        <v>80920</v>
      </c>
    </row>
    <row r="3579" spans="2:4" x14ac:dyDescent="0.3">
      <c r="B3579" s="109">
        <v>40108</v>
      </c>
      <c r="C3579">
        <v>216.18</v>
      </c>
      <c r="D3579">
        <v>219798</v>
      </c>
    </row>
    <row r="3580" spans="2:4" x14ac:dyDescent="0.3">
      <c r="B3580" s="109">
        <v>40107</v>
      </c>
      <c r="C3580">
        <v>217.44</v>
      </c>
      <c r="D3580">
        <v>72903</v>
      </c>
    </row>
    <row r="3581" spans="2:4" x14ac:dyDescent="0.3">
      <c r="B3581" s="109">
        <v>40106</v>
      </c>
      <c r="C3581">
        <v>221.18</v>
      </c>
      <c r="D3581">
        <v>259580</v>
      </c>
    </row>
    <row r="3582" spans="2:4" x14ac:dyDescent="0.3">
      <c r="B3582" s="109">
        <v>40102</v>
      </c>
      <c r="C3582">
        <v>229.56</v>
      </c>
      <c r="D3582">
        <v>440123</v>
      </c>
    </row>
    <row r="3583" spans="2:4" x14ac:dyDescent="0.3">
      <c r="B3583" s="109">
        <v>40101</v>
      </c>
      <c r="C3583">
        <v>238.93</v>
      </c>
      <c r="D3583">
        <v>994322</v>
      </c>
    </row>
    <row r="3584" spans="2:4" x14ac:dyDescent="0.3">
      <c r="B3584" s="109">
        <v>40100</v>
      </c>
      <c r="C3584">
        <v>215.68</v>
      </c>
      <c r="D3584">
        <v>38105</v>
      </c>
    </row>
    <row r="3585" spans="2:4" x14ac:dyDescent="0.3">
      <c r="B3585" s="109">
        <v>40099</v>
      </c>
      <c r="C3585">
        <v>212.67</v>
      </c>
      <c r="D3585">
        <v>0</v>
      </c>
    </row>
    <row r="3586" spans="2:4" x14ac:dyDescent="0.3">
      <c r="B3586" s="109">
        <v>40098</v>
      </c>
      <c r="C3586">
        <v>213.26</v>
      </c>
      <c r="D3586">
        <v>51626</v>
      </c>
    </row>
    <row r="3587" spans="2:4" x14ac:dyDescent="0.3">
      <c r="B3587" s="109">
        <v>40095</v>
      </c>
      <c r="C3587">
        <v>210.51</v>
      </c>
      <c r="D3587">
        <v>53474</v>
      </c>
    </row>
    <row r="3588" spans="2:4" x14ac:dyDescent="0.3">
      <c r="B3588" s="109">
        <v>40094</v>
      </c>
      <c r="C3588">
        <v>211.8</v>
      </c>
      <c r="D3588">
        <v>39257</v>
      </c>
    </row>
    <row r="3589" spans="2:4" x14ac:dyDescent="0.3">
      <c r="B3589" s="109">
        <v>40093</v>
      </c>
      <c r="C3589">
        <v>210.74</v>
      </c>
      <c r="D3589">
        <v>68977</v>
      </c>
    </row>
    <row r="3590" spans="2:4" x14ac:dyDescent="0.3">
      <c r="B3590" s="109">
        <v>40092</v>
      </c>
      <c r="C3590">
        <v>214.95</v>
      </c>
      <c r="D3590">
        <v>158798</v>
      </c>
    </row>
    <row r="3591" spans="2:4" x14ac:dyDescent="0.3">
      <c r="B3591" s="109">
        <v>40091</v>
      </c>
      <c r="C3591">
        <v>211.21</v>
      </c>
      <c r="D3591">
        <v>41926</v>
      </c>
    </row>
    <row r="3592" spans="2:4" x14ac:dyDescent="0.3">
      <c r="B3592" s="109">
        <v>40087</v>
      </c>
      <c r="C3592">
        <v>217.7</v>
      </c>
      <c r="D3592">
        <v>51429</v>
      </c>
    </row>
    <row r="3593" spans="2:4" x14ac:dyDescent="0.3">
      <c r="B3593" s="109">
        <v>40086</v>
      </c>
      <c r="C3593">
        <v>217.17</v>
      </c>
      <c r="D3593">
        <v>100644</v>
      </c>
    </row>
    <row r="3594" spans="2:4" x14ac:dyDescent="0.3">
      <c r="B3594" s="109">
        <v>40085</v>
      </c>
      <c r="C3594">
        <v>218.56</v>
      </c>
      <c r="D3594">
        <v>185611</v>
      </c>
    </row>
    <row r="3595" spans="2:4" x14ac:dyDescent="0.3">
      <c r="B3595" s="109">
        <v>40081</v>
      </c>
      <c r="C3595">
        <v>217.1</v>
      </c>
      <c r="D3595">
        <v>178404</v>
      </c>
    </row>
    <row r="3596" spans="2:4" x14ac:dyDescent="0.3">
      <c r="B3596" s="109">
        <v>40080</v>
      </c>
      <c r="C3596">
        <v>213.66</v>
      </c>
      <c r="D3596">
        <v>421079</v>
      </c>
    </row>
    <row r="3597" spans="2:4" x14ac:dyDescent="0.3">
      <c r="B3597" s="109">
        <v>40079</v>
      </c>
      <c r="C3597">
        <v>203.46</v>
      </c>
      <c r="D3597">
        <v>127051</v>
      </c>
    </row>
    <row r="3598" spans="2:4" x14ac:dyDescent="0.3">
      <c r="B3598" s="109">
        <v>40078</v>
      </c>
      <c r="C3598">
        <v>203.82</v>
      </c>
      <c r="D3598">
        <v>164430</v>
      </c>
    </row>
    <row r="3599" spans="2:4" x14ac:dyDescent="0.3">
      <c r="B3599" s="109">
        <v>40074</v>
      </c>
      <c r="C3599">
        <v>204.52</v>
      </c>
      <c r="D3599">
        <v>258972</v>
      </c>
    </row>
    <row r="3600" spans="2:4" x14ac:dyDescent="0.3">
      <c r="B3600" s="109">
        <v>40073</v>
      </c>
      <c r="C3600">
        <v>205.31</v>
      </c>
      <c r="D3600">
        <v>279567</v>
      </c>
    </row>
    <row r="3601" spans="2:4" x14ac:dyDescent="0.3">
      <c r="B3601" s="109">
        <v>40072</v>
      </c>
      <c r="C3601">
        <v>203.16</v>
      </c>
      <c r="D3601">
        <v>731718</v>
      </c>
    </row>
    <row r="3602" spans="2:4" x14ac:dyDescent="0.3">
      <c r="B3602" s="109">
        <v>40071</v>
      </c>
      <c r="C3602">
        <v>193.85</v>
      </c>
      <c r="D3602">
        <v>172435</v>
      </c>
    </row>
    <row r="3603" spans="2:4" x14ac:dyDescent="0.3">
      <c r="B3603" s="109">
        <v>40070</v>
      </c>
      <c r="C3603">
        <v>185.04</v>
      </c>
      <c r="D3603">
        <v>97825</v>
      </c>
    </row>
    <row r="3604" spans="2:4" x14ac:dyDescent="0.3">
      <c r="B3604" s="109">
        <v>40067</v>
      </c>
      <c r="C3604">
        <v>184.28</v>
      </c>
      <c r="D3604">
        <v>81666</v>
      </c>
    </row>
    <row r="3605" spans="2:4" x14ac:dyDescent="0.3">
      <c r="B3605" s="109">
        <v>40066</v>
      </c>
      <c r="C3605">
        <v>186.13</v>
      </c>
      <c r="D3605">
        <v>71713</v>
      </c>
    </row>
    <row r="3606" spans="2:4" x14ac:dyDescent="0.3">
      <c r="B3606" s="109">
        <v>40065</v>
      </c>
      <c r="C3606">
        <v>191.33</v>
      </c>
      <c r="D3606">
        <v>191028</v>
      </c>
    </row>
    <row r="3607" spans="2:4" x14ac:dyDescent="0.3">
      <c r="B3607" s="109">
        <v>40064</v>
      </c>
      <c r="C3607">
        <v>196.04</v>
      </c>
      <c r="D3607">
        <v>243218</v>
      </c>
    </row>
    <row r="3608" spans="2:4" x14ac:dyDescent="0.3">
      <c r="B3608" s="109">
        <v>40063</v>
      </c>
      <c r="C3608">
        <v>196.63</v>
      </c>
      <c r="D3608">
        <v>587687</v>
      </c>
    </row>
    <row r="3609" spans="2:4" x14ac:dyDescent="0.3">
      <c r="B3609" s="109">
        <v>40060</v>
      </c>
      <c r="C3609">
        <v>181.86</v>
      </c>
      <c r="D3609">
        <v>803029</v>
      </c>
    </row>
    <row r="3610" spans="2:4" x14ac:dyDescent="0.3">
      <c r="B3610" s="109">
        <v>40059</v>
      </c>
      <c r="C3610">
        <v>184.31</v>
      </c>
      <c r="D3610">
        <v>50005</v>
      </c>
    </row>
    <row r="3611" spans="2:4" x14ac:dyDescent="0.3">
      <c r="B3611" s="109">
        <v>40058</v>
      </c>
      <c r="C3611">
        <v>183.98</v>
      </c>
      <c r="D3611">
        <v>318755</v>
      </c>
    </row>
    <row r="3612" spans="2:4" x14ac:dyDescent="0.3">
      <c r="B3612" s="109">
        <v>40057</v>
      </c>
      <c r="C3612">
        <v>180.67</v>
      </c>
      <c r="D3612">
        <v>152961</v>
      </c>
    </row>
    <row r="3613" spans="2:4" x14ac:dyDescent="0.3">
      <c r="B3613" s="109">
        <v>40056</v>
      </c>
      <c r="C3613">
        <v>180.07</v>
      </c>
      <c r="D3613">
        <v>107863</v>
      </c>
    </row>
    <row r="3614" spans="2:4" x14ac:dyDescent="0.3">
      <c r="B3614" s="109">
        <v>40053</v>
      </c>
      <c r="C3614">
        <v>178.65</v>
      </c>
      <c r="D3614">
        <v>260788</v>
      </c>
    </row>
    <row r="3615" spans="2:4" x14ac:dyDescent="0.3">
      <c r="B3615" s="109">
        <v>40052</v>
      </c>
      <c r="C3615">
        <v>181.56</v>
      </c>
      <c r="D3615">
        <v>272569</v>
      </c>
    </row>
    <row r="3616" spans="2:4" x14ac:dyDescent="0.3">
      <c r="B3616" s="109">
        <v>40051</v>
      </c>
      <c r="C3616">
        <v>182.32</v>
      </c>
      <c r="D3616">
        <v>187844</v>
      </c>
    </row>
    <row r="3617" spans="2:4" x14ac:dyDescent="0.3">
      <c r="B3617" s="109">
        <v>40050</v>
      </c>
      <c r="C3617">
        <v>177.55</v>
      </c>
      <c r="D3617">
        <v>203642</v>
      </c>
    </row>
    <row r="3618" spans="2:4" x14ac:dyDescent="0.3">
      <c r="B3618" s="109">
        <v>40049</v>
      </c>
      <c r="C3618">
        <v>178.41</v>
      </c>
      <c r="D3618">
        <v>367705</v>
      </c>
    </row>
    <row r="3619" spans="2:4" x14ac:dyDescent="0.3">
      <c r="B3619" s="109">
        <v>40046</v>
      </c>
      <c r="C3619">
        <v>174.74</v>
      </c>
      <c r="D3619">
        <v>117166</v>
      </c>
    </row>
    <row r="3620" spans="2:4" x14ac:dyDescent="0.3">
      <c r="B3620" s="109">
        <v>40045</v>
      </c>
      <c r="C3620">
        <v>178.35</v>
      </c>
      <c r="D3620">
        <v>134273</v>
      </c>
    </row>
    <row r="3621" spans="2:4" x14ac:dyDescent="0.3">
      <c r="B3621" s="109">
        <v>40044</v>
      </c>
      <c r="C3621">
        <v>181.23</v>
      </c>
      <c r="D3621">
        <v>1528645</v>
      </c>
    </row>
    <row r="3622" spans="2:4" x14ac:dyDescent="0.3">
      <c r="B3622" s="109">
        <v>40043</v>
      </c>
      <c r="C3622">
        <v>181.82</v>
      </c>
      <c r="D3622">
        <v>32784</v>
      </c>
    </row>
    <row r="3623" spans="2:4" x14ac:dyDescent="0.3">
      <c r="B3623" s="109">
        <v>40042</v>
      </c>
      <c r="C3623">
        <v>181.39</v>
      </c>
      <c r="D3623">
        <v>63550</v>
      </c>
    </row>
    <row r="3624" spans="2:4" x14ac:dyDescent="0.3">
      <c r="B3624" s="109">
        <v>40039</v>
      </c>
      <c r="C3624">
        <v>185.02</v>
      </c>
      <c r="D3624">
        <v>92805</v>
      </c>
    </row>
    <row r="3625" spans="2:4" x14ac:dyDescent="0.3">
      <c r="B3625" s="109">
        <v>40038</v>
      </c>
      <c r="C3625">
        <v>185.72</v>
      </c>
      <c r="D3625">
        <v>536179</v>
      </c>
    </row>
    <row r="3626" spans="2:4" x14ac:dyDescent="0.3">
      <c r="B3626" s="109">
        <v>40037</v>
      </c>
      <c r="C3626">
        <v>178.62</v>
      </c>
      <c r="D3626">
        <v>68788</v>
      </c>
    </row>
    <row r="3627" spans="2:4" x14ac:dyDescent="0.3">
      <c r="B3627" s="109">
        <v>40036</v>
      </c>
      <c r="C3627">
        <v>177.76</v>
      </c>
      <c r="D3627">
        <v>91546</v>
      </c>
    </row>
    <row r="3628" spans="2:4" x14ac:dyDescent="0.3">
      <c r="B3628" s="109">
        <v>40035</v>
      </c>
      <c r="C3628">
        <v>174.83</v>
      </c>
      <c r="D3628">
        <v>74377</v>
      </c>
    </row>
    <row r="3629" spans="2:4" x14ac:dyDescent="0.3">
      <c r="B3629" s="109">
        <v>40032</v>
      </c>
      <c r="C3629">
        <v>175.68</v>
      </c>
      <c r="D3629">
        <v>234364</v>
      </c>
    </row>
    <row r="3630" spans="2:4" x14ac:dyDescent="0.3">
      <c r="B3630" s="109">
        <v>40031</v>
      </c>
      <c r="C3630">
        <v>180.17</v>
      </c>
      <c r="D3630">
        <v>211482</v>
      </c>
    </row>
    <row r="3631" spans="2:4" x14ac:dyDescent="0.3">
      <c r="B3631" s="109">
        <v>40030</v>
      </c>
      <c r="C3631">
        <v>179.64</v>
      </c>
      <c r="D3631">
        <v>279264</v>
      </c>
    </row>
    <row r="3632" spans="2:4" x14ac:dyDescent="0.3">
      <c r="B3632" s="109">
        <v>40029</v>
      </c>
      <c r="C3632">
        <v>174.43</v>
      </c>
      <c r="D3632">
        <v>81971</v>
      </c>
    </row>
    <row r="3633" spans="2:4" x14ac:dyDescent="0.3">
      <c r="B3633" s="109">
        <v>40028</v>
      </c>
      <c r="C3633">
        <v>179.18</v>
      </c>
      <c r="D3633">
        <v>86977</v>
      </c>
    </row>
    <row r="3634" spans="2:4" x14ac:dyDescent="0.3">
      <c r="B3634" s="109">
        <v>40025</v>
      </c>
      <c r="C3634">
        <v>177.47</v>
      </c>
      <c r="D3634">
        <v>167289</v>
      </c>
    </row>
    <row r="3635" spans="2:4" x14ac:dyDescent="0.3">
      <c r="B3635" s="109">
        <v>40024</v>
      </c>
      <c r="C3635">
        <v>172.78</v>
      </c>
      <c r="D3635">
        <v>595486</v>
      </c>
    </row>
    <row r="3636" spans="2:4" x14ac:dyDescent="0.3">
      <c r="B3636" s="109">
        <v>40023</v>
      </c>
      <c r="C3636">
        <v>172.94</v>
      </c>
      <c r="D3636">
        <v>332429</v>
      </c>
    </row>
    <row r="3637" spans="2:4" x14ac:dyDescent="0.3">
      <c r="B3637" s="109">
        <v>40022</v>
      </c>
      <c r="C3637">
        <v>167.5</v>
      </c>
      <c r="D3637">
        <v>71545</v>
      </c>
    </row>
    <row r="3638" spans="2:4" x14ac:dyDescent="0.3">
      <c r="B3638" s="109">
        <v>40021</v>
      </c>
      <c r="C3638">
        <v>166.71</v>
      </c>
      <c r="D3638">
        <v>617096</v>
      </c>
    </row>
    <row r="3639" spans="2:4" x14ac:dyDescent="0.3">
      <c r="B3639" s="109">
        <v>40018</v>
      </c>
      <c r="C3639">
        <v>161.43</v>
      </c>
      <c r="D3639">
        <v>175349</v>
      </c>
    </row>
    <row r="3640" spans="2:4" x14ac:dyDescent="0.3">
      <c r="B3640" s="109">
        <v>40017</v>
      </c>
      <c r="C3640">
        <v>160.96</v>
      </c>
      <c r="D3640">
        <v>54752</v>
      </c>
    </row>
    <row r="3641" spans="2:4" x14ac:dyDescent="0.3">
      <c r="B3641" s="109">
        <v>40016</v>
      </c>
      <c r="C3641">
        <v>162.52000000000001</v>
      </c>
      <c r="D3641">
        <v>175478</v>
      </c>
    </row>
    <row r="3642" spans="2:4" x14ac:dyDescent="0.3">
      <c r="B3642" s="109">
        <v>40015</v>
      </c>
      <c r="C3642">
        <v>160.72999999999999</v>
      </c>
      <c r="D3642">
        <v>257169</v>
      </c>
    </row>
    <row r="3643" spans="2:4" x14ac:dyDescent="0.3">
      <c r="B3643" s="109">
        <v>40014</v>
      </c>
      <c r="C3643">
        <v>156.51</v>
      </c>
      <c r="D3643">
        <v>966701</v>
      </c>
    </row>
    <row r="3644" spans="2:4" x14ac:dyDescent="0.3">
      <c r="B3644" s="109">
        <v>40011</v>
      </c>
      <c r="C3644">
        <v>161</v>
      </c>
      <c r="D3644">
        <v>209302</v>
      </c>
    </row>
    <row r="3645" spans="2:4" x14ac:dyDescent="0.3">
      <c r="B3645" s="109">
        <v>40010</v>
      </c>
      <c r="C3645">
        <v>153.31</v>
      </c>
      <c r="D3645">
        <v>596790</v>
      </c>
    </row>
    <row r="3646" spans="2:4" x14ac:dyDescent="0.3">
      <c r="B3646" s="109">
        <v>40009</v>
      </c>
      <c r="C3646">
        <v>147.83000000000001</v>
      </c>
      <c r="D3646">
        <v>153681</v>
      </c>
    </row>
    <row r="3647" spans="2:4" x14ac:dyDescent="0.3">
      <c r="B3647" s="109">
        <v>40008</v>
      </c>
      <c r="C3647">
        <v>145.25</v>
      </c>
      <c r="D3647">
        <v>242797</v>
      </c>
    </row>
    <row r="3648" spans="2:4" x14ac:dyDescent="0.3">
      <c r="B3648" s="109">
        <v>40007</v>
      </c>
      <c r="C3648">
        <v>143.41</v>
      </c>
      <c r="D3648">
        <v>1999388</v>
      </c>
    </row>
    <row r="3649" spans="2:4" x14ac:dyDescent="0.3">
      <c r="B3649" s="109">
        <v>40004</v>
      </c>
      <c r="C3649">
        <v>148.72</v>
      </c>
      <c r="D3649">
        <v>35585</v>
      </c>
    </row>
    <row r="3650" spans="2:4" x14ac:dyDescent="0.3">
      <c r="B3650" s="109">
        <v>40003</v>
      </c>
      <c r="C3650">
        <v>150.07</v>
      </c>
      <c r="D3650">
        <v>45935</v>
      </c>
    </row>
    <row r="3651" spans="2:4" x14ac:dyDescent="0.3">
      <c r="B3651" s="109">
        <v>40002</v>
      </c>
      <c r="C3651">
        <v>150.07</v>
      </c>
      <c r="D3651">
        <v>175458</v>
      </c>
    </row>
    <row r="3652" spans="2:4" x14ac:dyDescent="0.3">
      <c r="B3652" s="109">
        <v>40001</v>
      </c>
      <c r="C3652">
        <v>150.37</v>
      </c>
      <c r="D3652">
        <v>82916</v>
      </c>
    </row>
    <row r="3653" spans="2:4" x14ac:dyDescent="0.3">
      <c r="B3653" s="109">
        <v>40000</v>
      </c>
      <c r="C3653">
        <v>148.65</v>
      </c>
      <c r="D3653">
        <v>184185</v>
      </c>
    </row>
    <row r="3654" spans="2:4" x14ac:dyDescent="0.3">
      <c r="B3654" s="109">
        <v>39997</v>
      </c>
      <c r="C3654">
        <v>156.57</v>
      </c>
      <c r="D3654">
        <v>341716</v>
      </c>
    </row>
    <row r="3655" spans="2:4" x14ac:dyDescent="0.3">
      <c r="B3655" s="109">
        <v>39996</v>
      </c>
      <c r="C3655">
        <v>152.02000000000001</v>
      </c>
      <c r="D3655">
        <v>87966</v>
      </c>
    </row>
    <row r="3656" spans="2:4" x14ac:dyDescent="0.3">
      <c r="B3656" s="109">
        <v>39995</v>
      </c>
      <c r="C3656">
        <v>154.03</v>
      </c>
      <c r="D3656">
        <v>99612</v>
      </c>
    </row>
    <row r="3657" spans="2:4" x14ac:dyDescent="0.3">
      <c r="B3657" s="109">
        <v>39994</v>
      </c>
      <c r="C3657">
        <v>154.56</v>
      </c>
      <c r="D3657">
        <v>188229</v>
      </c>
    </row>
    <row r="3658" spans="2:4" x14ac:dyDescent="0.3">
      <c r="B3658" s="109">
        <v>39993</v>
      </c>
      <c r="C3658">
        <v>161.79</v>
      </c>
      <c r="D3658">
        <v>2318147</v>
      </c>
    </row>
    <row r="3659" spans="2:4" x14ac:dyDescent="0.3">
      <c r="B3659" s="109">
        <v>39990</v>
      </c>
      <c r="C3659">
        <v>156.74</v>
      </c>
      <c r="D3659">
        <v>141971</v>
      </c>
    </row>
    <row r="3660" spans="2:4" x14ac:dyDescent="0.3">
      <c r="B3660" s="109">
        <v>39989</v>
      </c>
      <c r="C3660">
        <v>154.1</v>
      </c>
      <c r="D3660">
        <v>507145</v>
      </c>
    </row>
    <row r="3661" spans="2:4" x14ac:dyDescent="0.3">
      <c r="B3661" s="109">
        <v>39988</v>
      </c>
      <c r="C3661">
        <v>160.93</v>
      </c>
      <c r="D3661">
        <v>437540</v>
      </c>
    </row>
    <row r="3662" spans="2:4" x14ac:dyDescent="0.3">
      <c r="B3662" s="109">
        <v>39987</v>
      </c>
      <c r="C3662">
        <v>155.02000000000001</v>
      </c>
      <c r="D3662">
        <v>69487</v>
      </c>
    </row>
    <row r="3663" spans="2:4" x14ac:dyDescent="0.3">
      <c r="B3663" s="109">
        <v>39986</v>
      </c>
      <c r="C3663">
        <v>156.28</v>
      </c>
      <c r="D3663">
        <v>51881</v>
      </c>
    </row>
    <row r="3664" spans="2:4" x14ac:dyDescent="0.3">
      <c r="B3664" s="109">
        <v>39983</v>
      </c>
      <c r="C3664">
        <v>159.74</v>
      </c>
      <c r="D3664">
        <v>87235</v>
      </c>
    </row>
    <row r="3665" spans="2:4" x14ac:dyDescent="0.3">
      <c r="B3665" s="109">
        <v>39982</v>
      </c>
      <c r="C3665">
        <v>155.97999999999999</v>
      </c>
      <c r="D3665">
        <v>146715</v>
      </c>
    </row>
    <row r="3666" spans="2:4" x14ac:dyDescent="0.3">
      <c r="B3666" s="109">
        <v>39981</v>
      </c>
      <c r="C3666">
        <v>164.63</v>
      </c>
      <c r="D3666">
        <v>140470</v>
      </c>
    </row>
    <row r="3667" spans="2:4" x14ac:dyDescent="0.3">
      <c r="B3667" s="109">
        <v>39980</v>
      </c>
      <c r="C3667">
        <v>166.08</v>
      </c>
      <c r="D3667">
        <v>259965</v>
      </c>
    </row>
    <row r="3668" spans="2:4" x14ac:dyDescent="0.3">
      <c r="B3668" s="109">
        <v>39979</v>
      </c>
      <c r="C3668">
        <v>165.62</v>
      </c>
      <c r="D3668">
        <v>94291</v>
      </c>
    </row>
    <row r="3669" spans="2:4" x14ac:dyDescent="0.3">
      <c r="B3669" s="109">
        <v>39976</v>
      </c>
      <c r="C3669">
        <v>168.03</v>
      </c>
      <c r="D3669">
        <v>528042</v>
      </c>
    </row>
    <row r="3670" spans="2:4" x14ac:dyDescent="0.3">
      <c r="B3670" s="109">
        <v>39975</v>
      </c>
      <c r="C3670">
        <v>168.79</v>
      </c>
      <c r="D3670">
        <v>232996</v>
      </c>
    </row>
    <row r="3671" spans="2:4" x14ac:dyDescent="0.3">
      <c r="B3671" s="109">
        <v>39974</v>
      </c>
      <c r="C3671">
        <v>174.23</v>
      </c>
      <c r="D3671">
        <v>183550</v>
      </c>
    </row>
    <row r="3672" spans="2:4" x14ac:dyDescent="0.3">
      <c r="B3672" s="109">
        <v>39973</v>
      </c>
      <c r="C3672">
        <v>178.26</v>
      </c>
      <c r="D3672">
        <v>361121</v>
      </c>
    </row>
    <row r="3673" spans="2:4" x14ac:dyDescent="0.3">
      <c r="B3673" s="109">
        <v>39972</v>
      </c>
      <c r="C3673">
        <v>170.63</v>
      </c>
      <c r="D3673">
        <v>246084</v>
      </c>
    </row>
    <row r="3674" spans="2:4" x14ac:dyDescent="0.3">
      <c r="B3674" s="109">
        <v>39969</v>
      </c>
      <c r="C3674">
        <v>177.6</v>
      </c>
      <c r="D3674">
        <v>541205</v>
      </c>
    </row>
    <row r="3675" spans="2:4" x14ac:dyDescent="0.3">
      <c r="B3675" s="109">
        <v>39968</v>
      </c>
      <c r="C3675">
        <v>181.46</v>
      </c>
      <c r="D3675">
        <v>849323</v>
      </c>
    </row>
    <row r="3676" spans="2:4" x14ac:dyDescent="0.3">
      <c r="B3676" s="109">
        <v>39967</v>
      </c>
      <c r="C3676">
        <v>179.71</v>
      </c>
      <c r="D3676">
        <v>1202690</v>
      </c>
    </row>
    <row r="3677" spans="2:4" x14ac:dyDescent="0.3">
      <c r="B3677" s="109">
        <v>39966</v>
      </c>
      <c r="C3677">
        <v>163.21</v>
      </c>
      <c r="D3677">
        <v>348573</v>
      </c>
    </row>
    <row r="3678" spans="2:4" x14ac:dyDescent="0.3">
      <c r="B3678" s="109">
        <v>39965</v>
      </c>
      <c r="C3678">
        <v>167.8</v>
      </c>
      <c r="D3678">
        <v>115096</v>
      </c>
    </row>
    <row r="3679" spans="2:4" x14ac:dyDescent="0.3">
      <c r="B3679" s="109">
        <v>39962</v>
      </c>
      <c r="C3679">
        <v>166.51</v>
      </c>
      <c r="D3679">
        <v>148619</v>
      </c>
    </row>
    <row r="3680" spans="2:4" x14ac:dyDescent="0.3">
      <c r="B3680" s="109">
        <v>39961</v>
      </c>
      <c r="C3680">
        <v>167.86</v>
      </c>
      <c r="D3680">
        <v>267221</v>
      </c>
    </row>
    <row r="3681" spans="2:4" x14ac:dyDescent="0.3">
      <c r="B3681" s="109">
        <v>39960</v>
      </c>
      <c r="C3681">
        <v>172.45</v>
      </c>
      <c r="D3681">
        <v>277513</v>
      </c>
    </row>
    <row r="3682" spans="2:4" x14ac:dyDescent="0.3">
      <c r="B3682" s="109">
        <v>39959</v>
      </c>
      <c r="C3682">
        <v>166.44</v>
      </c>
      <c r="D3682">
        <v>177983</v>
      </c>
    </row>
    <row r="3683" spans="2:4" x14ac:dyDescent="0.3">
      <c r="B3683" s="109">
        <v>39958</v>
      </c>
      <c r="C3683">
        <v>173.94</v>
      </c>
      <c r="D3683">
        <v>334617</v>
      </c>
    </row>
    <row r="3684" spans="2:4" x14ac:dyDescent="0.3">
      <c r="B3684" s="109">
        <v>39955</v>
      </c>
      <c r="C3684">
        <v>170.67</v>
      </c>
      <c r="D3684">
        <v>270442</v>
      </c>
    </row>
    <row r="3685" spans="2:4" x14ac:dyDescent="0.3">
      <c r="B3685" s="109">
        <v>39954</v>
      </c>
      <c r="C3685">
        <v>179.84</v>
      </c>
      <c r="D3685">
        <v>404346</v>
      </c>
    </row>
    <row r="3686" spans="2:4" x14ac:dyDescent="0.3">
      <c r="B3686" s="109">
        <v>39953</v>
      </c>
      <c r="C3686">
        <v>177.3</v>
      </c>
      <c r="D3686">
        <v>265905</v>
      </c>
    </row>
    <row r="3687" spans="2:4" x14ac:dyDescent="0.3">
      <c r="B3687" s="109">
        <v>39952</v>
      </c>
      <c r="C3687">
        <v>169.91</v>
      </c>
      <c r="D3687">
        <v>466564</v>
      </c>
    </row>
    <row r="3688" spans="2:4" x14ac:dyDescent="0.3">
      <c r="B3688" s="109">
        <v>39951</v>
      </c>
      <c r="C3688">
        <v>159.21</v>
      </c>
      <c r="D3688">
        <v>3710</v>
      </c>
    </row>
    <row r="3689" spans="2:4" x14ac:dyDescent="0.3">
      <c r="B3689" s="109">
        <v>39948</v>
      </c>
      <c r="C3689">
        <v>133.34</v>
      </c>
      <c r="D3689">
        <v>327180</v>
      </c>
    </row>
    <row r="3690" spans="2:4" x14ac:dyDescent="0.3">
      <c r="B3690" s="109">
        <v>39947</v>
      </c>
      <c r="C3690">
        <v>133.6</v>
      </c>
      <c r="D3690">
        <v>114535</v>
      </c>
    </row>
    <row r="3691" spans="2:4" x14ac:dyDescent="0.3">
      <c r="B3691" s="109">
        <v>39946</v>
      </c>
      <c r="C3691">
        <v>135.75</v>
      </c>
      <c r="D3691">
        <v>294422</v>
      </c>
    </row>
    <row r="3692" spans="2:4" x14ac:dyDescent="0.3">
      <c r="B3692" s="109">
        <v>39945</v>
      </c>
      <c r="C3692">
        <v>134.4</v>
      </c>
      <c r="D3692">
        <v>246306</v>
      </c>
    </row>
    <row r="3693" spans="2:4" x14ac:dyDescent="0.3">
      <c r="B3693" s="109">
        <v>39944</v>
      </c>
      <c r="C3693">
        <v>135.25</v>
      </c>
      <c r="D3693">
        <v>189237</v>
      </c>
    </row>
    <row r="3694" spans="2:4" x14ac:dyDescent="0.3">
      <c r="B3694" s="109">
        <v>39941</v>
      </c>
      <c r="C3694">
        <v>143.41</v>
      </c>
      <c r="D3694">
        <v>356199</v>
      </c>
    </row>
    <row r="3695" spans="2:4" x14ac:dyDescent="0.3">
      <c r="B3695" s="109">
        <v>39940</v>
      </c>
      <c r="C3695">
        <v>146.01</v>
      </c>
      <c r="D3695">
        <v>395217</v>
      </c>
    </row>
    <row r="3696" spans="2:4" x14ac:dyDescent="0.3">
      <c r="B3696" s="109">
        <v>39939</v>
      </c>
      <c r="C3696">
        <v>134.66</v>
      </c>
      <c r="D3696">
        <v>259565</v>
      </c>
    </row>
    <row r="3697" spans="2:4" x14ac:dyDescent="0.3">
      <c r="B3697" s="109">
        <v>39938</v>
      </c>
      <c r="C3697">
        <v>132.18</v>
      </c>
      <c r="D3697">
        <v>177115</v>
      </c>
    </row>
    <row r="3698" spans="2:4" x14ac:dyDescent="0.3">
      <c r="B3698" s="109">
        <v>39937</v>
      </c>
      <c r="C3698">
        <v>128.59</v>
      </c>
      <c r="D3698">
        <v>194098</v>
      </c>
    </row>
    <row r="3699" spans="2:4" x14ac:dyDescent="0.3">
      <c r="B3699" s="109">
        <v>39933</v>
      </c>
      <c r="C3699">
        <v>123.11</v>
      </c>
      <c r="D3699">
        <v>0</v>
      </c>
    </row>
    <row r="3700" spans="2:4" x14ac:dyDescent="0.3">
      <c r="B3700" s="109">
        <v>39932</v>
      </c>
      <c r="C3700">
        <v>121.66</v>
      </c>
      <c r="D3700">
        <v>226379</v>
      </c>
    </row>
    <row r="3701" spans="2:4" x14ac:dyDescent="0.3">
      <c r="B3701" s="109">
        <v>39931</v>
      </c>
      <c r="C3701">
        <v>121.16</v>
      </c>
      <c r="D3701">
        <v>87663</v>
      </c>
    </row>
    <row r="3702" spans="2:4" x14ac:dyDescent="0.3">
      <c r="B3702" s="109">
        <v>39930</v>
      </c>
      <c r="C3702">
        <v>122.81</v>
      </c>
      <c r="D3702">
        <v>37649</v>
      </c>
    </row>
    <row r="3703" spans="2:4" x14ac:dyDescent="0.3">
      <c r="B3703" s="109">
        <v>39927</v>
      </c>
      <c r="C3703">
        <v>126.77</v>
      </c>
      <c r="D3703">
        <v>92240</v>
      </c>
    </row>
    <row r="3704" spans="2:4" x14ac:dyDescent="0.3">
      <c r="B3704" s="109">
        <v>39926</v>
      </c>
      <c r="C3704">
        <v>124.39</v>
      </c>
      <c r="D3704">
        <v>112871</v>
      </c>
    </row>
    <row r="3705" spans="2:4" x14ac:dyDescent="0.3">
      <c r="B3705" s="109">
        <v>39925</v>
      </c>
      <c r="C3705">
        <v>128.59</v>
      </c>
      <c r="D3705">
        <v>78323</v>
      </c>
    </row>
    <row r="3706" spans="2:4" x14ac:dyDescent="0.3">
      <c r="B3706" s="109">
        <v>39924</v>
      </c>
      <c r="C3706">
        <v>132.81</v>
      </c>
      <c r="D3706">
        <v>182204</v>
      </c>
    </row>
    <row r="3707" spans="2:4" x14ac:dyDescent="0.3">
      <c r="B3707" s="109">
        <v>39923</v>
      </c>
      <c r="C3707">
        <v>131.94999999999999</v>
      </c>
      <c r="D3707">
        <v>122481</v>
      </c>
    </row>
    <row r="3708" spans="2:4" x14ac:dyDescent="0.3">
      <c r="B3708" s="109">
        <v>39920</v>
      </c>
      <c r="C3708">
        <v>129.77000000000001</v>
      </c>
      <c r="D3708">
        <v>278370</v>
      </c>
    </row>
    <row r="3709" spans="2:4" x14ac:dyDescent="0.3">
      <c r="B3709" s="109">
        <v>39919</v>
      </c>
      <c r="C3709">
        <v>123.73</v>
      </c>
      <c r="D3709">
        <v>269933</v>
      </c>
    </row>
    <row r="3710" spans="2:4" x14ac:dyDescent="0.3">
      <c r="B3710" s="109">
        <v>39918</v>
      </c>
      <c r="C3710">
        <v>133.63999999999999</v>
      </c>
      <c r="D3710">
        <v>270414</v>
      </c>
    </row>
    <row r="3711" spans="2:4" x14ac:dyDescent="0.3">
      <c r="B3711" s="109">
        <v>39916</v>
      </c>
      <c r="C3711">
        <v>133.87</v>
      </c>
      <c r="D3711">
        <v>303314</v>
      </c>
    </row>
    <row r="3712" spans="2:4" x14ac:dyDescent="0.3">
      <c r="B3712" s="109">
        <v>39912</v>
      </c>
      <c r="C3712">
        <v>127</v>
      </c>
      <c r="D3712">
        <v>321772</v>
      </c>
    </row>
    <row r="3713" spans="2:4" x14ac:dyDescent="0.3">
      <c r="B3713" s="109">
        <v>39911</v>
      </c>
      <c r="C3713">
        <v>125.48</v>
      </c>
      <c r="D3713">
        <v>952293</v>
      </c>
    </row>
    <row r="3714" spans="2:4" x14ac:dyDescent="0.3">
      <c r="B3714" s="109">
        <v>39909</v>
      </c>
      <c r="C3714">
        <v>115.15</v>
      </c>
      <c r="D3714">
        <v>96963</v>
      </c>
    </row>
    <row r="3715" spans="2:4" x14ac:dyDescent="0.3">
      <c r="B3715" s="109">
        <v>39905</v>
      </c>
      <c r="C3715">
        <v>113.27</v>
      </c>
      <c r="D3715">
        <v>89978</v>
      </c>
    </row>
    <row r="3716" spans="2:4" x14ac:dyDescent="0.3">
      <c r="B3716" s="109">
        <v>39904</v>
      </c>
      <c r="C3716">
        <v>112.22</v>
      </c>
      <c r="D3716">
        <v>33825</v>
      </c>
    </row>
    <row r="3717" spans="2:4" x14ac:dyDescent="0.3">
      <c r="B3717" s="109">
        <v>39903</v>
      </c>
      <c r="C3717">
        <v>110.3</v>
      </c>
      <c r="D3717">
        <v>68759</v>
      </c>
    </row>
    <row r="3718" spans="2:4" x14ac:dyDescent="0.3">
      <c r="B3718" s="109">
        <v>39902</v>
      </c>
      <c r="C3718">
        <v>109.58</v>
      </c>
      <c r="D3718">
        <v>51802</v>
      </c>
    </row>
    <row r="3719" spans="2:4" x14ac:dyDescent="0.3">
      <c r="B3719" s="109">
        <v>39899</v>
      </c>
      <c r="C3719">
        <v>112.55</v>
      </c>
      <c r="D3719">
        <v>68865</v>
      </c>
    </row>
    <row r="3720" spans="2:4" x14ac:dyDescent="0.3">
      <c r="B3720" s="109">
        <v>39898</v>
      </c>
      <c r="C3720">
        <v>112.05</v>
      </c>
      <c r="D3720">
        <v>169817</v>
      </c>
    </row>
    <row r="3721" spans="2:4" x14ac:dyDescent="0.3">
      <c r="B3721" s="109">
        <v>39897</v>
      </c>
      <c r="C3721">
        <v>114.39</v>
      </c>
      <c r="D3721">
        <v>245793</v>
      </c>
    </row>
    <row r="3722" spans="2:4" x14ac:dyDescent="0.3">
      <c r="B3722" s="109">
        <v>39896</v>
      </c>
      <c r="C3722">
        <v>114.66</v>
      </c>
      <c r="D3722">
        <v>139353</v>
      </c>
    </row>
    <row r="3723" spans="2:4" x14ac:dyDescent="0.3">
      <c r="B3723" s="109">
        <v>39895</v>
      </c>
      <c r="C3723">
        <v>110.7</v>
      </c>
      <c r="D3723">
        <v>33074</v>
      </c>
    </row>
    <row r="3724" spans="2:4" x14ac:dyDescent="0.3">
      <c r="B3724" s="109">
        <v>39892</v>
      </c>
      <c r="C3724">
        <v>108.09</v>
      </c>
      <c r="D3724">
        <v>81555</v>
      </c>
    </row>
    <row r="3725" spans="2:4" x14ac:dyDescent="0.3">
      <c r="B3725" s="109">
        <v>39891</v>
      </c>
      <c r="C3725">
        <v>109.81</v>
      </c>
      <c r="D3725">
        <v>125801</v>
      </c>
    </row>
    <row r="3726" spans="2:4" x14ac:dyDescent="0.3">
      <c r="B3726" s="109">
        <v>39890</v>
      </c>
      <c r="C3726">
        <v>112.28</v>
      </c>
      <c r="D3726">
        <v>122386</v>
      </c>
    </row>
    <row r="3727" spans="2:4" x14ac:dyDescent="0.3">
      <c r="B3727" s="109">
        <v>39889</v>
      </c>
      <c r="C3727">
        <v>107.96</v>
      </c>
      <c r="D3727">
        <v>137998</v>
      </c>
    </row>
    <row r="3728" spans="2:4" x14ac:dyDescent="0.3">
      <c r="B3728" s="109">
        <v>39888</v>
      </c>
      <c r="C3728">
        <v>111.62</v>
      </c>
      <c r="D3728">
        <v>170103</v>
      </c>
    </row>
    <row r="3729" spans="2:4" x14ac:dyDescent="0.3">
      <c r="B3729" s="109">
        <v>39885</v>
      </c>
      <c r="C3729">
        <v>99.15</v>
      </c>
      <c r="D3729">
        <v>248713</v>
      </c>
    </row>
    <row r="3730" spans="2:4" x14ac:dyDescent="0.3">
      <c r="B3730" s="109">
        <v>39884</v>
      </c>
      <c r="C3730">
        <v>90.9</v>
      </c>
      <c r="D3730">
        <v>105288</v>
      </c>
    </row>
    <row r="3731" spans="2:4" x14ac:dyDescent="0.3">
      <c r="B3731" s="109">
        <v>39881</v>
      </c>
      <c r="C3731">
        <v>96.7</v>
      </c>
      <c r="D3731">
        <v>34060</v>
      </c>
    </row>
    <row r="3732" spans="2:4" x14ac:dyDescent="0.3">
      <c r="B3732" s="109">
        <v>39878</v>
      </c>
      <c r="C3732">
        <v>102.81</v>
      </c>
      <c r="D3732">
        <v>33032</v>
      </c>
    </row>
    <row r="3733" spans="2:4" x14ac:dyDescent="0.3">
      <c r="B3733" s="109">
        <v>39877</v>
      </c>
      <c r="C3733">
        <v>104.56</v>
      </c>
      <c r="D3733">
        <v>50996</v>
      </c>
    </row>
    <row r="3734" spans="2:4" x14ac:dyDescent="0.3">
      <c r="B3734" s="109">
        <v>39876</v>
      </c>
      <c r="C3734">
        <v>104.63</v>
      </c>
      <c r="D3734">
        <v>28364</v>
      </c>
    </row>
    <row r="3735" spans="2:4" x14ac:dyDescent="0.3">
      <c r="B3735" s="109">
        <v>39875</v>
      </c>
      <c r="C3735">
        <v>104.86</v>
      </c>
      <c r="D3735">
        <v>109483</v>
      </c>
    </row>
    <row r="3736" spans="2:4" x14ac:dyDescent="0.3">
      <c r="B3736" s="109">
        <v>39874</v>
      </c>
      <c r="C3736">
        <v>105.71</v>
      </c>
      <c r="D3736">
        <v>97667</v>
      </c>
    </row>
    <row r="3737" spans="2:4" x14ac:dyDescent="0.3">
      <c r="B3737" s="109">
        <v>39871</v>
      </c>
      <c r="C3737">
        <v>106.44</v>
      </c>
      <c r="D3737">
        <v>91817</v>
      </c>
    </row>
    <row r="3738" spans="2:4" x14ac:dyDescent="0.3">
      <c r="B3738" s="109">
        <v>39870</v>
      </c>
      <c r="C3738">
        <v>108.98</v>
      </c>
      <c r="D3738">
        <v>215346</v>
      </c>
    </row>
    <row r="3739" spans="2:4" x14ac:dyDescent="0.3">
      <c r="B3739" s="109">
        <v>39869</v>
      </c>
      <c r="C3739">
        <v>107.27</v>
      </c>
      <c r="D3739">
        <v>44876</v>
      </c>
    </row>
    <row r="3740" spans="2:4" x14ac:dyDescent="0.3">
      <c r="B3740" s="109">
        <v>39868</v>
      </c>
      <c r="C3740">
        <v>106.84</v>
      </c>
      <c r="D3740">
        <v>100165</v>
      </c>
    </row>
    <row r="3741" spans="2:4" x14ac:dyDescent="0.3">
      <c r="B3741" s="109">
        <v>39864</v>
      </c>
      <c r="C3741">
        <v>107.3</v>
      </c>
      <c r="D3741">
        <v>80878</v>
      </c>
    </row>
    <row r="3742" spans="2:4" x14ac:dyDescent="0.3">
      <c r="B3742" s="109">
        <v>39863</v>
      </c>
      <c r="C3742">
        <v>111.92</v>
      </c>
      <c r="D3742">
        <v>56215</v>
      </c>
    </row>
    <row r="3743" spans="2:4" x14ac:dyDescent="0.3">
      <c r="B3743" s="109">
        <v>39862</v>
      </c>
      <c r="C3743">
        <v>112.35</v>
      </c>
      <c r="D3743">
        <v>120685</v>
      </c>
    </row>
    <row r="3744" spans="2:4" x14ac:dyDescent="0.3">
      <c r="B3744" s="109">
        <v>39861</v>
      </c>
      <c r="C3744">
        <v>112.22</v>
      </c>
      <c r="D3744">
        <v>1094774</v>
      </c>
    </row>
    <row r="3745" spans="2:4" x14ac:dyDescent="0.3">
      <c r="B3745" s="109">
        <v>39860</v>
      </c>
      <c r="C3745">
        <v>115.71</v>
      </c>
      <c r="D3745">
        <v>333706</v>
      </c>
    </row>
    <row r="3746" spans="2:4" x14ac:dyDescent="0.3">
      <c r="B3746" s="109">
        <v>39857</v>
      </c>
      <c r="C3746">
        <v>113.6</v>
      </c>
      <c r="D3746">
        <v>206451</v>
      </c>
    </row>
    <row r="3747" spans="2:4" x14ac:dyDescent="0.3">
      <c r="B3747" s="109">
        <v>39856</v>
      </c>
      <c r="C3747">
        <v>109.71</v>
      </c>
      <c r="D3747">
        <v>165244</v>
      </c>
    </row>
    <row r="3748" spans="2:4" x14ac:dyDescent="0.3">
      <c r="B3748" s="109">
        <v>39855</v>
      </c>
      <c r="C3748">
        <v>108.59</v>
      </c>
      <c r="D3748">
        <v>133662</v>
      </c>
    </row>
    <row r="3749" spans="2:4" x14ac:dyDescent="0.3">
      <c r="B3749" s="109">
        <v>39854</v>
      </c>
      <c r="C3749">
        <v>108.75</v>
      </c>
      <c r="D3749">
        <v>96800</v>
      </c>
    </row>
    <row r="3750" spans="2:4" x14ac:dyDescent="0.3">
      <c r="B3750" s="109">
        <v>39853</v>
      </c>
      <c r="C3750">
        <v>109.31</v>
      </c>
      <c r="D3750">
        <v>189322</v>
      </c>
    </row>
    <row r="3751" spans="2:4" x14ac:dyDescent="0.3">
      <c r="B3751" s="109">
        <v>39850</v>
      </c>
      <c r="C3751">
        <v>110.37</v>
      </c>
      <c r="D3751">
        <v>139229</v>
      </c>
    </row>
    <row r="3752" spans="2:4" x14ac:dyDescent="0.3">
      <c r="B3752" s="109">
        <v>39849</v>
      </c>
      <c r="C3752">
        <v>110.76</v>
      </c>
      <c r="D3752">
        <v>232183</v>
      </c>
    </row>
    <row r="3753" spans="2:4" x14ac:dyDescent="0.3">
      <c r="B3753" s="109">
        <v>39848</v>
      </c>
      <c r="C3753">
        <v>111.19</v>
      </c>
      <c r="D3753">
        <v>361326</v>
      </c>
    </row>
    <row r="3754" spans="2:4" x14ac:dyDescent="0.3">
      <c r="B3754" s="109">
        <v>39847</v>
      </c>
      <c r="C3754">
        <v>106.8</v>
      </c>
      <c r="D3754">
        <v>165979</v>
      </c>
    </row>
    <row r="3755" spans="2:4" x14ac:dyDescent="0.3">
      <c r="B3755" s="109">
        <v>39846</v>
      </c>
      <c r="C3755">
        <v>108.85</v>
      </c>
      <c r="D3755">
        <v>144121</v>
      </c>
    </row>
    <row r="3756" spans="2:4" x14ac:dyDescent="0.3">
      <c r="B3756" s="109">
        <v>39843</v>
      </c>
      <c r="C3756">
        <v>107.46</v>
      </c>
      <c r="D3756">
        <v>168869</v>
      </c>
    </row>
    <row r="3757" spans="2:4" x14ac:dyDescent="0.3">
      <c r="B3757" s="109">
        <v>39842</v>
      </c>
      <c r="C3757">
        <v>106.22</v>
      </c>
      <c r="D3757">
        <v>393975</v>
      </c>
    </row>
    <row r="3758" spans="2:4" x14ac:dyDescent="0.3">
      <c r="B3758" s="109">
        <v>39841</v>
      </c>
      <c r="C3758">
        <v>98.83</v>
      </c>
      <c r="D3758">
        <v>274247</v>
      </c>
    </row>
    <row r="3759" spans="2:4" x14ac:dyDescent="0.3">
      <c r="B3759" s="109">
        <v>39840</v>
      </c>
      <c r="C3759">
        <v>101.48</v>
      </c>
      <c r="D3759">
        <v>231455</v>
      </c>
    </row>
    <row r="3760" spans="2:4" x14ac:dyDescent="0.3">
      <c r="B3760" s="109">
        <v>39836</v>
      </c>
      <c r="C3760">
        <v>97.29</v>
      </c>
      <c r="D3760">
        <v>89433</v>
      </c>
    </row>
    <row r="3761" spans="2:4" x14ac:dyDescent="0.3">
      <c r="B3761" s="109">
        <v>39835</v>
      </c>
      <c r="C3761">
        <v>99.06</v>
      </c>
      <c r="D3761">
        <v>393310</v>
      </c>
    </row>
    <row r="3762" spans="2:4" x14ac:dyDescent="0.3">
      <c r="B3762" s="109">
        <v>39834</v>
      </c>
      <c r="C3762">
        <v>105.57</v>
      </c>
      <c r="D3762">
        <v>149435</v>
      </c>
    </row>
    <row r="3763" spans="2:4" x14ac:dyDescent="0.3">
      <c r="B3763" s="109">
        <v>39833</v>
      </c>
      <c r="C3763">
        <v>110.54</v>
      </c>
      <c r="D3763">
        <v>345206</v>
      </c>
    </row>
    <row r="3764" spans="2:4" x14ac:dyDescent="0.3">
      <c r="B3764" s="109">
        <v>39832</v>
      </c>
      <c r="C3764">
        <v>109.98</v>
      </c>
      <c r="D3764">
        <v>59611</v>
      </c>
    </row>
    <row r="3765" spans="2:4" x14ac:dyDescent="0.3">
      <c r="B3765" s="109">
        <v>39829</v>
      </c>
      <c r="C3765">
        <v>109.1</v>
      </c>
      <c r="D3765">
        <v>115667</v>
      </c>
    </row>
    <row r="3766" spans="2:4" x14ac:dyDescent="0.3">
      <c r="B3766" s="109">
        <v>39828</v>
      </c>
      <c r="C3766">
        <v>112.43</v>
      </c>
      <c r="D3766">
        <v>112829</v>
      </c>
    </row>
    <row r="3767" spans="2:4" x14ac:dyDescent="0.3">
      <c r="B3767" s="109">
        <v>39827</v>
      </c>
      <c r="C3767">
        <v>108.77</v>
      </c>
      <c r="D3767">
        <v>79797</v>
      </c>
    </row>
    <row r="3768" spans="2:4" x14ac:dyDescent="0.3">
      <c r="B3768" s="109">
        <v>39826</v>
      </c>
      <c r="C3768">
        <v>107.82</v>
      </c>
      <c r="D3768">
        <v>60385</v>
      </c>
    </row>
    <row r="3769" spans="2:4" x14ac:dyDescent="0.3">
      <c r="B3769" s="109">
        <v>39825</v>
      </c>
      <c r="C3769">
        <v>107.4</v>
      </c>
      <c r="D3769">
        <v>96387</v>
      </c>
    </row>
    <row r="3770" spans="2:4" x14ac:dyDescent="0.3">
      <c r="B3770" s="109">
        <v>39822</v>
      </c>
      <c r="C3770">
        <v>111.39</v>
      </c>
      <c r="D3770">
        <v>180126</v>
      </c>
    </row>
    <row r="3771" spans="2:4" x14ac:dyDescent="0.3">
      <c r="B3771" s="109">
        <v>39820</v>
      </c>
      <c r="C3771">
        <v>107.79</v>
      </c>
      <c r="D3771">
        <v>285810</v>
      </c>
    </row>
    <row r="3772" spans="2:4" x14ac:dyDescent="0.3">
      <c r="B3772" s="109">
        <v>39819</v>
      </c>
      <c r="C3772">
        <v>119.73</v>
      </c>
      <c r="D3772">
        <v>518537</v>
      </c>
    </row>
    <row r="3773" spans="2:4" x14ac:dyDescent="0.3">
      <c r="B3773" s="109">
        <v>39818</v>
      </c>
      <c r="C3773">
        <v>120.71</v>
      </c>
      <c r="D3773">
        <v>98767</v>
      </c>
    </row>
    <row r="3774" spans="2:4" x14ac:dyDescent="0.3">
      <c r="B3774" s="109">
        <v>39815</v>
      </c>
      <c r="C3774">
        <v>121.26</v>
      </c>
      <c r="D3774">
        <v>240076</v>
      </c>
    </row>
    <row r="3775" spans="2:4" x14ac:dyDescent="0.3">
      <c r="B3775" s="109">
        <v>39813</v>
      </c>
      <c r="C3775">
        <v>118.03</v>
      </c>
      <c r="D3775">
        <v>697138</v>
      </c>
    </row>
    <row r="3776" spans="2:4" x14ac:dyDescent="0.3">
      <c r="B3776" s="109">
        <v>39812</v>
      </c>
      <c r="C3776">
        <v>120.38</v>
      </c>
      <c r="D3776">
        <v>2435735</v>
      </c>
    </row>
    <row r="3777" spans="2:4" x14ac:dyDescent="0.3">
      <c r="B3777" s="109">
        <v>39811</v>
      </c>
      <c r="C3777">
        <v>110.67</v>
      </c>
      <c r="D3777">
        <v>402722</v>
      </c>
    </row>
    <row r="3778" spans="2:4" x14ac:dyDescent="0.3">
      <c r="B3778" s="109">
        <v>39808</v>
      </c>
      <c r="C3778">
        <v>107.63</v>
      </c>
      <c r="D3778">
        <v>271643</v>
      </c>
    </row>
    <row r="3779" spans="2:4" x14ac:dyDescent="0.3">
      <c r="B3779" s="109">
        <v>39806</v>
      </c>
      <c r="C3779">
        <v>106.71</v>
      </c>
      <c r="D3779">
        <v>776557</v>
      </c>
    </row>
    <row r="3780" spans="2:4" x14ac:dyDescent="0.3">
      <c r="B3780" s="109">
        <v>39805</v>
      </c>
      <c r="C3780">
        <v>104.85</v>
      </c>
      <c r="D3780">
        <v>331820</v>
      </c>
    </row>
    <row r="3781" spans="2:4" x14ac:dyDescent="0.3">
      <c r="B3781" s="109">
        <v>39804</v>
      </c>
      <c r="C3781">
        <v>106.19</v>
      </c>
      <c r="D3781">
        <v>471649</v>
      </c>
    </row>
    <row r="3782" spans="2:4" x14ac:dyDescent="0.3">
      <c r="B3782" s="109">
        <v>39801</v>
      </c>
      <c r="C3782">
        <v>108.64</v>
      </c>
      <c r="D3782">
        <v>935367</v>
      </c>
    </row>
    <row r="3783" spans="2:4" x14ac:dyDescent="0.3">
      <c r="B3783" s="109">
        <v>39800</v>
      </c>
      <c r="C3783">
        <v>106.09</v>
      </c>
      <c r="D3783">
        <v>323483</v>
      </c>
    </row>
    <row r="3784" spans="2:4" x14ac:dyDescent="0.3">
      <c r="B3784" s="109">
        <v>39799</v>
      </c>
      <c r="C3784">
        <v>100.92</v>
      </c>
      <c r="D3784">
        <v>303591</v>
      </c>
    </row>
    <row r="3785" spans="2:4" x14ac:dyDescent="0.3">
      <c r="B3785" s="109">
        <v>39798</v>
      </c>
      <c r="C3785">
        <v>102.82</v>
      </c>
      <c r="D3785">
        <v>414201</v>
      </c>
    </row>
    <row r="3786" spans="2:4" x14ac:dyDescent="0.3">
      <c r="B3786" s="109">
        <v>39797</v>
      </c>
      <c r="C3786">
        <v>105.37</v>
      </c>
      <c r="D3786">
        <v>421689</v>
      </c>
    </row>
    <row r="3787" spans="2:4" x14ac:dyDescent="0.3">
      <c r="B3787" s="109">
        <v>39794</v>
      </c>
      <c r="C3787">
        <v>108.61</v>
      </c>
      <c r="D3787">
        <v>380508</v>
      </c>
    </row>
    <row r="3788" spans="2:4" x14ac:dyDescent="0.3">
      <c r="B3788" s="109">
        <v>39793</v>
      </c>
      <c r="C3788">
        <v>108.8</v>
      </c>
      <c r="D3788">
        <v>466531</v>
      </c>
    </row>
    <row r="3789" spans="2:4" x14ac:dyDescent="0.3">
      <c r="B3789" s="109">
        <v>39792</v>
      </c>
      <c r="C3789">
        <v>111.78</v>
      </c>
      <c r="D3789">
        <v>726498</v>
      </c>
    </row>
    <row r="3790" spans="2:4" x14ac:dyDescent="0.3">
      <c r="B3790" s="109">
        <v>39790</v>
      </c>
      <c r="C3790">
        <v>108.08</v>
      </c>
      <c r="D3790">
        <v>290739</v>
      </c>
    </row>
    <row r="3791" spans="2:4" x14ac:dyDescent="0.3">
      <c r="B3791" s="109">
        <v>39787</v>
      </c>
      <c r="C3791">
        <v>108.58</v>
      </c>
      <c r="D3791">
        <v>1456780</v>
      </c>
    </row>
    <row r="3792" spans="2:4" x14ac:dyDescent="0.3">
      <c r="B3792" s="109">
        <v>39786</v>
      </c>
      <c r="C3792">
        <v>112.27</v>
      </c>
      <c r="D3792">
        <v>2734404</v>
      </c>
    </row>
    <row r="3793" spans="2:4" x14ac:dyDescent="0.3">
      <c r="B3793" s="109">
        <v>39785</v>
      </c>
      <c r="C3793">
        <v>112.86</v>
      </c>
      <c r="D3793">
        <v>3524689</v>
      </c>
    </row>
    <row r="3794" spans="2:4" x14ac:dyDescent="0.3">
      <c r="B3794" s="109">
        <v>39784</v>
      </c>
      <c r="C3794">
        <v>93.07</v>
      </c>
      <c r="D3794">
        <v>1518843</v>
      </c>
    </row>
    <row r="3795" spans="2:4" x14ac:dyDescent="0.3">
      <c r="B3795" s="109">
        <v>39783</v>
      </c>
      <c r="C3795">
        <v>82.48</v>
      </c>
      <c r="D3795">
        <v>56290</v>
      </c>
    </row>
    <row r="3796" spans="2:4" x14ac:dyDescent="0.3">
      <c r="B3796" s="109">
        <v>39780</v>
      </c>
      <c r="C3796">
        <v>83.1</v>
      </c>
      <c r="D3796">
        <v>74214</v>
      </c>
    </row>
    <row r="3797" spans="2:4" x14ac:dyDescent="0.3">
      <c r="B3797" s="109">
        <v>39779</v>
      </c>
      <c r="C3797">
        <v>84.28</v>
      </c>
      <c r="D3797">
        <v>0</v>
      </c>
    </row>
    <row r="3798" spans="2:4" x14ac:dyDescent="0.3">
      <c r="B3798" s="109">
        <v>39778</v>
      </c>
      <c r="C3798">
        <v>84.28</v>
      </c>
      <c r="D3798">
        <v>131803</v>
      </c>
    </row>
    <row r="3799" spans="2:4" x14ac:dyDescent="0.3">
      <c r="B3799" s="109">
        <v>39777</v>
      </c>
      <c r="C3799">
        <v>86.08</v>
      </c>
      <c r="D3799">
        <v>42926</v>
      </c>
    </row>
    <row r="3800" spans="2:4" x14ac:dyDescent="0.3">
      <c r="B3800" s="109">
        <v>39776</v>
      </c>
      <c r="C3800">
        <v>88.1</v>
      </c>
      <c r="D3800">
        <v>35676</v>
      </c>
    </row>
    <row r="3801" spans="2:4" x14ac:dyDescent="0.3">
      <c r="B3801" s="109">
        <v>39773</v>
      </c>
      <c r="C3801">
        <v>92.98</v>
      </c>
      <c r="D3801">
        <v>33997</v>
      </c>
    </row>
    <row r="3802" spans="2:4" x14ac:dyDescent="0.3">
      <c r="B3802" s="109">
        <v>39772</v>
      </c>
      <c r="C3802">
        <v>89.02</v>
      </c>
      <c r="D3802">
        <v>58979</v>
      </c>
    </row>
    <row r="3803" spans="2:4" x14ac:dyDescent="0.3">
      <c r="B3803" s="109">
        <v>39771</v>
      </c>
      <c r="C3803">
        <v>89.38</v>
      </c>
      <c r="D3803">
        <v>67006</v>
      </c>
    </row>
    <row r="3804" spans="2:4" x14ac:dyDescent="0.3">
      <c r="B3804" s="109">
        <v>39770</v>
      </c>
      <c r="C3804">
        <v>92.29</v>
      </c>
      <c r="D3804">
        <v>162727</v>
      </c>
    </row>
    <row r="3805" spans="2:4" x14ac:dyDescent="0.3">
      <c r="B3805" s="109">
        <v>39769</v>
      </c>
      <c r="C3805">
        <v>104.26</v>
      </c>
      <c r="D3805">
        <v>358271</v>
      </c>
    </row>
    <row r="3806" spans="2:4" x14ac:dyDescent="0.3">
      <c r="B3806" s="109">
        <v>39766</v>
      </c>
      <c r="C3806">
        <v>105.4</v>
      </c>
      <c r="D3806">
        <v>19121</v>
      </c>
    </row>
    <row r="3807" spans="2:4" x14ac:dyDescent="0.3">
      <c r="B3807" s="109">
        <v>39764</v>
      </c>
      <c r="C3807">
        <v>106.42</v>
      </c>
      <c r="D3807">
        <v>30659</v>
      </c>
    </row>
    <row r="3808" spans="2:4" x14ac:dyDescent="0.3">
      <c r="B3808" s="109">
        <v>39763</v>
      </c>
      <c r="C3808">
        <v>108.61</v>
      </c>
      <c r="D3808">
        <v>73187</v>
      </c>
    </row>
    <row r="3809" spans="2:4" x14ac:dyDescent="0.3">
      <c r="B3809" s="109">
        <v>39762</v>
      </c>
      <c r="C3809">
        <v>104.98</v>
      </c>
      <c r="D3809">
        <v>55309</v>
      </c>
    </row>
    <row r="3810" spans="2:4" x14ac:dyDescent="0.3">
      <c r="B3810" s="109">
        <v>39759</v>
      </c>
      <c r="C3810">
        <v>102.49</v>
      </c>
      <c r="D3810">
        <v>76490</v>
      </c>
    </row>
    <row r="3811" spans="2:4" x14ac:dyDescent="0.3">
      <c r="B3811" s="109">
        <v>39758</v>
      </c>
      <c r="C3811">
        <v>94.81</v>
      </c>
      <c r="D3811">
        <v>38855</v>
      </c>
    </row>
    <row r="3812" spans="2:4" x14ac:dyDescent="0.3">
      <c r="B3812" s="109">
        <v>39757</v>
      </c>
      <c r="C3812">
        <v>100.11</v>
      </c>
      <c r="D3812">
        <v>64862</v>
      </c>
    </row>
    <row r="3813" spans="2:4" x14ac:dyDescent="0.3">
      <c r="B3813" s="109">
        <v>39756</v>
      </c>
      <c r="C3813">
        <v>100.92</v>
      </c>
      <c r="D3813">
        <v>49926</v>
      </c>
    </row>
    <row r="3814" spans="2:4" x14ac:dyDescent="0.3">
      <c r="B3814" s="109">
        <v>39755</v>
      </c>
      <c r="C3814">
        <v>97.1</v>
      </c>
      <c r="D3814">
        <v>34163</v>
      </c>
    </row>
    <row r="3815" spans="2:4" x14ac:dyDescent="0.3">
      <c r="B3815" s="109">
        <v>39752</v>
      </c>
      <c r="C3815">
        <v>97.49</v>
      </c>
      <c r="D3815">
        <v>57660</v>
      </c>
    </row>
    <row r="3816" spans="2:4" x14ac:dyDescent="0.3">
      <c r="B3816" s="109">
        <v>39750</v>
      </c>
      <c r="C3816">
        <v>88.36</v>
      </c>
      <c r="D3816">
        <v>107566</v>
      </c>
    </row>
    <row r="3817" spans="2:4" x14ac:dyDescent="0.3">
      <c r="B3817" s="109">
        <v>39748</v>
      </c>
      <c r="C3817">
        <v>90.82</v>
      </c>
      <c r="D3817">
        <v>44307</v>
      </c>
    </row>
    <row r="3818" spans="2:4" x14ac:dyDescent="0.3">
      <c r="B3818" s="109">
        <v>39745</v>
      </c>
      <c r="C3818">
        <v>104.62</v>
      </c>
      <c r="D3818">
        <v>154316</v>
      </c>
    </row>
    <row r="3819" spans="2:4" x14ac:dyDescent="0.3">
      <c r="B3819" s="109">
        <v>39744</v>
      </c>
      <c r="C3819">
        <v>110.41</v>
      </c>
      <c r="D3819">
        <v>13156</v>
      </c>
    </row>
    <row r="3820" spans="2:4" x14ac:dyDescent="0.3">
      <c r="B3820" s="109">
        <v>39743</v>
      </c>
      <c r="C3820">
        <v>113.32</v>
      </c>
      <c r="D3820">
        <v>9500</v>
      </c>
    </row>
    <row r="3821" spans="2:4" x14ac:dyDescent="0.3">
      <c r="B3821" s="109">
        <v>39742</v>
      </c>
      <c r="C3821">
        <v>114.23</v>
      </c>
      <c r="D3821">
        <v>30219</v>
      </c>
    </row>
    <row r="3822" spans="2:4" x14ac:dyDescent="0.3">
      <c r="B3822" s="109">
        <v>39741</v>
      </c>
      <c r="C3822">
        <v>110.7</v>
      </c>
      <c r="D3822">
        <v>17342</v>
      </c>
    </row>
    <row r="3823" spans="2:4" x14ac:dyDescent="0.3">
      <c r="B3823" s="109">
        <v>39738</v>
      </c>
      <c r="C3823">
        <v>109.36</v>
      </c>
      <c r="D3823">
        <v>187501</v>
      </c>
    </row>
    <row r="3824" spans="2:4" x14ac:dyDescent="0.3">
      <c r="B3824" s="109">
        <v>39737</v>
      </c>
      <c r="C3824">
        <v>110.41</v>
      </c>
      <c r="D3824">
        <v>35790</v>
      </c>
    </row>
    <row r="3825" spans="2:4" x14ac:dyDescent="0.3">
      <c r="B3825" s="109">
        <v>39736</v>
      </c>
      <c r="C3825">
        <v>118.12</v>
      </c>
      <c r="D3825">
        <v>43335</v>
      </c>
    </row>
    <row r="3826" spans="2:4" x14ac:dyDescent="0.3">
      <c r="B3826" s="109">
        <v>39735</v>
      </c>
      <c r="C3826">
        <v>118.88</v>
      </c>
      <c r="D3826">
        <v>51239</v>
      </c>
    </row>
    <row r="3827" spans="2:4" x14ac:dyDescent="0.3">
      <c r="B3827" s="109">
        <v>39734</v>
      </c>
      <c r="C3827">
        <v>110.21</v>
      </c>
      <c r="D3827">
        <v>32138</v>
      </c>
    </row>
    <row r="3828" spans="2:4" x14ac:dyDescent="0.3">
      <c r="B3828" s="109">
        <v>39731</v>
      </c>
      <c r="C3828">
        <v>104.78</v>
      </c>
      <c r="D3828">
        <v>37228</v>
      </c>
    </row>
    <row r="3829" spans="2:4" x14ac:dyDescent="0.3">
      <c r="B3829" s="109">
        <v>39729</v>
      </c>
      <c r="C3829">
        <v>115.57</v>
      </c>
      <c r="D3829">
        <v>43466</v>
      </c>
    </row>
    <row r="3830" spans="2:4" x14ac:dyDescent="0.3">
      <c r="B3830" s="109">
        <v>39728</v>
      </c>
      <c r="C3830">
        <v>123.59</v>
      </c>
      <c r="D3830">
        <v>31887</v>
      </c>
    </row>
    <row r="3831" spans="2:4" x14ac:dyDescent="0.3">
      <c r="B3831" s="109">
        <v>39727</v>
      </c>
      <c r="C3831">
        <v>123.55</v>
      </c>
      <c r="D3831">
        <v>47773</v>
      </c>
    </row>
    <row r="3832" spans="2:4" x14ac:dyDescent="0.3">
      <c r="B3832" s="109">
        <v>39724</v>
      </c>
      <c r="C3832">
        <v>132.81</v>
      </c>
      <c r="D3832">
        <v>323177</v>
      </c>
    </row>
    <row r="3833" spans="2:4" x14ac:dyDescent="0.3">
      <c r="B3833" s="109">
        <v>39722</v>
      </c>
      <c r="C3833">
        <v>130.58000000000001</v>
      </c>
      <c r="D3833">
        <v>390920</v>
      </c>
    </row>
    <row r="3834" spans="2:4" x14ac:dyDescent="0.3">
      <c r="B3834" s="109">
        <v>39721</v>
      </c>
      <c r="C3834">
        <v>130.78</v>
      </c>
      <c r="D3834">
        <v>329937</v>
      </c>
    </row>
    <row r="3835" spans="2:4" x14ac:dyDescent="0.3">
      <c r="B3835" s="109">
        <v>39720</v>
      </c>
      <c r="C3835">
        <v>126.37</v>
      </c>
      <c r="D3835">
        <v>152319</v>
      </c>
    </row>
    <row r="3836" spans="2:4" x14ac:dyDescent="0.3">
      <c r="B3836" s="109">
        <v>39717</v>
      </c>
      <c r="C3836">
        <v>130.49</v>
      </c>
      <c r="D3836">
        <v>144304</v>
      </c>
    </row>
    <row r="3837" spans="2:4" x14ac:dyDescent="0.3">
      <c r="B3837" s="109">
        <v>39716</v>
      </c>
      <c r="C3837">
        <v>133.88999999999999</v>
      </c>
      <c r="D3837">
        <v>217058</v>
      </c>
    </row>
    <row r="3838" spans="2:4" x14ac:dyDescent="0.3">
      <c r="B3838" s="109">
        <v>39715</v>
      </c>
      <c r="C3838">
        <v>142.85</v>
      </c>
      <c r="D3838">
        <v>17856</v>
      </c>
    </row>
    <row r="3839" spans="2:4" x14ac:dyDescent="0.3">
      <c r="B3839" s="109">
        <v>39714</v>
      </c>
      <c r="C3839">
        <v>143.47</v>
      </c>
      <c r="D3839">
        <v>80133</v>
      </c>
    </row>
    <row r="3840" spans="2:4" x14ac:dyDescent="0.3">
      <c r="B3840" s="109">
        <v>39713</v>
      </c>
      <c r="C3840">
        <v>148.83000000000001</v>
      </c>
      <c r="D3840">
        <v>141446</v>
      </c>
    </row>
    <row r="3841" spans="2:4" x14ac:dyDescent="0.3">
      <c r="B3841" s="109">
        <v>39710</v>
      </c>
      <c r="C3841">
        <v>146.87</v>
      </c>
      <c r="D3841">
        <v>86140</v>
      </c>
    </row>
    <row r="3842" spans="2:4" x14ac:dyDescent="0.3">
      <c r="B3842" s="109">
        <v>39709</v>
      </c>
      <c r="C3842">
        <v>139.71</v>
      </c>
      <c r="D3842">
        <v>96144</v>
      </c>
    </row>
    <row r="3843" spans="2:4" x14ac:dyDescent="0.3">
      <c r="B3843" s="109">
        <v>39708</v>
      </c>
      <c r="C3843">
        <v>145.19999999999999</v>
      </c>
      <c r="D3843">
        <v>268519</v>
      </c>
    </row>
    <row r="3844" spans="2:4" x14ac:dyDescent="0.3">
      <c r="B3844" s="109">
        <v>39707</v>
      </c>
      <c r="C3844">
        <v>145.76</v>
      </c>
      <c r="D3844">
        <v>129222</v>
      </c>
    </row>
    <row r="3845" spans="2:4" x14ac:dyDescent="0.3">
      <c r="B3845" s="109">
        <v>39706</v>
      </c>
      <c r="C3845">
        <v>145.69</v>
      </c>
      <c r="D3845">
        <v>133290</v>
      </c>
    </row>
    <row r="3846" spans="2:4" x14ac:dyDescent="0.3">
      <c r="B3846" s="109">
        <v>39703</v>
      </c>
      <c r="C3846">
        <v>150.63</v>
      </c>
      <c r="D3846">
        <v>63358</v>
      </c>
    </row>
    <row r="3847" spans="2:4" x14ac:dyDescent="0.3">
      <c r="B3847" s="109">
        <v>39702</v>
      </c>
      <c r="C3847">
        <v>150.5</v>
      </c>
      <c r="D3847">
        <v>52359</v>
      </c>
    </row>
    <row r="3848" spans="2:4" x14ac:dyDescent="0.3">
      <c r="B3848" s="109">
        <v>39701</v>
      </c>
      <c r="C3848">
        <v>151.97</v>
      </c>
      <c r="D3848">
        <v>273673</v>
      </c>
    </row>
    <row r="3849" spans="2:4" x14ac:dyDescent="0.3">
      <c r="B3849" s="109">
        <v>39700</v>
      </c>
      <c r="C3849">
        <v>152.5</v>
      </c>
      <c r="D3849">
        <v>195643</v>
      </c>
    </row>
    <row r="3850" spans="2:4" x14ac:dyDescent="0.3">
      <c r="B3850" s="109">
        <v>39699</v>
      </c>
      <c r="C3850">
        <v>152.13999999999999</v>
      </c>
      <c r="D3850">
        <v>132460</v>
      </c>
    </row>
    <row r="3851" spans="2:4" x14ac:dyDescent="0.3">
      <c r="B3851" s="109">
        <v>39696</v>
      </c>
      <c r="C3851">
        <v>153.58000000000001</v>
      </c>
      <c r="D3851">
        <v>103955</v>
      </c>
    </row>
    <row r="3852" spans="2:4" x14ac:dyDescent="0.3">
      <c r="B3852" s="109">
        <v>39695</v>
      </c>
      <c r="C3852">
        <v>154.91999999999999</v>
      </c>
      <c r="D3852">
        <v>86867</v>
      </c>
    </row>
    <row r="3853" spans="2:4" x14ac:dyDescent="0.3">
      <c r="B3853" s="109">
        <v>39693</v>
      </c>
      <c r="C3853">
        <v>154.79</v>
      </c>
      <c r="D3853">
        <v>96632</v>
      </c>
    </row>
    <row r="3854" spans="2:4" x14ac:dyDescent="0.3">
      <c r="B3854" s="109">
        <v>39692</v>
      </c>
      <c r="C3854">
        <v>154.49</v>
      </c>
      <c r="D3854">
        <v>61773</v>
      </c>
    </row>
    <row r="3855" spans="2:4" x14ac:dyDescent="0.3">
      <c r="B3855" s="109">
        <v>39689</v>
      </c>
      <c r="C3855">
        <v>155.77000000000001</v>
      </c>
      <c r="D3855">
        <v>142509</v>
      </c>
    </row>
    <row r="3856" spans="2:4" x14ac:dyDescent="0.3">
      <c r="B3856" s="109">
        <v>39688</v>
      </c>
      <c r="C3856">
        <v>156.06</v>
      </c>
      <c r="D3856">
        <v>271020</v>
      </c>
    </row>
    <row r="3857" spans="2:4" x14ac:dyDescent="0.3">
      <c r="B3857" s="109">
        <v>39687</v>
      </c>
      <c r="C3857">
        <v>159.19999999999999</v>
      </c>
      <c r="D3857">
        <v>77217</v>
      </c>
    </row>
    <row r="3858" spans="2:4" x14ac:dyDescent="0.3">
      <c r="B3858" s="109">
        <v>39686</v>
      </c>
      <c r="C3858">
        <v>157.96</v>
      </c>
      <c r="D3858">
        <v>36662</v>
      </c>
    </row>
    <row r="3859" spans="2:4" x14ac:dyDescent="0.3">
      <c r="B3859" s="109">
        <v>39685</v>
      </c>
      <c r="C3859">
        <v>157.63</v>
      </c>
      <c r="D3859">
        <v>29086</v>
      </c>
    </row>
    <row r="3860" spans="2:4" x14ac:dyDescent="0.3">
      <c r="B3860" s="109">
        <v>39682</v>
      </c>
      <c r="C3860">
        <v>158.12</v>
      </c>
      <c r="D3860">
        <v>75521</v>
      </c>
    </row>
    <row r="3861" spans="2:4" x14ac:dyDescent="0.3">
      <c r="B3861" s="109">
        <v>39681</v>
      </c>
      <c r="C3861">
        <v>155.05000000000001</v>
      </c>
      <c r="D3861">
        <v>24726</v>
      </c>
    </row>
    <row r="3862" spans="2:4" x14ac:dyDescent="0.3">
      <c r="B3862" s="109">
        <v>39680</v>
      </c>
      <c r="C3862">
        <v>158.06</v>
      </c>
      <c r="D3862">
        <v>37156</v>
      </c>
    </row>
    <row r="3863" spans="2:4" x14ac:dyDescent="0.3">
      <c r="B3863" s="109">
        <v>39679</v>
      </c>
      <c r="C3863">
        <v>157.37</v>
      </c>
      <c r="D3863">
        <v>85654</v>
      </c>
    </row>
    <row r="3864" spans="2:4" x14ac:dyDescent="0.3">
      <c r="B3864" s="109">
        <v>39678</v>
      </c>
      <c r="C3864">
        <v>156.85</v>
      </c>
      <c r="D3864">
        <v>38482</v>
      </c>
    </row>
    <row r="3865" spans="2:4" x14ac:dyDescent="0.3">
      <c r="B3865" s="109">
        <v>39674</v>
      </c>
      <c r="C3865">
        <v>161.29</v>
      </c>
      <c r="D3865">
        <v>47500</v>
      </c>
    </row>
    <row r="3866" spans="2:4" x14ac:dyDescent="0.3">
      <c r="B3866" s="109">
        <v>39673</v>
      </c>
      <c r="C3866">
        <v>164.5</v>
      </c>
      <c r="D3866">
        <v>78500</v>
      </c>
    </row>
    <row r="3867" spans="2:4" x14ac:dyDescent="0.3">
      <c r="B3867" s="109">
        <v>39672</v>
      </c>
      <c r="C3867">
        <v>164.86</v>
      </c>
      <c r="D3867">
        <v>197000</v>
      </c>
    </row>
    <row r="3868" spans="2:4" x14ac:dyDescent="0.3">
      <c r="B3868" s="109">
        <v>39671</v>
      </c>
      <c r="C3868">
        <v>163.52000000000001</v>
      </c>
      <c r="D3868">
        <v>84400</v>
      </c>
    </row>
    <row r="3869" spans="2:4" x14ac:dyDescent="0.3">
      <c r="B3869" s="109">
        <v>39668</v>
      </c>
      <c r="C3869">
        <v>161.80000000000001</v>
      </c>
      <c r="D3869">
        <v>190100</v>
      </c>
    </row>
    <row r="3870" spans="2:4" x14ac:dyDescent="0.3">
      <c r="B3870" s="109">
        <v>39667</v>
      </c>
      <c r="C3870">
        <v>161.12</v>
      </c>
      <c r="D3870">
        <v>82800</v>
      </c>
    </row>
    <row r="3871" spans="2:4" x14ac:dyDescent="0.3">
      <c r="B3871" s="109">
        <v>39666</v>
      </c>
      <c r="C3871">
        <v>161.12</v>
      </c>
      <c r="D3871">
        <v>162900</v>
      </c>
    </row>
    <row r="3872" spans="2:4" x14ac:dyDescent="0.3">
      <c r="B3872" s="109">
        <v>39665</v>
      </c>
      <c r="C3872">
        <v>160.83000000000001</v>
      </c>
      <c r="D3872">
        <v>185500</v>
      </c>
    </row>
    <row r="3873" spans="2:4" x14ac:dyDescent="0.3">
      <c r="B3873" s="109">
        <v>39664</v>
      </c>
      <c r="C3873">
        <v>159.05000000000001</v>
      </c>
      <c r="D3873">
        <v>252800</v>
      </c>
    </row>
    <row r="3874" spans="2:4" x14ac:dyDescent="0.3">
      <c r="B3874" s="109">
        <v>39661</v>
      </c>
      <c r="C3874">
        <v>153.93</v>
      </c>
      <c r="D3874">
        <v>227800</v>
      </c>
    </row>
    <row r="3875" spans="2:4" x14ac:dyDescent="0.3">
      <c r="B3875" s="109">
        <v>39660</v>
      </c>
      <c r="C3875">
        <v>152.51</v>
      </c>
      <c r="D3875">
        <v>389300</v>
      </c>
    </row>
    <row r="3876" spans="2:4" x14ac:dyDescent="0.3">
      <c r="B3876" s="109">
        <v>39659</v>
      </c>
      <c r="C3876">
        <v>150.79</v>
      </c>
      <c r="D3876">
        <v>1119300</v>
      </c>
    </row>
    <row r="3877" spans="2:4" x14ac:dyDescent="0.3">
      <c r="B3877" s="109">
        <v>39658</v>
      </c>
      <c r="C3877">
        <v>150.05000000000001</v>
      </c>
      <c r="D3877">
        <v>1306500</v>
      </c>
    </row>
    <row r="3878" spans="2:4" x14ac:dyDescent="0.3">
      <c r="B3878" s="109">
        <v>39657</v>
      </c>
      <c r="C3878">
        <v>175.56</v>
      </c>
      <c r="D3878">
        <v>77928</v>
      </c>
    </row>
    <row r="3879" spans="2:4" x14ac:dyDescent="0.3">
      <c r="B3879" s="109">
        <v>39654</v>
      </c>
      <c r="C3879">
        <v>173.36</v>
      </c>
      <c r="D3879">
        <v>106931</v>
      </c>
    </row>
    <row r="3880" spans="2:4" x14ac:dyDescent="0.3">
      <c r="B3880" s="109">
        <v>39653</v>
      </c>
      <c r="C3880">
        <v>179.16</v>
      </c>
      <c r="D3880">
        <v>71594</v>
      </c>
    </row>
    <row r="3881" spans="2:4" x14ac:dyDescent="0.3">
      <c r="B3881" s="109">
        <v>39652</v>
      </c>
      <c r="C3881">
        <v>182.82</v>
      </c>
      <c r="D3881">
        <v>98815</v>
      </c>
    </row>
    <row r="3882" spans="2:4" x14ac:dyDescent="0.3">
      <c r="B3882" s="109">
        <v>39651</v>
      </c>
      <c r="C3882">
        <v>180.06</v>
      </c>
      <c r="D3882">
        <v>29796</v>
      </c>
    </row>
    <row r="3883" spans="2:4" x14ac:dyDescent="0.3">
      <c r="B3883" s="109">
        <v>39650</v>
      </c>
      <c r="C3883">
        <v>179.38</v>
      </c>
      <c r="D3883">
        <v>37417</v>
      </c>
    </row>
    <row r="3884" spans="2:4" x14ac:dyDescent="0.3">
      <c r="B3884" s="109">
        <v>39647</v>
      </c>
      <c r="C3884">
        <v>176.89</v>
      </c>
      <c r="D3884">
        <v>77276</v>
      </c>
    </row>
    <row r="3885" spans="2:4" x14ac:dyDescent="0.3">
      <c r="B3885" s="109">
        <v>39646</v>
      </c>
      <c r="C3885">
        <v>169.99</v>
      </c>
      <c r="D3885">
        <v>68787</v>
      </c>
    </row>
    <row r="3886" spans="2:4" x14ac:dyDescent="0.3">
      <c r="B3886" s="109">
        <v>39645</v>
      </c>
      <c r="C3886">
        <v>166.56</v>
      </c>
      <c r="D3886">
        <v>71782</v>
      </c>
    </row>
    <row r="3887" spans="2:4" x14ac:dyDescent="0.3">
      <c r="B3887" s="109">
        <v>39644</v>
      </c>
      <c r="C3887">
        <v>172.16</v>
      </c>
      <c r="D3887">
        <v>62482</v>
      </c>
    </row>
    <row r="3888" spans="2:4" x14ac:dyDescent="0.3">
      <c r="B3888" s="109">
        <v>39643</v>
      </c>
      <c r="C3888">
        <v>185.15</v>
      </c>
      <c r="D3888">
        <v>80428</v>
      </c>
    </row>
    <row r="3889" spans="2:4" x14ac:dyDescent="0.3">
      <c r="B3889" s="109">
        <v>39640</v>
      </c>
      <c r="C3889">
        <v>185.37</v>
      </c>
      <c r="D3889">
        <v>79025</v>
      </c>
    </row>
    <row r="3890" spans="2:4" x14ac:dyDescent="0.3">
      <c r="B3890" s="109">
        <v>39639</v>
      </c>
      <c r="C3890">
        <v>185.21</v>
      </c>
      <c r="D3890">
        <v>86489</v>
      </c>
    </row>
    <row r="3891" spans="2:4" x14ac:dyDescent="0.3">
      <c r="B3891" s="109">
        <v>39638</v>
      </c>
      <c r="C3891">
        <v>191.56</v>
      </c>
      <c r="D3891">
        <v>340500</v>
      </c>
    </row>
    <row r="3892" spans="2:4" x14ac:dyDescent="0.3">
      <c r="B3892" s="109">
        <v>39637</v>
      </c>
      <c r="C3892">
        <v>174.01</v>
      </c>
      <c r="D3892">
        <v>248099</v>
      </c>
    </row>
    <row r="3893" spans="2:4" x14ac:dyDescent="0.3">
      <c r="B3893" s="109">
        <v>39636</v>
      </c>
      <c r="C3893">
        <v>175.24</v>
      </c>
      <c r="D3893">
        <v>196086</v>
      </c>
    </row>
    <row r="3894" spans="2:4" x14ac:dyDescent="0.3">
      <c r="B3894" s="109">
        <v>39633</v>
      </c>
      <c r="C3894">
        <v>164.2</v>
      </c>
      <c r="D3894">
        <v>370866</v>
      </c>
    </row>
    <row r="3895" spans="2:4" x14ac:dyDescent="0.3">
      <c r="B3895" s="109">
        <v>39632</v>
      </c>
      <c r="C3895">
        <v>155.75</v>
      </c>
      <c r="D3895">
        <v>285483</v>
      </c>
    </row>
    <row r="3896" spans="2:4" x14ac:dyDescent="0.3">
      <c r="B3896" s="109">
        <v>39631</v>
      </c>
      <c r="C3896">
        <v>167.89</v>
      </c>
      <c r="D3896">
        <v>587333</v>
      </c>
    </row>
    <row r="3897" spans="2:4" x14ac:dyDescent="0.3">
      <c r="B3897" s="109">
        <v>39630</v>
      </c>
      <c r="C3897">
        <v>171.19</v>
      </c>
      <c r="D3897">
        <v>418329</v>
      </c>
    </row>
    <row r="3898" spans="2:4" x14ac:dyDescent="0.3">
      <c r="B3898" s="109">
        <v>39629</v>
      </c>
      <c r="C3898">
        <v>183.85</v>
      </c>
      <c r="D3898">
        <v>303073</v>
      </c>
    </row>
    <row r="3899" spans="2:4" x14ac:dyDescent="0.3">
      <c r="B3899" s="109">
        <v>39626</v>
      </c>
      <c r="C3899">
        <v>198.97</v>
      </c>
      <c r="D3899">
        <v>221458</v>
      </c>
    </row>
    <row r="3900" spans="2:4" x14ac:dyDescent="0.3">
      <c r="B3900" s="109">
        <v>39625</v>
      </c>
      <c r="C3900">
        <v>203.86</v>
      </c>
      <c r="D3900">
        <v>263609</v>
      </c>
    </row>
    <row r="3901" spans="2:4" x14ac:dyDescent="0.3">
      <c r="B3901" s="109">
        <v>39624</v>
      </c>
      <c r="C3901">
        <v>205.45</v>
      </c>
      <c r="D3901">
        <v>266950</v>
      </c>
    </row>
    <row r="3902" spans="2:4" x14ac:dyDescent="0.3">
      <c r="B3902" s="109">
        <v>39623</v>
      </c>
      <c r="C3902">
        <v>186.83</v>
      </c>
      <c r="D3902">
        <v>119661</v>
      </c>
    </row>
    <row r="3903" spans="2:4" x14ac:dyDescent="0.3">
      <c r="B3903" s="109">
        <v>39622</v>
      </c>
      <c r="C3903">
        <v>201.76</v>
      </c>
      <c r="D3903">
        <v>113712</v>
      </c>
    </row>
    <row r="3904" spans="2:4" x14ac:dyDescent="0.3">
      <c r="B3904" s="109">
        <v>39619</v>
      </c>
      <c r="C3904">
        <v>221.41</v>
      </c>
      <c r="D3904">
        <v>262622</v>
      </c>
    </row>
    <row r="3905" spans="2:4" x14ac:dyDescent="0.3">
      <c r="B3905" s="109">
        <v>39618</v>
      </c>
      <c r="C3905">
        <v>214.64</v>
      </c>
      <c r="D3905">
        <v>253552</v>
      </c>
    </row>
    <row r="3906" spans="2:4" x14ac:dyDescent="0.3">
      <c r="B3906" s="109">
        <v>39617</v>
      </c>
      <c r="C3906">
        <v>212.7</v>
      </c>
      <c r="D3906">
        <v>640598</v>
      </c>
    </row>
    <row r="3907" spans="2:4" x14ac:dyDescent="0.3">
      <c r="B3907" s="109">
        <v>39616</v>
      </c>
      <c r="C3907">
        <v>225.3</v>
      </c>
      <c r="D3907">
        <v>69660</v>
      </c>
    </row>
    <row r="3908" spans="2:4" x14ac:dyDescent="0.3">
      <c r="B3908" s="109">
        <v>39615</v>
      </c>
      <c r="C3908">
        <v>220.08</v>
      </c>
      <c r="D3908">
        <v>219637</v>
      </c>
    </row>
    <row r="3909" spans="2:4" x14ac:dyDescent="0.3">
      <c r="B3909" s="109">
        <v>39612</v>
      </c>
      <c r="C3909">
        <v>218.47</v>
      </c>
      <c r="D3909">
        <v>216926</v>
      </c>
    </row>
    <row r="3910" spans="2:4" x14ac:dyDescent="0.3">
      <c r="B3910" s="109">
        <v>39611</v>
      </c>
      <c r="C3910">
        <v>222.06</v>
      </c>
      <c r="D3910">
        <v>111832</v>
      </c>
    </row>
    <row r="3911" spans="2:4" x14ac:dyDescent="0.3">
      <c r="B3911" s="109">
        <v>39610</v>
      </c>
      <c r="C3911">
        <v>222.19</v>
      </c>
      <c r="D3911">
        <v>72032</v>
      </c>
    </row>
    <row r="3912" spans="2:4" x14ac:dyDescent="0.3">
      <c r="B3912" s="109">
        <v>39609</v>
      </c>
      <c r="C3912">
        <v>223.16</v>
      </c>
      <c r="D3912">
        <v>74234</v>
      </c>
    </row>
    <row r="3913" spans="2:4" x14ac:dyDescent="0.3">
      <c r="B3913" s="109">
        <v>39608</v>
      </c>
      <c r="C3913">
        <v>217.69</v>
      </c>
      <c r="D3913">
        <v>180049</v>
      </c>
    </row>
    <row r="3914" spans="2:4" x14ac:dyDescent="0.3">
      <c r="B3914" s="109">
        <v>39605</v>
      </c>
      <c r="C3914">
        <v>228.08</v>
      </c>
      <c r="D3914">
        <v>403014</v>
      </c>
    </row>
    <row r="3915" spans="2:4" x14ac:dyDescent="0.3">
      <c r="B3915" s="109">
        <v>39604</v>
      </c>
      <c r="C3915">
        <v>230.54</v>
      </c>
      <c r="D3915">
        <v>328893</v>
      </c>
    </row>
    <row r="3916" spans="2:4" x14ac:dyDescent="0.3">
      <c r="B3916" s="109">
        <v>39603</v>
      </c>
      <c r="C3916">
        <v>215.71</v>
      </c>
      <c r="D3916">
        <v>147959</v>
      </c>
    </row>
    <row r="3917" spans="2:4" x14ac:dyDescent="0.3">
      <c r="B3917" s="109">
        <v>39602</v>
      </c>
      <c r="C3917">
        <v>222.93</v>
      </c>
      <c r="D3917">
        <v>48566</v>
      </c>
    </row>
    <row r="3918" spans="2:4" x14ac:dyDescent="0.3">
      <c r="B3918" s="109">
        <v>39601</v>
      </c>
      <c r="C3918">
        <v>223.81</v>
      </c>
      <c r="D3918">
        <v>145382</v>
      </c>
    </row>
    <row r="3919" spans="2:4" x14ac:dyDescent="0.3">
      <c r="B3919" s="109">
        <v>39598</v>
      </c>
      <c r="C3919">
        <v>233.98</v>
      </c>
      <c r="D3919">
        <v>213579</v>
      </c>
    </row>
    <row r="3920" spans="2:4" x14ac:dyDescent="0.3">
      <c r="B3920" s="109">
        <v>39597</v>
      </c>
      <c r="C3920">
        <v>212.38</v>
      </c>
      <c r="D3920">
        <v>444781</v>
      </c>
    </row>
    <row r="3921" spans="2:4" x14ac:dyDescent="0.3">
      <c r="B3921" s="109">
        <v>39596</v>
      </c>
      <c r="C3921">
        <v>203.7</v>
      </c>
      <c r="D3921">
        <v>226754</v>
      </c>
    </row>
    <row r="3922" spans="2:4" x14ac:dyDescent="0.3">
      <c r="B3922" s="109">
        <v>39595</v>
      </c>
      <c r="C3922">
        <v>208.2</v>
      </c>
      <c r="D3922">
        <v>64623</v>
      </c>
    </row>
    <row r="3923" spans="2:4" x14ac:dyDescent="0.3">
      <c r="B3923" s="109">
        <v>39594</v>
      </c>
      <c r="C3923">
        <v>219.83</v>
      </c>
      <c r="D3923">
        <v>31408</v>
      </c>
    </row>
    <row r="3924" spans="2:4" x14ac:dyDescent="0.3">
      <c r="B3924" s="109">
        <v>39591</v>
      </c>
      <c r="C3924">
        <v>229.83</v>
      </c>
      <c r="D3924">
        <v>103126</v>
      </c>
    </row>
    <row r="3925" spans="2:4" x14ac:dyDescent="0.3">
      <c r="B3925" s="109">
        <v>39590</v>
      </c>
      <c r="C3925">
        <v>233.17</v>
      </c>
      <c r="D3925">
        <v>281081</v>
      </c>
    </row>
    <row r="3926" spans="2:4" x14ac:dyDescent="0.3">
      <c r="B3926" s="109">
        <v>39589</v>
      </c>
      <c r="C3926">
        <v>234.01</v>
      </c>
      <c r="D3926">
        <v>162841</v>
      </c>
    </row>
    <row r="3927" spans="2:4" x14ac:dyDescent="0.3">
      <c r="B3927" s="109">
        <v>39588</v>
      </c>
      <c r="C3927">
        <v>225.59</v>
      </c>
      <c r="D3927">
        <v>94183</v>
      </c>
    </row>
    <row r="3928" spans="2:4" x14ac:dyDescent="0.3">
      <c r="B3928" s="109">
        <v>39584</v>
      </c>
      <c r="C3928">
        <v>230.25</v>
      </c>
      <c r="D3928">
        <v>146698</v>
      </c>
    </row>
    <row r="3929" spans="2:4" x14ac:dyDescent="0.3">
      <c r="B3929" s="109">
        <v>39583</v>
      </c>
      <c r="C3929">
        <v>226.85</v>
      </c>
      <c r="D3929">
        <v>191259</v>
      </c>
    </row>
    <row r="3930" spans="2:4" x14ac:dyDescent="0.3">
      <c r="B3930" s="109">
        <v>39582</v>
      </c>
      <c r="C3930">
        <v>218.5</v>
      </c>
      <c r="D3930">
        <v>126323</v>
      </c>
    </row>
    <row r="3931" spans="2:4" x14ac:dyDescent="0.3">
      <c r="B3931" s="109">
        <v>39581</v>
      </c>
      <c r="C3931">
        <v>213.41</v>
      </c>
      <c r="D3931">
        <v>58341</v>
      </c>
    </row>
    <row r="3932" spans="2:4" x14ac:dyDescent="0.3">
      <c r="B3932" s="109">
        <v>39580</v>
      </c>
      <c r="C3932">
        <v>214.97</v>
      </c>
      <c r="D3932">
        <v>124057</v>
      </c>
    </row>
    <row r="3933" spans="2:4" x14ac:dyDescent="0.3">
      <c r="B3933" s="109">
        <v>39577</v>
      </c>
      <c r="C3933">
        <v>207.29</v>
      </c>
      <c r="D3933">
        <v>100545</v>
      </c>
    </row>
    <row r="3934" spans="2:4" x14ac:dyDescent="0.3">
      <c r="B3934" s="109">
        <v>39576</v>
      </c>
      <c r="C3934">
        <v>216.1</v>
      </c>
      <c r="D3934">
        <v>113908</v>
      </c>
    </row>
    <row r="3935" spans="2:4" x14ac:dyDescent="0.3">
      <c r="B3935" s="109">
        <v>39575</v>
      </c>
      <c r="C3935">
        <v>215.2</v>
      </c>
      <c r="D3935">
        <v>87847</v>
      </c>
    </row>
    <row r="3936" spans="2:4" x14ac:dyDescent="0.3">
      <c r="B3936" s="109">
        <v>39574</v>
      </c>
      <c r="C3936">
        <v>215.81</v>
      </c>
      <c r="D3936">
        <v>184274</v>
      </c>
    </row>
    <row r="3937" spans="2:4" x14ac:dyDescent="0.3">
      <c r="B3937" s="109">
        <v>39573</v>
      </c>
      <c r="C3937">
        <v>223.35</v>
      </c>
      <c r="D3937">
        <v>733725</v>
      </c>
    </row>
    <row r="3938" spans="2:4" x14ac:dyDescent="0.3">
      <c r="B3938" s="109">
        <v>39570</v>
      </c>
      <c r="C3938">
        <v>224.13</v>
      </c>
      <c r="D3938">
        <v>824485</v>
      </c>
    </row>
    <row r="3939" spans="2:4" x14ac:dyDescent="0.3">
      <c r="B3939" s="109">
        <v>39568</v>
      </c>
      <c r="C3939">
        <v>206.87</v>
      </c>
      <c r="D3939">
        <v>743240</v>
      </c>
    </row>
    <row r="3940" spans="2:4" x14ac:dyDescent="0.3">
      <c r="B3940" s="109">
        <v>39567</v>
      </c>
      <c r="C3940">
        <v>202.44</v>
      </c>
      <c r="D3940">
        <v>281297</v>
      </c>
    </row>
    <row r="3941" spans="2:4" x14ac:dyDescent="0.3">
      <c r="B3941" s="109">
        <v>39566</v>
      </c>
      <c r="C3941">
        <v>200.62</v>
      </c>
      <c r="D3941">
        <v>55118</v>
      </c>
    </row>
    <row r="3942" spans="2:4" x14ac:dyDescent="0.3">
      <c r="B3942" s="109">
        <v>39563</v>
      </c>
      <c r="C3942">
        <v>198.91</v>
      </c>
      <c r="D3942">
        <v>155049</v>
      </c>
    </row>
    <row r="3943" spans="2:4" x14ac:dyDescent="0.3">
      <c r="B3943" s="109">
        <v>39562</v>
      </c>
      <c r="C3943">
        <v>198.71</v>
      </c>
      <c r="D3943">
        <v>131042</v>
      </c>
    </row>
    <row r="3944" spans="2:4" x14ac:dyDescent="0.3">
      <c r="B3944" s="109">
        <v>39561</v>
      </c>
      <c r="C3944">
        <v>198.58</v>
      </c>
      <c r="D3944">
        <v>129220</v>
      </c>
    </row>
    <row r="3945" spans="2:4" x14ac:dyDescent="0.3">
      <c r="B3945" s="109">
        <v>39560</v>
      </c>
      <c r="C3945">
        <v>191.23</v>
      </c>
      <c r="D3945">
        <v>171764</v>
      </c>
    </row>
    <row r="3946" spans="2:4" x14ac:dyDescent="0.3">
      <c r="B3946" s="109">
        <v>39559</v>
      </c>
      <c r="C3946">
        <v>192.08</v>
      </c>
      <c r="D3946">
        <v>104873</v>
      </c>
    </row>
    <row r="3947" spans="2:4" x14ac:dyDescent="0.3">
      <c r="B3947" s="109">
        <v>39555</v>
      </c>
      <c r="C3947">
        <v>192.14</v>
      </c>
      <c r="D3947">
        <v>53623</v>
      </c>
    </row>
    <row r="3948" spans="2:4" x14ac:dyDescent="0.3">
      <c r="B3948" s="109">
        <v>39554</v>
      </c>
      <c r="C3948">
        <v>193.01</v>
      </c>
      <c r="D3948">
        <v>36187</v>
      </c>
    </row>
    <row r="3949" spans="2:4" x14ac:dyDescent="0.3">
      <c r="B3949" s="109">
        <v>39553</v>
      </c>
      <c r="C3949">
        <v>192.72</v>
      </c>
      <c r="D3949">
        <v>14213</v>
      </c>
    </row>
    <row r="3950" spans="2:4" x14ac:dyDescent="0.3">
      <c r="B3950" s="109">
        <v>39549</v>
      </c>
      <c r="C3950">
        <v>191.53</v>
      </c>
      <c r="D3950">
        <v>9320</v>
      </c>
    </row>
    <row r="3951" spans="2:4" x14ac:dyDescent="0.3">
      <c r="B3951" s="109">
        <v>39548</v>
      </c>
      <c r="C3951">
        <v>190.78</v>
      </c>
      <c r="D3951">
        <v>317312</v>
      </c>
    </row>
    <row r="3952" spans="2:4" x14ac:dyDescent="0.3">
      <c r="B3952" s="109">
        <v>39547</v>
      </c>
      <c r="C3952">
        <v>191.4</v>
      </c>
      <c r="D3952">
        <v>7725</v>
      </c>
    </row>
    <row r="3953" spans="2:4" x14ac:dyDescent="0.3">
      <c r="B3953" s="109">
        <v>39546</v>
      </c>
      <c r="C3953">
        <v>192.24</v>
      </c>
      <c r="D3953">
        <v>18480</v>
      </c>
    </row>
    <row r="3954" spans="2:4" x14ac:dyDescent="0.3">
      <c r="B3954" s="109">
        <v>39545</v>
      </c>
      <c r="C3954">
        <v>190.49</v>
      </c>
      <c r="D3954">
        <v>15419</v>
      </c>
    </row>
    <row r="3955" spans="2:4" x14ac:dyDescent="0.3">
      <c r="B3955" s="109">
        <v>39542</v>
      </c>
      <c r="C3955">
        <v>192.01</v>
      </c>
      <c r="D3955">
        <v>36315</v>
      </c>
    </row>
    <row r="3956" spans="2:4" x14ac:dyDescent="0.3">
      <c r="B3956" s="109">
        <v>39541</v>
      </c>
      <c r="C3956">
        <v>193.57</v>
      </c>
      <c r="D3956">
        <v>137204</v>
      </c>
    </row>
    <row r="3957" spans="2:4" x14ac:dyDescent="0.3">
      <c r="B3957" s="109">
        <v>39540</v>
      </c>
      <c r="C3957">
        <v>194.02</v>
      </c>
      <c r="D3957">
        <v>28657</v>
      </c>
    </row>
    <row r="3958" spans="2:4" x14ac:dyDescent="0.3">
      <c r="B3958" s="109">
        <v>39539</v>
      </c>
      <c r="C3958">
        <v>195.8</v>
      </c>
      <c r="D3958">
        <v>60376</v>
      </c>
    </row>
    <row r="3959" spans="2:4" x14ac:dyDescent="0.3">
      <c r="B3959" s="109">
        <v>39538</v>
      </c>
      <c r="C3959">
        <v>195.83</v>
      </c>
      <c r="D3959">
        <v>245963</v>
      </c>
    </row>
    <row r="3960" spans="2:4" x14ac:dyDescent="0.3">
      <c r="B3960" s="109">
        <v>39535</v>
      </c>
      <c r="C3960">
        <v>188.55</v>
      </c>
      <c r="D3960">
        <v>75145</v>
      </c>
    </row>
    <row r="3961" spans="2:4" x14ac:dyDescent="0.3">
      <c r="B3961" s="109">
        <v>39534</v>
      </c>
      <c r="C3961">
        <v>187.7</v>
      </c>
      <c r="D3961">
        <v>57562</v>
      </c>
    </row>
    <row r="3962" spans="2:4" x14ac:dyDescent="0.3">
      <c r="B3962" s="109">
        <v>39533</v>
      </c>
      <c r="C3962">
        <v>190.65</v>
      </c>
      <c r="D3962">
        <v>22565</v>
      </c>
    </row>
    <row r="3963" spans="2:4" x14ac:dyDescent="0.3">
      <c r="B3963" s="109">
        <v>39532</v>
      </c>
      <c r="C3963">
        <v>193.4</v>
      </c>
      <c r="D3963">
        <v>70157</v>
      </c>
    </row>
    <row r="3964" spans="2:4" x14ac:dyDescent="0.3">
      <c r="B3964" s="109">
        <v>39531</v>
      </c>
      <c r="C3964">
        <v>183.53</v>
      </c>
      <c r="D3964">
        <v>22464</v>
      </c>
    </row>
    <row r="3965" spans="2:4" x14ac:dyDescent="0.3">
      <c r="B3965" s="109">
        <v>39526</v>
      </c>
      <c r="C3965">
        <v>192.43</v>
      </c>
      <c r="D3965">
        <v>139201</v>
      </c>
    </row>
    <row r="3966" spans="2:4" x14ac:dyDescent="0.3">
      <c r="B3966" s="109">
        <v>39525</v>
      </c>
      <c r="C3966">
        <v>187.45</v>
      </c>
      <c r="D3966">
        <v>91999</v>
      </c>
    </row>
    <row r="3967" spans="2:4" x14ac:dyDescent="0.3">
      <c r="B3967" s="109">
        <v>39524</v>
      </c>
      <c r="C3967">
        <v>187.93</v>
      </c>
      <c r="D3967">
        <v>213487</v>
      </c>
    </row>
    <row r="3968" spans="2:4" x14ac:dyDescent="0.3">
      <c r="B3968" s="109">
        <v>39521</v>
      </c>
      <c r="C3968">
        <v>195.48</v>
      </c>
      <c r="D3968">
        <v>25952</v>
      </c>
    </row>
    <row r="3969" spans="2:4" x14ac:dyDescent="0.3">
      <c r="B3969" s="109">
        <v>39520</v>
      </c>
      <c r="C3969">
        <v>193.37</v>
      </c>
      <c r="D3969">
        <v>31150</v>
      </c>
    </row>
    <row r="3970" spans="2:4" x14ac:dyDescent="0.3">
      <c r="B3970" s="109">
        <v>39519</v>
      </c>
      <c r="C3970">
        <v>196.87</v>
      </c>
      <c r="D3970">
        <v>65585</v>
      </c>
    </row>
    <row r="3971" spans="2:4" x14ac:dyDescent="0.3">
      <c r="B3971" s="109">
        <v>39518</v>
      </c>
      <c r="C3971">
        <v>201.27</v>
      </c>
      <c r="D3971">
        <v>37045</v>
      </c>
    </row>
    <row r="3972" spans="2:4" x14ac:dyDescent="0.3">
      <c r="B3972" s="109">
        <v>39517</v>
      </c>
      <c r="C3972">
        <v>191.36</v>
      </c>
      <c r="D3972">
        <v>69876</v>
      </c>
    </row>
    <row r="3973" spans="2:4" x14ac:dyDescent="0.3">
      <c r="B3973" s="109">
        <v>39514</v>
      </c>
      <c r="C3973">
        <v>192.89</v>
      </c>
      <c r="D3973">
        <v>45159</v>
      </c>
    </row>
    <row r="3974" spans="2:4" x14ac:dyDescent="0.3">
      <c r="B3974" s="109">
        <v>39512</v>
      </c>
      <c r="C3974">
        <v>199.75</v>
      </c>
      <c r="D3974">
        <v>21086</v>
      </c>
    </row>
    <row r="3975" spans="2:4" x14ac:dyDescent="0.3">
      <c r="B3975" s="109">
        <v>39511</v>
      </c>
      <c r="C3975">
        <v>199.88</v>
      </c>
      <c r="D3975">
        <v>30495</v>
      </c>
    </row>
    <row r="3976" spans="2:4" x14ac:dyDescent="0.3">
      <c r="B3976" s="109">
        <v>39510</v>
      </c>
      <c r="C3976">
        <v>206.61</v>
      </c>
      <c r="D3976">
        <v>152368</v>
      </c>
    </row>
    <row r="3977" spans="2:4" x14ac:dyDescent="0.3">
      <c r="B3977" s="109">
        <v>39507</v>
      </c>
      <c r="C3977">
        <v>204.35</v>
      </c>
      <c r="D3977">
        <v>52763</v>
      </c>
    </row>
    <row r="3978" spans="2:4" x14ac:dyDescent="0.3">
      <c r="B3978" s="109">
        <v>39506</v>
      </c>
      <c r="C3978">
        <v>200.85</v>
      </c>
      <c r="D3978">
        <v>52384</v>
      </c>
    </row>
    <row r="3979" spans="2:4" x14ac:dyDescent="0.3">
      <c r="B3979" s="109">
        <v>39505</v>
      </c>
      <c r="C3979">
        <v>206.65</v>
      </c>
      <c r="D3979">
        <v>26357</v>
      </c>
    </row>
    <row r="3980" spans="2:4" x14ac:dyDescent="0.3">
      <c r="B3980" s="109">
        <v>39504</v>
      </c>
      <c r="C3980">
        <v>206.1</v>
      </c>
      <c r="D3980">
        <v>32605</v>
      </c>
    </row>
    <row r="3981" spans="2:4" x14ac:dyDescent="0.3">
      <c r="B3981" s="109">
        <v>39503</v>
      </c>
      <c r="C3981">
        <v>207.59</v>
      </c>
      <c r="D3981">
        <v>45725</v>
      </c>
    </row>
    <row r="3982" spans="2:4" x14ac:dyDescent="0.3">
      <c r="B3982" s="109">
        <v>39500</v>
      </c>
      <c r="C3982">
        <v>200.88</v>
      </c>
      <c r="D3982">
        <v>69449</v>
      </c>
    </row>
    <row r="3983" spans="2:4" x14ac:dyDescent="0.3">
      <c r="B3983" s="109">
        <v>39499</v>
      </c>
      <c r="C3983">
        <v>202.53</v>
      </c>
      <c r="D3983">
        <v>16467</v>
      </c>
    </row>
    <row r="3984" spans="2:4" x14ac:dyDescent="0.3">
      <c r="B3984" s="109">
        <v>39498</v>
      </c>
      <c r="C3984">
        <v>201.34</v>
      </c>
      <c r="D3984">
        <v>32258</v>
      </c>
    </row>
    <row r="3985" spans="2:4" x14ac:dyDescent="0.3">
      <c r="B3985" s="109">
        <v>39497</v>
      </c>
      <c r="C3985">
        <v>207.84</v>
      </c>
      <c r="D3985">
        <v>42649</v>
      </c>
    </row>
    <row r="3986" spans="2:4" x14ac:dyDescent="0.3">
      <c r="B3986" s="109">
        <v>39496</v>
      </c>
      <c r="C3986">
        <v>208.82</v>
      </c>
      <c r="D3986">
        <v>32859</v>
      </c>
    </row>
    <row r="3987" spans="2:4" x14ac:dyDescent="0.3">
      <c r="B3987" s="109">
        <v>39493</v>
      </c>
      <c r="C3987">
        <v>209.79</v>
      </c>
      <c r="D3987">
        <v>26911</v>
      </c>
    </row>
    <row r="3988" spans="2:4" x14ac:dyDescent="0.3">
      <c r="B3988" s="109">
        <v>39492</v>
      </c>
      <c r="C3988">
        <v>209.85</v>
      </c>
      <c r="D3988">
        <v>97956</v>
      </c>
    </row>
    <row r="3989" spans="2:4" x14ac:dyDescent="0.3">
      <c r="B3989" s="109">
        <v>39491</v>
      </c>
      <c r="C3989">
        <v>210.27</v>
      </c>
      <c r="D3989">
        <v>72401</v>
      </c>
    </row>
    <row r="3990" spans="2:4" x14ac:dyDescent="0.3">
      <c r="B3990" s="109">
        <v>39490</v>
      </c>
      <c r="C3990">
        <v>209.76</v>
      </c>
      <c r="D3990">
        <v>67841</v>
      </c>
    </row>
    <row r="3991" spans="2:4" x14ac:dyDescent="0.3">
      <c r="B3991" s="109">
        <v>39489</v>
      </c>
      <c r="C3991">
        <v>198.45</v>
      </c>
      <c r="D3991">
        <v>30390</v>
      </c>
    </row>
    <row r="3992" spans="2:4" x14ac:dyDescent="0.3">
      <c r="B3992" s="109">
        <v>39486</v>
      </c>
      <c r="C3992">
        <v>209.85</v>
      </c>
      <c r="D3992">
        <v>40628</v>
      </c>
    </row>
    <row r="3993" spans="2:4" x14ac:dyDescent="0.3">
      <c r="B3993" s="109">
        <v>39485</v>
      </c>
      <c r="C3993">
        <v>214.39</v>
      </c>
      <c r="D3993">
        <v>29575</v>
      </c>
    </row>
    <row r="3994" spans="2:4" x14ac:dyDescent="0.3">
      <c r="B3994" s="109">
        <v>39484</v>
      </c>
      <c r="C3994">
        <v>217.75</v>
      </c>
      <c r="D3994">
        <v>67885</v>
      </c>
    </row>
    <row r="3995" spans="2:4" x14ac:dyDescent="0.3">
      <c r="B3995" s="109">
        <v>39483</v>
      </c>
      <c r="C3995">
        <v>224.39</v>
      </c>
      <c r="D3995">
        <v>44247</v>
      </c>
    </row>
    <row r="3996" spans="2:4" x14ac:dyDescent="0.3">
      <c r="B3996" s="109">
        <v>39482</v>
      </c>
      <c r="C3996">
        <v>225.43</v>
      </c>
      <c r="D3996">
        <v>52278</v>
      </c>
    </row>
    <row r="3997" spans="2:4" x14ac:dyDescent="0.3">
      <c r="B3997" s="109">
        <v>39479</v>
      </c>
      <c r="C3997">
        <v>222.58</v>
      </c>
      <c r="D3997">
        <v>129452</v>
      </c>
    </row>
    <row r="3998" spans="2:4" x14ac:dyDescent="0.3">
      <c r="B3998" s="109">
        <v>39478</v>
      </c>
      <c r="C3998">
        <v>230.8</v>
      </c>
      <c r="D3998">
        <v>526428</v>
      </c>
    </row>
    <row r="3999" spans="2:4" x14ac:dyDescent="0.3">
      <c r="B3999" s="109">
        <v>39477</v>
      </c>
      <c r="C3999">
        <v>221.64</v>
      </c>
      <c r="D3999">
        <v>101208</v>
      </c>
    </row>
    <row r="4000" spans="2:4" x14ac:dyDescent="0.3">
      <c r="B4000" s="109">
        <v>39476</v>
      </c>
      <c r="C4000">
        <v>228.02</v>
      </c>
      <c r="D4000">
        <v>129922</v>
      </c>
    </row>
    <row r="4001" spans="2:4" x14ac:dyDescent="0.3">
      <c r="B4001" s="109">
        <v>39475</v>
      </c>
      <c r="C4001">
        <v>215.75</v>
      </c>
      <c r="D4001">
        <v>315013</v>
      </c>
    </row>
    <row r="4002" spans="2:4" x14ac:dyDescent="0.3">
      <c r="B4002" s="109">
        <v>39472</v>
      </c>
      <c r="C4002">
        <v>227.4</v>
      </c>
      <c r="D4002">
        <v>1067482</v>
      </c>
    </row>
    <row r="4003" spans="2:4" x14ac:dyDescent="0.3">
      <c r="B4003" s="109">
        <v>39471</v>
      </c>
      <c r="C4003">
        <v>228.37</v>
      </c>
      <c r="D4003">
        <v>136173</v>
      </c>
    </row>
    <row r="4004" spans="2:4" x14ac:dyDescent="0.3">
      <c r="B4004" s="109">
        <v>39470</v>
      </c>
      <c r="C4004">
        <v>240.22</v>
      </c>
      <c r="D4004">
        <v>160555</v>
      </c>
    </row>
    <row r="4005" spans="2:4" x14ac:dyDescent="0.3">
      <c r="B4005" s="109">
        <v>39469</v>
      </c>
      <c r="C4005">
        <v>193.34</v>
      </c>
      <c r="D4005">
        <v>120295</v>
      </c>
    </row>
    <row r="4006" spans="2:4" x14ac:dyDescent="0.3">
      <c r="B4006" s="109">
        <v>39468</v>
      </c>
      <c r="C4006">
        <v>233.3</v>
      </c>
      <c r="D4006">
        <v>183064</v>
      </c>
    </row>
    <row r="4007" spans="2:4" x14ac:dyDescent="0.3">
      <c r="B4007" s="109">
        <v>39465</v>
      </c>
      <c r="C4007">
        <v>237.15</v>
      </c>
      <c r="D4007">
        <v>91761</v>
      </c>
    </row>
    <row r="4008" spans="2:4" x14ac:dyDescent="0.3">
      <c r="B4008" s="109">
        <v>39464</v>
      </c>
      <c r="C4008">
        <v>249.94</v>
      </c>
      <c r="D4008">
        <v>191408</v>
      </c>
    </row>
    <row r="4009" spans="2:4" x14ac:dyDescent="0.3">
      <c r="B4009" s="109">
        <v>39463</v>
      </c>
      <c r="C4009">
        <v>261.27</v>
      </c>
      <c r="D4009">
        <v>291266</v>
      </c>
    </row>
    <row r="4010" spans="2:4" x14ac:dyDescent="0.3">
      <c r="B4010" s="109">
        <v>39462</v>
      </c>
      <c r="C4010">
        <v>252.14</v>
      </c>
      <c r="D4010">
        <v>150689</v>
      </c>
    </row>
    <row r="4011" spans="2:4" x14ac:dyDescent="0.3">
      <c r="B4011" s="109">
        <v>39461</v>
      </c>
      <c r="C4011">
        <v>263.20999999999998</v>
      </c>
      <c r="D4011">
        <v>49770</v>
      </c>
    </row>
    <row r="4012" spans="2:4" x14ac:dyDescent="0.3">
      <c r="B4012" s="109">
        <v>39458</v>
      </c>
      <c r="C4012">
        <v>267.91000000000003</v>
      </c>
      <c r="D4012">
        <v>162899</v>
      </c>
    </row>
    <row r="4013" spans="2:4" x14ac:dyDescent="0.3">
      <c r="B4013" s="109">
        <v>39457</v>
      </c>
      <c r="C4013">
        <v>269.43</v>
      </c>
      <c r="D4013">
        <v>300692</v>
      </c>
    </row>
    <row r="4014" spans="2:4" x14ac:dyDescent="0.3">
      <c r="B4014" s="109">
        <v>39456</v>
      </c>
      <c r="C4014">
        <v>270.37</v>
      </c>
      <c r="D4014">
        <v>167450</v>
      </c>
    </row>
    <row r="4015" spans="2:4" x14ac:dyDescent="0.3">
      <c r="B4015" s="109">
        <v>39455</v>
      </c>
      <c r="C4015">
        <v>273.35000000000002</v>
      </c>
      <c r="D4015">
        <v>459036</v>
      </c>
    </row>
    <row r="4016" spans="2:4" x14ac:dyDescent="0.3">
      <c r="B4016" s="109">
        <v>39454</v>
      </c>
      <c r="C4016">
        <v>272.08999999999997</v>
      </c>
      <c r="D4016">
        <v>817358</v>
      </c>
    </row>
    <row r="4017" spans="2:4" x14ac:dyDescent="0.3">
      <c r="B4017" s="109">
        <v>39451</v>
      </c>
      <c r="C4017">
        <v>272.73</v>
      </c>
      <c r="D4017">
        <v>604068</v>
      </c>
    </row>
    <row r="4018" spans="2:4" x14ac:dyDescent="0.3">
      <c r="B4018" s="109">
        <v>39450</v>
      </c>
      <c r="C4018">
        <v>259.62</v>
      </c>
      <c r="D4018">
        <v>210923</v>
      </c>
    </row>
    <row r="4019" spans="2:4" x14ac:dyDescent="0.3">
      <c r="B4019" s="109">
        <v>39449</v>
      </c>
      <c r="C4019">
        <v>263.14999999999998</v>
      </c>
      <c r="D4019">
        <v>86509</v>
      </c>
    </row>
    <row r="4020" spans="2:4" x14ac:dyDescent="0.3">
      <c r="B4020" s="109">
        <v>39448</v>
      </c>
      <c r="C4020">
        <v>265.12</v>
      </c>
      <c r="D4020">
        <v>92423</v>
      </c>
    </row>
    <row r="4021" spans="2:4" x14ac:dyDescent="0.3">
      <c r="B4021" s="109">
        <v>39447</v>
      </c>
      <c r="C4021">
        <v>262.79000000000002</v>
      </c>
      <c r="D4021">
        <v>245184</v>
      </c>
    </row>
    <row r="4022" spans="2:4" x14ac:dyDescent="0.3">
      <c r="B4022" s="109">
        <v>39444</v>
      </c>
      <c r="C4022">
        <v>262.99</v>
      </c>
      <c r="D4022">
        <v>295842</v>
      </c>
    </row>
    <row r="4023" spans="2:4" x14ac:dyDescent="0.3">
      <c r="B4023" s="109">
        <v>39443</v>
      </c>
      <c r="C4023">
        <v>264.87</v>
      </c>
      <c r="D4023">
        <v>1021517</v>
      </c>
    </row>
    <row r="4024" spans="2:4" x14ac:dyDescent="0.3">
      <c r="B4024" s="109">
        <v>39442</v>
      </c>
      <c r="C4024">
        <v>261.79000000000002</v>
      </c>
      <c r="D4024">
        <v>249962</v>
      </c>
    </row>
    <row r="4025" spans="2:4" x14ac:dyDescent="0.3">
      <c r="B4025" s="109">
        <v>39440</v>
      </c>
      <c r="C4025">
        <v>247.48</v>
      </c>
      <c r="D4025">
        <v>796131</v>
      </c>
    </row>
    <row r="4026" spans="2:4" x14ac:dyDescent="0.3">
      <c r="B4026" s="109">
        <v>39436</v>
      </c>
      <c r="C4026">
        <v>245.6</v>
      </c>
      <c r="D4026">
        <v>226701</v>
      </c>
    </row>
    <row r="4027" spans="2:4" x14ac:dyDescent="0.3">
      <c r="B4027" s="109">
        <v>39435</v>
      </c>
      <c r="C4027">
        <v>255.35</v>
      </c>
      <c r="D4027">
        <v>254142</v>
      </c>
    </row>
    <row r="4028" spans="2:4" x14ac:dyDescent="0.3">
      <c r="B4028" s="109">
        <v>39434</v>
      </c>
      <c r="C4028">
        <v>264.14999999999998</v>
      </c>
      <c r="D4028">
        <v>262909</v>
      </c>
    </row>
    <row r="4029" spans="2:4" x14ac:dyDescent="0.3">
      <c r="B4029" s="109">
        <v>39433</v>
      </c>
      <c r="C4029">
        <v>251.75</v>
      </c>
      <c r="D4029">
        <v>203083</v>
      </c>
    </row>
    <row r="4030" spans="2:4" x14ac:dyDescent="0.3">
      <c r="B4030" s="109">
        <v>39430</v>
      </c>
      <c r="C4030">
        <v>265.51</v>
      </c>
      <c r="D4030">
        <v>307727</v>
      </c>
    </row>
    <row r="4031" spans="2:4" x14ac:dyDescent="0.3">
      <c r="B4031" s="109">
        <v>39429</v>
      </c>
      <c r="C4031">
        <v>262.76</v>
      </c>
      <c r="D4031">
        <v>128468</v>
      </c>
    </row>
    <row r="4032" spans="2:4" x14ac:dyDescent="0.3">
      <c r="B4032" s="109">
        <v>39428</v>
      </c>
      <c r="C4032">
        <v>264.19</v>
      </c>
      <c r="D4032">
        <v>292764</v>
      </c>
    </row>
    <row r="4033" spans="2:4" x14ac:dyDescent="0.3">
      <c r="B4033" s="109">
        <v>39427</v>
      </c>
      <c r="C4033">
        <v>258.07</v>
      </c>
      <c r="D4033">
        <v>242229</v>
      </c>
    </row>
    <row r="4034" spans="2:4" x14ac:dyDescent="0.3">
      <c r="B4034" s="109">
        <v>39426</v>
      </c>
      <c r="C4034">
        <v>250.91</v>
      </c>
      <c r="D4034">
        <v>516755</v>
      </c>
    </row>
    <row r="4035" spans="2:4" x14ac:dyDescent="0.3">
      <c r="B4035" s="109">
        <v>39423</v>
      </c>
      <c r="C4035">
        <v>240.26</v>
      </c>
      <c r="D4035">
        <v>96335</v>
      </c>
    </row>
    <row r="4036" spans="2:4" x14ac:dyDescent="0.3">
      <c r="B4036" s="109">
        <v>39422</v>
      </c>
      <c r="C4036">
        <v>239.48</v>
      </c>
      <c r="D4036">
        <v>136181</v>
      </c>
    </row>
    <row r="4037" spans="2:4" x14ac:dyDescent="0.3">
      <c r="B4037" s="109">
        <v>39421</v>
      </c>
      <c r="C4037">
        <v>244.14</v>
      </c>
      <c r="D4037">
        <v>89387</v>
      </c>
    </row>
    <row r="4038" spans="2:4" x14ac:dyDescent="0.3">
      <c r="B4038" s="109">
        <v>39420</v>
      </c>
      <c r="C4038">
        <v>240.94</v>
      </c>
      <c r="D4038">
        <v>61016</v>
      </c>
    </row>
    <row r="4039" spans="2:4" x14ac:dyDescent="0.3">
      <c r="B4039" s="109">
        <v>39419</v>
      </c>
      <c r="C4039">
        <v>246.15</v>
      </c>
      <c r="D4039">
        <v>179770</v>
      </c>
    </row>
    <row r="4040" spans="2:4" x14ac:dyDescent="0.3">
      <c r="B4040" s="109">
        <v>39416</v>
      </c>
      <c r="C4040">
        <v>246.12</v>
      </c>
      <c r="D4040">
        <v>662761</v>
      </c>
    </row>
    <row r="4041" spans="2:4" x14ac:dyDescent="0.3">
      <c r="B4041" s="109">
        <v>39415</v>
      </c>
      <c r="C4041">
        <v>233</v>
      </c>
      <c r="D4041">
        <v>785566</v>
      </c>
    </row>
    <row r="4042" spans="2:4" x14ac:dyDescent="0.3">
      <c r="B4042" s="109">
        <v>39414</v>
      </c>
      <c r="C4042">
        <v>222.8</v>
      </c>
      <c r="D4042">
        <v>574930</v>
      </c>
    </row>
    <row r="4043" spans="2:4" x14ac:dyDescent="0.3">
      <c r="B4043" s="109">
        <v>39413</v>
      </c>
      <c r="C4043">
        <v>204.09</v>
      </c>
      <c r="D4043">
        <v>43093</v>
      </c>
    </row>
    <row r="4044" spans="2:4" x14ac:dyDescent="0.3">
      <c r="B4044" s="109">
        <v>39412</v>
      </c>
      <c r="C4044">
        <v>202.99</v>
      </c>
      <c r="D4044">
        <v>46035</v>
      </c>
    </row>
    <row r="4045" spans="2:4" x14ac:dyDescent="0.3">
      <c r="B4045" s="109">
        <v>39409</v>
      </c>
      <c r="C4045">
        <v>199.39</v>
      </c>
      <c r="D4045">
        <v>141367</v>
      </c>
    </row>
    <row r="4046" spans="2:4" x14ac:dyDescent="0.3">
      <c r="B4046" s="109">
        <v>39408</v>
      </c>
      <c r="C4046">
        <v>202.18</v>
      </c>
      <c r="D4046">
        <v>118791</v>
      </c>
    </row>
    <row r="4047" spans="2:4" x14ac:dyDescent="0.3">
      <c r="B4047" s="109">
        <v>39407</v>
      </c>
      <c r="C4047">
        <v>202.41</v>
      </c>
      <c r="D4047">
        <v>79320</v>
      </c>
    </row>
    <row r="4048" spans="2:4" x14ac:dyDescent="0.3">
      <c r="B4048" s="109">
        <v>39406</v>
      </c>
      <c r="C4048">
        <v>205.06</v>
      </c>
      <c r="D4048">
        <v>135468</v>
      </c>
    </row>
    <row r="4049" spans="2:4" x14ac:dyDescent="0.3">
      <c r="B4049" s="109">
        <v>39405</v>
      </c>
      <c r="C4049">
        <v>203.93</v>
      </c>
      <c r="D4049">
        <v>74926</v>
      </c>
    </row>
    <row r="4050" spans="2:4" x14ac:dyDescent="0.3">
      <c r="B4050" s="109">
        <v>39402</v>
      </c>
      <c r="C4050">
        <v>200.95</v>
      </c>
      <c r="D4050">
        <v>113882</v>
      </c>
    </row>
    <row r="4051" spans="2:4" x14ac:dyDescent="0.3">
      <c r="B4051" s="109">
        <v>39401</v>
      </c>
      <c r="C4051">
        <v>203.99</v>
      </c>
      <c r="D4051">
        <v>123927</v>
      </c>
    </row>
    <row r="4052" spans="2:4" x14ac:dyDescent="0.3">
      <c r="B4052" s="109">
        <v>39400</v>
      </c>
      <c r="C4052">
        <v>210.92</v>
      </c>
      <c r="D4052">
        <v>183549</v>
      </c>
    </row>
    <row r="4053" spans="2:4" x14ac:dyDescent="0.3">
      <c r="B4053" s="109">
        <v>39399</v>
      </c>
      <c r="C4053">
        <v>200.69</v>
      </c>
      <c r="D4053">
        <v>76503</v>
      </c>
    </row>
    <row r="4054" spans="2:4" x14ac:dyDescent="0.3">
      <c r="B4054" s="109">
        <v>39398</v>
      </c>
      <c r="C4054">
        <v>201.11</v>
      </c>
      <c r="D4054">
        <v>55259</v>
      </c>
    </row>
    <row r="4055" spans="2:4" x14ac:dyDescent="0.3">
      <c r="B4055" s="109">
        <v>39394</v>
      </c>
      <c r="C4055">
        <v>200.98</v>
      </c>
      <c r="D4055">
        <v>34346</v>
      </c>
    </row>
    <row r="4056" spans="2:4" x14ac:dyDescent="0.3">
      <c r="B4056" s="109">
        <v>39393</v>
      </c>
      <c r="C4056">
        <v>200.79</v>
      </c>
      <c r="D4056">
        <v>38237</v>
      </c>
    </row>
    <row r="4057" spans="2:4" x14ac:dyDescent="0.3">
      <c r="B4057" s="109">
        <v>39392</v>
      </c>
      <c r="C4057">
        <v>201.34</v>
      </c>
      <c r="D4057">
        <v>200680</v>
      </c>
    </row>
    <row r="4058" spans="2:4" x14ac:dyDescent="0.3">
      <c r="B4058" s="109">
        <v>39391</v>
      </c>
      <c r="C4058">
        <v>201.56</v>
      </c>
      <c r="D4058">
        <v>156704</v>
      </c>
    </row>
    <row r="4059" spans="2:4" x14ac:dyDescent="0.3">
      <c r="B4059" s="109">
        <v>39388</v>
      </c>
      <c r="C4059">
        <v>205.9</v>
      </c>
      <c r="D4059">
        <v>62114</v>
      </c>
    </row>
    <row r="4060" spans="2:4" x14ac:dyDescent="0.3">
      <c r="B4060" s="109">
        <v>39387</v>
      </c>
      <c r="C4060">
        <v>205.45</v>
      </c>
      <c r="D4060">
        <v>92093</v>
      </c>
    </row>
    <row r="4061" spans="2:4" x14ac:dyDescent="0.3">
      <c r="B4061" s="109">
        <v>39386</v>
      </c>
      <c r="C4061">
        <v>211.44</v>
      </c>
      <c r="D4061">
        <v>352012</v>
      </c>
    </row>
    <row r="4062" spans="2:4" x14ac:dyDescent="0.3">
      <c r="B4062" s="109">
        <v>39385</v>
      </c>
      <c r="C4062">
        <v>207.07</v>
      </c>
      <c r="D4062">
        <v>120013</v>
      </c>
    </row>
    <row r="4063" spans="2:4" x14ac:dyDescent="0.3">
      <c r="B4063" s="109">
        <v>39384</v>
      </c>
      <c r="C4063">
        <v>206.29</v>
      </c>
      <c r="D4063">
        <v>103897</v>
      </c>
    </row>
    <row r="4064" spans="2:4" x14ac:dyDescent="0.3">
      <c r="B4064" s="109">
        <v>39381</v>
      </c>
      <c r="C4064">
        <v>206.39</v>
      </c>
      <c r="D4064">
        <v>122146</v>
      </c>
    </row>
    <row r="4065" spans="2:4" x14ac:dyDescent="0.3">
      <c r="B4065" s="109">
        <v>39380</v>
      </c>
      <c r="C4065">
        <v>203.41</v>
      </c>
      <c r="D4065">
        <v>331010</v>
      </c>
    </row>
    <row r="4066" spans="2:4" x14ac:dyDescent="0.3">
      <c r="B4066" s="109">
        <v>39379</v>
      </c>
      <c r="C4066">
        <v>210.69</v>
      </c>
      <c r="D4066">
        <v>239445</v>
      </c>
    </row>
    <row r="4067" spans="2:4" x14ac:dyDescent="0.3">
      <c r="B4067" s="109">
        <v>39378</v>
      </c>
      <c r="C4067">
        <v>216.2</v>
      </c>
      <c r="D4067">
        <v>514192</v>
      </c>
    </row>
    <row r="4068" spans="2:4" x14ac:dyDescent="0.3">
      <c r="B4068" s="109">
        <v>39377</v>
      </c>
      <c r="C4068">
        <v>203.86</v>
      </c>
      <c r="D4068">
        <v>94580</v>
      </c>
    </row>
    <row r="4069" spans="2:4" x14ac:dyDescent="0.3">
      <c r="B4069" s="109">
        <v>39374</v>
      </c>
      <c r="C4069">
        <v>205.48</v>
      </c>
      <c r="D4069">
        <v>135549</v>
      </c>
    </row>
    <row r="4070" spans="2:4" x14ac:dyDescent="0.3">
      <c r="B4070" s="109">
        <v>39373</v>
      </c>
      <c r="C4070">
        <v>207.04</v>
      </c>
      <c r="D4070">
        <v>289702</v>
      </c>
    </row>
    <row r="4071" spans="2:4" x14ac:dyDescent="0.3">
      <c r="B4071" s="109">
        <v>39372</v>
      </c>
      <c r="C4071">
        <v>204.19</v>
      </c>
      <c r="D4071">
        <v>173399</v>
      </c>
    </row>
    <row r="4072" spans="2:4" x14ac:dyDescent="0.3">
      <c r="B4072" s="109">
        <v>39371</v>
      </c>
      <c r="C4072">
        <v>219.21</v>
      </c>
      <c r="D4072">
        <v>164625</v>
      </c>
    </row>
    <row r="4073" spans="2:4" x14ac:dyDescent="0.3">
      <c r="B4073" s="109">
        <v>39370</v>
      </c>
      <c r="C4073">
        <v>220.44</v>
      </c>
      <c r="D4073">
        <v>229880</v>
      </c>
    </row>
    <row r="4074" spans="2:4" x14ac:dyDescent="0.3">
      <c r="B4074" s="109">
        <v>39367</v>
      </c>
      <c r="C4074">
        <v>208.27</v>
      </c>
      <c r="D4074">
        <v>264909</v>
      </c>
    </row>
    <row r="4075" spans="2:4" x14ac:dyDescent="0.3">
      <c r="B4075" s="109">
        <v>39366</v>
      </c>
      <c r="C4075">
        <v>215.55</v>
      </c>
      <c r="D4075">
        <v>273397</v>
      </c>
    </row>
    <row r="4076" spans="2:4" x14ac:dyDescent="0.3">
      <c r="B4076" s="109">
        <v>39365</v>
      </c>
      <c r="C4076">
        <v>211.41</v>
      </c>
      <c r="D4076">
        <v>268202</v>
      </c>
    </row>
    <row r="4077" spans="2:4" x14ac:dyDescent="0.3">
      <c r="B4077" s="109">
        <v>39364</v>
      </c>
      <c r="C4077">
        <v>200.56</v>
      </c>
      <c r="D4077">
        <v>361152</v>
      </c>
    </row>
    <row r="4078" spans="2:4" x14ac:dyDescent="0.3">
      <c r="B4078" s="109">
        <v>39363</v>
      </c>
      <c r="C4078">
        <v>192.01</v>
      </c>
      <c r="D4078">
        <v>443887</v>
      </c>
    </row>
    <row r="4079" spans="2:4" x14ac:dyDescent="0.3">
      <c r="B4079" s="109">
        <v>39360</v>
      </c>
      <c r="C4079">
        <v>205.84</v>
      </c>
      <c r="D4079">
        <v>142399</v>
      </c>
    </row>
    <row r="4080" spans="2:4" x14ac:dyDescent="0.3">
      <c r="B4080" s="109">
        <v>39359</v>
      </c>
      <c r="C4080">
        <v>211.67</v>
      </c>
      <c r="D4080">
        <v>125025</v>
      </c>
    </row>
    <row r="4081" spans="2:4" x14ac:dyDescent="0.3">
      <c r="B4081" s="109">
        <v>39358</v>
      </c>
      <c r="C4081">
        <v>212.67</v>
      </c>
      <c r="D4081">
        <v>135161</v>
      </c>
    </row>
    <row r="4082" spans="2:4" x14ac:dyDescent="0.3">
      <c r="B4082" s="109">
        <v>39356</v>
      </c>
      <c r="C4082">
        <v>217.49</v>
      </c>
      <c r="D4082">
        <v>87508</v>
      </c>
    </row>
    <row r="4083" spans="2:4" x14ac:dyDescent="0.3">
      <c r="B4083" s="109">
        <v>39353</v>
      </c>
      <c r="C4083">
        <v>218.79</v>
      </c>
      <c r="D4083">
        <v>444249</v>
      </c>
    </row>
    <row r="4084" spans="2:4" x14ac:dyDescent="0.3">
      <c r="B4084" s="109">
        <v>39352</v>
      </c>
      <c r="C4084">
        <v>218.34</v>
      </c>
      <c r="D4084">
        <v>302610</v>
      </c>
    </row>
    <row r="4085" spans="2:4" x14ac:dyDescent="0.3">
      <c r="B4085" s="109">
        <v>39351</v>
      </c>
      <c r="C4085">
        <v>222.77</v>
      </c>
      <c r="D4085">
        <v>74977</v>
      </c>
    </row>
    <row r="4086" spans="2:4" x14ac:dyDescent="0.3">
      <c r="B4086" s="109">
        <v>39350</v>
      </c>
      <c r="C4086">
        <v>226.27</v>
      </c>
      <c r="D4086">
        <v>156047</v>
      </c>
    </row>
    <row r="4087" spans="2:4" x14ac:dyDescent="0.3">
      <c r="B4087" s="109">
        <v>39349</v>
      </c>
      <c r="C4087">
        <v>233.1</v>
      </c>
      <c r="D4087">
        <v>220342</v>
      </c>
    </row>
    <row r="4088" spans="2:4" x14ac:dyDescent="0.3">
      <c r="B4088" s="109">
        <v>39346</v>
      </c>
      <c r="C4088">
        <v>230.67</v>
      </c>
      <c r="D4088">
        <v>238810</v>
      </c>
    </row>
    <row r="4089" spans="2:4" x14ac:dyDescent="0.3">
      <c r="B4089" s="109">
        <v>39345</v>
      </c>
      <c r="C4089">
        <v>229.02</v>
      </c>
      <c r="D4089">
        <v>396013</v>
      </c>
    </row>
    <row r="4090" spans="2:4" x14ac:dyDescent="0.3">
      <c r="B4090" s="109">
        <v>39344</v>
      </c>
      <c r="C4090">
        <v>216.72</v>
      </c>
      <c r="D4090">
        <v>234434</v>
      </c>
    </row>
    <row r="4091" spans="2:4" x14ac:dyDescent="0.3">
      <c r="B4091" s="109">
        <v>39343</v>
      </c>
      <c r="C4091">
        <v>213.25</v>
      </c>
      <c r="D4091">
        <v>371869</v>
      </c>
    </row>
    <row r="4092" spans="2:4" x14ac:dyDescent="0.3">
      <c r="B4092" s="109">
        <v>39342</v>
      </c>
      <c r="C4092">
        <v>213.41</v>
      </c>
      <c r="D4092">
        <v>122649</v>
      </c>
    </row>
    <row r="4093" spans="2:4" x14ac:dyDescent="0.3">
      <c r="B4093" s="109">
        <v>39339</v>
      </c>
      <c r="C4093">
        <v>213.77</v>
      </c>
      <c r="D4093">
        <v>110161</v>
      </c>
    </row>
    <row r="4094" spans="2:4" x14ac:dyDescent="0.3">
      <c r="B4094" s="109">
        <v>39338</v>
      </c>
      <c r="C4094">
        <v>212.9</v>
      </c>
      <c r="D4094">
        <v>56748</v>
      </c>
    </row>
    <row r="4095" spans="2:4" x14ac:dyDescent="0.3">
      <c r="B4095" s="109">
        <v>39337</v>
      </c>
      <c r="C4095">
        <v>213.67</v>
      </c>
      <c r="D4095">
        <v>139115</v>
      </c>
    </row>
    <row r="4096" spans="2:4" x14ac:dyDescent="0.3">
      <c r="B4096" s="109">
        <v>39336</v>
      </c>
      <c r="C4096">
        <v>213.67</v>
      </c>
      <c r="D4096">
        <v>86468</v>
      </c>
    </row>
    <row r="4097" spans="2:4" x14ac:dyDescent="0.3">
      <c r="B4097" s="109">
        <v>39335</v>
      </c>
      <c r="C4097">
        <v>215.36</v>
      </c>
      <c r="D4097">
        <v>89501</v>
      </c>
    </row>
    <row r="4098" spans="2:4" x14ac:dyDescent="0.3">
      <c r="B4098" s="109">
        <v>39332</v>
      </c>
      <c r="C4098">
        <v>220.15</v>
      </c>
      <c r="D4098">
        <v>78021</v>
      </c>
    </row>
    <row r="4099" spans="2:4" x14ac:dyDescent="0.3">
      <c r="B4099" s="109">
        <v>39331</v>
      </c>
      <c r="C4099">
        <v>220.8</v>
      </c>
      <c r="D4099">
        <v>107943</v>
      </c>
    </row>
    <row r="4100" spans="2:4" x14ac:dyDescent="0.3">
      <c r="B4100" s="109">
        <v>39330</v>
      </c>
      <c r="C4100">
        <v>221.31</v>
      </c>
      <c r="D4100">
        <v>202531</v>
      </c>
    </row>
    <row r="4101" spans="2:4" x14ac:dyDescent="0.3">
      <c r="B4101" s="109">
        <v>39329</v>
      </c>
      <c r="C4101">
        <v>221.96</v>
      </c>
      <c r="D4101">
        <v>181387</v>
      </c>
    </row>
    <row r="4102" spans="2:4" x14ac:dyDescent="0.3">
      <c r="B4102" s="109">
        <v>39328</v>
      </c>
      <c r="C4102">
        <v>220.54</v>
      </c>
      <c r="D4102">
        <v>247561</v>
      </c>
    </row>
    <row r="4103" spans="2:4" x14ac:dyDescent="0.3">
      <c r="B4103" s="109">
        <v>39325</v>
      </c>
      <c r="C4103">
        <v>216.39</v>
      </c>
      <c r="D4103">
        <v>272642</v>
      </c>
    </row>
    <row r="4104" spans="2:4" x14ac:dyDescent="0.3">
      <c r="B4104" s="109">
        <v>39324</v>
      </c>
      <c r="C4104">
        <v>213.9</v>
      </c>
      <c r="D4104">
        <v>1278192</v>
      </c>
    </row>
    <row r="4105" spans="2:4" x14ac:dyDescent="0.3">
      <c r="B4105" s="109">
        <v>39323</v>
      </c>
      <c r="C4105">
        <v>202.05</v>
      </c>
      <c r="D4105">
        <v>139551</v>
      </c>
    </row>
    <row r="4106" spans="2:4" x14ac:dyDescent="0.3">
      <c r="B4106" s="109">
        <v>39322</v>
      </c>
      <c r="C4106">
        <v>203.31</v>
      </c>
      <c r="D4106">
        <v>225251</v>
      </c>
    </row>
    <row r="4107" spans="2:4" x14ac:dyDescent="0.3">
      <c r="B4107" s="109">
        <v>39321</v>
      </c>
      <c r="C4107">
        <v>200.11</v>
      </c>
      <c r="D4107">
        <v>212111</v>
      </c>
    </row>
    <row r="4108" spans="2:4" x14ac:dyDescent="0.3">
      <c r="B4108" s="109">
        <v>39318</v>
      </c>
      <c r="C4108">
        <v>192.14</v>
      </c>
      <c r="D4108">
        <v>144195</v>
      </c>
    </row>
    <row r="4109" spans="2:4" x14ac:dyDescent="0.3">
      <c r="B4109" s="109">
        <v>39317</v>
      </c>
      <c r="C4109">
        <v>186.99</v>
      </c>
      <c r="D4109">
        <v>429041</v>
      </c>
    </row>
    <row r="4110" spans="2:4" x14ac:dyDescent="0.3">
      <c r="B4110" s="109">
        <v>39316</v>
      </c>
      <c r="C4110">
        <v>193.92</v>
      </c>
      <c r="D4110">
        <v>641410</v>
      </c>
    </row>
    <row r="4111" spans="2:4" x14ac:dyDescent="0.3">
      <c r="B4111" s="109">
        <v>39315</v>
      </c>
      <c r="C4111">
        <v>193.57</v>
      </c>
      <c r="D4111">
        <v>596518</v>
      </c>
    </row>
    <row r="4112" spans="2:4" x14ac:dyDescent="0.3">
      <c r="B4112" s="109">
        <v>39314</v>
      </c>
      <c r="C4112">
        <v>218.76</v>
      </c>
      <c r="D4112">
        <v>110849</v>
      </c>
    </row>
    <row r="4113" spans="2:4" x14ac:dyDescent="0.3">
      <c r="B4113" s="109">
        <v>39311</v>
      </c>
      <c r="C4113">
        <v>214</v>
      </c>
      <c r="D4113">
        <v>154600</v>
      </c>
    </row>
    <row r="4114" spans="2:4" x14ac:dyDescent="0.3">
      <c r="B4114" s="109">
        <v>39310</v>
      </c>
      <c r="C4114">
        <v>213.25</v>
      </c>
      <c r="D4114">
        <v>184941</v>
      </c>
    </row>
    <row r="4115" spans="2:4" x14ac:dyDescent="0.3">
      <c r="B4115" s="109">
        <v>39308</v>
      </c>
      <c r="C4115">
        <v>221.99</v>
      </c>
      <c r="D4115">
        <v>212748</v>
      </c>
    </row>
    <row r="4116" spans="2:4" x14ac:dyDescent="0.3">
      <c r="B4116" s="109">
        <v>39307</v>
      </c>
      <c r="C4116">
        <v>227.89</v>
      </c>
      <c r="D4116">
        <v>154725</v>
      </c>
    </row>
    <row r="4117" spans="2:4" x14ac:dyDescent="0.3">
      <c r="B4117" s="109">
        <v>39304</v>
      </c>
      <c r="C4117">
        <v>232.03</v>
      </c>
      <c r="D4117">
        <v>95993</v>
      </c>
    </row>
    <row r="4118" spans="2:4" x14ac:dyDescent="0.3">
      <c r="B4118" s="109">
        <v>39303</v>
      </c>
      <c r="C4118">
        <v>238.64</v>
      </c>
      <c r="D4118">
        <v>91724</v>
      </c>
    </row>
    <row r="4119" spans="2:4" x14ac:dyDescent="0.3">
      <c r="B4119" s="109">
        <v>39302</v>
      </c>
      <c r="C4119">
        <v>243.75</v>
      </c>
      <c r="D4119">
        <v>62458</v>
      </c>
    </row>
    <row r="4120" spans="2:4" x14ac:dyDescent="0.3">
      <c r="B4120" s="109">
        <v>39301</v>
      </c>
      <c r="C4120">
        <v>241.88</v>
      </c>
      <c r="D4120">
        <v>78040</v>
      </c>
    </row>
    <row r="4121" spans="2:4" x14ac:dyDescent="0.3">
      <c r="B4121" s="109">
        <v>39300</v>
      </c>
      <c r="C4121">
        <v>239.16</v>
      </c>
      <c r="D4121">
        <v>107253</v>
      </c>
    </row>
    <row r="4122" spans="2:4" x14ac:dyDescent="0.3">
      <c r="B4122" s="109">
        <v>39297</v>
      </c>
      <c r="C4122">
        <v>245.31</v>
      </c>
      <c r="D4122">
        <v>572536</v>
      </c>
    </row>
    <row r="4123" spans="2:4" x14ac:dyDescent="0.3">
      <c r="B4123" s="109">
        <v>39296</v>
      </c>
      <c r="C4123">
        <v>251.3</v>
      </c>
      <c r="D4123">
        <v>155061</v>
      </c>
    </row>
    <row r="4124" spans="2:4" x14ac:dyDescent="0.3">
      <c r="B4124" s="109">
        <v>39295</v>
      </c>
      <c r="C4124">
        <v>259.72000000000003</v>
      </c>
      <c r="D4124">
        <v>222035</v>
      </c>
    </row>
    <row r="4125" spans="2:4" x14ac:dyDescent="0.3">
      <c r="B4125" s="109">
        <v>39294</v>
      </c>
      <c r="C4125">
        <v>275.94</v>
      </c>
      <c r="D4125">
        <v>144802</v>
      </c>
    </row>
    <row r="4126" spans="2:4" x14ac:dyDescent="0.3">
      <c r="B4126" s="109">
        <v>39293</v>
      </c>
      <c r="C4126">
        <v>279.33999999999997</v>
      </c>
      <c r="D4126">
        <v>247615</v>
      </c>
    </row>
    <row r="4127" spans="2:4" x14ac:dyDescent="0.3">
      <c r="B4127" s="109">
        <v>39290</v>
      </c>
      <c r="C4127">
        <v>280.7</v>
      </c>
      <c r="D4127">
        <v>301277</v>
      </c>
    </row>
    <row r="4128" spans="2:4" x14ac:dyDescent="0.3">
      <c r="B4128" s="109">
        <v>39289</v>
      </c>
      <c r="C4128">
        <v>287.27</v>
      </c>
      <c r="D4128">
        <v>544098</v>
      </c>
    </row>
    <row r="4129" spans="2:4" x14ac:dyDescent="0.3">
      <c r="B4129" s="109">
        <v>39288</v>
      </c>
      <c r="C4129">
        <v>276.42</v>
      </c>
      <c r="D4129">
        <v>383602</v>
      </c>
    </row>
    <row r="4130" spans="2:4" x14ac:dyDescent="0.3">
      <c r="B4130" s="109">
        <v>39287</v>
      </c>
      <c r="C4130">
        <v>275.42</v>
      </c>
      <c r="D4130">
        <v>278480</v>
      </c>
    </row>
    <row r="4131" spans="2:4" x14ac:dyDescent="0.3">
      <c r="B4131" s="109">
        <v>39286</v>
      </c>
      <c r="C4131">
        <v>282.74</v>
      </c>
      <c r="D4131">
        <v>826671</v>
      </c>
    </row>
    <row r="4132" spans="2:4" x14ac:dyDescent="0.3">
      <c r="B4132" s="109">
        <v>39283</v>
      </c>
      <c r="C4132">
        <v>284.74</v>
      </c>
      <c r="D4132">
        <v>1028112</v>
      </c>
    </row>
    <row r="4133" spans="2:4" x14ac:dyDescent="0.3">
      <c r="B4133" s="109">
        <v>39282</v>
      </c>
      <c r="C4133">
        <v>276.08</v>
      </c>
      <c r="D4133">
        <v>432616</v>
      </c>
    </row>
    <row r="4134" spans="2:4" x14ac:dyDescent="0.3">
      <c r="B4134" s="109">
        <v>39281</v>
      </c>
      <c r="C4134">
        <v>271.35000000000002</v>
      </c>
      <c r="D4134">
        <v>502036</v>
      </c>
    </row>
    <row r="4135" spans="2:4" x14ac:dyDescent="0.3">
      <c r="B4135" s="109">
        <v>39280</v>
      </c>
      <c r="C4135">
        <v>274.5</v>
      </c>
      <c r="D4135">
        <v>1745384</v>
      </c>
    </row>
    <row r="4136" spans="2:4" x14ac:dyDescent="0.3">
      <c r="B4136" s="109">
        <v>39279</v>
      </c>
      <c r="C4136">
        <v>279.29000000000002</v>
      </c>
      <c r="D4136">
        <v>897968</v>
      </c>
    </row>
    <row r="4137" spans="2:4" x14ac:dyDescent="0.3">
      <c r="B4137" s="109">
        <v>39276</v>
      </c>
      <c r="C4137">
        <v>257.89999999999998</v>
      </c>
      <c r="D4137">
        <v>196628</v>
      </c>
    </row>
    <row r="4138" spans="2:4" x14ac:dyDescent="0.3">
      <c r="B4138" s="109">
        <v>39275</v>
      </c>
      <c r="C4138">
        <v>259.08</v>
      </c>
      <c r="D4138">
        <v>288652</v>
      </c>
    </row>
    <row r="4139" spans="2:4" x14ac:dyDescent="0.3">
      <c r="B4139" s="109">
        <v>39274</v>
      </c>
      <c r="C4139">
        <v>258.05</v>
      </c>
      <c r="D4139">
        <v>219996</v>
      </c>
    </row>
    <row r="4140" spans="2:4" x14ac:dyDescent="0.3">
      <c r="B4140" s="109">
        <v>39273</v>
      </c>
      <c r="C4140">
        <v>258.49</v>
      </c>
      <c r="D4140">
        <v>164740</v>
      </c>
    </row>
    <row r="4141" spans="2:4" x14ac:dyDescent="0.3">
      <c r="B4141" s="109">
        <v>39272</v>
      </c>
      <c r="C4141">
        <v>262.17</v>
      </c>
      <c r="D4141">
        <v>219976</v>
      </c>
    </row>
    <row r="4142" spans="2:4" x14ac:dyDescent="0.3">
      <c r="B4142" s="109">
        <v>39269</v>
      </c>
      <c r="C4142">
        <v>260.48</v>
      </c>
      <c r="D4142">
        <v>154428</v>
      </c>
    </row>
    <row r="4143" spans="2:4" x14ac:dyDescent="0.3">
      <c r="B4143" s="109">
        <v>39268</v>
      </c>
      <c r="C4143">
        <v>262.91000000000003</v>
      </c>
      <c r="D4143">
        <v>317796</v>
      </c>
    </row>
    <row r="4144" spans="2:4" x14ac:dyDescent="0.3">
      <c r="B4144" s="109">
        <v>39267</v>
      </c>
      <c r="C4144">
        <v>261.39</v>
      </c>
      <c r="D4144">
        <v>283340</v>
      </c>
    </row>
    <row r="4145" spans="2:4" x14ac:dyDescent="0.3">
      <c r="B4145" s="109">
        <v>39266</v>
      </c>
      <c r="C4145">
        <v>264.58999999999997</v>
      </c>
      <c r="D4145">
        <v>680428</v>
      </c>
    </row>
    <row r="4146" spans="2:4" x14ac:dyDescent="0.3">
      <c r="B4146" s="109">
        <v>39265</v>
      </c>
      <c r="C4146">
        <v>255.74</v>
      </c>
      <c r="D4146">
        <v>236284</v>
      </c>
    </row>
    <row r="4147" spans="2:4" x14ac:dyDescent="0.3">
      <c r="B4147" s="109">
        <v>39262</v>
      </c>
      <c r="C4147">
        <v>258.07</v>
      </c>
      <c r="D4147">
        <v>852088</v>
      </c>
    </row>
    <row r="4148" spans="2:4" x14ac:dyDescent="0.3">
      <c r="B4148" s="109">
        <v>39261</v>
      </c>
      <c r="C4148">
        <v>248.7</v>
      </c>
      <c r="D4148">
        <v>444952</v>
      </c>
    </row>
    <row r="4149" spans="2:4" x14ac:dyDescent="0.3">
      <c r="B4149" s="109">
        <v>39260</v>
      </c>
      <c r="C4149">
        <v>257.81</v>
      </c>
      <c r="D4149">
        <v>194616</v>
      </c>
    </row>
    <row r="4150" spans="2:4" x14ac:dyDescent="0.3">
      <c r="B4150" s="109">
        <v>39259</v>
      </c>
      <c r="C4150">
        <v>262.57</v>
      </c>
      <c r="D4150">
        <v>284696</v>
      </c>
    </row>
    <row r="4151" spans="2:4" x14ac:dyDescent="0.3">
      <c r="B4151" s="109">
        <v>39258</v>
      </c>
      <c r="C4151">
        <v>259.47000000000003</v>
      </c>
      <c r="D4151">
        <v>621452</v>
      </c>
    </row>
    <row r="4152" spans="2:4" x14ac:dyDescent="0.3">
      <c r="B4152" s="109">
        <v>39255</v>
      </c>
      <c r="C4152">
        <v>264.88</v>
      </c>
      <c r="D4152">
        <v>501944</v>
      </c>
    </row>
    <row r="4153" spans="2:4" x14ac:dyDescent="0.3">
      <c r="B4153" s="109">
        <v>39254</v>
      </c>
      <c r="C4153">
        <v>252.93</v>
      </c>
      <c r="D4153">
        <v>735412</v>
      </c>
    </row>
    <row r="4154" spans="2:4" x14ac:dyDescent="0.3">
      <c r="B4154" s="109">
        <v>39253</v>
      </c>
      <c r="C4154">
        <v>248.87</v>
      </c>
      <c r="D4154">
        <v>678500</v>
      </c>
    </row>
    <row r="4155" spans="2:4" x14ac:dyDescent="0.3">
      <c r="B4155" s="109">
        <v>39252</v>
      </c>
      <c r="C4155">
        <v>238.05</v>
      </c>
      <c r="D4155">
        <v>292944</v>
      </c>
    </row>
    <row r="4156" spans="2:4" x14ac:dyDescent="0.3">
      <c r="B4156" s="109">
        <v>39251</v>
      </c>
      <c r="C4156">
        <v>230.51</v>
      </c>
      <c r="D4156">
        <v>434208</v>
      </c>
    </row>
    <row r="4157" spans="2:4" x14ac:dyDescent="0.3">
      <c r="B4157" s="109">
        <v>39248</v>
      </c>
      <c r="C4157">
        <v>238.2</v>
      </c>
      <c r="D4157">
        <v>612772</v>
      </c>
    </row>
    <row r="4158" spans="2:4" x14ac:dyDescent="0.3">
      <c r="B4158" s="109">
        <v>39247</v>
      </c>
      <c r="C4158">
        <v>235.07</v>
      </c>
      <c r="D4158">
        <v>745416</v>
      </c>
    </row>
    <row r="4159" spans="2:4" x14ac:dyDescent="0.3">
      <c r="B4159" s="109">
        <v>39246</v>
      </c>
      <c r="C4159">
        <v>220.84</v>
      </c>
      <c r="D4159">
        <v>208556</v>
      </c>
    </row>
    <row r="4160" spans="2:4" x14ac:dyDescent="0.3">
      <c r="B4160" s="109">
        <v>39245</v>
      </c>
      <c r="C4160">
        <v>217.84</v>
      </c>
      <c r="D4160">
        <v>166604</v>
      </c>
    </row>
    <row r="4161" spans="2:4" x14ac:dyDescent="0.3">
      <c r="B4161" s="109">
        <v>39244</v>
      </c>
      <c r="C4161">
        <v>218.15</v>
      </c>
      <c r="D4161">
        <v>228980</v>
      </c>
    </row>
    <row r="4162" spans="2:4" x14ac:dyDescent="0.3">
      <c r="B4162" s="109">
        <v>39241</v>
      </c>
      <c r="C4162">
        <v>213.26</v>
      </c>
      <c r="D4162">
        <v>213044</v>
      </c>
    </row>
    <row r="4163" spans="2:4" x14ac:dyDescent="0.3">
      <c r="B4163" s="109">
        <v>39240</v>
      </c>
      <c r="C4163">
        <v>220.15</v>
      </c>
      <c r="D4163">
        <v>172180</v>
      </c>
    </row>
    <row r="4164" spans="2:4" x14ac:dyDescent="0.3">
      <c r="B4164" s="109">
        <v>39239</v>
      </c>
      <c r="C4164">
        <v>222.11</v>
      </c>
      <c r="D4164">
        <v>175088</v>
      </c>
    </row>
    <row r="4165" spans="2:4" x14ac:dyDescent="0.3">
      <c r="B4165" s="109">
        <v>39238</v>
      </c>
      <c r="C4165">
        <v>229.71</v>
      </c>
      <c r="D4165">
        <v>283380</v>
      </c>
    </row>
    <row r="4166" spans="2:4" x14ac:dyDescent="0.3">
      <c r="B4166" s="109">
        <v>39237</v>
      </c>
      <c r="C4166">
        <v>224.97</v>
      </c>
      <c r="D4166">
        <v>325768</v>
      </c>
    </row>
    <row r="4167" spans="2:4" x14ac:dyDescent="0.3">
      <c r="B4167" s="109">
        <v>39234</v>
      </c>
      <c r="C4167">
        <v>231</v>
      </c>
      <c r="D4167">
        <v>393352</v>
      </c>
    </row>
    <row r="4168" spans="2:4" x14ac:dyDescent="0.3">
      <c r="B4168" s="109">
        <v>39233</v>
      </c>
      <c r="C4168">
        <v>224.18</v>
      </c>
      <c r="D4168">
        <v>434968</v>
      </c>
    </row>
    <row r="4169" spans="2:4" x14ac:dyDescent="0.3">
      <c r="B4169" s="109">
        <v>39232</v>
      </c>
      <c r="C4169">
        <v>226.63</v>
      </c>
      <c r="D4169">
        <v>364412</v>
      </c>
    </row>
    <row r="4170" spans="2:4" x14ac:dyDescent="0.3">
      <c r="B4170" s="109">
        <v>39231</v>
      </c>
      <c r="C4170">
        <v>228.46</v>
      </c>
      <c r="D4170">
        <v>449892</v>
      </c>
    </row>
    <row r="4171" spans="2:4" x14ac:dyDescent="0.3">
      <c r="B4171" s="109">
        <v>39230</v>
      </c>
      <c r="C4171">
        <v>229.35</v>
      </c>
      <c r="D4171">
        <v>441324</v>
      </c>
    </row>
    <row r="4172" spans="2:4" x14ac:dyDescent="0.3">
      <c r="B4172" s="109">
        <v>39227</v>
      </c>
      <c r="C4172">
        <v>227.3</v>
      </c>
      <c r="D4172">
        <v>518056</v>
      </c>
    </row>
    <row r="4173" spans="2:4" x14ac:dyDescent="0.3">
      <c r="B4173" s="109">
        <v>39226</v>
      </c>
      <c r="C4173">
        <v>228.65</v>
      </c>
      <c r="D4173">
        <v>2257884</v>
      </c>
    </row>
    <row r="4174" spans="2:4" x14ac:dyDescent="0.3">
      <c r="B4174" s="109">
        <v>39225</v>
      </c>
      <c r="C4174">
        <v>220.46</v>
      </c>
      <c r="D4174">
        <v>2851532</v>
      </c>
    </row>
    <row r="4175" spans="2:4" x14ac:dyDescent="0.3">
      <c r="B4175" s="109">
        <v>39224</v>
      </c>
      <c r="C4175">
        <v>219.52</v>
      </c>
      <c r="D4175">
        <v>811476</v>
      </c>
    </row>
    <row r="4176" spans="2:4" x14ac:dyDescent="0.3">
      <c r="B4176" s="109">
        <v>39223</v>
      </c>
      <c r="C4176">
        <v>238.64</v>
      </c>
      <c r="D4176">
        <v>401768</v>
      </c>
    </row>
    <row r="4177" spans="2:4" x14ac:dyDescent="0.3">
      <c r="B4177" s="109">
        <v>39220</v>
      </c>
      <c r="C4177">
        <v>246.33</v>
      </c>
      <c r="D4177">
        <v>745080</v>
      </c>
    </row>
    <row r="4178" spans="2:4" x14ac:dyDescent="0.3">
      <c r="B4178" s="109">
        <v>39219</v>
      </c>
      <c r="C4178">
        <v>239.12</v>
      </c>
      <c r="D4178">
        <v>333684</v>
      </c>
    </row>
    <row r="4179" spans="2:4" x14ac:dyDescent="0.3">
      <c r="B4179" s="109">
        <v>39218</v>
      </c>
      <c r="C4179">
        <v>238.67</v>
      </c>
      <c r="D4179">
        <v>377268</v>
      </c>
    </row>
    <row r="4180" spans="2:4" x14ac:dyDescent="0.3">
      <c r="B4180" s="109">
        <v>39217</v>
      </c>
      <c r="C4180">
        <v>239.09</v>
      </c>
      <c r="D4180">
        <v>739576</v>
      </c>
    </row>
    <row r="4181" spans="2:4" x14ac:dyDescent="0.3">
      <c r="B4181" s="109">
        <v>39216</v>
      </c>
      <c r="C4181">
        <v>247.96</v>
      </c>
      <c r="D4181">
        <v>782604</v>
      </c>
    </row>
    <row r="4182" spans="2:4" x14ac:dyDescent="0.3">
      <c r="B4182" s="109">
        <v>39213</v>
      </c>
      <c r="C4182">
        <v>259.77</v>
      </c>
      <c r="D4182">
        <v>163544</v>
      </c>
    </row>
    <row r="4183" spans="2:4" x14ac:dyDescent="0.3">
      <c r="B4183" s="109">
        <v>39212</v>
      </c>
      <c r="C4183">
        <v>261.81</v>
      </c>
      <c r="D4183">
        <v>89656</v>
      </c>
    </row>
    <row r="4184" spans="2:4" x14ac:dyDescent="0.3">
      <c r="B4184" s="109">
        <v>39211</v>
      </c>
      <c r="C4184">
        <v>261.74</v>
      </c>
      <c r="D4184">
        <v>79160</v>
      </c>
    </row>
    <row r="4185" spans="2:4" x14ac:dyDescent="0.3">
      <c r="B4185" s="109">
        <v>39210</v>
      </c>
      <c r="C4185">
        <v>259.52999999999997</v>
      </c>
      <c r="D4185">
        <v>79448</v>
      </c>
    </row>
    <row r="4186" spans="2:4" x14ac:dyDescent="0.3">
      <c r="B4186" s="109">
        <v>39209</v>
      </c>
      <c r="C4186">
        <v>262.16000000000003</v>
      </c>
      <c r="D4186">
        <v>140756</v>
      </c>
    </row>
    <row r="4187" spans="2:4" x14ac:dyDescent="0.3">
      <c r="B4187" s="109">
        <v>39206</v>
      </c>
      <c r="C4187">
        <v>264.48</v>
      </c>
      <c r="D4187">
        <v>184484</v>
      </c>
    </row>
    <row r="4188" spans="2:4" x14ac:dyDescent="0.3">
      <c r="B4188" s="109">
        <v>39205</v>
      </c>
      <c r="C4188">
        <v>259.68</v>
      </c>
      <c r="D4188">
        <v>257828</v>
      </c>
    </row>
    <row r="4189" spans="2:4" x14ac:dyDescent="0.3">
      <c r="B4189" s="109">
        <v>39202</v>
      </c>
      <c r="C4189">
        <v>260.29000000000002</v>
      </c>
      <c r="D4189">
        <v>131880</v>
      </c>
    </row>
    <row r="4190" spans="2:4" x14ac:dyDescent="0.3">
      <c r="B4190" s="109">
        <v>39199</v>
      </c>
      <c r="C4190">
        <v>256.95999999999998</v>
      </c>
      <c r="D4190">
        <v>262832</v>
      </c>
    </row>
    <row r="4191" spans="2:4" x14ac:dyDescent="0.3">
      <c r="B4191" s="109">
        <v>39198</v>
      </c>
      <c r="C4191">
        <v>261.3</v>
      </c>
      <c r="D4191">
        <v>340700</v>
      </c>
    </row>
    <row r="4192" spans="2:4" x14ac:dyDescent="0.3">
      <c r="B4192" s="109">
        <v>39197</v>
      </c>
      <c r="C4192">
        <v>265.75</v>
      </c>
      <c r="D4192">
        <v>153472</v>
      </c>
    </row>
    <row r="4193" spans="2:4" x14ac:dyDescent="0.3">
      <c r="B4193" s="109">
        <v>39196</v>
      </c>
      <c r="C4193">
        <v>264.52</v>
      </c>
      <c r="D4193">
        <v>517348</v>
      </c>
    </row>
    <row r="4194" spans="2:4" x14ac:dyDescent="0.3">
      <c r="B4194" s="109">
        <v>39195</v>
      </c>
      <c r="C4194">
        <v>267.07</v>
      </c>
      <c r="D4194">
        <v>177112</v>
      </c>
    </row>
    <row r="4195" spans="2:4" x14ac:dyDescent="0.3">
      <c r="B4195" s="109">
        <v>39192</v>
      </c>
      <c r="C4195">
        <v>265.76</v>
      </c>
      <c r="D4195">
        <v>332428</v>
      </c>
    </row>
    <row r="4196" spans="2:4" x14ac:dyDescent="0.3">
      <c r="B4196" s="109">
        <v>39191</v>
      </c>
      <c r="C4196">
        <v>263.63</v>
      </c>
      <c r="D4196">
        <v>212672</v>
      </c>
    </row>
    <row r="4197" spans="2:4" x14ac:dyDescent="0.3">
      <c r="B4197" s="109">
        <v>39190</v>
      </c>
      <c r="C4197">
        <v>268.97000000000003</v>
      </c>
      <c r="D4197">
        <v>409048</v>
      </c>
    </row>
    <row r="4198" spans="2:4" x14ac:dyDescent="0.3">
      <c r="B4198" s="109">
        <v>39189</v>
      </c>
      <c r="C4198">
        <v>275.79000000000002</v>
      </c>
      <c r="D4198">
        <v>339544</v>
      </c>
    </row>
    <row r="4199" spans="2:4" x14ac:dyDescent="0.3">
      <c r="B4199" s="109">
        <v>39188</v>
      </c>
      <c r="C4199">
        <v>277.86</v>
      </c>
      <c r="D4199">
        <v>747248</v>
      </c>
    </row>
    <row r="4200" spans="2:4" x14ac:dyDescent="0.3">
      <c r="B4200" s="109">
        <v>39185</v>
      </c>
      <c r="C4200">
        <v>268.24</v>
      </c>
      <c r="D4200">
        <v>239892</v>
      </c>
    </row>
    <row r="4201" spans="2:4" x14ac:dyDescent="0.3">
      <c r="B4201" s="109">
        <v>39184</v>
      </c>
      <c r="C4201">
        <v>265.20999999999998</v>
      </c>
      <c r="D4201">
        <v>275784</v>
      </c>
    </row>
    <row r="4202" spans="2:4" x14ac:dyDescent="0.3">
      <c r="B4202" s="109">
        <v>39183</v>
      </c>
      <c r="C4202">
        <v>266.75</v>
      </c>
      <c r="D4202">
        <v>399032</v>
      </c>
    </row>
    <row r="4203" spans="2:4" x14ac:dyDescent="0.3">
      <c r="B4203" s="109">
        <v>39182</v>
      </c>
      <c r="C4203">
        <v>257.24</v>
      </c>
      <c r="D4203">
        <v>393416</v>
      </c>
    </row>
    <row r="4204" spans="2:4" x14ac:dyDescent="0.3">
      <c r="B4204" s="109">
        <v>39181</v>
      </c>
      <c r="C4204">
        <v>250.21</v>
      </c>
      <c r="D4204">
        <v>147308</v>
      </c>
    </row>
    <row r="4205" spans="2:4" x14ac:dyDescent="0.3">
      <c r="B4205" s="109">
        <v>39177</v>
      </c>
      <c r="C4205">
        <v>247.14</v>
      </c>
      <c r="D4205">
        <v>459344</v>
      </c>
    </row>
    <row r="4206" spans="2:4" x14ac:dyDescent="0.3">
      <c r="B4206" s="109">
        <v>39176</v>
      </c>
      <c r="C4206">
        <v>242.78</v>
      </c>
      <c r="D4206">
        <v>218444</v>
      </c>
    </row>
    <row r="4207" spans="2:4" x14ac:dyDescent="0.3">
      <c r="B4207" s="109">
        <v>39175</v>
      </c>
      <c r="C4207">
        <v>240.45</v>
      </c>
      <c r="D4207">
        <v>161804</v>
      </c>
    </row>
    <row r="4208" spans="2:4" x14ac:dyDescent="0.3">
      <c r="B4208" s="109">
        <v>39174</v>
      </c>
      <c r="C4208">
        <v>235.6</v>
      </c>
      <c r="D4208">
        <v>295316</v>
      </c>
    </row>
    <row r="4209" spans="2:4" x14ac:dyDescent="0.3">
      <c r="B4209" s="109">
        <v>39171</v>
      </c>
      <c r="C4209">
        <v>245.18</v>
      </c>
      <c r="D4209">
        <v>303844</v>
      </c>
    </row>
    <row r="4210" spans="2:4" x14ac:dyDescent="0.3">
      <c r="B4210" s="109">
        <v>39170</v>
      </c>
      <c r="C4210">
        <v>244.04</v>
      </c>
      <c r="D4210">
        <v>561652</v>
      </c>
    </row>
    <row r="4211" spans="2:4" x14ac:dyDescent="0.3">
      <c r="B4211" s="109">
        <v>39169</v>
      </c>
      <c r="C4211">
        <v>249.57</v>
      </c>
      <c r="D4211">
        <v>274800</v>
      </c>
    </row>
    <row r="4212" spans="2:4" x14ac:dyDescent="0.3">
      <c r="B4212" s="109">
        <v>39167</v>
      </c>
      <c r="C4212">
        <v>253.39</v>
      </c>
      <c r="D4212">
        <v>199392</v>
      </c>
    </row>
    <row r="4213" spans="2:4" x14ac:dyDescent="0.3">
      <c r="B4213" s="109">
        <v>39164</v>
      </c>
      <c r="C4213">
        <v>257.42</v>
      </c>
      <c r="D4213">
        <v>382464</v>
      </c>
    </row>
    <row r="4214" spans="2:4" x14ac:dyDescent="0.3">
      <c r="B4214" s="109">
        <v>39163</v>
      </c>
      <c r="C4214">
        <v>254.36</v>
      </c>
      <c r="D4214">
        <v>201644</v>
      </c>
    </row>
    <row r="4215" spans="2:4" x14ac:dyDescent="0.3">
      <c r="B4215" s="109">
        <v>39162</v>
      </c>
      <c r="C4215">
        <v>250.34</v>
      </c>
      <c r="D4215">
        <v>310868</v>
      </c>
    </row>
    <row r="4216" spans="2:4" x14ac:dyDescent="0.3">
      <c r="B4216" s="109">
        <v>39161</v>
      </c>
      <c r="C4216">
        <v>243.3</v>
      </c>
      <c r="D4216">
        <v>275044</v>
      </c>
    </row>
    <row r="4217" spans="2:4" x14ac:dyDescent="0.3">
      <c r="B4217" s="109">
        <v>39160</v>
      </c>
      <c r="C4217">
        <v>236.35</v>
      </c>
      <c r="D4217">
        <v>90696</v>
      </c>
    </row>
    <row r="4218" spans="2:4" x14ac:dyDescent="0.3">
      <c r="B4218" s="109">
        <v>39157</v>
      </c>
      <c r="C4218">
        <v>233.98</v>
      </c>
      <c r="D4218">
        <v>451048</v>
      </c>
    </row>
    <row r="4219" spans="2:4" x14ac:dyDescent="0.3">
      <c r="B4219" s="109">
        <v>39156</v>
      </c>
      <c r="C4219">
        <v>239.67</v>
      </c>
      <c r="D4219">
        <v>468152</v>
      </c>
    </row>
    <row r="4220" spans="2:4" x14ac:dyDescent="0.3">
      <c r="B4220" s="109">
        <v>39155</v>
      </c>
      <c r="C4220">
        <v>239.2</v>
      </c>
      <c r="D4220">
        <v>191328</v>
      </c>
    </row>
    <row r="4221" spans="2:4" x14ac:dyDescent="0.3">
      <c r="B4221" s="109">
        <v>39154</v>
      </c>
      <c r="C4221">
        <v>245.48</v>
      </c>
      <c r="D4221">
        <v>389724</v>
      </c>
    </row>
    <row r="4222" spans="2:4" x14ac:dyDescent="0.3">
      <c r="B4222" s="109">
        <v>39153</v>
      </c>
      <c r="C4222">
        <v>246.31</v>
      </c>
      <c r="D4222">
        <v>361968</v>
      </c>
    </row>
    <row r="4223" spans="2:4" x14ac:dyDescent="0.3">
      <c r="B4223" s="109">
        <v>39150</v>
      </c>
      <c r="C4223">
        <v>234.53</v>
      </c>
      <c r="D4223">
        <v>348668</v>
      </c>
    </row>
    <row r="4224" spans="2:4" x14ac:dyDescent="0.3">
      <c r="B4224" s="109">
        <v>39149</v>
      </c>
      <c r="C4224">
        <v>239.74</v>
      </c>
      <c r="D4224">
        <v>539996</v>
      </c>
    </row>
    <row r="4225" spans="2:4" x14ac:dyDescent="0.3">
      <c r="B4225" s="109">
        <v>39148</v>
      </c>
      <c r="C4225">
        <v>232.29</v>
      </c>
      <c r="D4225">
        <v>374832</v>
      </c>
    </row>
    <row r="4226" spans="2:4" x14ac:dyDescent="0.3">
      <c r="B4226" s="109">
        <v>39147</v>
      </c>
      <c r="C4226">
        <v>242.15</v>
      </c>
      <c r="D4226">
        <v>450176</v>
      </c>
    </row>
    <row r="4227" spans="2:4" x14ac:dyDescent="0.3">
      <c r="B4227" s="109">
        <v>39146</v>
      </c>
      <c r="C4227">
        <v>233.13</v>
      </c>
      <c r="D4227">
        <v>724328</v>
      </c>
    </row>
    <row r="4228" spans="2:4" x14ac:dyDescent="0.3">
      <c r="B4228" s="109">
        <v>39143</v>
      </c>
      <c r="C4228">
        <v>244.22</v>
      </c>
      <c r="D4228">
        <v>375908</v>
      </c>
    </row>
    <row r="4229" spans="2:4" x14ac:dyDescent="0.3">
      <c r="B4229" s="109">
        <v>39142</v>
      </c>
      <c r="C4229">
        <v>246.94</v>
      </c>
      <c r="D4229">
        <v>251500</v>
      </c>
    </row>
    <row r="4230" spans="2:4" x14ac:dyDescent="0.3">
      <c r="B4230" s="109">
        <v>39141</v>
      </c>
      <c r="C4230">
        <v>243.85</v>
      </c>
      <c r="D4230">
        <v>397744</v>
      </c>
    </row>
    <row r="4231" spans="2:4" x14ac:dyDescent="0.3">
      <c r="B4231" s="109">
        <v>39140</v>
      </c>
      <c r="C4231">
        <v>250.93</v>
      </c>
      <c r="D4231">
        <v>472288</v>
      </c>
    </row>
    <row r="4232" spans="2:4" x14ac:dyDescent="0.3">
      <c r="B4232" s="109">
        <v>39139</v>
      </c>
      <c r="C4232">
        <v>247.87</v>
      </c>
      <c r="D4232">
        <v>718804</v>
      </c>
    </row>
    <row r="4233" spans="2:4" x14ac:dyDescent="0.3">
      <c r="B4233" s="109">
        <v>39136</v>
      </c>
      <c r="C4233">
        <v>254.18</v>
      </c>
      <c r="D4233">
        <v>445964</v>
      </c>
    </row>
    <row r="4234" spans="2:4" x14ac:dyDescent="0.3">
      <c r="B4234" s="109">
        <v>39135</v>
      </c>
      <c r="C4234">
        <v>271.67</v>
      </c>
      <c r="D4234">
        <v>696948</v>
      </c>
    </row>
    <row r="4235" spans="2:4" x14ac:dyDescent="0.3">
      <c r="B4235" s="109">
        <v>39134</v>
      </c>
      <c r="C4235">
        <v>272.27</v>
      </c>
      <c r="D4235">
        <v>352312</v>
      </c>
    </row>
    <row r="4236" spans="2:4" x14ac:dyDescent="0.3">
      <c r="B4236" s="109">
        <v>39133</v>
      </c>
      <c r="C4236">
        <v>272.73</v>
      </c>
      <c r="D4236">
        <v>331472</v>
      </c>
    </row>
    <row r="4237" spans="2:4" x14ac:dyDescent="0.3">
      <c r="B4237" s="109">
        <v>39132</v>
      </c>
      <c r="C4237">
        <v>282.5</v>
      </c>
      <c r="D4237">
        <v>381060</v>
      </c>
    </row>
    <row r="4238" spans="2:4" x14ac:dyDescent="0.3">
      <c r="B4238" s="109">
        <v>39128</v>
      </c>
      <c r="C4238">
        <v>281.86</v>
      </c>
      <c r="D4238">
        <v>251180</v>
      </c>
    </row>
    <row r="4239" spans="2:4" x14ac:dyDescent="0.3">
      <c r="B4239" s="109">
        <v>39127</v>
      </c>
      <c r="C4239">
        <v>277.06</v>
      </c>
      <c r="D4239">
        <v>514188</v>
      </c>
    </row>
    <row r="4240" spans="2:4" x14ac:dyDescent="0.3">
      <c r="B4240" s="109">
        <v>39126</v>
      </c>
      <c r="C4240">
        <v>273.20999999999998</v>
      </c>
      <c r="D4240">
        <v>932952</v>
      </c>
    </row>
    <row r="4241" spans="2:4" x14ac:dyDescent="0.3">
      <c r="B4241" s="109">
        <v>39125</v>
      </c>
      <c r="C4241">
        <v>266.75</v>
      </c>
      <c r="D4241">
        <v>563488</v>
      </c>
    </row>
    <row r="4242" spans="2:4" x14ac:dyDescent="0.3">
      <c r="B4242" s="109">
        <v>39122</v>
      </c>
      <c r="C4242">
        <v>287.07</v>
      </c>
      <c r="D4242">
        <v>524304</v>
      </c>
    </row>
    <row r="4243" spans="2:4" x14ac:dyDescent="0.3">
      <c r="B4243" s="109">
        <v>39121</v>
      </c>
      <c r="C4243">
        <v>294.93</v>
      </c>
      <c r="D4243">
        <v>480336</v>
      </c>
    </row>
    <row r="4244" spans="2:4" x14ac:dyDescent="0.3">
      <c r="B4244" s="109">
        <v>39120</v>
      </c>
      <c r="C4244">
        <v>291.66000000000003</v>
      </c>
      <c r="D4244">
        <v>730048</v>
      </c>
    </row>
    <row r="4245" spans="2:4" x14ac:dyDescent="0.3">
      <c r="B4245" s="109">
        <v>39119</v>
      </c>
      <c r="C4245">
        <v>282.56</v>
      </c>
      <c r="D4245">
        <v>585724</v>
      </c>
    </row>
    <row r="4246" spans="2:4" x14ac:dyDescent="0.3">
      <c r="B4246" s="109">
        <v>39118</v>
      </c>
      <c r="C4246">
        <v>277.47000000000003</v>
      </c>
      <c r="D4246">
        <v>244596</v>
      </c>
    </row>
    <row r="4247" spans="2:4" x14ac:dyDescent="0.3">
      <c r="B4247" s="109">
        <v>39115</v>
      </c>
      <c r="C4247">
        <v>279.93</v>
      </c>
      <c r="D4247">
        <v>479592</v>
      </c>
    </row>
    <row r="4248" spans="2:4" x14ac:dyDescent="0.3">
      <c r="B4248" s="109">
        <v>39114</v>
      </c>
      <c r="C4248">
        <v>273.66000000000003</v>
      </c>
      <c r="D4248">
        <v>382580</v>
      </c>
    </row>
    <row r="4249" spans="2:4" x14ac:dyDescent="0.3">
      <c r="B4249" s="109">
        <v>39113</v>
      </c>
      <c r="C4249">
        <v>273.16000000000003</v>
      </c>
      <c r="D4249">
        <v>428104</v>
      </c>
    </row>
    <row r="4250" spans="2:4" x14ac:dyDescent="0.3">
      <c r="B4250" s="109">
        <v>39111</v>
      </c>
      <c r="C4250">
        <v>268.42</v>
      </c>
      <c r="D4250">
        <v>967924</v>
      </c>
    </row>
    <row r="4251" spans="2:4" x14ac:dyDescent="0.3">
      <c r="B4251" s="109">
        <v>39107</v>
      </c>
      <c r="C4251">
        <v>272.82</v>
      </c>
      <c r="D4251">
        <v>1181108</v>
      </c>
    </row>
    <row r="4252" spans="2:4" x14ac:dyDescent="0.3">
      <c r="B4252" s="109">
        <v>39106</v>
      </c>
      <c r="C4252">
        <v>263.76</v>
      </c>
      <c r="D4252">
        <v>335920</v>
      </c>
    </row>
    <row r="4253" spans="2:4" x14ac:dyDescent="0.3">
      <c r="B4253" s="109">
        <v>39105</v>
      </c>
      <c r="C4253">
        <v>260.44</v>
      </c>
      <c r="D4253">
        <v>760780</v>
      </c>
    </row>
    <row r="4254" spans="2:4" x14ac:dyDescent="0.3">
      <c r="B4254" s="109">
        <v>39104</v>
      </c>
      <c r="C4254">
        <v>257.12</v>
      </c>
      <c r="D4254">
        <v>379360</v>
      </c>
    </row>
    <row r="4255" spans="2:4" x14ac:dyDescent="0.3">
      <c r="B4255" s="109">
        <v>39101</v>
      </c>
      <c r="C4255">
        <v>258.72000000000003</v>
      </c>
      <c r="D4255">
        <v>439828</v>
      </c>
    </row>
    <row r="4256" spans="2:4" x14ac:dyDescent="0.3">
      <c r="B4256" s="109">
        <v>39100</v>
      </c>
      <c r="C4256">
        <v>260.32</v>
      </c>
      <c r="D4256">
        <v>1567164</v>
      </c>
    </row>
    <row r="4257" spans="2:4" x14ac:dyDescent="0.3">
      <c r="B4257" s="109">
        <v>39099</v>
      </c>
      <c r="C4257">
        <v>248.13</v>
      </c>
      <c r="D4257">
        <v>343240</v>
      </c>
    </row>
    <row r="4258" spans="2:4" x14ac:dyDescent="0.3">
      <c r="B4258" s="109">
        <v>39098</v>
      </c>
      <c r="C4258">
        <v>248.24</v>
      </c>
      <c r="D4258">
        <v>750084</v>
      </c>
    </row>
    <row r="4259" spans="2:4" x14ac:dyDescent="0.3">
      <c r="B4259" s="109">
        <v>39097</v>
      </c>
      <c r="C4259">
        <v>248.83</v>
      </c>
      <c r="D4259">
        <v>911936</v>
      </c>
    </row>
    <row r="4260" spans="2:4" x14ac:dyDescent="0.3">
      <c r="B4260" s="109">
        <v>39094</v>
      </c>
      <c r="C4260">
        <v>246.21</v>
      </c>
      <c r="D4260">
        <v>292552</v>
      </c>
    </row>
    <row r="4261" spans="2:4" x14ac:dyDescent="0.3">
      <c r="B4261" s="109">
        <v>39093</v>
      </c>
      <c r="C4261">
        <v>249</v>
      </c>
      <c r="D4261">
        <v>438236</v>
      </c>
    </row>
    <row r="4262" spans="2:4" x14ac:dyDescent="0.3">
      <c r="B4262" s="109">
        <v>39092</v>
      </c>
      <c r="C4262">
        <v>241.15</v>
      </c>
      <c r="D4262">
        <v>504644</v>
      </c>
    </row>
    <row r="4263" spans="2:4" x14ac:dyDescent="0.3">
      <c r="B4263" s="109">
        <v>39091</v>
      </c>
      <c r="C4263">
        <v>242.16</v>
      </c>
      <c r="D4263">
        <v>685552</v>
      </c>
    </row>
    <row r="4264" spans="2:4" x14ac:dyDescent="0.3">
      <c r="B4264" s="109">
        <v>39090</v>
      </c>
      <c r="C4264">
        <v>248.19</v>
      </c>
      <c r="D4264">
        <v>829684</v>
      </c>
    </row>
    <row r="4265" spans="2:4" x14ac:dyDescent="0.3">
      <c r="B4265" s="109">
        <v>39087</v>
      </c>
      <c r="C4265">
        <v>249.65</v>
      </c>
      <c r="D4265">
        <v>1740876</v>
      </c>
    </row>
    <row r="4266" spans="2:4" x14ac:dyDescent="0.3">
      <c r="B4266" s="109">
        <v>39086</v>
      </c>
      <c r="C4266">
        <v>239.92</v>
      </c>
      <c r="D4266">
        <v>1084448</v>
      </c>
    </row>
    <row r="4267" spans="2:4" x14ac:dyDescent="0.3">
      <c r="B4267" s="109">
        <v>39085</v>
      </c>
      <c r="C4267">
        <v>232.74</v>
      </c>
      <c r="D4267">
        <v>245504</v>
      </c>
    </row>
    <row r="4268" spans="2:4" x14ac:dyDescent="0.3">
      <c r="B4268" s="109">
        <v>39084</v>
      </c>
      <c r="C4268">
        <v>231.99</v>
      </c>
      <c r="D4268">
        <v>232292</v>
      </c>
    </row>
    <row r="4269" spans="2:4" x14ac:dyDescent="0.3">
      <c r="B4269" s="109">
        <v>39080</v>
      </c>
      <c r="C4269">
        <v>231.76</v>
      </c>
      <c r="D4269">
        <v>619236</v>
      </c>
    </row>
    <row r="4270" spans="2:4" x14ac:dyDescent="0.3">
      <c r="B4270" s="109">
        <v>39079</v>
      </c>
      <c r="C4270">
        <v>238.93</v>
      </c>
      <c r="D4270">
        <v>1058652</v>
      </c>
    </row>
    <row r="4271" spans="2:4" x14ac:dyDescent="0.3">
      <c r="B4271" s="109">
        <v>39078</v>
      </c>
      <c r="C4271">
        <v>232.04</v>
      </c>
      <c r="D4271">
        <v>597100</v>
      </c>
    </row>
    <row r="4272" spans="2:4" x14ac:dyDescent="0.3">
      <c r="B4272" s="109">
        <v>39077</v>
      </c>
      <c r="C4272">
        <v>227.52</v>
      </c>
      <c r="D4272">
        <v>405504</v>
      </c>
    </row>
    <row r="4273" spans="2:4" x14ac:dyDescent="0.3">
      <c r="B4273" s="109">
        <v>39073</v>
      </c>
      <c r="C4273">
        <v>218.55</v>
      </c>
      <c r="D4273">
        <v>454384</v>
      </c>
    </row>
    <row r="4274" spans="2:4" x14ac:dyDescent="0.3">
      <c r="B4274" s="109">
        <v>39072</v>
      </c>
      <c r="C4274">
        <v>205.8</v>
      </c>
      <c r="D4274">
        <v>282708</v>
      </c>
    </row>
    <row r="4275" spans="2:4" x14ac:dyDescent="0.3">
      <c r="B4275" s="109">
        <v>39071</v>
      </c>
      <c r="C4275">
        <v>202.5</v>
      </c>
      <c r="D4275">
        <v>490396</v>
      </c>
    </row>
    <row r="4276" spans="2:4" x14ac:dyDescent="0.3">
      <c r="B4276" s="109">
        <v>39070</v>
      </c>
      <c r="C4276">
        <v>210.3</v>
      </c>
      <c r="D4276">
        <v>342144</v>
      </c>
    </row>
    <row r="4277" spans="2:4" x14ac:dyDescent="0.3">
      <c r="B4277" s="109">
        <v>39069</v>
      </c>
      <c r="C4277">
        <v>212.27</v>
      </c>
      <c r="D4277">
        <v>289232</v>
      </c>
    </row>
    <row r="4278" spans="2:4" x14ac:dyDescent="0.3">
      <c r="B4278" s="109">
        <v>39066</v>
      </c>
      <c r="C4278">
        <v>215.16</v>
      </c>
      <c r="D4278">
        <v>370456</v>
      </c>
    </row>
    <row r="4279" spans="2:4" x14ac:dyDescent="0.3">
      <c r="B4279" s="109">
        <v>39065</v>
      </c>
      <c r="C4279">
        <v>214.38</v>
      </c>
      <c r="D4279">
        <v>834336</v>
      </c>
    </row>
    <row r="4280" spans="2:4" x14ac:dyDescent="0.3">
      <c r="B4280" s="109">
        <v>39064</v>
      </c>
      <c r="C4280">
        <v>203.72</v>
      </c>
      <c r="D4280">
        <v>784548</v>
      </c>
    </row>
    <row r="4281" spans="2:4" x14ac:dyDescent="0.3">
      <c r="B4281" s="109">
        <v>39063</v>
      </c>
      <c r="C4281">
        <v>193.5</v>
      </c>
      <c r="D4281">
        <v>820124</v>
      </c>
    </row>
    <row r="4282" spans="2:4" x14ac:dyDescent="0.3">
      <c r="B4282" s="109">
        <v>39062</v>
      </c>
      <c r="C4282">
        <v>209.62</v>
      </c>
      <c r="D4282">
        <v>453112</v>
      </c>
    </row>
    <row r="4283" spans="2:4" x14ac:dyDescent="0.3">
      <c r="B4283" s="109">
        <v>39059</v>
      </c>
      <c r="C4283">
        <v>225.24</v>
      </c>
      <c r="D4283">
        <v>567948</v>
      </c>
    </row>
    <row r="4284" spans="2:4" x14ac:dyDescent="0.3">
      <c r="B4284" s="109">
        <v>39058</v>
      </c>
      <c r="C4284">
        <v>225.99</v>
      </c>
      <c r="D4284">
        <v>678480</v>
      </c>
    </row>
    <row r="4285" spans="2:4" x14ac:dyDescent="0.3">
      <c r="B4285" s="109">
        <v>39057</v>
      </c>
      <c r="C4285">
        <v>227.32</v>
      </c>
      <c r="D4285">
        <v>709336</v>
      </c>
    </row>
    <row r="4286" spans="2:4" x14ac:dyDescent="0.3">
      <c r="B4286" s="109">
        <v>39056</v>
      </c>
      <c r="C4286">
        <v>236.75</v>
      </c>
      <c r="D4286">
        <v>698288</v>
      </c>
    </row>
    <row r="4287" spans="2:4" x14ac:dyDescent="0.3">
      <c r="B4287" s="109">
        <v>39055</v>
      </c>
      <c r="C4287">
        <v>243.99</v>
      </c>
      <c r="D4287">
        <v>597772</v>
      </c>
    </row>
    <row r="4288" spans="2:4" x14ac:dyDescent="0.3">
      <c r="B4288" s="109">
        <v>39052</v>
      </c>
      <c r="C4288">
        <v>249.52</v>
      </c>
      <c r="D4288">
        <v>437056</v>
      </c>
    </row>
    <row r="4289" spans="2:4" x14ac:dyDescent="0.3">
      <c r="B4289" s="109">
        <v>39051</v>
      </c>
      <c r="C4289">
        <v>246.53</v>
      </c>
      <c r="D4289">
        <v>495272</v>
      </c>
    </row>
    <row r="4290" spans="2:4" x14ac:dyDescent="0.3">
      <c r="B4290" s="109">
        <v>39050</v>
      </c>
      <c r="C4290">
        <v>245.03</v>
      </c>
      <c r="D4290">
        <v>457692</v>
      </c>
    </row>
    <row r="4291" spans="2:4" x14ac:dyDescent="0.3">
      <c r="B4291" s="109">
        <v>39049</v>
      </c>
      <c r="C4291">
        <v>239.41</v>
      </c>
      <c r="D4291">
        <v>1060652</v>
      </c>
    </row>
    <row r="4292" spans="2:4" x14ac:dyDescent="0.3">
      <c r="B4292" s="109">
        <v>39048</v>
      </c>
      <c r="C4292">
        <v>247.27</v>
      </c>
      <c r="D4292">
        <v>1286560</v>
      </c>
    </row>
    <row r="4293" spans="2:4" x14ac:dyDescent="0.3">
      <c r="B4293" s="109">
        <v>39045</v>
      </c>
      <c r="C4293">
        <v>244.36</v>
      </c>
      <c r="D4293">
        <v>1092360</v>
      </c>
    </row>
    <row r="4294" spans="2:4" x14ac:dyDescent="0.3">
      <c r="B4294" s="109">
        <v>39044</v>
      </c>
      <c r="C4294">
        <v>227.2</v>
      </c>
      <c r="D4294">
        <v>692084</v>
      </c>
    </row>
    <row r="4295" spans="2:4" x14ac:dyDescent="0.3">
      <c r="B4295" s="109">
        <v>39043</v>
      </c>
      <c r="C4295">
        <v>228.23</v>
      </c>
      <c r="D4295">
        <v>240912</v>
      </c>
    </row>
    <row r="4296" spans="2:4" x14ac:dyDescent="0.3">
      <c r="B4296" s="109">
        <v>39042</v>
      </c>
      <c r="C4296">
        <v>231.21</v>
      </c>
      <c r="D4296">
        <v>298768</v>
      </c>
    </row>
    <row r="4297" spans="2:4" x14ac:dyDescent="0.3">
      <c r="B4297" s="109">
        <v>39041</v>
      </c>
      <c r="C4297">
        <v>220.5</v>
      </c>
      <c r="D4297">
        <v>328128</v>
      </c>
    </row>
    <row r="4298" spans="2:4" x14ac:dyDescent="0.3">
      <c r="B4298" s="109">
        <v>39038</v>
      </c>
      <c r="C4298">
        <v>220.57</v>
      </c>
      <c r="D4298">
        <v>272256</v>
      </c>
    </row>
    <row r="4299" spans="2:4" x14ac:dyDescent="0.3">
      <c r="B4299" s="109">
        <v>39037</v>
      </c>
      <c r="C4299">
        <v>225.6</v>
      </c>
      <c r="D4299">
        <v>419364</v>
      </c>
    </row>
    <row r="4300" spans="2:4" x14ac:dyDescent="0.3">
      <c r="B4300" s="109">
        <v>39036</v>
      </c>
      <c r="C4300">
        <v>229.45</v>
      </c>
      <c r="D4300">
        <v>551068</v>
      </c>
    </row>
    <row r="4301" spans="2:4" x14ac:dyDescent="0.3">
      <c r="B4301" s="109">
        <v>39035</v>
      </c>
      <c r="C4301">
        <v>228.74</v>
      </c>
      <c r="D4301">
        <v>385544</v>
      </c>
    </row>
    <row r="4302" spans="2:4" x14ac:dyDescent="0.3">
      <c r="B4302" s="109">
        <v>39034</v>
      </c>
      <c r="C4302">
        <v>230.96</v>
      </c>
      <c r="D4302">
        <v>770484</v>
      </c>
    </row>
    <row r="4303" spans="2:4" x14ac:dyDescent="0.3">
      <c r="B4303" s="109">
        <v>39031</v>
      </c>
      <c r="C4303">
        <v>229.88</v>
      </c>
      <c r="D4303">
        <v>1328248</v>
      </c>
    </row>
    <row r="4304" spans="2:4" x14ac:dyDescent="0.3">
      <c r="B4304" s="109">
        <v>39030</v>
      </c>
      <c r="C4304">
        <v>212.04</v>
      </c>
      <c r="D4304">
        <v>229908</v>
      </c>
    </row>
    <row r="4305" spans="2:4" x14ac:dyDescent="0.3">
      <c r="B4305" s="109">
        <v>39029</v>
      </c>
      <c r="C4305">
        <v>205.13</v>
      </c>
      <c r="D4305">
        <v>271708</v>
      </c>
    </row>
    <row r="4306" spans="2:4" x14ac:dyDescent="0.3">
      <c r="B4306" s="109">
        <v>39028</v>
      </c>
      <c r="C4306">
        <v>209.43</v>
      </c>
      <c r="D4306">
        <v>289432</v>
      </c>
    </row>
    <row r="4307" spans="2:4" x14ac:dyDescent="0.3">
      <c r="B4307" s="109">
        <v>39027</v>
      </c>
      <c r="C4307">
        <v>204.37</v>
      </c>
      <c r="D4307">
        <v>166112</v>
      </c>
    </row>
    <row r="4308" spans="2:4" x14ac:dyDescent="0.3">
      <c r="B4308" s="109">
        <v>39024</v>
      </c>
      <c r="C4308">
        <v>200.97</v>
      </c>
      <c r="D4308">
        <v>81372</v>
      </c>
    </row>
    <row r="4309" spans="2:4" x14ac:dyDescent="0.3">
      <c r="B4309" s="109">
        <v>39023</v>
      </c>
      <c r="C4309">
        <v>203.21</v>
      </c>
      <c r="D4309">
        <v>260060</v>
      </c>
    </row>
    <row r="4310" spans="2:4" x14ac:dyDescent="0.3">
      <c r="B4310" s="109">
        <v>39022</v>
      </c>
      <c r="C4310">
        <v>196.88</v>
      </c>
      <c r="D4310">
        <v>144164</v>
      </c>
    </row>
    <row r="4311" spans="2:4" x14ac:dyDescent="0.3">
      <c r="B4311" s="109">
        <v>39021</v>
      </c>
      <c r="C4311">
        <v>195.58</v>
      </c>
      <c r="D4311">
        <v>95464</v>
      </c>
    </row>
    <row r="4312" spans="2:4" x14ac:dyDescent="0.3">
      <c r="B4312" s="109">
        <v>39020</v>
      </c>
      <c r="C4312">
        <v>194.55</v>
      </c>
      <c r="D4312">
        <v>57428</v>
      </c>
    </row>
    <row r="4313" spans="2:4" x14ac:dyDescent="0.3">
      <c r="B4313" s="109">
        <v>39017</v>
      </c>
      <c r="C4313">
        <v>195.02</v>
      </c>
      <c r="D4313">
        <v>167848</v>
      </c>
    </row>
    <row r="4314" spans="2:4" x14ac:dyDescent="0.3">
      <c r="B4314" s="109">
        <v>39016</v>
      </c>
      <c r="C4314">
        <v>192.56</v>
      </c>
      <c r="D4314">
        <v>122940</v>
      </c>
    </row>
    <row r="4315" spans="2:4" x14ac:dyDescent="0.3">
      <c r="B4315" s="109">
        <v>39013</v>
      </c>
      <c r="C4315">
        <v>196.42</v>
      </c>
      <c r="D4315">
        <v>80208</v>
      </c>
    </row>
    <row r="4316" spans="2:4" x14ac:dyDescent="0.3">
      <c r="B4316" s="109">
        <v>39010</v>
      </c>
      <c r="C4316">
        <v>198.59</v>
      </c>
      <c r="D4316">
        <v>37348</v>
      </c>
    </row>
    <row r="4317" spans="2:4" x14ac:dyDescent="0.3">
      <c r="B4317" s="109">
        <v>39009</v>
      </c>
      <c r="C4317">
        <v>197.99</v>
      </c>
      <c r="D4317">
        <v>21992</v>
      </c>
    </row>
    <row r="4318" spans="2:4" x14ac:dyDescent="0.3">
      <c r="B4318" s="109">
        <v>39008</v>
      </c>
      <c r="C4318">
        <v>199.79</v>
      </c>
      <c r="D4318">
        <v>36628</v>
      </c>
    </row>
    <row r="4319" spans="2:4" x14ac:dyDescent="0.3">
      <c r="B4319" s="109">
        <v>39007</v>
      </c>
      <c r="C4319">
        <v>199.55</v>
      </c>
      <c r="D4319">
        <v>47696</v>
      </c>
    </row>
    <row r="4320" spans="2:4" x14ac:dyDescent="0.3">
      <c r="B4320" s="109">
        <v>39006</v>
      </c>
      <c r="C4320">
        <v>201.11</v>
      </c>
      <c r="D4320">
        <v>35676</v>
      </c>
    </row>
    <row r="4321" spans="2:4" x14ac:dyDescent="0.3">
      <c r="B4321" s="109">
        <v>39003</v>
      </c>
      <c r="C4321">
        <v>201.98</v>
      </c>
      <c r="D4321">
        <v>55192</v>
      </c>
    </row>
    <row r="4322" spans="2:4" x14ac:dyDescent="0.3">
      <c r="B4322" s="109">
        <v>39002</v>
      </c>
      <c r="C4322">
        <v>200.68</v>
      </c>
      <c r="D4322">
        <v>50932</v>
      </c>
    </row>
    <row r="4323" spans="2:4" x14ac:dyDescent="0.3">
      <c r="B4323" s="109">
        <v>39001</v>
      </c>
      <c r="C4323">
        <v>198.96</v>
      </c>
      <c r="D4323">
        <v>50696</v>
      </c>
    </row>
    <row r="4324" spans="2:4" x14ac:dyDescent="0.3">
      <c r="B4324" s="109">
        <v>39000</v>
      </c>
      <c r="C4324">
        <v>201.71</v>
      </c>
      <c r="D4324">
        <v>45208</v>
      </c>
    </row>
    <row r="4325" spans="2:4" x14ac:dyDescent="0.3">
      <c r="B4325" s="109">
        <v>38999</v>
      </c>
      <c r="C4325">
        <v>202.78</v>
      </c>
      <c r="D4325">
        <v>76112</v>
      </c>
    </row>
    <row r="4326" spans="2:4" x14ac:dyDescent="0.3">
      <c r="B4326" s="109">
        <v>38996</v>
      </c>
      <c r="C4326">
        <v>203.52</v>
      </c>
      <c r="D4326">
        <v>80812</v>
      </c>
    </row>
    <row r="4327" spans="2:4" x14ac:dyDescent="0.3">
      <c r="B4327" s="109">
        <v>38995</v>
      </c>
      <c r="C4327">
        <v>201.76</v>
      </c>
      <c r="D4327">
        <v>61100</v>
      </c>
    </row>
    <row r="4328" spans="2:4" x14ac:dyDescent="0.3">
      <c r="B4328" s="109">
        <v>38994</v>
      </c>
      <c r="C4328">
        <v>201.28</v>
      </c>
      <c r="D4328">
        <v>89004</v>
      </c>
    </row>
    <row r="4329" spans="2:4" x14ac:dyDescent="0.3">
      <c r="B4329" s="109">
        <v>38993</v>
      </c>
      <c r="C4329">
        <v>205.31</v>
      </c>
      <c r="D4329">
        <v>89672</v>
      </c>
    </row>
    <row r="4330" spans="2:4" x14ac:dyDescent="0.3">
      <c r="B4330" s="109">
        <v>38989</v>
      </c>
      <c r="C4330">
        <v>207.41</v>
      </c>
      <c r="D4330">
        <v>162428</v>
      </c>
    </row>
    <row r="4331" spans="2:4" x14ac:dyDescent="0.3">
      <c r="B4331" s="109">
        <v>38988</v>
      </c>
      <c r="C4331">
        <v>202.21</v>
      </c>
      <c r="D4331">
        <v>158932</v>
      </c>
    </row>
    <row r="4332" spans="2:4" x14ac:dyDescent="0.3">
      <c r="B4332" s="109">
        <v>38987</v>
      </c>
      <c r="C4332">
        <v>201.2</v>
      </c>
      <c r="D4332">
        <v>96308</v>
      </c>
    </row>
    <row r="4333" spans="2:4" x14ac:dyDescent="0.3">
      <c r="B4333" s="109">
        <v>38986</v>
      </c>
      <c r="C4333">
        <v>201.5</v>
      </c>
      <c r="D4333">
        <v>99596</v>
      </c>
    </row>
    <row r="4334" spans="2:4" x14ac:dyDescent="0.3">
      <c r="B4334" s="109">
        <v>38985</v>
      </c>
      <c r="C4334">
        <v>201.66</v>
      </c>
      <c r="D4334">
        <v>93824</v>
      </c>
    </row>
    <row r="4335" spans="2:4" x14ac:dyDescent="0.3">
      <c r="B4335" s="109">
        <v>38982</v>
      </c>
      <c r="C4335">
        <v>203.46</v>
      </c>
      <c r="D4335">
        <v>143536</v>
      </c>
    </row>
    <row r="4336" spans="2:4" x14ac:dyDescent="0.3">
      <c r="B4336" s="109">
        <v>38981</v>
      </c>
      <c r="C4336">
        <v>205.22</v>
      </c>
      <c r="D4336">
        <v>102924</v>
      </c>
    </row>
    <row r="4337" spans="2:4" x14ac:dyDescent="0.3">
      <c r="B4337" s="109">
        <v>38980</v>
      </c>
      <c r="C4337">
        <v>204.54</v>
      </c>
      <c r="D4337">
        <v>208752</v>
      </c>
    </row>
    <row r="4338" spans="2:4" x14ac:dyDescent="0.3">
      <c r="B4338" s="109">
        <v>38979</v>
      </c>
      <c r="C4338">
        <v>202.64</v>
      </c>
      <c r="D4338">
        <v>309188</v>
      </c>
    </row>
    <row r="4339" spans="2:4" x14ac:dyDescent="0.3">
      <c r="B4339" s="109">
        <v>38978</v>
      </c>
      <c r="C4339">
        <v>210.62</v>
      </c>
      <c r="D4339">
        <v>190424</v>
      </c>
    </row>
    <row r="4340" spans="2:4" x14ac:dyDescent="0.3">
      <c r="B4340" s="109">
        <v>38975</v>
      </c>
      <c r="C4340">
        <v>206.28</v>
      </c>
      <c r="D4340">
        <v>334428</v>
      </c>
    </row>
    <row r="4341" spans="2:4" x14ac:dyDescent="0.3">
      <c r="B4341" s="109">
        <v>38974</v>
      </c>
      <c r="C4341">
        <v>207.8</v>
      </c>
      <c r="D4341">
        <v>237108</v>
      </c>
    </row>
    <row r="4342" spans="2:4" x14ac:dyDescent="0.3">
      <c r="B4342" s="109">
        <v>38973</v>
      </c>
      <c r="C4342">
        <v>206.42</v>
      </c>
      <c r="D4342">
        <v>430892</v>
      </c>
    </row>
    <row r="4343" spans="2:4" x14ac:dyDescent="0.3">
      <c r="B4343" s="109">
        <v>38972</v>
      </c>
      <c r="C4343">
        <v>197.95</v>
      </c>
      <c r="D4343">
        <v>297696</v>
      </c>
    </row>
    <row r="4344" spans="2:4" x14ac:dyDescent="0.3">
      <c r="B4344" s="109">
        <v>38971</v>
      </c>
      <c r="C4344">
        <v>198.09</v>
      </c>
      <c r="D4344">
        <v>700788</v>
      </c>
    </row>
    <row r="4345" spans="2:4" x14ac:dyDescent="0.3">
      <c r="B4345" s="109">
        <v>38968</v>
      </c>
      <c r="C4345">
        <v>210.97</v>
      </c>
      <c r="D4345">
        <v>533504</v>
      </c>
    </row>
    <row r="4346" spans="2:4" x14ac:dyDescent="0.3">
      <c r="B4346" s="109">
        <v>38967</v>
      </c>
      <c r="C4346">
        <v>201.97</v>
      </c>
      <c r="D4346">
        <v>285080</v>
      </c>
    </row>
    <row r="4347" spans="2:4" x14ac:dyDescent="0.3">
      <c r="B4347" s="109">
        <v>38966</v>
      </c>
      <c r="C4347">
        <v>199.32</v>
      </c>
      <c r="D4347">
        <v>153024</v>
      </c>
    </row>
    <row r="4348" spans="2:4" x14ac:dyDescent="0.3">
      <c r="B4348" s="109">
        <v>38965</v>
      </c>
      <c r="C4348">
        <v>200.85</v>
      </c>
      <c r="D4348">
        <v>558140</v>
      </c>
    </row>
    <row r="4349" spans="2:4" x14ac:dyDescent="0.3">
      <c r="B4349" s="109">
        <v>38964</v>
      </c>
      <c r="C4349">
        <v>194.76</v>
      </c>
      <c r="D4349">
        <v>76676</v>
      </c>
    </row>
    <row r="4350" spans="2:4" x14ac:dyDescent="0.3">
      <c r="B4350" s="109">
        <v>38961</v>
      </c>
      <c r="C4350">
        <v>192.54</v>
      </c>
      <c r="D4350">
        <v>125980</v>
      </c>
    </row>
    <row r="4351" spans="2:4" x14ac:dyDescent="0.3">
      <c r="B4351" s="109">
        <v>38960</v>
      </c>
      <c r="C4351">
        <v>193.25</v>
      </c>
      <c r="D4351">
        <v>168188</v>
      </c>
    </row>
    <row r="4352" spans="2:4" x14ac:dyDescent="0.3">
      <c r="B4352" s="109">
        <v>38959</v>
      </c>
      <c r="C4352">
        <v>197.69</v>
      </c>
      <c r="D4352">
        <v>316376</v>
      </c>
    </row>
    <row r="4353" spans="2:4" x14ac:dyDescent="0.3">
      <c r="B4353" s="109">
        <v>38958</v>
      </c>
      <c r="C4353">
        <v>193.85</v>
      </c>
      <c r="D4353">
        <v>184512</v>
      </c>
    </row>
    <row r="4354" spans="2:4" x14ac:dyDescent="0.3">
      <c r="B4354" s="109">
        <v>38957</v>
      </c>
      <c r="C4354">
        <v>192.91</v>
      </c>
      <c r="D4354">
        <v>196096</v>
      </c>
    </row>
    <row r="4355" spans="2:4" x14ac:dyDescent="0.3">
      <c r="B4355" s="109">
        <v>38954</v>
      </c>
      <c r="C4355">
        <v>196</v>
      </c>
      <c r="D4355">
        <v>149540</v>
      </c>
    </row>
    <row r="4356" spans="2:4" x14ac:dyDescent="0.3">
      <c r="B4356" s="109">
        <v>38953</v>
      </c>
      <c r="C4356">
        <v>193.76</v>
      </c>
      <c r="D4356">
        <v>290232</v>
      </c>
    </row>
    <row r="4357" spans="2:4" x14ac:dyDescent="0.3">
      <c r="B4357" s="109">
        <v>38952</v>
      </c>
      <c r="C4357">
        <v>199.01</v>
      </c>
      <c r="D4357">
        <v>254376</v>
      </c>
    </row>
    <row r="4358" spans="2:4" x14ac:dyDescent="0.3">
      <c r="B4358" s="109">
        <v>38951</v>
      </c>
      <c r="C4358">
        <v>205.94</v>
      </c>
      <c r="D4358">
        <v>103636</v>
      </c>
    </row>
    <row r="4359" spans="2:4" x14ac:dyDescent="0.3">
      <c r="B4359" s="109">
        <v>38950</v>
      </c>
      <c r="C4359">
        <v>207.39</v>
      </c>
      <c r="D4359">
        <v>292388</v>
      </c>
    </row>
    <row r="4360" spans="2:4" x14ac:dyDescent="0.3">
      <c r="B4360" s="109">
        <v>38947</v>
      </c>
      <c r="C4360">
        <v>206.07</v>
      </c>
      <c r="D4360">
        <v>171556</v>
      </c>
    </row>
    <row r="4361" spans="2:4" x14ac:dyDescent="0.3">
      <c r="B4361" s="109">
        <v>38946</v>
      </c>
      <c r="C4361">
        <v>211.8</v>
      </c>
      <c r="D4361">
        <v>732800</v>
      </c>
    </row>
    <row r="4362" spans="2:4" x14ac:dyDescent="0.3">
      <c r="B4362" s="109">
        <v>38945</v>
      </c>
      <c r="C4362">
        <v>216.44</v>
      </c>
      <c r="D4362">
        <v>754316</v>
      </c>
    </row>
    <row r="4363" spans="2:4" x14ac:dyDescent="0.3">
      <c r="B4363" s="109">
        <v>38943</v>
      </c>
      <c r="C4363">
        <v>190.1</v>
      </c>
      <c r="D4363">
        <v>29600</v>
      </c>
    </row>
    <row r="4364" spans="2:4" x14ac:dyDescent="0.3">
      <c r="B4364" s="109">
        <v>38940</v>
      </c>
      <c r="C4364">
        <v>188.34</v>
      </c>
      <c r="D4364">
        <v>20244</v>
      </c>
    </row>
    <row r="4365" spans="2:4" x14ac:dyDescent="0.3">
      <c r="B4365" s="109">
        <v>38939</v>
      </c>
      <c r="C4365">
        <v>187.65</v>
      </c>
      <c r="D4365">
        <v>34020</v>
      </c>
    </row>
    <row r="4366" spans="2:4" x14ac:dyDescent="0.3">
      <c r="B4366" s="109">
        <v>38938</v>
      </c>
      <c r="C4366">
        <v>186.33</v>
      </c>
      <c r="D4366">
        <v>35832</v>
      </c>
    </row>
    <row r="4367" spans="2:4" x14ac:dyDescent="0.3">
      <c r="B4367" s="109">
        <v>38937</v>
      </c>
      <c r="C4367">
        <v>186.37</v>
      </c>
      <c r="D4367">
        <v>21588</v>
      </c>
    </row>
    <row r="4368" spans="2:4" x14ac:dyDescent="0.3">
      <c r="B4368" s="109">
        <v>38936</v>
      </c>
      <c r="C4368">
        <v>185.66</v>
      </c>
      <c r="D4368">
        <v>21968</v>
      </c>
    </row>
    <row r="4369" spans="2:4" x14ac:dyDescent="0.3">
      <c r="B4369" s="109">
        <v>38933</v>
      </c>
      <c r="C4369">
        <v>184.94</v>
      </c>
      <c r="D4369">
        <v>23092</v>
      </c>
    </row>
    <row r="4370" spans="2:4" x14ac:dyDescent="0.3">
      <c r="B4370" s="109">
        <v>38932</v>
      </c>
      <c r="C4370">
        <v>186.15</v>
      </c>
      <c r="D4370">
        <v>32840</v>
      </c>
    </row>
    <row r="4371" spans="2:4" x14ac:dyDescent="0.3">
      <c r="B4371" s="109">
        <v>38931</v>
      </c>
      <c r="C4371">
        <v>188.66</v>
      </c>
      <c r="D4371">
        <v>87984</v>
      </c>
    </row>
    <row r="4372" spans="2:4" x14ac:dyDescent="0.3">
      <c r="B4372" s="109">
        <v>38930</v>
      </c>
      <c r="C4372">
        <v>190.28</v>
      </c>
      <c r="D4372">
        <v>120328</v>
      </c>
    </row>
    <row r="4373" spans="2:4" x14ac:dyDescent="0.3">
      <c r="B4373" s="109">
        <v>38929</v>
      </c>
      <c r="C4373">
        <v>186.95</v>
      </c>
      <c r="D4373">
        <v>263088</v>
      </c>
    </row>
    <row r="4374" spans="2:4" x14ac:dyDescent="0.3">
      <c r="B4374" s="109">
        <v>38926</v>
      </c>
      <c r="C4374">
        <v>178.76</v>
      </c>
      <c r="D4374">
        <v>62192</v>
      </c>
    </row>
    <row r="4375" spans="2:4" x14ac:dyDescent="0.3">
      <c r="B4375" s="109">
        <v>38925</v>
      </c>
      <c r="C4375">
        <v>177.07</v>
      </c>
      <c r="D4375">
        <v>104076</v>
      </c>
    </row>
    <row r="4376" spans="2:4" x14ac:dyDescent="0.3">
      <c r="B4376" s="109">
        <v>38924</v>
      </c>
      <c r="C4376">
        <v>176.93</v>
      </c>
      <c r="D4376">
        <v>170712</v>
      </c>
    </row>
    <row r="4377" spans="2:4" x14ac:dyDescent="0.3">
      <c r="B4377" s="109">
        <v>38923</v>
      </c>
      <c r="C4377">
        <v>173.89</v>
      </c>
      <c r="D4377">
        <v>75464</v>
      </c>
    </row>
    <row r="4378" spans="2:4" x14ac:dyDescent="0.3">
      <c r="B4378" s="109">
        <v>38922</v>
      </c>
      <c r="C4378">
        <v>174.22</v>
      </c>
      <c r="D4378">
        <v>113588</v>
      </c>
    </row>
    <row r="4379" spans="2:4" x14ac:dyDescent="0.3">
      <c r="B4379" s="109">
        <v>38919</v>
      </c>
      <c r="C4379">
        <v>172.46</v>
      </c>
      <c r="D4379">
        <v>109952</v>
      </c>
    </row>
    <row r="4380" spans="2:4" x14ac:dyDescent="0.3">
      <c r="B4380" s="109">
        <v>38918</v>
      </c>
      <c r="C4380">
        <v>175.14</v>
      </c>
      <c r="D4380">
        <v>104672</v>
      </c>
    </row>
    <row r="4381" spans="2:4" x14ac:dyDescent="0.3">
      <c r="B4381" s="109">
        <v>38917</v>
      </c>
      <c r="C4381">
        <v>169.44</v>
      </c>
      <c r="D4381">
        <v>99628</v>
      </c>
    </row>
    <row r="4382" spans="2:4" x14ac:dyDescent="0.3">
      <c r="B4382" s="109">
        <v>38916</v>
      </c>
      <c r="C4382">
        <v>175.18</v>
      </c>
      <c r="D4382">
        <v>185820</v>
      </c>
    </row>
    <row r="4383" spans="2:4" x14ac:dyDescent="0.3">
      <c r="B4383" s="109">
        <v>38915</v>
      </c>
      <c r="C4383">
        <v>172.46</v>
      </c>
      <c r="D4383">
        <v>112964</v>
      </c>
    </row>
    <row r="4384" spans="2:4" x14ac:dyDescent="0.3">
      <c r="B4384" s="109">
        <v>38912</v>
      </c>
      <c r="C4384">
        <v>171.84</v>
      </c>
      <c r="D4384">
        <v>87664</v>
      </c>
    </row>
    <row r="4385" spans="2:4" x14ac:dyDescent="0.3">
      <c r="B4385" s="109">
        <v>38911</v>
      </c>
      <c r="C4385">
        <v>169.54</v>
      </c>
      <c r="D4385">
        <v>106664</v>
      </c>
    </row>
    <row r="4386" spans="2:4" x14ac:dyDescent="0.3">
      <c r="B4386" s="109">
        <v>38910</v>
      </c>
      <c r="C4386">
        <v>175.33</v>
      </c>
      <c r="D4386">
        <v>90144</v>
      </c>
    </row>
    <row r="4387" spans="2:4" x14ac:dyDescent="0.3">
      <c r="B4387" s="109">
        <v>38909</v>
      </c>
      <c r="C4387">
        <v>171.95</v>
      </c>
      <c r="D4387">
        <v>85872</v>
      </c>
    </row>
    <row r="4388" spans="2:4" x14ac:dyDescent="0.3">
      <c r="B4388" s="109">
        <v>38908</v>
      </c>
      <c r="C4388">
        <v>174.6</v>
      </c>
      <c r="D4388">
        <v>63828</v>
      </c>
    </row>
    <row r="4389" spans="2:4" x14ac:dyDescent="0.3">
      <c r="B4389" s="109">
        <v>38905</v>
      </c>
      <c r="C4389">
        <v>172.51</v>
      </c>
      <c r="D4389">
        <v>167740</v>
      </c>
    </row>
    <row r="4390" spans="2:4" x14ac:dyDescent="0.3">
      <c r="B4390" s="109">
        <v>38904</v>
      </c>
      <c r="C4390">
        <v>173.97</v>
      </c>
      <c r="D4390">
        <v>279148</v>
      </c>
    </row>
    <row r="4391" spans="2:4" x14ac:dyDescent="0.3">
      <c r="B4391" s="109">
        <v>38903</v>
      </c>
      <c r="C4391">
        <v>178.48</v>
      </c>
      <c r="D4391">
        <v>271532</v>
      </c>
    </row>
    <row r="4392" spans="2:4" x14ac:dyDescent="0.3">
      <c r="B4392" s="109">
        <v>38902</v>
      </c>
      <c r="C4392">
        <v>182.99</v>
      </c>
      <c r="D4392">
        <v>257712</v>
      </c>
    </row>
    <row r="4393" spans="2:4" x14ac:dyDescent="0.3">
      <c r="B4393" s="109">
        <v>38901</v>
      </c>
      <c r="C4393">
        <v>168.1</v>
      </c>
      <c r="D4393">
        <v>127464</v>
      </c>
    </row>
    <row r="4394" spans="2:4" x14ac:dyDescent="0.3">
      <c r="B4394" s="109">
        <v>38898</v>
      </c>
      <c r="C4394">
        <v>161.04</v>
      </c>
      <c r="D4394">
        <v>70396</v>
      </c>
    </row>
    <row r="4395" spans="2:4" x14ac:dyDescent="0.3">
      <c r="B4395" s="109">
        <v>38897</v>
      </c>
      <c r="C4395">
        <v>161.16</v>
      </c>
      <c r="D4395">
        <v>187512</v>
      </c>
    </row>
    <row r="4396" spans="2:4" x14ac:dyDescent="0.3">
      <c r="B4396" s="109">
        <v>38896</v>
      </c>
      <c r="C4396">
        <v>156.33000000000001</v>
      </c>
      <c r="D4396">
        <v>22968</v>
      </c>
    </row>
    <row r="4397" spans="2:4" x14ac:dyDescent="0.3">
      <c r="B4397" s="109">
        <v>38895</v>
      </c>
      <c r="C4397">
        <v>157.9</v>
      </c>
      <c r="D4397">
        <v>79820</v>
      </c>
    </row>
    <row r="4398" spans="2:4" x14ac:dyDescent="0.3">
      <c r="B4398" s="109">
        <v>38894</v>
      </c>
      <c r="C4398">
        <v>157.82</v>
      </c>
      <c r="D4398">
        <v>79784</v>
      </c>
    </row>
    <row r="4399" spans="2:4" x14ac:dyDescent="0.3">
      <c r="B4399" s="109">
        <v>38891</v>
      </c>
      <c r="C4399">
        <v>157.57</v>
      </c>
      <c r="D4399">
        <v>88604</v>
      </c>
    </row>
    <row r="4400" spans="2:4" x14ac:dyDescent="0.3">
      <c r="B4400" s="109">
        <v>38890</v>
      </c>
      <c r="C4400">
        <v>155.13</v>
      </c>
      <c r="D4400">
        <v>108016</v>
      </c>
    </row>
    <row r="4401" spans="2:4" x14ac:dyDescent="0.3">
      <c r="B4401" s="109">
        <v>38889</v>
      </c>
      <c r="C4401">
        <v>154.99</v>
      </c>
      <c r="D4401">
        <v>49568</v>
      </c>
    </row>
    <row r="4402" spans="2:4" x14ac:dyDescent="0.3">
      <c r="B4402" s="109">
        <v>38888</v>
      </c>
      <c r="C4402">
        <v>152.72</v>
      </c>
      <c r="D4402">
        <v>95876</v>
      </c>
    </row>
    <row r="4403" spans="2:4" x14ac:dyDescent="0.3">
      <c r="B4403" s="109">
        <v>38887</v>
      </c>
      <c r="C4403">
        <v>156.86000000000001</v>
      </c>
      <c r="D4403">
        <v>78292</v>
      </c>
    </row>
    <row r="4404" spans="2:4" x14ac:dyDescent="0.3">
      <c r="B4404" s="109">
        <v>38884</v>
      </c>
      <c r="C4404">
        <v>161.36000000000001</v>
      </c>
      <c r="D4404">
        <v>232484</v>
      </c>
    </row>
    <row r="4405" spans="2:4" x14ac:dyDescent="0.3">
      <c r="B4405" s="109">
        <v>38883</v>
      </c>
      <c r="C4405">
        <v>151</v>
      </c>
      <c r="D4405">
        <v>127296</v>
      </c>
    </row>
    <row r="4406" spans="2:4" x14ac:dyDescent="0.3">
      <c r="B4406" s="109">
        <v>38882</v>
      </c>
      <c r="C4406">
        <v>145.66999999999999</v>
      </c>
      <c r="D4406">
        <v>233652</v>
      </c>
    </row>
    <row r="4407" spans="2:4" x14ac:dyDescent="0.3">
      <c r="B4407" s="109">
        <v>38881</v>
      </c>
      <c r="C4407">
        <v>145.43</v>
      </c>
      <c r="D4407">
        <v>273492</v>
      </c>
    </row>
    <row r="4408" spans="2:4" x14ac:dyDescent="0.3">
      <c r="B4408" s="109">
        <v>38880</v>
      </c>
      <c r="C4408">
        <v>153.25</v>
      </c>
      <c r="D4408">
        <v>184828</v>
      </c>
    </row>
    <row r="4409" spans="2:4" x14ac:dyDescent="0.3">
      <c r="B4409" s="109">
        <v>38877</v>
      </c>
      <c r="C4409">
        <v>165.49</v>
      </c>
      <c r="D4409">
        <v>479992</v>
      </c>
    </row>
    <row r="4410" spans="2:4" x14ac:dyDescent="0.3">
      <c r="B4410" s="109">
        <v>38876</v>
      </c>
      <c r="C4410">
        <v>143</v>
      </c>
      <c r="D4410">
        <v>398004</v>
      </c>
    </row>
    <row r="4411" spans="2:4" x14ac:dyDescent="0.3">
      <c r="B4411" s="109">
        <v>38875</v>
      </c>
      <c r="C4411">
        <v>175.84</v>
      </c>
      <c r="D4411">
        <v>182876</v>
      </c>
    </row>
    <row r="4412" spans="2:4" x14ac:dyDescent="0.3">
      <c r="B4412" s="109">
        <v>38874</v>
      </c>
      <c r="C4412">
        <v>188.75</v>
      </c>
      <c r="D4412">
        <v>110124</v>
      </c>
    </row>
    <row r="4413" spans="2:4" x14ac:dyDescent="0.3">
      <c r="B4413" s="109">
        <v>38873</v>
      </c>
      <c r="C4413">
        <v>186.66</v>
      </c>
      <c r="D4413">
        <v>56992</v>
      </c>
    </row>
    <row r="4414" spans="2:4" x14ac:dyDescent="0.3">
      <c r="B4414" s="109">
        <v>38870</v>
      </c>
      <c r="C4414">
        <v>189.93</v>
      </c>
      <c r="D4414">
        <v>162836</v>
      </c>
    </row>
    <row r="4415" spans="2:4" x14ac:dyDescent="0.3">
      <c r="B4415" s="109">
        <v>38869</v>
      </c>
      <c r="C4415">
        <v>198.1</v>
      </c>
      <c r="D4415">
        <v>206464</v>
      </c>
    </row>
    <row r="4416" spans="2:4" x14ac:dyDescent="0.3">
      <c r="B4416" s="109">
        <v>38868</v>
      </c>
      <c r="C4416">
        <v>195.32</v>
      </c>
      <c r="D4416">
        <v>195796</v>
      </c>
    </row>
    <row r="4417" spans="2:4" x14ac:dyDescent="0.3">
      <c r="B4417" s="109">
        <v>38867</v>
      </c>
      <c r="C4417">
        <v>192.87</v>
      </c>
      <c r="D4417">
        <v>101864</v>
      </c>
    </row>
    <row r="4418" spans="2:4" x14ac:dyDescent="0.3">
      <c r="B4418" s="109">
        <v>38866</v>
      </c>
      <c r="C4418">
        <v>197.51</v>
      </c>
      <c r="D4418">
        <v>165596</v>
      </c>
    </row>
    <row r="4419" spans="2:4" x14ac:dyDescent="0.3">
      <c r="B4419" s="109">
        <v>38863</v>
      </c>
      <c r="C4419">
        <v>195.76</v>
      </c>
      <c r="D4419">
        <v>226212</v>
      </c>
    </row>
    <row r="4420" spans="2:4" x14ac:dyDescent="0.3">
      <c r="B4420" s="109">
        <v>38862</v>
      </c>
      <c r="C4420">
        <v>188.95</v>
      </c>
      <c r="D4420">
        <v>326728</v>
      </c>
    </row>
    <row r="4421" spans="2:4" x14ac:dyDescent="0.3">
      <c r="B4421" s="109">
        <v>38861</v>
      </c>
      <c r="C4421">
        <v>185.48</v>
      </c>
      <c r="D4421">
        <v>250584</v>
      </c>
    </row>
    <row r="4422" spans="2:4" x14ac:dyDescent="0.3">
      <c r="B4422" s="109">
        <v>38860</v>
      </c>
      <c r="C4422">
        <v>187.05</v>
      </c>
      <c r="D4422">
        <v>251996</v>
      </c>
    </row>
    <row r="4423" spans="2:4" x14ac:dyDescent="0.3">
      <c r="B4423" s="109">
        <v>38859</v>
      </c>
      <c r="C4423">
        <v>186.28</v>
      </c>
      <c r="D4423">
        <v>711036</v>
      </c>
    </row>
    <row r="4424" spans="2:4" x14ac:dyDescent="0.3">
      <c r="B4424" s="109">
        <v>38856</v>
      </c>
      <c r="C4424">
        <v>192.64</v>
      </c>
      <c r="D4424">
        <v>406928</v>
      </c>
    </row>
    <row r="4425" spans="2:4" x14ac:dyDescent="0.3">
      <c r="B4425" s="109">
        <v>38855</v>
      </c>
      <c r="C4425">
        <v>197.61</v>
      </c>
      <c r="D4425">
        <v>927720</v>
      </c>
    </row>
    <row r="4426" spans="2:4" x14ac:dyDescent="0.3">
      <c r="B4426" s="109">
        <v>38854</v>
      </c>
      <c r="C4426">
        <v>207.6</v>
      </c>
      <c r="D4426">
        <v>671508</v>
      </c>
    </row>
    <row r="4427" spans="2:4" x14ac:dyDescent="0.3">
      <c r="B4427" s="109">
        <v>38853</v>
      </c>
      <c r="C4427">
        <v>214.54</v>
      </c>
      <c r="D4427">
        <v>1090132</v>
      </c>
    </row>
    <row r="4428" spans="2:4" x14ac:dyDescent="0.3">
      <c r="B4428" s="109">
        <v>38852</v>
      </c>
      <c r="C4428">
        <v>207.59</v>
      </c>
      <c r="D4428">
        <v>1568976</v>
      </c>
    </row>
    <row r="4429" spans="2:4" x14ac:dyDescent="0.3">
      <c r="B4429" s="109">
        <v>38849</v>
      </c>
      <c r="C4429">
        <v>222.75</v>
      </c>
      <c r="D4429">
        <v>1212732</v>
      </c>
    </row>
    <row r="4430" spans="2:4" x14ac:dyDescent="0.3">
      <c r="B4430" s="109">
        <v>38848</v>
      </c>
      <c r="C4430">
        <v>230.68</v>
      </c>
      <c r="D4430">
        <v>2951684</v>
      </c>
    </row>
    <row r="4431" spans="2:4" x14ac:dyDescent="0.3">
      <c r="B4431" s="109">
        <v>38847</v>
      </c>
      <c r="C4431">
        <v>238.99</v>
      </c>
      <c r="D4431">
        <v>2342548</v>
      </c>
    </row>
    <row r="4432" spans="2:4" x14ac:dyDescent="0.3">
      <c r="B4432" s="109">
        <v>38846</v>
      </c>
      <c r="C4432">
        <v>223.5</v>
      </c>
      <c r="D4432">
        <v>2433960</v>
      </c>
    </row>
    <row r="4433" spans="2:4" x14ac:dyDescent="0.3">
      <c r="B4433" s="109">
        <v>38845</v>
      </c>
      <c r="C4433">
        <v>207.4</v>
      </c>
      <c r="D4433">
        <v>242040</v>
      </c>
    </row>
    <row r="4434" spans="2:4" x14ac:dyDescent="0.3">
      <c r="B4434" s="109">
        <v>38842</v>
      </c>
      <c r="C4434">
        <v>203.72</v>
      </c>
      <c r="D4434">
        <v>216780</v>
      </c>
    </row>
    <row r="4435" spans="2:4" x14ac:dyDescent="0.3">
      <c r="B4435" s="109">
        <v>38841</v>
      </c>
      <c r="C4435">
        <v>205.36</v>
      </c>
      <c r="D4435">
        <v>340108</v>
      </c>
    </row>
    <row r="4436" spans="2:4" x14ac:dyDescent="0.3">
      <c r="B4436" s="109">
        <v>38840</v>
      </c>
      <c r="C4436">
        <v>209.7</v>
      </c>
      <c r="D4436">
        <v>607716</v>
      </c>
    </row>
    <row r="4437" spans="2:4" x14ac:dyDescent="0.3">
      <c r="B4437" s="109">
        <v>38839</v>
      </c>
      <c r="C4437">
        <v>210.77</v>
      </c>
      <c r="D4437">
        <v>1412796</v>
      </c>
    </row>
    <row r="4438" spans="2:4" x14ac:dyDescent="0.3">
      <c r="B4438" s="109">
        <v>38835</v>
      </c>
      <c r="C4438">
        <v>205.48</v>
      </c>
      <c r="D4438">
        <v>1392384</v>
      </c>
    </row>
    <row r="4439" spans="2:4" x14ac:dyDescent="0.3">
      <c r="B4439" s="109">
        <v>38834</v>
      </c>
      <c r="C4439">
        <v>214.28</v>
      </c>
      <c r="D4439">
        <v>2298448</v>
      </c>
    </row>
    <row r="4440" spans="2:4" x14ac:dyDescent="0.3">
      <c r="B4440" s="109">
        <v>38833</v>
      </c>
      <c r="C4440">
        <v>209.84</v>
      </c>
      <c r="D4440">
        <v>2515764</v>
      </c>
    </row>
    <row r="4441" spans="2:4" x14ac:dyDescent="0.3">
      <c r="B4441" s="109">
        <v>38832</v>
      </c>
      <c r="C4441">
        <v>211.45</v>
      </c>
      <c r="D4441">
        <v>14368480</v>
      </c>
    </row>
    <row r="4442" spans="2:4" x14ac:dyDescent="0.3">
      <c r="B4442" s="109">
        <v>38831</v>
      </c>
      <c r="C4442">
        <v>236.31</v>
      </c>
      <c r="D4442">
        <v>46342060</v>
      </c>
    </row>
  </sheetData>
  <autoFilter ref="B3:D4442" xr:uid="{55C6C033-61EE-45B4-8BB2-7A0771002833}"/>
  <pageMargins left="0.7" right="0.7" top="0.75" bottom="0.75" header="0.3" footer="0.3"/>
  <drawing r:id="rId1"/>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7D52F-B093-4A0B-B835-68BE518DF651}">
  <dimension ref="A2:N38"/>
  <sheetViews>
    <sheetView showGridLines="0" view="pageLayout" zoomScaleNormal="100" workbookViewId="0">
      <selection activeCell="K11" sqref="K11"/>
    </sheetView>
  </sheetViews>
  <sheetFormatPr defaultRowHeight="14.4" x14ac:dyDescent="0.3"/>
  <cols>
    <col min="1" max="1" width="1.88671875" customWidth="1"/>
    <col min="6" max="6" width="18.44140625" bestFit="1" customWidth="1"/>
  </cols>
  <sheetData>
    <row r="2" spans="2:10" ht="14.4" customHeight="1" x14ac:dyDescent="0.8">
      <c r="H2" s="434"/>
      <c r="I2" s="434"/>
      <c r="J2" s="434"/>
    </row>
    <row r="3" spans="2:10" ht="14.4" customHeight="1" x14ac:dyDescent="0.8">
      <c r="H3" s="434"/>
      <c r="I3" s="434"/>
      <c r="J3" s="434"/>
    </row>
    <row r="4" spans="2:10" ht="14.4" customHeight="1" x14ac:dyDescent="0.8">
      <c r="B4" s="523" t="str">
        <f>'Data Sheet'!B1</f>
        <v>SUN TV NETWORK LTD</v>
      </c>
      <c r="C4" s="523"/>
      <c r="D4" s="523"/>
      <c r="E4" s="523"/>
      <c r="F4" s="523"/>
      <c r="G4" s="523"/>
      <c r="H4" s="434"/>
      <c r="I4" s="434"/>
      <c r="J4" s="434"/>
    </row>
    <row r="5" spans="2:10" ht="14.4" customHeight="1" x14ac:dyDescent="0.8">
      <c r="B5" s="523"/>
      <c r="C5" s="523"/>
      <c r="D5" s="523"/>
      <c r="E5" s="523"/>
      <c r="F5" s="523"/>
      <c r="G5" s="523"/>
      <c r="H5" s="434"/>
      <c r="I5" s="434"/>
      <c r="J5" s="434"/>
    </row>
    <row r="7" spans="2:10" ht="14.4" customHeight="1" x14ac:dyDescent="0.3">
      <c r="C7" s="565" t="s">
        <v>502</v>
      </c>
      <c r="D7" s="565"/>
      <c r="E7" s="565"/>
      <c r="F7" s="565"/>
      <c r="G7" s="565"/>
    </row>
    <row r="8" spans="2:10" ht="14.4" customHeight="1" x14ac:dyDescent="0.7">
      <c r="B8" s="467"/>
      <c r="C8" s="565"/>
      <c r="D8" s="565"/>
      <c r="E8" s="565"/>
      <c r="F8" s="565"/>
      <c r="G8" s="565"/>
    </row>
    <row r="9" spans="2:10" ht="16.2" customHeight="1" x14ac:dyDescent="0.7">
      <c r="B9" s="467"/>
      <c r="C9" s="467"/>
      <c r="D9" s="467"/>
      <c r="E9" s="467"/>
      <c r="F9" s="467"/>
      <c r="G9" s="467"/>
    </row>
    <row r="10" spans="2:10" x14ac:dyDescent="0.3">
      <c r="B10" s="468" t="s">
        <v>171</v>
      </c>
      <c r="C10" s="469" t="s">
        <v>500</v>
      </c>
    </row>
    <row r="11" spans="2:10" x14ac:dyDescent="0.3">
      <c r="B11" s="243">
        <v>2000</v>
      </c>
      <c r="C11" s="114">
        <v>-0.14649999999999999</v>
      </c>
    </row>
    <row r="12" spans="2:10" x14ac:dyDescent="0.3">
      <c r="B12" s="243">
        <v>2001</v>
      </c>
      <c r="C12" s="114">
        <v>-0.1618</v>
      </c>
      <c r="F12" s="325" t="s">
        <v>501</v>
      </c>
      <c r="G12" s="470">
        <f>AVERAGE(C11:C34)</f>
        <v>0.15609166666666666</v>
      </c>
    </row>
    <row r="13" spans="2:10" x14ac:dyDescent="0.3">
      <c r="B13" s="243">
        <v>2002</v>
      </c>
      <c r="C13" s="114">
        <v>3.2500000000000001E-2</v>
      </c>
      <c r="F13" s="325" t="s">
        <v>503</v>
      </c>
      <c r="G13" s="471">
        <v>1.2E-2</v>
      </c>
    </row>
    <row r="14" spans="2:10" x14ac:dyDescent="0.3">
      <c r="B14" s="243">
        <v>2003</v>
      </c>
      <c r="C14" s="114">
        <v>0.71900000000000008</v>
      </c>
      <c r="F14" s="472" t="s">
        <v>504</v>
      </c>
      <c r="G14" s="473">
        <f>SUM(G12:G13)</f>
        <v>0.16809166666666667</v>
      </c>
    </row>
    <row r="15" spans="2:10" x14ac:dyDescent="0.3">
      <c r="B15" s="243">
        <v>2004</v>
      </c>
      <c r="C15" s="114">
        <v>0.10679999999999999</v>
      </c>
    </row>
    <row r="16" spans="2:10" x14ac:dyDescent="0.3">
      <c r="B16" s="243">
        <v>2005</v>
      </c>
      <c r="C16" s="114">
        <v>0.36340000000000006</v>
      </c>
    </row>
    <row r="17" spans="2:3" x14ac:dyDescent="0.3">
      <c r="B17" s="243">
        <v>2006</v>
      </c>
      <c r="C17" s="114">
        <v>0.39829999999999999</v>
      </c>
    </row>
    <row r="18" spans="2:3" x14ac:dyDescent="0.3">
      <c r="B18" s="243">
        <v>2007</v>
      </c>
      <c r="C18" s="114">
        <v>0.54770000000000008</v>
      </c>
    </row>
    <row r="19" spans="2:3" x14ac:dyDescent="0.3">
      <c r="B19" s="243">
        <v>2008</v>
      </c>
      <c r="C19" s="114">
        <v>-0.51790000000000003</v>
      </c>
    </row>
    <row r="20" spans="2:3" x14ac:dyDescent="0.3">
      <c r="B20" s="243">
        <v>2009</v>
      </c>
      <c r="C20" s="114">
        <v>0.75760000000000005</v>
      </c>
    </row>
    <row r="21" spans="2:3" x14ac:dyDescent="0.3">
      <c r="B21" s="243">
        <v>2010</v>
      </c>
      <c r="C21" s="114">
        <v>0.17949999999999999</v>
      </c>
    </row>
    <row r="22" spans="2:3" x14ac:dyDescent="0.3">
      <c r="B22" s="243">
        <v>2011</v>
      </c>
      <c r="C22" s="114">
        <v>-0.2462</v>
      </c>
    </row>
    <row r="23" spans="2:3" x14ac:dyDescent="0.3">
      <c r="B23" s="243">
        <v>2012</v>
      </c>
      <c r="C23" s="114">
        <v>0.27699999999999997</v>
      </c>
    </row>
    <row r="24" spans="2:3" x14ac:dyDescent="0.3">
      <c r="B24" s="243">
        <v>2013</v>
      </c>
      <c r="C24" s="114">
        <v>6.7599999999999993E-2</v>
      </c>
    </row>
    <row r="25" spans="2:3" x14ac:dyDescent="0.3">
      <c r="B25" s="243">
        <v>2014</v>
      </c>
      <c r="C25" s="114">
        <v>0.31390000000000001</v>
      </c>
    </row>
    <row r="26" spans="2:3" x14ac:dyDescent="0.3">
      <c r="B26" s="243">
        <v>2015</v>
      </c>
      <c r="C26" s="114">
        <v>-4.0599999999999997E-2</v>
      </c>
    </row>
    <row r="27" spans="2:3" x14ac:dyDescent="0.3">
      <c r="B27" s="243">
        <v>2016</v>
      </c>
      <c r="C27" s="114">
        <v>3.0099999999999998E-2</v>
      </c>
    </row>
    <row r="28" spans="2:3" x14ac:dyDescent="0.3">
      <c r="B28" s="243">
        <v>2017</v>
      </c>
      <c r="C28" s="114">
        <v>0.28649999999999998</v>
      </c>
    </row>
    <row r="29" spans="2:3" x14ac:dyDescent="0.3">
      <c r="B29" s="243">
        <v>2018</v>
      </c>
      <c r="C29" s="114">
        <v>3.15E-2</v>
      </c>
    </row>
    <row r="30" spans="2:3" x14ac:dyDescent="0.3">
      <c r="B30" s="243">
        <v>2019</v>
      </c>
      <c r="C30" s="114">
        <v>0.1202</v>
      </c>
    </row>
    <row r="31" spans="2:3" x14ac:dyDescent="0.3">
      <c r="B31" s="243">
        <v>2020</v>
      </c>
      <c r="C31" s="114">
        <v>0.14899999999999999</v>
      </c>
    </row>
    <row r="32" spans="2:3" x14ac:dyDescent="0.3">
      <c r="B32" s="243">
        <v>2021</v>
      </c>
      <c r="C32" s="114">
        <v>0.2412</v>
      </c>
    </row>
    <row r="33" spans="1:14" x14ac:dyDescent="0.3">
      <c r="B33" s="243">
        <v>2022</v>
      </c>
      <c r="C33" s="114">
        <v>4.3200000000000002E-2</v>
      </c>
    </row>
    <row r="34" spans="1:14" x14ac:dyDescent="0.3">
      <c r="B34" s="243">
        <v>2023</v>
      </c>
      <c r="C34" s="114">
        <v>0.19420000000000001</v>
      </c>
    </row>
    <row r="36" spans="1:14" x14ac:dyDescent="0.3">
      <c r="A36" s="474" t="s">
        <v>578</v>
      </c>
      <c r="B36" s="474"/>
      <c r="C36" s="474"/>
      <c r="D36" s="474"/>
      <c r="E36" s="474"/>
      <c r="F36" s="474"/>
      <c r="G36" s="474"/>
      <c r="H36" s="474"/>
      <c r="I36" s="474"/>
      <c r="J36" s="474"/>
      <c r="K36" s="474"/>
      <c r="L36" s="474"/>
      <c r="M36" s="474"/>
      <c r="N36" s="474"/>
    </row>
    <row r="37" spans="1:14" x14ac:dyDescent="0.3">
      <c r="A37" s="474" t="s">
        <v>579</v>
      </c>
      <c r="B37" s="474"/>
      <c r="C37" s="474"/>
      <c r="D37" s="474"/>
      <c r="E37" s="474"/>
      <c r="F37" s="474"/>
      <c r="G37" s="474"/>
      <c r="H37" s="474"/>
      <c r="I37" s="474"/>
      <c r="J37" s="474"/>
      <c r="K37" s="474"/>
      <c r="L37" s="474"/>
      <c r="M37" s="474"/>
      <c r="N37" s="474"/>
    </row>
    <row r="38" spans="1:14" x14ac:dyDescent="0.3">
      <c r="A38" t="s">
        <v>580</v>
      </c>
    </row>
  </sheetData>
  <mergeCells count="2">
    <mergeCell ref="B4:G5"/>
    <mergeCell ref="C7:G8"/>
  </mergeCells>
  <printOptions horizontalCentered="1" verticalCentered="1"/>
  <pageMargins left="0" right="0" top="0" bottom="0" header="0" footer="0"/>
  <pageSetup paperSize="13" scale="120"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9CBFD-17BF-4AC5-9C04-34EB0A916D19}">
  <dimension ref="A1:AB110"/>
  <sheetViews>
    <sheetView showGridLines="0" showWhiteSpace="0" topLeftCell="A4" zoomScale="85" zoomScaleNormal="85" zoomScalePageLayoutView="49" workbookViewId="0">
      <pane ySplit="9" topLeftCell="A13" activePane="bottomLeft" state="frozen"/>
      <selection activeCell="A4" sqref="A4"/>
      <selection pane="bottomLeft" activeCell="P30" sqref="P30"/>
    </sheetView>
  </sheetViews>
  <sheetFormatPr defaultRowHeight="14.4" x14ac:dyDescent="0.3"/>
  <cols>
    <col min="1" max="1" width="1.88671875" customWidth="1"/>
    <col min="2" max="2" width="26.77734375" style="127" customWidth="1"/>
    <col min="3" max="3" width="8.33203125" style="108" bestFit="1" customWidth="1"/>
    <col min="4" max="4" width="9" style="108" bestFit="1" customWidth="1"/>
    <col min="5" max="9" width="9.109375" style="108" bestFit="1" customWidth="1"/>
    <col min="10" max="10" width="8.77734375" style="108" bestFit="1" customWidth="1"/>
    <col min="11" max="13" width="9.77734375" style="108" bestFit="1" customWidth="1"/>
    <col min="14" max="14" width="9.109375" style="108" bestFit="1" customWidth="1"/>
    <col min="16" max="16" width="25" customWidth="1"/>
    <col min="17" max="17" width="12.6640625" customWidth="1"/>
  </cols>
  <sheetData>
    <row r="1" spans="1:15" x14ac:dyDescent="0.3">
      <c r="B1" s="144"/>
      <c r="C1" s="142"/>
      <c r="D1" s="142"/>
      <c r="E1" s="142"/>
      <c r="F1" s="142"/>
      <c r="G1" s="142"/>
      <c r="H1" s="142"/>
      <c r="I1" s="142"/>
      <c r="J1" s="142"/>
      <c r="K1" s="142"/>
      <c r="L1" s="142"/>
      <c r="M1" s="142"/>
      <c r="N1" s="142"/>
    </row>
    <row r="2" spans="1:15" x14ac:dyDescent="0.3">
      <c r="B2" s="144"/>
      <c r="C2" s="142"/>
      <c r="D2" s="142"/>
      <c r="E2" s="142"/>
      <c r="F2" s="142"/>
      <c r="G2" s="142"/>
      <c r="H2" s="142"/>
      <c r="I2" s="142"/>
      <c r="J2" s="142"/>
      <c r="K2" s="499" t="s">
        <v>173</v>
      </c>
      <c r="L2" s="499"/>
      <c r="M2" s="499"/>
      <c r="N2" s="142"/>
    </row>
    <row r="3" spans="1:15" x14ac:dyDescent="0.3">
      <c r="B3" s="144"/>
      <c r="C3" s="142"/>
      <c r="D3" s="142"/>
      <c r="E3" s="142"/>
      <c r="F3" s="142"/>
      <c r="G3" s="142"/>
      <c r="H3" s="142"/>
      <c r="I3" s="142"/>
      <c r="J3" s="566" t="s">
        <v>174</v>
      </c>
      <c r="K3" s="567"/>
      <c r="L3" s="567"/>
      <c r="M3" s="567"/>
      <c r="N3" s="142"/>
    </row>
    <row r="4" spans="1:15" x14ac:dyDescent="0.3">
      <c r="B4" s="144"/>
      <c r="C4" s="142"/>
      <c r="D4" s="142"/>
      <c r="E4" s="142"/>
      <c r="F4" s="142"/>
      <c r="G4" s="142"/>
      <c r="H4" s="142"/>
      <c r="I4" s="142"/>
      <c r="J4" s="142"/>
      <c r="K4" s="142"/>
      <c r="L4" s="142"/>
      <c r="M4" s="142"/>
      <c r="N4" s="142"/>
    </row>
    <row r="5" spans="1:15" x14ac:dyDescent="0.3">
      <c r="B5" s="144"/>
      <c r="C5" s="142"/>
      <c r="D5" s="142"/>
      <c r="E5" s="142"/>
      <c r="F5" s="142"/>
      <c r="G5" s="142"/>
      <c r="H5" s="142"/>
      <c r="I5" s="142"/>
      <c r="J5" s="142"/>
      <c r="K5" s="142"/>
      <c r="L5" s="142"/>
      <c r="M5" s="142"/>
      <c r="N5" s="142"/>
    </row>
    <row r="6" spans="1:15" ht="14.4" customHeight="1" x14ac:dyDescent="0.3">
      <c r="A6" s="523" t="str">
        <f>'Data Sheet'!B1</f>
        <v>SUN TV NETWORK LTD</v>
      </c>
      <c r="B6" s="525"/>
      <c r="C6" s="525"/>
      <c r="D6" s="525"/>
      <c r="E6" s="525"/>
      <c r="F6" s="525"/>
      <c r="G6" s="525"/>
      <c r="H6" s="525"/>
      <c r="I6" s="525"/>
      <c r="J6" s="525"/>
      <c r="K6" s="525"/>
      <c r="L6" s="525"/>
      <c r="M6" s="525"/>
      <c r="N6" s="525"/>
    </row>
    <row r="7" spans="1:15" x14ac:dyDescent="0.3">
      <c r="A7" s="525"/>
      <c r="B7" s="525"/>
      <c r="C7" s="525"/>
      <c r="D7" s="525"/>
      <c r="E7" s="525"/>
      <c r="F7" s="525"/>
      <c r="G7" s="525"/>
      <c r="H7" s="525"/>
      <c r="I7" s="525"/>
      <c r="J7" s="525"/>
      <c r="K7" s="525"/>
      <c r="L7" s="525"/>
      <c r="M7" s="525"/>
      <c r="N7" s="525"/>
    </row>
    <row r="8" spans="1:15" ht="14.4" customHeight="1" x14ac:dyDescent="0.3">
      <c r="B8" s="144"/>
      <c r="C8" s="142"/>
      <c r="D8" s="142"/>
      <c r="E8" s="142"/>
      <c r="F8" s="142"/>
      <c r="G8" s="142"/>
      <c r="H8" s="142"/>
      <c r="I8" s="142"/>
      <c r="J8" s="142"/>
      <c r="K8" s="142"/>
      <c r="L8" s="142"/>
      <c r="M8" s="142"/>
      <c r="N8" s="142"/>
    </row>
    <row r="9" spans="1:15" x14ac:dyDescent="0.3">
      <c r="B9" s="144"/>
      <c r="C9" s="142"/>
      <c r="D9" s="142"/>
      <c r="E9" s="142"/>
      <c r="F9" s="142"/>
      <c r="G9" s="142"/>
      <c r="H9" s="142"/>
      <c r="I9" s="142"/>
      <c r="J9" s="142"/>
      <c r="K9" s="142"/>
      <c r="L9" s="142"/>
      <c r="M9" s="142"/>
      <c r="N9" s="142"/>
    </row>
    <row r="11" spans="1:15" x14ac:dyDescent="0.3">
      <c r="B11" s="146" t="s">
        <v>172</v>
      </c>
      <c r="C11" s="145">
        <v>40969</v>
      </c>
      <c r="D11" s="145">
        <v>41334</v>
      </c>
      <c r="E11" s="145">
        <v>41699</v>
      </c>
      <c r="F11" s="145">
        <v>42064</v>
      </c>
      <c r="G11" s="145">
        <v>42430</v>
      </c>
      <c r="H11" s="145">
        <v>42795</v>
      </c>
      <c r="I11" s="145">
        <v>43160</v>
      </c>
      <c r="J11" s="145">
        <v>43525</v>
      </c>
      <c r="K11" s="145">
        <v>43891</v>
      </c>
      <c r="L11" s="145">
        <v>44256</v>
      </c>
      <c r="M11" s="145">
        <v>44621</v>
      </c>
      <c r="N11" s="145">
        <v>44986</v>
      </c>
    </row>
    <row r="12" spans="1:15" x14ac:dyDescent="0.3">
      <c r="B12" s="146" t="s">
        <v>98</v>
      </c>
      <c r="C12" s="145"/>
      <c r="D12" s="145"/>
      <c r="E12" s="145"/>
      <c r="F12" s="145"/>
      <c r="G12" s="145"/>
      <c r="H12" s="145"/>
      <c r="I12" s="145"/>
      <c r="J12" s="145"/>
      <c r="K12" s="145"/>
      <c r="L12" s="145"/>
      <c r="M12" s="145"/>
      <c r="N12" s="145"/>
    </row>
    <row r="13" spans="1:15" x14ac:dyDescent="0.3">
      <c r="B13" s="74" t="s">
        <v>266</v>
      </c>
      <c r="C13" s="252">
        <v>197</v>
      </c>
      <c r="D13" s="252">
        <v>197</v>
      </c>
      <c r="E13" s="252">
        <v>197</v>
      </c>
      <c r="F13" s="252">
        <v>197</v>
      </c>
      <c r="G13" s="252">
        <v>197</v>
      </c>
      <c r="H13" s="252">
        <v>197</v>
      </c>
      <c r="I13" s="252">
        <v>197</v>
      </c>
      <c r="J13" s="252">
        <v>197</v>
      </c>
      <c r="K13" s="252">
        <v>197</v>
      </c>
      <c r="L13" s="252">
        <v>197</v>
      </c>
      <c r="M13" s="252">
        <v>197</v>
      </c>
      <c r="N13" s="252">
        <v>197</v>
      </c>
    </row>
    <row r="14" spans="1:15" x14ac:dyDescent="0.3">
      <c r="B14" s="74" t="s">
        <v>14</v>
      </c>
      <c r="C14" s="252">
        <v>2315</v>
      </c>
      <c r="D14" s="252">
        <v>2588</v>
      </c>
      <c r="E14" s="252">
        <v>2898</v>
      </c>
      <c r="F14" s="252">
        <v>3151</v>
      </c>
      <c r="G14" s="252">
        <v>3277</v>
      </c>
      <c r="H14" s="252">
        <v>3831</v>
      </c>
      <c r="I14" s="252">
        <v>4491</v>
      </c>
      <c r="J14" s="252">
        <v>5329</v>
      </c>
      <c r="K14" s="252">
        <v>5527</v>
      </c>
      <c r="L14" s="252">
        <v>6857</v>
      </c>
      <c r="M14" s="252">
        <v>7958</v>
      </c>
      <c r="N14" s="252">
        <v>9075</v>
      </c>
      <c r="O14" s="220"/>
    </row>
    <row r="15" spans="1:15" x14ac:dyDescent="0.3">
      <c r="B15" s="74" t="s">
        <v>267</v>
      </c>
      <c r="C15" s="252"/>
      <c r="D15" s="252"/>
      <c r="E15" s="252"/>
      <c r="F15" s="252"/>
      <c r="G15" s="252"/>
      <c r="H15" s="252"/>
      <c r="I15" s="252"/>
      <c r="J15" s="252"/>
      <c r="K15" s="252"/>
      <c r="L15" s="252"/>
      <c r="M15" s="252"/>
      <c r="N15" s="252"/>
    </row>
    <row r="16" spans="1:15" x14ac:dyDescent="0.3">
      <c r="B16" s="127" t="s">
        <v>268</v>
      </c>
      <c r="C16" s="252">
        <v>0</v>
      </c>
      <c r="D16" s="252">
        <v>0</v>
      </c>
      <c r="E16" s="252">
        <v>0</v>
      </c>
      <c r="F16" s="252">
        <v>0</v>
      </c>
      <c r="G16" s="252">
        <v>0</v>
      </c>
      <c r="H16" s="252">
        <v>0</v>
      </c>
      <c r="I16" s="252">
        <v>0</v>
      </c>
      <c r="J16" s="252">
        <v>0</v>
      </c>
      <c r="K16" s="252">
        <v>0</v>
      </c>
      <c r="L16" s="252">
        <v>0</v>
      </c>
      <c r="M16" s="252">
        <v>0</v>
      </c>
      <c r="N16" s="252">
        <v>0</v>
      </c>
    </row>
    <row r="17" spans="2:14" x14ac:dyDescent="0.3">
      <c r="B17" s="127" t="s">
        <v>269</v>
      </c>
      <c r="C17" s="252">
        <v>0</v>
      </c>
      <c r="D17" s="252">
        <v>0</v>
      </c>
      <c r="E17" s="252">
        <v>0</v>
      </c>
      <c r="F17" s="252">
        <v>0</v>
      </c>
      <c r="G17" s="252">
        <v>0</v>
      </c>
      <c r="H17" s="252">
        <v>0</v>
      </c>
      <c r="I17" s="252">
        <v>0</v>
      </c>
      <c r="J17" s="252">
        <v>0</v>
      </c>
      <c r="K17" s="252">
        <v>0</v>
      </c>
      <c r="L17" s="252">
        <v>0</v>
      </c>
      <c r="M17" s="252">
        <v>0</v>
      </c>
      <c r="N17" s="252">
        <v>0</v>
      </c>
    </row>
    <row r="18" spans="2:14" x14ac:dyDescent="0.3">
      <c r="B18" s="127" t="s">
        <v>270</v>
      </c>
      <c r="C18" s="252">
        <v>0</v>
      </c>
      <c r="D18" s="252">
        <v>0</v>
      </c>
      <c r="E18" s="252">
        <v>0</v>
      </c>
      <c r="F18" s="252">
        <v>0</v>
      </c>
      <c r="G18" s="252">
        <v>0</v>
      </c>
      <c r="H18" s="252">
        <v>0</v>
      </c>
      <c r="I18" s="252">
        <v>0</v>
      </c>
      <c r="J18" s="252">
        <v>0</v>
      </c>
      <c r="K18" s="252">
        <v>0</v>
      </c>
      <c r="L18" s="252">
        <v>80</v>
      </c>
      <c r="M18" s="252">
        <v>95</v>
      </c>
      <c r="N18" s="252">
        <v>63</v>
      </c>
    </row>
    <row r="19" spans="2:14" x14ac:dyDescent="0.3">
      <c r="B19" s="127" t="s">
        <v>271</v>
      </c>
      <c r="C19" s="252">
        <v>0</v>
      </c>
      <c r="D19" s="252">
        <v>0</v>
      </c>
      <c r="E19" s="252">
        <v>0</v>
      </c>
      <c r="F19" s="252">
        <v>0</v>
      </c>
      <c r="G19" s="252">
        <v>0</v>
      </c>
      <c r="H19" s="252">
        <v>0</v>
      </c>
      <c r="I19" s="252">
        <v>0</v>
      </c>
      <c r="J19" s="252">
        <v>0</v>
      </c>
      <c r="K19" s="252">
        <v>0</v>
      </c>
      <c r="L19" s="252">
        <v>0</v>
      </c>
      <c r="M19" s="252">
        <v>0</v>
      </c>
      <c r="N19" s="252">
        <v>0</v>
      </c>
    </row>
    <row r="20" spans="2:14" x14ac:dyDescent="0.3">
      <c r="B20" s="74" t="s">
        <v>272</v>
      </c>
      <c r="C20" s="252"/>
      <c r="D20" s="252"/>
      <c r="E20" s="252"/>
      <c r="F20" s="252"/>
      <c r="G20" s="252"/>
      <c r="H20" s="252"/>
      <c r="I20" s="252"/>
      <c r="J20" s="252"/>
      <c r="K20" s="252"/>
      <c r="L20" s="252"/>
      <c r="M20" s="252"/>
      <c r="N20" s="252"/>
    </row>
    <row r="21" spans="2:14" x14ac:dyDescent="0.3">
      <c r="B21" s="127" t="s">
        <v>273</v>
      </c>
      <c r="C21" s="252">
        <v>123</v>
      </c>
      <c r="D21" s="252">
        <v>125</v>
      </c>
      <c r="E21" s="252">
        <v>134</v>
      </c>
      <c r="F21" s="252">
        <v>148</v>
      </c>
      <c r="G21" s="252">
        <v>3</v>
      </c>
      <c r="H21" s="252">
        <v>4</v>
      </c>
      <c r="I21" s="252">
        <v>4</v>
      </c>
      <c r="J21" s="252">
        <v>4</v>
      </c>
      <c r="K21" s="252">
        <v>5</v>
      </c>
      <c r="L21" s="252">
        <v>5</v>
      </c>
      <c r="M21" s="252">
        <v>5</v>
      </c>
      <c r="N21" s="252">
        <v>6</v>
      </c>
    </row>
    <row r="22" spans="2:14" x14ac:dyDescent="0.3">
      <c r="B22" s="127" t="s">
        <v>274</v>
      </c>
      <c r="C22" s="252">
        <v>45</v>
      </c>
      <c r="D22" s="252">
        <v>48</v>
      </c>
      <c r="E22" s="252">
        <v>57</v>
      </c>
      <c r="F22" s="252">
        <v>72</v>
      </c>
      <c r="G22" s="252">
        <v>56</v>
      </c>
      <c r="H22" s="252">
        <v>72</v>
      </c>
      <c r="I22" s="252">
        <v>82</v>
      </c>
      <c r="J22" s="252">
        <v>229</v>
      </c>
      <c r="K22" s="252">
        <v>317</v>
      </c>
      <c r="L22" s="252">
        <v>274</v>
      </c>
      <c r="M22" s="252">
        <v>220</v>
      </c>
      <c r="N22" s="252">
        <v>251</v>
      </c>
    </row>
    <row r="23" spans="2:14" x14ac:dyDescent="0.3">
      <c r="B23" s="127" t="s">
        <v>275</v>
      </c>
      <c r="C23" s="252">
        <v>8</v>
      </c>
      <c r="D23" s="252">
        <v>9</v>
      </c>
      <c r="E23" s="252">
        <v>9</v>
      </c>
      <c r="F23" s="252">
        <v>21</v>
      </c>
      <c r="G23" s="252">
        <v>21</v>
      </c>
      <c r="H23" s="252">
        <v>19</v>
      </c>
      <c r="I23" s="252">
        <v>19</v>
      </c>
      <c r="J23" s="252">
        <v>16</v>
      </c>
      <c r="K23" s="252">
        <v>13</v>
      </c>
      <c r="L23" s="252">
        <v>10</v>
      </c>
      <c r="M23" s="252">
        <v>10</v>
      </c>
      <c r="N23" s="252">
        <v>51</v>
      </c>
    </row>
    <row r="24" spans="2:14" x14ac:dyDescent="0.3">
      <c r="B24" s="127" t="s">
        <v>276</v>
      </c>
      <c r="C24" s="252">
        <v>219</v>
      </c>
      <c r="D24" s="252">
        <v>265</v>
      </c>
      <c r="E24" s="252">
        <v>268</v>
      </c>
      <c r="F24" s="252">
        <v>156</v>
      </c>
      <c r="G24" s="252">
        <v>205</v>
      </c>
      <c r="H24" s="252">
        <v>255</v>
      </c>
      <c r="I24" s="252">
        <v>480</v>
      </c>
      <c r="J24" s="252">
        <v>420</v>
      </c>
      <c r="K24" s="252">
        <v>448</v>
      </c>
      <c r="L24" s="252">
        <v>524</v>
      </c>
      <c r="M24" s="252">
        <v>413</v>
      </c>
      <c r="N24" s="252">
        <v>506</v>
      </c>
    </row>
    <row r="26" spans="2:14" x14ac:dyDescent="0.3">
      <c r="B26" s="150" t="s">
        <v>99</v>
      </c>
      <c r="C26" s="254">
        <v>2906</v>
      </c>
      <c r="D26" s="254">
        <v>3232</v>
      </c>
      <c r="E26" s="254">
        <v>3564</v>
      </c>
      <c r="F26" s="254">
        <v>3745</v>
      </c>
      <c r="G26" s="254">
        <v>3759</v>
      </c>
      <c r="H26" s="254">
        <v>4378</v>
      </c>
      <c r="I26" s="254">
        <v>5273</v>
      </c>
      <c r="J26" s="254">
        <v>6197</v>
      </c>
      <c r="K26" s="254">
        <v>6507</v>
      </c>
      <c r="L26" s="254">
        <v>7946</v>
      </c>
      <c r="M26" s="254">
        <v>8898</v>
      </c>
      <c r="N26" s="254">
        <v>10148</v>
      </c>
    </row>
    <row r="27" spans="2:14" x14ac:dyDescent="0.3">
      <c r="B27" s="74"/>
      <c r="C27" s="147"/>
      <c r="D27" s="147"/>
      <c r="E27" s="147"/>
      <c r="F27" s="147"/>
      <c r="G27" s="147"/>
      <c r="H27" s="147"/>
      <c r="I27" s="147"/>
      <c r="J27" s="147"/>
      <c r="K27" s="147"/>
      <c r="L27" s="147"/>
      <c r="M27" s="147"/>
      <c r="N27" s="147"/>
    </row>
    <row r="28" spans="2:14" x14ac:dyDescent="0.3">
      <c r="B28" s="74" t="s">
        <v>277</v>
      </c>
      <c r="C28" s="149"/>
      <c r="D28" s="149"/>
      <c r="E28" s="149"/>
      <c r="F28" s="149"/>
      <c r="G28" s="149"/>
      <c r="H28" s="149"/>
      <c r="I28" s="149"/>
      <c r="J28" s="149"/>
      <c r="K28" s="149"/>
      <c r="L28" s="149"/>
      <c r="M28" s="149"/>
      <c r="N28" s="149"/>
    </row>
    <row r="29" spans="2:14" x14ac:dyDescent="0.3">
      <c r="B29" s="127" t="s">
        <v>278</v>
      </c>
      <c r="C29" s="252">
        <v>88</v>
      </c>
      <c r="D29" s="252">
        <v>88</v>
      </c>
      <c r="E29" s="252">
        <v>88</v>
      </c>
      <c r="F29" s="252">
        <v>88</v>
      </c>
      <c r="G29" s="252">
        <v>88</v>
      </c>
      <c r="H29" s="252">
        <v>88</v>
      </c>
      <c r="I29" s="252">
        <v>88</v>
      </c>
      <c r="J29" s="252">
        <v>88</v>
      </c>
      <c r="K29" s="252">
        <v>88</v>
      </c>
      <c r="L29" s="252">
        <v>88</v>
      </c>
      <c r="M29" s="252">
        <v>88</v>
      </c>
      <c r="N29" s="252">
        <v>88</v>
      </c>
    </row>
    <row r="30" spans="2:14" x14ac:dyDescent="0.3">
      <c r="B30" s="127" t="s">
        <v>279</v>
      </c>
      <c r="C30" s="252">
        <v>303</v>
      </c>
      <c r="D30" s="252">
        <v>308</v>
      </c>
      <c r="E30" s="252">
        <v>308</v>
      </c>
      <c r="F30" s="252">
        <v>309</v>
      </c>
      <c r="G30" s="252">
        <v>191</v>
      </c>
      <c r="H30" s="252">
        <v>192</v>
      </c>
      <c r="I30" s="252">
        <v>193</v>
      </c>
      <c r="J30" s="252">
        <v>195</v>
      </c>
      <c r="K30" s="252">
        <v>321</v>
      </c>
      <c r="L30" s="252">
        <v>327</v>
      </c>
      <c r="M30" s="252">
        <v>276</v>
      </c>
      <c r="N30" s="252">
        <v>270</v>
      </c>
    </row>
    <row r="31" spans="2:14" x14ac:dyDescent="0.3">
      <c r="B31" s="127" t="s">
        <v>280</v>
      </c>
      <c r="C31" s="252">
        <v>756</v>
      </c>
      <c r="D31" s="252">
        <v>808</v>
      </c>
      <c r="E31" s="252">
        <v>838</v>
      </c>
      <c r="F31" s="252">
        <v>845</v>
      </c>
      <c r="G31" s="252">
        <v>390</v>
      </c>
      <c r="H31" s="252">
        <v>511</v>
      </c>
      <c r="I31" s="252">
        <v>518</v>
      </c>
      <c r="J31" s="252">
        <v>543</v>
      </c>
      <c r="K31" s="252">
        <v>564</v>
      </c>
      <c r="L31" s="252">
        <v>569</v>
      </c>
      <c r="M31" s="252">
        <v>1366</v>
      </c>
      <c r="N31" s="252">
        <v>1010</v>
      </c>
    </row>
    <row r="32" spans="2:14" x14ac:dyDescent="0.3">
      <c r="B32" s="127" t="s">
        <v>281</v>
      </c>
      <c r="C32" s="252">
        <v>70</v>
      </c>
      <c r="D32" s="252">
        <v>71</v>
      </c>
      <c r="E32" s="252">
        <v>73</v>
      </c>
      <c r="F32" s="252">
        <v>73</v>
      </c>
      <c r="G32" s="252">
        <v>40</v>
      </c>
      <c r="H32" s="252">
        <v>42</v>
      </c>
      <c r="I32" s="252">
        <v>47</v>
      </c>
      <c r="J32" s="252">
        <v>51</v>
      </c>
      <c r="K32" s="252">
        <v>52</v>
      </c>
      <c r="L32" s="252">
        <v>52</v>
      </c>
      <c r="M32" s="252">
        <v>52</v>
      </c>
      <c r="N32" s="252">
        <v>52</v>
      </c>
    </row>
    <row r="33" spans="2:18" x14ac:dyDescent="0.3">
      <c r="B33" s="127" t="s">
        <v>282</v>
      </c>
      <c r="C33" s="252">
        <v>81</v>
      </c>
      <c r="D33" s="252">
        <v>83</v>
      </c>
      <c r="E33" s="252">
        <v>85</v>
      </c>
      <c r="F33" s="252">
        <v>85</v>
      </c>
      <c r="G33" s="252">
        <v>40</v>
      </c>
      <c r="H33" s="252">
        <v>40</v>
      </c>
      <c r="I33" s="252">
        <v>40</v>
      </c>
      <c r="J33" s="252">
        <v>41</v>
      </c>
      <c r="K33" s="252">
        <v>41</v>
      </c>
      <c r="L33" s="252">
        <v>41</v>
      </c>
      <c r="M33" s="252">
        <v>41</v>
      </c>
      <c r="N33" s="252">
        <v>41</v>
      </c>
    </row>
    <row r="34" spans="2:18" x14ac:dyDescent="0.3">
      <c r="B34" s="127" t="s">
        <v>283</v>
      </c>
      <c r="C34" s="252">
        <v>21</v>
      </c>
      <c r="D34" s="252">
        <v>22</v>
      </c>
      <c r="E34" s="252">
        <v>22</v>
      </c>
      <c r="F34" s="252">
        <v>22</v>
      </c>
      <c r="G34" s="252">
        <v>7</v>
      </c>
      <c r="H34" s="252">
        <v>10</v>
      </c>
      <c r="I34" s="252">
        <v>13</v>
      </c>
      <c r="J34" s="252">
        <v>18</v>
      </c>
      <c r="K34" s="252">
        <v>26</v>
      </c>
      <c r="L34" s="252">
        <v>40</v>
      </c>
      <c r="M34" s="252">
        <v>40</v>
      </c>
      <c r="N34" s="252">
        <v>38</v>
      </c>
    </row>
    <row r="35" spans="2:18" x14ac:dyDescent="0.3">
      <c r="B35" s="127" t="s">
        <v>284</v>
      </c>
      <c r="C35" s="252">
        <v>1825</v>
      </c>
      <c r="D35" s="252">
        <v>2203</v>
      </c>
      <c r="E35" s="252">
        <v>2622</v>
      </c>
      <c r="F35" s="252">
        <v>3002</v>
      </c>
      <c r="G35" s="252">
        <v>801</v>
      </c>
      <c r="H35" s="252">
        <v>1158</v>
      </c>
      <c r="I35" s="252">
        <v>1502</v>
      </c>
      <c r="J35" s="252">
        <v>2071</v>
      </c>
      <c r="K35" s="252">
        <v>2635</v>
      </c>
      <c r="L35" s="252">
        <v>2806</v>
      </c>
      <c r="M35" s="252">
        <v>3178</v>
      </c>
      <c r="N35" s="252">
        <v>3802</v>
      </c>
    </row>
    <row r="36" spans="2:18" x14ac:dyDescent="0.3">
      <c r="B36" s="127" t="s">
        <v>285</v>
      </c>
      <c r="C36" s="252">
        <v>16</v>
      </c>
      <c r="D36" s="252">
        <v>17</v>
      </c>
      <c r="E36" s="252">
        <v>18</v>
      </c>
      <c r="F36" s="252">
        <v>21</v>
      </c>
      <c r="G36" s="252">
        <v>9</v>
      </c>
      <c r="H36" s="252">
        <v>25</v>
      </c>
      <c r="I36" s="252">
        <v>32</v>
      </c>
      <c r="J36" s="252">
        <v>35</v>
      </c>
      <c r="K36" s="252">
        <v>33</v>
      </c>
      <c r="L36" s="252">
        <v>33</v>
      </c>
      <c r="M36" s="252">
        <v>60</v>
      </c>
      <c r="N36" s="252">
        <v>62</v>
      </c>
    </row>
    <row r="37" spans="2:18" x14ac:dyDescent="0.3">
      <c r="B37" s="127" t="s">
        <v>286</v>
      </c>
      <c r="C37" s="252">
        <v>3160</v>
      </c>
      <c r="D37" s="252">
        <v>3600</v>
      </c>
      <c r="E37" s="252">
        <v>4054</v>
      </c>
      <c r="F37" s="252">
        <v>4444</v>
      </c>
      <c r="G37" s="252">
        <v>1566</v>
      </c>
      <c r="H37" s="252">
        <v>2066</v>
      </c>
      <c r="I37" s="252">
        <v>2434</v>
      </c>
      <c r="J37" s="252">
        <v>3043</v>
      </c>
      <c r="K37" s="252">
        <v>3759</v>
      </c>
      <c r="L37" s="252">
        <v>3955</v>
      </c>
      <c r="M37" s="252">
        <v>5101</v>
      </c>
      <c r="N37" s="252">
        <v>5363</v>
      </c>
    </row>
    <row r="38" spans="2:18" x14ac:dyDescent="0.3">
      <c r="B38" s="127" t="s">
        <v>287</v>
      </c>
      <c r="C38" s="252">
        <v>1912</v>
      </c>
      <c r="D38" s="252">
        <v>2222</v>
      </c>
      <c r="E38" s="252">
        <v>2676</v>
      </c>
      <c r="F38" s="252">
        <v>3260</v>
      </c>
      <c r="G38" s="252">
        <v>479</v>
      </c>
      <c r="H38" s="252">
        <v>842</v>
      </c>
      <c r="I38" s="252">
        <v>1280</v>
      </c>
      <c r="J38" s="252">
        <v>1931</v>
      </c>
      <c r="K38" s="252">
        <v>2614</v>
      </c>
      <c r="L38" s="252">
        <v>3010</v>
      </c>
      <c r="M38" s="252">
        <v>3310</v>
      </c>
      <c r="N38" s="252">
        <v>3634</v>
      </c>
    </row>
    <row r="39" spans="2:18" x14ac:dyDescent="0.3">
      <c r="B39" s="74" t="s">
        <v>16</v>
      </c>
      <c r="C39" s="252">
        <f>C37-C38</f>
        <v>1248</v>
      </c>
      <c r="D39" s="252">
        <f t="shared" ref="D39:N39" si="0">D37-D38</f>
        <v>1378</v>
      </c>
      <c r="E39" s="252">
        <f t="shared" si="0"/>
        <v>1378</v>
      </c>
      <c r="F39" s="252">
        <f t="shared" si="0"/>
        <v>1184</v>
      </c>
      <c r="G39" s="252">
        <f t="shared" si="0"/>
        <v>1087</v>
      </c>
      <c r="H39" s="252">
        <f t="shared" si="0"/>
        <v>1224</v>
      </c>
      <c r="I39" s="252">
        <f t="shared" si="0"/>
        <v>1154</v>
      </c>
      <c r="J39" s="252">
        <f t="shared" si="0"/>
        <v>1112</v>
      </c>
      <c r="K39" s="252">
        <f t="shared" si="0"/>
        <v>1145</v>
      </c>
      <c r="L39" s="252">
        <f t="shared" si="0"/>
        <v>945</v>
      </c>
      <c r="M39" s="252">
        <f t="shared" si="0"/>
        <v>1791</v>
      </c>
      <c r="N39" s="252">
        <f t="shared" si="0"/>
        <v>1729</v>
      </c>
    </row>
    <row r="40" spans="2:18" x14ac:dyDescent="0.3">
      <c r="C40" s="252"/>
      <c r="D40" s="252"/>
      <c r="E40" s="252"/>
      <c r="F40" s="252"/>
      <c r="G40" s="252"/>
      <c r="H40" s="252"/>
      <c r="I40" s="252"/>
      <c r="J40" s="252"/>
      <c r="K40" s="252"/>
      <c r="L40" s="252"/>
      <c r="M40" s="252"/>
      <c r="N40" s="252"/>
    </row>
    <row r="41" spans="2:18" x14ac:dyDescent="0.3">
      <c r="B41" s="127" t="s">
        <v>288</v>
      </c>
      <c r="C41" s="252">
        <v>4</v>
      </c>
      <c r="D41" s="252">
        <v>3</v>
      </c>
      <c r="E41" s="252">
        <v>2</v>
      </c>
      <c r="F41" s="252">
        <v>2</v>
      </c>
      <c r="G41" s="252">
        <v>1</v>
      </c>
      <c r="H41" s="252">
        <v>2</v>
      </c>
      <c r="I41" s="252">
        <v>49</v>
      </c>
      <c r="J41" s="252">
        <v>13</v>
      </c>
      <c r="K41" s="252">
        <v>66</v>
      </c>
      <c r="L41" s="252">
        <v>146</v>
      </c>
      <c r="M41" s="252">
        <v>244</v>
      </c>
      <c r="N41" s="252">
        <v>131</v>
      </c>
    </row>
    <row r="42" spans="2:18" x14ac:dyDescent="0.3">
      <c r="B42" s="127" t="s">
        <v>18</v>
      </c>
      <c r="C42" s="252">
        <v>224</v>
      </c>
      <c r="D42" s="252">
        <v>244</v>
      </c>
      <c r="E42" s="252">
        <v>472</v>
      </c>
      <c r="F42" s="252">
        <v>506</v>
      </c>
      <c r="G42" s="252">
        <v>636</v>
      </c>
      <c r="H42" s="252">
        <v>1148</v>
      </c>
      <c r="I42" s="252">
        <v>2147</v>
      </c>
      <c r="J42" s="252">
        <v>2801</v>
      </c>
      <c r="K42" s="252">
        <v>2692</v>
      </c>
      <c r="L42" s="252">
        <v>3504</v>
      </c>
      <c r="M42" s="252">
        <v>3589</v>
      </c>
      <c r="N42" s="252">
        <v>5512</v>
      </c>
    </row>
    <row r="43" spans="2:18" x14ac:dyDescent="0.3">
      <c r="B43" s="74" t="s">
        <v>289</v>
      </c>
      <c r="C43" s="252"/>
      <c r="D43" s="252"/>
      <c r="E43" s="252"/>
      <c r="F43" s="252"/>
      <c r="G43" s="252"/>
      <c r="H43" s="252"/>
      <c r="I43" s="252"/>
      <c r="J43" s="252"/>
      <c r="K43" s="252"/>
      <c r="L43" s="252"/>
      <c r="M43" s="252"/>
      <c r="N43" s="252"/>
    </row>
    <row r="44" spans="2:18" x14ac:dyDescent="0.3">
      <c r="B44" s="127" t="s">
        <v>290</v>
      </c>
      <c r="C44" s="252">
        <v>1</v>
      </c>
      <c r="D44" s="252">
        <v>0</v>
      </c>
      <c r="E44" s="252">
        <v>1</v>
      </c>
      <c r="F44" s="252">
        <v>0</v>
      </c>
      <c r="G44" s="252">
        <v>1</v>
      </c>
      <c r="H44" s="252">
        <v>1</v>
      </c>
      <c r="I44" s="252">
        <v>0</v>
      </c>
      <c r="J44" s="252">
        <v>0</v>
      </c>
      <c r="K44" s="252">
        <v>0</v>
      </c>
      <c r="L44" s="252">
        <v>0</v>
      </c>
      <c r="M44" s="252">
        <v>0</v>
      </c>
      <c r="N44" s="252">
        <v>0</v>
      </c>
    </row>
    <row r="45" spans="2:18" x14ac:dyDescent="0.3">
      <c r="B45" s="127" t="s">
        <v>291</v>
      </c>
      <c r="C45" s="252">
        <v>509</v>
      </c>
      <c r="D45" s="252">
        <v>583</v>
      </c>
      <c r="E45" s="252">
        <v>630</v>
      </c>
      <c r="F45" s="252">
        <v>757</v>
      </c>
      <c r="G45" s="252">
        <v>776</v>
      </c>
      <c r="H45" s="252">
        <v>773</v>
      </c>
      <c r="I45" s="252">
        <v>1062</v>
      </c>
      <c r="J45" s="252">
        <v>1134</v>
      </c>
      <c r="K45" s="252">
        <v>1367</v>
      </c>
      <c r="L45" s="252">
        <v>1434</v>
      </c>
      <c r="M45" s="252">
        <v>1466</v>
      </c>
      <c r="N45" s="252">
        <v>1474</v>
      </c>
      <c r="R45" s="220"/>
    </row>
    <row r="46" spans="2:18" x14ac:dyDescent="0.3">
      <c r="B46" s="127" t="s">
        <v>292</v>
      </c>
      <c r="C46" s="252">
        <v>308</v>
      </c>
      <c r="D46" s="252">
        <v>415</v>
      </c>
      <c r="E46" s="252">
        <v>609</v>
      </c>
      <c r="F46" s="252">
        <v>759</v>
      </c>
      <c r="G46" s="252">
        <v>905</v>
      </c>
      <c r="H46" s="252">
        <v>788</v>
      </c>
      <c r="I46" s="252">
        <v>373</v>
      </c>
      <c r="J46" s="252">
        <v>593</v>
      </c>
      <c r="K46" s="252">
        <v>703</v>
      </c>
      <c r="L46" s="252">
        <v>1072</v>
      </c>
      <c r="M46" s="252">
        <v>1138</v>
      </c>
      <c r="N46" s="252">
        <v>599</v>
      </c>
    </row>
    <row r="47" spans="2:18" x14ac:dyDescent="0.3">
      <c r="B47" s="127" t="s">
        <v>293</v>
      </c>
      <c r="C47" s="252">
        <v>2</v>
      </c>
      <c r="D47" s="252">
        <v>1</v>
      </c>
      <c r="E47" s="252">
        <v>0</v>
      </c>
      <c r="F47" s="252">
        <v>0</v>
      </c>
      <c r="G47" s="252">
        <v>0</v>
      </c>
      <c r="H47" s="252">
        <v>8</v>
      </c>
      <c r="I47" s="252">
        <v>5</v>
      </c>
      <c r="J47" s="252">
        <v>2</v>
      </c>
      <c r="K47" s="252">
        <v>2</v>
      </c>
      <c r="L47" s="252">
        <v>1</v>
      </c>
      <c r="M47" s="252">
        <v>1</v>
      </c>
      <c r="N47" s="252">
        <v>1</v>
      </c>
    </row>
    <row r="48" spans="2:18" x14ac:dyDescent="0.3">
      <c r="B48" s="127" t="s">
        <v>294</v>
      </c>
      <c r="C48" s="252">
        <v>614</v>
      </c>
      <c r="D48" s="252">
        <v>609</v>
      </c>
      <c r="E48" s="252">
        <v>477</v>
      </c>
      <c r="F48" s="252">
        <v>541</v>
      </c>
      <c r="G48" s="252">
        <v>596</v>
      </c>
      <c r="H48" s="252">
        <v>434</v>
      </c>
      <c r="I48" s="252">
        <v>484</v>
      </c>
      <c r="J48" s="252">
        <v>542</v>
      </c>
      <c r="K48" s="252">
        <v>531</v>
      </c>
      <c r="L48" s="252">
        <v>844</v>
      </c>
      <c r="M48" s="252">
        <v>669</v>
      </c>
      <c r="N48" s="252">
        <v>702</v>
      </c>
    </row>
    <row r="49" spans="2:28" x14ac:dyDescent="0.3">
      <c r="C49" s="149"/>
      <c r="D49" s="149"/>
      <c r="E49" s="149"/>
      <c r="F49" s="149"/>
      <c r="G49" s="149"/>
      <c r="H49" s="149"/>
      <c r="I49" s="149"/>
      <c r="J49" s="149"/>
      <c r="K49" s="149"/>
      <c r="L49" s="149"/>
      <c r="M49" s="149"/>
      <c r="N49" s="149"/>
    </row>
    <row r="50" spans="2:28" ht="15" thickBot="1" x14ac:dyDescent="0.35">
      <c r="B50" s="148" t="s">
        <v>103</v>
      </c>
      <c r="C50" s="253">
        <f>C26</f>
        <v>2906</v>
      </c>
      <c r="D50" s="253">
        <f t="shared" ref="D50:N50" si="1">D26</f>
        <v>3232</v>
      </c>
      <c r="E50" s="253">
        <f t="shared" si="1"/>
        <v>3564</v>
      </c>
      <c r="F50" s="253">
        <f t="shared" si="1"/>
        <v>3745</v>
      </c>
      <c r="G50" s="253">
        <f t="shared" si="1"/>
        <v>3759</v>
      </c>
      <c r="H50" s="253">
        <f t="shared" si="1"/>
        <v>4378</v>
      </c>
      <c r="I50" s="253">
        <f t="shared" si="1"/>
        <v>5273</v>
      </c>
      <c r="J50" s="253">
        <f t="shared" si="1"/>
        <v>6197</v>
      </c>
      <c r="K50" s="253">
        <f t="shared" si="1"/>
        <v>6507</v>
      </c>
      <c r="L50" s="253">
        <f t="shared" si="1"/>
        <v>7946</v>
      </c>
      <c r="M50" s="253">
        <f t="shared" si="1"/>
        <v>8898</v>
      </c>
      <c r="N50" s="253">
        <f t="shared" si="1"/>
        <v>10148</v>
      </c>
    </row>
    <row r="51" spans="2:28" ht="15" thickTop="1" x14ac:dyDescent="0.3"/>
    <row r="53" spans="2:28" x14ac:dyDescent="0.3">
      <c r="B53" s="146" t="s">
        <v>130</v>
      </c>
      <c r="C53" s="151"/>
      <c r="D53" s="151"/>
      <c r="E53" s="151"/>
      <c r="F53" s="151"/>
      <c r="G53" s="151"/>
      <c r="H53" s="151"/>
      <c r="I53" s="151"/>
      <c r="J53" s="151"/>
      <c r="K53" s="151"/>
      <c r="L53" s="151"/>
      <c r="M53" s="151"/>
      <c r="N53" s="151"/>
      <c r="Q53" s="221"/>
      <c r="R53" s="221"/>
      <c r="S53" s="221"/>
      <c r="T53" s="221"/>
      <c r="U53" s="221"/>
      <c r="V53" s="221"/>
      <c r="W53" s="221"/>
      <c r="X53" s="221"/>
      <c r="Y53" s="221"/>
      <c r="Z53" s="221"/>
      <c r="AA53" s="221"/>
      <c r="AB53" s="221"/>
    </row>
    <row r="54" spans="2:28" x14ac:dyDescent="0.3">
      <c r="B54" s="74" t="s">
        <v>296</v>
      </c>
      <c r="C54" s="40">
        <v>876</v>
      </c>
      <c r="D54" s="40">
        <v>869</v>
      </c>
      <c r="E54" s="251">
        <v>1195</v>
      </c>
      <c r="F54" s="251">
        <v>1162</v>
      </c>
      <c r="G54" s="251">
        <v>1299</v>
      </c>
      <c r="H54" s="251">
        <v>1296</v>
      </c>
      <c r="I54" s="251">
        <v>1371</v>
      </c>
      <c r="J54" s="251">
        <v>1824</v>
      </c>
      <c r="K54" s="251">
        <v>1656</v>
      </c>
      <c r="L54" s="251">
        <v>1464</v>
      </c>
      <c r="M54" s="251">
        <v>1634</v>
      </c>
      <c r="N54" s="251">
        <v>2096</v>
      </c>
      <c r="S54" s="220"/>
      <c r="T54" s="220"/>
      <c r="U54" s="220"/>
      <c r="V54" s="220"/>
      <c r="W54" s="220"/>
      <c r="X54" s="220"/>
      <c r="Y54" s="220"/>
      <c r="Z54" s="220"/>
      <c r="AA54" s="220"/>
      <c r="AB54" s="220"/>
    </row>
    <row r="55" spans="2:28" x14ac:dyDescent="0.3">
      <c r="B55" s="127" t="s">
        <v>105</v>
      </c>
      <c r="C55" s="220">
        <v>1446</v>
      </c>
      <c r="D55" s="220">
        <v>1468</v>
      </c>
      <c r="E55" s="220">
        <v>1547</v>
      </c>
      <c r="F55" s="220">
        <v>1698</v>
      </c>
      <c r="G55" s="220">
        <v>1773</v>
      </c>
      <c r="H55" s="220">
        <v>1823</v>
      </c>
      <c r="I55" s="220">
        <v>2035</v>
      </c>
      <c r="J55" s="220">
        <v>2627</v>
      </c>
      <c r="K55" s="220">
        <v>2338</v>
      </c>
      <c r="L55" s="220">
        <v>2143</v>
      </c>
      <c r="M55" s="220">
        <v>2383</v>
      </c>
      <c r="N55" s="220">
        <v>2421</v>
      </c>
      <c r="Q55" s="220"/>
      <c r="R55" s="220"/>
      <c r="S55" s="220"/>
      <c r="T55" s="220"/>
      <c r="U55" s="220"/>
      <c r="V55" s="220"/>
      <c r="W55" s="220"/>
      <c r="X55" s="220"/>
      <c r="Y55" s="220"/>
      <c r="Z55" s="220"/>
      <c r="AA55" s="220"/>
      <c r="AB55" s="220"/>
    </row>
    <row r="56" spans="2:28" x14ac:dyDescent="0.3">
      <c r="B56" s="127" t="s">
        <v>55</v>
      </c>
      <c r="C56">
        <v>-88</v>
      </c>
      <c r="D56">
        <v>-96</v>
      </c>
      <c r="E56">
        <v>-62</v>
      </c>
      <c r="F56">
        <v>-135</v>
      </c>
      <c r="G56">
        <v>-76</v>
      </c>
      <c r="H56">
        <v>-16</v>
      </c>
      <c r="I56">
        <v>-314</v>
      </c>
      <c r="J56">
        <v>-66</v>
      </c>
      <c r="K56">
        <v>-267</v>
      </c>
      <c r="L56">
        <v>-126</v>
      </c>
      <c r="M56">
        <v>-79</v>
      </c>
      <c r="N56">
        <v>19</v>
      </c>
    </row>
    <row r="57" spans="2:28" x14ac:dyDescent="0.3">
      <c r="B57" s="127" t="s">
        <v>32</v>
      </c>
      <c r="C57">
        <v>1</v>
      </c>
      <c r="D57">
        <v>0</v>
      </c>
      <c r="E57">
        <v>0</v>
      </c>
      <c r="F57">
        <v>0</v>
      </c>
      <c r="G57">
        <v>-1</v>
      </c>
      <c r="H57">
        <v>0</v>
      </c>
      <c r="I57">
        <v>1</v>
      </c>
      <c r="J57">
        <v>0</v>
      </c>
      <c r="K57">
        <v>0</v>
      </c>
      <c r="L57">
        <v>0</v>
      </c>
      <c r="M57">
        <v>0</v>
      </c>
      <c r="N57">
        <v>0</v>
      </c>
    </row>
    <row r="58" spans="2:28" x14ac:dyDescent="0.3">
      <c r="B58" s="127" t="s">
        <v>106</v>
      </c>
      <c r="C58">
        <v>-259</v>
      </c>
      <c r="D58">
        <v>1</v>
      </c>
      <c r="E58">
        <v>106</v>
      </c>
      <c r="F58">
        <v>24</v>
      </c>
      <c r="G58">
        <v>46</v>
      </c>
      <c r="H58">
        <v>22</v>
      </c>
      <c r="I58">
        <v>198</v>
      </c>
      <c r="J58">
        <v>73</v>
      </c>
      <c r="K58">
        <v>18</v>
      </c>
      <c r="L58">
        <v>19</v>
      </c>
      <c r="M58">
        <v>55</v>
      </c>
      <c r="N58">
        <v>190</v>
      </c>
    </row>
    <row r="59" spans="2:28" x14ac:dyDescent="0.3">
      <c r="B59" s="127" t="s">
        <v>107</v>
      </c>
      <c r="C59">
        <v>304</v>
      </c>
      <c r="D59">
        <v>-84</v>
      </c>
      <c r="E59">
        <v>11</v>
      </c>
      <c r="F59">
        <v>-4</v>
      </c>
      <c r="G59">
        <v>4</v>
      </c>
      <c r="H59">
        <v>-33</v>
      </c>
      <c r="I59">
        <v>24</v>
      </c>
      <c r="J59">
        <v>-8</v>
      </c>
      <c r="K59">
        <v>11</v>
      </c>
      <c r="L59">
        <v>4</v>
      </c>
      <c r="M59">
        <v>-9</v>
      </c>
      <c r="N59">
        <v>23</v>
      </c>
    </row>
    <row r="60" spans="2:28" x14ac:dyDescent="0.3">
      <c r="B60" s="127" t="s">
        <v>108</v>
      </c>
      <c r="C60">
        <v>-133</v>
      </c>
      <c r="D60">
        <v>-14</v>
      </c>
      <c r="E60">
        <v>-127</v>
      </c>
      <c r="F60">
        <v>-37</v>
      </c>
      <c r="G60">
        <v>21</v>
      </c>
      <c r="H60">
        <v>-2</v>
      </c>
      <c r="I60">
        <v>-20</v>
      </c>
      <c r="J60">
        <v>-65</v>
      </c>
      <c r="K60">
        <v>-12</v>
      </c>
      <c r="L60">
        <v>-37</v>
      </c>
      <c r="M60">
        <v>-22</v>
      </c>
      <c r="N60">
        <v>23</v>
      </c>
    </row>
    <row r="61" spans="2:28" x14ac:dyDescent="0.3">
      <c r="B61" s="127" t="s">
        <v>109</v>
      </c>
      <c r="C61">
        <v>0</v>
      </c>
      <c r="D61">
        <v>0</v>
      </c>
      <c r="E61">
        <v>0</v>
      </c>
      <c r="F61">
        <v>0</v>
      </c>
      <c r="G61">
        <v>0</v>
      </c>
      <c r="H61">
        <v>0</v>
      </c>
      <c r="I61">
        <v>0</v>
      </c>
      <c r="J61">
        <v>0</v>
      </c>
      <c r="K61">
        <v>0</v>
      </c>
      <c r="L61">
        <v>0</v>
      </c>
      <c r="M61">
        <v>0</v>
      </c>
      <c r="N61">
        <v>0</v>
      </c>
    </row>
    <row r="62" spans="2:28" x14ac:dyDescent="0.3">
      <c r="B62" s="127" t="s">
        <v>110</v>
      </c>
      <c r="C62">
        <v>-394</v>
      </c>
      <c r="D62">
        <v>-406</v>
      </c>
      <c r="E62">
        <v>-282</v>
      </c>
      <c r="F62">
        <v>-384</v>
      </c>
      <c r="G62">
        <v>-468</v>
      </c>
      <c r="H62">
        <v>-498</v>
      </c>
      <c r="I62">
        <v>-554</v>
      </c>
      <c r="J62">
        <v>-737</v>
      </c>
      <c r="K62">
        <v>-433</v>
      </c>
      <c r="L62">
        <v>-538</v>
      </c>
      <c r="M62">
        <v>-695</v>
      </c>
      <c r="N62">
        <v>-581</v>
      </c>
    </row>
    <row r="63" spans="2:28" x14ac:dyDescent="0.3">
      <c r="C63" s="152"/>
      <c r="D63" s="152"/>
      <c r="E63" s="152"/>
      <c r="F63" s="152"/>
      <c r="G63" s="152"/>
      <c r="H63" s="152"/>
      <c r="I63" s="152"/>
      <c r="J63" s="152"/>
      <c r="K63" s="152"/>
      <c r="L63" s="152"/>
      <c r="M63" s="152"/>
      <c r="N63" s="152"/>
      <c r="W63" s="220"/>
      <c r="X63" s="220"/>
      <c r="Z63" s="220"/>
      <c r="AA63" s="220"/>
      <c r="AB63" s="220"/>
    </row>
    <row r="64" spans="2:28" x14ac:dyDescent="0.3">
      <c r="B64" s="74" t="s">
        <v>297</v>
      </c>
      <c r="C64" s="255">
        <v>-346</v>
      </c>
      <c r="D64" s="255">
        <v>-477</v>
      </c>
      <c r="E64" s="255">
        <v>-786</v>
      </c>
      <c r="F64" s="255">
        <v>-518</v>
      </c>
      <c r="G64" s="255">
        <v>-401</v>
      </c>
      <c r="H64" s="255">
        <v>-716</v>
      </c>
      <c r="I64" s="255">
        <v>-1294</v>
      </c>
      <c r="J64" s="255">
        <v>-1113</v>
      </c>
      <c r="K64" s="255">
        <v>-406</v>
      </c>
      <c r="L64" s="255">
        <v>-1152</v>
      </c>
      <c r="M64" s="255">
        <v>-1026</v>
      </c>
      <c r="N64" s="255">
        <v>-1553</v>
      </c>
      <c r="AA64" s="220"/>
    </row>
    <row r="65" spans="2:28" x14ac:dyDescent="0.3">
      <c r="B65" s="127" t="s">
        <v>111</v>
      </c>
      <c r="C65" s="252">
        <v>-713</v>
      </c>
      <c r="D65" s="252">
        <v>-594</v>
      </c>
      <c r="E65" s="252">
        <v>-431</v>
      </c>
      <c r="F65" s="252">
        <v>-440</v>
      </c>
      <c r="G65" s="252">
        <v>-40</v>
      </c>
      <c r="H65" s="252">
        <v>-793</v>
      </c>
      <c r="I65" s="252">
        <v>-518</v>
      </c>
      <c r="J65" s="252">
        <v>-555</v>
      </c>
      <c r="K65" s="252">
        <v>-660</v>
      </c>
      <c r="L65" s="252">
        <v>-234</v>
      </c>
      <c r="M65" s="252">
        <v>-1130</v>
      </c>
      <c r="N65" s="252">
        <v>-570</v>
      </c>
    </row>
    <row r="66" spans="2:28" x14ac:dyDescent="0.3">
      <c r="B66" s="127" t="s">
        <v>112</v>
      </c>
      <c r="C66" s="252">
        <v>2</v>
      </c>
      <c r="D66" s="252">
        <v>190</v>
      </c>
      <c r="E66" s="252">
        <v>1</v>
      </c>
      <c r="F66" s="252">
        <v>1</v>
      </c>
      <c r="G66" s="252">
        <v>0</v>
      </c>
      <c r="H66" s="252">
        <v>261</v>
      </c>
      <c r="I66" s="252">
        <v>3</v>
      </c>
      <c r="J66" s="252">
        <v>1</v>
      </c>
      <c r="K66" s="252">
        <v>1</v>
      </c>
      <c r="L66" s="252">
        <v>5</v>
      </c>
      <c r="M66" s="252">
        <v>0</v>
      </c>
      <c r="N66" s="252">
        <v>250</v>
      </c>
      <c r="V66" s="220"/>
      <c r="W66" s="220"/>
      <c r="X66" s="220"/>
      <c r="Y66" s="220"/>
      <c r="Z66" s="220"/>
      <c r="AA66" s="220"/>
      <c r="AB66" s="220"/>
    </row>
    <row r="67" spans="2:28" x14ac:dyDescent="0.3">
      <c r="B67" s="127" t="s">
        <v>113</v>
      </c>
      <c r="C67" s="252">
        <v>-32</v>
      </c>
      <c r="D67" s="252">
        <v>-204</v>
      </c>
      <c r="E67" s="252">
        <v>-440</v>
      </c>
      <c r="F67" s="252">
        <v>-515</v>
      </c>
      <c r="G67" s="252">
        <v>-685</v>
      </c>
      <c r="H67" s="252">
        <v>-2034</v>
      </c>
      <c r="I67" s="252">
        <v>-2221</v>
      </c>
      <c r="J67" s="252">
        <v>-1942</v>
      </c>
      <c r="K67" s="252">
        <v>-1604</v>
      </c>
      <c r="L67" s="252">
        <v>-1650</v>
      </c>
      <c r="M67" s="252">
        <v>-1245</v>
      </c>
      <c r="N67" s="252">
        <v>-4527</v>
      </c>
      <c r="V67" s="220"/>
      <c r="W67" s="220"/>
      <c r="X67" s="220"/>
      <c r="Y67" s="220"/>
      <c r="AA67" s="220"/>
      <c r="AB67" s="220"/>
    </row>
    <row r="68" spans="2:28" x14ac:dyDescent="0.3">
      <c r="B68" s="127" t="s">
        <v>114</v>
      </c>
      <c r="C68" s="252">
        <v>87</v>
      </c>
      <c r="D68" s="252">
        <v>186</v>
      </c>
      <c r="E68" s="252">
        <v>224</v>
      </c>
      <c r="F68" s="252">
        <v>494</v>
      </c>
      <c r="G68" s="252">
        <v>728</v>
      </c>
      <c r="H68" s="252">
        <v>1570</v>
      </c>
      <c r="I68" s="252">
        <v>1304</v>
      </c>
      <c r="J68" s="252">
        <v>1377</v>
      </c>
      <c r="K68" s="252">
        <v>1717</v>
      </c>
      <c r="L68" s="252">
        <v>889</v>
      </c>
      <c r="M68" s="252">
        <v>1153</v>
      </c>
      <c r="N68" s="252">
        <v>2712</v>
      </c>
    </row>
    <row r="69" spans="2:28" x14ac:dyDescent="0.3">
      <c r="B69" s="127" t="s">
        <v>115</v>
      </c>
      <c r="C69" s="252">
        <v>54</v>
      </c>
      <c r="D69" s="252">
        <v>34</v>
      </c>
      <c r="E69" s="252">
        <v>68</v>
      </c>
      <c r="F69" s="252">
        <v>66</v>
      </c>
      <c r="G69" s="252">
        <v>73</v>
      </c>
      <c r="H69" s="252">
        <v>67</v>
      </c>
      <c r="I69" s="252">
        <v>40</v>
      </c>
      <c r="J69" s="252">
        <v>35</v>
      </c>
      <c r="K69" s="252">
        <v>46</v>
      </c>
      <c r="L69" s="252">
        <v>68</v>
      </c>
      <c r="M69" s="252">
        <v>110</v>
      </c>
      <c r="N69" s="252">
        <v>187</v>
      </c>
    </row>
    <row r="70" spans="2:28" x14ac:dyDescent="0.3">
      <c r="B70" s="127" t="s">
        <v>116</v>
      </c>
      <c r="C70" s="252">
        <v>8</v>
      </c>
      <c r="D70" s="252">
        <v>6</v>
      </c>
      <c r="E70" s="252">
        <v>9</v>
      </c>
      <c r="F70" s="252">
        <v>16</v>
      </c>
      <c r="G70" s="252">
        <v>12</v>
      </c>
      <c r="H70" s="252">
        <v>31</v>
      </c>
      <c r="I70" s="252">
        <v>36</v>
      </c>
      <c r="J70" s="252">
        <v>67</v>
      </c>
      <c r="K70" s="252">
        <v>176</v>
      </c>
      <c r="L70" s="252">
        <v>85</v>
      </c>
      <c r="M70" s="252">
        <v>117</v>
      </c>
      <c r="N70" s="252">
        <v>0</v>
      </c>
    </row>
    <row r="71" spans="2:28" x14ac:dyDescent="0.3">
      <c r="B71" s="127" t="s">
        <v>117</v>
      </c>
      <c r="C71" s="252">
        <v>0</v>
      </c>
      <c r="D71" s="252">
        <v>0</v>
      </c>
      <c r="E71" s="252">
        <v>0</v>
      </c>
      <c r="F71" s="252">
        <v>0</v>
      </c>
      <c r="G71" s="252">
        <v>-158</v>
      </c>
      <c r="H71" s="252">
        <v>0</v>
      </c>
      <c r="I71" s="252">
        <v>0</v>
      </c>
      <c r="J71" s="252">
        <v>0</v>
      </c>
      <c r="K71" s="252">
        <v>0</v>
      </c>
      <c r="L71" s="252">
        <v>0</v>
      </c>
      <c r="M71" s="252">
        <v>0</v>
      </c>
      <c r="N71" s="252">
        <v>0</v>
      </c>
    </row>
    <row r="72" spans="2:28" x14ac:dyDescent="0.3">
      <c r="B72" s="127" t="s">
        <v>118</v>
      </c>
      <c r="C72" s="252">
        <v>0</v>
      </c>
      <c r="D72" s="252">
        <v>3</v>
      </c>
      <c r="E72" s="252">
        <v>0</v>
      </c>
      <c r="F72" s="252">
        <v>0</v>
      </c>
      <c r="G72" s="252">
        <v>0</v>
      </c>
      <c r="H72" s="252">
        <v>0</v>
      </c>
      <c r="I72" s="252">
        <v>0</v>
      </c>
      <c r="J72" s="252">
        <v>0</v>
      </c>
      <c r="K72" s="252">
        <v>0</v>
      </c>
      <c r="L72" s="252">
        <v>0</v>
      </c>
      <c r="M72" s="252">
        <v>0</v>
      </c>
      <c r="N72" s="252">
        <v>0</v>
      </c>
    </row>
    <row r="73" spans="2:28" x14ac:dyDescent="0.3">
      <c r="B73" s="127" t="s">
        <v>119</v>
      </c>
      <c r="C73" s="252">
        <v>0</v>
      </c>
      <c r="D73" s="252">
        <v>0</v>
      </c>
      <c r="E73" s="252">
        <v>0</v>
      </c>
      <c r="F73" s="252">
        <v>0</v>
      </c>
      <c r="G73" s="252">
        <v>0</v>
      </c>
      <c r="H73" s="252">
        <v>0</v>
      </c>
      <c r="I73" s="252">
        <v>0</v>
      </c>
      <c r="J73" s="252">
        <v>0</v>
      </c>
      <c r="K73" s="252">
        <v>0</v>
      </c>
      <c r="L73" s="252">
        <v>0</v>
      </c>
      <c r="M73" s="252">
        <v>0</v>
      </c>
      <c r="N73" s="252">
        <v>0</v>
      </c>
      <c r="O73" s="152"/>
      <c r="Y73" s="220"/>
    </row>
    <row r="74" spans="2:28" x14ac:dyDescent="0.3">
      <c r="B74" s="127" t="s">
        <v>120</v>
      </c>
      <c r="C74" s="252">
        <v>0</v>
      </c>
      <c r="D74" s="252">
        <v>0</v>
      </c>
      <c r="E74" s="252">
        <v>0</v>
      </c>
      <c r="F74" s="252">
        <v>0</v>
      </c>
      <c r="G74" s="252">
        <v>0</v>
      </c>
      <c r="H74" s="252">
        <v>0</v>
      </c>
      <c r="I74" s="252">
        <v>0</v>
      </c>
      <c r="J74" s="252">
        <v>0</v>
      </c>
      <c r="K74" s="252">
        <v>0</v>
      </c>
      <c r="L74" s="252">
        <v>0</v>
      </c>
      <c r="M74" s="252">
        <v>0</v>
      </c>
      <c r="N74" s="252">
        <v>0</v>
      </c>
      <c r="U74" s="220"/>
    </row>
    <row r="75" spans="2:28" x14ac:dyDescent="0.3">
      <c r="B75" s="127" t="s">
        <v>121</v>
      </c>
      <c r="C75" s="252">
        <v>248</v>
      </c>
      <c r="D75" s="252">
        <v>-99</v>
      </c>
      <c r="E75" s="252">
        <v>-217</v>
      </c>
      <c r="F75" s="252">
        <v>-141</v>
      </c>
      <c r="G75" s="252">
        <v>-332</v>
      </c>
      <c r="H75" s="252">
        <v>182</v>
      </c>
      <c r="I75" s="252">
        <v>62</v>
      </c>
      <c r="J75" s="252">
        <v>-96</v>
      </c>
      <c r="K75" s="252">
        <v>-81</v>
      </c>
      <c r="L75" s="252">
        <v>-314</v>
      </c>
      <c r="M75" s="252">
        <v>-30</v>
      </c>
      <c r="N75" s="252">
        <v>395</v>
      </c>
      <c r="U75" s="220"/>
    </row>
    <row r="76" spans="2:28" x14ac:dyDescent="0.3">
      <c r="C76" s="152"/>
      <c r="D76" s="152"/>
      <c r="E76" s="152"/>
      <c r="F76" s="152"/>
      <c r="G76" s="152"/>
      <c r="H76" s="152"/>
      <c r="I76" s="152"/>
      <c r="J76" s="152"/>
      <c r="K76" s="152"/>
      <c r="L76" s="152"/>
      <c r="M76" s="152"/>
      <c r="N76" s="152"/>
    </row>
    <row r="77" spans="2:28" x14ac:dyDescent="0.3">
      <c r="B77" s="74" t="s">
        <v>298</v>
      </c>
      <c r="C77" s="255">
        <v>-578</v>
      </c>
      <c r="D77" s="255">
        <v>-382</v>
      </c>
      <c r="E77" s="255">
        <v>-431</v>
      </c>
      <c r="F77" s="255">
        <v>-635</v>
      </c>
      <c r="G77" s="255">
        <v>-737</v>
      </c>
      <c r="H77" s="255">
        <v>-475</v>
      </c>
      <c r="I77" s="255">
        <v>-475</v>
      </c>
      <c r="J77" s="255">
        <v>-596</v>
      </c>
      <c r="K77" s="255">
        <v>-1222</v>
      </c>
      <c r="L77" s="255">
        <v>-249</v>
      </c>
      <c r="M77" s="255">
        <v>-603</v>
      </c>
      <c r="N77" s="255">
        <v>-631</v>
      </c>
    </row>
    <row r="78" spans="2:28" x14ac:dyDescent="0.3">
      <c r="B78" s="127" t="s">
        <v>122</v>
      </c>
      <c r="C78" s="252">
        <v>0</v>
      </c>
      <c r="D78" s="252">
        <v>0</v>
      </c>
      <c r="E78" s="252">
        <v>0</v>
      </c>
      <c r="F78" s="252">
        <v>0</v>
      </c>
      <c r="G78" s="252">
        <v>0</v>
      </c>
      <c r="H78" s="252">
        <v>0</v>
      </c>
      <c r="I78" s="252">
        <v>0</v>
      </c>
      <c r="J78" s="252">
        <v>0</v>
      </c>
      <c r="K78" s="252">
        <v>0</v>
      </c>
      <c r="L78" s="252">
        <v>0</v>
      </c>
      <c r="M78" s="252">
        <v>0</v>
      </c>
      <c r="N78" s="252">
        <v>0</v>
      </c>
    </row>
    <row r="79" spans="2:28" x14ac:dyDescent="0.3">
      <c r="B79" s="127" t="s">
        <v>295</v>
      </c>
      <c r="C79" s="252">
        <v>0</v>
      </c>
      <c r="D79" s="252">
        <v>0</v>
      </c>
      <c r="E79" s="252">
        <v>0</v>
      </c>
      <c r="F79" s="252">
        <v>0</v>
      </c>
      <c r="G79" s="252">
        <v>0</v>
      </c>
      <c r="H79" s="252">
        <v>0</v>
      </c>
      <c r="I79" s="252">
        <v>0</v>
      </c>
      <c r="J79" s="252">
        <v>0</v>
      </c>
      <c r="K79" s="252">
        <v>0</v>
      </c>
      <c r="L79" s="252">
        <v>0</v>
      </c>
      <c r="M79" s="252">
        <v>0</v>
      </c>
      <c r="N79" s="252">
        <v>0</v>
      </c>
    </row>
    <row r="80" spans="2:28" x14ac:dyDescent="0.3">
      <c r="B80" s="127" t="s">
        <v>123</v>
      </c>
      <c r="C80" s="252">
        <v>0</v>
      </c>
      <c r="D80" s="252">
        <v>0</v>
      </c>
      <c r="E80" s="252">
        <v>0</v>
      </c>
      <c r="F80" s="252">
        <v>0</v>
      </c>
      <c r="G80" s="252">
        <v>0</v>
      </c>
      <c r="H80" s="252">
        <v>0</v>
      </c>
      <c r="I80" s="252">
        <v>0</v>
      </c>
      <c r="J80" s="252">
        <v>0</v>
      </c>
      <c r="K80" s="252">
        <v>0</v>
      </c>
      <c r="L80" s="252">
        <v>0</v>
      </c>
      <c r="M80" s="252">
        <v>0</v>
      </c>
      <c r="N80" s="252">
        <v>0</v>
      </c>
    </row>
    <row r="81" spans="2:14" x14ac:dyDescent="0.3">
      <c r="B81" s="127" t="s">
        <v>124</v>
      </c>
      <c r="C81" s="252">
        <v>664</v>
      </c>
      <c r="D81" s="252">
        <v>0</v>
      </c>
      <c r="E81" s="252">
        <v>0</v>
      </c>
      <c r="F81" s="252">
        <v>0</v>
      </c>
      <c r="G81" s="252">
        <v>1176</v>
      </c>
      <c r="H81" s="252">
        <v>314</v>
      </c>
      <c r="I81" s="252">
        <v>100</v>
      </c>
      <c r="J81" s="252">
        <v>253</v>
      </c>
      <c r="K81" s="252">
        <v>280</v>
      </c>
      <c r="L81" s="252">
        <v>37</v>
      </c>
      <c r="M81" s="252">
        <v>320</v>
      </c>
      <c r="N81" s="252">
        <v>30</v>
      </c>
    </row>
    <row r="82" spans="2:14" x14ac:dyDescent="0.3">
      <c r="B82" s="127" t="s">
        <v>125</v>
      </c>
      <c r="C82" s="252">
        <v>-664</v>
      </c>
      <c r="D82" s="252">
        <v>0</v>
      </c>
      <c r="E82" s="252">
        <v>0</v>
      </c>
      <c r="F82" s="252">
        <v>0</v>
      </c>
      <c r="G82" s="252">
        <v>-1176</v>
      </c>
      <c r="H82" s="252">
        <v>-314</v>
      </c>
      <c r="I82" s="252">
        <v>-100</v>
      </c>
      <c r="J82" s="252">
        <v>-253</v>
      </c>
      <c r="K82" s="252">
        <v>-280</v>
      </c>
      <c r="L82" s="252">
        <v>-37</v>
      </c>
      <c r="M82" s="252">
        <v>-320</v>
      </c>
      <c r="N82" s="252">
        <v>-30</v>
      </c>
    </row>
    <row r="83" spans="2:14" x14ac:dyDescent="0.3">
      <c r="B83" s="127" t="s">
        <v>126</v>
      </c>
      <c r="C83" s="252">
        <v>-5</v>
      </c>
      <c r="D83" s="252">
        <v>-4</v>
      </c>
      <c r="E83" s="252">
        <v>-4</v>
      </c>
      <c r="F83" s="252">
        <v>-2</v>
      </c>
      <c r="G83" s="252">
        <v>-2</v>
      </c>
      <c r="H83" s="252">
        <v>-1</v>
      </c>
      <c r="I83" s="252">
        <v>-1</v>
      </c>
      <c r="J83" s="252">
        <v>-2</v>
      </c>
      <c r="K83" s="252">
        <v>-1</v>
      </c>
      <c r="L83" s="252">
        <v>-16</v>
      </c>
      <c r="M83" s="252">
        <v>-24</v>
      </c>
      <c r="N83" s="252">
        <v>-1</v>
      </c>
    </row>
    <row r="84" spans="2:14" x14ac:dyDescent="0.3">
      <c r="B84" s="127" t="s">
        <v>127</v>
      </c>
      <c r="C84" s="252">
        <v>-493</v>
      </c>
      <c r="D84" s="252">
        <v>-325</v>
      </c>
      <c r="E84" s="252">
        <v>-365</v>
      </c>
      <c r="F84" s="252">
        <v>-532</v>
      </c>
      <c r="G84" s="252">
        <v>-611</v>
      </c>
      <c r="H84" s="252">
        <v>-394</v>
      </c>
      <c r="I84" s="252">
        <v>-394</v>
      </c>
      <c r="J84" s="252">
        <v>-493</v>
      </c>
      <c r="K84" s="252">
        <v>-985</v>
      </c>
      <c r="L84" s="252">
        <v>-197</v>
      </c>
      <c r="M84" s="252">
        <v>-542</v>
      </c>
      <c r="N84" s="252">
        <v>-591</v>
      </c>
    </row>
    <row r="85" spans="2:14" x14ac:dyDescent="0.3">
      <c r="B85" s="127" t="s">
        <v>128</v>
      </c>
      <c r="C85" s="252">
        <v>0</v>
      </c>
      <c r="D85" s="252">
        <v>0</v>
      </c>
      <c r="E85" s="252">
        <v>0</v>
      </c>
      <c r="F85" s="252">
        <v>0</v>
      </c>
      <c r="G85" s="252">
        <v>0</v>
      </c>
      <c r="H85" s="252">
        <v>0</v>
      </c>
      <c r="I85" s="252">
        <v>0</v>
      </c>
      <c r="J85" s="252">
        <v>0</v>
      </c>
      <c r="K85" s="252">
        <v>-34</v>
      </c>
      <c r="L85" s="252">
        <v>-36</v>
      </c>
      <c r="M85" s="252">
        <v>-36</v>
      </c>
      <c r="N85" s="252">
        <v>-38</v>
      </c>
    </row>
    <row r="86" spans="2:14" x14ac:dyDescent="0.3">
      <c r="B86" s="127" t="s">
        <v>129</v>
      </c>
      <c r="C86" s="252">
        <v>-80</v>
      </c>
      <c r="D86" s="252">
        <v>-53</v>
      </c>
      <c r="E86" s="252">
        <v>-62</v>
      </c>
      <c r="F86" s="252">
        <v>-101</v>
      </c>
      <c r="G86" s="252">
        <v>-124</v>
      </c>
      <c r="H86" s="252">
        <v>-80</v>
      </c>
      <c r="I86" s="252">
        <v>-80</v>
      </c>
      <c r="J86" s="252">
        <v>-101</v>
      </c>
      <c r="K86" s="252">
        <v>-203</v>
      </c>
      <c r="L86" s="252">
        <v>0</v>
      </c>
      <c r="M86" s="252">
        <v>0</v>
      </c>
      <c r="N86" s="252">
        <v>0</v>
      </c>
    </row>
    <row r="87" spans="2:14" x14ac:dyDescent="0.3">
      <c r="C87" s="152"/>
      <c r="D87" s="152"/>
      <c r="E87" s="152"/>
      <c r="F87" s="152"/>
      <c r="G87" s="152"/>
      <c r="H87" s="152"/>
      <c r="I87" s="152"/>
      <c r="J87" s="152"/>
      <c r="K87" s="152"/>
      <c r="L87" s="152"/>
      <c r="M87" s="152"/>
      <c r="N87" s="152"/>
    </row>
    <row r="88" spans="2:14" ht="15" thickBot="1" x14ac:dyDescent="0.35">
      <c r="B88" s="148" t="s">
        <v>23</v>
      </c>
      <c r="C88" s="253">
        <v>-47</v>
      </c>
      <c r="D88" s="253">
        <v>10</v>
      </c>
      <c r="E88" s="253">
        <v>-22</v>
      </c>
      <c r="F88" s="253">
        <v>9</v>
      </c>
      <c r="G88" s="253">
        <v>160</v>
      </c>
      <c r="H88" s="253">
        <v>104</v>
      </c>
      <c r="I88" s="253">
        <v>-398</v>
      </c>
      <c r="J88" s="253">
        <v>115</v>
      </c>
      <c r="K88" s="253">
        <v>27</v>
      </c>
      <c r="L88" s="253">
        <v>63</v>
      </c>
      <c r="M88" s="253">
        <v>5</v>
      </c>
      <c r="N88" s="253">
        <v>-88</v>
      </c>
    </row>
    <row r="89" spans="2:14" ht="15" thickTop="1" x14ac:dyDescent="0.3"/>
    <row r="91" spans="2:14" x14ac:dyDescent="0.3">
      <c r="B91" s="127" t="s">
        <v>305</v>
      </c>
      <c r="E91" s="108">
        <f>HistoricalFS!C18-HistoricalFS!C24</f>
        <v>1029.76</v>
      </c>
      <c r="F91" s="212">
        <f>HistoricalFS!D18-HistoricalFS!D24</f>
        <v>1062.3200000000002</v>
      </c>
      <c r="G91" s="212">
        <f>HistoricalFS!E18-HistoricalFS!E24</f>
        <v>724.35999999999967</v>
      </c>
      <c r="H91" s="212">
        <f>HistoricalFS!F18-HistoricalFS!F24</f>
        <v>1371.28</v>
      </c>
      <c r="I91" s="212">
        <f>HistoricalFS!G18-HistoricalFS!G24</f>
        <v>1553.77</v>
      </c>
      <c r="J91" s="212">
        <f>HistoricalFS!H18-HistoricalFS!H24</f>
        <v>1943.9699999999998</v>
      </c>
      <c r="K91" s="212">
        <f>HistoricalFS!I18-HistoricalFS!I24</f>
        <v>1571.7099999999998</v>
      </c>
      <c r="L91" s="212">
        <f>HistoricalFS!J18-HistoricalFS!J24</f>
        <v>1661.5199999999995</v>
      </c>
      <c r="M91" s="212">
        <f>HistoricalFS!K18-HistoricalFS!K24</f>
        <v>1972.7800000000002</v>
      </c>
      <c r="N91" s="212">
        <f>HistoricalFS!L18-HistoricalFS!L24</f>
        <v>1907.1000000000004</v>
      </c>
    </row>
    <row r="92" spans="2:14" x14ac:dyDescent="0.3">
      <c r="B92" s="127" t="s">
        <v>425</v>
      </c>
      <c r="E92" s="218">
        <f t="shared" ref="E92:N92" si="2">E50-SUM(E22:E24)</f>
        <v>3230</v>
      </c>
      <c r="F92" s="218">
        <f t="shared" si="2"/>
        <v>3496</v>
      </c>
      <c r="G92" s="218">
        <f t="shared" si="2"/>
        <v>3477</v>
      </c>
      <c r="H92" s="218">
        <f t="shared" si="2"/>
        <v>4032</v>
      </c>
      <c r="I92" s="218">
        <f t="shared" si="2"/>
        <v>4692</v>
      </c>
      <c r="J92" s="218">
        <f t="shared" si="2"/>
        <v>5532</v>
      </c>
      <c r="K92" s="218">
        <f t="shared" si="2"/>
        <v>5729</v>
      </c>
      <c r="L92" s="218">
        <f t="shared" si="2"/>
        <v>7138</v>
      </c>
      <c r="M92" s="218">
        <f t="shared" si="2"/>
        <v>8255</v>
      </c>
      <c r="N92" s="218">
        <f t="shared" si="2"/>
        <v>9340</v>
      </c>
    </row>
    <row r="93" spans="2:14" x14ac:dyDescent="0.3">
      <c r="B93" s="153" t="s">
        <v>411</v>
      </c>
      <c r="C93" s="145">
        <v>40969</v>
      </c>
      <c r="D93" s="145">
        <v>41334</v>
      </c>
      <c r="E93" s="145">
        <v>41699</v>
      </c>
      <c r="F93" s="145">
        <v>42064</v>
      </c>
      <c r="G93" s="145">
        <v>42430</v>
      </c>
      <c r="H93" s="145">
        <v>42795</v>
      </c>
      <c r="I93" s="145">
        <v>43160</v>
      </c>
      <c r="J93" s="145">
        <v>43525</v>
      </c>
      <c r="K93" s="145">
        <v>43891</v>
      </c>
      <c r="L93" s="145">
        <v>44256</v>
      </c>
      <c r="M93" s="145">
        <v>44621</v>
      </c>
      <c r="N93" s="145">
        <v>44986</v>
      </c>
    </row>
    <row r="94" spans="2:14" x14ac:dyDescent="0.3">
      <c r="B94" s="127" t="s">
        <v>366</v>
      </c>
      <c r="E94" s="215">
        <f>'Data Sheet'!B93*'Data Sheet'!B90</f>
        <v>15832.967499999999</v>
      </c>
      <c r="F94" s="215">
        <f>'Data Sheet'!C93*'Data Sheet'!C90</f>
        <v>17413.308499999999</v>
      </c>
      <c r="G94" s="215">
        <f>'Data Sheet'!D93*'Data Sheet'!D90</f>
        <v>14875.304499999998</v>
      </c>
      <c r="H94" s="215">
        <f>'Data Sheet'!E93*'Data Sheet'!E90</f>
        <v>31159.516499999998</v>
      </c>
      <c r="I94" s="215">
        <f>'Data Sheet'!F93*'Data Sheet'!F90</f>
        <v>33443.326000000001</v>
      </c>
      <c r="J94" s="112">
        <f>'Data Sheet'!G93*'Data Sheet'!G90</f>
        <v>24753.420999999998</v>
      </c>
      <c r="K94" s="112">
        <f>'Data Sheet'!H93*'Data Sheet'!H90</f>
        <v>11269.289499999999</v>
      </c>
      <c r="L94" s="112">
        <f>'Data Sheet'!I93*'Data Sheet'!I90</f>
        <v>18534.522999999997</v>
      </c>
      <c r="M94" s="112">
        <f>'Data Sheet'!J93*'Data Sheet'!J90</f>
        <v>19304.988499999999</v>
      </c>
      <c r="N94" s="112">
        <f>'Data Sheet'!K93*'Data Sheet'!K90</f>
        <v>16388.648499999999</v>
      </c>
    </row>
    <row r="95" spans="2:14" x14ac:dyDescent="0.3">
      <c r="B95" s="127" t="s">
        <v>354</v>
      </c>
      <c r="E95" s="216">
        <f t="shared" ref="E95:N95" si="3">SUM(E16:E17)</f>
        <v>0</v>
      </c>
      <c r="F95" s="216">
        <f t="shared" si="3"/>
        <v>0</v>
      </c>
      <c r="G95" s="216">
        <f t="shared" si="3"/>
        <v>0</v>
      </c>
      <c r="H95" s="216">
        <f t="shared" si="3"/>
        <v>0</v>
      </c>
      <c r="I95" s="216">
        <f t="shared" si="3"/>
        <v>0</v>
      </c>
      <c r="J95" s="149">
        <f t="shared" si="3"/>
        <v>0</v>
      </c>
      <c r="K95" s="149">
        <f t="shared" si="3"/>
        <v>0</v>
      </c>
      <c r="L95" s="149">
        <f t="shared" si="3"/>
        <v>0</v>
      </c>
      <c r="M95" s="149">
        <f t="shared" si="3"/>
        <v>0</v>
      </c>
      <c r="N95" s="149">
        <f t="shared" si="3"/>
        <v>0</v>
      </c>
    </row>
    <row r="96" spans="2:14" x14ac:dyDescent="0.3">
      <c r="B96" s="127" t="s">
        <v>412</v>
      </c>
      <c r="E96" s="216">
        <f t="shared" ref="E96:N96" si="4">E46</f>
        <v>609</v>
      </c>
      <c r="F96" s="216">
        <f t="shared" si="4"/>
        <v>759</v>
      </c>
      <c r="G96" s="216">
        <f t="shared" si="4"/>
        <v>905</v>
      </c>
      <c r="H96" s="216">
        <f t="shared" si="4"/>
        <v>788</v>
      </c>
      <c r="I96" s="216">
        <f t="shared" si="4"/>
        <v>373</v>
      </c>
      <c r="J96" s="149">
        <f t="shared" si="4"/>
        <v>593</v>
      </c>
      <c r="K96" s="149">
        <f t="shared" si="4"/>
        <v>703</v>
      </c>
      <c r="L96" s="149">
        <f t="shared" si="4"/>
        <v>1072</v>
      </c>
      <c r="M96" s="149">
        <f t="shared" si="4"/>
        <v>1138</v>
      </c>
      <c r="N96" s="149">
        <f t="shared" si="4"/>
        <v>599</v>
      </c>
    </row>
    <row r="97" spans="2:14" x14ac:dyDescent="0.3">
      <c r="B97" s="127" t="s">
        <v>413</v>
      </c>
      <c r="E97" s="215">
        <f>E94+E95-E96</f>
        <v>15223.967499999999</v>
      </c>
      <c r="F97" s="215">
        <f t="shared" ref="F97:N97" si="5">F94+F95-F96</f>
        <v>16654.308499999999</v>
      </c>
      <c r="G97" s="215">
        <f t="shared" si="5"/>
        <v>13970.304499999998</v>
      </c>
      <c r="H97" s="215">
        <f t="shared" si="5"/>
        <v>30371.516499999998</v>
      </c>
      <c r="I97" s="215">
        <f t="shared" si="5"/>
        <v>33070.326000000001</v>
      </c>
      <c r="J97" s="112">
        <f t="shared" si="5"/>
        <v>24160.420999999998</v>
      </c>
      <c r="K97" s="112">
        <f t="shared" si="5"/>
        <v>10566.289499999999</v>
      </c>
      <c r="L97" s="112">
        <f t="shared" si="5"/>
        <v>17462.522999999997</v>
      </c>
      <c r="M97" s="112">
        <f t="shared" si="5"/>
        <v>18166.988499999999</v>
      </c>
      <c r="N97" s="112">
        <f t="shared" si="5"/>
        <v>15789.648499999999</v>
      </c>
    </row>
    <row r="98" spans="2:14" x14ac:dyDescent="0.3">
      <c r="E98" s="217"/>
      <c r="F98" s="217"/>
      <c r="G98" s="217"/>
      <c r="H98" s="217"/>
      <c r="I98" s="217"/>
    </row>
    <row r="99" spans="2:14" x14ac:dyDescent="0.3">
      <c r="B99" s="127" t="s">
        <v>414</v>
      </c>
      <c r="E99" s="217">
        <f>E97/HistoricalFS!C18</f>
        <v>10.095201387231107</v>
      </c>
      <c r="F99" s="217">
        <f>F97/HistoricalFS!D18</f>
        <v>9.9272834296000898</v>
      </c>
      <c r="G99" s="217">
        <f>G97/HistoricalFS!E18</f>
        <v>11.441128609568736</v>
      </c>
      <c r="H99" s="217">
        <f>H97/HistoricalFS!F18</f>
        <v>17.142293972557894</v>
      </c>
      <c r="I99" s="217">
        <f>I97/HistoricalFS!G18</f>
        <v>16.504135225775542</v>
      </c>
      <c r="J99" s="212">
        <f>J97/HistoricalFS!H18</f>
        <v>9.2683007388425569</v>
      </c>
      <c r="K99" s="212">
        <f>K97/HistoricalFS!I18</f>
        <v>4.6508398219999911</v>
      </c>
      <c r="L99" s="212">
        <f>L97/HistoricalFS!J18</f>
        <v>8.4546261329305139</v>
      </c>
      <c r="M99" s="212">
        <f>M97/HistoricalFS!K18</f>
        <v>7.9718234674623716</v>
      </c>
      <c r="N99" s="212">
        <f>N97/HistoricalFS!L18</f>
        <v>6.5979894279386553</v>
      </c>
    </row>
    <row r="100" spans="2:14" x14ac:dyDescent="0.3">
      <c r="B100" s="127" t="s">
        <v>479</v>
      </c>
      <c r="E100" s="217">
        <f>E97/HistoricalFS!C6</f>
        <v>6.8464789397468993</v>
      </c>
      <c r="F100" s="217">
        <f>F97/HistoricalFS!D6</f>
        <v>6.9526791156309224</v>
      </c>
      <c r="G100" s="217">
        <f>G97/HistoricalFS!E6</f>
        <v>5.6476708413512071</v>
      </c>
      <c r="H100" s="217">
        <f>H97/HistoricalFS!F6</f>
        <v>11.479490082094856</v>
      </c>
      <c r="I100" s="217">
        <f>I97/HistoricalFS!G6</f>
        <v>11.161020175361624</v>
      </c>
      <c r="J100" s="212">
        <f>J97/HistoricalFS!H6</f>
        <v>6.3873537358494552</v>
      </c>
      <c r="K100" s="212">
        <f>K97/HistoricalFS!I6</f>
        <v>3.0019147122746705</v>
      </c>
      <c r="L100" s="212">
        <f>L97/HistoricalFS!J6</f>
        <v>5.4967351718189796</v>
      </c>
      <c r="M100" s="212">
        <f>M97/HistoricalFS!K6</f>
        <v>5.067754726876105</v>
      </c>
      <c r="N100" s="212">
        <f>N97/HistoricalFS!L6</f>
        <v>4.1859594915231764</v>
      </c>
    </row>
    <row r="101" spans="2:14" x14ac:dyDescent="0.3">
      <c r="B101" s="127" t="s">
        <v>415</v>
      </c>
      <c r="E101" s="216">
        <f t="shared" ref="E101:N101" si="6">SUM(E13:E14)</f>
        <v>3095</v>
      </c>
      <c r="F101" s="216">
        <f t="shared" si="6"/>
        <v>3348</v>
      </c>
      <c r="G101" s="216">
        <f t="shared" si="6"/>
        <v>3474</v>
      </c>
      <c r="H101" s="216">
        <f t="shared" si="6"/>
        <v>4028</v>
      </c>
      <c r="I101" s="216">
        <f t="shared" si="6"/>
        <v>4688</v>
      </c>
      <c r="J101" s="149">
        <f t="shared" si="6"/>
        <v>5526</v>
      </c>
      <c r="K101" s="149">
        <f t="shared" si="6"/>
        <v>5724</v>
      </c>
      <c r="L101" s="149">
        <f t="shared" si="6"/>
        <v>7054</v>
      </c>
      <c r="M101" s="149">
        <f t="shared" si="6"/>
        <v>8155</v>
      </c>
      <c r="N101" s="149">
        <f t="shared" si="6"/>
        <v>9272</v>
      </c>
    </row>
    <row r="102" spans="2:14" x14ac:dyDescent="0.3">
      <c r="E102" s="217"/>
      <c r="F102" s="217"/>
      <c r="G102" s="217"/>
      <c r="H102" s="217"/>
      <c r="I102" s="217"/>
    </row>
    <row r="103" spans="2:14" x14ac:dyDescent="0.3">
      <c r="B103" s="127" t="s">
        <v>480</v>
      </c>
      <c r="E103" s="217">
        <f>E94/E101</f>
        <v>5.1156599353796439</v>
      </c>
      <c r="F103" s="217">
        <f t="shared" ref="F103:N103" si="7">F94/F101</f>
        <v>5.2011076762246118</v>
      </c>
      <c r="G103" s="217">
        <f t="shared" si="7"/>
        <v>4.2818953655728267</v>
      </c>
      <c r="H103" s="217">
        <f t="shared" si="7"/>
        <v>7.73572902184707</v>
      </c>
      <c r="I103" s="217">
        <f t="shared" si="7"/>
        <v>7.133815273037543</v>
      </c>
      <c r="J103" s="212">
        <f t="shared" si="7"/>
        <v>4.479446435034383</v>
      </c>
      <c r="K103" s="212">
        <f t="shared" si="7"/>
        <v>1.9687787386443045</v>
      </c>
      <c r="L103" s="212">
        <f t="shared" si="7"/>
        <v>2.6275195633683013</v>
      </c>
      <c r="M103" s="212">
        <f t="shared" si="7"/>
        <v>2.3672579399141629</v>
      </c>
      <c r="N103" s="212">
        <f t="shared" si="7"/>
        <v>1.7675419003451249</v>
      </c>
    </row>
    <row r="104" spans="2:14" x14ac:dyDescent="0.3">
      <c r="B104" s="127" t="s">
        <v>418</v>
      </c>
      <c r="E104" s="217">
        <f>'Data Sheet'!B90/HistoricalFS!C38</f>
        <v>24.039974339897665</v>
      </c>
      <c r="F104" s="217">
        <f>'Data Sheet'!C90/HistoricalFS!D38</f>
        <v>25.455448272837568</v>
      </c>
      <c r="G104" s="217">
        <f>'Data Sheet'!D90/HistoricalFS!E38</f>
        <v>60.621503382508827</v>
      </c>
      <c r="H104" s="217">
        <f>'Data Sheet'!E90/HistoricalFS!F38</f>
        <v>36.658685984540988</v>
      </c>
      <c r="I104" s="217">
        <f>'Data Sheet'!F90/HistoricalFS!G38</f>
        <v>34.468061467426587</v>
      </c>
      <c r="J104" s="212">
        <f>'Data Sheet'!G90/HistoricalFS!H38</f>
        <v>20.779192619579273</v>
      </c>
      <c r="K104" s="212">
        <f>'Data Sheet'!H90/HistoricalFS!I38</f>
        <v>10.017146222222223</v>
      </c>
      <c r="L104" s="212">
        <f>'Data Sheet'!I90/HistoricalFS!J38</f>
        <v>15.2061917498031</v>
      </c>
      <c r="M104" s="212">
        <f>'Data Sheet'!J90/HistoricalFS!K38</f>
        <v>13.927859704055351</v>
      </c>
      <c r="N104" s="212">
        <f>'Data Sheet'!K90/HistoricalFS!L38</f>
        <v>12.355456752335213</v>
      </c>
    </row>
    <row r="105" spans="2:14" x14ac:dyDescent="0.3">
      <c r="B105" s="127" t="s">
        <v>424</v>
      </c>
      <c r="E105" s="38">
        <f>E91/E92</f>
        <v>0.31881114551083589</v>
      </c>
      <c r="F105" s="38">
        <f t="shared" ref="F105:N105" si="8">F91/F92</f>
        <v>0.30386727688787191</v>
      </c>
      <c r="G105" s="38">
        <f t="shared" si="8"/>
        <v>0.20832901926948511</v>
      </c>
      <c r="H105" s="38">
        <f t="shared" si="8"/>
        <v>0.34009920634920632</v>
      </c>
      <c r="I105" s="38">
        <f t="shared" si="8"/>
        <v>0.33115302642796246</v>
      </c>
      <c r="J105" s="38">
        <f t="shared" si="8"/>
        <v>0.35140455531453357</v>
      </c>
      <c r="K105" s="38">
        <f t="shared" si="8"/>
        <v>0.27434281724559256</v>
      </c>
      <c r="L105" s="38">
        <f t="shared" si="8"/>
        <v>0.23277108433734933</v>
      </c>
      <c r="M105" s="38">
        <f t="shared" si="8"/>
        <v>0.2389800121138704</v>
      </c>
      <c r="N105" s="38">
        <f t="shared" si="8"/>
        <v>0.20418629550321202</v>
      </c>
    </row>
    <row r="108" spans="2:14" x14ac:dyDescent="0.3">
      <c r="B108" s="127" t="s">
        <v>460</v>
      </c>
      <c r="E108" s="218">
        <f>SUM(E44:E48)-SUM(E22:E24)</f>
        <v>1383</v>
      </c>
      <c r="F108" s="218">
        <f t="shared" ref="F108:M108" si="9">SUM(F44:F48)-SUM(F22:F24)</f>
        <v>1808</v>
      </c>
      <c r="G108" s="218">
        <f t="shared" si="9"/>
        <v>1996</v>
      </c>
      <c r="H108" s="218">
        <f>SUM(H44:H48)-SUM(H22:H24)</f>
        <v>1658</v>
      </c>
      <c r="I108" s="218">
        <f t="shared" si="9"/>
        <v>1343</v>
      </c>
      <c r="J108" s="218">
        <f t="shared" si="9"/>
        <v>1606</v>
      </c>
      <c r="K108" s="218">
        <f t="shared" si="9"/>
        <v>1825</v>
      </c>
      <c r="L108" s="218">
        <f t="shared" si="9"/>
        <v>2543</v>
      </c>
      <c r="M108" s="218">
        <f t="shared" si="9"/>
        <v>2631</v>
      </c>
      <c r="N108" s="218">
        <f>SUM(N44:N48)-SUM(N22:N24)</f>
        <v>1968</v>
      </c>
    </row>
    <row r="110" spans="2:14" x14ac:dyDescent="0.3">
      <c r="I110" s="218"/>
      <c r="J110" s="218"/>
      <c r="K110" s="218"/>
      <c r="L110" s="218"/>
      <c r="M110" s="218"/>
      <c r="N110" s="218"/>
    </row>
  </sheetData>
  <mergeCells count="3">
    <mergeCell ref="A6:N7"/>
    <mergeCell ref="K2:M2"/>
    <mergeCell ref="J3:M3"/>
  </mergeCells>
  <hyperlinks>
    <hyperlink ref="J3" r:id="rId1" xr:uid="{6C23C7C4-E6C8-42F0-929E-400644E92CF3}"/>
  </hyperlinks>
  <printOptions horizontalCentered="1"/>
  <pageMargins left="0" right="0" top="0" bottom="0" header="0" footer="0"/>
  <pageSetup paperSize="13" scale="65" orientation="portrait" r:id="rId2"/>
  <ignoredErrors>
    <ignoredError sqref="E95:N95 E92:N92 E108:G108 I108:M108" formulaRange="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0F46E-0EEE-4F34-80E4-F6375A866E37}">
  <dimension ref="B3:U16"/>
  <sheetViews>
    <sheetView workbookViewId="0">
      <selection activeCell="H20" sqref="H20"/>
    </sheetView>
  </sheetViews>
  <sheetFormatPr defaultRowHeight="14.4" x14ac:dyDescent="0.3"/>
  <cols>
    <col min="1" max="1" width="1.88671875" customWidth="1"/>
    <col min="3" max="3" width="15.33203125" bestFit="1" customWidth="1"/>
    <col min="4" max="4" width="10.5546875" customWidth="1"/>
    <col min="5" max="5" width="16.33203125" customWidth="1"/>
    <col min="6" max="6" width="15.6640625" customWidth="1"/>
    <col min="7" max="7" width="10.21875" bestFit="1" customWidth="1"/>
    <col min="8" max="8" width="14" bestFit="1" customWidth="1"/>
    <col min="9" max="9" width="13.6640625" customWidth="1"/>
    <col min="10" max="10" width="11" bestFit="1" customWidth="1"/>
    <col min="11" max="11" width="10.44140625" bestFit="1" customWidth="1"/>
    <col min="12" max="12" width="12" bestFit="1" customWidth="1"/>
    <col min="13" max="13" width="12.88671875" bestFit="1" customWidth="1"/>
    <col min="14" max="15" width="13.6640625" bestFit="1" customWidth="1"/>
  </cols>
  <sheetData>
    <row r="3" spans="2:21" x14ac:dyDescent="0.3">
      <c r="B3" s="247" t="s">
        <v>239</v>
      </c>
      <c r="C3" s="247" t="s">
        <v>496</v>
      </c>
    </row>
    <row r="4" spans="2:21" x14ac:dyDescent="0.3">
      <c r="B4" s="168" t="s">
        <v>361</v>
      </c>
      <c r="C4" s="74" t="s">
        <v>181</v>
      </c>
      <c r="D4" s="39" t="s">
        <v>182</v>
      </c>
      <c r="E4" s="39" t="s">
        <v>362</v>
      </c>
      <c r="F4" s="39" t="s">
        <v>495</v>
      </c>
      <c r="G4" s="39" t="s">
        <v>183</v>
      </c>
      <c r="H4" s="39" t="s">
        <v>363</v>
      </c>
      <c r="I4" s="39" t="s">
        <v>345</v>
      </c>
      <c r="J4" s="39" t="s">
        <v>359</v>
      </c>
      <c r="K4" s="39" t="s">
        <v>364</v>
      </c>
      <c r="L4" s="39" t="s">
        <v>81</v>
      </c>
      <c r="M4" s="39" t="s">
        <v>365</v>
      </c>
    </row>
    <row r="5" spans="2:21" x14ac:dyDescent="0.3">
      <c r="B5" s="167">
        <v>1</v>
      </c>
      <c r="C5" s="242" t="s">
        <v>485</v>
      </c>
      <c r="D5" s="248">
        <v>609.29999999999995</v>
      </c>
      <c r="E5" s="160">
        <v>39.409999999999997</v>
      </c>
      <c r="F5" s="160">
        <f>D5*E5</f>
        <v>24012.512999999995</v>
      </c>
      <c r="G5" s="160">
        <v>52.09</v>
      </c>
      <c r="H5" s="160">
        <v>598.57000000000005</v>
      </c>
      <c r="I5" s="160">
        <f>G5 -H5</f>
        <v>-546.48</v>
      </c>
      <c r="J5" s="160">
        <f>F5+G5-H5</f>
        <v>23466.032999999996</v>
      </c>
      <c r="K5" s="160">
        <v>4161.18</v>
      </c>
      <c r="L5" s="160">
        <v>3075.4176394293127</v>
      </c>
      <c r="M5" s="160">
        <v>1891.26</v>
      </c>
      <c r="U5" t="e">
        <f>#REF!/#REF!</f>
        <v>#REF!</v>
      </c>
    </row>
    <row r="6" spans="2:21" x14ac:dyDescent="0.3">
      <c r="B6" s="167">
        <v>2</v>
      </c>
      <c r="C6" s="242" t="s">
        <v>486</v>
      </c>
      <c r="D6" s="248">
        <v>1438.55</v>
      </c>
      <c r="E6" s="160">
        <v>9.81</v>
      </c>
      <c r="F6" s="160">
        <f>D6*E6</f>
        <v>14112.175499999999</v>
      </c>
      <c r="G6" s="160">
        <v>8155.4</v>
      </c>
      <c r="H6" s="160">
        <v>361.6</v>
      </c>
      <c r="I6" s="160">
        <f t="shared" ref="I6:I14" si="0">G6 -H6</f>
        <v>7793.7999999999993</v>
      </c>
      <c r="J6" s="160">
        <f t="shared" ref="J6:J14" si="1">F6+G6-H6</f>
        <v>21905.9755</v>
      </c>
      <c r="K6" s="160">
        <v>5993.9</v>
      </c>
      <c r="L6" s="160">
        <v>1924.6885536823427</v>
      </c>
      <c r="M6" s="160">
        <v>-237</v>
      </c>
      <c r="U6" t="e">
        <f>#REF!/#REF!</f>
        <v>#REF!</v>
      </c>
    </row>
    <row r="7" spans="2:21" x14ac:dyDescent="0.3">
      <c r="B7" s="167">
        <v>3</v>
      </c>
      <c r="C7" s="242" t="s">
        <v>487</v>
      </c>
      <c r="D7" s="248">
        <v>142.75</v>
      </c>
      <c r="E7" s="160">
        <v>96.05</v>
      </c>
      <c r="F7" s="160">
        <f t="shared" ref="F7:F12" si="2">D7*E7</f>
        <v>13711.137499999999</v>
      </c>
      <c r="G7" s="160">
        <v>251.54</v>
      </c>
      <c r="H7" s="160">
        <v>804</v>
      </c>
      <c r="I7" s="160">
        <f t="shared" si="0"/>
        <v>-552.46</v>
      </c>
      <c r="J7" s="160">
        <f t="shared" si="1"/>
        <v>13158.6775</v>
      </c>
      <c r="K7" s="160">
        <v>8579.4699999999993</v>
      </c>
      <c r="L7" s="160">
        <v>980.778916544656</v>
      </c>
      <c r="M7" s="160">
        <v>-67.95</v>
      </c>
      <c r="U7" t="e">
        <f>#REF!/#REF!</f>
        <v>#REF!</v>
      </c>
    </row>
    <row r="8" spans="2:21" x14ac:dyDescent="0.3">
      <c r="B8" s="167">
        <v>4</v>
      </c>
      <c r="C8" s="242" t="s">
        <v>488</v>
      </c>
      <c r="D8" s="248">
        <v>428.75</v>
      </c>
      <c r="E8" s="160">
        <v>19.3</v>
      </c>
      <c r="F8" s="160">
        <f>D8*E8</f>
        <v>8274.875</v>
      </c>
      <c r="G8" s="160">
        <v>0.4</v>
      </c>
      <c r="H8" s="160">
        <v>508.27</v>
      </c>
      <c r="I8" s="160">
        <f t="shared" si="0"/>
        <v>-507.87</v>
      </c>
      <c r="J8" s="160">
        <f t="shared" si="1"/>
        <v>7767.0049999999992</v>
      </c>
      <c r="K8" s="160">
        <v>743.61</v>
      </c>
      <c r="L8" s="160">
        <v>288.69760589318605</v>
      </c>
      <c r="M8" s="160">
        <v>187.27</v>
      </c>
      <c r="U8" t="e">
        <f>#REF!/#REF!</f>
        <v>#REF!</v>
      </c>
    </row>
    <row r="9" spans="2:21" x14ac:dyDescent="0.3">
      <c r="B9" s="167">
        <v>5</v>
      </c>
      <c r="C9" s="242" t="s">
        <v>489</v>
      </c>
      <c r="D9" s="248">
        <v>45.9</v>
      </c>
      <c r="E9" s="160">
        <v>171.44</v>
      </c>
      <c r="F9" s="160">
        <f>D9*E9</f>
        <v>7869.0959999999995</v>
      </c>
      <c r="G9" s="160">
        <v>6213.79</v>
      </c>
      <c r="H9" s="160">
        <v>4826.24</v>
      </c>
      <c r="I9" s="160">
        <f t="shared" si="0"/>
        <v>1387.5500000000002</v>
      </c>
      <c r="J9" s="160">
        <f t="shared" si="1"/>
        <v>9256.6459999999988</v>
      </c>
      <c r="K9" s="160">
        <v>8975.9699999999993</v>
      </c>
      <c r="L9" s="160">
        <v>231.41275000000002</v>
      </c>
      <c r="M9" s="160">
        <v>-166.85</v>
      </c>
      <c r="U9" t="e">
        <f>#REF!/#REF!</f>
        <v>#REF!</v>
      </c>
    </row>
    <row r="10" spans="2:21" x14ac:dyDescent="0.3">
      <c r="B10" s="167">
        <v>6</v>
      </c>
      <c r="C10" s="242" t="s">
        <v>490</v>
      </c>
      <c r="D10" s="248">
        <v>464</v>
      </c>
      <c r="E10" s="160">
        <v>12.84</v>
      </c>
      <c r="F10" s="160">
        <f t="shared" si="2"/>
        <v>5957.76</v>
      </c>
      <c r="G10" s="160">
        <v>3.93</v>
      </c>
      <c r="H10" s="160">
        <v>96.93</v>
      </c>
      <c r="I10" s="160">
        <f t="shared" si="0"/>
        <v>-93</v>
      </c>
      <c r="J10" s="160">
        <f t="shared" si="1"/>
        <v>5864.76</v>
      </c>
      <c r="K10" s="160">
        <v>230.34</v>
      </c>
      <c r="L10" s="160">
        <v>165.62813645334086</v>
      </c>
      <c r="M10" s="160">
        <v>119.73</v>
      </c>
      <c r="U10" t="e">
        <f>#REF!/#REF!</f>
        <v>#REF!</v>
      </c>
    </row>
    <row r="11" spans="2:21" x14ac:dyDescent="0.3">
      <c r="B11" s="167">
        <v>7</v>
      </c>
      <c r="C11" s="242" t="s">
        <v>491</v>
      </c>
      <c r="D11" s="248">
        <v>1017</v>
      </c>
      <c r="E11" s="160">
        <v>5.66</v>
      </c>
      <c r="F11" s="160">
        <f>D11*E11</f>
        <v>5756.22</v>
      </c>
      <c r="G11" s="160">
        <v>6.09</v>
      </c>
      <c r="H11" s="160">
        <v>135.72</v>
      </c>
      <c r="I11" s="160">
        <f t="shared" si="0"/>
        <v>-129.63</v>
      </c>
      <c r="J11" s="160">
        <f t="shared" si="1"/>
        <v>5626.59</v>
      </c>
      <c r="K11" s="160">
        <v>481.96</v>
      </c>
      <c r="L11" s="160">
        <v>266.0033081285444</v>
      </c>
      <c r="M11" s="160">
        <v>170.4</v>
      </c>
      <c r="U11" t="e">
        <f>#REF!/#REF!</f>
        <v>#REF!</v>
      </c>
    </row>
    <row r="12" spans="2:21" x14ac:dyDescent="0.3">
      <c r="B12" s="167">
        <v>8</v>
      </c>
      <c r="C12" s="242" t="s">
        <v>492</v>
      </c>
      <c r="D12" s="248">
        <v>84.29</v>
      </c>
      <c r="E12" s="160">
        <v>48.19</v>
      </c>
      <c r="F12" s="160">
        <f t="shared" si="2"/>
        <v>4061.9351000000001</v>
      </c>
      <c r="G12" s="160">
        <v>225.83</v>
      </c>
      <c r="H12" s="160">
        <v>65</v>
      </c>
      <c r="I12" s="160">
        <f t="shared" si="0"/>
        <v>160.83000000000001</v>
      </c>
      <c r="J12" s="160">
        <f t="shared" si="1"/>
        <v>4222.7651000000005</v>
      </c>
      <c r="K12" s="160">
        <v>257.27999999999997</v>
      </c>
      <c r="L12" s="160">
        <v>111.67309725158562</v>
      </c>
      <c r="M12" s="160">
        <v>376.22</v>
      </c>
      <c r="U12" t="e">
        <f>#REF!/#REF!</f>
        <v>#REF!</v>
      </c>
    </row>
    <row r="13" spans="2:21" x14ac:dyDescent="0.3">
      <c r="B13" s="167">
        <v>9</v>
      </c>
      <c r="C13" s="242" t="s">
        <v>493</v>
      </c>
      <c r="D13" s="248">
        <v>17.66</v>
      </c>
      <c r="E13" s="160">
        <v>184.13</v>
      </c>
      <c r="F13" s="160">
        <f>D13*E13</f>
        <v>3251.7357999999999</v>
      </c>
      <c r="G13" s="160">
        <v>0.22</v>
      </c>
      <c r="H13" s="160">
        <v>181.42</v>
      </c>
      <c r="I13" s="160">
        <f t="shared" si="0"/>
        <v>-181.2</v>
      </c>
      <c r="J13" s="160">
        <f t="shared" si="1"/>
        <v>3070.5357999999997</v>
      </c>
      <c r="K13" s="160">
        <v>1954.4</v>
      </c>
      <c r="L13" s="160">
        <v>626.33604887983699</v>
      </c>
      <c r="M13" s="160">
        <v>-1697.5</v>
      </c>
      <c r="U13" t="e">
        <f>#REF!/#REF!</f>
        <v>#REF!</v>
      </c>
    </row>
    <row r="14" spans="2:21" x14ac:dyDescent="0.3">
      <c r="B14" s="167">
        <v>10</v>
      </c>
      <c r="C14" s="242" t="s">
        <v>494</v>
      </c>
      <c r="D14" s="248">
        <v>102.67</v>
      </c>
      <c r="E14" s="160">
        <v>29.98</v>
      </c>
      <c r="F14" s="160">
        <f>D14*E14</f>
        <v>3078.0466000000001</v>
      </c>
      <c r="G14" s="160">
        <v>4547.53</v>
      </c>
      <c r="H14" s="160">
        <v>156.87</v>
      </c>
      <c r="I14" s="160">
        <f t="shared" si="0"/>
        <v>4390.66</v>
      </c>
      <c r="J14" s="160">
        <f t="shared" si="1"/>
        <v>7468.7066000000004</v>
      </c>
      <c r="K14" s="160">
        <v>4512.92</v>
      </c>
      <c r="L14" s="160">
        <v>879.68680641183732</v>
      </c>
      <c r="M14" s="160">
        <v>-217.62</v>
      </c>
      <c r="U14" t="e">
        <f>#REF!/#REF!</f>
        <v>#REF!</v>
      </c>
    </row>
    <row r="16" spans="2:21" x14ac:dyDescent="0.3">
      <c r="J16" s="17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34487-59EF-488B-8CB4-64CF1A16BE5B}">
  <dimension ref="A1:AV213"/>
  <sheetViews>
    <sheetView showGridLines="0" topLeftCell="L125" zoomScale="115" zoomScaleNormal="115" zoomScalePageLayoutView="45" workbookViewId="0">
      <selection activeCell="T167" sqref="T126:AB167"/>
    </sheetView>
  </sheetViews>
  <sheetFormatPr defaultRowHeight="15.6" x14ac:dyDescent="0.3"/>
  <cols>
    <col min="1" max="1" width="2.109375" style="476" customWidth="1"/>
    <col min="2" max="2" width="8.88671875" style="476"/>
    <col min="3" max="3" width="11.88671875" style="476" customWidth="1"/>
    <col min="4" max="8" width="8.88671875" style="476"/>
    <col min="9" max="9" width="5.21875" style="476" customWidth="1"/>
    <col min="10" max="16384" width="8.88671875" style="476"/>
  </cols>
  <sheetData>
    <row r="1" spans="1:21" x14ac:dyDescent="0.3">
      <c r="K1" s="479"/>
      <c r="L1" s="479"/>
      <c r="M1" s="479"/>
      <c r="N1" s="479"/>
      <c r="O1" s="479"/>
      <c r="P1" s="479"/>
      <c r="Q1" s="479"/>
      <c r="R1" s="479"/>
      <c r="S1" s="479"/>
    </row>
    <row r="2" spans="1:21" x14ac:dyDescent="0.3">
      <c r="B2" s="523" t="str">
        <f>'Data Sheet'!B1</f>
        <v>SUN TV NETWORK LTD</v>
      </c>
      <c r="C2" s="525"/>
      <c r="D2" s="525"/>
      <c r="E2" s="525"/>
      <c r="F2" s="525"/>
      <c r="G2" s="525"/>
      <c r="H2" s="525"/>
      <c r="I2" s="525"/>
      <c r="J2" s="525"/>
    </row>
    <row r="3" spans="1:21" x14ac:dyDescent="0.3">
      <c r="B3" s="525"/>
      <c r="C3" s="525"/>
      <c r="D3" s="525"/>
      <c r="E3" s="525"/>
      <c r="F3" s="525"/>
      <c r="G3" s="525"/>
      <c r="H3" s="525"/>
      <c r="I3" s="525"/>
      <c r="J3" s="525"/>
      <c r="U3" s="480" t="s">
        <v>581</v>
      </c>
    </row>
    <row r="4" spans="1:21" ht="16.2" thickBot="1" x14ac:dyDescent="0.35">
      <c r="A4" s="478"/>
      <c r="B4" s="478"/>
      <c r="C4" s="478"/>
      <c r="D4" s="478"/>
      <c r="E4" s="478"/>
      <c r="F4" s="478"/>
      <c r="G4" s="478"/>
      <c r="H4" s="478"/>
      <c r="I4" s="478"/>
      <c r="J4" s="478"/>
    </row>
    <row r="5" spans="1:21" ht="16.2" thickTop="1" x14ac:dyDescent="0.3"/>
    <row r="6" spans="1:21" x14ac:dyDescent="0.3">
      <c r="A6" s="477"/>
      <c r="B6" s="477"/>
      <c r="C6" s="477"/>
      <c r="D6" s="477"/>
      <c r="E6" s="477"/>
      <c r="F6" s="477"/>
      <c r="G6" s="477"/>
      <c r="H6" s="477"/>
      <c r="I6" s="477"/>
      <c r="U6"/>
    </row>
    <row r="7" spans="1:21" x14ac:dyDescent="0.3">
      <c r="A7" s="477"/>
      <c r="B7" s="477"/>
      <c r="C7" s="477"/>
      <c r="D7" s="477"/>
      <c r="E7" s="477"/>
      <c r="F7" s="477"/>
      <c r="G7" s="477"/>
      <c r="H7" s="477"/>
      <c r="I7" s="477"/>
    </row>
    <row r="13" spans="1:21" x14ac:dyDescent="0.3">
      <c r="K13" s="481"/>
    </row>
    <row r="18" spans="12:16" x14ac:dyDescent="0.3">
      <c r="P18"/>
    </row>
    <row r="21" spans="12:16" x14ac:dyDescent="0.3">
      <c r="O21"/>
    </row>
    <row r="25" spans="12:16" x14ac:dyDescent="0.3">
      <c r="L25"/>
    </row>
    <row r="31" spans="12:16" x14ac:dyDescent="0.3">
      <c r="P31"/>
    </row>
    <row r="32" spans="12:16" x14ac:dyDescent="0.3">
      <c r="N32"/>
    </row>
    <row r="33" spans="2:24" x14ac:dyDescent="0.3">
      <c r="M33"/>
      <c r="X33"/>
    </row>
    <row r="35" spans="2:24" x14ac:dyDescent="0.3">
      <c r="U35" s="482"/>
    </row>
    <row r="38" spans="2:24" x14ac:dyDescent="0.3">
      <c r="T38" s="482"/>
    </row>
    <row r="42" spans="2:24" x14ac:dyDescent="0.3">
      <c r="K42" s="479"/>
      <c r="L42" s="479"/>
      <c r="M42" s="479"/>
      <c r="N42" s="479"/>
      <c r="O42" s="479"/>
      <c r="P42" s="479"/>
      <c r="Q42" s="479"/>
      <c r="R42" s="479"/>
      <c r="S42" s="479"/>
    </row>
    <row r="43" spans="2:24" x14ac:dyDescent="0.3">
      <c r="B43" s="479"/>
      <c r="C43" s="479"/>
      <c r="D43" s="479"/>
      <c r="E43" s="479"/>
      <c r="F43" s="479"/>
      <c r="G43" s="479"/>
      <c r="H43" s="479"/>
      <c r="I43" s="479"/>
      <c r="J43" s="479"/>
      <c r="K43" s="479"/>
      <c r="L43" s="479"/>
      <c r="M43" s="479"/>
      <c r="N43" s="479"/>
      <c r="O43" s="479"/>
      <c r="P43" s="479"/>
      <c r="Q43" s="479"/>
      <c r="R43" s="479"/>
      <c r="S43" s="479"/>
    </row>
    <row r="44" spans="2:24" x14ac:dyDescent="0.3">
      <c r="K44" s="477"/>
      <c r="L44" s="477"/>
      <c r="M44" s="477"/>
      <c r="N44" s="477"/>
      <c r="O44" s="477"/>
      <c r="P44" s="477"/>
      <c r="Q44" s="477"/>
      <c r="R44" s="477"/>
      <c r="S44" s="477"/>
    </row>
    <row r="45" spans="2:24" ht="23.4" x14ac:dyDescent="0.45">
      <c r="B45" s="483" t="s">
        <v>627</v>
      </c>
      <c r="C45" s="483"/>
      <c r="K45" s="571" t="s">
        <v>630</v>
      </c>
      <c r="L45" s="571"/>
      <c r="M45" s="571"/>
      <c r="N45" s="571"/>
      <c r="O45" s="571"/>
      <c r="P45" s="571"/>
      <c r="Q45" s="571"/>
      <c r="R45" s="571"/>
      <c r="S45" s="571"/>
    </row>
    <row r="46" spans="2:24" x14ac:dyDescent="0.3">
      <c r="B46" s="476" t="s">
        <v>629</v>
      </c>
      <c r="K46" s="571"/>
      <c r="L46" s="571"/>
      <c r="M46" s="571"/>
      <c r="N46" s="571"/>
      <c r="O46" s="571"/>
      <c r="P46" s="571"/>
      <c r="Q46" s="571"/>
      <c r="R46" s="571"/>
      <c r="S46" s="571"/>
    </row>
    <row r="47" spans="2:24" x14ac:dyDescent="0.3">
      <c r="B47" s="476" t="s">
        <v>628</v>
      </c>
      <c r="K47" s="571"/>
      <c r="L47" s="571"/>
      <c r="M47" s="571"/>
      <c r="N47" s="571"/>
      <c r="O47" s="571"/>
      <c r="P47" s="571"/>
      <c r="Q47" s="571"/>
      <c r="R47" s="571"/>
      <c r="S47" s="571"/>
    </row>
    <row r="49" spans="2:16" x14ac:dyDescent="0.3">
      <c r="L49"/>
    </row>
    <row r="51" spans="2:16" ht="16.2" thickBot="1" x14ac:dyDescent="0.35"/>
    <row r="52" spans="2:16" ht="16.2" thickTop="1" x14ac:dyDescent="0.3">
      <c r="B52" s="484"/>
      <c r="C52" s="484"/>
      <c r="D52" s="484"/>
      <c r="E52" s="484"/>
      <c r="F52" s="484"/>
      <c r="G52" s="484"/>
      <c r="H52" s="484"/>
      <c r="I52" s="484"/>
      <c r="J52" s="484"/>
    </row>
    <row r="53" spans="2:16" x14ac:dyDescent="0.3">
      <c r="B53" s="491" t="s">
        <v>582</v>
      </c>
      <c r="C53" s="491" t="s">
        <v>583</v>
      </c>
      <c r="D53" s="491" t="s">
        <v>584</v>
      </c>
      <c r="E53" s="575" t="s">
        <v>585</v>
      </c>
      <c r="F53" s="576"/>
      <c r="G53" s="577"/>
    </row>
    <row r="54" spans="2:16" x14ac:dyDescent="0.3">
      <c r="B54" s="488" t="s">
        <v>586</v>
      </c>
      <c r="C54" s="489" t="s">
        <v>587</v>
      </c>
      <c r="D54" s="490">
        <v>1993</v>
      </c>
      <c r="E54" s="568" t="s">
        <v>588</v>
      </c>
      <c r="F54" s="569"/>
      <c r="G54" s="570"/>
    </row>
    <row r="55" spans="2:16" x14ac:dyDescent="0.3">
      <c r="B55" s="487"/>
      <c r="C55" s="490" t="s">
        <v>590</v>
      </c>
      <c r="D55" s="490">
        <v>2001</v>
      </c>
      <c r="E55" s="568" t="s">
        <v>591</v>
      </c>
      <c r="F55" s="569"/>
      <c r="G55" s="570"/>
    </row>
    <row r="56" spans="2:16" x14ac:dyDescent="0.3">
      <c r="B56" s="487"/>
      <c r="C56" s="490" t="s">
        <v>592</v>
      </c>
      <c r="D56" s="490">
        <v>2004</v>
      </c>
      <c r="E56" s="568" t="s">
        <v>593</v>
      </c>
      <c r="F56" s="569"/>
      <c r="G56" s="570"/>
    </row>
    <row r="57" spans="2:16" x14ac:dyDescent="0.3">
      <c r="B57" s="487"/>
      <c r="C57" s="490" t="s">
        <v>594</v>
      </c>
      <c r="D57" s="490">
        <v>2007</v>
      </c>
      <c r="E57" s="568" t="s">
        <v>595</v>
      </c>
      <c r="F57" s="569"/>
      <c r="G57" s="570"/>
      <c r="P57"/>
    </row>
    <row r="58" spans="2:16" x14ac:dyDescent="0.3">
      <c r="B58" s="487"/>
      <c r="C58" s="490" t="s">
        <v>596</v>
      </c>
      <c r="D58" s="490">
        <v>2009</v>
      </c>
      <c r="E58" s="568" t="s">
        <v>597</v>
      </c>
      <c r="F58" s="569"/>
      <c r="G58" s="570"/>
    </row>
    <row r="59" spans="2:16" x14ac:dyDescent="0.3">
      <c r="B59" s="487"/>
      <c r="C59" s="490" t="s">
        <v>598</v>
      </c>
      <c r="D59" s="490">
        <v>2000</v>
      </c>
      <c r="E59" s="568" t="s">
        <v>599</v>
      </c>
      <c r="F59" s="569"/>
      <c r="G59" s="570"/>
    </row>
    <row r="60" spans="2:16" x14ac:dyDescent="0.3">
      <c r="B60" s="487"/>
      <c r="C60" s="490" t="s">
        <v>600</v>
      </c>
      <c r="D60" s="490">
        <v>2013</v>
      </c>
      <c r="E60" s="568" t="s">
        <v>601</v>
      </c>
      <c r="F60" s="569"/>
      <c r="G60" s="570"/>
      <c r="H60"/>
    </row>
    <row r="61" spans="2:16" x14ac:dyDescent="0.3">
      <c r="B61" s="488" t="s">
        <v>602</v>
      </c>
      <c r="C61" s="489" t="s">
        <v>603</v>
      </c>
      <c r="D61" s="490">
        <v>1995</v>
      </c>
      <c r="E61" s="568" t="s">
        <v>588</v>
      </c>
      <c r="F61" s="569"/>
      <c r="G61" s="570"/>
    </row>
    <row r="62" spans="2:16" x14ac:dyDescent="0.3">
      <c r="B62" s="487"/>
      <c r="C62" s="490" t="s">
        <v>604</v>
      </c>
      <c r="D62" s="490">
        <v>2000</v>
      </c>
      <c r="E62" s="568" t="s">
        <v>591</v>
      </c>
      <c r="F62" s="569"/>
      <c r="G62" s="570"/>
    </row>
    <row r="63" spans="2:16" x14ac:dyDescent="0.3">
      <c r="B63" s="487"/>
      <c r="C63" s="490" t="s">
        <v>605</v>
      </c>
      <c r="D63" s="490">
        <v>2005</v>
      </c>
      <c r="E63" s="568" t="s">
        <v>593</v>
      </c>
      <c r="F63" s="569"/>
      <c r="G63" s="570"/>
    </row>
    <row r="64" spans="2:16" x14ac:dyDescent="0.3">
      <c r="B64" s="487"/>
      <c r="C64" s="490" t="s">
        <v>606</v>
      </c>
      <c r="D64" s="490">
        <v>2009</v>
      </c>
      <c r="E64" s="568" t="s">
        <v>595</v>
      </c>
      <c r="F64" s="569"/>
      <c r="G64" s="570"/>
    </row>
    <row r="65" spans="2:22" x14ac:dyDescent="0.3">
      <c r="B65" s="487"/>
      <c r="C65" s="490" t="s">
        <v>607</v>
      </c>
      <c r="D65" s="490" t="s">
        <v>597</v>
      </c>
      <c r="E65" s="568" t="s">
        <v>589</v>
      </c>
      <c r="F65" s="569"/>
      <c r="G65" s="570"/>
    </row>
    <row r="66" spans="2:22" x14ac:dyDescent="0.3">
      <c r="B66" s="487"/>
      <c r="C66" s="490" t="s">
        <v>608</v>
      </c>
      <c r="D66" s="490">
        <v>2013</v>
      </c>
      <c r="E66" s="568" t="s">
        <v>601</v>
      </c>
      <c r="F66" s="569"/>
      <c r="G66" s="570"/>
    </row>
    <row r="67" spans="2:22" x14ac:dyDescent="0.3">
      <c r="B67" s="488" t="s">
        <v>609</v>
      </c>
      <c r="C67" s="489" t="s">
        <v>610</v>
      </c>
      <c r="D67" s="490">
        <v>1994</v>
      </c>
      <c r="E67" s="568" t="s">
        <v>588</v>
      </c>
      <c r="F67" s="569"/>
      <c r="G67" s="570"/>
      <c r="H67"/>
    </row>
    <row r="68" spans="2:22" x14ac:dyDescent="0.3">
      <c r="B68" s="487"/>
      <c r="C68" s="490" t="s">
        <v>611</v>
      </c>
      <c r="D68" s="490">
        <v>2000</v>
      </c>
      <c r="E68" s="568" t="s">
        <v>591</v>
      </c>
      <c r="F68" s="569"/>
      <c r="G68" s="570"/>
    </row>
    <row r="69" spans="2:22" x14ac:dyDescent="0.3">
      <c r="B69" s="487"/>
      <c r="C69" s="490" t="s">
        <v>612</v>
      </c>
      <c r="D69" s="490">
        <v>2006</v>
      </c>
      <c r="E69" s="568" t="s">
        <v>593</v>
      </c>
      <c r="F69" s="569"/>
      <c r="G69" s="570"/>
    </row>
    <row r="70" spans="2:22" x14ac:dyDescent="0.3">
      <c r="B70" s="487"/>
      <c r="C70" s="490" t="s">
        <v>613</v>
      </c>
      <c r="D70" s="490">
        <v>2009</v>
      </c>
      <c r="E70" s="568" t="s">
        <v>595</v>
      </c>
      <c r="F70" s="569"/>
      <c r="G70" s="570"/>
      <c r="V70"/>
    </row>
    <row r="71" spans="2:22" x14ac:dyDescent="0.3">
      <c r="B71" s="487"/>
      <c r="C71" s="490" t="s">
        <v>614</v>
      </c>
      <c r="D71" s="490">
        <v>2010</v>
      </c>
      <c r="E71" s="568" t="s">
        <v>597</v>
      </c>
      <c r="F71" s="569"/>
      <c r="G71" s="570"/>
    </row>
    <row r="72" spans="2:22" x14ac:dyDescent="0.3">
      <c r="B72" s="488" t="s">
        <v>615</v>
      </c>
      <c r="C72" s="489" t="s">
        <v>616</v>
      </c>
      <c r="D72" s="490">
        <v>1998</v>
      </c>
      <c r="E72" s="568" t="s">
        <v>588</v>
      </c>
      <c r="F72" s="569"/>
      <c r="G72" s="570"/>
      <c r="H72"/>
    </row>
    <row r="73" spans="2:22" x14ac:dyDescent="0.3">
      <c r="B73" s="487"/>
      <c r="C73" s="490" t="s">
        <v>617</v>
      </c>
      <c r="D73" s="490">
        <v>2005</v>
      </c>
      <c r="E73" s="568" t="s">
        <v>591</v>
      </c>
      <c r="F73" s="569"/>
      <c r="G73" s="570"/>
    </row>
    <row r="74" spans="2:22" x14ac:dyDescent="0.3">
      <c r="B74" s="487"/>
      <c r="C74" s="490" t="s">
        <v>618</v>
      </c>
      <c r="D74" s="490">
        <v>2013</v>
      </c>
      <c r="E74" s="568" t="s">
        <v>593</v>
      </c>
      <c r="F74" s="569"/>
      <c r="G74" s="570"/>
      <c r="H74"/>
    </row>
    <row r="75" spans="2:22" x14ac:dyDescent="0.3">
      <c r="B75" s="487"/>
      <c r="C75" s="490" t="s">
        <v>619</v>
      </c>
      <c r="D75" s="490">
        <v>2011</v>
      </c>
      <c r="E75" s="568" t="s">
        <v>595</v>
      </c>
      <c r="F75" s="569"/>
      <c r="G75" s="570"/>
    </row>
    <row r="76" spans="2:22" x14ac:dyDescent="0.3">
      <c r="B76" s="487"/>
      <c r="C76" s="490" t="s">
        <v>620</v>
      </c>
      <c r="D76" s="490">
        <v>2017</v>
      </c>
      <c r="E76" s="568" t="s">
        <v>597</v>
      </c>
      <c r="F76" s="569"/>
      <c r="G76" s="570"/>
    </row>
    <row r="77" spans="2:22" x14ac:dyDescent="0.3">
      <c r="B77" s="488" t="s">
        <v>621</v>
      </c>
      <c r="C77" s="489" t="s">
        <v>622</v>
      </c>
      <c r="D77" s="490">
        <v>2019</v>
      </c>
      <c r="E77" s="568" t="s">
        <v>588</v>
      </c>
      <c r="F77" s="569"/>
      <c r="G77" s="570"/>
      <c r="J77"/>
    </row>
    <row r="78" spans="2:22" x14ac:dyDescent="0.3">
      <c r="B78" s="488" t="s">
        <v>623</v>
      </c>
      <c r="C78" s="489" t="s">
        <v>624</v>
      </c>
      <c r="D78" s="490">
        <v>2021</v>
      </c>
      <c r="E78" s="568" t="s">
        <v>589</v>
      </c>
      <c r="F78" s="569"/>
      <c r="G78" s="570"/>
      <c r="M78"/>
    </row>
    <row r="79" spans="2:22" x14ac:dyDescent="0.3">
      <c r="B79" s="488" t="s">
        <v>625</v>
      </c>
      <c r="C79" s="489" t="s">
        <v>626</v>
      </c>
      <c r="D79" s="490">
        <v>2024</v>
      </c>
      <c r="E79" s="568" t="s">
        <v>589</v>
      </c>
      <c r="F79" s="569"/>
      <c r="G79" s="570"/>
    </row>
    <row r="80" spans="2:22" x14ac:dyDescent="0.3">
      <c r="B80" s="485"/>
      <c r="C80" s="486"/>
      <c r="D80" s="486"/>
      <c r="E80" s="485"/>
      <c r="F80" s="485"/>
      <c r="G80" s="485"/>
      <c r="H80" s="485"/>
      <c r="I80" s="485"/>
      <c r="J80" s="485"/>
    </row>
    <row r="81" spans="1:19" x14ac:dyDescent="0.3">
      <c r="B81" s="485"/>
      <c r="C81" s="486"/>
      <c r="D81" s="486"/>
      <c r="E81" s="485"/>
      <c r="F81" s="485"/>
      <c r="G81" s="485"/>
      <c r="H81" s="485"/>
      <c r="I81" s="485"/>
      <c r="J81" s="485"/>
    </row>
    <row r="82" spans="1:19" x14ac:dyDescent="0.3">
      <c r="B82" s="485"/>
      <c r="C82" s="486"/>
      <c r="D82" s="486"/>
      <c r="E82" s="485"/>
      <c r="F82" s="485"/>
      <c r="G82" s="485"/>
      <c r="H82" s="485"/>
      <c r="I82" s="485"/>
      <c r="J82" s="485"/>
    </row>
    <row r="83" spans="1:19" x14ac:dyDescent="0.3">
      <c r="A83" s="479"/>
      <c r="B83" s="492"/>
      <c r="C83" s="492"/>
      <c r="D83" s="492"/>
      <c r="E83" s="492"/>
      <c r="F83" s="492"/>
      <c r="G83" s="492"/>
      <c r="H83" s="492"/>
      <c r="I83" s="492"/>
      <c r="J83" s="492"/>
      <c r="K83" s="479"/>
      <c r="L83" s="479"/>
      <c r="M83" s="479"/>
      <c r="N83" s="479"/>
      <c r="O83" s="479"/>
      <c r="P83" s="479"/>
      <c r="Q83" s="479"/>
      <c r="R83" s="479"/>
      <c r="S83" s="479"/>
    </row>
    <row r="84" spans="1:19" x14ac:dyDescent="0.3">
      <c r="B84" s="485"/>
      <c r="C84" s="485"/>
      <c r="D84" s="485"/>
      <c r="E84" s="485"/>
      <c r="F84" s="485"/>
      <c r="G84" s="485"/>
      <c r="H84" s="485"/>
      <c r="I84" s="485"/>
      <c r="J84" s="485"/>
    </row>
    <row r="85" spans="1:19" x14ac:dyDescent="0.3">
      <c r="B85" s="485"/>
      <c r="C85" s="485"/>
      <c r="D85" s="485"/>
      <c r="E85" s="485"/>
      <c r="F85" s="485"/>
      <c r="G85" s="485"/>
      <c r="H85" s="485"/>
      <c r="I85" s="485"/>
      <c r="J85" s="485"/>
    </row>
    <row r="86" spans="1:19" x14ac:dyDescent="0.3">
      <c r="B86" s="485"/>
      <c r="C86" s="485"/>
      <c r="D86" s="485"/>
      <c r="E86" s="485"/>
      <c r="F86" s="485"/>
      <c r="G86" s="485"/>
      <c r="H86" s="485"/>
      <c r="I86" s="485"/>
      <c r="J86" s="485"/>
    </row>
    <row r="87" spans="1:19" x14ac:dyDescent="0.3">
      <c r="B87" s="485"/>
      <c r="C87" s="485"/>
      <c r="D87" s="485"/>
      <c r="E87" s="485"/>
      <c r="F87" s="485"/>
      <c r="G87" s="485"/>
      <c r="H87" s="485"/>
      <c r="I87" s="485"/>
      <c r="J87" s="485"/>
    </row>
    <row r="88" spans="1:19" x14ac:dyDescent="0.3">
      <c r="B88" s="485"/>
      <c r="C88" s="485"/>
      <c r="D88" s="485"/>
      <c r="E88" s="485"/>
      <c r="F88" s="485"/>
      <c r="G88" s="485"/>
      <c r="H88" s="485"/>
      <c r="I88" s="485"/>
      <c r="J88" s="485"/>
    </row>
    <row r="126" spans="11:28" x14ac:dyDescent="0.3">
      <c r="K126" s="479"/>
      <c r="L126" s="479"/>
      <c r="M126" s="479"/>
      <c r="N126" s="479"/>
      <c r="O126" s="479"/>
      <c r="P126" s="479"/>
      <c r="Q126" s="479"/>
      <c r="R126" s="479"/>
      <c r="S126" s="479"/>
      <c r="T126" s="479"/>
      <c r="U126" s="479"/>
      <c r="V126" s="479"/>
      <c r="W126" s="479"/>
      <c r="X126" s="479"/>
      <c r="Y126" s="479"/>
      <c r="Z126" s="479"/>
      <c r="AA126" s="479"/>
      <c r="AB126" s="479"/>
    </row>
    <row r="127" spans="11:28" x14ac:dyDescent="0.3">
      <c r="K127" s="479"/>
      <c r="L127" s="479"/>
      <c r="M127" s="479"/>
      <c r="N127" s="479"/>
      <c r="O127" s="479"/>
      <c r="P127" s="479"/>
      <c r="Q127" s="479"/>
      <c r="R127" s="479"/>
      <c r="S127" s="479"/>
      <c r="T127" s="494"/>
      <c r="U127" s="494"/>
      <c r="V127" s="572" t="str">
        <f>'Data Sheet'!B1</f>
        <v>SUN TV NETWORK LTD</v>
      </c>
      <c r="W127" s="573"/>
      <c r="X127" s="573"/>
      <c r="Y127" s="573"/>
      <c r="Z127" s="573"/>
      <c r="AA127" s="573"/>
      <c r="AB127" s="573"/>
    </row>
    <row r="128" spans="11:28" x14ac:dyDescent="0.3">
      <c r="K128" s="479"/>
      <c r="L128" s="479"/>
      <c r="M128" s="479"/>
      <c r="N128" s="479"/>
      <c r="O128" s="479"/>
      <c r="P128" s="479"/>
      <c r="Q128" s="479"/>
      <c r="R128" s="479"/>
      <c r="S128" s="479"/>
      <c r="T128" s="494"/>
      <c r="U128" s="494"/>
      <c r="V128" s="573"/>
      <c r="W128" s="573"/>
      <c r="X128" s="573"/>
      <c r="Y128" s="573"/>
      <c r="Z128" s="573"/>
      <c r="AA128" s="573"/>
      <c r="AB128" s="573"/>
    </row>
    <row r="129" spans="9:29" x14ac:dyDescent="0.3">
      <c r="K129" s="479"/>
      <c r="L129" s="479"/>
      <c r="M129" s="479"/>
      <c r="N129" s="479"/>
      <c r="O129" s="479"/>
      <c r="P129" s="479"/>
      <c r="Q129" s="479"/>
      <c r="R129" s="479"/>
      <c r="S129" s="479"/>
      <c r="T129" s="494"/>
      <c r="U129" s="494"/>
      <c r="V129" s="573"/>
      <c r="W129" s="573"/>
      <c r="X129" s="573"/>
      <c r="Y129" s="573"/>
      <c r="Z129" s="573"/>
      <c r="AA129" s="573"/>
      <c r="AB129" s="573"/>
    </row>
    <row r="130" spans="9:29" x14ac:dyDescent="0.3">
      <c r="K130" s="479"/>
      <c r="L130" s="479"/>
      <c r="M130" s="479"/>
      <c r="N130" s="479"/>
      <c r="O130" s="479"/>
      <c r="P130" s="479"/>
      <c r="Q130" s="479"/>
      <c r="R130" s="479"/>
      <c r="S130" s="479"/>
      <c r="T130" s="494"/>
      <c r="U130" s="494"/>
      <c r="V130" s="573"/>
      <c r="W130" s="573"/>
      <c r="X130" s="573"/>
      <c r="Y130" s="573"/>
      <c r="Z130" s="573"/>
      <c r="AA130" s="573"/>
      <c r="AB130" s="573"/>
    </row>
    <row r="131" spans="9:29" ht="16.2" thickBot="1" x14ac:dyDescent="0.35">
      <c r="K131" s="479"/>
      <c r="L131" s="479"/>
      <c r="M131" s="479"/>
      <c r="N131" s="479"/>
      <c r="O131" s="479"/>
      <c r="P131" s="479"/>
      <c r="Q131" s="479"/>
      <c r="R131" s="479"/>
      <c r="S131" s="479"/>
      <c r="T131" s="494"/>
      <c r="U131" s="494"/>
      <c r="V131" s="574"/>
      <c r="W131" s="574"/>
      <c r="X131" s="574"/>
      <c r="Y131" s="574"/>
      <c r="Z131" s="574"/>
      <c r="AA131" s="574"/>
      <c r="AB131" s="574"/>
    </row>
    <row r="132" spans="9:29" ht="16.2" thickTop="1" x14ac:dyDescent="0.3">
      <c r="K132" s="479"/>
      <c r="L132" s="479"/>
      <c r="M132" s="479"/>
      <c r="N132" s="479"/>
      <c r="O132" s="479"/>
      <c r="P132" s="479"/>
      <c r="Q132" s="479"/>
      <c r="R132" s="479"/>
      <c r="S132" s="479"/>
      <c r="T132" s="494"/>
      <c r="U132" s="494"/>
      <c r="V132" s="494"/>
      <c r="W132" s="494"/>
      <c r="X132" s="494"/>
      <c r="Y132" s="494"/>
      <c r="Z132" s="494"/>
      <c r="AA132" s="494"/>
      <c r="AB132" s="494"/>
      <c r="AC132"/>
    </row>
    <row r="133" spans="9:29" x14ac:dyDescent="0.3">
      <c r="K133" s="479"/>
      <c r="L133" s="479"/>
      <c r="M133" s="479"/>
      <c r="N133" s="479"/>
      <c r="O133" s="479"/>
      <c r="P133" s="479"/>
      <c r="Q133" s="479"/>
      <c r="R133" s="479"/>
      <c r="S133" s="479"/>
      <c r="T133" s="494"/>
      <c r="U133" s="494"/>
      <c r="V133" s="494"/>
      <c r="W133" s="494"/>
      <c r="X133" s="494"/>
      <c r="Y133" s="494"/>
      <c r="Z133" s="494"/>
      <c r="AA133" s="494"/>
      <c r="AB133" s="494"/>
    </row>
    <row r="134" spans="9:29" x14ac:dyDescent="0.3">
      <c r="K134" s="479"/>
      <c r="L134" s="479"/>
      <c r="M134" s="479"/>
      <c r="N134" s="479"/>
      <c r="O134" s="479"/>
      <c r="P134" s="479"/>
      <c r="Q134" s="479"/>
      <c r="R134" s="479"/>
      <c r="S134" s="479"/>
      <c r="T134" s="494"/>
      <c r="U134" s="494"/>
      <c r="V134" s="494"/>
      <c r="W134" s="494"/>
      <c r="X134" s="494"/>
      <c r="Y134" s="494"/>
      <c r="Z134" s="494"/>
      <c r="AA134" s="494"/>
      <c r="AB134" s="494"/>
    </row>
    <row r="135" spans="9:29" x14ac:dyDescent="0.3">
      <c r="K135" s="479"/>
      <c r="L135" s="479"/>
      <c r="M135" s="479"/>
      <c r="N135" s="479"/>
      <c r="O135" s="479"/>
      <c r="P135" s="479"/>
      <c r="Q135" s="479"/>
      <c r="R135" s="479"/>
      <c r="S135" s="479"/>
      <c r="T135" s="494"/>
      <c r="U135" s="494"/>
      <c r="V135" s="494"/>
      <c r="W135" s="494"/>
      <c r="X135" s="494"/>
      <c r="Y135" s="494"/>
      <c r="Z135" s="494"/>
      <c r="AA135" s="494"/>
      <c r="AB135" s="494"/>
    </row>
    <row r="136" spans="9:29" x14ac:dyDescent="0.3">
      <c r="K136" s="479"/>
      <c r="L136" s="479"/>
      <c r="M136" s="479"/>
      <c r="N136" s="479"/>
      <c r="O136" s="479"/>
      <c r="P136" s="479"/>
      <c r="Q136" s="479"/>
      <c r="R136" s="479"/>
      <c r="S136" s="479"/>
      <c r="T136" s="494"/>
      <c r="U136" s="494"/>
      <c r="V136" s="494"/>
      <c r="W136" s="494"/>
      <c r="X136" s="494"/>
      <c r="Y136" s="494"/>
      <c r="Z136" s="494"/>
      <c r="AA136" s="494"/>
      <c r="AB136" s="494"/>
    </row>
    <row r="137" spans="9:29" x14ac:dyDescent="0.3">
      <c r="K137" s="479"/>
      <c r="L137" s="479"/>
      <c r="M137" s="479"/>
      <c r="N137" s="479"/>
      <c r="O137" s="479"/>
      <c r="P137" s="479"/>
      <c r="Q137" s="479"/>
      <c r="R137" s="479"/>
      <c r="S137" s="479"/>
      <c r="T137" s="494"/>
      <c r="U137" s="494"/>
      <c r="V137" s="494"/>
      <c r="W137" s="494"/>
      <c r="X137" s="494"/>
      <c r="Y137" s="494"/>
      <c r="Z137" s="494"/>
      <c r="AA137" s="494"/>
      <c r="AB137" s="494"/>
    </row>
    <row r="138" spans="9:29" x14ac:dyDescent="0.3">
      <c r="K138" s="479"/>
      <c r="L138" s="479"/>
      <c r="M138" s="479"/>
      <c r="N138" s="479"/>
      <c r="O138" s="479"/>
      <c r="P138" s="479"/>
      <c r="Q138" s="479"/>
      <c r="R138" s="479"/>
      <c r="S138" s="479"/>
      <c r="T138" s="494"/>
      <c r="U138" s="494"/>
      <c r="V138" s="494"/>
      <c r="W138" s="494"/>
      <c r="X138" s="494"/>
      <c r="Y138" s="494"/>
      <c r="Z138" s="494"/>
      <c r="AA138" s="494"/>
      <c r="AB138" s="494"/>
    </row>
    <row r="139" spans="9:29" x14ac:dyDescent="0.3">
      <c r="I139"/>
      <c r="K139" s="479"/>
      <c r="L139" s="479"/>
      <c r="M139" s="479"/>
      <c r="N139" s="479"/>
      <c r="O139" s="479"/>
      <c r="P139" s="479"/>
      <c r="Q139" s="479"/>
      <c r="R139" s="479"/>
      <c r="S139" s="479"/>
      <c r="T139" s="494"/>
      <c r="U139" s="494"/>
      <c r="V139" s="494"/>
      <c r="W139" s="494"/>
      <c r="X139" s="494"/>
      <c r="Y139" s="494"/>
      <c r="Z139" s="494"/>
      <c r="AA139" s="494"/>
      <c r="AB139" s="494"/>
    </row>
    <row r="140" spans="9:29" x14ac:dyDescent="0.3">
      <c r="K140" s="479"/>
      <c r="L140" s="479"/>
      <c r="M140" s="479"/>
      <c r="N140" s="479"/>
      <c r="O140" s="479"/>
      <c r="P140" s="479"/>
      <c r="Q140" s="479"/>
      <c r="R140" s="479"/>
      <c r="S140" s="479"/>
      <c r="T140" s="494"/>
      <c r="U140" s="494"/>
      <c r="V140" s="494"/>
      <c r="W140" s="494"/>
      <c r="X140" s="494"/>
      <c r="Y140" s="494"/>
      <c r="Z140" s="494"/>
      <c r="AA140" s="494"/>
      <c r="AB140" s="494"/>
    </row>
    <row r="141" spans="9:29" x14ac:dyDescent="0.3">
      <c r="K141" s="479"/>
      <c r="L141" s="479"/>
      <c r="M141" s="479"/>
      <c r="N141" s="479"/>
      <c r="O141" s="479"/>
      <c r="P141" s="479"/>
      <c r="Q141" s="479"/>
      <c r="R141" s="479"/>
      <c r="S141" s="479"/>
      <c r="T141" s="494"/>
      <c r="U141" s="494"/>
      <c r="V141" s="494"/>
      <c r="W141" s="494"/>
      <c r="X141" s="494"/>
      <c r="Y141" s="494"/>
      <c r="Z141" s="494"/>
      <c r="AA141" s="494"/>
      <c r="AB141" s="494"/>
    </row>
    <row r="142" spans="9:29" x14ac:dyDescent="0.3">
      <c r="K142" s="479"/>
      <c r="L142" s="479"/>
      <c r="M142" s="479"/>
      <c r="N142" s="479"/>
      <c r="O142" s="479"/>
      <c r="P142" s="479"/>
      <c r="Q142" s="479"/>
      <c r="R142" s="479"/>
      <c r="S142" s="479"/>
      <c r="T142" s="494"/>
      <c r="U142" s="494"/>
      <c r="V142" s="494"/>
      <c r="W142" s="494"/>
      <c r="X142" s="494"/>
      <c r="Y142" s="494"/>
      <c r="Z142" s="494"/>
      <c r="AA142" s="494"/>
      <c r="AB142" s="494"/>
    </row>
    <row r="143" spans="9:29" x14ac:dyDescent="0.3">
      <c r="K143" s="479"/>
      <c r="L143" s="479"/>
      <c r="M143" s="479"/>
      <c r="N143" s="479"/>
      <c r="O143" s="479"/>
      <c r="P143" s="479"/>
      <c r="Q143" s="479"/>
      <c r="R143" s="479"/>
      <c r="S143" s="479"/>
      <c r="T143" s="494"/>
      <c r="U143" s="494"/>
      <c r="V143" s="494"/>
      <c r="W143" s="494"/>
      <c r="X143" s="494"/>
      <c r="Y143" s="494"/>
      <c r="Z143" s="494"/>
      <c r="AA143" s="494"/>
      <c r="AB143" s="494"/>
    </row>
    <row r="144" spans="9:29" x14ac:dyDescent="0.3">
      <c r="K144" s="479"/>
      <c r="L144" s="479"/>
      <c r="M144" s="479"/>
      <c r="N144" s="479"/>
      <c r="O144" s="479"/>
      <c r="P144" s="479"/>
      <c r="Q144" s="479"/>
      <c r="R144" s="479"/>
      <c r="S144" s="479"/>
      <c r="T144" s="494"/>
      <c r="U144" s="494"/>
      <c r="V144" s="494"/>
      <c r="W144" s="494"/>
      <c r="X144" s="494"/>
      <c r="Y144" s="494"/>
      <c r="Z144" s="494"/>
      <c r="AA144" s="494"/>
      <c r="AB144" s="494"/>
    </row>
    <row r="145" spans="5:30" x14ac:dyDescent="0.3">
      <c r="K145" s="479"/>
      <c r="L145" s="479"/>
      <c r="M145" s="479"/>
      <c r="N145" s="479"/>
      <c r="O145" s="479"/>
      <c r="P145" s="479"/>
      <c r="Q145" s="479"/>
      <c r="R145" s="479"/>
      <c r="S145" s="479"/>
      <c r="T145" s="494"/>
      <c r="U145" s="494"/>
      <c r="V145" s="494"/>
      <c r="W145" s="494"/>
      <c r="X145" s="494"/>
      <c r="Y145" s="494"/>
      <c r="Z145" s="494"/>
      <c r="AA145" s="494"/>
      <c r="AB145" s="494"/>
    </row>
    <row r="146" spans="5:30" x14ac:dyDescent="0.3">
      <c r="J146"/>
      <c r="K146" s="479"/>
      <c r="L146" s="479"/>
      <c r="M146" s="479"/>
      <c r="N146" s="479"/>
      <c r="O146" s="479"/>
      <c r="P146" s="479"/>
      <c r="Q146" s="479"/>
      <c r="R146" s="479"/>
      <c r="S146" s="479"/>
      <c r="T146" s="494"/>
      <c r="U146" s="494"/>
      <c r="V146" s="494"/>
      <c r="W146" s="494"/>
      <c r="X146" s="494"/>
      <c r="Y146" s="494"/>
      <c r="Z146" s="494"/>
      <c r="AA146" s="494"/>
      <c r="AB146" s="494"/>
    </row>
    <row r="147" spans="5:30" x14ac:dyDescent="0.3">
      <c r="K147" s="479"/>
      <c r="L147" s="479"/>
      <c r="M147" s="479"/>
      <c r="N147" s="479"/>
      <c r="O147" s="479"/>
      <c r="P147" s="479"/>
      <c r="Q147" s="479"/>
      <c r="R147" s="479"/>
      <c r="S147" s="479"/>
      <c r="T147" s="494"/>
      <c r="U147" s="494"/>
      <c r="V147" s="494"/>
      <c r="W147" s="494"/>
      <c r="X147" s="494"/>
      <c r="Y147" s="494"/>
      <c r="Z147" s="494"/>
      <c r="AA147" s="494"/>
      <c r="AB147" s="494"/>
    </row>
    <row r="148" spans="5:30" x14ac:dyDescent="0.3">
      <c r="K148" s="479"/>
      <c r="L148" s="479"/>
      <c r="M148" s="479"/>
      <c r="N148" s="479"/>
      <c r="O148" s="479"/>
      <c r="P148" s="479"/>
      <c r="Q148" s="479"/>
      <c r="R148" s="479"/>
      <c r="S148" s="479"/>
      <c r="T148" s="494"/>
      <c r="U148" s="494"/>
      <c r="V148" s="81"/>
      <c r="W148" s="494"/>
      <c r="X148" s="494"/>
      <c r="Y148" s="494"/>
      <c r="Z148" s="494"/>
      <c r="AA148" s="494"/>
      <c r="AB148" s="494"/>
    </row>
    <row r="149" spans="5:30" x14ac:dyDescent="0.3">
      <c r="H149"/>
      <c r="K149" s="479"/>
      <c r="L149" s="479"/>
      <c r="M149" s="479"/>
      <c r="N149" s="479"/>
      <c r="O149" s="479"/>
      <c r="P149" s="479"/>
      <c r="Q149" s="479"/>
      <c r="R149" s="479"/>
      <c r="S149" s="479"/>
      <c r="T149" s="494"/>
      <c r="U149" s="494"/>
      <c r="V149" s="494"/>
      <c r="W149" s="494"/>
      <c r="X149" s="494"/>
      <c r="Y149" s="494"/>
      <c r="Z149" s="494"/>
      <c r="AA149" s="494"/>
      <c r="AB149" s="494"/>
    </row>
    <row r="150" spans="5:30" x14ac:dyDescent="0.3">
      <c r="K150" s="479"/>
      <c r="L150" s="479"/>
      <c r="M150" s="479"/>
      <c r="N150" s="479"/>
      <c r="O150" s="479"/>
      <c r="P150" s="479"/>
      <c r="Q150" s="479"/>
      <c r="R150" s="479"/>
      <c r="S150" s="479"/>
      <c r="T150" s="494"/>
      <c r="U150" s="494"/>
      <c r="V150" s="494"/>
      <c r="W150" s="494"/>
      <c r="X150" s="494"/>
      <c r="Y150" s="494"/>
      <c r="Z150" s="494"/>
      <c r="AA150" s="494"/>
      <c r="AB150" s="494"/>
    </row>
    <row r="151" spans="5:30" x14ac:dyDescent="0.3">
      <c r="E151"/>
      <c r="K151" s="479"/>
      <c r="L151" s="479"/>
      <c r="M151" s="479"/>
      <c r="N151" s="479"/>
      <c r="O151" s="479"/>
      <c r="P151" s="479"/>
      <c r="Q151" s="479"/>
      <c r="R151" s="479"/>
      <c r="S151" s="479"/>
      <c r="T151" s="494"/>
      <c r="U151" s="494"/>
      <c r="V151" s="494"/>
      <c r="W151" s="494"/>
      <c r="X151" s="494"/>
      <c r="Y151" s="494"/>
      <c r="Z151" s="494"/>
      <c r="AA151" s="494"/>
      <c r="AB151" s="494"/>
    </row>
    <row r="152" spans="5:30" x14ac:dyDescent="0.3">
      <c r="E152"/>
      <c r="K152" s="479"/>
      <c r="L152" s="479"/>
      <c r="M152" s="479"/>
      <c r="N152" s="479"/>
      <c r="O152" s="479"/>
      <c r="P152" s="479"/>
      <c r="Q152" s="479"/>
      <c r="R152" s="479"/>
      <c r="S152" s="479"/>
      <c r="T152" s="494"/>
      <c r="U152" s="494"/>
      <c r="V152" s="494"/>
      <c r="W152" s="494"/>
      <c r="X152" s="494"/>
      <c r="Y152" s="494"/>
      <c r="Z152" s="494"/>
      <c r="AA152" s="494"/>
      <c r="AB152" s="494"/>
    </row>
    <row r="153" spans="5:30" x14ac:dyDescent="0.3">
      <c r="K153" s="479"/>
      <c r="L153" s="496"/>
      <c r="M153" s="479"/>
      <c r="N153" s="479"/>
      <c r="O153" s="479"/>
      <c r="P153" s="479"/>
      <c r="Q153" s="479"/>
      <c r="R153" s="479"/>
      <c r="S153" s="479"/>
      <c r="T153" s="494"/>
      <c r="U153" s="494"/>
      <c r="V153" s="494"/>
      <c r="W153" s="494"/>
      <c r="X153" s="494"/>
      <c r="Y153" s="494"/>
      <c r="Z153" s="494"/>
      <c r="AA153" s="494"/>
      <c r="AB153" s="494"/>
    </row>
    <row r="154" spans="5:30" x14ac:dyDescent="0.3">
      <c r="K154" s="479"/>
      <c r="L154" s="479"/>
      <c r="M154" s="479"/>
      <c r="N154" s="479"/>
      <c r="O154" s="479"/>
      <c r="P154" s="479"/>
      <c r="Q154" s="479"/>
      <c r="R154" s="479"/>
      <c r="S154" s="479"/>
      <c r="T154" s="494"/>
      <c r="U154" s="494"/>
      <c r="V154" s="494"/>
      <c r="W154" s="494"/>
      <c r="X154" s="494"/>
      <c r="Y154" s="494"/>
      <c r="Z154" s="494"/>
      <c r="AA154" s="494"/>
      <c r="AB154" s="494"/>
    </row>
    <row r="155" spans="5:30" x14ac:dyDescent="0.3">
      <c r="K155" s="479"/>
      <c r="L155" s="479"/>
      <c r="M155" s="479"/>
      <c r="N155" s="479"/>
      <c r="O155" s="479"/>
      <c r="P155" s="479"/>
      <c r="Q155" s="479"/>
      <c r="R155" s="479"/>
      <c r="S155" s="479"/>
      <c r="T155" s="494"/>
      <c r="U155" s="494"/>
      <c r="V155" s="494"/>
      <c r="W155" s="494"/>
      <c r="X155" s="494"/>
      <c r="Y155" s="494"/>
      <c r="Z155" s="494"/>
      <c r="AA155" s="494"/>
      <c r="AB155" s="494"/>
    </row>
    <row r="156" spans="5:30" x14ac:dyDescent="0.3">
      <c r="K156" s="479"/>
      <c r="L156" s="479"/>
      <c r="M156" s="479"/>
      <c r="N156" s="479"/>
      <c r="O156" s="479"/>
      <c r="P156" s="479"/>
      <c r="Q156" s="479"/>
      <c r="R156" s="479"/>
      <c r="S156" s="479"/>
      <c r="T156" s="494"/>
      <c r="U156" s="494"/>
      <c r="V156" s="494"/>
      <c r="W156" s="494"/>
      <c r="X156" s="494"/>
      <c r="Y156" s="494"/>
      <c r="Z156" s="494"/>
      <c r="AA156" s="494"/>
      <c r="AB156" s="494"/>
    </row>
    <row r="157" spans="5:30" x14ac:dyDescent="0.3">
      <c r="K157" s="479"/>
      <c r="L157" s="479"/>
      <c r="M157" s="479"/>
      <c r="N157" s="479"/>
      <c r="O157" s="479"/>
      <c r="P157" s="479"/>
      <c r="Q157" s="496"/>
      <c r="R157" s="479"/>
      <c r="S157" s="479"/>
      <c r="T157" s="494"/>
      <c r="U157" s="494"/>
      <c r="V157" s="494"/>
      <c r="W157" s="494"/>
      <c r="X157" s="494"/>
      <c r="Y157" s="494"/>
      <c r="Z157" s="494"/>
      <c r="AA157" s="494"/>
      <c r="AB157" s="494"/>
      <c r="AD157"/>
    </row>
    <row r="158" spans="5:30" x14ac:dyDescent="0.3">
      <c r="H158"/>
      <c r="K158" s="479"/>
      <c r="L158" s="479"/>
      <c r="M158" s="479"/>
      <c r="N158" s="479"/>
      <c r="O158" s="479"/>
      <c r="P158" s="479"/>
      <c r="Q158" s="479"/>
      <c r="R158" s="479"/>
      <c r="S158" s="479"/>
      <c r="T158" s="494"/>
      <c r="U158" s="494"/>
      <c r="V158" s="494"/>
      <c r="W158" s="494"/>
      <c r="X158" s="494"/>
      <c r="Y158" s="494"/>
      <c r="Z158" s="494"/>
      <c r="AA158" s="494"/>
      <c r="AB158" s="494"/>
    </row>
    <row r="159" spans="5:30" x14ac:dyDescent="0.3">
      <c r="K159" s="479"/>
      <c r="L159" s="479"/>
      <c r="M159" s="479"/>
      <c r="N159" s="479"/>
      <c r="O159" s="479"/>
      <c r="P159" s="479"/>
      <c r="Q159" s="479"/>
      <c r="R159" s="479"/>
      <c r="S159" s="479"/>
      <c r="T159" s="494"/>
      <c r="U159" s="494"/>
      <c r="V159" s="494"/>
      <c r="W159" s="494"/>
      <c r="X159" s="494"/>
      <c r="Y159" s="494"/>
      <c r="Z159" s="494"/>
      <c r="AA159" s="494"/>
      <c r="AB159" s="494"/>
      <c r="AD159"/>
    </row>
    <row r="160" spans="5:30" x14ac:dyDescent="0.3">
      <c r="K160" s="479"/>
      <c r="L160" s="479"/>
      <c r="M160" s="479"/>
      <c r="N160" s="479"/>
      <c r="O160" s="479"/>
      <c r="P160" s="479"/>
      <c r="Q160" s="479"/>
      <c r="R160" s="479"/>
      <c r="S160" s="479"/>
      <c r="T160" s="494"/>
      <c r="U160" s="494"/>
      <c r="V160" s="494"/>
      <c r="W160" s="494"/>
      <c r="X160" s="494"/>
      <c r="Y160" s="494"/>
      <c r="Z160" s="494"/>
      <c r="AA160" s="494"/>
      <c r="AB160" s="494"/>
    </row>
    <row r="161" spans="11:38" x14ac:dyDescent="0.3">
      <c r="K161" s="479"/>
      <c r="L161" s="479"/>
      <c r="M161" s="479"/>
      <c r="N161" s="479"/>
      <c r="O161" s="479"/>
      <c r="P161" s="479"/>
      <c r="Q161" s="479"/>
      <c r="R161" s="479"/>
      <c r="S161" s="479"/>
      <c r="T161" s="494"/>
      <c r="U161" s="494"/>
      <c r="V161" s="494"/>
      <c r="W161" s="494"/>
      <c r="X161" s="494"/>
      <c r="Y161" s="494"/>
      <c r="Z161" s="494"/>
      <c r="AA161" s="494"/>
      <c r="AB161" s="494"/>
    </row>
    <row r="162" spans="11:38" x14ac:dyDescent="0.3">
      <c r="K162" s="479"/>
      <c r="L162" s="479"/>
      <c r="M162" s="479"/>
      <c r="N162" s="496"/>
      <c r="O162" s="479"/>
      <c r="P162" s="479"/>
      <c r="Q162" s="479"/>
      <c r="R162" s="479"/>
      <c r="S162" s="479"/>
      <c r="T162" s="494"/>
      <c r="U162" s="494"/>
      <c r="V162" s="494"/>
      <c r="W162" s="494"/>
      <c r="X162" s="494"/>
      <c r="Y162" s="494"/>
      <c r="Z162" s="494"/>
      <c r="AA162" s="494"/>
      <c r="AB162" s="494"/>
    </row>
    <row r="163" spans="11:38" x14ac:dyDescent="0.3">
      <c r="K163" s="479"/>
      <c r="L163" s="479"/>
      <c r="M163" s="479"/>
      <c r="N163" s="479"/>
      <c r="O163" s="479"/>
      <c r="P163" s="479"/>
      <c r="Q163" s="479"/>
      <c r="R163" s="479"/>
      <c r="S163" s="479"/>
      <c r="T163" s="494"/>
      <c r="U163" s="494"/>
      <c r="V163" s="494"/>
      <c r="W163" s="494"/>
      <c r="X163" s="494"/>
      <c r="Y163" s="494"/>
      <c r="Z163" s="494"/>
      <c r="AA163" s="494"/>
      <c r="AB163" s="494"/>
    </row>
    <row r="164" spans="11:38" x14ac:dyDescent="0.3">
      <c r="K164" s="479"/>
      <c r="L164" s="479"/>
      <c r="M164" s="479"/>
      <c r="N164" s="479"/>
      <c r="O164" s="479"/>
      <c r="P164" s="479"/>
      <c r="Q164" s="479"/>
      <c r="R164" s="479"/>
      <c r="S164" s="479"/>
      <c r="T164" s="494"/>
      <c r="U164" s="494"/>
      <c r="V164" s="494"/>
      <c r="W164" s="494"/>
      <c r="X164" s="494"/>
      <c r="Y164" s="494"/>
      <c r="Z164" s="494"/>
      <c r="AA164" s="494"/>
      <c r="AB164" s="494"/>
    </row>
    <row r="165" spans="11:38" x14ac:dyDescent="0.3">
      <c r="K165" s="479"/>
      <c r="L165" s="479"/>
      <c r="M165" s="479"/>
      <c r="N165" s="479"/>
      <c r="O165" s="479"/>
      <c r="P165" s="479"/>
      <c r="Q165" s="479"/>
      <c r="R165" s="479"/>
      <c r="S165" s="479"/>
      <c r="T165" s="494"/>
      <c r="U165" s="494"/>
      <c r="V165" s="494"/>
      <c r="W165" s="494"/>
      <c r="X165" s="494"/>
      <c r="Y165" s="494"/>
      <c r="Z165" s="494"/>
      <c r="AA165" s="494"/>
      <c r="AB165" s="494"/>
    </row>
    <row r="166" spans="11:38" x14ac:dyDescent="0.3">
      <c r="K166" s="479"/>
      <c r="L166" s="479"/>
      <c r="M166" s="479"/>
      <c r="N166" s="479"/>
      <c r="O166" s="479"/>
      <c r="P166" s="479"/>
      <c r="Q166" s="479"/>
      <c r="R166" s="479"/>
      <c r="S166" s="479"/>
      <c r="T166" s="494"/>
      <c r="U166" s="494"/>
      <c r="V166" s="494"/>
      <c r="W166" s="494"/>
      <c r="X166" s="494"/>
      <c r="Y166" s="494"/>
      <c r="Z166" s="494"/>
      <c r="AA166" s="494"/>
      <c r="AB166" s="494"/>
    </row>
    <row r="167" spans="11:38" x14ac:dyDescent="0.3">
      <c r="K167" s="479"/>
      <c r="L167" s="479"/>
      <c r="M167" s="479"/>
      <c r="N167" s="479"/>
      <c r="O167" s="479"/>
      <c r="P167" s="479"/>
      <c r="Q167" s="479"/>
      <c r="R167" s="479"/>
      <c r="S167" s="479"/>
      <c r="T167" s="479"/>
      <c r="U167" s="479"/>
      <c r="V167" s="479"/>
      <c r="W167" s="479"/>
      <c r="X167" s="479"/>
      <c r="Y167" s="479"/>
      <c r="Z167" s="479"/>
      <c r="AA167" s="479"/>
      <c r="AB167" s="479"/>
    </row>
    <row r="168" spans="11:38" x14ac:dyDescent="0.3">
      <c r="K168" s="495"/>
      <c r="L168" s="495"/>
      <c r="M168" s="495"/>
      <c r="N168" s="495"/>
      <c r="O168" s="495"/>
      <c r="P168" s="495"/>
      <c r="Q168" s="495"/>
      <c r="R168" s="495"/>
      <c r="S168" s="495"/>
      <c r="AC168"/>
      <c r="AD168"/>
      <c r="AE168"/>
      <c r="AF168"/>
      <c r="AG168"/>
      <c r="AH168"/>
      <c r="AI168"/>
      <c r="AJ168"/>
      <c r="AK168"/>
      <c r="AL168"/>
    </row>
    <row r="169" spans="11:38" x14ac:dyDescent="0.3">
      <c r="K169" s="493"/>
      <c r="L169" s="493"/>
      <c r="M169" s="493"/>
      <c r="N169" s="493"/>
      <c r="O169" s="493"/>
      <c r="P169" s="493"/>
      <c r="Q169" s="493"/>
      <c r="R169" s="493"/>
      <c r="S169" s="493"/>
      <c r="AC169"/>
      <c r="AD169"/>
      <c r="AE169"/>
      <c r="AF169"/>
      <c r="AG169"/>
      <c r="AH169"/>
      <c r="AI169"/>
      <c r="AJ169"/>
      <c r="AK169"/>
      <c r="AL169"/>
    </row>
    <row r="170" spans="11:38" x14ac:dyDescent="0.3">
      <c r="K170" s="493"/>
      <c r="L170" s="493"/>
      <c r="M170" s="493"/>
      <c r="N170" s="493"/>
      <c r="O170" s="493"/>
      <c r="P170" s="493"/>
      <c r="Q170" s="493"/>
      <c r="R170" s="493"/>
      <c r="S170" s="493"/>
      <c r="V170"/>
      <c r="AC170"/>
      <c r="AD170"/>
      <c r="AE170"/>
      <c r="AF170"/>
      <c r="AG170"/>
      <c r="AH170"/>
      <c r="AI170"/>
      <c r="AJ170"/>
      <c r="AK170"/>
      <c r="AL170"/>
    </row>
    <row r="171" spans="11:38" x14ac:dyDescent="0.3">
      <c r="K171" s="493"/>
      <c r="L171" s="493"/>
      <c r="M171" s="493"/>
      <c r="N171" s="493"/>
      <c r="O171" s="493"/>
      <c r="P171" s="493"/>
      <c r="Q171" s="493"/>
      <c r="R171" s="493"/>
      <c r="S171" s="493"/>
      <c r="AC171"/>
      <c r="AD171"/>
      <c r="AE171"/>
      <c r="AF171"/>
      <c r="AG171"/>
      <c r="AH171"/>
      <c r="AI171"/>
      <c r="AJ171"/>
      <c r="AK171"/>
      <c r="AL171"/>
    </row>
    <row r="172" spans="11:38" x14ac:dyDescent="0.3">
      <c r="K172" s="493"/>
      <c r="L172" s="493"/>
      <c r="M172" s="493"/>
      <c r="N172" s="493"/>
      <c r="O172" s="493"/>
      <c r="P172" s="493"/>
      <c r="Q172" s="493"/>
      <c r="R172" s="493"/>
      <c r="S172" s="493"/>
      <c r="AC172"/>
      <c r="AD172"/>
      <c r="AE172"/>
      <c r="AF172"/>
      <c r="AG172"/>
      <c r="AH172"/>
      <c r="AI172"/>
      <c r="AJ172"/>
      <c r="AK172"/>
      <c r="AL172"/>
    </row>
    <row r="173" spans="11:38" x14ac:dyDescent="0.3">
      <c r="K173" s="493"/>
      <c r="L173" s="493"/>
      <c r="M173" s="493"/>
      <c r="N173" s="493"/>
      <c r="O173" s="493"/>
      <c r="P173" s="493"/>
      <c r="Q173" s="493"/>
      <c r="R173" s="493"/>
      <c r="S173" s="493"/>
      <c r="AC173"/>
      <c r="AD173"/>
      <c r="AE173"/>
      <c r="AF173"/>
      <c r="AG173"/>
      <c r="AH173"/>
      <c r="AI173"/>
      <c r="AJ173"/>
      <c r="AK173"/>
      <c r="AL173"/>
    </row>
    <row r="174" spans="11:38" x14ac:dyDescent="0.3">
      <c r="K174" s="493"/>
      <c r="L174" s="493"/>
      <c r="M174" s="493"/>
      <c r="N174" s="493"/>
      <c r="O174" s="493"/>
      <c r="P174" s="493"/>
      <c r="Q174" s="493"/>
      <c r="R174" s="493"/>
      <c r="S174" s="493"/>
      <c r="AC174"/>
      <c r="AD174"/>
      <c r="AE174"/>
      <c r="AF174"/>
      <c r="AG174"/>
      <c r="AH174"/>
      <c r="AI174"/>
      <c r="AJ174"/>
      <c r="AK174"/>
      <c r="AL174"/>
    </row>
    <row r="175" spans="11:38" x14ac:dyDescent="0.3">
      <c r="K175" s="493"/>
      <c r="L175" s="493"/>
      <c r="M175" s="493"/>
      <c r="N175" s="493"/>
      <c r="O175" s="493"/>
      <c r="P175" s="493"/>
      <c r="Q175" s="493"/>
      <c r="R175" s="493"/>
      <c r="S175" s="493"/>
      <c r="AC175"/>
      <c r="AD175"/>
      <c r="AE175"/>
      <c r="AF175"/>
      <c r="AG175"/>
      <c r="AH175"/>
      <c r="AI175"/>
      <c r="AJ175"/>
      <c r="AK175"/>
      <c r="AL175"/>
    </row>
    <row r="176" spans="11:38" x14ac:dyDescent="0.3">
      <c r="K176" s="493"/>
      <c r="L176" s="493"/>
      <c r="M176" s="493"/>
      <c r="N176" s="493"/>
      <c r="O176" s="493"/>
      <c r="P176" s="493"/>
      <c r="Q176" s="493"/>
      <c r="R176" s="493"/>
      <c r="S176" s="493"/>
      <c r="AC176"/>
      <c r="AD176"/>
      <c r="AE176"/>
      <c r="AF176"/>
      <c r="AG176"/>
      <c r="AH176"/>
      <c r="AI176"/>
      <c r="AJ176"/>
      <c r="AK176"/>
      <c r="AL176"/>
    </row>
    <row r="177" spans="11:48" x14ac:dyDescent="0.3">
      <c r="K177" s="493"/>
      <c r="L177" s="493"/>
      <c r="M177" s="493"/>
      <c r="N177" s="493"/>
      <c r="O177" s="493"/>
      <c r="P177" s="493"/>
      <c r="Q177" s="493"/>
      <c r="R177" s="493"/>
      <c r="S177" s="493"/>
      <c r="AC177"/>
      <c r="AD177"/>
      <c r="AE177"/>
      <c r="AF177"/>
      <c r="AG177"/>
      <c r="AH177"/>
      <c r="AI177"/>
      <c r="AJ177"/>
      <c r="AK177"/>
      <c r="AL177"/>
      <c r="AM177"/>
    </row>
    <row r="178" spans="11:48" x14ac:dyDescent="0.3">
      <c r="K178" s="493"/>
      <c r="L178" s="493"/>
      <c r="M178" s="493"/>
      <c r="N178" s="493"/>
      <c r="O178" s="493"/>
      <c r="P178" s="493"/>
      <c r="Q178" s="493"/>
      <c r="R178" s="493"/>
      <c r="S178" s="493"/>
      <c r="AC178"/>
      <c r="AD178"/>
      <c r="AE178"/>
      <c r="AF178"/>
      <c r="AG178"/>
      <c r="AH178"/>
      <c r="AI178"/>
      <c r="AJ178"/>
      <c r="AK178"/>
      <c r="AL178"/>
    </row>
    <row r="179" spans="11:48" x14ac:dyDescent="0.3">
      <c r="K179" s="493"/>
      <c r="L179" s="493"/>
      <c r="M179" s="493"/>
      <c r="N179" s="493"/>
      <c r="O179" s="493"/>
      <c r="P179" s="493"/>
      <c r="Q179" s="493"/>
      <c r="R179" s="493"/>
      <c r="S179" s="493"/>
      <c r="AC179"/>
      <c r="AD179"/>
      <c r="AE179"/>
      <c r="AF179"/>
      <c r="AG179"/>
      <c r="AH179"/>
      <c r="AI179"/>
      <c r="AJ179"/>
      <c r="AK179"/>
      <c r="AL179"/>
    </row>
    <row r="180" spans="11:48" x14ac:dyDescent="0.3">
      <c r="K180" s="493"/>
      <c r="L180" s="493"/>
      <c r="M180" s="493"/>
      <c r="N180" s="493"/>
      <c r="O180" s="493"/>
      <c r="P180" s="493"/>
      <c r="Q180" s="493"/>
      <c r="R180" s="493"/>
      <c r="S180" s="493"/>
      <c r="AC180"/>
      <c r="AD180"/>
      <c r="AE180"/>
      <c r="AF180"/>
      <c r="AG180"/>
      <c r="AH180"/>
      <c r="AI180"/>
      <c r="AJ180"/>
      <c r="AK180"/>
      <c r="AL180"/>
    </row>
    <row r="181" spans="11:48" x14ac:dyDescent="0.3">
      <c r="K181" s="493"/>
      <c r="L181" s="493"/>
      <c r="M181" s="493"/>
      <c r="N181" s="493"/>
      <c r="O181" s="493"/>
      <c r="P181" s="493"/>
      <c r="Q181" s="493"/>
      <c r="R181" s="493"/>
      <c r="S181" s="493"/>
      <c r="AC181"/>
      <c r="AD181"/>
      <c r="AE181"/>
      <c r="AF181"/>
      <c r="AG181"/>
      <c r="AH181"/>
      <c r="AI181"/>
      <c r="AJ181"/>
      <c r="AK181"/>
      <c r="AL181"/>
    </row>
    <row r="182" spans="11:48" x14ac:dyDescent="0.3">
      <c r="K182" s="493"/>
      <c r="L182" s="493"/>
      <c r="M182" s="493"/>
      <c r="N182" s="493"/>
      <c r="O182" s="493"/>
      <c r="P182" s="493"/>
      <c r="Q182" s="493"/>
      <c r="R182" s="493"/>
      <c r="S182" s="493"/>
      <c r="AC182"/>
      <c r="AD182"/>
      <c r="AE182"/>
      <c r="AF182"/>
      <c r="AG182"/>
      <c r="AH182"/>
      <c r="AI182"/>
      <c r="AJ182"/>
      <c r="AK182"/>
      <c r="AL182"/>
    </row>
    <row r="183" spans="11:48" x14ac:dyDescent="0.3">
      <c r="K183" s="493"/>
      <c r="L183" s="493"/>
      <c r="M183" s="493"/>
      <c r="N183" s="493"/>
      <c r="O183" s="493"/>
      <c r="P183" s="493"/>
      <c r="Q183" s="493"/>
      <c r="R183" s="493"/>
      <c r="S183" s="493"/>
      <c r="AC183"/>
      <c r="AD183"/>
      <c r="AE183"/>
      <c r="AF183"/>
      <c r="AG183"/>
      <c r="AH183"/>
      <c r="AI183"/>
      <c r="AJ183"/>
      <c r="AK183"/>
      <c r="AL183"/>
    </row>
    <row r="184" spans="11:48" x14ac:dyDescent="0.3">
      <c r="K184" s="493"/>
      <c r="L184" s="493"/>
      <c r="M184" s="493"/>
      <c r="N184" s="493"/>
      <c r="O184" s="493"/>
      <c r="P184" s="493"/>
      <c r="Q184" s="493"/>
      <c r="R184" s="493"/>
      <c r="S184" s="493"/>
      <c r="AC184"/>
      <c r="AD184"/>
      <c r="AE184"/>
      <c r="AF184"/>
      <c r="AG184"/>
      <c r="AH184"/>
      <c r="AI184"/>
      <c r="AJ184"/>
      <c r="AK184"/>
      <c r="AL184"/>
    </row>
    <row r="185" spans="11:48" x14ac:dyDescent="0.3">
      <c r="K185" s="493"/>
      <c r="L185" s="493"/>
      <c r="M185" s="493"/>
      <c r="N185" s="493"/>
      <c r="O185" s="493"/>
      <c r="P185" s="493"/>
      <c r="Q185" s="493"/>
      <c r="R185" s="493"/>
      <c r="S185" s="493"/>
      <c r="AC185"/>
      <c r="AD185"/>
      <c r="AE185"/>
      <c r="AF185"/>
      <c r="AG185"/>
      <c r="AH185"/>
      <c r="AI185"/>
      <c r="AJ185"/>
      <c r="AK185"/>
      <c r="AL185"/>
    </row>
    <row r="186" spans="11:48" x14ac:dyDescent="0.3">
      <c r="K186" s="493"/>
      <c r="L186" s="493"/>
      <c r="M186" s="493"/>
      <c r="N186" s="493"/>
      <c r="O186" s="493"/>
      <c r="P186" s="493"/>
      <c r="Q186" s="493"/>
      <c r="R186" s="493"/>
      <c r="S186" s="493"/>
      <c r="AC186"/>
      <c r="AD186"/>
      <c r="AE186"/>
      <c r="AF186"/>
      <c r="AG186"/>
      <c r="AH186"/>
      <c r="AI186"/>
      <c r="AJ186"/>
      <c r="AK186"/>
      <c r="AL186"/>
    </row>
    <row r="187" spans="11:48" x14ac:dyDescent="0.3">
      <c r="K187" s="493"/>
      <c r="L187" s="493"/>
      <c r="M187" s="493"/>
      <c r="N187" s="493"/>
      <c r="O187" s="493"/>
      <c r="P187" s="493"/>
      <c r="Q187" s="493"/>
      <c r="R187" s="493"/>
      <c r="S187" s="493"/>
      <c r="AC187"/>
      <c r="AD187"/>
      <c r="AE187"/>
      <c r="AF187"/>
      <c r="AG187"/>
      <c r="AH187"/>
      <c r="AI187"/>
      <c r="AJ187"/>
      <c r="AK187"/>
      <c r="AL187"/>
      <c r="AP187"/>
    </row>
    <row r="188" spans="11:48" x14ac:dyDescent="0.3">
      <c r="K188" s="493"/>
      <c r="L188" s="493"/>
      <c r="M188" s="493"/>
      <c r="N188" s="493"/>
      <c r="O188" s="493"/>
      <c r="P188" s="493"/>
      <c r="Q188" s="493"/>
      <c r="R188" s="493"/>
      <c r="S188" s="493"/>
      <c r="AC188"/>
      <c r="AD188"/>
      <c r="AE188"/>
      <c r="AF188"/>
      <c r="AG188"/>
      <c r="AH188"/>
      <c r="AI188"/>
      <c r="AJ188"/>
      <c r="AK188"/>
      <c r="AL188"/>
    </row>
    <row r="189" spans="11:48" x14ac:dyDescent="0.3">
      <c r="K189" s="493"/>
      <c r="L189" s="493"/>
      <c r="M189" s="493"/>
      <c r="N189" s="493"/>
      <c r="O189" s="493"/>
      <c r="P189" s="493"/>
      <c r="Q189" s="493"/>
      <c r="R189" s="493"/>
      <c r="S189" s="493"/>
      <c r="AC189"/>
      <c r="AD189"/>
      <c r="AE189"/>
      <c r="AF189"/>
      <c r="AG189"/>
      <c r="AH189"/>
      <c r="AI189"/>
      <c r="AJ189"/>
      <c r="AK189"/>
      <c r="AL189"/>
    </row>
    <row r="190" spans="11:48" x14ac:dyDescent="0.3">
      <c r="K190" s="493"/>
      <c r="L190" s="493"/>
      <c r="M190" s="493"/>
      <c r="N190" s="493"/>
      <c r="O190" s="493"/>
      <c r="P190" s="493"/>
      <c r="Q190" s="493"/>
      <c r="R190" s="493"/>
      <c r="S190" s="493"/>
      <c r="AC190"/>
      <c r="AD190"/>
      <c r="AE190"/>
      <c r="AF190"/>
      <c r="AG190"/>
      <c r="AH190"/>
      <c r="AI190"/>
      <c r="AJ190"/>
      <c r="AK190"/>
      <c r="AL190"/>
    </row>
    <row r="191" spans="11:48" x14ac:dyDescent="0.3">
      <c r="K191" s="493"/>
      <c r="L191" s="493"/>
      <c r="M191" s="493"/>
      <c r="N191" s="493"/>
      <c r="O191" s="493"/>
      <c r="P191" s="493"/>
      <c r="Q191" s="493"/>
      <c r="R191" s="493"/>
      <c r="S191" s="493"/>
      <c r="AC191"/>
      <c r="AD191"/>
      <c r="AE191"/>
      <c r="AF191"/>
      <c r="AG191"/>
      <c r="AH191"/>
      <c r="AI191"/>
      <c r="AJ191"/>
      <c r="AK191"/>
      <c r="AL191"/>
      <c r="AV191"/>
    </row>
    <row r="192" spans="11:48" x14ac:dyDescent="0.3">
      <c r="K192" s="493"/>
      <c r="L192" s="493"/>
      <c r="M192" s="493"/>
      <c r="N192" s="493"/>
      <c r="O192" s="493"/>
      <c r="P192" s="493"/>
      <c r="Q192" s="493"/>
      <c r="R192" s="493"/>
      <c r="S192" s="493"/>
      <c r="AC192"/>
      <c r="AD192"/>
      <c r="AE192"/>
      <c r="AF192"/>
      <c r="AG192"/>
      <c r="AH192"/>
      <c r="AI192"/>
      <c r="AJ192"/>
      <c r="AK192"/>
      <c r="AL192"/>
    </row>
    <row r="193" spans="11:38" x14ac:dyDescent="0.3">
      <c r="K193" s="493"/>
      <c r="L193" s="493"/>
      <c r="M193" s="493"/>
      <c r="N193" s="493"/>
      <c r="O193" s="493"/>
      <c r="P193" s="493"/>
      <c r="Q193" s="493"/>
      <c r="R193" s="493"/>
      <c r="S193" s="493"/>
      <c r="AC193"/>
      <c r="AD193"/>
      <c r="AE193"/>
      <c r="AF193"/>
      <c r="AG193"/>
      <c r="AH193"/>
      <c r="AI193"/>
      <c r="AJ193"/>
      <c r="AK193"/>
      <c r="AL193"/>
    </row>
    <row r="194" spans="11:38" x14ac:dyDescent="0.3">
      <c r="K194" s="493"/>
      <c r="L194" s="493"/>
      <c r="M194" s="493"/>
      <c r="N194" s="493"/>
      <c r="O194" s="493"/>
      <c r="P194" s="493"/>
      <c r="Q194" s="493"/>
      <c r="R194" s="493"/>
      <c r="S194" s="493"/>
      <c r="AC194"/>
      <c r="AD194"/>
      <c r="AE194"/>
      <c r="AF194"/>
      <c r="AG194"/>
      <c r="AH194"/>
      <c r="AI194"/>
      <c r="AJ194"/>
      <c r="AK194"/>
      <c r="AL194"/>
    </row>
    <row r="195" spans="11:38" x14ac:dyDescent="0.3">
      <c r="K195" s="493"/>
      <c r="L195" s="493"/>
      <c r="M195" s="493"/>
      <c r="N195" s="493"/>
      <c r="O195" s="493"/>
      <c r="P195" s="493"/>
      <c r="Q195" s="493"/>
      <c r="R195" s="493"/>
      <c r="S195" s="493"/>
      <c r="AC195"/>
      <c r="AD195"/>
      <c r="AE195"/>
      <c r="AF195"/>
      <c r="AG195"/>
      <c r="AH195"/>
      <c r="AI195"/>
      <c r="AJ195"/>
      <c r="AK195"/>
      <c r="AL195"/>
    </row>
    <row r="196" spans="11:38" x14ac:dyDescent="0.3">
      <c r="K196" s="493"/>
      <c r="L196" s="493"/>
      <c r="M196" s="493"/>
      <c r="N196" s="493"/>
      <c r="O196" s="493"/>
      <c r="P196" s="493"/>
      <c r="Q196" s="493"/>
      <c r="R196" s="493"/>
      <c r="S196" s="493"/>
      <c r="AC196"/>
      <c r="AD196"/>
      <c r="AE196"/>
      <c r="AF196"/>
      <c r="AG196"/>
      <c r="AH196"/>
      <c r="AI196"/>
      <c r="AJ196"/>
      <c r="AK196"/>
      <c r="AL196"/>
    </row>
    <row r="197" spans="11:38" x14ac:dyDescent="0.3">
      <c r="K197" s="493"/>
      <c r="L197" s="493"/>
      <c r="M197" s="493"/>
      <c r="N197" s="493"/>
      <c r="O197" s="493"/>
      <c r="P197" s="493"/>
      <c r="Q197" s="493"/>
      <c r="R197" s="493"/>
      <c r="S197" s="493"/>
      <c r="AC197"/>
      <c r="AD197"/>
      <c r="AE197"/>
      <c r="AF197"/>
      <c r="AG197"/>
      <c r="AH197"/>
      <c r="AI197"/>
      <c r="AJ197"/>
      <c r="AK197"/>
      <c r="AL197"/>
    </row>
    <row r="198" spans="11:38" x14ac:dyDescent="0.3">
      <c r="K198" s="493"/>
      <c r="L198" s="493"/>
      <c r="M198" s="493"/>
      <c r="N198" s="493"/>
      <c r="O198" s="493"/>
      <c r="P198" s="493"/>
      <c r="Q198" s="493"/>
      <c r="R198" s="493"/>
      <c r="S198" s="493"/>
      <c r="AC198"/>
      <c r="AD198"/>
      <c r="AE198"/>
      <c r="AF198"/>
      <c r="AG198"/>
      <c r="AH198"/>
      <c r="AI198"/>
      <c r="AJ198"/>
      <c r="AK198"/>
      <c r="AL198"/>
    </row>
    <row r="199" spans="11:38" x14ac:dyDescent="0.3">
      <c r="K199" s="493"/>
      <c r="L199" s="493"/>
      <c r="M199" s="493"/>
      <c r="N199" s="493"/>
      <c r="O199" s="493"/>
      <c r="P199" s="493"/>
      <c r="Q199" s="493"/>
      <c r="R199" s="493"/>
      <c r="S199" s="493"/>
      <c r="AC199"/>
      <c r="AD199"/>
      <c r="AE199"/>
      <c r="AF199"/>
      <c r="AG199"/>
      <c r="AH199"/>
      <c r="AI199"/>
      <c r="AJ199"/>
      <c r="AK199"/>
      <c r="AL199"/>
    </row>
    <row r="200" spans="11:38" x14ac:dyDescent="0.3">
      <c r="K200" s="493"/>
      <c r="L200" s="493"/>
      <c r="M200" s="493"/>
      <c r="N200" s="493"/>
      <c r="O200" s="493"/>
      <c r="P200" s="493"/>
      <c r="Q200" s="493"/>
      <c r="R200" s="493"/>
      <c r="S200" s="493"/>
      <c r="AC200"/>
      <c r="AD200"/>
      <c r="AE200"/>
      <c r="AF200"/>
      <c r="AG200"/>
      <c r="AH200"/>
      <c r="AI200"/>
      <c r="AJ200"/>
      <c r="AK200"/>
      <c r="AL200"/>
    </row>
    <row r="201" spans="11:38" x14ac:dyDescent="0.3">
      <c r="K201" s="493"/>
      <c r="L201" s="493"/>
      <c r="M201" s="493"/>
      <c r="N201" s="493"/>
      <c r="O201" s="493"/>
      <c r="P201" s="493"/>
      <c r="Q201" s="493"/>
      <c r="R201" s="493"/>
      <c r="S201" s="493"/>
      <c r="AC201"/>
      <c r="AD201"/>
      <c r="AE201"/>
      <c r="AF201"/>
      <c r="AG201"/>
      <c r="AH201"/>
      <c r="AI201"/>
      <c r="AJ201"/>
      <c r="AK201"/>
      <c r="AL201"/>
    </row>
    <row r="202" spans="11:38" x14ac:dyDescent="0.3">
      <c r="K202" s="493"/>
      <c r="L202" s="493"/>
      <c r="M202" s="493"/>
      <c r="N202" s="493"/>
      <c r="O202" s="493"/>
      <c r="P202" s="493"/>
      <c r="Q202" s="493"/>
      <c r="R202" s="493"/>
      <c r="S202" s="493"/>
      <c r="AC202"/>
      <c r="AD202"/>
      <c r="AE202"/>
      <c r="AF202"/>
      <c r="AG202"/>
      <c r="AH202"/>
      <c r="AI202"/>
      <c r="AJ202"/>
      <c r="AK202"/>
      <c r="AL202"/>
    </row>
    <row r="203" spans="11:38" x14ac:dyDescent="0.3">
      <c r="K203" s="493"/>
      <c r="L203" s="493"/>
      <c r="M203" s="493"/>
      <c r="N203" s="493"/>
      <c r="O203" s="493"/>
      <c r="P203" s="493"/>
      <c r="Q203" s="493"/>
      <c r="R203" s="493"/>
      <c r="S203" s="493"/>
      <c r="AC203"/>
      <c r="AD203"/>
      <c r="AE203"/>
      <c r="AF203"/>
      <c r="AG203"/>
      <c r="AH203"/>
      <c r="AI203"/>
      <c r="AJ203"/>
      <c r="AK203"/>
      <c r="AL203"/>
    </row>
    <row r="204" spans="11:38" x14ac:dyDescent="0.3">
      <c r="K204" s="493"/>
      <c r="L204" s="493"/>
      <c r="M204" s="493"/>
      <c r="N204" s="493"/>
      <c r="O204" s="493"/>
      <c r="P204" s="493"/>
      <c r="Q204" s="493"/>
      <c r="R204" s="493"/>
      <c r="S204" s="493"/>
      <c r="AC204"/>
      <c r="AD204"/>
      <c r="AE204"/>
      <c r="AF204"/>
      <c r="AG204"/>
      <c r="AH204"/>
      <c r="AI204"/>
      <c r="AJ204"/>
      <c r="AK204"/>
      <c r="AL204"/>
    </row>
    <row r="205" spans="11:38" x14ac:dyDescent="0.3">
      <c r="K205" s="493"/>
      <c r="L205" s="493"/>
      <c r="M205" s="493"/>
      <c r="N205" s="493"/>
      <c r="O205" s="493"/>
      <c r="P205" s="493"/>
      <c r="Q205" s="493"/>
      <c r="R205" s="493"/>
      <c r="S205" s="493"/>
      <c r="AC205"/>
      <c r="AD205"/>
      <c r="AE205"/>
      <c r="AF205"/>
      <c r="AG205"/>
      <c r="AH205"/>
      <c r="AI205"/>
      <c r="AJ205"/>
      <c r="AK205"/>
      <c r="AL205"/>
    </row>
    <row r="206" spans="11:38" x14ac:dyDescent="0.3">
      <c r="K206" s="493"/>
      <c r="L206" s="493"/>
      <c r="M206" s="493"/>
      <c r="N206" s="493"/>
      <c r="O206" s="493"/>
      <c r="P206" s="493"/>
      <c r="Q206" s="493"/>
      <c r="R206" s="493"/>
      <c r="S206" s="493"/>
      <c r="AC206"/>
      <c r="AD206"/>
      <c r="AE206"/>
      <c r="AF206"/>
      <c r="AG206"/>
      <c r="AH206"/>
      <c r="AI206"/>
      <c r="AJ206"/>
      <c r="AK206"/>
      <c r="AL206"/>
    </row>
    <row r="207" spans="11:38" x14ac:dyDescent="0.3">
      <c r="K207" s="493"/>
      <c r="L207" s="493"/>
      <c r="M207" s="493"/>
      <c r="N207" s="493"/>
      <c r="O207" s="493"/>
      <c r="P207" s="493"/>
      <c r="Q207" s="493"/>
      <c r="R207" s="493"/>
      <c r="S207" s="493"/>
      <c r="AC207"/>
      <c r="AD207"/>
      <c r="AE207"/>
      <c r="AF207"/>
      <c r="AG207"/>
      <c r="AH207"/>
      <c r="AI207"/>
      <c r="AJ207"/>
      <c r="AK207"/>
      <c r="AL207"/>
    </row>
    <row r="208" spans="11:38" x14ac:dyDescent="0.3">
      <c r="K208" s="493"/>
      <c r="L208" s="493"/>
      <c r="M208" s="493"/>
      <c r="N208" s="493"/>
      <c r="O208" s="493"/>
      <c r="P208" s="493"/>
      <c r="Q208" s="493"/>
      <c r="R208" s="493"/>
      <c r="S208" s="493"/>
      <c r="AC208"/>
      <c r="AD208"/>
      <c r="AE208"/>
      <c r="AF208"/>
      <c r="AG208"/>
      <c r="AH208"/>
      <c r="AI208"/>
      <c r="AJ208"/>
      <c r="AK208"/>
      <c r="AL208"/>
    </row>
    <row r="209" spans="11:38" x14ac:dyDescent="0.3">
      <c r="K209" s="495"/>
      <c r="L209" s="495"/>
      <c r="M209" s="495"/>
      <c r="N209" s="495"/>
      <c r="O209" s="495"/>
      <c r="P209" s="495"/>
      <c r="Q209" s="495"/>
      <c r="R209" s="495"/>
      <c r="S209" s="495"/>
      <c r="AC209"/>
      <c r="AD209"/>
      <c r="AE209"/>
      <c r="AF209"/>
      <c r="AG209"/>
      <c r="AH209"/>
      <c r="AI209"/>
      <c r="AJ209"/>
      <c r="AK209"/>
      <c r="AL209"/>
    </row>
    <row r="210" spans="11:38" x14ac:dyDescent="0.3">
      <c r="AC210"/>
      <c r="AD210"/>
      <c r="AE210"/>
      <c r="AF210"/>
      <c r="AG210"/>
      <c r="AH210"/>
      <c r="AI210"/>
      <c r="AJ210"/>
      <c r="AK210"/>
      <c r="AL210"/>
    </row>
    <row r="211" spans="11:38" x14ac:dyDescent="0.3">
      <c r="AC211"/>
      <c r="AD211"/>
      <c r="AE211"/>
      <c r="AF211"/>
      <c r="AG211"/>
      <c r="AH211"/>
      <c r="AI211"/>
      <c r="AJ211"/>
      <c r="AK211"/>
      <c r="AL211"/>
    </row>
    <row r="212" spans="11:38" x14ac:dyDescent="0.3">
      <c r="AC212"/>
      <c r="AD212"/>
      <c r="AE212"/>
      <c r="AF212"/>
      <c r="AG212"/>
      <c r="AH212"/>
      <c r="AI212"/>
      <c r="AJ212"/>
      <c r="AK212"/>
      <c r="AL212"/>
    </row>
    <row r="213" spans="11:38" x14ac:dyDescent="0.3">
      <c r="AC213"/>
      <c r="AD213"/>
      <c r="AE213"/>
      <c r="AF213"/>
      <c r="AG213"/>
      <c r="AH213"/>
      <c r="AI213"/>
      <c r="AJ213"/>
      <c r="AK213"/>
      <c r="AL213"/>
    </row>
  </sheetData>
  <mergeCells count="30">
    <mergeCell ref="E57:G57"/>
    <mergeCell ref="E58:G58"/>
    <mergeCell ref="E59:G59"/>
    <mergeCell ref="E60:G60"/>
    <mergeCell ref="B2:J3"/>
    <mergeCell ref="E53:G53"/>
    <mergeCell ref="E54:G54"/>
    <mergeCell ref="E55:G55"/>
    <mergeCell ref="E56:G56"/>
    <mergeCell ref="E62:G62"/>
    <mergeCell ref="E63:G63"/>
    <mergeCell ref="E64:G64"/>
    <mergeCell ref="E65:G65"/>
    <mergeCell ref="E66:G66"/>
    <mergeCell ref="E79:G79"/>
    <mergeCell ref="K45:S47"/>
    <mergeCell ref="V127:AB131"/>
    <mergeCell ref="E73:G73"/>
    <mergeCell ref="E74:G74"/>
    <mergeCell ref="E75:G75"/>
    <mergeCell ref="E76:G76"/>
    <mergeCell ref="E77:G77"/>
    <mergeCell ref="E78:G78"/>
    <mergeCell ref="E67:G67"/>
    <mergeCell ref="E68:G68"/>
    <mergeCell ref="E69:G69"/>
    <mergeCell ref="E70:G70"/>
    <mergeCell ref="E71:G71"/>
    <mergeCell ref="E72:G72"/>
    <mergeCell ref="E61:G61"/>
  </mergeCells>
  <printOptions horizontalCentered="1" verticalCentered="1"/>
  <pageMargins left="0" right="0" top="0" bottom="0" header="0" footer="0"/>
  <pageSetup paperSize="13" scale="11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7</vt:i4>
      </vt:variant>
    </vt:vector>
  </HeadingPairs>
  <TitlesOfParts>
    <vt:vector size="38" baseType="lpstr">
      <vt:lpstr>Financials&gt;</vt:lpstr>
      <vt:lpstr>HistoricalFS</vt:lpstr>
      <vt:lpstr>Historical Forcasting</vt:lpstr>
      <vt:lpstr>Ratio Analysis</vt:lpstr>
      <vt:lpstr>Forecasting</vt:lpstr>
      <vt:lpstr>Common Size Statement </vt:lpstr>
      <vt:lpstr>WACC</vt:lpstr>
      <vt:lpstr>Intrinsic Growth</vt:lpstr>
      <vt:lpstr>DCF</vt:lpstr>
      <vt:lpstr>Relative Valuation</vt:lpstr>
      <vt:lpstr>Schedule</vt:lpstr>
      <vt:lpstr>One PG AY</vt:lpstr>
      <vt:lpstr>VAR Historical App.</vt:lpstr>
      <vt:lpstr>VAR Monte Carlo Sim. App.</vt:lpstr>
      <vt:lpstr>Footballfield Analysis</vt:lpstr>
      <vt:lpstr>Altman Z score analysis</vt:lpstr>
      <vt:lpstr>Dupout Analysis</vt:lpstr>
      <vt:lpstr>Data Room&gt;</vt:lpstr>
      <vt:lpstr>Data Sheet</vt:lpstr>
      <vt:lpstr>Cash Flow</vt:lpstr>
      <vt:lpstr>Customization</vt:lpstr>
      <vt:lpstr>Beta Regression (1-M)</vt:lpstr>
      <vt:lpstr>Beta Regression (2)</vt:lpstr>
      <vt:lpstr>Beta Regression (3)</vt:lpstr>
      <vt:lpstr>Beta Regression (4)</vt:lpstr>
      <vt:lpstr>Beta Regression (5)</vt:lpstr>
      <vt:lpstr>Share Price</vt:lpstr>
      <vt:lpstr>RM</vt:lpstr>
      <vt:lpstr>Raw FS</vt:lpstr>
      <vt:lpstr>Comps Vel</vt:lpstr>
      <vt:lpstr>Company Over view</vt:lpstr>
      <vt:lpstr>'Beta Regression (2)'!Print_Area</vt:lpstr>
      <vt:lpstr>'Beta Regression (3)'!Print_Area</vt:lpstr>
      <vt:lpstr>'Beta Regression (4)'!Print_Area</vt:lpstr>
      <vt:lpstr>'Beta Regression (5)'!Print_Area</vt:lpstr>
      <vt:lpstr>Schedule!Print_Area</vt:lpstr>
      <vt:lpstr>'Historical Forcasting'!Print_Titles</vt:lpstr>
      <vt:lpstr>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Kumar V</dc:creator>
  <cp:lastModifiedBy>Abhishek Kumar V</cp:lastModifiedBy>
  <cp:lastPrinted>2024-04-30T01:43:17Z</cp:lastPrinted>
  <dcterms:created xsi:type="dcterms:W3CDTF">2012-08-17T09:55:37Z</dcterms:created>
  <dcterms:modified xsi:type="dcterms:W3CDTF">2024-04-30T01:57:27Z</dcterms:modified>
</cp:coreProperties>
</file>